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https://acaps-my.sharepoint.com/personal/rm_acaps_org/Documents/Desktop/INFORM AUGUST 2022/"/>
    </mc:Choice>
  </mc:AlternateContent>
  <xr:revisionPtr revIDLastSave="5" documentId="13_ncr:1_{3CCF6FF1-164B-4355-B30F-309544613538}" xr6:coauthVersionLast="47" xr6:coauthVersionMax="47" xr10:uidLastSave="{E3AB9BD0-E1B5-4F94-BB07-3C9AD4878850}"/>
  <bookViews>
    <workbookView xWindow="-110" yWindow="-110" windowWidth="19420" windowHeight="10420" tabRatio="916" xr2:uid="{00000000-000D-0000-FFFF-FFFF00000000}"/>
  </bookViews>
  <sheets>
    <sheet name="About" sheetId="2" r:id="rId1"/>
    <sheet name="INFORM Severity - hidden" sheetId="3"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info'!$A$1:$Q$157</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Lists!$A$1:$L$158</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B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B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D193" i="21" s="1"/>
  <c r="F193" i="21"/>
  <c r="E193" i="21"/>
  <c r="D193" i="21"/>
  <c r="C193" i="21"/>
  <c r="B193" i="21"/>
  <c r="BE193" i="21" s="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D192" i="21" s="1"/>
  <c r="F192" i="21"/>
  <c r="E192" i="21"/>
  <c r="D192" i="21"/>
  <c r="C192" i="21"/>
  <c r="B192" i="21"/>
  <c r="BE192" i="21" s="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D191" i="21" s="1"/>
  <c r="F191" i="21"/>
  <c r="E191" i="21"/>
  <c r="D191" i="21"/>
  <c r="C191" i="21"/>
  <c r="B191" i="21"/>
  <c r="BE191" i="21" s="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D190" i="21" s="1"/>
  <c r="F190" i="21"/>
  <c r="E190" i="21"/>
  <c r="D190" i="21"/>
  <c r="C190" i="21"/>
  <c r="B190" i="21"/>
  <c r="BE190" i="21" s="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D189" i="21" s="1"/>
  <c r="F189" i="21"/>
  <c r="E189" i="21"/>
  <c r="D189" i="21"/>
  <c r="C189" i="21"/>
  <c r="B189" i="21"/>
  <c r="BE189" i="21" s="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D188" i="21" s="1"/>
  <c r="F188" i="2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D187" i="21" s="1"/>
  <c r="F187" i="21"/>
  <c r="E187" i="21"/>
  <c r="D187" i="21"/>
  <c r="C187" i="21"/>
  <c r="B187" i="21"/>
  <c r="BE187" i="21" s="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D186" i="21" s="1"/>
  <c r="F186" i="21"/>
  <c r="E186" i="21"/>
  <c r="D186" i="21"/>
  <c r="C186" i="21"/>
  <c r="B186"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D185" i="21" s="1"/>
  <c r="F185" i="21"/>
  <c r="E185" i="21"/>
  <c r="D185" i="21"/>
  <c r="C185" i="21"/>
  <c r="B185" i="21"/>
  <c r="BE185" i="21" s="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D184" i="21" s="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D183" i="21" s="1"/>
  <c r="F183" i="21"/>
  <c r="E183" i="21"/>
  <c r="D183" i="21"/>
  <c r="C183" i="21"/>
  <c r="B183" i="21"/>
  <c r="BE183" i="21" s="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D182" i="21" s="1"/>
  <c r="F182" i="21"/>
  <c r="E182" i="21"/>
  <c r="D182" i="21"/>
  <c r="C182" i="21"/>
  <c r="B182"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BD181" i="21" s="1"/>
  <c r="F181" i="21"/>
  <c r="E181" i="21"/>
  <c r="D181" i="21"/>
  <c r="C181" i="21"/>
  <c r="B181" i="21"/>
  <c r="BE181" i="21" s="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D180" i="21" s="1"/>
  <c r="F180" i="21"/>
  <c r="E180" i="21"/>
  <c r="D180" i="21"/>
  <c r="C180" i="2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D179" i="21" s="1"/>
  <c r="F179" i="21"/>
  <c r="E179" i="21"/>
  <c r="D179" i="21"/>
  <c r="C179" i="21"/>
  <c r="B179" i="21"/>
  <c r="BE179" i="21" s="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D178" i="21" s="1"/>
  <c r="F178" i="21"/>
  <c r="E178" i="21"/>
  <c r="D178" i="21"/>
  <c r="C178" i="21"/>
  <c r="B178" i="21"/>
  <c r="BC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D177" i="21" s="1"/>
  <c r="F177" i="21"/>
  <c r="E177" i="21"/>
  <c r="D177" i="21"/>
  <c r="C177" i="21"/>
  <c r="B177" i="21"/>
  <c r="BE177" i="21" s="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D176" i="21" s="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D175" i="21" s="1"/>
  <c r="F175" i="21"/>
  <c r="E175" i="21"/>
  <c r="D175" i="21"/>
  <c r="C175" i="21"/>
  <c r="B175" i="21"/>
  <c r="BE175" i="21" s="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D174" i="21" s="1"/>
  <c r="F174" i="21"/>
  <c r="E174" i="2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D173" i="21" s="1"/>
  <c r="F173" i="21"/>
  <c r="E173" i="21"/>
  <c r="D173" i="21"/>
  <c r="C173" i="21"/>
  <c r="B173" i="21"/>
  <c r="BE173" i="21" s="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D172" i="21" s="1"/>
  <c r="F172" i="21"/>
  <c r="E172" i="21"/>
  <c r="D172" i="21"/>
  <c r="C172" i="21"/>
  <c r="B172"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D171" i="21" s="1"/>
  <c r="F171" i="21"/>
  <c r="E171" i="21"/>
  <c r="D171" i="21"/>
  <c r="C171" i="21"/>
  <c r="B171" i="21"/>
  <c r="BE171" i="21" s="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D170" i="21" s="1"/>
  <c r="F170" i="21"/>
  <c r="E170" i="21"/>
  <c r="D170" i="21"/>
  <c r="C170" i="21"/>
  <c r="B170" i="2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D169" i="21" s="1"/>
  <c r="F169" i="21"/>
  <c r="E169" i="21"/>
  <c r="D169" i="21"/>
  <c r="C169" i="21"/>
  <c r="B169" i="21"/>
  <c r="BE169" i="21" s="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D168" i="21" s="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D167" i="21" s="1"/>
  <c r="F167" i="21"/>
  <c r="E167" i="21"/>
  <c r="D167" i="21"/>
  <c r="C167" i="21"/>
  <c r="B167" i="21"/>
  <c r="BE167" i="21" s="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D166" i="21" s="1"/>
  <c r="F166" i="2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D165" i="21" s="1"/>
  <c r="F165" i="21"/>
  <c r="E165" i="21"/>
  <c r="D165" i="21"/>
  <c r="C165" i="21"/>
  <c r="B165" i="21"/>
  <c r="BE165" i="21" s="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D164" i="21" s="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D163" i="21" s="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D162" i="21" s="1"/>
  <c r="F162" i="21"/>
  <c r="E162" i="21"/>
  <c r="D162" i="21"/>
  <c r="C162" i="21"/>
  <c r="B162" i="21"/>
  <c r="BC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D161" i="21" s="1"/>
  <c r="F161" i="21"/>
  <c r="E161" i="21"/>
  <c r="D161" i="21"/>
  <c r="C161" i="21"/>
  <c r="B161" i="21"/>
  <c r="BD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C160" i="21" s="1"/>
  <c r="F160" i="21"/>
  <c r="E160" i="21"/>
  <c r="D160" i="21"/>
  <c r="C160" i="21"/>
  <c r="B160" i="21"/>
  <c r="BE160" i="21" s="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D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BD158" i="21" s="1"/>
  <c r="G158" i="21"/>
  <c r="BC158" i="21" s="1"/>
  <c r="F158" i="21"/>
  <c r="E158" i="21"/>
  <c r="D158" i="21"/>
  <c r="C158" i="21"/>
  <c r="B158" i="2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D157" i="21" s="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C155" i="21" s="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BD154" i="21" s="1"/>
  <c r="G154" i="21"/>
  <c r="F154" i="21"/>
  <c r="E154" i="21"/>
  <c r="D154" i="21"/>
  <c r="C154" i="21"/>
  <c r="B154" i="21"/>
  <c r="BC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D152" i="21" s="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BE151" i="21" s="1"/>
  <c r="G151" i="21"/>
  <c r="F151" i="21"/>
  <c r="E151" i="21"/>
  <c r="D151" i="21"/>
  <c r="C151" i="21"/>
  <c r="B151" i="21"/>
  <c r="BD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BD150" i="21" s="1"/>
  <c r="F150" i="21"/>
  <c r="E150" i="21"/>
  <c r="D150" i="21"/>
  <c r="C150" i="21"/>
  <c r="BA150" i="21" s="1"/>
  <c r="BB150" i="21" s="1"/>
  <c r="B150" i="21"/>
  <c r="BC150" i="21" s="1"/>
  <c r="BC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A149" i="21" s="1"/>
  <c r="BB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E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C147" i="21" s="1"/>
  <c r="D147" i="21"/>
  <c r="C147" i="21"/>
  <c r="BE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C146" i="21" s="1"/>
  <c r="D146" i="21"/>
  <c r="C146" i="21"/>
  <c r="BE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E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C144" i="21" s="1"/>
  <c r="D144" i="21"/>
  <c r="C144" i="21"/>
  <c r="BE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C143" i="21" s="1"/>
  <c r="D143" i="21"/>
  <c r="C143" i="21"/>
  <c r="BE143" i="21" s="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C142" i="21" s="1"/>
  <c r="D142" i="21"/>
  <c r="C142" i="21"/>
  <c r="BE142" i="21" s="1"/>
  <c r="B142" i="21"/>
  <c r="BD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C141" i="21" s="1"/>
  <c r="D141" i="21"/>
  <c r="C141" i="21"/>
  <c r="BE141" i="21" s="1"/>
  <c r="B141" i="21"/>
  <c r="BD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C140" i="21" s="1"/>
  <c r="D140" i="21"/>
  <c r="C140" i="21"/>
  <c r="BE140" i="21" s="1"/>
  <c r="B140" i="21"/>
  <c r="BD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C139" i="21" s="1"/>
  <c r="D139" i="21"/>
  <c r="C139" i="21"/>
  <c r="BE139" i="21" s="1"/>
  <c r="B139" i="21"/>
  <c r="BD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C138" i="21" s="1"/>
  <c r="D138" i="21"/>
  <c r="C138" i="21"/>
  <c r="BE138" i="21" s="1"/>
  <c r="B138" i="21"/>
  <c r="BD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C137" i="21" s="1"/>
  <c r="D137" i="21"/>
  <c r="C137" i="21"/>
  <c r="BE137" i="21" s="1"/>
  <c r="B137" i="21"/>
  <c r="BD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C136" i="21" s="1"/>
  <c r="D136" i="21"/>
  <c r="C136" i="21"/>
  <c r="BE136" i="21" s="1"/>
  <c r="B136" i="21"/>
  <c r="BD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E83" i="21" s="1"/>
  <c r="D83" i="21"/>
  <c r="C83" i="21"/>
  <c r="B83" i="21"/>
  <c r="BD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BD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D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C77" i="21" s="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E75" i="21" s="1"/>
  <c r="D75" i="21"/>
  <c r="C75" i="21"/>
  <c r="BD75" i="21" s="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E74" i="21" s="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E73" i="21" s="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E72" i="21" s="1"/>
  <c r="D72" i="21"/>
  <c r="C72" i="21"/>
  <c r="BC72" i="21" s="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D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D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D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D21" i="21" s="1"/>
  <c r="BC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D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D18" i="21" s="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BD17" i="21" s="1"/>
  <c r="C17" i="21"/>
  <c r="B17" i="21"/>
  <c r="BC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D16" i="21" s="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BD13" i="21" s="1"/>
  <c r="F13" i="21"/>
  <c r="E13" i="21"/>
  <c r="D13" i="21"/>
  <c r="C13" i="21"/>
  <c r="B13" i="21"/>
  <c r="BC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BC12" i="21" s="1"/>
  <c r="E12" i="21"/>
  <c r="D12" i="21"/>
  <c r="C12" i="21"/>
  <c r="B12" i="21"/>
  <c r="BA12" i="21" s="1"/>
  <c r="BB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A11" i="21" s="1"/>
  <c r="BB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A9" i="21" s="1"/>
  <c r="BB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A7" i="21" s="1"/>
  <c r="BB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A5" i="21" s="1"/>
  <c r="BB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A3" i="21" s="1"/>
  <c r="BB3" i="21" s="1"/>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8" i="11"/>
  <c r="A157" i="11"/>
  <c r="A156" i="11"/>
  <c r="A155" i="11"/>
  <c r="G154" i="11"/>
  <c r="D154" i="11"/>
  <c r="A154" i="11"/>
  <c r="G153" i="11"/>
  <c r="D153" i="11" s="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G158" i="10"/>
  <c r="F158" i="14"/>
  <c r="E158" i="10"/>
  <c r="D158" i="10"/>
  <c r="C158" i="10"/>
  <c r="B158" i="10"/>
  <c r="A158" i="10"/>
  <c r="AH157" i="14"/>
  <c r="W157" i="14"/>
  <c r="X157" i="14" s="1"/>
  <c r="T157" i="14" s="1"/>
  <c r="F157" i="15"/>
  <c r="E157" i="14"/>
  <c r="E157" i="10"/>
  <c r="D157" i="10"/>
  <c r="D160" i="8" s="1"/>
  <c r="C157" i="10"/>
  <c r="B157" i="10"/>
  <c r="A157" i="10"/>
  <c r="A160" i="8" s="1"/>
  <c r="AI156" i="14"/>
  <c r="Q156" i="10"/>
  <c r="N156" i="14"/>
  <c r="I156" i="10"/>
  <c r="I156" i="14"/>
  <c r="F156" i="10"/>
  <c r="B156" i="15"/>
  <c r="E156" i="10"/>
  <c r="D156" i="10"/>
  <c r="C156" i="10"/>
  <c r="B156" i="10"/>
  <c r="A156" i="10"/>
  <c r="E155" i="10"/>
  <c r="D155" i="10"/>
  <c r="B155" i="10"/>
  <c r="A155" i="10"/>
  <c r="A158" i="8" s="1"/>
  <c r="R154" i="14"/>
  <c r="H154" i="14"/>
  <c r="E154" i="10"/>
  <c r="D154" i="10"/>
  <c r="B154" i="10"/>
  <c r="A154" i="10"/>
  <c r="AC153" i="14"/>
  <c r="R153" i="14"/>
  <c r="O153" i="14"/>
  <c r="E153" i="14"/>
  <c r="E153" i="10"/>
  <c r="D153" i="10"/>
  <c r="C153" i="10"/>
  <c r="B153" i="10"/>
  <c r="A153" i="10"/>
  <c r="AI152" i="14"/>
  <c r="AH152" i="14"/>
  <c r="AD152" i="14"/>
  <c r="X152" i="10"/>
  <c r="AA152" i="14"/>
  <c r="G152" i="15"/>
  <c r="Q152" i="10"/>
  <c r="N152" i="14"/>
  <c r="F152" i="15"/>
  <c r="L152" i="10"/>
  <c r="E152" i="15"/>
  <c r="I152" i="10"/>
  <c r="I152" i="14"/>
  <c r="E152" i="14"/>
  <c r="E152" i="10"/>
  <c r="D152" i="10"/>
  <c r="C152" i="10"/>
  <c r="B152" i="10"/>
  <c r="A152" i="10"/>
  <c r="E151" i="10"/>
  <c r="D151" i="10"/>
  <c r="B151" i="10"/>
  <c r="B154" i="8" s="1"/>
  <c r="A151" i="10"/>
  <c r="E150" i="10"/>
  <c r="D150" i="10"/>
  <c r="B150" i="10"/>
  <c r="A150" i="10"/>
  <c r="AM149" i="14"/>
  <c r="AI149" i="14"/>
  <c r="Q149" i="15"/>
  <c r="W149" i="10"/>
  <c r="R149" i="14"/>
  <c r="J149" i="15"/>
  <c r="Q149" i="14"/>
  <c r="O149" i="14"/>
  <c r="R149" i="10"/>
  <c r="N149" i="14"/>
  <c r="F149" i="15"/>
  <c r="L149" i="10"/>
  <c r="J149" i="14"/>
  <c r="K149" i="10"/>
  <c r="E149" i="10"/>
  <c r="D149" i="10"/>
  <c r="B149" i="10"/>
  <c r="A149" i="10"/>
  <c r="T148" i="15"/>
  <c r="AF148" i="10"/>
  <c r="AL148" i="14"/>
  <c r="AI148" i="14"/>
  <c r="AH148" i="14"/>
  <c r="P148" i="15"/>
  <c r="AF148" i="14"/>
  <c r="AB148" i="10"/>
  <c r="O148" i="15"/>
  <c r="AA148" i="10"/>
  <c r="AE148" i="14"/>
  <c r="AD148" i="14"/>
  <c r="AC148" i="14"/>
  <c r="X148" i="10"/>
  <c r="AA148" i="14"/>
  <c r="R148" i="14"/>
  <c r="U148" i="10"/>
  <c r="J148" i="15"/>
  <c r="Q148" i="14"/>
  <c r="T148" i="10"/>
  <c r="P148" i="14"/>
  <c r="G148" i="15"/>
  <c r="Q148" i="10"/>
  <c r="N148" i="14"/>
  <c r="O148" i="10"/>
  <c r="N148" i="10"/>
  <c r="J148" i="14"/>
  <c r="K148" i="14" s="1"/>
  <c r="E148" i="15"/>
  <c r="I148" i="14"/>
  <c r="I148" i="10"/>
  <c r="F148" i="14"/>
  <c r="G148" i="10"/>
  <c r="E148" i="10"/>
  <c r="D148" i="10"/>
  <c r="C148" i="10"/>
  <c r="B148" i="10"/>
  <c r="A148" i="10"/>
  <c r="E147" i="10"/>
  <c r="D147" i="10"/>
  <c r="B147" i="10"/>
  <c r="A147" i="10"/>
  <c r="AI146" i="14"/>
  <c r="AA146" i="14"/>
  <c r="E146" i="10"/>
  <c r="D146" i="10"/>
  <c r="B146" i="10"/>
  <c r="A146" i="10"/>
  <c r="E145" i="10"/>
  <c r="D145" i="10"/>
  <c r="D148" i="8" s="1"/>
  <c r="B145" i="10"/>
  <c r="A145" i="10"/>
  <c r="L144" i="15"/>
  <c r="C144" i="15"/>
  <c r="B144" i="15"/>
  <c r="E144" i="10"/>
  <c r="D144" i="10"/>
  <c r="C144" i="10"/>
  <c r="C147" i="8" s="1"/>
  <c r="B144" i="10"/>
  <c r="A144" i="10"/>
  <c r="E143" i="10"/>
  <c r="D143" i="10"/>
  <c r="B143" i="10"/>
  <c r="A143" i="10"/>
  <c r="T142" i="15"/>
  <c r="G142" i="15"/>
  <c r="E142" i="10"/>
  <c r="D142" i="10"/>
  <c r="B142" i="10"/>
  <c r="B145" i="8" s="1"/>
  <c r="A142" i="10"/>
  <c r="AL141" i="14"/>
  <c r="AE141" i="14"/>
  <c r="AD141" i="14"/>
  <c r="O141" i="14"/>
  <c r="H141" i="15"/>
  <c r="P141" i="10"/>
  <c r="H141" i="14"/>
  <c r="H141" i="10"/>
  <c r="E141" i="10"/>
  <c r="D141" i="10"/>
  <c r="B141" i="10"/>
  <c r="A141" i="10"/>
  <c r="E140" i="15"/>
  <c r="H140" i="14"/>
  <c r="E140" i="10"/>
  <c r="D140" i="10"/>
  <c r="B140" i="10"/>
  <c r="A140" i="10"/>
  <c r="U139" i="15"/>
  <c r="AM139" i="14"/>
  <c r="AL139" i="14"/>
  <c r="R139" i="15"/>
  <c r="AD139" i="10"/>
  <c r="AI139" i="14"/>
  <c r="AC139" i="10"/>
  <c r="Q139" i="15"/>
  <c r="AE139" i="14"/>
  <c r="AA139" i="10"/>
  <c r="N139" i="15"/>
  <c r="AD139" i="14"/>
  <c r="Z139" i="10"/>
  <c r="AB142" i="8" s="1"/>
  <c r="M139" i="15"/>
  <c r="AC139" i="14"/>
  <c r="L139" i="15"/>
  <c r="V139" i="10"/>
  <c r="AA139" i="14"/>
  <c r="I139" i="15"/>
  <c r="H139" i="15"/>
  <c r="N139" i="14"/>
  <c r="O139" i="10"/>
  <c r="N139" i="10"/>
  <c r="M139" i="10"/>
  <c r="J139" i="14"/>
  <c r="K139" i="14" s="1"/>
  <c r="L139" i="10"/>
  <c r="I139" i="14"/>
  <c r="C139" i="15"/>
  <c r="G139" i="10"/>
  <c r="F139" i="14"/>
  <c r="B139" i="15"/>
  <c r="F139" i="10"/>
  <c r="E139" i="10"/>
  <c r="D139" i="10"/>
  <c r="C139" i="10"/>
  <c r="B139" i="10"/>
  <c r="A139" i="10"/>
  <c r="AM138" i="14"/>
  <c r="AF138" i="14"/>
  <c r="AB138" i="10"/>
  <c r="AE138" i="14"/>
  <c r="AA138" i="10"/>
  <c r="AD138" i="14"/>
  <c r="W138" i="14"/>
  <c r="X138" i="14" s="1"/>
  <c r="T138" i="14" s="1"/>
  <c r="O138" i="14"/>
  <c r="N138" i="10"/>
  <c r="G138" i="10"/>
  <c r="C138" i="15"/>
  <c r="E138" i="14"/>
  <c r="F138" i="10"/>
  <c r="E138" i="10"/>
  <c r="D138" i="10"/>
  <c r="C138" i="10"/>
  <c r="B138" i="10"/>
  <c r="A138" i="10"/>
  <c r="AB137" i="10"/>
  <c r="AF137" i="14"/>
  <c r="AE137" i="14"/>
  <c r="AD137" i="14"/>
  <c r="AA137" i="14"/>
  <c r="V137" i="10"/>
  <c r="R137" i="14"/>
  <c r="U137" i="10"/>
  <c r="Q137" i="14"/>
  <c r="P137" i="14"/>
  <c r="O137" i="10"/>
  <c r="M137" i="10"/>
  <c r="J137" i="14"/>
  <c r="F137" i="14"/>
  <c r="G137" i="14" s="1"/>
  <c r="E137" i="14"/>
  <c r="F137" i="10"/>
  <c r="E137" i="10"/>
  <c r="D137" i="10"/>
  <c r="C137" i="10"/>
  <c r="B137" i="10"/>
  <c r="A137" i="10"/>
  <c r="AE136" i="14"/>
  <c r="M136" i="15"/>
  <c r="H136" i="15"/>
  <c r="J136" i="14"/>
  <c r="E136" i="10"/>
  <c r="D136" i="10"/>
  <c r="B136" i="10"/>
  <c r="A136" i="10"/>
  <c r="T135" i="15"/>
  <c r="AH135" i="14"/>
  <c r="N135" i="15"/>
  <c r="W135" i="14"/>
  <c r="X135" i="14" s="1"/>
  <c r="T135" i="14" s="1"/>
  <c r="R135" i="14"/>
  <c r="G135" i="15"/>
  <c r="E135" i="15"/>
  <c r="E135" i="14"/>
  <c r="E135" i="10"/>
  <c r="D135" i="10"/>
  <c r="C135" i="10"/>
  <c r="B135" i="10"/>
  <c r="A135" i="10"/>
  <c r="U134" i="15"/>
  <c r="AH134" i="14"/>
  <c r="AC134" i="10"/>
  <c r="M134" i="15"/>
  <c r="W134" i="14"/>
  <c r="X134" i="14" s="1"/>
  <c r="T134" i="14" s="1"/>
  <c r="J134" i="15"/>
  <c r="H134" i="15"/>
  <c r="J134" i="14"/>
  <c r="F134" i="14"/>
  <c r="F134" i="10"/>
  <c r="E134" i="10"/>
  <c r="D134" i="10"/>
  <c r="C134" i="10"/>
  <c r="B134" i="10"/>
  <c r="A134" i="10"/>
  <c r="P133" i="15"/>
  <c r="F133" i="14"/>
  <c r="G133" i="10"/>
  <c r="E133" i="10"/>
  <c r="D133" i="10"/>
  <c r="B133" i="10"/>
  <c r="A133" i="10"/>
  <c r="E132" i="10"/>
  <c r="D132" i="10"/>
  <c r="B132" i="10"/>
  <c r="A132" i="10"/>
  <c r="AM131" i="14"/>
  <c r="AL131" i="14"/>
  <c r="AF131" i="10"/>
  <c r="AH131" i="14"/>
  <c r="AC131" i="10"/>
  <c r="AE131" i="14"/>
  <c r="N131" i="15"/>
  <c r="AD131" i="14"/>
  <c r="Z131" i="10"/>
  <c r="M131" i="15"/>
  <c r="AC131" i="14"/>
  <c r="AA131" i="14"/>
  <c r="W131" i="14"/>
  <c r="X131" i="14" s="1"/>
  <c r="T131" i="14" s="1"/>
  <c r="K131" i="15"/>
  <c r="R131" i="14"/>
  <c r="Q131" i="14"/>
  <c r="I131" i="15"/>
  <c r="H131" i="15"/>
  <c r="O131" i="14"/>
  <c r="N131" i="14"/>
  <c r="Q131" i="10"/>
  <c r="O131" i="10"/>
  <c r="N131" i="10"/>
  <c r="K131" i="10"/>
  <c r="I131" i="14"/>
  <c r="I131" i="10"/>
  <c r="F131" i="10"/>
  <c r="E131" i="14"/>
  <c r="E131" i="10"/>
  <c r="D131" i="10"/>
  <c r="C131" i="10"/>
  <c r="B131" i="10"/>
  <c r="A131" i="10"/>
  <c r="AG130" i="10"/>
  <c r="R130" i="14"/>
  <c r="U130" i="10"/>
  <c r="M130" i="10"/>
  <c r="H130" i="14"/>
  <c r="H130" i="10"/>
  <c r="E130" i="10"/>
  <c r="D130" i="10"/>
  <c r="B130" i="10"/>
  <c r="A130" i="10"/>
  <c r="R129" i="15"/>
  <c r="AI129" i="14"/>
  <c r="AH129" i="14"/>
  <c r="AJ129" i="14" s="1"/>
  <c r="AC129" i="10"/>
  <c r="P129" i="15"/>
  <c r="AF129" i="14"/>
  <c r="AB129" i="10"/>
  <c r="N129" i="15"/>
  <c r="Z129" i="10"/>
  <c r="X129" i="10"/>
  <c r="R129" i="14"/>
  <c r="G129" i="15"/>
  <c r="N129" i="10"/>
  <c r="J129" i="14"/>
  <c r="F129" i="15"/>
  <c r="K129" i="10"/>
  <c r="E129" i="15"/>
  <c r="C129" i="15"/>
  <c r="G129" i="10"/>
  <c r="E129" i="14"/>
  <c r="F129" i="10"/>
  <c r="E129" i="10"/>
  <c r="D129" i="10"/>
  <c r="C129" i="10"/>
  <c r="B129" i="10"/>
  <c r="A129" i="10"/>
  <c r="AM128" i="14"/>
  <c r="AG128" i="10"/>
  <c r="AE128" i="10"/>
  <c r="P128" i="15"/>
  <c r="AF128" i="14"/>
  <c r="M128" i="15"/>
  <c r="Q128" i="14"/>
  <c r="H128" i="15"/>
  <c r="N128" i="14"/>
  <c r="L128" i="10"/>
  <c r="E128" i="10"/>
  <c r="D128" i="10"/>
  <c r="B128" i="10"/>
  <c r="A128" i="10"/>
  <c r="AM127" i="14"/>
  <c r="T127" i="15"/>
  <c r="AK127" i="14"/>
  <c r="R127" i="15"/>
  <c r="AI127" i="14"/>
  <c r="AD127" i="10"/>
  <c r="Q127" i="15"/>
  <c r="AH127" i="14"/>
  <c r="P127" i="15"/>
  <c r="AF127" i="14"/>
  <c r="AB127" i="10"/>
  <c r="AC127" i="14"/>
  <c r="AA127" i="14"/>
  <c r="R127" i="14"/>
  <c r="S127" i="10"/>
  <c r="G127" i="15"/>
  <c r="N127" i="14"/>
  <c r="Q127" i="10"/>
  <c r="K127" i="10"/>
  <c r="E127" i="15"/>
  <c r="I127" i="14"/>
  <c r="I127" i="10"/>
  <c r="F127" i="14"/>
  <c r="E127" i="10"/>
  <c r="D127" i="10"/>
  <c r="B127" i="10"/>
  <c r="A127" i="10"/>
  <c r="U126" i="15"/>
  <c r="AK126" i="14"/>
  <c r="Q126" i="14"/>
  <c r="E126" i="10"/>
  <c r="D126" i="10"/>
  <c r="B126" i="10"/>
  <c r="A126" i="10"/>
  <c r="U125" i="15"/>
  <c r="AH125" i="14"/>
  <c r="AF125" i="14"/>
  <c r="AB125" i="10"/>
  <c r="U125" i="10"/>
  <c r="R125" i="14"/>
  <c r="J125" i="15"/>
  <c r="Q125" i="14"/>
  <c r="T125" i="10"/>
  <c r="N125" i="10"/>
  <c r="M125" i="10"/>
  <c r="F125" i="15"/>
  <c r="J125" i="14"/>
  <c r="L125" i="10"/>
  <c r="J125" i="10"/>
  <c r="E125" i="10"/>
  <c r="D125" i="10"/>
  <c r="B125" i="10"/>
  <c r="A125" i="10"/>
  <c r="AF124" i="10"/>
  <c r="AJ127" i="8" s="1"/>
  <c r="T124" i="15"/>
  <c r="AI124" i="14"/>
  <c r="AH124" i="14"/>
  <c r="AJ124" i="14" s="1"/>
  <c r="AC124" i="10"/>
  <c r="P124" i="15"/>
  <c r="AF124" i="14"/>
  <c r="AB124" i="10"/>
  <c r="O124" i="15"/>
  <c r="AE124" i="14"/>
  <c r="AA124" i="10"/>
  <c r="M124" i="15"/>
  <c r="AC124" i="14"/>
  <c r="L124" i="15"/>
  <c r="AA124" i="14"/>
  <c r="V124" i="10"/>
  <c r="U124" i="10"/>
  <c r="J124" i="15"/>
  <c r="P124" i="14"/>
  <c r="H124" i="15"/>
  <c r="O124" i="14"/>
  <c r="G124" i="15"/>
  <c r="N124" i="14"/>
  <c r="Q124" i="10"/>
  <c r="O124" i="10"/>
  <c r="F124" i="15"/>
  <c r="L124" i="10"/>
  <c r="K124" i="10"/>
  <c r="I124" i="14"/>
  <c r="C124" i="15"/>
  <c r="E124" i="10"/>
  <c r="E127" i="8" s="1"/>
  <c r="D124" i="10"/>
  <c r="C124" i="10"/>
  <c r="B124" i="10"/>
  <c r="A124" i="10"/>
  <c r="U123" i="15"/>
  <c r="AI123" i="14"/>
  <c r="AD123" i="10"/>
  <c r="AB123" i="10"/>
  <c r="M123" i="15"/>
  <c r="AA123" i="14"/>
  <c r="V123" i="10"/>
  <c r="Q123" i="14"/>
  <c r="H123" i="15"/>
  <c r="F123" i="15"/>
  <c r="H123" i="14"/>
  <c r="E123" i="10"/>
  <c r="D123" i="10"/>
  <c r="B123" i="10"/>
  <c r="A123" i="10"/>
  <c r="T122" i="15"/>
  <c r="AL122" i="14"/>
  <c r="AK122" i="14"/>
  <c r="AE122" i="10"/>
  <c r="R122" i="15"/>
  <c r="AI122" i="14"/>
  <c r="AD122" i="10"/>
  <c r="N122" i="15"/>
  <c r="Z122" i="10"/>
  <c r="W122" i="10"/>
  <c r="R122" i="14"/>
  <c r="G122" i="15"/>
  <c r="N122" i="14"/>
  <c r="Q122" i="10"/>
  <c r="M122" i="10"/>
  <c r="F122" i="15"/>
  <c r="J122" i="14"/>
  <c r="I122" i="14"/>
  <c r="I122" i="10"/>
  <c r="E122" i="10"/>
  <c r="D122" i="10"/>
  <c r="B122" i="10"/>
  <c r="A122" i="10"/>
  <c r="W121" i="10"/>
  <c r="T121" i="10"/>
  <c r="N121" i="10"/>
  <c r="E121" i="10"/>
  <c r="D121" i="10"/>
  <c r="B121" i="10"/>
  <c r="A121" i="10"/>
  <c r="AG120" i="10"/>
  <c r="U120" i="10"/>
  <c r="O120" i="10"/>
  <c r="E120" i="10"/>
  <c r="D120" i="10"/>
  <c r="B120" i="10"/>
  <c r="A120" i="10"/>
  <c r="AD119" i="10"/>
  <c r="H119" i="14"/>
  <c r="E119" i="10"/>
  <c r="E122" i="8" s="1"/>
  <c r="D119" i="10"/>
  <c r="B119" i="10"/>
  <c r="A119" i="10"/>
  <c r="AK118" i="14"/>
  <c r="AI118" i="14"/>
  <c r="R118" i="15"/>
  <c r="Q118" i="15"/>
  <c r="AH118" i="14"/>
  <c r="J118" i="15"/>
  <c r="Q118" i="14"/>
  <c r="F118" i="15"/>
  <c r="J118" i="14"/>
  <c r="D118" i="15"/>
  <c r="H118" i="14"/>
  <c r="G118" i="10"/>
  <c r="E118" i="10"/>
  <c r="D118" i="10"/>
  <c r="B118" i="10"/>
  <c r="A118" i="10"/>
  <c r="B117" i="15"/>
  <c r="E117" i="10"/>
  <c r="E120" i="8" s="1"/>
  <c r="D117" i="10"/>
  <c r="B117" i="10"/>
  <c r="A117" i="10"/>
  <c r="A120" i="8" s="1"/>
  <c r="E116" i="10"/>
  <c r="D116" i="10"/>
  <c r="B116" i="10"/>
  <c r="A116" i="10"/>
  <c r="T115" i="15"/>
  <c r="AL115" i="14"/>
  <c r="AB115" i="10"/>
  <c r="AD118" i="8" s="1"/>
  <c r="Z115" i="10"/>
  <c r="L115" i="15"/>
  <c r="Q115" i="14"/>
  <c r="I115" i="15"/>
  <c r="R115" i="10"/>
  <c r="J115" i="10"/>
  <c r="D115" i="15"/>
  <c r="G115" i="10"/>
  <c r="E115" i="10"/>
  <c r="D115" i="10"/>
  <c r="B115" i="10"/>
  <c r="A115" i="10"/>
  <c r="S114" i="15"/>
  <c r="AF114" i="14"/>
  <c r="W114" i="10"/>
  <c r="O114" i="14"/>
  <c r="H114" i="15"/>
  <c r="P114" i="10"/>
  <c r="N114" i="10"/>
  <c r="H114" i="10"/>
  <c r="E114" i="10"/>
  <c r="D114" i="10"/>
  <c r="B114" i="10"/>
  <c r="A114" i="10"/>
  <c r="AD113" i="14"/>
  <c r="E113" i="10"/>
  <c r="D113" i="10"/>
  <c r="B113" i="15"/>
  <c r="B113" i="10"/>
  <c r="A113" i="10"/>
  <c r="E112" i="10"/>
  <c r="D112" i="10"/>
  <c r="B112" i="10"/>
  <c r="B115" i="8" s="1"/>
  <c r="A112" i="10"/>
  <c r="E111" i="14"/>
  <c r="E111" i="10"/>
  <c r="D111" i="10"/>
  <c r="B111" i="10"/>
  <c r="A111" i="10"/>
  <c r="AC110" i="10"/>
  <c r="Z110" i="10"/>
  <c r="AD110" i="14"/>
  <c r="AC110" i="14"/>
  <c r="W110" i="10"/>
  <c r="P110" i="10"/>
  <c r="F110" i="14"/>
  <c r="E110" i="10"/>
  <c r="D110" i="10"/>
  <c r="B110" i="10"/>
  <c r="A110" i="10"/>
  <c r="X109" i="10"/>
  <c r="AA109" i="14"/>
  <c r="L109" i="15"/>
  <c r="W109" i="14"/>
  <c r="X109" i="14" s="1"/>
  <c r="T109" i="14" s="1"/>
  <c r="F109" i="14"/>
  <c r="E109" i="10"/>
  <c r="D109" i="10"/>
  <c r="B109" i="10"/>
  <c r="A109" i="10"/>
  <c r="AK108" i="14"/>
  <c r="AC108" i="14"/>
  <c r="AA108" i="14"/>
  <c r="C108" i="15"/>
  <c r="E108" i="10"/>
  <c r="E111" i="8" s="1"/>
  <c r="D108" i="10"/>
  <c r="B108" i="10"/>
  <c r="A108" i="10"/>
  <c r="E107" i="10"/>
  <c r="D107" i="10"/>
  <c r="B107" i="10"/>
  <c r="A107" i="10"/>
  <c r="U106" i="15"/>
  <c r="AM106" i="14"/>
  <c r="T106" i="15"/>
  <c r="AE106" i="14"/>
  <c r="AA106" i="10"/>
  <c r="AD106" i="14"/>
  <c r="Z106" i="10"/>
  <c r="M106" i="15"/>
  <c r="H106" i="15"/>
  <c r="O106" i="14"/>
  <c r="K106" i="10"/>
  <c r="E106" i="10"/>
  <c r="D106" i="10"/>
  <c r="C106" i="10"/>
  <c r="B106" i="10"/>
  <c r="A106" i="10"/>
  <c r="T105" i="15"/>
  <c r="R105" i="15"/>
  <c r="AD105" i="10"/>
  <c r="AI105" i="14"/>
  <c r="AB105" i="10"/>
  <c r="AD105" i="14"/>
  <c r="Z105" i="10"/>
  <c r="AC105" i="14"/>
  <c r="L105" i="15"/>
  <c r="V105" i="10"/>
  <c r="AA105" i="14"/>
  <c r="R105" i="14"/>
  <c r="Q105" i="14"/>
  <c r="T105" i="10"/>
  <c r="O105" i="14"/>
  <c r="O105" i="10"/>
  <c r="M105" i="10"/>
  <c r="K105" i="10"/>
  <c r="C105" i="15"/>
  <c r="G105" i="10"/>
  <c r="F105" i="14"/>
  <c r="E105" i="10"/>
  <c r="D105" i="10"/>
  <c r="C105" i="10"/>
  <c r="B105" i="10"/>
  <c r="A105" i="10"/>
  <c r="AM104" i="14"/>
  <c r="AF104" i="14"/>
  <c r="AB104" i="10"/>
  <c r="O104" i="15"/>
  <c r="AC104" i="14"/>
  <c r="R104" i="14"/>
  <c r="U104" i="10"/>
  <c r="J104" i="15"/>
  <c r="O104" i="14"/>
  <c r="M104" i="10"/>
  <c r="F104" i="15"/>
  <c r="E104" i="14"/>
  <c r="E104" i="10"/>
  <c r="E107" i="8" s="1"/>
  <c r="D104" i="10"/>
  <c r="C104" i="10"/>
  <c r="B104" i="10"/>
  <c r="B107" i="8" s="1"/>
  <c r="A104" i="10"/>
  <c r="U103" i="15"/>
  <c r="T103" i="15"/>
  <c r="AF103" i="10"/>
  <c r="AL103" i="14"/>
  <c r="AI103" i="14"/>
  <c r="AH103" i="14"/>
  <c r="AJ103" i="14" s="1"/>
  <c r="AF103" i="14"/>
  <c r="AE103" i="14"/>
  <c r="O103" i="15"/>
  <c r="N103" i="15"/>
  <c r="AD103" i="14"/>
  <c r="Z103" i="10"/>
  <c r="M103" i="15"/>
  <c r="X103" i="10"/>
  <c r="J103" i="15"/>
  <c r="Q103" i="14"/>
  <c r="P103" i="14"/>
  <c r="H103" i="15"/>
  <c r="G103" i="15"/>
  <c r="N103" i="14"/>
  <c r="Q103" i="10"/>
  <c r="O103" i="10"/>
  <c r="N103" i="10"/>
  <c r="F103" i="15"/>
  <c r="I103" i="14"/>
  <c r="C103" i="15"/>
  <c r="F103" i="14"/>
  <c r="G103" i="10"/>
  <c r="E103" i="10"/>
  <c r="D103" i="10"/>
  <c r="C103" i="10"/>
  <c r="B103" i="10"/>
  <c r="A103" i="10"/>
  <c r="AK102" i="14"/>
  <c r="AI102" i="14"/>
  <c r="V102" i="10"/>
  <c r="K102" i="15"/>
  <c r="O102" i="10"/>
  <c r="E102" i="10"/>
  <c r="E105" i="8" s="1"/>
  <c r="D102" i="10"/>
  <c r="B102" i="10"/>
  <c r="A102" i="10"/>
  <c r="AL101" i="14"/>
  <c r="AK101" i="14"/>
  <c r="O101" i="15"/>
  <c r="AE101" i="14"/>
  <c r="N101" i="15"/>
  <c r="Z101" i="10"/>
  <c r="V101" i="10"/>
  <c r="J101" i="15"/>
  <c r="N101" i="10"/>
  <c r="E101" i="15"/>
  <c r="I101" i="10"/>
  <c r="E101" i="10"/>
  <c r="D101" i="10"/>
  <c r="D104" i="8" s="1"/>
  <c r="B101" i="10"/>
  <c r="A101" i="10"/>
  <c r="AE100" i="10"/>
  <c r="AI100" i="14"/>
  <c r="Q100" i="15"/>
  <c r="AC100" i="10"/>
  <c r="AF100" i="14"/>
  <c r="L100" i="15"/>
  <c r="AA100" i="14"/>
  <c r="W100" i="14"/>
  <c r="X100" i="14" s="1"/>
  <c r="T100" i="14" s="1"/>
  <c r="R100" i="14"/>
  <c r="J100" i="15"/>
  <c r="Q100" i="14"/>
  <c r="T100" i="10"/>
  <c r="H100" i="15"/>
  <c r="O100" i="14"/>
  <c r="R100" i="10"/>
  <c r="P100" i="10"/>
  <c r="J100" i="14"/>
  <c r="L100" i="10"/>
  <c r="I100" i="10"/>
  <c r="I100" i="14"/>
  <c r="D100" i="15"/>
  <c r="H100" i="14"/>
  <c r="E100" i="10"/>
  <c r="D100" i="10"/>
  <c r="B100" i="10"/>
  <c r="A100" i="10"/>
  <c r="AK99" i="14"/>
  <c r="R99" i="15"/>
  <c r="AD99" i="10"/>
  <c r="AG102" i="8" s="1"/>
  <c r="AA99" i="14"/>
  <c r="W99" i="14"/>
  <c r="X99" i="14" s="1"/>
  <c r="T99" i="14" s="1"/>
  <c r="M99" i="10"/>
  <c r="J99" i="10"/>
  <c r="E99" i="10"/>
  <c r="D99" i="10"/>
  <c r="D102" i="8" s="1"/>
  <c r="B99" i="10"/>
  <c r="A99" i="10"/>
  <c r="E98" i="10"/>
  <c r="D98" i="10"/>
  <c r="B98" i="10"/>
  <c r="A98" i="10"/>
  <c r="AM97" i="14"/>
  <c r="T97" i="15"/>
  <c r="AF97" i="10"/>
  <c r="S97" i="15"/>
  <c r="AK97" i="14"/>
  <c r="AD97" i="14"/>
  <c r="M97" i="15"/>
  <c r="AC97" i="14"/>
  <c r="L97" i="15"/>
  <c r="AA97" i="14"/>
  <c r="V97" i="10"/>
  <c r="K97" i="15"/>
  <c r="R97" i="14"/>
  <c r="U97" i="10"/>
  <c r="Q97" i="14"/>
  <c r="O97" i="14"/>
  <c r="O97" i="10"/>
  <c r="J97" i="14"/>
  <c r="L97" i="10"/>
  <c r="K97" i="10"/>
  <c r="H97" i="14"/>
  <c r="C97" i="15"/>
  <c r="G97" i="10"/>
  <c r="E97" i="10"/>
  <c r="D97" i="10"/>
  <c r="B97" i="10"/>
  <c r="B100" i="8" s="1"/>
  <c r="A97" i="10"/>
  <c r="AG96" i="10"/>
  <c r="U96" i="15"/>
  <c r="AE96" i="10"/>
  <c r="AI96" i="14"/>
  <c r="O96" i="15"/>
  <c r="AE96" i="14"/>
  <c r="R96" i="10"/>
  <c r="N96" i="14"/>
  <c r="J96" i="10"/>
  <c r="I96" i="14"/>
  <c r="E96" i="10"/>
  <c r="D96" i="10"/>
  <c r="B96" i="10"/>
  <c r="A96" i="10"/>
  <c r="U95" i="15"/>
  <c r="AM95" i="14"/>
  <c r="T95" i="15"/>
  <c r="AF95" i="10"/>
  <c r="AK95" i="14"/>
  <c r="P95" i="15"/>
  <c r="AD95" i="14"/>
  <c r="Z95" i="10"/>
  <c r="M95" i="15"/>
  <c r="AC95" i="14"/>
  <c r="X95" i="10"/>
  <c r="L95" i="15"/>
  <c r="AA95" i="14"/>
  <c r="U95" i="10"/>
  <c r="Q95" i="14"/>
  <c r="S95" i="10"/>
  <c r="J95" i="14"/>
  <c r="H95" i="14"/>
  <c r="C95" i="15"/>
  <c r="E95" i="10"/>
  <c r="D95" i="10"/>
  <c r="B95" i="10"/>
  <c r="A95" i="10"/>
  <c r="U94" i="15"/>
  <c r="AG94" i="10"/>
  <c r="AK97" i="8" s="1"/>
  <c r="AM94" i="14"/>
  <c r="S94" i="15"/>
  <c r="AK94" i="14"/>
  <c r="AF94" i="14"/>
  <c r="O94" i="15"/>
  <c r="AA94" i="10"/>
  <c r="W94" i="14"/>
  <c r="X94" i="14" s="1"/>
  <c r="T94" i="14" s="1"/>
  <c r="R94" i="14"/>
  <c r="U94" i="10"/>
  <c r="H94" i="15"/>
  <c r="G94" i="15"/>
  <c r="O94" i="10"/>
  <c r="N94" i="10"/>
  <c r="M94" i="10"/>
  <c r="J94" i="14"/>
  <c r="E94" i="15"/>
  <c r="C94" i="15"/>
  <c r="G94" i="10"/>
  <c r="F94" i="14"/>
  <c r="E94" i="10"/>
  <c r="D94" i="10"/>
  <c r="B94" i="10"/>
  <c r="A94" i="10"/>
  <c r="U93" i="15"/>
  <c r="AH93" i="14"/>
  <c r="P93" i="15"/>
  <c r="AE93" i="14"/>
  <c r="M93" i="15"/>
  <c r="V93" i="10"/>
  <c r="W93" i="14"/>
  <c r="X93" i="14" s="1"/>
  <c r="T93" i="14" s="1"/>
  <c r="R93" i="14"/>
  <c r="Q93" i="14"/>
  <c r="H93" i="15"/>
  <c r="O93" i="10"/>
  <c r="M93" i="10"/>
  <c r="F93" i="15"/>
  <c r="E93" i="10"/>
  <c r="D93" i="10"/>
  <c r="C93" i="10"/>
  <c r="B93" i="10"/>
  <c r="B96" i="8" s="1"/>
  <c r="A93" i="10"/>
  <c r="Q92" i="15"/>
  <c r="E92" i="10"/>
  <c r="E95" i="8" s="1"/>
  <c r="D92" i="10"/>
  <c r="B92" i="10"/>
  <c r="A92" i="10"/>
  <c r="AL91" i="14"/>
  <c r="R91" i="15"/>
  <c r="AD91" i="10"/>
  <c r="Q91" i="15"/>
  <c r="E91" i="10"/>
  <c r="D91" i="10"/>
  <c r="B91" i="10"/>
  <c r="A91" i="10"/>
  <c r="S90" i="15"/>
  <c r="AE90" i="10"/>
  <c r="AH90" i="14"/>
  <c r="Y90" i="10"/>
  <c r="X90" i="10"/>
  <c r="I90" i="14"/>
  <c r="D90" i="15"/>
  <c r="C90" i="15"/>
  <c r="B90" i="15"/>
  <c r="E90" i="10"/>
  <c r="D90" i="10"/>
  <c r="B90" i="10"/>
  <c r="A90" i="10"/>
  <c r="L89" i="15"/>
  <c r="E89" i="10"/>
  <c r="D89" i="10"/>
  <c r="B89" i="10"/>
  <c r="A89" i="10"/>
  <c r="T88" i="15"/>
  <c r="AK88" i="14"/>
  <c r="AE88" i="14"/>
  <c r="AA88" i="10"/>
  <c r="AD88" i="14"/>
  <c r="H88" i="15"/>
  <c r="R88" i="10"/>
  <c r="G88" i="15"/>
  <c r="J88" i="10"/>
  <c r="E88" i="15"/>
  <c r="E88" i="10"/>
  <c r="E91" i="8" s="1"/>
  <c r="D88" i="10"/>
  <c r="B88" i="10"/>
  <c r="A88" i="10"/>
  <c r="AM87" i="14"/>
  <c r="T87" i="15"/>
  <c r="AF87" i="14"/>
  <c r="AB87" i="10"/>
  <c r="N87" i="15"/>
  <c r="M87" i="15"/>
  <c r="AC87" i="14"/>
  <c r="H87" i="15"/>
  <c r="O87" i="14"/>
  <c r="N87" i="14"/>
  <c r="M87" i="10"/>
  <c r="L87" i="10"/>
  <c r="K87" i="10"/>
  <c r="I87" i="14"/>
  <c r="E87" i="10"/>
  <c r="D87" i="10"/>
  <c r="C87" i="10"/>
  <c r="B87" i="10"/>
  <c r="A87" i="10"/>
  <c r="U86" i="15"/>
  <c r="T86" i="15"/>
  <c r="R86" i="15"/>
  <c r="AD86" i="10"/>
  <c r="AI86" i="14"/>
  <c r="AE86" i="14"/>
  <c r="M86" i="15"/>
  <c r="AC86" i="14"/>
  <c r="L86" i="15"/>
  <c r="V86" i="10"/>
  <c r="AA86" i="14"/>
  <c r="W86" i="14"/>
  <c r="X86" i="14" s="1"/>
  <c r="T86" i="14" s="1"/>
  <c r="R86" i="14"/>
  <c r="Q86" i="14"/>
  <c r="P86" i="14"/>
  <c r="H86" i="15"/>
  <c r="O86" i="14"/>
  <c r="O86" i="10"/>
  <c r="N86" i="10"/>
  <c r="M86" i="10"/>
  <c r="I86" i="14"/>
  <c r="C86" i="15"/>
  <c r="G86" i="10"/>
  <c r="F86" i="14"/>
  <c r="E86" i="14"/>
  <c r="F86" i="10"/>
  <c r="E86" i="10"/>
  <c r="D86" i="10"/>
  <c r="C86" i="10"/>
  <c r="B86" i="10"/>
  <c r="A86" i="10"/>
  <c r="AH85" i="14"/>
  <c r="AF85" i="14"/>
  <c r="AE85" i="14"/>
  <c r="M85" i="15"/>
  <c r="AC85" i="14"/>
  <c r="AA85" i="14"/>
  <c r="V85" i="10"/>
  <c r="K85" i="15"/>
  <c r="J85" i="15"/>
  <c r="P85" i="14"/>
  <c r="O85" i="14"/>
  <c r="O85" i="10"/>
  <c r="N85" i="10"/>
  <c r="M85" i="10"/>
  <c r="F85" i="15"/>
  <c r="J85" i="14"/>
  <c r="L85" i="10"/>
  <c r="F85" i="14"/>
  <c r="E85" i="14"/>
  <c r="F85" i="10"/>
  <c r="E85" i="10"/>
  <c r="D85" i="10"/>
  <c r="C85" i="10"/>
  <c r="B85" i="10"/>
  <c r="A85" i="10"/>
  <c r="Q84" i="15"/>
  <c r="P84" i="15"/>
  <c r="AE84" i="14"/>
  <c r="AD84" i="14"/>
  <c r="AA84" i="14"/>
  <c r="V84" i="10"/>
  <c r="O84" i="10"/>
  <c r="M84" i="10"/>
  <c r="F84" i="15"/>
  <c r="H84" i="14"/>
  <c r="H84" i="10"/>
  <c r="F84" i="14"/>
  <c r="E84" i="14"/>
  <c r="E84" i="10"/>
  <c r="D84" i="10"/>
  <c r="B84" i="10"/>
  <c r="A84" i="10"/>
  <c r="AL83" i="14"/>
  <c r="Q83" i="10"/>
  <c r="F83" i="14"/>
  <c r="F83" i="10"/>
  <c r="E83" i="10"/>
  <c r="D83" i="10"/>
  <c r="D86" i="8" s="1"/>
  <c r="B83" i="10"/>
  <c r="A83" i="10"/>
  <c r="AM82" i="14"/>
  <c r="AF82" i="14"/>
  <c r="O82" i="14"/>
  <c r="I82" i="14"/>
  <c r="E82" i="14"/>
  <c r="E82" i="10"/>
  <c r="D82" i="10"/>
  <c r="B82" i="10"/>
  <c r="A82" i="10"/>
  <c r="A85" i="8" s="1"/>
  <c r="AD81" i="14"/>
  <c r="W81" i="10"/>
  <c r="W81" i="14"/>
  <c r="X81" i="14" s="1"/>
  <c r="T81" i="14" s="1"/>
  <c r="N81" i="14"/>
  <c r="Q81" i="10"/>
  <c r="B81" i="15"/>
  <c r="E81" i="10"/>
  <c r="E84" i="8" s="1"/>
  <c r="D81" i="10"/>
  <c r="B81" i="10"/>
  <c r="A81" i="10"/>
  <c r="U80" i="15"/>
  <c r="AM80" i="14"/>
  <c r="T80" i="15"/>
  <c r="AL80" i="14"/>
  <c r="AF80" i="10"/>
  <c r="S80" i="15"/>
  <c r="AK80" i="14"/>
  <c r="AI80" i="14"/>
  <c r="AE80" i="14"/>
  <c r="AA80" i="10"/>
  <c r="M80" i="15"/>
  <c r="AC80" i="14"/>
  <c r="Y80" i="10"/>
  <c r="L80" i="15"/>
  <c r="AA80" i="14"/>
  <c r="H80" i="15"/>
  <c r="O80" i="14"/>
  <c r="J80" i="14"/>
  <c r="L80" i="10"/>
  <c r="J80" i="10"/>
  <c r="C80" i="15"/>
  <c r="E80" i="10"/>
  <c r="D80" i="10"/>
  <c r="B80" i="10"/>
  <c r="A80" i="10"/>
  <c r="D79" i="15"/>
  <c r="E79" i="10"/>
  <c r="D79" i="10"/>
  <c r="B79" i="10"/>
  <c r="A79" i="10"/>
  <c r="U78" i="15"/>
  <c r="AM78" i="14"/>
  <c r="T78" i="15"/>
  <c r="AL78" i="14"/>
  <c r="AF78" i="10"/>
  <c r="R78" i="15"/>
  <c r="AI78" i="14"/>
  <c r="AD78" i="10"/>
  <c r="AH78" i="14"/>
  <c r="AC78" i="10"/>
  <c r="AF81" i="8" s="1"/>
  <c r="P78" i="15"/>
  <c r="AF78" i="14"/>
  <c r="AB78" i="10"/>
  <c r="O78" i="15"/>
  <c r="AA78" i="10"/>
  <c r="W78" i="14"/>
  <c r="X78" i="14" s="1"/>
  <c r="T78" i="14" s="1"/>
  <c r="R78" i="14"/>
  <c r="U78" i="10"/>
  <c r="J78" i="15"/>
  <c r="Q78" i="14"/>
  <c r="T78" i="10"/>
  <c r="H78" i="15"/>
  <c r="O78" i="14"/>
  <c r="G78" i="15"/>
  <c r="Q78" i="10"/>
  <c r="N78" i="10"/>
  <c r="F78" i="15"/>
  <c r="J78" i="14"/>
  <c r="L78" i="10"/>
  <c r="K78" i="10"/>
  <c r="C78" i="15"/>
  <c r="F78" i="14"/>
  <c r="G78" i="10"/>
  <c r="E78" i="10"/>
  <c r="D78" i="10"/>
  <c r="C78" i="10"/>
  <c r="B78" i="10"/>
  <c r="A78" i="10"/>
  <c r="E77" i="10"/>
  <c r="D77" i="10"/>
  <c r="D80" i="8" s="1"/>
  <c r="B77" i="10"/>
  <c r="A77" i="10"/>
  <c r="AL76" i="14"/>
  <c r="M76" i="15"/>
  <c r="Y76" i="10"/>
  <c r="AA79" i="8" s="1"/>
  <c r="D76" i="15"/>
  <c r="E76" i="10"/>
  <c r="D76" i="10"/>
  <c r="B76" i="10"/>
  <c r="A76" i="10"/>
  <c r="A79" i="8" s="1"/>
  <c r="U75" i="15"/>
  <c r="AM75" i="14"/>
  <c r="T75" i="15"/>
  <c r="R75" i="15"/>
  <c r="AI75" i="14"/>
  <c r="AD75" i="10"/>
  <c r="AC75" i="10"/>
  <c r="AH75" i="14"/>
  <c r="P75" i="15"/>
  <c r="AF75" i="14"/>
  <c r="AB75" i="10"/>
  <c r="AD78" i="8" s="1"/>
  <c r="AE75" i="14"/>
  <c r="AA75" i="10"/>
  <c r="N75" i="15"/>
  <c r="Z75" i="10"/>
  <c r="AC75" i="14"/>
  <c r="AA75" i="14"/>
  <c r="V75" i="10"/>
  <c r="W75" i="14"/>
  <c r="X75" i="14" s="1"/>
  <c r="T75" i="14" s="1"/>
  <c r="R75" i="14"/>
  <c r="U75" i="10"/>
  <c r="T75" i="10"/>
  <c r="Q75" i="14"/>
  <c r="H75" i="15"/>
  <c r="G75" i="15"/>
  <c r="N75" i="14"/>
  <c r="Q75" i="10"/>
  <c r="N75" i="10"/>
  <c r="M75" i="10"/>
  <c r="J75" i="14"/>
  <c r="L75" i="10"/>
  <c r="I75" i="14"/>
  <c r="I75" i="10"/>
  <c r="C75" i="15"/>
  <c r="F75" i="14"/>
  <c r="G75" i="10"/>
  <c r="E75" i="14"/>
  <c r="F75" i="10"/>
  <c r="E75" i="10"/>
  <c r="D75" i="10"/>
  <c r="D78" i="8" s="1"/>
  <c r="C75" i="10"/>
  <c r="B75" i="10"/>
  <c r="A75" i="10"/>
  <c r="A78" i="8" s="1"/>
  <c r="AF74" i="14"/>
  <c r="AB74" i="10"/>
  <c r="K74" i="15"/>
  <c r="O74" i="14"/>
  <c r="E74" i="10"/>
  <c r="D74" i="10"/>
  <c r="B74" i="10"/>
  <c r="A74" i="10"/>
  <c r="AK73" i="14"/>
  <c r="AE73" i="10"/>
  <c r="Q73" i="15"/>
  <c r="AD73" i="14"/>
  <c r="W73" i="10"/>
  <c r="L73" i="15"/>
  <c r="AA73" i="14"/>
  <c r="R73" i="14"/>
  <c r="U73" i="10"/>
  <c r="M73" i="10"/>
  <c r="E73" i="10"/>
  <c r="D73" i="10"/>
  <c r="AI73" i="14"/>
  <c r="B73" i="10"/>
  <c r="A73" i="10"/>
  <c r="E72" i="10"/>
  <c r="E75" i="8" s="1"/>
  <c r="D72" i="10"/>
  <c r="B72" i="10"/>
  <c r="A72" i="10"/>
  <c r="A75" i="8" s="1"/>
  <c r="E71" i="10"/>
  <c r="D71" i="10"/>
  <c r="B71" i="10"/>
  <c r="A71" i="10"/>
  <c r="U70" i="15"/>
  <c r="AM70" i="14"/>
  <c r="AK70" i="14"/>
  <c r="AE70" i="10"/>
  <c r="R70" i="15"/>
  <c r="Q70" i="15"/>
  <c r="AC70" i="10"/>
  <c r="Z70" i="10"/>
  <c r="W70" i="10"/>
  <c r="L70" i="15"/>
  <c r="Q70" i="14"/>
  <c r="J70" i="15"/>
  <c r="O70" i="14"/>
  <c r="R70" i="10"/>
  <c r="P70" i="10"/>
  <c r="J70" i="14"/>
  <c r="F70" i="15"/>
  <c r="D70" i="15"/>
  <c r="H70" i="10"/>
  <c r="E70" i="10"/>
  <c r="D70" i="10"/>
  <c r="B70" i="10"/>
  <c r="A70" i="10"/>
  <c r="AL69" i="14"/>
  <c r="AF69" i="10"/>
  <c r="AJ72" i="8" s="1"/>
  <c r="R69" i="15"/>
  <c r="AD69" i="10"/>
  <c r="AA69" i="10"/>
  <c r="X69" i="10"/>
  <c r="R69" i="14"/>
  <c r="K69" i="15"/>
  <c r="H69" i="14"/>
  <c r="E69" i="10"/>
  <c r="E72" i="8" s="1"/>
  <c r="D69" i="10"/>
  <c r="B69" i="10"/>
  <c r="A69" i="10"/>
  <c r="AA68" i="10"/>
  <c r="I68" i="14"/>
  <c r="E68" i="10"/>
  <c r="D68" i="10"/>
  <c r="B68" i="10"/>
  <c r="A68" i="10"/>
  <c r="AM67" i="14"/>
  <c r="T67" i="15"/>
  <c r="R67" i="15"/>
  <c r="AI67" i="14"/>
  <c r="AC67" i="10"/>
  <c r="AF67" i="14"/>
  <c r="AB67" i="10"/>
  <c r="AE67" i="14"/>
  <c r="N67" i="15"/>
  <c r="AD67" i="14"/>
  <c r="Z67" i="10"/>
  <c r="M67" i="15"/>
  <c r="AC67" i="14"/>
  <c r="X67" i="10"/>
  <c r="AA67" i="14"/>
  <c r="V67" i="10"/>
  <c r="W67" i="14"/>
  <c r="X67" i="14" s="1"/>
  <c r="T67" i="14" s="1"/>
  <c r="N67" i="14"/>
  <c r="O67" i="10"/>
  <c r="N67" i="10"/>
  <c r="M67" i="10"/>
  <c r="J67" i="14"/>
  <c r="K67" i="10"/>
  <c r="E67" i="15"/>
  <c r="C67" i="15"/>
  <c r="F67" i="14"/>
  <c r="G67" i="10"/>
  <c r="E67" i="10"/>
  <c r="E70" i="8" s="1"/>
  <c r="D67" i="10"/>
  <c r="C67" i="10"/>
  <c r="B67" i="10"/>
  <c r="B70" i="8" s="1"/>
  <c r="J70" i="8" s="1"/>
  <c r="A67" i="10"/>
  <c r="M66" i="15"/>
  <c r="E66" i="10"/>
  <c r="D66" i="10"/>
  <c r="B66" i="10"/>
  <c r="B69" i="8" s="1"/>
  <c r="A66" i="10"/>
  <c r="AF65" i="10"/>
  <c r="O65" i="15"/>
  <c r="AE65" i="14"/>
  <c r="AD65" i="14"/>
  <c r="U65" i="10"/>
  <c r="E65" i="14"/>
  <c r="E65" i="10"/>
  <c r="D65" i="10"/>
  <c r="B65" i="10"/>
  <c r="A65" i="10"/>
  <c r="S64" i="15"/>
  <c r="AK64" i="14"/>
  <c r="AI64" i="14"/>
  <c r="AD64" i="10"/>
  <c r="P64" i="15"/>
  <c r="AF64" i="14"/>
  <c r="AC64" i="14"/>
  <c r="V64" i="10"/>
  <c r="W64" i="14"/>
  <c r="X64" i="14" s="1"/>
  <c r="T64" i="14" s="1"/>
  <c r="H64" i="15"/>
  <c r="F64" i="15"/>
  <c r="J64" i="14"/>
  <c r="L64" i="10"/>
  <c r="J64" i="10"/>
  <c r="D64" i="15"/>
  <c r="C64" i="15"/>
  <c r="F64" i="14"/>
  <c r="E64" i="14"/>
  <c r="E64" i="10"/>
  <c r="D64" i="10"/>
  <c r="B64" i="10"/>
  <c r="B67" i="8" s="1"/>
  <c r="A64" i="10"/>
  <c r="AM63" i="14"/>
  <c r="AF63" i="10"/>
  <c r="AJ66" i="8" s="1"/>
  <c r="P63" i="15"/>
  <c r="AF63" i="14"/>
  <c r="AB63" i="10"/>
  <c r="AD66" i="8" s="1"/>
  <c r="N63" i="15"/>
  <c r="AD63" i="14"/>
  <c r="Z63" i="10"/>
  <c r="AC63" i="14"/>
  <c r="W63" i="10"/>
  <c r="R63" i="14"/>
  <c r="U63" i="10"/>
  <c r="K63" i="15"/>
  <c r="P63" i="14"/>
  <c r="O63" i="14"/>
  <c r="R63" i="10"/>
  <c r="N63" i="14"/>
  <c r="Q63" i="10"/>
  <c r="I63" i="14"/>
  <c r="I63" i="10"/>
  <c r="D63" i="15"/>
  <c r="H63" i="14"/>
  <c r="H63" i="10"/>
  <c r="C63" i="15"/>
  <c r="E63" i="10"/>
  <c r="D63" i="10"/>
  <c r="D66" i="8" s="1"/>
  <c r="B63" i="10"/>
  <c r="A63" i="10"/>
  <c r="AK62" i="14"/>
  <c r="S62" i="15"/>
  <c r="AI62" i="14"/>
  <c r="X62" i="10"/>
  <c r="L62" i="15"/>
  <c r="W62" i="14"/>
  <c r="X62" i="14" s="1"/>
  <c r="T62" i="14" s="1"/>
  <c r="Q62" i="14"/>
  <c r="O62" i="14"/>
  <c r="R62" i="10"/>
  <c r="G62" i="15"/>
  <c r="J62" i="10"/>
  <c r="H62" i="14"/>
  <c r="D62" i="15"/>
  <c r="B62" i="15"/>
  <c r="E62" i="14"/>
  <c r="F62" i="10"/>
  <c r="E62" i="10"/>
  <c r="E65" i="8" s="1"/>
  <c r="D62" i="10"/>
  <c r="B62" i="10"/>
  <c r="A62" i="10"/>
  <c r="AM61" i="14"/>
  <c r="AG61" i="10"/>
  <c r="AK64" i="8" s="1"/>
  <c r="T61" i="15"/>
  <c r="AL61" i="14"/>
  <c r="AF61" i="10"/>
  <c r="AJ64" i="8" s="1"/>
  <c r="AD61" i="10"/>
  <c r="P61" i="15"/>
  <c r="AF61" i="14"/>
  <c r="AB61" i="10"/>
  <c r="AE61" i="14"/>
  <c r="AA61" i="10"/>
  <c r="AC61" i="14"/>
  <c r="Y61" i="10"/>
  <c r="W61" i="14"/>
  <c r="X61" i="14" s="1"/>
  <c r="T61" i="14" s="1"/>
  <c r="K61" i="15"/>
  <c r="R61" i="14"/>
  <c r="U61" i="10"/>
  <c r="J61" i="15"/>
  <c r="Q61" i="14"/>
  <c r="I61" i="15"/>
  <c r="H61" i="15"/>
  <c r="N61" i="14"/>
  <c r="Q61" i="10"/>
  <c r="M61" i="10"/>
  <c r="F61" i="15"/>
  <c r="J61" i="14"/>
  <c r="I61" i="14"/>
  <c r="I61" i="10"/>
  <c r="G61" i="10"/>
  <c r="E61" i="10"/>
  <c r="D61" i="10"/>
  <c r="B61" i="10"/>
  <c r="A61" i="10"/>
  <c r="U60" i="15"/>
  <c r="AK60" i="14"/>
  <c r="AI60" i="14"/>
  <c r="AD60" i="10"/>
  <c r="Q60" i="15"/>
  <c r="AC60" i="10"/>
  <c r="P60" i="15"/>
  <c r="AF60" i="14"/>
  <c r="AB60" i="10"/>
  <c r="AD63" i="8" s="1"/>
  <c r="U60" i="10"/>
  <c r="Q60" i="14"/>
  <c r="T60" i="10"/>
  <c r="H60" i="15"/>
  <c r="O60" i="14"/>
  <c r="R60" i="10"/>
  <c r="J60" i="14"/>
  <c r="L60" i="10"/>
  <c r="J60" i="10"/>
  <c r="E60" i="10"/>
  <c r="D60" i="10"/>
  <c r="B60" i="10"/>
  <c r="A60" i="10"/>
  <c r="R59" i="15"/>
  <c r="AD59" i="10"/>
  <c r="AH59" i="14"/>
  <c r="AC59" i="10"/>
  <c r="AF59" i="14"/>
  <c r="AB59" i="10"/>
  <c r="N59" i="15"/>
  <c r="L59" i="15"/>
  <c r="AA59" i="14"/>
  <c r="V59" i="10"/>
  <c r="R59" i="14"/>
  <c r="J59" i="15"/>
  <c r="S59" i="10"/>
  <c r="Q59" i="10"/>
  <c r="P59" i="10"/>
  <c r="O59" i="10"/>
  <c r="H59" i="14"/>
  <c r="H59" i="10"/>
  <c r="F59" i="14"/>
  <c r="G59" i="10"/>
  <c r="E59" i="10"/>
  <c r="D59" i="10"/>
  <c r="B59" i="10"/>
  <c r="A59" i="10"/>
  <c r="P58" i="15"/>
  <c r="H58" i="14"/>
  <c r="E58" i="10"/>
  <c r="D58" i="10"/>
  <c r="B58" i="10"/>
  <c r="A58" i="10"/>
  <c r="A61" i="8" s="1"/>
  <c r="AG57" i="10"/>
  <c r="X57" i="10"/>
  <c r="AA57" i="14"/>
  <c r="K57" i="15"/>
  <c r="U57" i="10"/>
  <c r="O57" i="10"/>
  <c r="J57" i="10"/>
  <c r="B57" i="15"/>
  <c r="E57" i="10"/>
  <c r="D57" i="10"/>
  <c r="B57" i="10"/>
  <c r="A57" i="10"/>
  <c r="U56" i="15"/>
  <c r="AM56" i="14"/>
  <c r="AG56" i="10"/>
  <c r="AK56" i="14"/>
  <c r="Q56" i="15"/>
  <c r="AH56" i="14"/>
  <c r="AC56" i="10"/>
  <c r="AA56" i="10"/>
  <c r="AD56" i="14"/>
  <c r="Y56" i="10"/>
  <c r="M56" i="15"/>
  <c r="W56" i="10"/>
  <c r="L56" i="15"/>
  <c r="AA56" i="14"/>
  <c r="J56" i="15"/>
  <c r="Q56" i="14"/>
  <c r="T56" i="10"/>
  <c r="O56" i="14"/>
  <c r="G56" i="15"/>
  <c r="Q56" i="10"/>
  <c r="P56" i="10"/>
  <c r="F56" i="15"/>
  <c r="J56" i="14"/>
  <c r="L56" i="10"/>
  <c r="E56" i="15"/>
  <c r="I56" i="10"/>
  <c r="D56" i="15"/>
  <c r="H56" i="14"/>
  <c r="C56" i="15"/>
  <c r="F56" i="14"/>
  <c r="E56" i="10"/>
  <c r="D56" i="10"/>
  <c r="B56" i="10"/>
  <c r="A56" i="10"/>
  <c r="E55" i="10"/>
  <c r="D55" i="10"/>
  <c r="B55" i="10"/>
  <c r="A55" i="10"/>
  <c r="E54" i="10"/>
  <c r="D54" i="10"/>
  <c r="B54" i="10"/>
  <c r="A54" i="10"/>
  <c r="AI53" i="14"/>
  <c r="AD53" i="10"/>
  <c r="AG56" i="8" s="1"/>
  <c r="AC53" i="14"/>
  <c r="AA53" i="14"/>
  <c r="H53" i="15"/>
  <c r="Q53" i="10"/>
  <c r="I53" i="14"/>
  <c r="C53" i="15"/>
  <c r="F53" i="14"/>
  <c r="G53" i="10"/>
  <c r="E53" i="10"/>
  <c r="D53" i="10"/>
  <c r="B53" i="10"/>
  <c r="A53" i="10"/>
  <c r="E52" i="10"/>
  <c r="D52" i="10"/>
  <c r="B52" i="10"/>
  <c r="A52" i="10"/>
  <c r="AM51" i="14"/>
  <c r="AF51" i="10"/>
  <c r="AH51" i="14"/>
  <c r="AF51" i="14"/>
  <c r="O51" i="15"/>
  <c r="AE51" i="14"/>
  <c r="AA51" i="10"/>
  <c r="N51" i="15"/>
  <c r="AD51" i="14"/>
  <c r="Z51" i="10"/>
  <c r="M51" i="15"/>
  <c r="AC51" i="14"/>
  <c r="AG51" i="14" s="1"/>
  <c r="X51" i="10"/>
  <c r="L51" i="15"/>
  <c r="AA51" i="14"/>
  <c r="V51" i="10"/>
  <c r="K51" i="15"/>
  <c r="R51" i="14"/>
  <c r="I51" i="15"/>
  <c r="H51" i="15"/>
  <c r="O51" i="14"/>
  <c r="G51" i="15"/>
  <c r="N51" i="14"/>
  <c r="M51" i="10"/>
  <c r="J51" i="14"/>
  <c r="L51" i="10"/>
  <c r="K51" i="10"/>
  <c r="C51" i="15"/>
  <c r="E51" i="14"/>
  <c r="F51" i="10"/>
  <c r="E51" i="10"/>
  <c r="D51" i="10"/>
  <c r="D54" i="8" s="1"/>
  <c r="C51" i="10"/>
  <c r="B51" i="10"/>
  <c r="A51" i="10"/>
  <c r="AD50" i="14"/>
  <c r="Q50" i="14"/>
  <c r="E50" i="10"/>
  <c r="D50" i="10"/>
  <c r="B50" i="10"/>
  <c r="A50" i="10"/>
  <c r="T49" i="15"/>
  <c r="AK49" i="14"/>
  <c r="AE49" i="10"/>
  <c r="O49" i="15"/>
  <c r="N49" i="15"/>
  <c r="W49" i="10"/>
  <c r="W49" i="14"/>
  <c r="X49" i="14" s="1"/>
  <c r="T49" i="14" s="1"/>
  <c r="M49" i="10"/>
  <c r="G49" i="10"/>
  <c r="E49" i="10"/>
  <c r="D49" i="10"/>
  <c r="B49" i="10"/>
  <c r="A49" i="10"/>
  <c r="E48" i="10"/>
  <c r="D48" i="10"/>
  <c r="B48" i="10"/>
  <c r="A48" i="10"/>
  <c r="O47" i="14"/>
  <c r="E47" i="10"/>
  <c r="D47" i="10"/>
  <c r="B47" i="10"/>
  <c r="A47" i="10"/>
  <c r="AL46" i="14"/>
  <c r="AI46" i="14"/>
  <c r="AA46" i="10"/>
  <c r="AE46" i="14"/>
  <c r="M46" i="15"/>
  <c r="Y46" i="10"/>
  <c r="Q46" i="10"/>
  <c r="N46" i="14"/>
  <c r="I46" i="10"/>
  <c r="I46" i="14"/>
  <c r="C46" i="15"/>
  <c r="F46" i="14"/>
  <c r="E46" i="10"/>
  <c r="D46" i="10"/>
  <c r="B46" i="10"/>
  <c r="A46" i="10"/>
  <c r="AK45" i="14"/>
  <c r="AB45" i="10"/>
  <c r="AF45" i="14"/>
  <c r="N45" i="15"/>
  <c r="Z45" i="10"/>
  <c r="R45" i="10"/>
  <c r="O45" i="14"/>
  <c r="E45" i="15"/>
  <c r="I45" i="10"/>
  <c r="I45" i="14"/>
  <c r="E45" i="10"/>
  <c r="D45" i="10"/>
  <c r="B45" i="10"/>
  <c r="A45" i="10"/>
  <c r="E44" i="10"/>
  <c r="D44" i="10"/>
  <c r="B44" i="10"/>
  <c r="A44" i="10"/>
  <c r="U43" i="15"/>
  <c r="AF43" i="14"/>
  <c r="O43" i="15"/>
  <c r="AE43" i="14"/>
  <c r="AA43" i="10"/>
  <c r="N43" i="15"/>
  <c r="Z43" i="10"/>
  <c r="AD43" i="14"/>
  <c r="M43" i="15"/>
  <c r="J43" i="15"/>
  <c r="T43" i="10"/>
  <c r="Q43" i="14"/>
  <c r="P43" i="14"/>
  <c r="H43" i="15"/>
  <c r="F43" i="15"/>
  <c r="L43" i="10"/>
  <c r="J43" i="14"/>
  <c r="K43" i="14" s="1"/>
  <c r="K43" i="10"/>
  <c r="I43" i="14"/>
  <c r="E43" i="10"/>
  <c r="D43" i="10"/>
  <c r="C43" i="10"/>
  <c r="B43" i="10"/>
  <c r="A43" i="10"/>
  <c r="AM42" i="14"/>
  <c r="T42" i="15"/>
  <c r="AF42" i="10"/>
  <c r="AL42" i="14"/>
  <c r="AH42" i="14"/>
  <c r="P42" i="15"/>
  <c r="AB42" i="10"/>
  <c r="AF42" i="14"/>
  <c r="O42" i="15"/>
  <c r="AA42" i="10"/>
  <c r="AE42" i="14"/>
  <c r="N42" i="15"/>
  <c r="X42" i="10"/>
  <c r="W42" i="14"/>
  <c r="X42" i="14" s="1"/>
  <c r="T42" i="14" s="1"/>
  <c r="K42" i="15"/>
  <c r="R42" i="14"/>
  <c r="U42" i="10"/>
  <c r="J42" i="15"/>
  <c r="T42" i="10"/>
  <c r="Q42" i="14"/>
  <c r="O42" i="14"/>
  <c r="G42" i="15"/>
  <c r="N42" i="14"/>
  <c r="Q42" i="10"/>
  <c r="M42" i="10"/>
  <c r="F42" i="15"/>
  <c r="L42" i="10"/>
  <c r="J42" i="14"/>
  <c r="E42" i="15"/>
  <c r="I42" i="10"/>
  <c r="I42" i="14"/>
  <c r="E42" i="14"/>
  <c r="E42" i="10"/>
  <c r="D42" i="10"/>
  <c r="C42" i="10"/>
  <c r="B42" i="10"/>
  <c r="A42" i="10"/>
  <c r="AA41" i="14"/>
  <c r="E41" i="10"/>
  <c r="D41" i="10"/>
  <c r="C41" i="10"/>
  <c r="B41" i="10"/>
  <c r="A41" i="10"/>
  <c r="AF40" i="14"/>
  <c r="E40" i="10"/>
  <c r="D40" i="10"/>
  <c r="B40" i="10"/>
  <c r="A40" i="10"/>
  <c r="R39" i="15"/>
  <c r="AD39" i="10"/>
  <c r="AI39" i="14"/>
  <c r="AH39" i="14"/>
  <c r="AJ39" i="14" s="1"/>
  <c r="L39" i="15"/>
  <c r="V39" i="10"/>
  <c r="AA39" i="14"/>
  <c r="O39" i="10"/>
  <c r="C39" i="15"/>
  <c r="G39" i="10"/>
  <c r="F39" i="14"/>
  <c r="E39" i="14"/>
  <c r="E39" i="10"/>
  <c r="D39" i="10"/>
  <c r="C39" i="10"/>
  <c r="B39" i="10"/>
  <c r="A39" i="10"/>
  <c r="AM38" i="14"/>
  <c r="AI38" i="14"/>
  <c r="E38" i="10"/>
  <c r="E41" i="8" s="1"/>
  <c r="D38" i="10"/>
  <c r="C38" i="10"/>
  <c r="B38" i="10"/>
  <c r="A38" i="10"/>
  <c r="AD37" i="14"/>
  <c r="E37" i="10"/>
  <c r="D37" i="10"/>
  <c r="B37" i="10"/>
  <c r="A37" i="10"/>
  <c r="Q36" i="14"/>
  <c r="J36" i="14"/>
  <c r="H36" i="14"/>
  <c r="E36" i="10"/>
  <c r="D36" i="10"/>
  <c r="B36" i="10"/>
  <c r="A36" i="10"/>
  <c r="AL35" i="14"/>
  <c r="AF35" i="14"/>
  <c r="O35" i="15"/>
  <c r="AE35" i="14"/>
  <c r="AA35" i="10"/>
  <c r="N35" i="15"/>
  <c r="Z35" i="10"/>
  <c r="AD35" i="14"/>
  <c r="R35" i="14"/>
  <c r="U35" i="10"/>
  <c r="J35" i="15"/>
  <c r="T35" i="10"/>
  <c r="Q35" i="14"/>
  <c r="P35" i="14"/>
  <c r="O35" i="14"/>
  <c r="N35" i="14"/>
  <c r="F35" i="15"/>
  <c r="J35" i="14"/>
  <c r="L35" i="10"/>
  <c r="K35" i="10"/>
  <c r="I35" i="14"/>
  <c r="E35" i="14"/>
  <c r="E35" i="10"/>
  <c r="D35" i="10"/>
  <c r="C35" i="10"/>
  <c r="B35" i="10"/>
  <c r="A35" i="10"/>
  <c r="A38" i="8" s="1"/>
  <c r="AM34" i="14"/>
  <c r="T34" i="15"/>
  <c r="AL34" i="14"/>
  <c r="AF34" i="10"/>
  <c r="AI34" i="14"/>
  <c r="AH34" i="14"/>
  <c r="AC34" i="10"/>
  <c r="P34" i="15"/>
  <c r="AF34" i="14"/>
  <c r="AB34" i="10"/>
  <c r="O34" i="15"/>
  <c r="AE34" i="14"/>
  <c r="AA34" i="10"/>
  <c r="X34" i="10"/>
  <c r="W34" i="14"/>
  <c r="X34" i="14" s="1"/>
  <c r="T34" i="14" s="1"/>
  <c r="K34" i="15"/>
  <c r="R34" i="14"/>
  <c r="U34" i="10"/>
  <c r="J34" i="15"/>
  <c r="Q34" i="14"/>
  <c r="G34" i="15"/>
  <c r="N34" i="14"/>
  <c r="Q34" i="10"/>
  <c r="N34" i="10"/>
  <c r="M34" i="10"/>
  <c r="F34" i="15"/>
  <c r="J34" i="14"/>
  <c r="L34" i="10"/>
  <c r="E34" i="15"/>
  <c r="I34" i="10"/>
  <c r="I34" i="14"/>
  <c r="F34" i="14"/>
  <c r="E34" i="14"/>
  <c r="F34" i="10"/>
  <c r="E34" i="10"/>
  <c r="D34" i="10"/>
  <c r="C34" i="10"/>
  <c r="C37" i="8" s="1"/>
  <c r="B34" i="10"/>
  <c r="A34" i="10"/>
  <c r="AK33" i="14"/>
  <c r="AI33" i="14"/>
  <c r="AD33" i="10"/>
  <c r="P33" i="15"/>
  <c r="AF33" i="14"/>
  <c r="AA33" i="14"/>
  <c r="V33" i="10"/>
  <c r="K33" i="15"/>
  <c r="Q33" i="14"/>
  <c r="P33" i="14"/>
  <c r="O33" i="10"/>
  <c r="J33" i="14"/>
  <c r="G33" i="10"/>
  <c r="E33" i="10"/>
  <c r="D33" i="10"/>
  <c r="B33" i="10"/>
  <c r="A33" i="10"/>
  <c r="AK32" i="14"/>
  <c r="AE32" i="10"/>
  <c r="Q32" i="15"/>
  <c r="AF32" i="14"/>
  <c r="R32" i="14"/>
  <c r="Q32" i="14"/>
  <c r="P32" i="10"/>
  <c r="J32" i="14"/>
  <c r="E32" i="10"/>
  <c r="D32" i="10"/>
  <c r="B32" i="10"/>
  <c r="A32" i="10"/>
  <c r="AM31" i="14"/>
  <c r="R31" i="15"/>
  <c r="AI31" i="14"/>
  <c r="AD31" i="10"/>
  <c r="AG34" i="8" s="1"/>
  <c r="AH31" i="14"/>
  <c r="AF31" i="14"/>
  <c r="AC31" i="14"/>
  <c r="X31" i="10"/>
  <c r="L31" i="15"/>
  <c r="AA31" i="14"/>
  <c r="W31" i="14"/>
  <c r="X31" i="14" s="1"/>
  <c r="T31" i="14" s="1"/>
  <c r="K31" i="15"/>
  <c r="N31" i="14"/>
  <c r="Q31" i="10"/>
  <c r="I31" i="14"/>
  <c r="I31" i="10"/>
  <c r="C31" i="15"/>
  <c r="E31" i="14"/>
  <c r="E31" i="10"/>
  <c r="D31" i="10"/>
  <c r="C31" i="10"/>
  <c r="B31" i="10"/>
  <c r="A31" i="10"/>
  <c r="AG30" i="10"/>
  <c r="AI30" i="14"/>
  <c r="E30" i="10"/>
  <c r="D30" i="10"/>
  <c r="D33" i="7" s="1"/>
  <c r="B30" i="10"/>
  <c r="A30" i="10"/>
  <c r="E29" i="10"/>
  <c r="D29" i="10"/>
  <c r="B29" i="10"/>
  <c r="A29" i="10"/>
  <c r="T28" i="15"/>
  <c r="AE28" i="14"/>
  <c r="AA28" i="10"/>
  <c r="AD28" i="14"/>
  <c r="U28" i="10"/>
  <c r="H28" i="15"/>
  <c r="O28" i="14"/>
  <c r="R28" i="10"/>
  <c r="N28" i="14"/>
  <c r="M28" i="10"/>
  <c r="J28" i="10"/>
  <c r="I28" i="14"/>
  <c r="E28" i="10"/>
  <c r="D28" i="10"/>
  <c r="B28" i="10"/>
  <c r="B31" i="8" s="1"/>
  <c r="A28" i="10"/>
  <c r="A31" i="7" s="1"/>
  <c r="U27" i="15"/>
  <c r="AM27" i="14"/>
  <c r="T27" i="15"/>
  <c r="AL27" i="14"/>
  <c r="AC27" i="10"/>
  <c r="N27" i="15"/>
  <c r="AD27" i="14"/>
  <c r="Z27" i="10"/>
  <c r="AC27" i="14"/>
  <c r="W27" i="14"/>
  <c r="X27" i="14" s="1"/>
  <c r="T27" i="14" s="1"/>
  <c r="R27" i="14"/>
  <c r="U27" i="10"/>
  <c r="J30" i="7" s="1"/>
  <c r="J27" i="15"/>
  <c r="O27" i="14"/>
  <c r="G27" i="15"/>
  <c r="N27" i="14"/>
  <c r="N27" i="10"/>
  <c r="M27" i="10"/>
  <c r="F27" i="15"/>
  <c r="L27" i="10"/>
  <c r="E27" i="15"/>
  <c r="I27" i="14"/>
  <c r="E27" i="14"/>
  <c r="E27" i="10"/>
  <c r="D27" i="10"/>
  <c r="C27" i="10"/>
  <c r="B27" i="10"/>
  <c r="A27" i="10"/>
  <c r="T26" i="15"/>
  <c r="AF26" i="10"/>
  <c r="AL26" i="14"/>
  <c r="P26" i="15"/>
  <c r="AF26" i="14"/>
  <c r="AB26" i="10"/>
  <c r="AE26" i="14"/>
  <c r="M26" i="15"/>
  <c r="AC26" i="14"/>
  <c r="X26" i="10"/>
  <c r="W26" i="14"/>
  <c r="X26" i="14" s="1"/>
  <c r="T26" i="14" s="1"/>
  <c r="R26" i="14"/>
  <c r="H26" i="15"/>
  <c r="O26" i="14"/>
  <c r="G26" i="15"/>
  <c r="N26" i="14"/>
  <c r="Q26" i="10"/>
  <c r="F26" i="15"/>
  <c r="J26" i="14"/>
  <c r="L26" i="10"/>
  <c r="E26" i="15"/>
  <c r="I26" i="10"/>
  <c r="I26" i="14"/>
  <c r="E26" i="14"/>
  <c r="F26" i="10"/>
  <c r="E26" i="10"/>
  <c r="D26" i="10"/>
  <c r="D29" i="7" s="1"/>
  <c r="C26" i="10"/>
  <c r="C29" i="8" s="1"/>
  <c r="B26" i="10"/>
  <c r="A26" i="10"/>
  <c r="AI25" i="14"/>
  <c r="P25" i="15"/>
  <c r="AF25" i="14"/>
  <c r="N25" i="15"/>
  <c r="R25" i="14"/>
  <c r="E25" i="10"/>
  <c r="E28" i="8" s="1"/>
  <c r="D25" i="10"/>
  <c r="B25" i="10"/>
  <c r="A25" i="10"/>
  <c r="E24" i="10"/>
  <c r="D24" i="10"/>
  <c r="B24" i="10"/>
  <c r="B27" i="8" s="1"/>
  <c r="A24" i="10"/>
  <c r="R23" i="15"/>
  <c r="AI23" i="14"/>
  <c r="AD23" i="10"/>
  <c r="Q23" i="15"/>
  <c r="X23" i="10"/>
  <c r="K23" i="15"/>
  <c r="R23" i="14"/>
  <c r="J23" i="10"/>
  <c r="H23" i="14"/>
  <c r="H23" i="10"/>
  <c r="D23" i="15"/>
  <c r="F23" i="14"/>
  <c r="G23" i="14" s="1"/>
  <c r="G23" i="10"/>
  <c r="E23" i="14"/>
  <c r="E23" i="10"/>
  <c r="D23" i="10"/>
  <c r="B23" i="10"/>
  <c r="A23" i="10"/>
  <c r="AM22" i="14"/>
  <c r="Q22" i="15"/>
  <c r="AD22" i="14"/>
  <c r="Z22" i="10"/>
  <c r="AC22" i="14"/>
  <c r="Y22" i="10"/>
  <c r="AA25" i="8" s="1"/>
  <c r="R22" i="10"/>
  <c r="Q22" i="10"/>
  <c r="G22" i="15"/>
  <c r="J22" i="10"/>
  <c r="I22" i="10"/>
  <c r="E22" i="15"/>
  <c r="H22" i="10"/>
  <c r="H22" i="14"/>
  <c r="F22" i="14"/>
  <c r="E22" i="14"/>
  <c r="E22" i="10"/>
  <c r="D22" i="10"/>
  <c r="D25" i="7" s="1"/>
  <c r="B22" i="10"/>
  <c r="B25" i="8" s="1"/>
  <c r="A22" i="10"/>
  <c r="E21" i="10"/>
  <c r="D21" i="10"/>
  <c r="B21" i="10"/>
  <c r="B24" i="8" s="1"/>
  <c r="A21" i="10"/>
  <c r="R20" i="14"/>
  <c r="Q20" i="14"/>
  <c r="P20" i="14"/>
  <c r="J20" i="14"/>
  <c r="E20" i="10"/>
  <c r="D20" i="10"/>
  <c r="B20" i="10"/>
  <c r="B23" i="8" s="1"/>
  <c r="A20" i="10"/>
  <c r="U19" i="15"/>
  <c r="AL19" i="14"/>
  <c r="T19" i="15"/>
  <c r="AH19" i="14"/>
  <c r="AF19" i="14"/>
  <c r="AE19" i="14"/>
  <c r="N19" i="15"/>
  <c r="AD19" i="14"/>
  <c r="Z19" i="10"/>
  <c r="M19" i="15"/>
  <c r="AC19" i="14"/>
  <c r="R19" i="14"/>
  <c r="U19" i="10"/>
  <c r="J22" i="7" s="1"/>
  <c r="Q19" i="14"/>
  <c r="T19" i="10"/>
  <c r="O19" i="14"/>
  <c r="G19" i="15"/>
  <c r="N19" i="14"/>
  <c r="N19" i="10"/>
  <c r="M19" i="10"/>
  <c r="J19" i="14"/>
  <c r="K19" i="14" s="1"/>
  <c r="L19" i="10"/>
  <c r="E19" i="15"/>
  <c r="I19" i="14"/>
  <c r="E19" i="14"/>
  <c r="F19" i="10"/>
  <c r="E19" i="10"/>
  <c r="D19" i="10"/>
  <c r="C19" i="10"/>
  <c r="B19" i="10"/>
  <c r="A19" i="10"/>
  <c r="U18" i="15"/>
  <c r="T18" i="15"/>
  <c r="AF18" i="10"/>
  <c r="AL18" i="14"/>
  <c r="AI18" i="14"/>
  <c r="AH18" i="14"/>
  <c r="P18" i="15"/>
  <c r="AF18" i="14"/>
  <c r="AB18" i="10"/>
  <c r="O18" i="15"/>
  <c r="AE18" i="14"/>
  <c r="AA18" i="10"/>
  <c r="N18" i="15"/>
  <c r="X18" i="10"/>
  <c r="AA18" i="14"/>
  <c r="W18" i="14"/>
  <c r="X18" i="14" s="1"/>
  <c r="T18" i="14" s="1"/>
  <c r="K18" i="15"/>
  <c r="R18" i="14"/>
  <c r="U18" i="10"/>
  <c r="I18" i="15"/>
  <c r="H18" i="15"/>
  <c r="O18" i="14"/>
  <c r="G18" i="15"/>
  <c r="N18" i="14"/>
  <c r="Q18" i="10"/>
  <c r="O18" i="10"/>
  <c r="F18" i="15"/>
  <c r="J18" i="14"/>
  <c r="L18" i="10"/>
  <c r="E18" i="15"/>
  <c r="I18" i="10"/>
  <c r="I18" i="14"/>
  <c r="E18" i="10"/>
  <c r="E21" i="8" s="1"/>
  <c r="D18" i="10"/>
  <c r="D21" i="7" s="1"/>
  <c r="C18" i="10"/>
  <c r="B18" i="10"/>
  <c r="A18" i="10"/>
  <c r="AI17" i="14"/>
  <c r="AD17" i="10"/>
  <c r="Q17" i="15"/>
  <c r="AE17" i="14"/>
  <c r="AD17" i="14"/>
  <c r="AA17" i="14"/>
  <c r="K17" i="15"/>
  <c r="R17" i="14"/>
  <c r="U17" i="10"/>
  <c r="M17" i="10"/>
  <c r="H17" i="14"/>
  <c r="F17" i="14"/>
  <c r="G17" i="10"/>
  <c r="E17" i="14"/>
  <c r="E17" i="10"/>
  <c r="D17" i="10"/>
  <c r="B17" i="10"/>
  <c r="A17" i="10"/>
  <c r="AK16" i="14"/>
  <c r="O16" i="15"/>
  <c r="Q16" i="10"/>
  <c r="I16" i="10"/>
  <c r="H16" i="10"/>
  <c r="C16" i="15"/>
  <c r="G16" i="10"/>
  <c r="B16" i="15"/>
  <c r="E16" i="10"/>
  <c r="D16" i="10"/>
  <c r="B16" i="10"/>
  <c r="A16" i="10"/>
  <c r="AF15" i="10"/>
  <c r="AJ18" i="8" s="1"/>
  <c r="AE15" i="10"/>
  <c r="AD15" i="10"/>
  <c r="V15" i="10"/>
  <c r="O15" i="14"/>
  <c r="N15" i="14"/>
  <c r="I15" i="14"/>
  <c r="E15" i="10"/>
  <c r="D15" i="10"/>
  <c r="B15" i="10"/>
  <c r="A15" i="10"/>
  <c r="S14" i="15"/>
  <c r="AH14" i="14"/>
  <c r="E14" i="10"/>
  <c r="D14" i="10"/>
  <c r="B14" i="10"/>
  <c r="A14" i="10"/>
  <c r="AG13" i="10"/>
  <c r="U13" i="15"/>
  <c r="AL13" i="14"/>
  <c r="AF13" i="10"/>
  <c r="AJ16" i="8" s="1"/>
  <c r="T13" i="15"/>
  <c r="AK13" i="14"/>
  <c r="AI13" i="14"/>
  <c r="AA13" i="10"/>
  <c r="AC13" i="14"/>
  <c r="Y13" i="10"/>
  <c r="L13" i="15"/>
  <c r="H13" i="15"/>
  <c r="O13" i="14"/>
  <c r="R13" i="10"/>
  <c r="J13" i="14"/>
  <c r="L13" i="10"/>
  <c r="J13" i="10"/>
  <c r="D13" i="15"/>
  <c r="H13" i="14"/>
  <c r="E13" i="10"/>
  <c r="D13" i="10"/>
  <c r="B13" i="10"/>
  <c r="B16" i="8" s="1"/>
  <c r="A13" i="10"/>
  <c r="E12" i="10"/>
  <c r="D12" i="10"/>
  <c r="B12" i="10"/>
  <c r="B15" i="6" s="1"/>
  <c r="A12" i="10"/>
  <c r="E11" i="10"/>
  <c r="D11" i="10"/>
  <c r="B11" i="10"/>
  <c r="A11" i="10"/>
  <c r="U10" i="15"/>
  <c r="AM10" i="14"/>
  <c r="T10" i="15"/>
  <c r="AL10" i="14"/>
  <c r="R10" i="15"/>
  <c r="AI10" i="14"/>
  <c r="AD10" i="10"/>
  <c r="AH10" i="14"/>
  <c r="AJ10" i="14" s="1"/>
  <c r="AC10" i="10"/>
  <c r="P10" i="15"/>
  <c r="AF10" i="14"/>
  <c r="AB10" i="10"/>
  <c r="AA10" i="10"/>
  <c r="AC13" i="8" s="1"/>
  <c r="AC10" i="14"/>
  <c r="X10" i="10"/>
  <c r="L10" i="15"/>
  <c r="W10" i="14"/>
  <c r="X10" i="14" s="1"/>
  <c r="T10" i="14" s="1"/>
  <c r="R10" i="14"/>
  <c r="J10" i="15"/>
  <c r="Q10" i="14"/>
  <c r="T10" i="10"/>
  <c r="Q10" i="10"/>
  <c r="O10" i="10"/>
  <c r="F10" i="15"/>
  <c r="J10" i="14"/>
  <c r="L10" i="10"/>
  <c r="K10" i="10"/>
  <c r="F10" i="14"/>
  <c r="F10" i="10"/>
  <c r="E10" i="10"/>
  <c r="D10" i="10"/>
  <c r="D13" i="7" s="1"/>
  <c r="C10" i="10"/>
  <c r="B10" i="10"/>
  <c r="A10" i="10"/>
  <c r="U9" i="15"/>
  <c r="AM9" i="14"/>
  <c r="AG9" i="10"/>
  <c r="O9" i="15"/>
  <c r="AE9" i="14"/>
  <c r="AD9" i="14"/>
  <c r="R9" i="14"/>
  <c r="D9" i="15"/>
  <c r="H9" i="10"/>
  <c r="E9" i="10"/>
  <c r="D9" i="10"/>
  <c r="D12" i="6" s="1"/>
  <c r="B9" i="10"/>
  <c r="A9" i="10"/>
  <c r="A12" i="7" s="1"/>
  <c r="E8" i="10"/>
  <c r="E11" i="7" s="1"/>
  <c r="D8" i="10"/>
  <c r="B8" i="10"/>
  <c r="B11" i="8" s="1"/>
  <c r="A8" i="10"/>
  <c r="A11" i="7" s="1"/>
  <c r="AK7" i="14"/>
  <c r="O7" i="15"/>
  <c r="N7" i="15"/>
  <c r="E7" i="10"/>
  <c r="D7" i="10"/>
  <c r="B7" i="10"/>
  <c r="A7" i="10"/>
  <c r="A10" i="7" s="1"/>
  <c r="AF6" i="10"/>
  <c r="T6" i="15"/>
  <c r="R6" i="15"/>
  <c r="AI6" i="14"/>
  <c r="AD6" i="10"/>
  <c r="AG9" i="8" s="1"/>
  <c r="AH6" i="14"/>
  <c r="AF6" i="14"/>
  <c r="AD6" i="14"/>
  <c r="Z6" i="10"/>
  <c r="AB9" i="8" s="1"/>
  <c r="W6" i="10"/>
  <c r="L6" i="15"/>
  <c r="R6" i="14"/>
  <c r="J6" i="15"/>
  <c r="Q6" i="14"/>
  <c r="P6" i="14"/>
  <c r="S6" i="10"/>
  <c r="H9" i="7" s="1"/>
  <c r="G6" i="15"/>
  <c r="N6" i="14"/>
  <c r="Q6" i="10"/>
  <c r="P6" i="10"/>
  <c r="N6" i="10"/>
  <c r="M6" i="10"/>
  <c r="F6" i="15"/>
  <c r="J6" i="14"/>
  <c r="K6" i="10"/>
  <c r="E6" i="15"/>
  <c r="I6" i="14"/>
  <c r="I6" i="10"/>
  <c r="H6" i="10"/>
  <c r="C6" i="15"/>
  <c r="E6" i="10"/>
  <c r="D6" i="10"/>
  <c r="D9" i="7" s="1"/>
  <c r="B6" i="10"/>
  <c r="A6" i="10"/>
  <c r="Q5" i="10"/>
  <c r="F8" i="7" s="1"/>
  <c r="F5" i="15"/>
  <c r="L5" i="10"/>
  <c r="W8" i="6" s="1"/>
  <c r="J5" i="14"/>
  <c r="I5" i="10"/>
  <c r="E5" i="10"/>
  <c r="D5" i="10"/>
  <c r="B5" i="10"/>
  <c r="B8" i="8" s="1"/>
  <c r="A5" i="10"/>
  <c r="E4" i="10"/>
  <c r="E7" i="8" s="1"/>
  <c r="D4" i="10"/>
  <c r="D7" i="8" s="1"/>
  <c r="B4" i="10"/>
  <c r="B7" i="8" s="1"/>
  <c r="T7" i="8" s="1"/>
  <c r="A4" i="10"/>
  <c r="A7" i="6" s="1"/>
  <c r="U3" i="15"/>
  <c r="AM3" i="14"/>
  <c r="T3" i="15"/>
  <c r="AF3" i="10"/>
  <c r="AJ6" i="8" s="1"/>
  <c r="R3" i="15"/>
  <c r="O3" i="15"/>
  <c r="AD3" i="14"/>
  <c r="Z3" i="10"/>
  <c r="M3" i="15"/>
  <c r="AC3" i="14"/>
  <c r="Y3" i="10"/>
  <c r="AA6" i="8" s="1"/>
  <c r="W3" i="10"/>
  <c r="AA3" i="14"/>
  <c r="W3" i="14"/>
  <c r="X3" i="14" s="1"/>
  <c r="T3" i="14" s="1"/>
  <c r="J3" i="15"/>
  <c r="Q3" i="14"/>
  <c r="O3" i="14"/>
  <c r="R3" i="10"/>
  <c r="G6" i="7" s="1"/>
  <c r="O3" i="10"/>
  <c r="M3" i="10"/>
  <c r="L3" i="10"/>
  <c r="C3" i="15"/>
  <c r="F3" i="14"/>
  <c r="G3" i="10"/>
  <c r="J6" i="6" s="1"/>
  <c r="D3" i="10"/>
  <c r="D6" i="6" s="1"/>
  <c r="B3" i="10"/>
  <c r="B6" i="6" s="1"/>
  <c r="A3" i="10"/>
  <c r="A6" i="6" s="1"/>
  <c r="A2" i="10"/>
  <c r="A1" i="10"/>
  <c r="S161" i="8"/>
  <c r="F161" i="8"/>
  <c r="E161" i="8"/>
  <c r="D161" i="8"/>
  <c r="C161" i="8"/>
  <c r="B161" i="8"/>
  <c r="L161" i="8" s="1"/>
  <c r="A161" i="8"/>
  <c r="P160" i="8"/>
  <c r="I160" i="8"/>
  <c r="E160" i="8"/>
  <c r="U160" i="8" s="1"/>
  <c r="C160" i="8"/>
  <c r="B160" i="8"/>
  <c r="T160" i="8" s="1"/>
  <c r="E159" i="8"/>
  <c r="P159" i="8" s="1"/>
  <c r="D159" i="8"/>
  <c r="C159" i="8"/>
  <c r="B159" i="8"/>
  <c r="A159" i="8"/>
  <c r="T158" i="8"/>
  <c r="E158" i="8"/>
  <c r="D158" i="8"/>
  <c r="B158" i="8"/>
  <c r="G158" i="8" s="1"/>
  <c r="L157" i="8"/>
  <c r="E157" i="8"/>
  <c r="D157" i="8"/>
  <c r="B157" i="8"/>
  <c r="S157" i="8" s="1"/>
  <c r="A157" i="8"/>
  <c r="U156" i="8"/>
  <c r="T156" i="8"/>
  <c r="M156" i="8"/>
  <c r="I156" i="8"/>
  <c r="G156" i="8"/>
  <c r="F156" i="8"/>
  <c r="E156" i="8"/>
  <c r="D156" i="8"/>
  <c r="C156" i="8"/>
  <c r="B156" i="8"/>
  <c r="S156" i="8" s="1"/>
  <c r="A156" i="8"/>
  <c r="T155" i="8"/>
  <c r="I155" i="8"/>
  <c r="F155" i="8"/>
  <c r="E155" i="8"/>
  <c r="D155" i="8"/>
  <c r="C155" i="8"/>
  <c r="B155" i="8"/>
  <c r="A155" i="8"/>
  <c r="E154" i="8"/>
  <c r="P154" i="8" s="1"/>
  <c r="D154" i="8"/>
  <c r="A154" i="8"/>
  <c r="T153" i="8"/>
  <c r="I153" i="8"/>
  <c r="G153" i="8"/>
  <c r="E153" i="8"/>
  <c r="D153" i="8"/>
  <c r="B153" i="8"/>
  <c r="S153" i="8" s="1"/>
  <c r="A153" i="8"/>
  <c r="E152" i="8"/>
  <c r="D152" i="8"/>
  <c r="B152" i="8"/>
  <c r="A152" i="8"/>
  <c r="AJ151" i="8"/>
  <c r="AD151" i="8"/>
  <c r="AC151" i="8"/>
  <c r="E151" i="8"/>
  <c r="D151" i="8"/>
  <c r="C151" i="8"/>
  <c r="B151" i="8"/>
  <c r="T151" i="8" s="1"/>
  <c r="A151" i="8"/>
  <c r="T150" i="8"/>
  <c r="E150" i="8"/>
  <c r="P150" i="8" s="1"/>
  <c r="D150" i="8"/>
  <c r="B150" i="8"/>
  <c r="A150" i="8"/>
  <c r="L149" i="8"/>
  <c r="E149" i="8"/>
  <c r="D149" i="8"/>
  <c r="B149" i="8"/>
  <c r="G149" i="8" s="1"/>
  <c r="A149" i="8"/>
  <c r="S148" i="8"/>
  <c r="I148" i="8"/>
  <c r="F148" i="8"/>
  <c r="E148" i="8"/>
  <c r="B148" i="8"/>
  <c r="T148" i="8" s="1"/>
  <c r="A148" i="8"/>
  <c r="E147" i="8"/>
  <c r="D147" i="8"/>
  <c r="B147" i="8"/>
  <c r="A147" i="8"/>
  <c r="E146" i="8"/>
  <c r="P146" i="8" s="1"/>
  <c r="D146" i="8"/>
  <c r="B146" i="8"/>
  <c r="A146" i="8"/>
  <c r="S145" i="8"/>
  <c r="G145" i="8"/>
  <c r="E145" i="8"/>
  <c r="L145" i="8" s="1"/>
  <c r="D145" i="8"/>
  <c r="A145" i="8"/>
  <c r="E144" i="8"/>
  <c r="D144" i="8"/>
  <c r="B144" i="8"/>
  <c r="A144" i="8"/>
  <c r="E143" i="8"/>
  <c r="P143" i="8" s="1"/>
  <c r="D143" i="8"/>
  <c r="B143" i="8"/>
  <c r="A143" i="8"/>
  <c r="AG142" i="8"/>
  <c r="AF142" i="8"/>
  <c r="AC142" i="8"/>
  <c r="Y142" i="8"/>
  <c r="Z142" i="8" s="1"/>
  <c r="I142" i="8"/>
  <c r="E142" i="8"/>
  <c r="D142" i="8"/>
  <c r="C142" i="8"/>
  <c r="B142" i="8"/>
  <c r="S142" i="8" s="1"/>
  <c r="A142" i="8"/>
  <c r="AD141" i="8"/>
  <c r="AC141" i="8"/>
  <c r="S141" i="8"/>
  <c r="P141" i="8"/>
  <c r="E141" i="8"/>
  <c r="D141" i="8"/>
  <c r="C141" i="8"/>
  <c r="B141" i="8"/>
  <c r="A141" i="8"/>
  <c r="AD140" i="8"/>
  <c r="Y140" i="8"/>
  <c r="Z140" i="8" s="1"/>
  <c r="E140" i="8"/>
  <c r="D140" i="8"/>
  <c r="C140" i="8"/>
  <c r="B140" i="8"/>
  <c r="A140" i="8"/>
  <c r="S139" i="8"/>
  <c r="E139" i="8"/>
  <c r="I139" i="8" s="1"/>
  <c r="D139" i="8"/>
  <c r="B139" i="8"/>
  <c r="A139" i="8"/>
  <c r="T138" i="8"/>
  <c r="G138" i="8"/>
  <c r="E138" i="8"/>
  <c r="D138" i="8"/>
  <c r="C138" i="8"/>
  <c r="B138" i="8"/>
  <c r="S138" i="8" s="1"/>
  <c r="A138" i="8"/>
  <c r="AF137" i="8"/>
  <c r="E137" i="8"/>
  <c r="D137" i="8"/>
  <c r="C137" i="8"/>
  <c r="B137" i="8"/>
  <c r="A137" i="8"/>
  <c r="E136" i="8"/>
  <c r="D136" i="8"/>
  <c r="B136" i="8"/>
  <c r="A136" i="8"/>
  <c r="E135" i="8"/>
  <c r="D135" i="8"/>
  <c r="B135" i="8"/>
  <c r="A135" i="8"/>
  <c r="AJ134" i="8"/>
  <c r="AF134" i="8"/>
  <c r="AB134" i="8"/>
  <c r="I134" i="8"/>
  <c r="E134" i="8"/>
  <c r="D134" i="8"/>
  <c r="C134" i="8"/>
  <c r="B134" i="8"/>
  <c r="P134" i="8" s="1"/>
  <c r="A134" i="8"/>
  <c r="AK133" i="8"/>
  <c r="E133" i="8"/>
  <c r="D133" i="8"/>
  <c r="B133" i="8"/>
  <c r="U133" i="8" s="1"/>
  <c r="A133" i="8"/>
  <c r="AF132" i="8"/>
  <c r="AD132" i="8"/>
  <c r="AB132" i="8"/>
  <c r="S132" i="8"/>
  <c r="E132" i="8"/>
  <c r="D132" i="8"/>
  <c r="C132" i="8"/>
  <c r="B132" i="8"/>
  <c r="A132" i="8"/>
  <c r="AK131" i="8"/>
  <c r="AI131" i="8"/>
  <c r="S131" i="8"/>
  <c r="F131" i="8"/>
  <c r="E131" i="8"/>
  <c r="D131" i="8"/>
  <c r="B131" i="8"/>
  <c r="U131" i="8" s="1"/>
  <c r="A131" i="8"/>
  <c r="AG130" i="8"/>
  <c r="AD130" i="8"/>
  <c r="E130" i="8"/>
  <c r="U130" i="8" s="1"/>
  <c r="D130" i="8"/>
  <c r="B130" i="8"/>
  <c r="A130" i="8"/>
  <c r="T129" i="8"/>
  <c r="G129" i="8"/>
  <c r="F129" i="8"/>
  <c r="E129" i="8"/>
  <c r="S129" i="8" s="1"/>
  <c r="D129" i="8"/>
  <c r="B129" i="8"/>
  <c r="A129" i="8"/>
  <c r="AD128" i="8"/>
  <c r="E128" i="8"/>
  <c r="D128" i="8"/>
  <c r="B128" i="8"/>
  <c r="A128" i="8"/>
  <c r="AF127" i="8"/>
  <c r="AD127" i="8"/>
  <c r="AC127" i="8"/>
  <c r="Y127" i="8"/>
  <c r="Z127" i="8" s="1"/>
  <c r="S127" i="8"/>
  <c r="F127" i="8"/>
  <c r="D127" i="8"/>
  <c r="C127" i="8"/>
  <c r="B127" i="8"/>
  <c r="U127" i="8" s="1"/>
  <c r="A127" i="8"/>
  <c r="AG126" i="8"/>
  <c r="AD126" i="8"/>
  <c r="Y126" i="8"/>
  <c r="Z126" i="8" s="1"/>
  <c r="E126" i="8"/>
  <c r="D126" i="8"/>
  <c r="B126" i="8"/>
  <c r="A126" i="8"/>
  <c r="AI125" i="8"/>
  <c r="AG125" i="8"/>
  <c r="AB125" i="8"/>
  <c r="G125" i="8"/>
  <c r="F125" i="8"/>
  <c r="H125" i="8" s="1"/>
  <c r="E125" i="8"/>
  <c r="D125" i="8"/>
  <c r="B125" i="8"/>
  <c r="A125" i="8"/>
  <c r="T124" i="8"/>
  <c r="L124" i="8"/>
  <c r="E124" i="8"/>
  <c r="D124" i="8"/>
  <c r="B124" i="8"/>
  <c r="S124" i="8" s="1"/>
  <c r="A124" i="8"/>
  <c r="AK123" i="8"/>
  <c r="S123" i="8"/>
  <c r="E123" i="8"/>
  <c r="F123" i="8" s="1"/>
  <c r="D123" i="8"/>
  <c r="B123" i="8"/>
  <c r="A123" i="8"/>
  <c r="AG122" i="8"/>
  <c r="T122" i="8"/>
  <c r="I122" i="8"/>
  <c r="F122" i="8"/>
  <c r="D122" i="8"/>
  <c r="B122" i="8"/>
  <c r="S122" i="8" s="1"/>
  <c r="A122" i="8"/>
  <c r="E121" i="8"/>
  <c r="D121" i="8"/>
  <c r="B121" i="8"/>
  <c r="A121" i="8"/>
  <c r="D120" i="8"/>
  <c r="B120" i="8"/>
  <c r="E119" i="8"/>
  <c r="D119" i="8"/>
  <c r="B119" i="8"/>
  <c r="A119" i="8"/>
  <c r="AB118" i="8"/>
  <c r="E118" i="8"/>
  <c r="D118" i="8"/>
  <c r="B118" i="8"/>
  <c r="A118" i="8"/>
  <c r="E117" i="8"/>
  <c r="D117" i="8"/>
  <c r="B117" i="8"/>
  <c r="A117" i="8"/>
  <c r="E116" i="8"/>
  <c r="D116" i="8"/>
  <c r="B116" i="8"/>
  <c r="A116" i="8"/>
  <c r="E115" i="8"/>
  <c r="D115" i="8"/>
  <c r="A115" i="8"/>
  <c r="E114" i="8"/>
  <c r="D114" i="8"/>
  <c r="B114" i="8"/>
  <c r="A114" i="8"/>
  <c r="AF113" i="8"/>
  <c r="AB113" i="8"/>
  <c r="E113" i="8"/>
  <c r="D113" i="8"/>
  <c r="B113" i="8"/>
  <c r="A113" i="8"/>
  <c r="E112" i="8"/>
  <c r="D112" i="8"/>
  <c r="B112" i="8"/>
  <c r="A112" i="8"/>
  <c r="D111" i="8"/>
  <c r="B111" i="8"/>
  <c r="A111" i="8"/>
  <c r="U110" i="8"/>
  <c r="T110" i="8"/>
  <c r="I110" i="8"/>
  <c r="E110" i="8"/>
  <c r="S110" i="8" s="1"/>
  <c r="D110" i="8"/>
  <c r="B110" i="8"/>
  <c r="A110" i="8"/>
  <c r="AC109" i="8"/>
  <c r="AB109" i="8"/>
  <c r="E109" i="8"/>
  <c r="D109" i="8"/>
  <c r="C109" i="8"/>
  <c r="B109" i="8"/>
  <c r="A109" i="8"/>
  <c r="AG108" i="8"/>
  <c r="AD108" i="8"/>
  <c r="AB108" i="8"/>
  <c r="Y108" i="8"/>
  <c r="Z108" i="8" s="1"/>
  <c r="P108" i="8"/>
  <c r="F108" i="8"/>
  <c r="E108" i="8"/>
  <c r="D108" i="8"/>
  <c r="C108" i="8"/>
  <c r="B108" i="8"/>
  <c r="S108" i="8" s="1"/>
  <c r="A108" i="8"/>
  <c r="AD107" i="8"/>
  <c r="U107" i="8"/>
  <c r="T107" i="8"/>
  <c r="I107" i="8"/>
  <c r="H107" i="8"/>
  <c r="G107" i="8"/>
  <c r="F107" i="8"/>
  <c r="D107" i="8"/>
  <c r="C107" i="8"/>
  <c r="A107" i="8"/>
  <c r="AJ106" i="8"/>
  <c r="AB106" i="8"/>
  <c r="E106" i="8"/>
  <c r="D106" i="8"/>
  <c r="C106" i="8"/>
  <c r="B106" i="8"/>
  <c r="A106" i="8"/>
  <c r="Y105" i="8"/>
  <c r="Z105" i="8" s="1"/>
  <c r="D105" i="8"/>
  <c r="B105" i="8"/>
  <c r="U105" i="8" s="1"/>
  <c r="A105" i="8"/>
  <c r="AB104" i="8"/>
  <c r="Y104" i="8"/>
  <c r="Z104" i="8" s="1"/>
  <c r="E104" i="8"/>
  <c r="B104" i="8"/>
  <c r="A104" i="8"/>
  <c r="AI103" i="8"/>
  <c r="AF103" i="8"/>
  <c r="E103" i="8"/>
  <c r="T103" i="8" s="1"/>
  <c r="D103" i="8"/>
  <c r="B103" i="8"/>
  <c r="A103" i="8"/>
  <c r="E102" i="8"/>
  <c r="B102" i="8"/>
  <c r="V102" i="8" s="1"/>
  <c r="A102" i="8"/>
  <c r="T101" i="8"/>
  <c r="I101" i="8"/>
  <c r="E101" i="8"/>
  <c r="F101" i="8" s="1"/>
  <c r="D101" i="8"/>
  <c r="B101" i="8"/>
  <c r="A101" i="8"/>
  <c r="AJ100" i="8"/>
  <c r="Y100" i="8"/>
  <c r="Z100" i="8" s="1"/>
  <c r="U100" i="8"/>
  <c r="T100" i="8"/>
  <c r="M100" i="8"/>
  <c r="L100" i="8"/>
  <c r="N100" i="8" s="1"/>
  <c r="G100" i="8"/>
  <c r="F100" i="8"/>
  <c r="H100" i="8" s="1"/>
  <c r="E100" i="8"/>
  <c r="S100" i="8" s="1"/>
  <c r="D100" i="8"/>
  <c r="A100" i="8"/>
  <c r="AK99" i="8"/>
  <c r="AI99" i="8"/>
  <c r="U99" i="8"/>
  <c r="S99" i="8"/>
  <c r="E99" i="8"/>
  <c r="I99" i="8" s="1"/>
  <c r="D99" i="8"/>
  <c r="B99" i="8"/>
  <c r="P99" i="8" s="1"/>
  <c r="A99" i="8"/>
  <c r="AJ98" i="8"/>
  <c r="AB98" i="8"/>
  <c r="E98" i="8"/>
  <c r="D98" i="8"/>
  <c r="B98" i="8"/>
  <c r="A98" i="8"/>
  <c r="AC97" i="8"/>
  <c r="U97" i="8"/>
  <c r="S97" i="8"/>
  <c r="I97" i="8"/>
  <c r="E97" i="8"/>
  <c r="D97" i="8"/>
  <c r="B97" i="8"/>
  <c r="T97" i="8" s="1"/>
  <c r="A97" i="8"/>
  <c r="Y96" i="8"/>
  <c r="Z96" i="8" s="1"/>
  <c r="M96" i="8"/>
  <c r="E96" i="8"/>
  <c r="T96" i="8" s="1"/>
  <c r="D96" i="8"/>
  <c r="C96" i="8"/>
  <c r="A96" i="8"/>
  <c r="S95" i="8"/>
  <c r="L95" i="8"/>
  <c r="G95" i="8"/>
  <c r="D95" i="8"/>
  <c r="B95" i="8"/>
  <c r="U95" i="8" s="1"/>
  <c r="A95" i="8"/>
  <c r="AG94" i="8"/>
  <c r="U94" i="8"/>
  <c r="T94" i="8"/>
  <c r="G94" i="8"/>
  <c r="E94" i="8"/>
  <c r="D94" i="8"/>
  <c r="B94" i="8"/>
  <c r="M94" i="8" s="1"/>
  <c r="A94" i="8"/>
  <c r="AI93" i="8"/>
  <c r="AA93" i="8"/>
  <c r="E93" i="8"/>
  <c r="D93" i="8"/>
  <c r="B93" i="8"/>
  <c r="S93" i="8" s="1"/>
  <c r="A93" i="8"/>
  <c r="E92" i="8"/>
  <c r="V92" i="8" s="1"/>
  <c r="D92" i="8"/>
  <c r="B92" i="8"/>
  <c r="A92" i="8"/>
  <c r="AC91" i="8"/>
  <c r="U91" i="8"/>
  <c r="T91" i="8"/>
  <c r="L91" i="8"/>
  <c r="I91" i="8"/>
  <c r="G91" i="8"/>
  <c r="D91" i="8"/>
  <c r="B91" i="8"/>
  <c r="A91" i="8"/>
  <c r="AD90" i="8"/>
  <c r="U90" i="8"/>
  <c r="S90" i="8"/>
  <c r="E90" i="8"/>
  <c r="V90" i="8" s="1"/>
  <c r="D90" i="8"/>
  <c r="C90" i="8"/>
  <c r="B90" i="8"/>
  <c r="A90" i="8"/>
  <c r="AG89" i="8"/>
  <c r="Y89" i="8"/>
  <c r="Z89" i="8" s="1"/>
  <c r="U89" i="8"/>
  <c r="E89" i="8"/>
  <c r="L89" i="8" s="1"/>
  <c r="D89" i="8"/>
  <c r="C89" i="8"/>
  <c r="B89" i="8"/>
  <c r="A89" i="8"/>
  <c r="Y88" i="8"/>
  <c r="Z88" i="8" s="1"/>
  <c r="E88" i="8"/>
  <c r="D88" i="8"/>
  <c r="C88" i="8"/>
  <c r="B88" i="8"/>
  <c r="A88" i="8"/>
  <c r="Y87" i="8"/>
  <c r="Z87" i="8" s="1"/>
  <c r="T87" i="8"/>
  <c r="S87" i="8"/>
  <c r="I87" i="8"/>
  <c r="E87" i="8"/>
  <c r="D87" i="8"/>
  <c r="B87" i="8"/>
  <c r="U87" i="8" s="1"/>
  <c r="A87" i="8"/>
  <c r="E86" i="8"/>
  <c r="I86" i="8" s="1"/>
  <c r="B86" i="8"/>
  <c r="A86" i="8"/>
  <c r="E85" i="8"/>
  <c r="D85" i="8"/>
  <c r="B85" i="8"/>
  <c r="V84" i="8"/>
  <c r="U84" i="8"/>
  <c r="D84" i="8"/>
  <c r="B84" i="8"/>
  <c r="A84" i="8"/>
  <c r="AJ83" i="8"/>
  <c r="AC83" i="8"/>
  <c r="AA83" i="8"/>
  <c r="E83" i="8"/>
  <c r="D83" i="8"/>
  <c r="B83" i="8"/>
  <c r="A83" i="8"/>
  <c r="T82" i="8"/>
  <c r="E82" i="8"/>
  <c r="V82" i="8" s="1"/>
  <c r="D82" i="8"/>
  <c r="B82" i="8"/>
  <c r="G82" i="8" s="1"/>
  <c r="A82" i="8"/>
  <c r="AJ81" i="8"/>
  <c r="AG81" i="8"/>
  <c r="AD81" i="8"/>
  <c r="AC81" i="8"/>
  <c r="L81" i="8"/>
  <c r="E81" i="8"/>
  <c r="D81" i="8"/>
  <c r="C81" i="8"/>
  <c r="B81" i="8"/>
  <c r="I81" i="8" s="1"/>
  <c r="A81" i="8"/>
  <c r="L80" i="8"/>
  <c r="E80" i="8"/>
  <c r="B80" i="8"/>
  <c r="V80" i="8" s="1"/>
  <c r="A80" i="8"/>
  <c r="E79" i="8"/>
  <c r="D79" i="8"/>
  <c r="B79" i="8"/>
  <c r="AG78" i="8"/>
  <c r="AF78" i="8"/>
  <c r="AH78" i="8" s="1"/>
  <c r="AC78" i="8"/>
  <c r="AB78" i="8"/>
  <c r="Y78" i="8"/>
  <c r="Z78" i="8" s="1"/>
  <c r="E78" i="8"/>
  <c r="C78" i="8"/>
  <c r="B78" i="8"/>
  <c r="V78" i="8" s="1"/>
  <c r="AD77" i="8"/>
  <c r="T77" i="8"/>
  <c r="E77" i="8"/>
  <c r="L77" i="8" s="1"/>
  <c r="D77" i="8"/>
  <c r="B77" i="8"/>
  <c r="G77" i="8" s="1"/>
  <c r="A77" i="8"/>
  <c r="AI76" i="8"/>
  <c r="V76" i="8"/>
  <c r="E76" i="8"/>
  <c r="M76" i="8" s="1"/>
  <c r="D76" i="8"/>
  <c r="B76" i="8"/>
  <c r="U76" i="8" s="1"/>
  <c r="A76" i="8"/>
  <c r="D75" i="8"/>
  <c r="B75" i="8"/>
  <c r="U74" i="8"/>
  <c r="E74" i="8"/>
  <c r="L74" i="8" s="1"/>
  <c r="D74" i="8"/>
  <c r="B74" i="8"/>
  <c r="A74" i="8"/>
  <c r="AI73" i="8"/>
  <c r="AF73" i="8"/>
  <c r="AB73" i="8"/>
  <c r="E73" i="8"/>
  <c r="D73" i="8"/>
  <c r="B73" i="8"/>
  <c r="A73" i="8"/>
  <c r="AG72" i="8"/>
  <c r="AC72" i="8"/>
  <c r="D72" i="8"/>
  <c r="B72" i="8"/>
  <c r="P72" i="8" s="1"/>
  <c r="A72" i="8"/>
  <c r="AC71" i="8"/>
  <c r="E71" i="8"/>
  <c r="D71" i="8"/>
  <c r="B71" i="8"/>
  <c r="A71" i="8"/>
  <c r="AF70" i="8"/>
  <c r="AD70" i="8"/>
  <c r="AB70" i="8"/>
  <c r="Y70" i="8"/>
  <c r="Z70" i="8" s="1"/>
  <c r="P70" i="8"/>
  <c r="M70" i="8"/>
  <c r="D70" i="8"/>
  <c r="C70" i="8"/>
  <c r="A70" i="8"/>
  <c r="E69" i="8"/>
  <c r="U69" i="8" s="1"/>
  <c r="D69" i="8"/>
  <c r="A69" i="8"/>
  <c r="AJ68" i="8"/>
  <c r="E68" i="8"/>
  <c r="P68" i="8" s="1"/>
  <c r="D68" i="8"/>
  <c r="B68" i="8"/>
  <c r="A68" i="8"/>
  <c r="AG67" i="8"/>
  <c r="Y67" i="8"/>
  <c r="Z67" i="8" s="1"/>
  <c r="T67" i="8"/>
  <c r="E67" i="8"/>
  <c r="D67" i="8"/>
  <c r="A67" i="8"/>
  <c r="AB66" i="8"/>
  <c r="T66" i="8"/>
  <c r="M66" i="8"/>
  <c r="E66" i="8"/>
  <c r="B66" i="8"/>
  <c r="S66" i="8" s="1"/>
  <c r="A66" i="8"/>
  <c r="U65" i="8"/>
  <c r="S65" i="8"/>
  <c r="F65" i="8"/>
  <c r="D65" i="8"/>
  <c r="B65" i="8"/>
  <c r="G65" i="8" s="1"/>
  <c r="A65" i="8"/>
  <c r="AG64" i="8"/>
  <c r="AD64" i="8"/>
  <c r="AC64" i="8"/>
  <c r="AA64" i="8"/>
  <c r="U64" i="8"/>
  <c r="T64" i="8"/>
  <c r="I64" i="8"/>
  <c r="F64" i="8"/>
  <c r="E64" i="8"/>
  <c r="D64" i="8"/>
  <c r="B64" i="8"/>
  <c r="A64" i="8"/>
  <c r="AG63" i="8"/>
  <c r="AF63" i="8"/>
  <c r="S63" i="8"/>
  <c r="P63" i="8"/>
  <c r="E63" i="8"/>
  <c r="T63" i="8" s="1"/>
  <c r="D63" i="8"/>
  <c r="B63" i="8"/>
  <c r="A63" i="8"/>
  <c r="AG62" i="8"/>
  <c r="AF62" i="8"/>
  <c r="AD62" i="8"/>
  <c r="Y62" i="8"/>
  <c r="Z62" i="8" s="1"/>
  <c r="L62" i="8"/>
  <c r="E62" i="8"/>
  <c r="D62" i="8"/>
  <c r="B62" i="8"/>
  <c r="U62" i="8" s="1"/>
  <c r="A62" i="8"/>
  <c r="U61" i="8"/>
  <c r="T61" i="8"/>
  <c r="F61" i="8"/>
  <c r="E61" i="8"/>
  <c r="D61" i="8"/>
  <c r="B61" i="8"/>
  <c r="I61" i="8" s="1"/>
  <c r="AK60" i="8"/>
  <c r="U60" i="8"/>
  <c r="E60" i="8"/>
  <c r="D60" i="8"/>
  <c r="B60" i="8"/>
  <c r="L60" i="8" s="1"/>
  <c r="A60" i="8"/>
  <c r="AK59" i="8"/>
  <c r="AF59" i="8"/>
  <c r="AC59" i="8"/>
  <c r="AA59" i="8"/>
  <c r="E59" i="8"/>
  <c r="D59" i="8"/>
  <c r="B59" i="8"/>
  <c r="U59" i="8" s="1"/>
  <c r="A59" i="8"/>
  <c r="E58" i="8"/>
  <c r="D58" i="8"/>
  <c r="B58" i="8"/>
  <c r="A58" i="8"/>
  <c r="E57" i="8"/>
  <c r="T57" i="8" s="1"/>
  <c r="D57" i="8"/>
  <c r="B57" i="8"/>
  <c r="A57" i="8"/>
  <c r="P56" i="8"/>
  <c r="F56" i="8"/>
  <c r="E56" i="8"/>
  <c r="D56" i="8"/>
  <c r="B56" i="8"/>
  <c r="A56" i="8"/>
  <c r="E55" i="8"/>
  <c r="P55" i="8" s="1"/>
  <c r="D55" i="8"/>
  <c r="B55" i="8"/>
  <c r="G55" i="8" s="1"/>
  <c r="A55" i="8"/>
  <c r="AJ54" i="8"/>
  <c r="AC54" i="8"/>
  <c r="AB54" i="8"/>
  <c r="Y54" i="8"/>
  <c r="Z54" i="8" s="1"/>
  <c r="S54" i="8"/>
  <c r="L54" i="8"/>
  <c r="E54" i="8"/>
  <c r="C54" i="8"/>
  <c r="B54" i="8"/>
  <c r="A54" i="8"/>
  <c r="U53" i="8"/>
  <c r="S53" i="8"/>
  <c r="L53" i="8"/>
  <c r="G53" i="8"/>
  <c r="F53" i="8"/>
  <c r="E53" i="8"/>
  <c r="D53" i="8"/>
  <c r="B53" i="8"/>
  <c r="A53" i="8"/>
  <c r="AI52" i="8"/>
  <c r="E52" i="8"/>
  <c r="D52" i="8"/>
  <c r="B52" i="8"/>
  <c r="A52" i="8"/>
  <c r="E51" i="8"/>
  <c r="D51" i="8"/>
  <c r="B51" i="8"/>
  <c r="A51" i="8"/>
  <c r="M50" i="8"/>
  <c r="E50" i="8"/>
  <c r="D50" i="8"/>
  <c r="B50" i="8"/>
  <c r="A50" i="8"/>
  <c r="AC49" i="8"/>
  <c r="AA49" i="8"/>
  <c r="E49" i="8"/>
  <c r="D49" i="8"/>
  <c r="B49" i="8"/>
  <c r="A49" i="8"/>
  <c r="AD48" i="8"/>
  <c r="AB48" i="8"/>
  <c r="E48" i="8"/>
  <c r="D48" i="8"/>
  <c r="B48" i="8"/>
  <c r="A48" i="8"/>
  <c r="L47" i="8"/>
  <c r="I47" i="8"/>
  <c r="F47" i="8"/>
  <c r="E47" i="8"/>
  <c r="D47" i="8"/>
  <c r="B47" i="8"/>
  <c r="J47" i="8" s="1"/>
  <c r="A47" i="8"/>
  <c r="AC46" i="8"/>
  <c r="AB46" i="8"/>
  <c r="E46" i="8"/>
  <c r="D46" i="8"/>
  <c r="C46" i="8"/>
  <c r="B46" i="8"/>
  <c r="U46" i="8" s="1"/>
  <c r="A46" i="8"/>
  <c r="AJ45" i="8"/>
  <c r="AD45" i="8"/>
  <c r="AC45" i="8"/>
  <c r="T45" i="8"/>
  <c r="E45" i="8"/>
  <c r="D45" i="8"/>
  <c r="C45" i="8"/>
  <c r="B45" i="8"/>
  <c r="J45" i="8" s="1"/>
  <c r="A45" i="8"/>
  <c r="P44" i="8"/>
  <c r="E44" i="8"/>
  <c r="D44" i="8"/>
  <c r="C44" i="8"/>
  <c r="B44" i="8"/>
  <c r="J44" i="8" s="1"/>
  <c r="A44" i="8"/>
  <c r="L43" i="8"/>
  <c r="E43" i="8"/>
  <c r="D43" i="8"/>
  <c r="B43" i="8"/>
  <c r="J43" i="8" s="1"/>
  <c r="A43" i="8"/>
  <c r="AG42" i="8"/>
  <c r="Y42" i="8"/>
  <c r="Z42" i="8" s="1"/>
  <c r="L42" i="8"/>
  <c r="I42" i="8"/>
  <c r="E42" i="8"/>
  <c r="D42" i="8"/>
  <c r="C42" i="8"/>
  <c r="B42" i="8"/>
  <c r="A42" i="8"/>
  <c r="U41" i="8"/>
  <c r="D41" i="8"/>
  <c r="C41" i="8"/>
  <c r="B41" i="8"/>
  <c r="T41" i="8" s="1"/>
  <c r="A41" i="8"/>
  <c r="E40" i="8"/>
  <c r="D40" i="8"/>
  <c r="B40" i="8"/>
  <c r="M40" i="8" s="1"/>
  <c r="A40" i="8"/>
  <c r="T39" i="8"/>
  <c r="E39" i="8"/>
  <c r="D39" i="8"/>
  <c r="B39" i="8"/>
  <c r="A39" i="8"/>
  <c r="AC38" i="8"/>
  <c r="AB38" i="8"/>
  <c r="E38" i="8"/>
  <c r="D38" i="8"/>
  <c r="C38" i="8"/>
  <c r="B38" i="8"/>
  <c r="AJ37" i="8"/>
  <c r="AF37" i="8"/>
  <c r="AD37" i="8"/>
  <c r="AC37" i="8"/>
  <c r="E37" i="8"/>
  <c r="D37" i="8"/>
  <c r="B37" i="8"/>
  <c r="J37" i="8" s="1"/>
  <c r="A37" i="8"/>
  <c r="AG36" i="8"/>
  <c r="Y36" i="8"/>
  <c r="Z36" i="8" s="1"/>
  <c r="E36" i="8"/>
  <c r="D36" i="8"/>
  <c r="B36" i="8"/>
  <c r="G36" i="8" s="1"/>
  <c r="A36" i="8"/>
  <c r="AI35" i="8"/>
  <c r="E35" i="8"/>
  <c r="D35" i="8"/>
  <c r="B35" i="8"/>
  <c r="A35" i="8"/>
  <c r="E34" i="8"/>
  <c r="U34" i="8" s="1"/>
  <c r="D34" i="8"/>
  <c r="C34" i="8"/>
  <c r="B34" i="8"/>
  <c r="A34" i="8"/>
  <c r="AK33" i="8"/>
  <c r="U33" i="8"/>
  <c r="P33" i="8"/>
  <c r="E33" i="8"/>
  <c r="D33" i="8"/>
  <c r="B33" i="8"/>
  <c r="J33" i="8" s="1"/>
  <c r="A33" i="8"/>
  <c r="S32" i="8"/>
  <c r="E32" i="8"/>
  <c r="L32" i="8" s="1"/>
  <c r="N32" i="8" s="1"/>
  <c r="D32" i="8"/>
  <c r="B32" i="8"/>
  <c r="M32" i="8" s="1"/>
  <c r="A32" i="8"/>
  <c r="AC31" i="8"/>
  <c r="U31" i="8"/>
  <c r="T31" i="8"/>
  <c r="L31" i="8"/>
  <c r="I31" i="8"/>
  <c r="G31" i="8"/>
  <c r="F31" i="8"/>
  <c r="E31" i="8"/>
  <c r="S31" i="8" s="1"/>
  <c r="D31" i="8"/>
  <c r="A31" i="8"/>
  <c r="AF30" i="8"/>
  <c r="AB30" i="8"/>
  <c r="E30" i="8"/>
  <c r="D30" i="8"/>
  <c r="C30" i="8"/>
  <c r="A30" i="8"/>
  <c r="AJ29" i="8"/>
  <c r="AD29" i="8"/>
  <c r="M29" i="8"/>
  <c r="G29" i="8"/>
  <c r="E29" i="8"/>
  <c r="D29" i="8"/>
  <c r="B29" i="8"/>
  <c r="U29" i="8" s="1"/>
  <c r="A29" i="8"/>
  <c r="S28" i="8"/>
  <c r="D28" i="8"/>
  <c r="B28" i="8"/>
  <c r="A28" i="8"/>
  <c r="P27" i="8"/>
  <c r="E27" i="8"/>
  <c r="F27" i="8" s="1"/>
  <c r="D27" i="8"/>
  <c r="A27" i="8"/>
  <c r="AG26" i="8"/>
  <c r="E26" i="8"/>
  <c r="D26" i="8"/>
  <c r="A26" i="8"/>
  <c r="AB25" i="8"/>
  <c r="T25" i="8"/>
  <c r="S25" i="8"/>
  <c r="G25" i="8"/>
  <c r="F25" i="8"/>
  <c r="E25" i="8"/>
  <c r="M25" i="8" s="1"/>
  <c r="D25" i="8"/>
  <c r="A25" i="8"/>
  <c r="E24" i="8"/>
  <c r="D24" i="8"/>
  <c r="A24" i="8"/>
  <c r="V23" i="8"/>
  <c r="E23" i="8"/>
  <c r="M23" i="8" s="1"/>
  <c r="D23" i="8"/>
  <c r="A23" i="8"/>
  <c r="AB22" i="8"/>
  <c r="E22" i="8"/>
  <c r="D22" i="8"/>
  <c r="C22" i="8"/>
  <c r="A22" i="8"/>
  <c r="AJ21" i="8"/>
  <c r="AD21" i="8"/>
  <c r="AC21" i="8"/>
  <c r="D21" i="8"/>
  <c r="C21" i="8"/>
  <c r="B21" i="8"/>
  <c r="A21" i="8"/>
  <c r="AG20" i="8"/>
  <c r="P20" i="8"/>
  <c r="L20" i="8"/>
  <c r="E20" i="8"/>
  <c r="D20" i="8"/>
  <c r="B20" i="8"/>
  <c r="J20" i="8" s="1"/>
  <c r="A20" i="8"/>
  <c r="E19" i="8"/>
  <c r="D19" i="8"/>
  <c r="A19" i="8"/>
  <c r="AI18" i="8"/>
  <c r="AG18" i="8"/>
  <c r="Y18" i="8"/>
  <c r="Z18" i="8" s="1"/>
  <c r="E18" i="8"/>
  <c r="D18" i="8"/>
  <c r="A18" i="8"/>
  <c r="E17" i="8"/>
  <c r="D17" i="8"/>
  <c r="A17" i="8"/>
  <c r="AK16" i="8"/>
  <c r="AC16" i="8"/>
  <c r="AA16" i="8"/>
  <c r="T16" i="8"/>
  <c r="E16" i="8"/>
  <c r="P16" i="8" s="1"/>
  <c r="D16" i="8"/>
  <c r="A16" i="8"/>
  <c r="E15" i="8"/>
  <c r="D15" i="8"/>
  <c r="A15" i="8"/>
  <c r="E14" i="8"/>
  <c r="D14" i="8"/>
  <c r="A14" i="8"/>
  <c r="AG13" i="8"/>
  <c r="AF13" i="8"/>
  <c r="AD13" i="8"/>
  <c r="E13" i="8"/>
  <c r="D13" i="8"/>
  <c r="C13" i="8"/>
  <c r="B13" i="8"/>
  <c r="A13" i="8"/>
  <c r="AK12" i="8"/>
  <c r="S12" i="8"/>
  <c r="E12" i="8"/>
  <c r="B12" i="8"/>
  <c r="F12" i="8" s="1"/>
  <c r="A12" i="8"/>
  <c r="E11" i="8"/>
  <c r="D11" i="8"/>
  <c r="A11" i="8"/>
  <c r="S10" i="8"/>
  <c r="M10" i="8"/>
  <c r="L10" i="8"/>
  <c r="G10" i="8"/>
  <c r="E10" i="8"/>
  <c r="T10" i="8" s="1"/>
  <c r="D10" i="8"/>
  <c r="B10" i="8"/>
  <c r="P10" i="8" s="1"/>
  <c r="A10" i="8"/>
  <c r="AJ9" i="8"/>
  <c r="D9" i="8"/>
  <c r="A9" i="8"/>
  <c r="E8" i="8"/>
  <c r="A8" i="8"/>
  <c r="F7" i="8"/>
  <c r="AB6" i="8"/>
  <c r="D6" i="8"/>
  <c r="A6" i="8"/>
  <c r="E161" i="7"/>
  <c r="D161" i="7"/>
  <c r="C161" i="7"/>
  <c r="B161" i="7"/>
  <c r="A161" i="7"/>
  <c r="E160" i="7"/>
  <c r="D160" i="7"/>
  <c r="C160" i="7"/>
  <c r="B160" i="7"/>
  <c r="A160" i="7"/>
  <c r="F159" i="7"/>
  <c r="E159" i="7"/>
  <c r="D159" i="7"/>
  <c r="C159" i="7"/>
  <c r="B159" i="7"/>
  <c r="A159" i="7"/>
  <c r="E158" i="7"/>
  <c r="D158" i="7"/>
  <c r="B158" i="7"/>
  <c r="A158" i="7"/>
  <c r="E157" i="7"/>
  <c r="D157" i="7"/>
  <c r="B157" i="7"/>
  <c r="A157" i="7"/>
  <c r="E156" i="7"/>
  <c r="D156" i="7"/>
  <c r="C156" i="7"/>
  <c r="B156" i="7"/>
  <c r="A156" i="7"/>
  <c r="F155" i="7"/>
  <c r="E155" i="7"/>
  <c r="D155" i="7"/>
  <c r="C155" i="7"/>
  <c r="B155" i="7"/>
  <c r="A155" i="7"/>
  <c r="E154" i="7"/>
  <c r="D154" i="7"/>
  <c r="B154" i="7"/>
  <c r="A154" i="7"/>
  <c r="E153" i="7"/>
  <c r="D153" i="7"/>
  <c r="B153" i="7"/>
  <c r="A153" i="7"/>
  <c r="G152" i="7"/>
  <c r="E152" i="7"/>
  <c r="D152" i="7"/>
  <c r="B152" i="7"/>
  <c r="A152" i="7"/>
  <c r="J151" i="7"/>
  <c r="I151" i="7"/>
  <c r="F151" i="7"/>
  <c r="E151" i="7"/>
  <c r="D151" i="7"/>
  <c r="C151" i="7"/>
  <c r="B151" i="7"/>
  <c r="A151" i="7"/>
  <c r="E150" i="7"/>
  <c r="D150" i="7"/>
  <c r="B150" i="7"/>
  <c r="A150" i="7"/>
  <c r="E149" i="7"/>
  <c r="D149" i="7"/>
  <c r="B149" i="7"/>
  <c r="A149" i="7"/>
  <c r="E148" i="7"/>
  <c r="D148" i="7"/>
  <c r="B148" i="7"/>
  <c r="A148" i="7"/>
  <c r="E147" i="7"/>
  <c r="D147" i="7"/>
  <c r="C147" i="7"/>
  <c r="B147" i="7"/>
  <c r="A147" i="7"/>
  <c r="E146" i="7"/>
  <c r="D146" i="7"/>
  <c r="B146" i="7"/>
  <c r="A146" i="7"/>
  <c r="E145" i="7"/>
  <c r="D145" i="7"/>
  <c r="B145" i="7"/>
  <c r="A145" i="7"/>
  <c r="E144" i="7"/>
  <c r="D144" i="7"/>
  <c r="B144" i="7"/>
  <c r="A144" i="7"/>
  <c r="E143" i="7"/>
  <c r="D143" i="7"/>
  <c r="B143" i="7"/>
  <c r="A143" i="7"/>
  <c r="E142" i="7"/>
  <c r="D142" i="7"/>
  <c r="C142" i="7"/>
  <c r="B142" i="7"/>
  <c r="A142" i="7"/>
  <c r="E141" i="7"/>
  <c r="D141" i="7"/>
  <c r="C141" i="7"/>
  <c r="B141" i="7"/>
  <c r="A141" i="7"/>
  <c r="J140" i="7"/>
  <c r="E140" i="7"/>
  <c r="D140" i="7"/>
  <c r="C140" i="7"/>
  <c r="B140" i="7"/>
  <c r="A140" i="7"/>
  <c r="E139" i="7"/>
  <c r="D139" i="7"/>
  <c r="B139" i="7"/>
  <c r="A139" i="7"/>
  <c r="E138" i="7"/>
  <c r="D138" i="7"/>
  <c r="C138" i="7"/>
  <c r="B138" i="7"/>
  <c r="A138" i="7"/>
  <c r="E137" i="7"/>
  <c r="D137" i="7"/>
  <c r="C137" i="7"/>
  <c r="B137" i="7"/>
  <c r="A137" i="7"/>
  <c r="E136" i="7"/>
  <c r="D136" i="7"/>
  <c r="B136" i="7"/>
  <c r="A136" i="7"/>
  <c r="E135" i="7"/>
  <c r="D135" i="7"/>
  <c r="B135" i="7"/>
  <c r="A135" i="7"/>
  <c r="F134" i="7"/>
  <c r="E134" i="7"/>
  <c r="D134" i="7"/>
  <c r="C134" i="7"/>
  <c r="B134" i="7"/>
  <c r="A134" i="7"/>
  <c r="J133" i="7"/>
  <c r="E133" i="7"/>
  <c r="D133" i="7"/>
  <c r="B133" i="7"/>
  <c r="A133" i="7"/>
  <c r="E132" i="7"/>
  <c r="D132" i="7"/>
  <c r="C132" i="7"/>
  <c r="B132" i="7"/>
  <c r="A132" i="7"/>
  <c r="E131" i="7"/>
  <c r="D131" i="7"/>
  <c r="B131" i="7"/>
  <c r="A131" i="7"/>
  <c r="H130" i="7"/>
  <c r="F130" i="7"/>
  <c r="E130" i="7"/>
  <c r="D130" i="7"/>
  <c r="B130" i="7"/>
  <c r="A130" i="7"/>
  <c r="E129" i="7"/>
  <c r="D129" i="7"/>
  <c r="B129" i="7"/>
  <c r="A129" i="7"/>
  <c r="J128" i="7"/>
  <c r="I128" i="7"/>
  <c r="E128" i="7"/>
  <c r="D128" i="7"/>
  <c r="B128" i="7"/>
  <c r="A128" i="7"/>
  <c r="J127" i="7"/>
  <c r="F127" i="7"/>
  <c r="E127" i="7"/>
  <c r="D127" i="7"/>
  <c r="C127" i="7"/>
  <c r="B127" i="7"/>
  <c r="A127" i="7"/>
  <c r="E126" i="7"/>
  <c r="D126" i="7"/>
  <c r="B126" i="7"/>
  <c r="A126" i="7"/>
  <c r="F125" i="7"/>
  <c r="E125" i="7"/>
  <c r="D125" i="7"/>
  <c r="B125" i="7"/>
  <c r="A125" i="7"/>
  <c r="I124" i="7"/>
  <c r="E124" i="7"/>
  <c r="D124" i="7"/>
  <c r="B124" i="7"/>
  <c r="A124" i="7"/>
  <c r="J123" i="7"/>
  <c r="E123" i="7"/>
  <c r="D123" i="7"/>
  <c r="B123" i="7"/>
  <c r="A123" i="7"/>
  <c r="E122" i="7"/>
  <c r="D122" i="7"/>
  <c r="B122" i="7"/>
  <c r="A122" i="7"/>
  <c r="E121" i="7"/>
  <c r="D121" i="7"/>
  <c r="B121" i="7"/>
  <c r="A121" i="7"/>
  <c r="E120" i="7"/>
  <c r="D120" i="7"/>
  <c r="B120" i="7"/>
  <c r="A120" i="7"/>
  <c r="E119" i="7"/>
  <c r="D119" i="7"/>
  <c r="B119" i="7"/>
  <c r="A119" i="7"/>
  <c r="G118" i="7"/>
  <c r="E118" i="7"/>
  <c r="D118" i="7"/>
  <c r="B118" i="7"/>
  <c r="A118" i="7"/>
  <c r="E117" i="7"/>
  <c r="D117" i="7"/>
  <c r="B117" i="7"/>
  <c r="A117" i="7"/>
  <c r="E116" i="7"/>
  <c r="D116" i="7"/>
  <c r="B116" i="7"/>
  <c r="A116" i="7"/>
  <c r="E115" i="7"/>
  <c r="D115" i="7"/>
  <c r="B115" i="7"/>
  <c r="A115" i="7"/>
  <c r="E114" i="7"/>
  <c r="D114" i="7"/>
  <c r="B114" i="7"/>
  <c r="A114" i="7"/>
  <c r="E113" i="7"/>
  <c r="D113" i="7"/>
  <c r="B113" i="7"/>
  <c r="A113" i="7"/>
  <c r="E112" i="7"/>
  <c r="D112" i="7"/>
  <c r="B112" i="7"/>
  <c r="A112" i="7"/>
  <c r="E111" i="7"/>
  <c r="D111" i="7"/>
  <c r="B111" i="7"/>
  <c r="A111" i="7"/>
  <c r="E110" i="7"/>
  <c r="D110" i="7"/>
  <c r="B110" i="7"/>
  <c r="A110" i="7"/>
  <c r="E109" i="7"/>
  <c r="D109" i="7"/>
  <c r="C109" i="7"/>
  <c r="B109" i="7"/>
  <c r="A109" i="7"/>
  <c r="I108" i="7"/>
  <c r="E108" i="7"/>
  <c r="D108" i="7"/>
  <c r="C108" i="7"/>
  <c r="B108" i="7"/>
  <c r="A108" i="7"/>
  <c r="J107" i="7"/>
  <c r="E107" i="7"/>
  <c r="D107" i="7"/>
  <c r="C107" i="7"/>
  <c r="B107" i="7"/>
  <c r="A107" i="7"/>
  <c r="F106" i="7"/>
  <c r="E106" i="7"/>
  <c r="D106" i="7"/>
  <c r="C106" i="7"/>
  <c r="B106" i="7"/>
  <c r="A106" i="7"/>
  <c r="E105" i="7"/>
  <c r="D105" i="7"/>
  <c r="B105" i="7"/>
  <c r="A105" i="7"/>
  <c r="E104" i="7"/>
  <c r="D104" i="7"/>
  <c r="B104" i="7"/>
  <c r="A104" i="7"/>
  <c r="I103" i="7"/>
  <c r="G103" i="7"/>
  <c r="E103" i="7"/>
  <c r="D103" i="7"/>
  <c r="B103" i="7"/>
  <c r="A103" i="7"/>
  <c r="E102" i="7"/>
  <c r="D102" i="7"/>
  <c r="B102" i="7"/>
  <c r="A102" i="7"/>
  <c r="E101" i="7"/>
  <c r="D101" i="7"/>
  <c r="B101" i="7"/>
  <c r="A101" i="7"/>
  <c r="J100" i="7"/>
  <c r="E100" i="7"/>
  <c r="D100" i="7"/>
  <c r="B100" i="7"/>
  <c r="A100" i="7"/>
  <c r="M99" i="7"/>
  <c r="G99" i="7"/>
  <c r="E99" i="7"/>
  <c r="D99" i="7"/>
  <c r="B99" i="7"/>
  <c r="A99" i="7"/>
  <c r="J98" i="7"/>
  <c r="H98" i="7"/>
  <c r="E98" i="7"/>
  <c r="D98" i="7"/>
  <c r="B98" i="7"/>
  <c r="A98" i="7"/>
  <c r="J97" i="7"/>
  <c r="E97" i="7"/>
  <c r="D97" i="7"/>
  <c r="B97" i="7"/>
  <c r="A97" i="7"/>
  <c r="E96" i="7"/>
  <c r="D96" i="7"/>
  <c r="C96" i="7"/>
  <c r="B96" i="7"/>
  <c r="A96" i="7"/>
  <c r="E95" i="7"/>
  <c r="D95" i="7"/>
  <c r="B95" i="7"/>
  <c r="A95" i="7"/>
  <c r="E94" i="7"/>
  <c r="D94" i="7"/>
  <c r="B94" i="7"/>
  <c r="A94" i="7"/>
  <c r="E93" i="7"/>
  <c r="D93" i="7"/>
  <c r="B93" i="7"/>
  <c r="A93" i="7"/>
  <c r="E92" i="7"/>
  <c r="D92" i="7"/>
  <c r="B92" i="7"/>
  <c r="A92" i="7"/>
  <c r="G91" i="7"/>
  <c r="E91" i="7"/>
  <c r="D91" i="7"/>
  <c r="B91" i="7"/>
  <c r="A91" i="7"/>
  <c r="E90" i="7"/>
  <c r="D90" i="7"/>
  <c r="C90" i="7"/>
  <c r="B90" i="7"/>
  <c r="A90" i="7"/>
  <c r="E89" i="7"/>
  <c r="D89" i="7"/>
  <c r="C89" i="7"/>
  <c r="B89" i="7"/>
  <c r="A89" i="7"/>
  <c r="E88" i="7"/>
  <c r="D88" i="7"/>
  <c r="C88" i="7"/>
  <c r="B88" i="7"/>
  <c r="A88" i="7"/>
  <c r="E87" i="7"/>
  <c r="D87" i="7"/>
  <c r="B87" i="7"/>
  <c r="A87" i="7"/>
  <c r="F86" i="7"/>
  <c r="E86" i="7"/>
  <c r="D86" i="7"/>
  <c r="B86" i="7"/>
  <c r="A86" i="7"/>
  <c r="E85" i="7"/>
  <c r="D85" i="7"/>
  <c r="B85" i="7"/>
  <c r="A85" i="7"/>
  <c r="F84" i="7"/>
  <c r="E84" i="7"/>
  <c r="D84" i="7"/>
  <c r="B84" i="7"/>
  <c r="A84" i="7"/>
  <c r="E83" i="7"/>
  <c r="D83" i="7"/>
  <c r="B83" i="7"/>
  <c r="A83" i="7"/>
  <c r="E82" i="7"/>
  <c r="D82" i="7"/>
  <c r="B82" i="7"/>
  <c r="A82" i="7"/>
  <c r="J81" i="7"/>
  <c r="I81" i="7"/>
  <c r="F81" i="7"/>
  <c r="E81" i="7"/>
  <c r="D81" i="7"/>
  <c r="C81" i="7"/>
  <c r="B81" i="7"/>
  <c r="A81" i="7"/>
  <c r="E80" i="7"/>
  <c r="D80" i="7"/>
  <c r="B80" i="7"/>
  <c r="A80" i="7"/>
  <c r="E79" i="7"/>
  <c r="D79" i="7"/>
  <c r="B79" i="7"/>
  <c r="A79" i="7"/>
  <c r="J78" i="7"/>
  <c r="I78" i="7"/>
  <c r="F78" i="7"/>
  <c r="E78" i="7"/>
  <c r="D78" i="7"/>
  <c r="C78" i="7"/>
  <c r="B78" i="7"/>
  <c r="A78" i="7"/>
  <c r="E77" i="7"/>
  <c r="D77" i="7"/>
  <c r="B77" i="7"/>
  <c r="A77" i="7"/>
  <c r="J76" i="7"/>
  <c r="E76" i="7"/>
  <c r="D76" i="7"/>
  <c r="B76" i="7"/>
  <c r="A76" i="7"/>
  <c r="E75" i="7"/>
  <c r="D75" i="7"/>
  <c r="B75" i="7"/>
  <c r="A75" i="7"/>
  <c r="E74" i="7"/>
  <c r="D74" i="7"/>
  <c r="B74" i="7"/>
  <c r="A74" i="7"/>
  <c r="G73" i="7"/>
  <c r="E73" i="7"/>
  <c r="D73" i="7"/>
  <c r="B73" i="7"/>
  <c r="A73" i="7"/>
  <c r="E72" i="7"/>
  <c r="D72" i="7"/>
  <c r="B72" i="7"/>
  <c r="A72" i="7"/>
  <c r="E71" i="7"/>
  <c r="D71" i="7"/>
  <c r="B71" i="7"/>
  <c r="A71" i="7"/>
  <c r="E70" i="7"/>
  <c r="D70" i="7"/>
  <c r="C70" i="7"/>
  <c r="B70" i="7"/>
  <c r="A70" i="7"/>
  <c r="E69" i="7"/>
  <c r="D69" i="7"/>
  <c r="B69" i="7"/>
  <c r="A69" i="7"/>
  <c r="J68" i="7"/>
  <c r="E68" i="7"/>
  <c r="D68" i="7"/>
  <c r="B68" i="7"/>
  <c r="A68" i="7"/>
  <c r="E67" i="7"/>
  <c r="D67" i="7"/>
  <c r="B67" i="7"/>
  <c r="A67" i="7"/>
  <c r="J66" i="7"/>
  <c r="G66" i="7"/>
  <c r="F66" i="7"/>
  <c r="E66" i="7"/>
  <c r="D66" i="7"/>
  <c r="B66" i="7"/>
  <c r="A66" i="7"/>
  <c r="G65" i="7"/>
  <c r="E65" i="7"/>
  <c r="D65" i="7"/>
  <c r="B65" i="7"/>
  <c r="A65" i="7"/>
  <c r="J64" i="7"/>
  <c r="F64" i="7"/>
  <c r="E64" i="7"/>
  <c r="D64" i="7"/>
  <c r="B64" i="7"/>
  <c r="A64" i="7"/>
  <c r="J63" i="7"/>
  <c r="I63" i="7"/>
  <c r="G63" i="7"/>
  <c r="E63" i="7"/>
  <c r="D63" i="7"/>
  <c r="B63" i="7"/>
  <c r="A63" i="7"/>
  <c r="H62" i="7"/>
  <c r="F62" i="7"/>
  <c r="E62" i="7"/>
  <c r="D62" i="7"/>
  <c r="B62" i="7"/>
  <c r="A62" i="7"/>
  <c r="E61" i="7"/>
  <c r="D61" i="7"/>
  <c r="B61" i="7"/>
  <c r="A61" i="7"/>
  <c r="J60" i="7"/>
  <c r="E60" i="7"/>
  <c r="D60" i="7"/>
  <c r="B60" i="7"/>
  <c r="A60" i="7"/>
  <c r="I59" i="7"/>
  <c r="F59" i="7"/>
  <c r="E59" i="7"/>
  <c r="D59" i="7"/>
  <c r="B59" i="7"/>
  <c r="A59" i="7"/>
  <c r="E58" i="7"/>
  <c r="D58" i="7"/>
  <c r="B58" i="7"/>
  <c r="A58" i="7"/>
  <c r="E57" i="7"/>
  <c r="D57" i="7"/>
  <c r="B57" i="7"/>
  <c r="A57" i="7"/>
  <c r="F56" i="7"/>
  <c r="E56" i="7"/>
  <c r="D56" i="7"/>
  <c r="B56" i="7"/>
  <c r="A56" i="7"/>
  <c r="E55" i="7"/>
  <c r="D55" i="7"/>
  <c r="B55" i="7"/>
  <c r="A55" i="7"/>
  <c r="E54" i="7"/>
  <c r="D54" i="7"/>
  <c r="C54" i="7"/>
  <c r="B54" i="7"/>
  <c r="A54" i="7"/>
  <c r="E53" i="7"/>
  <c r="D53" i="7"/>
  <c r="B53" i="7"/>
  <c r="A53" i="7"/>
  <c r="E52" i="7"/>
  <c r="D52" i="7"/>
  <c r="B52" i="7"/>
  <c r="A52" i="7"/>
  <c r="E51" i="7"/>
  <c r="D51" i="7"/>
  <c r="B51" i="7"/>
  <c r="A51" i="7"/>
  <c r="E50" i="7"/>
  <c r="D50" i="7"/>
  <c r="B50" i="7"/>
  <c r="A50" i="7"/>
  <c r="F49" i="7"/>
  <c r="E49" i="7"/>
  <c r="D49" i="7"/>
  <c r="B49" i="7"/>
  <c r="A49" i="7"/>
  <c r="G48" i="7"/>
  <c r="E48" i="7"/>
  <c r="D48" i="7"/>
  <c r="B48" i="7"/>
  <c r="A48" i="7"/>
  <c r="E47" i="7"/>
  <c r="D47" i="7"/>
  <c r="B47" i="7"/>
  <c r="A47" i="7"/>
  <c r="I46" i="7"/>
  <c r="E46" i="7"/>
  <c r="D46" i="7"/>
  <c r="C46" i="7"/>
  <c r="B46" i="7"/>
  <c r="A46" i="7"/>
  <c r="J45" i="7"/>
  <c r="I45" i="7"/>
  <c r="F45" i="7"/>
  <c r="E45" i="7"/>
  <c r="D45" i="7"/>
  <c r="C45" i="7"/>
  <c r="B45" i="7"/>
  <c r="A45" i="7"/>
  <c r="E44" i="7"/>
  <c r="D44" i="7"/>
  <c r="C44" i="7"/>
  <c r="B44" i="7"/>
  <c r="A44" i="7"/>
  <c r="E43" i="7"/>
  <c r="D43" i="7"/>
  <c r="B43" i="7"/>
  <c r="A43" i="7"/>
  <c r="E42" i="7"/>
  <c r="D42" i="7"/>
  <c r="C42" i="7"/>
  <c r="B42" i="7"/>
  <c r="A42" i="7"/>
  <c r="E41" i="7"/>
  <c r="D41" i="7"/>
  <c r="C41" i="7"/>
  <c r="B41" i="7"/>
  <c r="A41" i="7"/>
  <c r="E40" i="7"/>
  <c r="D40" i="7"/>
  <c r="B40" i="7"/>
  <c r="A40" i="7"/>
  <c r="E39" i="7"/>
  <c r="D39" i="7"/>
  <c r="B39" i="7"/>
  <c r="A39" i="7"/>
  <c r="J38" i="7"/>
  <c r="I38" i="7"/>
  <c r="E38" i="7"/>
  <c r="D38" i="7"/>
  <c r="C38" i="7"/>
  <c r="B38" i="7"/>
  <c r="A38" i="7"/>
  <c r="J37" i="7"/>
  <c r="F37" i="7"/>
  <c r="E37" i="7"/>
  <c r="D37" i="7"/>
  <c r="C37" i="7"/>
  <c r="B37" i="7"/>
  <c r="A37" i="7"/>
  <c r="E36" i="7"/>
  <c r="D36" i="7"/>
  <c r="B36" i="7"/>
  <c r="A36" i="7"/>
  <c r="E35" i="7"/>
  <c r="D35" i="7"/>
  <c r="B35" i="7"/>
  <c r="A35" i="7"/>
  <c r="F34" i="7"/>
  <c r="E34" i="7"/>
  <c r="D34" i="7"/>
  <c r="C34" i="7"/>
  <c r="B34" i="7"/>
  <c r="A34" i="7"/>
  <c r="E33" i="7"/>
  <c r="B33" i="7"/>
  <c r="A33" i="7"/>
  <c r="E32" i="7"/>
  <c r="D32" i="7"/>
  <c r="B32" i="7"/>
  <c r="A32" i="7"/>
  <c r="J31" i="7"/>
  <c r="G31" i="7"/>
  <c r="E31" i="7"/>
  <c r="D31" i="7"/>
  <c r="B31" i="7"/>
  <c r="E30" i="7"/>
  <c r="D30" i="7"/>
  <c r="C30" i="7"/>
  <c r="A30" i="7"/>
  <c r="F29" i="7"/>
  <c r="E29" i="7"/>
  <c r="C29" i="7"/>
  <c r="B29" i="7"/>
  <c r="A29" i="7"/>
  <c r="E28" i="7"/>
  <c r="D28" i="7"/>
  <c r="B28" i="7"/>
  <c r="A28" i="7"/>
  <c r="E27" i="7"/>
  <c r="D27" i="7"/>
  <c r="B27" i="7"/>
  <c r="A27" i="7"/>
  <c r="E26" i="7"/>
  <c r="D26" i="7"/>
  <c r="A26" i="7"/>
  <c r="G25" i="7"/>
  <c r="F25" i="7"/>
  <c r="E25" i="7"/>
  <c r="B25" i="7"/>
  <c r="A25" i="7"/>
  <c r="E24" i="7"/>
  <c r="D24" i="7"/>
  <c r="B24" i="7"/>
  <c r="A24" i="7"/>
  <c r="E23" i="7"/>
  <c r="D23" i="7"/>
  <c r="A23" i="7"/>
  <c r="I22" i="7"/>
  <c r="E22" i="7"/>
  <c r="D22" i="7"/>
  <c r="C22" i="7"/>
  <c r="A22" i="7"/>
  <c r="J21" i="7"/>
  <c r="F21" i="7"/>
  <c r="E21" i="7"/>
  <c r="C21" i="7"/>
  <c r="B21" i="7"/>
  <c r="A21" i="7"/>
  <c r="J20" i="7"/>
  <c r="E20" i="7"/>
  <c r="D20" i="7"/>
  <c r="B20" i="7"/>
  <c r="A20" i="7"/>
  <c r="F19" i="7"/>
  <c r="E19" i="7"/>
  <c r="D19" i="7"/>
  <c r="A19" i="7"/>
  <c r="E18" i="7"/>
  <c r="D18" i="7"/>
  <c r="A18" i="7"/>
  <c r="E17" i="7"/>
  <c r="D17" i="7"/>
  <c r="A17" i="7"/>
  <c r="G16" i="7"/>
  <c r="E16" i="7"/>
  <c r="D16" i="7"/>
  <c r="B16" i="7"/>
  <c r="A16" i="7"/>
  <c r="E15" i="7"/>
  <c r="D15" i="7"/>
  <c r="A15" i="7"/>
  <c r="E14" i="7"/>
  <c r="D14" i="7"/>
  <c r="A14" i="7"/>
  <c r="I13" i="7"/>
  <c r="F13" i="7"/>
  <c r="E13" i="7"/>
  <c r="C13" i="7"/>
  <c r="B13" i="7"/>
  <c r="A13" i="7"/>
  <c r="E12" i="7"/>
  <c r="D12" i="7"/>
  <c r="B12" i="7"/>
  <c r="D11" i="7"/>
  <c r="B11" i="7"/>
  <c r="E10" i="7"/>
  <c r="D10" i="7"/>
  <c r="B10" i="7"/>
  <c r="F9" i="7"/>
  <c r="A9" i="7"/>
  <c r="E8" i="7"/>
  <c r="B8" i="7"/>
  <c r="A8" i="7"/>
  <c r="E7" i="7"/>
  <c r="D7" i="7"/>
  <c r="B7" i="7"/>
  <c r="D6" i="7"/>
  <c r="A6" i="7"/>
  <c r="J161" i="6"/>
  <c r="E161" i="6"/>
  <c r="D161" i="6"/>
  <c r="C161" i="6"/>
  <c r="B161" i="6"/>
  <c r="A161" i="6"/>
  <c r="E160" i="6"/>
  <c r="D160" i="6"/>
  <c r="C160" i="6"/>
  <c r="B160" i="6"/>
  <c r="A160" i="6"/>
  <c r="S159" i="6"/>
  <c r="H159" i="6"/>
  <c r="F159" i="6"/>
  <c r="E159" i="6"/>
  <c r="D159" i="6"/>
  <c r="C159" i="6"/>
  <c r="B159" i="6"/>
  <c r="G159" i="6" s="1"/>
  <c r="A159" i="6"/>
  <c r="E158" i="6"/>
  <c r="D158" i="6"/>
  <c r="B158" i="6"/>
  <c r="A158" i="6"/>
  <c r="E157" i="6"/>
  <c r="D157" i="6"/>
  <c r="B157" i="6"/>
  <c r="A157" i="6"/>
  <c r="E156" i="6"/>
  <c r="D156" i="6"/>
  <c r="C156" i="6"/>
  <c r="B156" i="6"/>
  <c r="A156" i="6"/>
  <c r="W155" i="6"/>
  <c r="S155" i="6"/>
  <c r="E155" i="6"/>
  <c r="D155" i="6"/>
  <c r="C155" i="6"/>
  <c r="B155" i="6"/>
  <c r="A155" i="6"/>
  <c r="E154" i="6"/>
  <c r="D154" i="6"/>
  <c r="B154" i="6"/>
  <c r="A154" i="6"/>
  <c r="E153" i="6"/>
  <c r="D153" i="6"/>
  <c r="B153" i="6"/>
  <c r="A153" i="6"/>
  <c r="W152" i="6"/>
  <c r="E152" i="6"/>
  <c r="D152" i="6"/>
  <c r="B152" i="6"/>
  <c r="A152" i="6"/>
  <c r="S151" i="6"/>
  <c r="J151" i="6"/>
  <c r="E151" i="6"/>
  <c r="D151" i="6"/>
  <c r="C151" i="6"/>
  <c r="B151" i="6"/>
  <c r="A151" i="6"/>
  <c r="E150" i="6"/>
  <c r="D150" i="6"/>
  <c r="B150" i="6"/>
  <c r="A150" i="6"/>
  <c r="E149" i="6"/>
  <c r="D149" i="6"/>
  <c r="B149" i="6"/>
  <c r="A149" i="6"/>
  <c r="E148" i="6"/>
  <c r="D148" i="6"/>
  <c r="B148" i="6"/>
  <c r="A148" i="6"/>
  <c r="E147" i="6"/>
  <c r="D147" i="6"/>
  <c r="C147" i="6"/>
  <c r="B147" i="6"/>
  <c r="A147" i="6"/>
  <c r="E146" i="6"/>
  <c r="D146" i="6"/>
  <c r="B146" i="6"/>
  <c r="A146" i="6"/>
  <c r="E145" i="6"/>
  <c r="D145" i="6"/>
  <c r="B145" i="6"/>
  <c r="A145" i="6"/>
  <c r="O144" i="6"/>
  <c r="E144" i="6"/>
  <c r="D144" i="6"/>
  <c r="B144" i="6"/>
  <c r="A144" i="6"/>
  <c r="E143" i="6"/>
  <c r="D143" i="6"/>
  <c r="B143" i="6"/>
  <c r="A143" i="6"/>
  <c r="W142" i="6"/>
  <c r="J142" i="6"/>
  <c r="G142" i="6"/>
  <c r="H142" i="6" s="1"/>
  <c r="F142" i="6"/>
  <c r="E142" i="6"/>
  <c r="D142" i="6"/>
  <c r="C142" i="6"/>
  <c r="B142" i="6"/>
  <c r="A142" i="6"/>
  <c r="J141" i="6"/>
  <c r="F141" i="6"/>
  <c r="E141" i="6"/>
  <c r="D141" i="6"/>
  <c r="C141" i="6"/>
  <c r="B141" i="6"/>
  <c r="A141" i="6"/>
  <c r="F140" i="6"/>
  <c r="E140" i="6"/>
  <c r="G140" i="6" s="1"/>
  <c r="H140" i="6" s="1"/>
  <c r="D140" i="6"/>
  <c r="C140" i="6"/>
  <c r="B140" i="6"/>
  <c r="A140" i="6"/>
  <c r="E139" i="6"/>
  <c r="D139" i="6"/>
  <c r="B139" i="6"/>
  <c r="A139" i="6"/>
  <c r="E138" i="6"/>
  <c r="D138" i="6"/>
  <c r="C138" i="6"/>
  <c r="B138" i="6"/>
  <c r="A138" i="6"/>
  <c r="F137" i="6"/>
  <c r="E137" i="6"/>
  <c r="D137" i="6"/>
  <c r="C137" i="6"/>
  <c r="B137" i="6"/>
  <c r="A137" i="6"/>
  <c r="J136" i="6"/>
  <c r="E136" i="6"/>
  <c r="D136" i="6"/>
  <c r="B136" i="6"/>
  <c r="A136" i="6"/>
  <c r="E135" i="6"/>
  <c r="D135" i="6"/>
  <c r="B135" i="6"/>
  <c r="A135" i="6"/>
  <c r="S134" i="6"/>
  <c r="F134" i="6"/>
  <c r="E134" i="6"/>
  <c r="G134" i="6" s="1"/>
  <c r="H134" i="6" s="1"/>
  <c r="D134" i="6"/>
  <c r="C134" i="6"/>
  <c r="B134" i="6"/>
  <c r="A134" i="6"/>
  <c r="O133" i="6"/>
  <c r="E133" i="6"/>
  <c r="D133" i="6"/>
  <c r="B133" i="6"/>
  <c r="A133" i="6"/>
  <c r="J132" i="6"/>
  <c r="G132" i="6"/>
  <c r="H132" i="6" s="1"/>
  <c r="I132" i="6" s="1"/>
  <c r="F132" i="6"/>
  <c r="E132" i="6"/>
  <c r="D132" i="6"/>
  <c r="C132" i="6"/>
  <c r="B132" i="6"/>
  <c r="A132" i="6"/>
  <c r="W131" i="6"/>
  <c r="E131" i="6"/>
  <c r="D131" i="6"/>
  <c r="B131" i="6"/>
  <c r="A131" i="6"/>
  <c r="S130" i="6"/>
  <c r="E130" i="6"/>
  <c r="D130" i="6"/>
  <c r="B130" i="6"/>
  <c r="A130" i="6"/>
  <c r="E129" i="6"/>
  <c r="D129" i="6"/>
  <c r="B129" i="6"/>
  <c r="A129" i="6"/>
  <c r="W128" i="6"/>
  <c r="E128" i="6"/>
  <c r="D128" i="6"/>
  <c r="B128" i="6"/>
  <c r="A128" i="6"/>
  <c r="W127" i="6"/>
  <c r="E127" i="6"/>
  <c r="D127" i="6"/>
  <c r="C127" i="6"/>
  <c r="B127" i="6"/>
  <c r="A127" i="6"/>
  <c r="E126" i="6"/>
  <c r="D126" i="6"/>
  <c r="B126" i="6"/>
  <c r="A126" i="6"/>
  <c r="S125" i="6"/>
  <c r="E125" i="6"/>
  <c r="D125" i="6"/>
  <c r="B125" i="6"/>
  <c r="A125" i="6"/>
  <c r="E124" i="6"/>
  <c r="D124" i="6"/>
  <c r="B124" i="6"/>
  <c r="A124" i="6"/>
  <c r="E123" i="6"/>
  <c r="D123" i="6"/>
  <c r="B123" i="6"/>
  <c r="A123" i="6"/>
  <c r="E122" i="6"/>
  <c r="D122" i="6"/>
  <c r="B122" i="6"/>
  <c r="A122" i="6"/>
  <c r="J121" i="6"/>
  <c r="E121" i="6"/>
  <c r="D121" i="6"/>
  <c r="B121" i="6"/>
  <c r="A121" i="6"/>
  <c r="E120" i="6"/>
  <c r="D120" i="6"/>
  <c r="B120" i="6"/>
  <c r="A120" i="6"/>
  <c r="E119" i="6"/>
  <c r="D119" i="6"/>
  <c r="B119" i="6"/>
  <c r="A119" i="6"/>
  <c r="J118" i="6"/>
  <c r="E118" i="6"/>
  <c r="D118" i="6"/>
  <c r="B118" i="6"/>
  <c r="A118" i="6"/>
  <c r="T117" i="6"/>
  <c r="U117" i="6" s="1"/>
  <c r="P117" i="6"/>
  <c r="Q117" i="6" s="1"/>
  <c r="R117" i="6" s="1"/>
  <c r="O117" i="6"/>
  <c r="E117" i="6"/>
  <c r="D117" i="6"/>
  <c r="B117" i="6"/>
  <c r="A117" i="6"/>
  <c r="E116" i="6"/>
  <c r="D116" i="6"/>
  <c r="B116" i="6"/>
  <c r="A116" i="6"/>
  <c r="E115" i="6"/>
  <c r="D115" i="6"/>
  <c r="B115" i="6"/>
  <c r="A115" i="6"/>
  <c r="E114" i="6"/>
  <c r="D114" i="6"/>
  <c r="B114" i="6"/>
  <c r="A114" i="6"/>
  <c r="E113" i="6"/>
  <c r="D113" i="6"/>
  <c r="B113" i="6"/>
  <c r="A113" i="6"/>
  <c r="E112" i="6"/>
  <c r="D112" i="6"/>
  <c r="B112" i="6"/>
  <c r="A112" i="6"/>
  <c r="E111" i="6"/>
  <c r="D111" i="6"/>
  <c r="B111" i="6"/>
  <c r="A111" i="6"/>
  <c r="E110" i="6"/>
  <c r="D110" i="6"/>
  <c r="B110" i="6"/>
  <c r="A110" i="6"/>
  <c r="E109" i="6"/>
  <c r="D109" i="6"/>
  <c r="C109" i="6"/>
  <c r="B109" i="6"/>
  <c r="A109" i="6"/>
  <c r="J108" i="6"/>
  <c r="E108" i="6"/>
  <c r="D108" i="6"/>
  <c r="C108" i="6"/>
  <c r="B108" i="6"/>
  <c r="A108" i="6"/>
  <c r="E107" i="6"/>
  <c r="D107" i="6"/>
  <c r="C107" i="6"/>
  <c r="B107" i="6"/>
  <c r="A107" i="6"/>
  <c r="J106" i="6"/>
  <c r="E106" i="6"/>
  <c r="D106" i="6"/>
  <c r="C106" i="6"/>
  <c r="B106" i="6"/>
  <c r="A106" i="6"/>
  <c r="E105" i="6"/>
  <c r="D105" i="6"/>
  <c r="B105" i="6"/>
  <c r="A105" i="6"/>
  <c r="S104" i="6"/>
  <c r="E104" i="6"/>
  <c r="D104" i="6"/>
  <c r="B104" i="6"/>
  <c r="A104" i="6"/>
  <c r="W103" i="6"/>
  <c r="S103" i="6"/>
  <c r="E103" i="6"/>
  <c r="D103" i="6"/>
  <c r="B103" i="6"/>
  <c r="A103" i="6"/>
  <c r="E102" i="6"/>
  <c r="D102" i="6"/>
  <c r="B102" i="6"/>
  <c r="A102" i="6"/>
  <c r="E101" i="6"/>
  <c r="D101" i="6"/>
  <c r="B101" i="6"/>
  <c r="A101" i="6"/>
  <c r="W100" i="6"/>
  <c r="J100" i="6"/>
  <c r="E100" i="6"/>
  <c r="D100" i="6"/>
  <c r="B100" i="6"/>
  <c r="A100" i="6"/>
  <c r="E99" i="6"/>
  <c r="D99" i="6"/>
  <c r="B99" i="6"/>
  <c r="A99" i="6"/>
  <c r="E98" i="6"/>
  <c r="D98" i="6"/>
  <c r="B98" i="6"/>
  <c r="A98" i="6"/>
  <c r="J97" i="6"/>
  <c r="E97" i="6"/>
  <c r="D97" i="6"/>
  <c r="B97" i="6"/>
  <c r="A97" i="6"/>
  <c r="E96" i="6"/>
  <c r="D96" i="6"/>
  <c r="C96" i="6"/>
  <c r="B96" i="6"/>
  <c r="A96" i="6"/>
  <c r="E95" i="6"/>
  <c r="D95" i="6"/>
  <c r="B95" i="6"/>
  <c r="A95" i="6"/>
  <c r="E94" i="6"/>
  <c r="D94" i="6"/>
  <c r="B94" i="6"/>
  <c r="A94" i="6"/>
  <c r="E93" i="6"/>
  <c r="D93" i="6"/>
  <c r="B93" i="6"/>
  <c r="A93" i="6"/>
  <c r="E92" i="6"/>
  <c r="D92" i="6"/>
  <c r="B92" i="6"/>
  <c r="A92" i="6"/>
  <c r="E91" i="6"/>
  <c r="D91" i="6"/>
  <c r="B91" i="6"/>
  <c r="A91" i="6"/>
  <c r="W90" i="6"/>
  <c r="E90" i="6"/>
  <c r="D90" i="6"/>
  <c r="C90" i="6"/>
  <c r="B90" i="6"/>
  <c r="A90" i="6"/>
  <c r="J89" i="6"/>
  <c r="F89" i="6"/>
  <c r="E89" i="6"/>
  <c r="D89" i="6"/>
  <c r="C89" i="6"/>
  <c r="B89" i="6"/>
  <c r="A89" i="6"/>
  <c r="W88" i="6"/>
  <c r="F88" i="6"/>
  <c r="E88" i="6"/>
  <c r="D88" i="6"/>
  <c r="C88" i="6"/>
  <c r="B88" i="6"/>
  <c r="G88" i="6" s="1"/>
  <c r="H88" i="6" s="1"/>
  <c r="A88" i="6"/>
  <c r="O87" i="6"/>
  <c r="E87" i="6"/>
  <c r="D87" i="6"/>
  <c r="B87" i="6"/>
  <c r="A87" i="6"/>
  <c r="F86" i="6"/>
  <c r="E86" i="6"/>
  <c r="D86" i="6"/>
  <c r="B86" i="6"/>
  <c r="A86" i="6"/>
  <c r="E85" i="6"/>
  <c r="D85" i="6"/>
  <c r="B85" i="6"/>
  <c r="A85" i="6"/>
  <c r="E84" i="6"/>
  <c r="D84" i="6"/>
  <c r="B84" i="6"/>
  <c r="A84" i="6"/>
  <c r="W83" i="6"/>
  <c r="E83" i="6"/>
  <c r="D83" i="6"/>
  <c r="B83" i="6"/>
  <c r="A83" i="6"/>
  <c r="E82" i="6"/>
  <c r="D82" i="6"/>
  <c r="B82" i="6"/>
  <c r="A82" i="6"/>
  <c r="W81" i="6"/>
  <c r="J81" i="6"/>
  <c r="E81" i="6"/>
  <c r="D81" i="6"/>
  <c r="C81" i="6"/>
  <c r="B81" i="6"/>
  <c r="A81" i="6"/>
  <c r="E80" i="6"/>
  <c r="D80" i="6"/>
  <c r="B80" i="6"/>
  <c r="A80" i="6"/>
  <c r="E79" i="6"/>
  <c r="D79" i="6"/>
  <c r="B79" i="6"/>
  <c r="A79" i="6"/>
  <c r="W78" i="6"/>
  <c r="S78" i="6"/>
  <c r="J78" i="6"/>
  <c r="F78" i="6"/>
  <c r="E78" i="6"/>
  <c r="D78" i="6"/>
  <c r="C78" i="6"/>
  <c r="B78" i="6"/>
  <c r="A78" i="6"/>
  <c r="E77" i="6"/>
  <c r="D77" i="6"/>
  <c r="B77" i="6"/>
  <c r="A77" i="6"/>
  <c r="E76" i="6"/>
  <c r="D76" i="6"/>
  <c r="B76" i="6"/>
  <c r="A76" i="6"/>
  <c r="E75" i="6"/>
  <c r="D75" i="6"/>
  <c r="B75" i="6"/>
  <c r="A75" i="6"/>
  <c r="E74" i="6"/>
  <c r="D74" i="6"/>
  <c r="B74" i="6"/>
  <c r="A74" i="6"/>
  <c r="O73" i="6"/>
  <c r="E73" i="6"/>
  <c r="D73" i="6"/>
  <c r="B73" i="6"/>
  <c r="A73" i="6"/>
  <c r="E72" i="6"/>
  <c r="D72" i="6"/>
  <c r="B72" i="6"/>
  <c r="A72" i="6"/>
  <c r="E71" i="6"/>
  <c r="D71" i="6"/>
  <c r="B71" i="6"/>
  <c r="A71" i="6"/>
  <c r="J70" i="6"/>
  <c r="E70" i="6"/>
  <c r="D70" i="6"/>
  <c r="C70" i="6"/>
  <c r="B70" i="6"/>
  <c r="A70" i="6"/>
  <c r="E69" i="6"/>
  <c r="D69" i="6"/>
  <c r="B69" i="6"/>
  <c r="A69" i="6"/>
  <c r="E68" i="6"/>
  <c r="D68" i="6"/>
  <c r="B68" i="6"/>
  <c r="A68" i="6"/>
  <c r="W67" i="6"/>
  <c r="E67" i="6"/>
  <c r="D67" i="6"/>
  <c r="B67" i="6"/>
  <c r="A67" i="6"/>
  <c r="T66" i="6"/>
  <c r="U66" i="6" s="1"/>
  <c r="V66" i="6" s="1"/>
  <c r="S66" i="6"/>
  <c r="O66" i="6"/>
  <c r="E66" i="6"/>
  <c r="D66" i="6"/>
  <c r="B66" i="6"/>
  <c r="A66" i="6"/>
  <c r="F65" i="6"/>
  <c r="E65" i="6"/>
  <c r="D65" i="6"/>
  <c r="B65" i="6"/>
  <c r="G65" i="6" s="1"/>
  <c r="H65" i="6" s="1"/>
  <c r="I65" i="6" s="1"/>
  <c r="A65" i="6"/>
  <c r="S64" i="6"/>
  <c r="J64" i="6"/>
  <c r="E64" i="6"/>
  <c r="D64" i="6"/>
  <c r="B64" i="6"/>
  <c r="A64" i="6"/>
  <c r="W63" i="6"/>
  <c r="E63" i="6"/>
  <c r="D63" i="6"/>
  <c r="B63" i="6"/>
  <c r="A63" i="6"/>
  <c r="R62" i="6"/>
  <c r="P62" i="6"/>
  <c r="Q62" i="6" s="1"/>
  <c r="O62" i="6"/>
  <c r="J62" i="6"/>
  <c r="E62" i="6"/>
  <c r="D62" i="6"/>
  <c r="B62" i="6"/>
  <c r="A62" i="6"/>
  <c r="E61" i="6"/>
  <c r="D61" i="6"/>
  <c r="B61" i="6"/>
  <c r="A61" i="6"/>
  <c r="E60" i="6"/>
  <c r="D60" i="6"/>
  <c r="B60" i="6"/>
  <c r="A60" i="6"/>
  <c r="W59" i="6"/>
  <c r="S59" i="6"/>
  <c r="E59" i="6"/>
  <c r="D59" i="6"/>
  <c r="B59" i="6"/>
  <c r="A59" i="6"/>
  <c r="E58" i="6"/>
  <c r="D58" i="6"/>
  <c r="B58" i="6"/>
  <c r="A58" i="6"/>
  <c r="E57" i="6"/>
  <c r="D57" i="6"/>
  <c r="B57" i="6"/>
  <c r="A57" i="6"/>
  <c r="J56" i="6"/>
  <c r="E56" i="6"/>
  <c r="D56" i="6"/>
  <c r="B56" i="6"/>
  <c r="A56" i="6"/>
  <c r="E55" i="6"/>
  <c r="D55" i="6"/>
  <c r="B55" i="6"/>
  <c r="A55" i="6"/>
  <c r="W54" i="6"/>
  <c r="F54" i="6"/>
  <c r="E54" i="6"/>
  <c r="D54" i="6"/>
  <c r="C54" i="6"/>
  <c r="B54" i="6"/>
  <c r="G54" i="6" s="1"/>
  <c r="H54" i="6" s="1"/>
  <c r="I54" i="6" s="1"/>
  <c r="A54" i="6"/>
  <c r="E53" i="6"/>
  <c r="D53" i="6"/>
  <c r="B53" i="6"/>
  <c r="A53" i="6"/>
  <c r="J52" i="6"/>
  <c r="E52" i="6"/>
  <c r="D52" i="6"/>
  <c r="B52" i="6"/>
  <c r="A52" i="6"/>
  <c r="E51" i="6"/>
  <c r="D51" i="6"/>
  <c r="B51" i="6"/>
  <c r="A51" i="6"/>
  <c r="E50" i="6"/>
  <c r="D50" i="6"/>
  <c r="B50" i="6"/>
  <c r="A50" i="6"/>
  <c r="S49" i="6"/>
  <c r="E49" i="6"/>
  <c r="D49" i="6"/>
  <c r="B49" i="6"/>
  <c r="A49" i="6"/>
  <c r="S48" i="6"/>
  <c r="E48" i="6"/>
  <c r="D48" i="6"/>
  <c r="B48" i="6"/>
  <c r="A48" i="6"/>
  <c r="E47" i="6"/>
  <c r="D47" i="6"/>
  <c r="B47" i="6"/>
  <c r="A47" i="6"/>
  <c r="W46" i="6"/>
  <c r="E46" i="6"/>
  <c r="D46" i="6"/>
  <c r="C46" i="6"/>
  <c r="B46" i="6"/>
  <c r="A46" i="6"/>
  <c r="W45" i="6"/>
  <c r="S45" i="6"/>
  <c r="E45" i="6"/>
  <c r="D45" i="6"/>
  <c r="C45" i="6"/>
  <c r="B45" i="6"/>
  <c r="A45" i="6"/>
  <c r="E44" i="6"/>
  <c r="D44" i="6"/>
  <c r="C44" i="6"/>
  <c r="B44" i="6"/>
  <c r="A44" i="6"/>
  <c r="E43" i="6"/>
  <c r="D43" i="6"/>
  <c r="B43" i="6"/>
  <c r="A43" i="6"/>
  <c r="J42" i="6"/>
  <c r="E42" i="6"/>
  <c r="D42" i="6"/>
  <c r="C42" i="6"/>
  <c r="B42" i="6"/>
  <c r="A42" i="6"/>
  <c r="E41" i="6"/>
  <c r="D41" i="6"/>
  <c r="C41" i="6"/>
  <c r="B41" i="6"/>
  <c r="A41" i="6"/>
  <c r="E40" i="6"/>
  <c r="D40" i="6"/>
  <c r="B40" i="6"/>
  <c r="A40" i="6"/>
  <c r="E39" i="6"/>
  <c r="D39" i="6"/>
  <c r="B39" i="6"/>
  <c r="A39" i="6"/>
  <c r="W38" i="6"/>
  <c r="E38" i="6"/>
  <c r="D38" i="6"/>
  <c r="C38" i="6"/>
  <c r="B38" i="6"/>
  <c r="A38" i="6"/>
  <c r="W37" i="6"/>
  <c r="S37" i="6"/>
  <c r="F37" i="6"/>
  <c r="E37" i="6"/>
  <c r="D37" i="6"/>
  <c r="C37" i="6"/>
  <c r="B37" i="6"/>
  <c r="A37" i="6"/>
  <c r="J36" i="6"/>
  <c r="E36" i="6"/>
  <c r="D36" i="6"/>
  <c r="B36" i="6"/>
  <c r="A36" i="6"/>
  <c r="E35" i="6"/>
  <c r="D35" i="6"/>
  <c r="B35" i="6"/>
  <c r="A35" i="6"/>
  <c r="S34" i="6"/>
  <c r="E34" i="6"/>
  <c r="D34" i="6"/>
  <c r="C34" i="6"/>
  <c r="B34" i="6"/>
  <c r="A34" i="6"/>
  <c r="E33" i="6"/>
  <c r="D33" i="6"/>
  <c r="B33" i="6"/>
  <c r="A33" i="6"/>
  <c r="E32" i="6"/>
  <c r="D32" i="6"/>
  <c r="B32" i="6"/>
  <c r="A32" i="6"/>
  <c r="E31" i="6"/>
  <c r="D31" i="6"/>
  <c r="B31" i="6"/>
  <c r="A31" i="6"/>
  <c r="W30" i="6"/>
  <c r="E30" i="6"/>
  <c r="D30" i="6"/>
  <c r="C30" i="6"/>
  <c r="B30" i="6"/>
  <c r="A30" i="6"/>
  <c r="W29" i="6"/>
  <c r="S29" i="6"/>
  <c r="F29" i="6"/>
  <c r="E29" i="6"/>
  <c r="D29" i="6"/>
  <c r="C29" i="6"/>
  <c r="B29" i="6"/>
  <c r="G29" i="6" s="1"/>
  <c r="H29" i="6" s="1"/>
  <c r="I29" i="6" s="1"/>
  <c r="A29" i="6"/>
  <c r="E28" i="6"/>
  <c r="D28" i="6"/>
  <c r="B28" i="6"/>
  <c r="A28" i="6"/>
  <c r="E27" i="6"/>
  <c r="D27" i="6"/>
  <c r="B27" i="6"/>
  <c r="A27" i="6"/>
  <c r="P26" i="6"/>
  <c r="Q26" i="6" s="1"/>
  <c r="O26" i="6"/>
  <c r="J26" i="6"/>
  <c r="E26" i="6"/>
  <c r="D26" i="6"/>
  <c r="B26" i="6"/>
  <c r="A26" i="6"/>
  <c r="T25" i="6"/>
  <c r="U25" i="6" s="1"/>
  <c r="S25" i="6"/>
  <c r="O25" i="6"/>
  <c r="E25" i="6"/>
  <c r="D25" i="6"/>
  <c r="B25" i="6"/>
  <c r="A25" i="6"/>
  <c r="E24" i="6"/>
  <c r="D24" i="6"/>
  <c r="B24" i="6"/>
  <c r="A24" i="6"/>
  <c r="E23" i="6"/>
  <c r="D23" i="6"/>
  <c r="B23" i="6"/>
  <c r="A23" i="6"/>
  <c r="W22" i="6"/>
  <c r="F22" i="6"/>
  <c r="E22" i="6"/>
  <c r="G22" i="6" s="1"/>
  <c r="H22" i="6" s="1"/>
  <c r="I22" i="6" s="1"/>
  <c r="D22" i="6"/>
  <c r="C22" i="6"/>
  <c r="B22" i="6"/>
  <c r="A22" i="6"/>
  <c r="W21" i="6"/>
  <c r="S21" i="6"/>
  <c r="E21" i="6"/>
  <c r="D21" i="6"/>
  <c r="C21" i="6"/>
  <c r="B21" i="6"/>
  <c r="A21" i="6"/>
  <c r="J20" i="6"/>
  <c r="E20" i="6"/>
  <c r="D20" i="6"/>
  <c r="B20" i="6"/>
  <c r="A20" i="6"/>
  <c r="T19" i="6"/>
  <c r="U19" i="6" s="1"/>
  <c r="S19" i="6"/>
  <c r="O19" i="6"/>
  <c r="J19" i="6"/>
  <c r="E19" i="6"/>
  <c r="D19" i="6"/>
  <c r="B19" i="6"/>
  <c r="A19" i="6"/>
  <c r="E18" i="6"/>
  <c r="D18" i="6"/>
  <c r="B18" i="6"/>
  <c r="A18" i="6"/>
  <c r="E17" i="6"/>
  <c r="D17" i="6"/>
  <c r="B17" i="6"/>
  <c r="A17" i="6"/>
  <c r="W16" i="6"/>
  <c r="E16" i="6"/>
  <c r="D16" i="6"/>
  <c r="B16" i="6"/>
  <c r="A16" i="6"/>
  <c r="E15" i="6"/>
  <c r="D15" i="6"/>
  <c r="A15" i="6"/>
  <c r="E14" i="6"/>
  <c r="D14" i="6"/>
  <c r="B14" i="6"/>
  <c r="A14" i="6"/>
  <c r="W13" i="6"/>
  <c r="F13" i="6"/>
  <c r="E13" i="6"/>
  <c r="D13" i="6"/>
  <c r="C13" i="6"/>
  <c r="B13" i="6"/>
  <c r="G13" i="6" s="1"/>
  <c r="H13" i="6" s="1"/>
  <c r="I13" i="6" s="1"/>
  <c r="A13" i="6"/>
  <c r="E12" i="6"/>
  <c r="B12" i="6"/>
  <c r="A12" i="6"/>
  <c r="E11" i="6"/>
  <c r="D11" i="6"/>
  <c r="B11" i="6"/>
  <c r="A11" i="6"/>
  <c r="E10" i="6"/>
  <c r="D10" i="6"/>
  <c r="B10" i="6"/>
  <c r="A10" i="6"/>
  <c r="S9" i="6"/>
  <c r="O9" i="6"/>
  <c r="E9" i="6"/>
  <c r="D9" i="6"/>
  <c r="A9" i="6"/>
  <c r="S8" i="6"/>
  <c r="E8" i="6"/>
  <c r="B8" i="6"/>
  <c r="A8" i="6"/>
  <c r="D7" i="6"/>
  <c r="B7" i="6"/>
  <c r="A87" i="5" a="1"/>
  <c r="A87" i="5" s="1"/>
  <c r="A86" i="5" a="1"/>
  <c r="A86" i="5" s="1"/>
  <c r="E86" i="5" s="1"/>
  <c r="A85" i="5" a="1"/>
  <c r="A85" i="5" s="1"/>
  <c r="A84" i="5" a="1"/>
  <c r="A84" i="5" s="1"/>
  <c r="B84" i="5" s="1"/>
  <c r="M84" i="5" s="1"/>
  <c r="A83" i="5" a="1"/>
  <c r="A83" i="5" s="1"/>
  <c r="D82" i="5"/>
  <c r="A82" i="5" a="1"/>
  <c r="A82" i="5" s="1"/>
  <c r="A81" i="5" a="1"/>
  <c r="A81" i="5" s="1"/>
  <c r="E81" i="5" s="1"/>
  <c r="A80" i="5" a="1"/>
  <c r="A80" i="5" s="1"/>
  <c r="A79" i="5" a="1"/>
  <c r="A79" i="5" s="1"/>
  <c r="E79" i="5" s="1"/>
  <c r="A78" i="5" a="1"/>
  <c r="A78" i="5" s="1"/>
  <c r="D78" i="5" s="1"/>
  <c r="A77" i="5" a="1"/>
  <c r="A77" i="5" s="1"/>
  <c r="E77" i="5" s="1"/>
  <c r="A76" i="5" a="1"/>
  <c r="A76" i="5" s="1"/>
  <c r="D76" i="5" s="1"/>
  <c r="A75" i="5" a="1"/>
  <c r="A75" i="5" s="1"/>
  <c r="A74" i="5" a="1"/>
  <c r="A74" i="5" s="1"/>
  <c r="A73" i="5" a="1"/>
  <c r="A73" i="5" s="1"/>
  <c r="A72" i="5" a="1"/>
  <c r="A72" i="5" s="1"/>
  <c r="D72" i="5" s="1"/>
  <c r="A71" i="5" a="1"/>
  <c r="A71" i="5" s="1"/>
  <c r="E70" i="5"/>
  <c r="A70" i="5" a="1"/>
  <c r="A70" i="5" s="1"/>
  <c r="A69" i="5" a="1"/>
  <c r="A69" i="5" s="1"/>
  <c r="A68" i="5" a="1"/>
  <c r="A68" i="5" s="1"/>
  <c r="A67" i="5" a="1"/>
  <c r="A67" i="5"/>
  <c r="D66" i="5"/>
  <c r="A66" i="5" a="1"/>
  <c r="A66" i="5" s="1"/>
  <c r="A65" i="5" a="1"/>
  <c r="A65" i="5" s="1"/>
  <c r="E65" i="5" s="1"/>
  <c r="A64" i="5" a="1"/>
  <c r="A64" i="5" s="1"/>
  <c r="A63" i="5" a="1"/>
  <c r="A63" i="5" s="1"/>
  <c r="E62" i="5"/>
  <c r="A62" i="5" a="1"/>
  <c r="A62" i="5" s="1"/>
  <c r="D62" i="5" s="1"/>
  <c r="A61" i="5" a="1"/>
  <c r="A61" i="5" s="1"/>
  <c r="E61" i="5" s="1"/>
  <c r="A60" i="5" a="1"/>
  <c r="A60" i="5" s="1"/>
  <c r="D60" i="5" s="1"/>
  <c r="A59" i="5" a="1"/>
  <c r="A59" i="5" s="1"/>
  <c r="A58" i="5" a="1"/>
  <c r="A58" i="5"/>
  <c r="A57" i="5" a="1"/>
  <c r="A57" i="5" s="1"/>
  <c r="B57" i="5" s="1"/>
  <c r="A56" i="5" a="1"/>
  <c r="A56" i="5" s="1"/>
  <c r="A55" i="5" a="1"/>
  <c r="A55" i="5" s="1"/>
  <c r="E55" i="5" s="1"/>
  <c r="A54" i="5" a="1"/>
  <c r="A54" i="5" s="1"/>
  <c r="A53" i="5" a="1"/>
  <c r="A53" i="5" s="1"/>
  <c r="D53" i="5" s="1"/>
  <c r="A52" i="5" a="1"/>
  <c r="A52" i="5" s="1"/>
  <c r="B52" i="5" s="1"/>
  <c r="A51" i="5" a="1"/>
  <c r="A51" i="5"/>
  <c r="A50" i="5" a="1"/>
  <c r="A50" i="5" s="1"/>
  <c r="A49" i="5" a="1"/>
  <c r="A49" i="5" s="1"/>
  <c r="B48" i="5"/>
  <c r="T48" i="5" s="1"/>
  <c r="A48" i="5" a="1"/>
  <c r="A48" i="5" s="1"/>
  <c r="A47" i="5" a="1"/>
  <c r="A47" i="5" s="1"/>
  <c r="E47" i="5" s="1"/>
  <c r="A46" i="5" a="1"/>
  <c r="A46" i="5" s="1"/>
  <c r="D46" i="5" s="1"/>
  <c r="A45" i="5" a="1"/>
  <c r="A45" i="5" s="1"/>
  <c r="E45" i="5" s="1"/>
  <c r="A44" i="5" a="1"/>
  <c r="A44" i="5" s="1"/>
  <c r="A43" i="5" a="1"/>
  <c r="A43" i="5" s="1"/>
  <c r="A42" i="5" a="1"/>
  <c r="A42" i="5" s="1"/>
  <c r="A41" i="5" a="1"/>
  <c r="A41" i="5" s="1"/>
  <c r="B41" i="5" s="1"/>
  <c r="A40" i="5" a="1"/>
  <c r="A40" i="5" s="1"/>
  <c r="A39" i="5" a="1"/>
  <c r="A39" i="5" s="1"/>
  <c r="A38" i="5" a="1"/>
  <c r="A38" i="5" s="1"/>
  <c r="A37" i="5" a="1"/>
  <c r="A37" i="5" s="1"/>
  <c r="A36" i="5" a="1"/>
  <c r="A36" i="5" s="1"/>
  <c r="A35" i="5" a="1"/>
  <c r="A35" i="5" s="1"/>
  <c r="A34" i="5" a="1"/>
  <c r="A34" i="5" s="1"/>
  <c r="A33" i="5" a="1"/>
  <c r="A33" i="5" s="1"/>
  <c r="A32" i="5" a="1"/>
  <c r="A32" i="5" s="1"/>
  <c r="A31" i="5" a="1"/>
  <c r="A31" i="5" s="1"/>
  <c r="A30" i="5" a="1"/>
  <c r="A30" i="5" s="1"/>
  <c r="A29" i="5" a="1"/>
  <c r="A29" i="5" s="1"/>
  <c r="A28" i="5" a="1"/>
  <c r="A28" i="5" s="1"/>
  <c r="A27" i="5" a="1"/>
  <c r="A27" i="5" s="1"/>
  <c r="E27" i="5" s="1"/>
  <c r="A26" i="5" a="1"/>
  <c r="A26" i="5" s="1"/>
  <c r="A25" i="5" a="1"/>
  <c r="A25" i="5" s="1"/>
  <c r="A24" i="5" a="1"/>
  <c r="A24" i="5" s="1"/>
  <c r="D24" i="5" s="1"/>
  <c r="A23" i="5" a="1"/>
  <c r="A23" i="5" s="1"/>
  <c r="A22" i="5" a="1"/>
  <c r="A22" i="5" s="1"/>
  <c r="A21" i="5" a="1"/>
  <c r="A21" i="5" s="1"/>
  <c r="A20" i="5" a="1"/>
  <c r="A20" i="5" s="1"/>
  <c r="B20" i="5" s="1"/>
  <c r="A19" i="5" a="1"/>
  <c r="A19" i="5"/>
  <c r="A18" i="5" a="1"/>
  <c r="A18" i="5" s="1"/>
  <c r="A17" i="5" a="1"/>
  <c r="A17" i="5" s="1"/>
  <c r="E17" i="5" s="1"/>
  <c r="A16" i="5" a="1"/>
  <c r="A16" i="5" s="1"/>
  <c r="B15" i="5"/>
  <c r="A15" i="5" a="1"/>
  <c r="A15" i="5"/>
  <c r="E15" i="5" s="1"/>
  <c r="A14" i="5" a="1"/>
  <c r="A14" i="5" s="1"/>
  <c r="A13" i="5" a="1"/>
  <c r="A13" i="5" s="1"/>
  <c r="A12" i="5" a="1"/>
  <c r="A12" i="5" s="1"/>
  <c r="A11" i="5" a="1"/>
  <c r="A11" i="5"/>
  <c r="E11" i="5" s="1"/>
  <c r="A10" i="5" a="1"/>
  <c r="A10" i="5"/>
  <c r="A9" i="5" a="1"/>
  <c r="A9" i="5" s="1"/>
  <c r="A8" i="5" a="1"/>
  <c r="A8" i="5" s="1"/>
  <c r="E7" i="5"/>
  <c r="B7" i="5"/>
  <c r="A7" i="5" a="1"/>
  <c r="A7" i="5"/>
  <c r="D7" i="5" s="1"/>
  <c r="E6" i="5"/>
  <c r="A6" i="5" a="1"/>
  <c r="A6" i="5" s="1"/>
  <c r="A5" i="5" a="1"/>
  <c r="A5" i="5" s="1"/>
  <c r="A1" i="5"/>
  <c r="A140" i="4" a="1"/>
  <c r="A140" i="4" s="1"/>
  <c r="A139" i="4" a="1"/>
  <c r="A139" i="4" s="1"/>
  <c r="D139" i="4" s="1"/>
  <c r="A138" i="4" a="1"/>
  <c r="A138" i="4" s="1"/>
  <c r="A137" i="4" a="1"/>
  <c r="A137" i="4" s="1"/>
  <c r="E137" i="4" s="1"/>
  <c r="A136" i="4" a="1"/>
  <c r="A136" i="4" s="1"/>
  <c r="A135" i="4" a="1"/>
  <c r="A135" i="4" s="1"/>
  <c r="A134" i="4" a="1"/>
  <c r="A134" i="4" s="1"/>
  <c r="D134" i="4" s="1"/>
  <c r="A133" i="4" a="1"/>
  <c r="A133" i="4" s="1"/>
  <c r="D133" i="4" s="1"/>
  <c r="A132" i="4" a="1"/>
  <c r="A132" i="4" s="1"/>
  <c r="D132" i="4" s="1"/>
  <c r="A131" i="4" a="1"/>
  <c r="A131" i="4" s="1"/>
  <c r="A130" i="4" a="1"/>
  <c r="A130" i="4" s="1"/>
  <c r="A129" i="4" a="1"/>
  <c r="A129" i="4" s="1"/>
  <c r="A128" i="4" a="1"/>
  <c r="A128" i="4" s="1"/>
  <c r="E128" i="4" s="1"/>
  <c r="A127" i="4" a="1"/>
  <c r="A127" i="4" s="1"/>
  <c r="B127" i="4" s="1"/>
  <c r="A126" i="4" a="1"/>
  <c r="A126" i="4" s="1"/>
  <c r="A125" i="4" a="1"/>
  <c r="A125" i="4" s="1"/>
  <c r="D125" i="4" s="1"/>
  <c r="A124" i="4" a="1"/>
  <c r="A124" i="4" s="1"/>
  <c r="E124" i="4" s="1"/>
  <c r="A123" i="4" a="1"/>
  <c r="A123" i="4" s="1"/>
  <c r="A122" i="4" a="1"/>
  <c r="A122" i="4" s="1"/>
  <c r="E122" i="4" s="1"/>
  <c r="A121" i="4" a="1"/>
  <c r="A121" i="4" s="1"/>
  <c r="B121" i="4" s="1"/>
  <c r="T121" i="4" s="1"/>
  <c r="A120" i="4" a="1"/>
  <c r="A120" i="4" s="1"/>
  <c r="A119" i="4" a="1"/>
  <c r="A119" i="4" s="1"/>
  <c r="A118" i="4" a="1"/>
  <c r="A118" i="4" s="1"/>
  <c r="E118" i="4" s="1"/>
  <c r="A117" i="4" a="1"/>
  <c r="A117" i="4" s="1"/>
  <c r="B117" i="4" s="1"/>
  <c r="B116" i="4"/>
  <c r="A116" i="4" a="1"/>
  <c r="A116" i="4" s="1"/>
  <c r="A115" i="4" a="1"/>
  <c r="A115" i="4" s="1"/>
  <c r="A114" i="4" a="1"/>
  <c r="A114" i="4" s="1"/>
  <c r="D114" i="4" s="1"/>
  <c r="A113" i="4" a="1"/>
  <c r="A113" i="4" s="1"/>
  <c r="A112" i="4" a="1"/>
  <c r="A112" i="4" s="1"/>
  <c r="E112" i="4" s="1"/>
  <c r="A111" i="4" a="1"/>
  <c r="A111" i="4"/>
  <c r="A110" i="4" a="1"/>
  <c r="A110" i="4" s="1"/>
  <c r="E110" i="4" s="1"/>
  <c r="A109" i="4" a="1"/>
  <c r="A109" i="4" s="1"/>
  <c r="D109" i="4" s="1"/>
  <c r="A108" i="4" a="1"/>
  <c r="A108" i="4" s="1"/>
  <c r="A107" i="4" a="1"/>
  <c r="A107" i="4" s="1"/>
  <c r="A106" i="4" a="1"/>
  <c r="A106" i="4" s="1"/>
  <c r="A105" i="4" a="1"/>
  <c r="A105" i="4" s="1"/>
  <c r="E105" i="4" s="1"/>
  <c r="A104" i="4" a="1"/>
  <c r="A104" i="4" s="1"/>
  <c r="A103" i="4" a="1"/>
  <c r="A103" i="4" s="1"/>
  <c r="A102" i="4" a="1"/>
  <c r="A102" i="4" s="1"/>
  <c r="B102" i="4" s="1"/>
  <c r="A101" i="4" a="1"/>
  <c r="A101" i="4" s="1"/>
  <c r="A100" i="4" a="1"/>
  <c r="A100" i="4" s="1"/>
  <c r="D100" i="4" s="1"/>
  <c r="A99" i="4" a="1"/>
  <c r="A99" i="4" s="1"/>
  <c r="A98" i="4" a="1"/>
  <c r="A98" i="4" s="1"/>
  <c r="D98" i="4" s="1"/>
  <c r="A97" i="4" a="1"/>
  <c r="A97" i="4" s="1"/>
  <c r="B97" i="4" s="1"/>
  <c r="A96" i="4" a="1"/>
  <c r="A96" i="4" s="1"/>
  <c r="E96" i="4" s="1"/>
  <c r="A95" i="4" a="1"/>
  <c r="A95" i="4" s="1"/>
  <c r="B95" i="4" s="1"/>
  <c r="A94" i="4" a="1"/>
  <c r="A94" i="4" s="1"/>
  <c r="E94" i="4" s="1"/>
  <c r="A93" i="4" a="1"/>
  <c r="A93" i="4" s="1"/>
  <c r="D93" i="4" s="1"/>
  <c r="A92" i="4" a="1"/>
  <c r="A92" i="4" s="1"/>
  <c r="A91" i="4" a="1"/>
  <c r="A91" i="4" s="1"/>
  <c r="B91" i="4" s="1"/>
  <c r="E90" i="4"/>
  <c r="A90" i="4" a="1"/>
  <c r="A90" i="4" s="1"/>
  <c r="B90" i="4" s="1"/>
  <c r="A89" i="4" a="1"/>
  <c r="A89" i="4" s="1"/>
  <c r="A88" i="4" a="1"/>
  <c r="A88" i="4" s="1"/>
  <c r="B88" i="4" s="1"/>
  <c r="A87" i="4" a="1"/>
  <c r="A87" i="4" s="1"/>
  <c r="A86" i="4" a="1"/>
  <c r="A86" i="4" s="1"/>
  <c r="E86" i="4" s="1"/>
  <c r="A85" i="4" a="1"/>
  <c r="A85" i="4" s="1"/>
  <c r="A84" i="4" a="1"/>
  <c r="A84" i="4" s="1"/>
  <c r="B84" i="4" s="1"/>
  <c r="A83" i="4" a="1"/>
  <c r="A83" i="4" s="1"/>
  <c r="D83" i="4" s="1"/>
  <c r="A82" i="4" a="1"/>
  <c r="A82" i="4" s="1"/>
  <c r="D82" i="4" s="1"/>
  <c r="A81" i="4" a="1"/>
  <c r="A81" i="4" s="1"/>
  <c r="E81" i="4" s="1"/>
  <c r="A80" i="4" a="1"/>
  <c r="A80" i="4"/>
  <c r="E80" i="4" s="1"/>
  <c r="A79" i="4" a="1"/>
  <c r="A79" i="4" s="1"/>
  <c r="A78" i="4" a="1"/>
  <c r="A78" i="4" s="1"/>
  <c r="E78" i="4" s="1"/>
  <c r="A77" i="4" a="1"/>
  <c r="A77" i="4" s="1"/>
  <c r="D77" i="4" s="1"/>
  <c r="A76" i="4" a="1"/>
  <c r="A76" i="4" s="1"/>
  <c r="D76" i="4" s="1"/>
  <c r="A75" i="4" a="1"/>
  <c r="A75" i="4" s="1"/>
  <c r="A74" i="4" a="1"/>
  <c r="A74" i="4" s="1"/>
  <c r="A73" i="4" a="1"/>
  <c r="A73" i="4" s="1"/>
  <c r="E73" i="4" s="1"/>
  <c r="A72" i="4" a="1"/>
  <c r="A72" i="4" s="1"/>
  <c r="B72" i="4" s="1"/>
  <c r="A71" i="4" a="1"/>
  <c r="A71" i="4" s="1"/>
  <c r="D70" i="4"/>
  <c r="A70" i="4" a="1"/>
  <c r="A70" i="4" s="1"/>
  <c r="B70" i="4" s="1"/>
  <c r="A69" i="4" a="1"/>
  <c r="A69" i="4" s="1"/>
  <c r="A68" i="4" a="1"/>
  <c r="A68" i="4" s="1"/>
  <c r="D68" i="4" s="1"/>
  <c r="A67" i="4" a="1"/>
  <c r="A67" i="4" s="1"/>
  <c r="A66" i="4" a="1"/>
  <c r="A66" i="4" s="1"/>
  <c r="D66" i="4" s="1"/>
  <c r="A65" i="4" a="1"/>
  <c r="A65" i="4" s="1"/>
  <c r="B65" i="4" s="1"/>
  <c r="A64" i="4" a="1"/>
  <c r="A64" i="4" s="1"/>
  <c r="A63" i="4" a="1"/>
  <c r="A63" i="4" s="1"/>
  <c r="B63" i="4" s="1"/>
  <c r="A62" i="4" a="1"/>
  <c r="A62" i="4" s="1"/>
  <c r="E62" i="4" s="1"/>
  <c r="A61" i="4" a="1"/>
  <c r="A61" i="4" s="1"/>
  <c r="D61" i="4" s="1"/>
  <c r="A60" i="4" a="1"/>
  <c r="A60" i="4" s="1"/>
  <c r="A59" i="4" a="1"/>
  <c r="A59" i="4" s="1"/>
  <c r="D58" i="4"/>
  <c r="A58" i="4" a="1"/>
  <c r="A58" i="4" s="1"/>
  <c r="E58" i="4" s="1"/>
  <c r="A57" i="4" a="1"/>
  <c r="A57" i="4" s="1"/>
  <c r="B57" i="4" s="1"/>
  <c r="A56" i="4" a="1"/>
  <c r="A56" i="4" s="1"/>
  <c r="A55" i="4" a="1"/>
  <c r="A55" i="4" s="1"/>
  <c r="E55" i="4" s="1"/>
  <c r="A54" i="4" a="1"/>
  <c r="A54" i="4" s="1"/>
  <c r="E54" i="4" s="1"/>
  <c r="A53" i="4" a="1"/>
  <c r="A53" i="4" s="1"/>
  <c r="A52" i="4" a="1"/>
  <c r="A52" i="4" s="1"/>
  <c r="A51" i="4" a="1"/>
  <c r="A51" i="4" s="1"/>
  <c r="D51" i="4" s="1"/>
  <c r="A50" i="4" a="1"/>
  <c r="A50" i="4" s="1"/>
  <c r="D50" i="4" s="1"/>
  <c r="A49" i="4" a="1"/>
  <c r="A49" i="4" s="1"/>
  <c r="A48" i="4" a="1"/>
  <c r="A48" i="4" s="1"/>
  <c r="E48" i="4" s="1"/>
  <c r="A47" i="4" a="1"/>
  <c r="A47" i="4" s="1"/>
  <c r="A46" i="4" a="1"/>
  <c r="A46" i="4" s="1"/>
  <c r="E46" i="4" s="1"/>
  <c r="A45" i="4" a="1"/>
  <c r="A45" i="4" s="1"/>
  <c r="D45" i="4" s="1"/>
  <c r="A44" i="4" a="1"/>
  <c r="A44" i="4"/>
  <c r="D44" i="4" s="1"/>
  <c r="A43" i="4" a="1"/>
  <c r="A43" i="4" s="1"/>
  <c r="B43" i="4" s="1"/>
  <c r="A42" i="4" a="1"/>
  <c r="A42" i="4" s="1"/>
  <c r="D42" i="4" s="1"/>
  <c r="A41" i="4" a="1"/>
  <c r="A41" i="4" s="1"/>
  <c r="E41" i="4" s="1"/>
  <c r="A40" i="4" a="1"/>
  <c r="A40" i="4" s="1"/>
  <c r="A39" i="4" a="1"/>
  <c r="A39" i="4"/>
  <c r="E39" i="4" s="1"/>
  <c r="A38" i="4" a="1"/>
  <c r="A38" i="4" s="1"/>
  <c r="B38" i="4" s="1"/>
  <c r="D37" i="4"/>
  <c r="A37" i="4" a="1"/>
  <c r="A37" i="4"/>
  <c r="A36" i="4" a="1"/>
  <c r="A36" i="4" s="1"/>
  <c r="D36" i="4" s="1"/>
  <c r="A35" i="4" a="1"/>
  <c r="A35" i="4" s="1"/>
  <c r="B34" i="4"/>
  <c r="A34" i="4" a="1"/>
  <c r="A34" i="4" s="1"/>
  <c r="E34" i="4" s="1"/>
  <c r="A33" i="4" a="1"/>
  <c r="A33" i="4"/>
  <c r="E33" i="4" s="1"/>
  <c r="A32" i="4" a="1"/>
  <c r="A32" i="4" s="1"/>
  <c r="A31" i="4" a="1"/>
  <c r="A31" i="4" s="1"/>
  <c r="A30" i="4" a="1"/>
  <c r="A30" i="4" s="1"/>
  <c r="E30" i="4" s="1"/>
  <c r="A29" i="4" a="1"/>
  <c r="A29" i="4" s="1"/>
  <c r="A28" i="4" a="1"/>
  <c r="A28" i="4" s="1"/>
  <c r="D27" i="4"/>
  <c r="A27" i="4" a="1"/>
  <c r="A27" i="4"/>
  <c r="B27" i="4" s="1"/>
  <c r="A26" i="4" a="1"/>
  <c r="A26" i="4" s="1"/>
  <c r="E26" i="4" s="1"/>
  <c r="A25" i="4" a="1"/>
  <c r="A25" i="4" s="1"/>
  <c r="A24" i="4" a="1"/>
  <c r="A24" i="4" s="1"/>
  <c r="A23" i="4" a="1"/>
  <c r="A23" i="4" s="1"/>
  <c r="B23" i="4" s="1"/>
  <c r="A22" i="4" a="1"/>
  <c r="A22" i="4" s="1"/>
  <c r="E22" i="4" s="1"/>
  <c r="A21" i="4" a="1"/>
  <c r="A21" i="4"/>
  <c r="B21" i="4" s="1"/>
  <c r="A20" i="4" a="1"/>
  <c r="A20" i="4" s="1"/>
  <c r="B20" i="4" s="1"/>
  <c r="A19" i="4" a="1"/>
  <c r="A19" i="4" s="1"/>
  <c r="A18" i="4" a="1"/>
  <c r="A18" i="4" s="1"/>
  <c r="E18" i="4" s="1"/>
  <c r="A17" i="4" a="1"/>
  <c r="A17" i="4" s="1"/>
  <c r="A16" i="4" a="1"/>
  <c r="A16" i="4"/>
  <c r="B16" i="4" s="1"/>
  <c r="A15" i="4" a="1"/>
  <c r="A15" i="4" s="1"/>
  <c r="B15" i="4" s="1"/>
  <c r="A14" i="4" a="1"/>
  <c r="A14" i="4" s="1"/>
  <c r="E14" i="4" s="1"/>
  <c r="A13" i="4" a="1"/>
  <c r="A13" i="4" s="1"/>
  <c r="A12" i="4" a="1"/>
  <c r="A12" i="4" s="1"/>
  <c r="A11" i="4" a="1"/>
  <c r="A11" i="4" s="1"/>
  <c r="A10" i="4" a="1"/>
  <c r="A10" i="4" s="1"/>
  <c r="E10" i="4" s="1"/>
  <c r="A9" i="4" a="1"/>
  <c r="A9" i="4" s="1"/>
  <c r="E9" i="4" s="1"/>
  <c r="B8" i="4"/>
  <c r="A8" i="4" a="1"/>
  <c r="A8" i="4"/>
  <c r="T7" i="4"/>
  <c r="E7" i="4"/>
  <c r="D7" i="4"/>
  <c r="A7" i="4" a="1"/>
  <c r="A7" i="4"/>
  <c r="B7" i="4" s="1"/>
  <c r="A6" i="4" a="1"/>
  <c r="A6" i="4" s="1"/>
  <c r="E6" i="4" s="1"/>
  <c r="A5" i="4" a="1"/>
  <c r="A5" i="4" s="1"/>
  <c r="A1" i="4"/>
  <c r="F160" i="3"/>
  <c r="E160" i="3"/>
  <c r="D160" i="3"/>
  <c r="C160" i="3"/>
  <c r="B160" i="3"/>
  <c r="A160" i="3"/>
  <c r="U159" i="3"/>
  <c r="F159" i="3"/>
  <c r="E159" i="3"/>
  <c r="D159" i="3"/>
  <c r="C159" i="3"/>
  <c r="B159" i="3"/>
  <c r="A159" i="3"/>
  <c r="F158" i="3"/>
  <c r="E158" i="3"/>
  <c r="D158" i="3"/>
  <c r="C158" i="3"/>
  <c r="B158" i="3"/>
  <c r="A158" i="3"/>
  <c r="F157" i="3"/>
  <c r="E157" i="3"/>
  <c r="D157" i="3"/>
  <c r="B157" i="3"/>
  <c r="A157" i="3"/>
  <c r="F156" i="3"/>
  <c r="E156" i="3"/>
  <c r="D156" i="3"/>
  <c r="B156" i="3"/>
  <c r="A156" i="3"/>
  <c r="U155" i="3"/>
  <c r="F155" i="3"/>
  <c r="E155" i="3"/>
  <c r="D155" i="3"/>
  <c r="C155" i="3"/>
  <c r="B155" i="3"/>
  <c r="A155" i="3"/>
  <c r="F154" i="3"/>
  <c r="E154" i="3"/>
  <c r="D154" i="3"/>
  <c r="C154" i="3"/>
  <c r="U154" i="3" s="1"/>
  <c r="B154" i="3"/>
  <c r="A154" i="3"/>
  <c r="F153" i="3"/>
  <c r="E153" i="3"/>
  <c r="D153" i="3"/>
  <c r="B153" i="3"/>
  <c r="A153" i="3"/>
  <c r="F152" i="3"/>
  <c r="E152" i="3"/>
  <c r="D152" i="3"/>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C146" i="3"/>
  <c r="U146" i="3" s="1"/>
  <c r="B146" i="3"/>
  <c r="A146" i="3"/>
  <c r="F145" i="3"/>
  <c r="E145" i="3"/>
  <c r="D145" i="3"/>
  <c r="B145" i="3"/>
  <c r="A145" i="3"/>
  <c r="F144" i="3"/>
  <c r="E144" i="3"/>
  <c r="D144" i="3"/>
  <c r="B144" i="3"/>
  <c r="A144" i="3"/>
  <c r="F143" i="3"/>
  <c r="E143" i="3"/>
  <c r="D143" i="3"/>
  <c r="B143" i="3"/>
  <c r="A143" i="3"/>
  <c r="F142" i="3"/>
  <c r="E142" i="3"/>
  <c r="D142" i="3"/>
  <c r="B142" i="3"/>
  <c r="A142" i="3"/>
  <c r="F141" i="3"/>
  <c r="E141" i="3"/>
  <c r="D141" i="3"/>
  <c r="C141" i="3"/>
  <c r="U141" i="3" s="1"/>
  <c r="B141" i="3"/>
  <c r="A141" i="3"/>
  <c r="U140" i="3"/>
  <c r="F140" i="3"/>
  <c r="E140" i="3"/>
  <c r="D140" i="3"/>
  <c r="C140" i="3"/>
  <c r="B140" i="3"/>
  <c r="A140" i="3"/>
  <c r="F139" i="3"/>
  <c r="E139" i="3"/>
  <c r="D139" i="3"/>
  <c r="C139" i="3"/>
  <c r="B139" i="3"/>
  <c r="A139" i="3"/>
  <c r="F138" i="3"/>
  <c r="E138" i="3"/>
  <c r="D138" i="3"/>
  <c r="B138" i="3"/>
  <c r="A138" i="3"/>
  <c r="F137" i="3"/>
  <c r="E137" i="3"/>
  <c r="D137" i="3"/>
  <c r="C137" i="3"/>
  <c r="U137" i="3" s="1"/>
  <c r="B137" i="3"/>
  <c r="A137" i="3"/>
  <c r="F136" i="3"/>
  <c r="E136" i="3"/>
  <c r="D136" i="3"/>
  <c r="C136" i="3"/>
  <c r="B136" i="3"/>
  <c r="A136" i="3"/>
  <c r="F135" i="3"/>
  <c r="E135" i="3"/>
  <c r="D135" i="3"/>
  <c r="B135" i="3"/>
  <c r="A135" i="3"/>
  <c r="F134" i="3"/>
  <c r="E134" i="3"/>
  <c r="D134" i="3"/>
  <c r="B134" i="3"/>
  <c r="A134" i="3"/>
  <c r="F133" i="3"/>
  <c r="E133" i="3"/>
  <c r="D133" i="3"/>
  <c r="C133" i="3"/>
  <c r="U133" i="3" s="1"/>
  <c r="B133" i="3"/>
  <c r="A133" i="3"/>
  <c r="F132" i="3"/>
  <c r="E132" i="3"/>
  <c r="D132" i="3"/>
  <c r="B132" i="3"/>
  <c r="A132" i="3"/>
  <c r="F131" i="3"/>
  <c r="E131" i="3"/>
  <c r="D131" i="3"/>
  <c r="C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C126" i="3"/>
  <c r="U126" i="3" s="1"/>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U108" i="3"/>
  <c r="F108" i="3"/>
  <c r="E108" i="3"/>
  <c r="D108" i="3"/>
  <c r="C108" i="3"/>
  <c r="B108" i="3"/>
  <c r="A108" i="3"/>
  <c r="F107" i="3"/>
  <c r="E107" i="3"/>
  <c r="D107" i="3"/>
  <c r="C107" i="3"/>
  <c r="B107" i="3"/>
  <c r="A107" i="3"/>
  <c r="F106" i="3"/>
  <c r="E106" i="3"/>
  <c r="D106" i="3"/>
  <c r="C106" i="3"/>
  <c r="B106" i="3"/>
  <c r="A106" i="3"/>
  <c r="F105" i="3"/>
  <c r="E105" i="3"/>
  <c r="D105" i="3"/>
  <c r="C105" i="3"/>
  <c r="U105" i="3" s="1"/>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U95" i="3"/>
  <c r="F95" i="3"/>
  <c r="E95" i="3"/>
  <c r="D95" i="3"/>
  <c r="C95" i="3"/>
  <c r="B95" i="3"/>
  <c r="A95" i="3"/>
  <c r="F94" i="3"/>
  <c r="E94" i="3"/>
  <c r="D94" i="3"/>
  <c r="B94" i="3"/>
  <c r="A94" i="3"/>
  <c r="F93" i="3"/>
  <c r="E93" i="3"/>
  <c r="D93" i="3"/>
  <c r="B93" i="3"/>
  <c r="A93" i="3"/>
  <c r="F92" i="3"/>
  <c r="E92" i="3"/>
  <c r="D92" i="3"/>
  <c r="B92" i="3"/>
  <c r="A92" i="3"/>
  <c r="F91" i="3"/>
  <c r="E91" i="3"/>
  <c r="D91" i="3"/>
  <c r="B91" i="3"/>
  <c r="A91" i="3"/>
  <c r="F90" i="3"/>
  <c r="E90" i="3"/>
  <c r="D90" i="3"/>
  <c r="B90" i="3"/>
  <c r="A90" i="3"/>
  <c r="U89" i="3"/>
  <c r="F89" i="3"/>
  <c r="E89" i="3"/>
  <c r="D89" i="3"/>
  <c r="C89" i="3"/>
  <c r="B89" i="3"/>
  <c r="A89" i="3"/>
  <c r="F88" i="3"/>
  <c r="E88" i="3"/>
  <c r="D88" i="3"/>
  <c r="C88" i="3"/>
  <c r="U88" i="3" s="1"/>
  <c r="B88" i="3"/>
  <c r="A88" i="3"/>
  <c r="U87" i="3"/>
  <c r="F87" i="3"/>
  <c r="E87" i="3"/>
  <c r="D87" i="3"/>
  <c r="C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C80" i="3"/>
  <c r="U80" i="3" s="1"/>
  <c r="B80" i="3"/>
  <c r="A80" i="3"/>
  <c r="F79" i="3"/>
  <c r="E79" i="3"/>
  <c r="D79" i="3"/>
  <c r="B79" i="3"/>
  <c r="A79" i="3"/>
  <c r="F78" i="3"/>
  <c r="E78" i="3"/>
  <c r="D78" i="3"/>
  <c r="B78" i="3"/>
  <c r="A78" i="3"/>
  <c r="F77" i="3"/>
  <c r="E77" i="3"/>
  <c r="D77" i="3"/>
  <c r="C77" i="3"/>
  <c r="U77" i="3" s="1"/>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U69" i="3"/>
  <c r="F69" i="3"/>
  <c r="E69" i="3"/>
  <c r="D69" i="3"/>
  <c r="C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U53" i="3"/>
  <c r="F53" i="3"/>
  <c r="E53" i="3"/>
  <c r="D53" i="3"/>
  <c r="C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C45" i="3"/>
  <c r="U45" i="3" s="1"/>
  <c r="B45" i="3"/>
  <c r="A45" i="3"/>
  <c r="F44" i="3"/>
  <c r="E44" i="3"/>
  <c r="D44" i="3"/>
  <c r="C44" i="3"/>
  <c r="U44" i="3" s="1"/>
  <c r="B44" i="3"/>
  <c r="A44" i="3"/>
  <c r="F43" i="3"/>
  <c r="E43" i="3"/>
  <c r="D43" i="3"/>
  <c r="C43" i="3"/>
  <c r="B43" i="3"/>
  <c r="A43" i="3"/>
  <c r="F42" i="3"/>
  <c r="E42" i="3"/>
  <c r="D42" i="3"/>
  <c r="B42" i="3"/>
  <c r="A42" i="3"/>
  <c r="F41" i="3"/>
  <c r="E41" i="3"/>
  <c r="D41" i="3"/>
  <c r="C41" i="3"/>
  <c r="U41" i="3" s="1"/>
  <c r="B41" i="3"/>
  <c r="A41" i="3"/>
  <c r="F40" i="3"/>
  <c r="E40" i="3"/>
  <c r="D40" i="3"/>
  <c r="C40" i="3"/>
  <c r="U40" i="3" s="1"/>
  <c r="B40" i="3"/>
  <c r="A40" i="3"/>
  <c r="F39" i="3"/>
  <c r="E39" i="3"/>
  <c r="D39" i="3"/>
  <c r="B39" i="3"/>
  <c r="A39" i="3"/>
  <c r="F38" i="3"/>
  <c r="E38" i="3"/>
  <c r="D38" i="3"/>
  <c r="B38" i="3"/>
  <c r="A38" i="3"/>
  <c r="F37" i="3"/>
  <c r="E37" i="3"/>
  <c r="D37" i="3"/>
  <c r="C37" i="3"/>
  <c r="U37" i="3" s="1"/>
  <c r="B37" i="3"/>
  <c r="A37" i="3"/>
  <c r="F36" i="3"/>
  <c r="E36" i="3"/>
  <c r="D36" i="3"/>
  <c r="C36" i="3"/>
  <c r="U36" i="3" s="1"/>
  <c r="B36" i="3"/>
  <c r="A36" i="3"/>
  <c r="F35" i="3"/>
  <c r="E35" i="3"/>
  <c r="D35" i="3"/>
  <c r="B35" i="3"/>
  <c r="A35" i="3"/>
  <c r="F34" i="3"/>
  <c r="E34" i="3"/>
  <c r="D34" i="3"/>
  <c r="B34" i="3"/>
  <c r="A34" i="3"/>
  <c r="U33" i="3"/>
  <c r="F33" i="3"/>
  <c r="E33" i="3"/>
  <c r="D33" i="3"/>
  <c r="C33" i="3"/>
  <c r="B33" i="3"/>
  <c r="A33" i="3"/>
  <c r="F32" i="3"/>
  <c r="E32" i="3"/>
  <c r="D32" i="3"/>
  <c r="B32" i="3"/>
  <c r="A32" i="3"/>
  <c r="F31" i="3"/>
  <c r="E31" i="3"/>
  <c r="D31" i="3"/>
  <c r="B31" i="3"/>
  <c r="A31" i="3"/>
  <c r="F30" i="3"/>
  <c r="E30" i="3"/>
  <c r="D30" i="3"/>
  <c r="B30" i="3"/>
  <c r="A30" i="3"/>
  <c r="F29" i="3"/>
  <c r="E29" i="3"/>
  <c r="D29" i="3"/>
  <c r="C29" i="3"/>
  <c r="B29" i="3"/>
  <c r="A29" i="3"/>
  <c r="F28" i="3"/>
  <c r="E28" i="3"/>
  <c r="D28" i="3"/>
  <c r="C28" i="3"/>
  <c r="U28" i="3" s="1"/>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C21" i="3"/>
  <c r="B21" i="3"/>
  <c r="A21" i="3"/>
  <c r="U20" i="3"/>
  <c r="F20" i="3"/>
  <c r="E20" i="3"/>
  <c r="D20" i="3"/>
  <c r="C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C12" i="3"/>
  <c r="U12" i="3" s="1"/>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107" i="4" l="1"/>
  <c r="E107" i="4"/>
  <c r="D23" i="5"/>
  <c r="E23" i="5"/>
  <c r="B23" i="5"/>
  <c r="B85" i="4"/>
  <c r="E85" i="4"/>
  <c r="D140" i="4"/>
  <c r="E140" i="4"/>
  <c r="E75" i="5"/>
  <c r="D75" i="5"/>
  <c r="E13" i="4"/>
  <c r="B13" i="4"/>
  <c r="T13" i="4" s="1"/>
  <c r="D34" i="4"/>
  <c r="E82" i="4"/>
  <c r="E98" i="4"/>
  <c r="B125" i="4"/>
  <c r="D26" i="4"/>
  <c r="D30" i="4"/>
  <c r="B66" i="4"/>
  <c r="B78" i="4"/>
  <c r="B110" i="4"/>
  <c r="B137" i="4"/>
  <c r="B62" i="5"/>
  <c r="D21" i="4"/>
  <c r="B62" i="4"/>
  <c r="T62" i="4" s="1"/>
  <c r="D73" i="4"/>
  <c r="D78" i="4"/>
  <c r="D110" i="4"/>
  <c r="D137" i="4"/>
  <c r="B44" i="4"/>
  <c r="B36" i="4"/>
  <c r="B58" i="4"/>
  <c r="D90" i="4"/>
  <c r="N84" i="5"/>
  <c r="D15" i="5"/>
  <c r="E20" i="5"/>
  <c r="D81" i="5"/>
  <c r="E13" i="5"/>
  <c r="B13" i="5"/>
  <c r="B31" i="5"/>
  <c r="E31" i="5"/>
  <c r="D31" i="5"/>
  <c r="D39" i="5"/>
  <c r="B39" i="5"/>
  <c r="E39" i="5"/>
  <c r="E25" i="4"/>
  <c r="D25" i="4"/>
  <c r="B25" i="4"/>
  <c r="E49" i="4"/>
  <c r="B49" i="4"/>
  <c r="E63" i="5"/>
  <c r="B63" i="5"/>
  <c r="D63" i="5"/>
  <c r="B75" i="4"/>
  <c r="D75" i="4"/>
  <c r="E75" i="4"/>
  <c r="B53" i="4"/>
  <c r="D53" i="4"/>
  <c r="U106" i="3"/>
  <c r="D14" i="5"/>
  <c r="B14" i="5"/>
  <c r="E29" i="5"/>
  <c r="B29" i="5"/>
  <c r="T29" i="5" s="1"/>
  <c r="E33" i="5"/>
  <c r="B33" i="5"/>
  <c r="D87" i="5"/>
  <c r="B87" i="5"/>
  <c r="M87" i="5" s="1"/>
  <c r="E87" i="5"/>
  <c r="M11" i="8"/>
  <c r="L11" i="8"/>
  <c r="N11" i="8" s="1"/>
  <c r="I11" i="8"/>
  <c r="V11" i="8"/>
  <c r="T11" i="8"/>
  <c r="J21" i="8"/>
  <c r="I21" i="8"/>
  <c r="V21" i="8"/>
  <c r="U21" i="8"/>
  <c r="G21" i="8"/>
  <c r="T21" i="8"/>
  <c r="F21" i="8"/>
  <c r="H21" i="8" s="1"/>
  <c r="P21" i="8"/>
  <c r="L21" i="8"/>
  <c r="N21" i="8" s="1"/>
  <c r="U38" i="8"/>
  <c r="P38" i="8"/>
  <c r="J51" i="8"/>
  <c r="S51" i="8"/>
  <c r="L51" i="8"/>
  <c r="G51" i="8"/>
  <c r="F51" i="8"/>
  <c r="H64" i="8"/>
  <c r="B46" i="4"/>
  <c r="T46" i="4" s="1"/>
  <c r="E66" i="4"/>
  <c r="B100" i="4"/>
  <c r="E109" i="4"/>
  <c r="B122" i="4"/>
  <c r="E125" i="4"/>
  <c r="E14" i="5"/>
  <c r="D33" i="5"/>
  <c r="U11" i="8"/>
  <c r="P34" i="8"/>
  <c r="M38" i="8"/>
  <c r="I57" i="8"/>
  <c r="H65" i="8"/>
  <c r="J75" i="8"/>
  <c r="L75" i="8"/>
  <c r="S75" i="8"/>
  <c r="G75" i="8"/>
  <c r="T75" i="8"/>
  <c r="S79" i="8"/>
  <c r="S104" i="8"/>
  <c r="I41" i="8"/>
  <c r="F41" i="8"/>
  <c r="D43" i="4"/>
  <c r="D46" i="4"/>
  <c r="D63" i="4"/>
  <c r="B82" i="4"/>
  <c r="E100" i="4"/>
  <c r="B105" i="4"/>
  <c r="D122" i="4"/>
  <c r="E126" i="4"/>
  <c r="B126" i="4"/>
  <c r="D11" i="5"/>
  <c r="D30" i="5"/>
  <c r="E30" i="5"/>
  <c r="B47" i="5"/>
  <c r="D47" i="5"/>
  <c r="B79" i="5"/>
  <c r="T79" i="5" s="1"/>
  <c r="H10" i="8"/>
  <c r="J50" i="8"/>
  <c r="V50" i="8"/>
  <c r="G50" i="8"/>
  <c r="U50" i="8"/>
  <c r="F50" i="8"/>
  <c r="T50" i="8"/>
  <c r="S50" i="8"/>
  <c r="L50" i="8"/>
  <c r="I50" i="8"/>
  <c r="K50" i="8" s="1"/>
  <c r="J54" i="8"/>
  <c r="F54" i="8"/>
  <c r="T54" i="8"/>
  <c r="M54" i="8"/>
  <c r="G54" i="8"/>
  <c r="M78" i="8"/>
  <c r="M104" i="8"/>
  <c r="L104" i="8"/>
  <c r="F104" i="8"/>
  <c r="U104" i="8"/>
  <c r="F106" i="8"/>
  <c r="U106" i="8"/>
  <c r="I106" i="8"/>
  <c r="V106" i="8"/>
  <c r="S106" i="8"/>
  <c r="E43" i="4"/>
  <c r="D79" i="5"/>
  <c r="M21" i="8"/>
  <c r="J42" i="8"/>
  <c r="U42" i="8"/>
  <c r="F42" i="8"/>
  <c r="T42" i="8"/>
  <c r="S42" i="8"/>
  <c r="M42" i="8"/>
  <c r="V42" i="8"/>
  <c r="G42" i="8"/>
  <c r="J85" i="8"/>
  <c r="I85" i="8"/>
  <c r="K85" i="8" s="1"/>
  <c r="S85" i="8"/>
  <c r="T85" i="8"/>
  <c r="L85" i="8"/>
  <c r="G85" i="8"/>
  <c r="U85" i="8"/>
  <c r="B9" i="8"/>
  <c r="B9" i="7"/>
  <c r="B9" i="6"/>
  <c r="B77" i="4"/>
  <c r="B36" i="5"/>
  <c r="E36" i="5"/>
  <c r="D71" i="5"/>
  <c r="B71" i="5"/>
  <c r="E71" i="5"/>
  <c r="S21" i="8"/>
  <c r="H29" i="8"/>
  <c r="U49" i="8"/>
  <c r="T49" i="8"/>
  <c r="I49" i="8"/>
  <c r="F49" i="8"/>
  <c r="P52" i="8"/>
  <c r="G52" i="8"/>
  <c r="I71" i="8"/>
  <c r="S71" i="8"/>
  <c r="F71" i="8"/>
  <c r="U71" i="8"/>
  <c r="J128" i="8"/>
  <c r="U128" i="8"/>
  <c r="B10" i="4"/>
  <c r="B22" i="4"/>
  <c r="D41" i="4"/>
  <c r="B61" i="4"/>
  <c r="E77" i="4"/>
  <c r="B86" i="4"/>
  <c r="B94" i="4"/>
  <c r="T94" i="4" s="1"/>
  <c r="E114" i="4"/>
  <c r="D20" i="5"/>
  <c r="D27" i="5"/>
  <c r="I140" i="6"/>
  <c r="I142" i="6"/>
  <c r="I28" i="8"/>
  <c r="G28" i="8"/>
  <c r="U28" i="8"/>
  <c r="P28" i="8"/>
  <c r="L34" i="8"/>
  <c r="T38" i="8"/>
  <c r="J39" i="8"/>
  <c r="L39" i="8"/>
  <c r="I39" i="8"/>
  <c r="G39" i="8"/>
  <c r="F39" i="8"/>
  <c r="U39" i="8"/>
  <c r="S39" i="8"/>
  <c r="N54" i="8"/>
  <c r="U88" i="8"/>
  <c r="I88" i="8"/>
  <c r="F135" i="8"/>
  <c r="S135" i="8"/>
  <c r="L135" i="8"/>
  <c r="G135" i="8"/>
  <c r="D65" i="4"/>
  <c r="E43" i="5"/>
  <c r="D43" i="5"/>
  <c r="E49" i="5"/>
  <c r="D49" i="5"/>
  <c r="D55" i="5"/>
  <c r="B55" i="5"/>
  <c r="E59" i="5"/>
  <c r="D59" i="5"/>
  <c r="I134" i="6"/>
  <c r="P48" i="8"/>
  <c r="F48" i="8"/>
  <c r="U57" i="8"/>
  <c r="J73" i="8"/>
  <c r="G73" i="8"/>
  <c r="T73" i="8"/>
  <c r="S73" i="8"/>
  <c r="L73" i="8"/>
  <c r="J93" i="8"/>
  <c r="L93" i="8"/>
  <c r="U93" i="8"/>
  <c r="I93" i="8"/>
  <c r="K93" i="8" s="1"/>
  <c r="G93" i="8"/>
  <c r="T93" i="8"/>
  <c r="S109" i="8"/>
  <c r="G109" i="8"/>
  <c r="T109" i="8"/>
  <c r="P109" i="8"/>
  <c r="B68" i="5"/>
  <c r="D68" i="5"/>
  <c r="E68" i="5"/>
  <c r="K42" i="8"/>
  <c r="I59" i="8"/>
  <c r="F59" i="8"/>
  <c r="T59" i="8"/>
  <c r="J78" i="8"/>
  <c r="L78" i="8"/>
  <c r="U78" i="8"/>
  <c r="I78" i="8"/>
  <c r="G78" i="8"/>
  <c r="T78" i="8"/>
  <c r="U140" i="8"/>
  <c r="I140" i="8"/>
  <c r="P140" i="8"/>
  <c r="M140" i="8"/>
  <c r="E78" i="5"/>
  <c r="B81" i="5"/>
  <c r="V19" i="6"/>
  <c r="R26" i="6"/>
  <c r="G86" i="6"/>
  <c r="H86" i="6" s="1"/>
  <c r="I86" i="6" s="1"/>
  <c r="G137" i="6"/>
  <c r="H137" i="6" s="1"/>
  <c r="I137" i="6" s="1"/>
  <c r="F10" i="8"/>
  <c r="V10" i="8"/>
  <c r="W10" i="8" s="1"/>
  <c r="I12" i="8"/>
  <c r="S16" i="8"/>
  <c r="G20" i="8"/>
  <c r="F29" i="8"/>
  <c r="I33" i="8"/>
  <c r="K33" i="8" s="1"/>
  <c r="P36" i="8"/>
  <c r="T37" i="8"/>
  <c r="S40" i="8"/>
  <c r="G43" i="8"/>
  <c r="L44" i="8"/>
  <c r="P45" i="8"/>
  <c r="J53" i="8"/>
  <c r="T53" i="8"/>
  <c r="J64" i="8"/>
  <c r="G64" i="8"/>
  <c r="S64" i="8"/>
  <c r="V64" i="8"/>
  <c r="F66" i="8"/>
  <c r="S68" i="8"/>
  <c r="M74" i="8"/>
  <c r="N74" i="8" s="1"/>
  <c r="S77" i="8"/>
  <c r="G80" i="8"/>
  <c r="V88" i="8"/>
  <c r="T89" i="8"/>
  <c r="V100" i="8"/>
  <c r="W100" i="8" s="1"/>
  <c r="G101" i="8"/>
  <c r="H101" i="8" s="1"/>
  <c r="G110" i="8"/>
  <c r="I124" i="8"/>
  <c r="T130" i="8"/>
  <c r="F138" i="8"/>
  <c r="T143" i="8"/>
  <c r="F145" i="8"/>
  <c r="H145" i="8" s="1"/>
  <c r="T98" i="8"/>
  <c r="G136" i="8"/>
  <c r="T147" i="8"/>
  <c r="J96" i="8"/>
  <c r="I96" i="8"/>
  <c r="U96" i="8"/>
  <c r="J100" i="8"/>
  <c r="I100" i="8"/>
  <c r="P100" i="8"/>
  <c r="V25" i="6"/>
  <c r="G141" i="6"/>
  <c r="H141" i="6" s="1"/>
  <c r="I141" i="6" s="1"/>
  <c r="I10" i="8"/>
  <c r="V12" i="8"/>
  <c r="U16" i="8"/>
  <c r="M20" i="8"/>
  <c r="N20" i="8" s="1"/>
  <c r="I29" i="8"/>
  <c r="H31" i="8"/>
  <c r="J32" i="8"/>
  <c r="T32" i="8"/>
  <c r="S33" i="8"/>
  <c r="I38" i="8"/>
  <c r="S43" i="8"/>
  <c r="T44" i="8"/>
  <c r="G47" i="8"/>
  <c r="H47" i="8" s="1"/>
  <c r="F57" i="8"/>
  <c r="G74" i="8"/>
  <c r="V74" i="8"/>
  <c r="J76" i="8"/>
  <c r="K76" i="8" s="1"/>
  <c r="I76" i="8"/>
  <c r="T76" i="8"/>
  <c r="T80" i="8"/>
  <c r="S86" i="8"/>
  <c r="I95" i="8"/>
  <c r="G96" i="8"/>
  <c r="G97" i="8"/>
  <c r="J99" i="8"/>
  <c r="K99" i="8" s="1"/>
  <c r="G99" i="8"/>
  <c r="L99" i="8"/>
  <c r="T99" i="8"/>
  <c r="L101" i="8"/>
  <c r="F103" i="8"/>
  <c r="U103" i="8"/>
  <c r="J104" i="8"/>
  <c r="T104" i="8"/>
  <c r="G104" i="8"/>
  <c r="V104" i="8"/>
  <c r="J122" i="8"/>
  <c r="K122" i="8" s="1"/>
  <c r="L122" i="8"/>
  <c r="U122" i="8"/>
  <c r="V122" i="8"/>
  <c r="G127" i="8"/>
  <c r="H127" i="8" s="1"/>
  <c r="I131" i="8"/>
  <c r="M138" i="8"/>
  <c r="G142" i="8"/>
  <c r="G148" i="8"/>
  <c r="F153" i="8"/>
  <c r="H153" i="8" s="1"/>
  <c r="S154" i="8"/>
  <c r="F157" i="8"/>
  <c r="H157" i="8" s="1"/>
  <c r="N10" i="8"/>
  <c r="T20" i="8"/>
  <c r="S29" i="8"/>
  <c r="H53" i="8"/>
  <c r="K64" i="8"/>
  <c r="J81" i="8"/>
  <c r="K81" i="8" s="1"/>
  <c r="U81" i="8"/>
  <c r="G98" i="8"/>
  <c r="U101" i="8"/>
  <c r="J124" i="8"/>
  <c r="U124" i="8"/>
  <c r="G124" i="8"/>
  <c r="V124" i="8"/>
  <c r="W124" i="8" s="1"/>
  <c r="T127" i="8"/>
  <c r="H129" i="8"/>
  <c r="G133" i="8"/>
  <c r="P136" i="8"/>
  <c r="M142" i="8"/>
  <c r="L143" i="8"/>
  <c r="F147" i="8"/>
  <c r="G161" i="8"/>
  <c r="H161" i="8" s="1"/>
  <c r="K6" i="14"/>
  <c r="J67" i="8"/>
  <c r="F69" i="8"/>
  <c r="G37" i="6"/>
  <c r="H37" i="6" s="1"/>
  <c r="I37" i="6" s="1"/>
  <c r="B23" i="7"/>
  <c r="D12" i="8"/>
  <c r="G16" i="8"/>
  <c r="U20" i="8"/>
  <c r="F32" i="8"/>
  <c r="S47" i="8"/>
  <c r="I53" i="8"/>
  <c r="K53" i="8" s="1"/>
  <c r="AH62" i="8"/>
  <c r="AH63" i="8"/>
  <c r="L64" i="8"/>
  <c r="I69" i="8"/>
  <c r="V70" i="8"/>
  <c r="I74" i="8"/>
  <c r="K74" i="8" s="1"/>
  <c r="G76" i="8"/>
  <c r="S88" i="8"/>
  <c r="G89" i="8"/>
  <c r="J91" i="8"/>
  <c r="K91" i="8" s="1"/>
  <c r="S91" i="8"/>
  <c r="L98" i="8"/>
  <c r="F99" i="8"/>
  <c r="H99" i="8" s="1"/>
  <c r="I103" i="8"/>
  <c r="I104" i="8"/>
  <c r="K104" i="8" s="1"/>
  <c r="V108" i="8"/>
  <c r="J110" i="8"/>
  <c r="K110" i="8" s="1"/>
  <c r="F110" i="8"/>
  <c r="L110" i="8"/>
  <c r="V110" i="8"/>
  <c r="G122" i="8"/>
  <c r="J123" i="8"/>
  <c r="G123" i="8"/>
  <c r="I133" i="8"/>
  <c r="G141" i="8"/>
  <c r="T141" i="8"/>
  <c r="S146" i="8"/>
  <c r="I147" i="8"/>
  <c r="G150" i="8"/>
  <c r="L153" i="8"/>
  <c r="P158" i="8"/>
  <c r="I161" i="8"/>
  <c r="I16" i="8"/>
  <c r="V20" i="8"/>
  <c r="G32" i="8"/>
  <c r="J34" i="8"/>
  <c r="V40" i="8"/>
  <c r="K47" i="8"/>
  <c r="T47" i="8"/>
  <c r="J66" i="8"/>
  <c r="G66" i="8"/>
  <c r="S69" i="8"/>
  <c r="L76" i="8"/>
  <c r="N76" i="8" s="1"/>
  <c r="J87" i="8"/>
  <c r="K87" i="8" s="1"/>
  <c r="G87" i="8"/>
  <c r="L87" i="8"/>
  <c r="J94" i="8"/>
  <c r="I94" i="8"/>
  <c r="S98" i="8"/>
  <c r="J127" i="8"/>
  <c r="I127" i="8"/>
  <c r="K127" i="8" s="1"/>
  <c r="J131" i="8"/>
  <c r="K131" i="8" s="1"/>
  <c r="G131" i="8"/>
  <c r="H131" i="8" s="1"/>
  <c r="T131" i="8"/>
  <c r="P133" i="8"/>
  <c r="T142" i="8"/>
  <c r="F142" i="8"/>
  <c r="H142" i="8" s="1"/>
  <c r="U142" i="8"/>
  <c r="P151" i="8"/>
  <c r="J107" i="8"/>
  <c r="K107" i="8" s="1"/>
  <c r="S107" i="8"/>
  <c r="I145" i="8"/>
  <c r="T145" i="8"/>
  <c r="E84" i="5"/>
  <c r="I159" i="6"/>
  <c r="U10" i="8"/>
  <c r="M16" i="8"/>
  <c r="F20" i="8"/>
  <c r="G33" i="8"/>
  <c r="F43" i="8"/>
  <c r="V44" i="8"/>
  <c r="U47" i="8"/>
  <c r="J65" i="8"/>
  <c r="L65" i="8"/>
  <c r="L82" i="8"/>
  <c r="U92" i="8"/>
  <c r="J95" i="8"/>
  <c r="T95" i="8"/>
  <c r="J97" i="8"/>
  <c r="K97" i="8" s="1"/>
  <c r="L97" i="8"/>
  <c r="F124" i="8"/>
  <c r="H124" i="8" s="1"/>
  <c r="V126" i="8"/>
  <c r="S133" i="8"/>
  <c r="M148" i="8"/>
  <c r="U148" i="8"/>
  <c r="F149" i="8"/>
  <c r="H149" i="8" s="1"/>
  <c r="S149" i="8"/>
  <c r="G157" i="8"/>
  <c r="T159" i="8"/>
  <c r="T161" i="8"/>
  <c r="G85" i="14"/>
  <c r="J89" i="8"/>
  <c r="S89" i="8"/>
  <c r="J101" i="8"/>
  <c r="K101" i="8" s="1"/>
  <c r="S101" i="8"/>
  <c r="J125" i="8"/>
  <c r="J129" i="8"/>
  <c r="U129" i="8"/>
  <c r="V132" i="8"/>
  <c r="AJ34" i="14"/>
  <c r="G64" i="14"/>
  <c r="G86" i="14"/>
  <c r="K26" i="14"/>
  <c r="J74" i="8"/>
  <c r="T74" i="8"/>
  <c r="J77" i="8"/>
  <c r="I89" i="8"/>
  <c r="S125" i="8"/>
  <c r="I129" i="8"/>
  <c r="P19" i="6"/>
  <c r="Q19" i="6" s="1"/>
  <c r="R19" i="6" s="1"/>
  <c r="AJ31" i="14"/>
  <c r="AJ78" i="14"/>
  <c r="K122" i="14"/>
  <c r="AG148" i="14"/>
  <c r="AJ148" i="14"/>
  <c r="AJ152" i="14"/>
  <c r="B71" i="4"/>
  <c r="D71" i="4"/>
  <c r="E71" i="4"/>
  <c r="T21" i="4"/>
  <c r="B31" i="4"/>
  <c r="E31" i="4"/>
  <c r="D31" i="4"/>
  <c r="B59" i="4"/>
  <c r="E59" i="4"/>
  <c r="D59" i="4"/>
  <c r="D92" i="4"/>
  <c r="B92" i="4"/>
  <c r="E92" i="4"/>
  <c r="E5" i="5"/>
  <c r="B5" i="5"/>
  <c r="D5" i="5"/>
  <c r="D17" i="4"/>
  <c r="B17" i="4"/>
  <c r="E17" i="4"/>
  <c r="D64" i="4"/>
  <c r="B64" i="4"/>
  <c r="E64" i="4"/>
  <c r="E113" i="4"/>
  <c r="D113" i="4"/>
  <c r="B113" i="4"/>
  <c r="E37" i="5"/>
  <c r="B37" i="5"/>
  <c r="D37" i="5"/>
  <c r="E69" i="4"/>
  <c r="B69" i="4"/>
  <c r="D69" i="4"/>
  <c r="B129" i="4"/>
  <c r="E129" i="4"/>
  <c r="D129" i="4"/>
  <c r="E85" i="5"/>
  <c r="B85" i="5"/>
  <c r="D85" i="5"/>
  <c r="B19" i="4"/>
  <c r="E19" i="4"/>
  <c r="D19" i="4"/>
  <c r="B119" i="4"/>
  <c r="D119" i="4"/>
  <c r="E119" i="4"/>
  <c r="B11" i="4"/>
  <c r="E11" i="4"/>
  <c r="D11" i="4"/>
  <c r="E29" i="4"/>
  <c r="D29" i="4"/>
  <c r="B29" i="4"/>
  <c r="D108" i="4"/>
  <c r="E108" i="4"/>
  <c r="B108" i="4"/>
  <c r="B123" i="4"/>
  <c r="E123" i="4"/>
  <c r="D123" i="4"/>
  <c r="E5" i="4"/>
  <c r="D5" i="4"/>
  <c r="B5" i="4"/>
  <c r="T16" i="4"/>
  <c r="E24" i="4"/>
  <c r="D24" i="4"/>
  <c r="D52" i="4"/>
  <c r="E52" i="4"/>
  <c r="T100" i="4"/>
  <c r="T102" i="4"/>
  <c r="D104" i="4"/>
  <c r="E104" i="4"/>
  <c r="B111" i="4"/>
  <c r="E111" i="4"/>
  <c r="T116" i="4"/>
  <c r="D120" i="4"/>
  <c r="E120" i="4"/>
  <c r="N137" i="4"/>
  <c r="S137" i="4"/>
  <c r="J137" i="4"/>
  <c r="R137" i="4"/>
  <c r="I137" i="4"/>
  <c r="O137" i="4"/>
  <c r="U137" i="4"/>
  <c r="L137" i="4"/>
  <c r="C137" i="4"/>
  <c r="T137" i="4"/>
  <c r="E8" i="5"/>
  <c r="B8" i="5"/>
  <c r="T14" i="5"/>
  <c r="E21" i="5"/>
  <c r="B21" i="5"/>
  <c r="E25" i="5"/>
  <c r="D25" i="5"/>
  <c r="T33" i="5"/>
  <c r="B44" i="5"/>
  <c r="E44" i="5"/>
  <c r="E50" i="5"/>
  <c r="B50" i="5"/>
  <c r="D54" i="5"/>
  <c r="B54" i="5"/>
  <c r="T57" i="5"/>
  <c r="B74" i="5"/>
  <c r="D74" i="5"/>
  <c r="B83" i="5"/>
  <c r="D83" i="5"/>
  <c r="L8" i="8"/>
  <c r="F8" i="8"/>
  <c r="V35" i="8"/>
  <c r="M35" i="8"/>
  <c r="U35" i="8"/>
  <c r="I35" i="8"/>
  <c r="F35" i="8"/>
  <c r="V83" i="8"/>
  <c r="M83" i="8"/>
  <c r="P83" i="8"/>
  <c r="F83" i="8"/>
  <c r="T83" i="8"/>
  <c r="S83" i="8"/>
  <c r="G83" i="8"/>
  <c r="V144" i="8"/>
  <c r="L144" i="8"/>
  <c r="M144" i="8"/>
  <c r="S144" i="8"/>
  <c r="F144" i="8"/>
  <c r="V152" i="8"/>
  <c r="L152" i="8"/>
  <c r="N152" i="8" s="1"/>
  <c r="M152" i="8"/>
  <c r="S152" i="8"/>
  <c r="F152" i="8"/>
  <c r="AK4" i="14"/>
  <c r="S4" i="15"/>
  <c r="AE4" i="10"/>
  <c r="AI7" i="8" s="1"/>
  <c r="U139" i="3"/>
  <c r="U158" i="3"/>
  <c r="B6" i="4"/>
  <c r="T20" i="4"/>
  <c r="E21" i="4"/>
  <c r="T22" i="4"/>
  <c r="E28" i="4"/>
  <c r="D28" i="4"/>
  <c r="B45" i="4"/>
  <c r="B50" i="4"/>
  <c r="E53" i="4"/>
  <c r="B68" i="4"/>
  <c r="T70" i="4"/>
  <c r="D72" i="4"/>
  <c r="E72" i="4"/>
  <c r="B79" i="4"/>
  <c r="E79" i="4"/>
  <c r="T84" i="4"/>
  <c r="D88" i="4"/>
  <c r="E88" i="4"/>
  <c r="B93" i="4"/>
  <c r="D102" i="4"/>
  <c r="B104" i="4"/>
  <c r="E106" i="4"/>
  <c r="B106" i="4"/>
  <c r="B118" i="4"/>
  <c r="B120" i="4"/>
  <c r="T127" i="4"/>
  <c r="D130" i="4"/>
  <c r="B130" i="4"/>
  <c r="B134" i="4"/>
  <c r="E134" i="4"/>
  <c r="E138" i="4"/>
  <c r="B138" i="4"/>
  <c r="D8" i="5"/>
  <c r="E9" i="5"/>
  <c r="D9" i="5"/>
  <c r="B17" i="5"/>
  <c r="B28" i="5"/>
  <c r="E28" i="5"/>
  <c r="E34" i="5"/>
  <c r="B34" i="5"/>
  <c r="D38" i="5"/>
  <c r="B38" i="5"/>
  <c r="T41" i="5"/>
  <c r="B58" i="5"/>
  <c r="D58" i="5"/>
  <c r="B67" i="5"/>
  <c r="D67" i="5"/>
  <c r="G8" i="8"/>
  <c r="P13" i="8"/>
  <c r="G13" i="8"/>
  <c r="S13" i="8"/>
  <c r="U13" i="8"/>
  <c r="I13" i="8"/>
  <c r="T13" i="8"/>
  <c r="F13" i="8"/>
  <c r="L13" i="8"/>
  <c r="H20" i="8"/>
  <c r="H25" i="8"/>
  <c r="T27" i="8"/>
  <c r="V27" i="8"/>
  <c r="L27" i="8"/>
  <c r="N27" i="8" s="1"/>
  <c r="U27" i="8"/>
  <c r="S27" i="8"/>
  <c r="G27" i="8"/>
  <c r="M27" i="8"/>
  <c r="G35" i="8"/>
  <c r="M36" i="8"/>
  <c r="U36" i="8"/>
  <c r="I36" i="8"/>
  <c r="S36" i="8"/>
  <c r="F36" i="8"/>
  <c r="H36" i="8" s="1"/>
  <c r="P40" i="8"/>
  <c r="U48" i="8"/>
  <c r="I48" i="8"/>
  <c r="T48" i="8"/>
  <c r="G48" i="8"/>
  <c r="H48" i="8" s="1"/>
  <c r="L48" i="8"/>
  <c r="H51" i="8"/>
  <c r="M52" i="8"/>
  <c r="U52" i="8"/>
  <c r="I52" i="8"/>
  <c r="S52" i="8"/>
  <c r="F52" i="8"/>
  <c r="H52" i="8" s="1"/>
  <c r="V55" i="8"/>
  <c r="M55" i="8"/>
  <c r="L55" i="8"/>
  <c r="T55" i="8"/>
  <c r="F55" i="8"/>
  <c r="H55" i="8" s="1"/>
  <c r="M56" i="8"/>
  <c r="U56" i="8"/>
  <c r="I56" i="8"/>
  <c r="T56" i="8"/>
  <c r="G56" i="8"/>
  <c r="L56" i="8"/>
  <c r="N56" i="8" s="1"/>
  <c r="S72" i="8"/>
  <c r="G72" i="8"/>
  <c r="U72" i="8"/>
  <c r="I72" i="8"/>
  <c r="T72" i="8"/>
  <c r="F72" i="8"/>
  <c r="H72" i="8" s="1"/>
  <c r="L72" i="8"/>
  <c r="I83" i="8"/>
  <c r="P86" i="8"/>
  <c r="F86" i="8"/>
  <c r="M86" i="8"/>
  <c r="L86" i="8"/>
  <c r="T86" i="8"/>
  <c r="G86" i="8"/>
  <c r="S92" i="8"/>
  <c r="N104" i="8"/>
  <c r="P130" i="8"/>
  <c r="P132" i="8"/>
  <c r="M134" i="8"/>
  <c r="T134" i="8"/>
  <c r="G134" i="8"/>
  <c r="S134" i="8"/>
  <c r="F134" i="8"/>
  <c r="V134" i="8"/>
  <c r="V136" i="8"/>
  <c r="L136" i="8"/>
  <c r="U136" i="8"/>
  <c r="I136" i="8"/>
  <c r="S136" i="8"/>
  <c r="F136" i="8"/>
  <c r="H136" i="8" s="1"/>
  <c r="G144" i="8"/>
  <c r="G152" i="8"/>
  <c r="U29" i="3"/>
  <c r="D15" i="4"/>
  <c r="B24" i="4"/>
  <c r="E32" i="4"/>
  <c r="D32" i="4"/>
  <c r="B33" i="4"/>
  <c r="T36" i="4"/>
  <c r="T38" i="4"/>
  <c r="D40" i="4"/>
  <c r="E40" i="4"/>
  <c r="E45" i="4"/>
  <c r="B47" i="4"/>
  <c r="E47" i="4"/>
  <c r="E50" i="4"/>
  <c r="B52" i="4"/>
  <c r="D56" i="4"/>
  <c r="E56" i="4"/>
  <c r="T57" i="4"/>
  <c r="T66" i="4"/>
  <c r="T72" i="4"/>
  <c r="E74" i="4"/>
  <c r="B74" i="4"/>
  <c r="T77" i="4"/>
  <c r="T82" i="4"/>
  <c r="T88" i="4"/>
  <c r="D91" i="4"/>
  <c r="T95" i="4"/>
  <c r="T97" i="4"/>
  <c r="E102" i="4"/>
  <c r="B115" i="4"/>
  <c r="E115" i="4"/>
  <c r="D118" i="4"/>
  <c r="T125" i="4"/>
  <c r="B135" i="4"/>
  <c r="D135" i="4"/>
  <c r="B12" i="5"/>
  <c r="E12" i="5"/>
  <c r="D17" i="5"/>
  <c r="E18" i="5"/>
  <c r="B18" i="5"/>
  <c r="D21" i="5"/>
  <c r="D22" i="5"/>
  <c r="B22" i="5"/>
  <c r="B25" i="5"/>
  <c r="B42" i="5"/>
  <c r="D42" i="5"/>
  <c r="D44" i="5"/>
  <c r="D50" i="5"/>
  <c r="B51" i="5"/>
  <c r="D51" i="5"/>
  <c r="E54" i="5"/>
  <c r="B77" i="5"/>
  <c r="E80" i="5"/>
  <c r="D80" i="5"/>
  <c r="I87" i="5"/>
  <c r="U87" i="5"/>
  <c r="L87" i="5"/>
  <c r="C87" i="5"/>
  <c r="R87" i="5"/>
  <c r="O87" i="5"/>
  <c r="T87" i="5"/>
  <c r="U24" i="8"/>
  <c r="L24" i="8"/>
  <c r="S24" i="8"/>
  <c r="V24" i="8"/>
  <c r="I24" i="8"/>
  <c r="F24" i="8"/>
  <c r="H27" i="8"/>
  <c r="W42" i="8"/>
  <c r="L46" i="8"/>
  <c r="V46" i="8"/>
  <c r="S46" i="8"/>
  <c r="F46" i="8"/>
  <c r="H56" i="8"/>
  <c r="M58" i="8"/>
  <c r="T58" i="8"/>
  <c r="G58" i="8"/>
  <c r="S58" i="8"/>
  <c r="F58" i="8"/>
  <c r="V58" i="8"/>
  <c r="L83" i="8"/>
  <c r="N83" i="8" s="1"/>
  <c r="U102" i="8"/>
  <c r="I102" i="8"/>
  <c r="T102" i="8"/>
  <c r="G102" i="8"/>
  <c r="L102" i="8"/>
  <c r="V105" i="8"/>
  <c r="M105" i="8"/>
  <c r="T105" i="8"/>
  <c r="S105" i="8"/>
  <c r="G105" i="8"/>
  <c r="M126" i="8"/>
  <c r="U126" i="8"/>
  <c r="I126" i="8"/>
  <c r="S126" i="8"/>
  <c r="F126" i="8"/>
  <c r="M128" i="8"/>
  <c r="L128" i="8"/>
  <c r="V128" i="8"/>
  <c r="S128" i="8"/>
  <c r="F128" i="8"/>
  <c r="V137" i="8"/>
  <c r="M137" i="8"/>
  <c r="U137" i="8"/>
  <c r="S137" i="8"/>
  <c r="G137" i="8"/>
  <c r="F137" i="8"/>
  <c r="H137" i="8" s="1"/>
  <c r="I137" i="8"/>
  <c r="I144" i="8"/>
  <c r="I152" i="8"/>
  <c r="L7" i="8"/>
  <c r="P7" i="8"/>
  <c r="U7" i="8"/>
  <c r="I7" i="8"/>
  <c r="S7" i="8"/>
  <c r="G7" i="8"/>
  <c r="H7" i="8" s="1"/>
  <c r="U131" i="3"/>
  <c r="D6" i="4"/>
  <c r="B14" i="4"/>
  <c r="E15" i="4"/>
  <c r="T25" i="4"/>
  <c r="B28" i="4"/>
  <c r="D33" i="4"/>
  <c r="T34" i="4"/>
  <c r="D38" i="4"/>
  <c r="B40" i="4"/>
  <c r="E42" i="4"/>
  <c r="B42" i="4"/>
  <c r="B54" i="4"/>
  <c r="B56" i="4"/>
  <c r="T63" i="4"/>
  <c r="T65" i="4"/>
  <c r="E68" i="4"/>
  <c r="E70" i="4"/>
  <c r="B83" i="4"/>
  <c r="E83" i="4"/>
  <c r="D86" i="4"/>
  <c r="E91" i="4"/>
  <c r="T91" i="4"/>
  <c r="E93" i="4"/>
  <c r="B99" i="4"/>
  <c r="E99" i="4"/>
  <c r="D99" i="4"/>
  <c r="E101" i="4"/>
  <c r="B101" i="4"/>
  <c r="B103" i="4"/>
  <c r="D103" i="4"/>
  <c r="D106" i="4"/>
  <c r="D111" i="4"/>
  <c r="T117" i="4"/>
  <c r="D124" i="4"/>
  <c r="B124" i="4"/>
  <c r="D127" i="4"/>
  <c r="E130" i="4"/>
  <c r="B131" i="4"/>
  <c r="E131" i="4"/>
  <c r="D131" i="4"/>
  <c r="D138" i="4"/>
  <c r="B139" i="4"/>
  <c r="E139" i="4"/>
  <c r="D6" i="5"/>
  <c r="B6" i="5"/>
  <c r="B9" i="5"/>
  <c r="B26" i="5"/>
  <c r="D26" i="5"/>
  <c r="D28" i="5"/>
  <c r="D34" i="5"/>
  <c r="B35" i="5"/>
  <c r="D35" i="5"/>
  <c r="E38" i="5"/>
  <c r="B61" i="5"/>
  <c r="E64" i="5"/>
  <c r="D64" i="5"/>
  <c r="T71" i="5"/>
  <c r="E74" i="5"/>
  <c r="D77" i="5"/>
  <c r="B80" i="5"/>
  <c r="E83" i="5"/>
  <c r="S84" i="5"/>
  <c r="Q84" i="5" s="1"/>
  <c r="C84" i="5"/>
  <c r="P84" i="5"/>
  <c r="O84" i="5"/>
  <c r="U84" i="5"/>
  <c r="L84" i="5"/>
  <c r="K84" i="5" s="1"/>
  <c r="F84" i="5" s="1"/>
  <c r="G84" i="5" s="1"/>
  <c r="R84" i="5"/>
  <c r="I84" i="5"/>
  <c r="T84" i="5"/>
  <c r="I88" i="6"/>
  <c r="M8" i="8"/>
  <c r="M13" i="8"/>
  <c r="S23" i="8"/>
  <c r="U23" i="8"/>
  <c r="I23" i="8"/>
  <c r="T23" i="8"/>
  <c r="F23" i="8"/>
  <c r="L23" i="8"/>
  <c r="N23" i="8" s="1"/>
  <c r="G24" i="8"/>
  <c r="I27" i="8"/>
  <c r="L35" i="8"/>
  <c r="N35" i="8" s="1"/>
  <c r="V37" i="8"/>
  <c r="M37" i="8"/>
  <c r="S37" i="8"/>
  <c r="G37" i="8"/>
  <c r="F37" i="8"/>
  <c r="L37" i="8"/>
  <c r="U37" i="8"/>
  <c r="I37" i="8"/>
  <c r="K37" i="8" s="1"/>
  <c r="G46" i="8"/>
  <c r="I55" i="8"/>
  <c r="I58" i="8"/>
  <c r="M60" i="8"/>
  <c r="N60" i="8" s="1"/>
  <c r="T60" i="8"/>
  <c r="G60" i="8"/>
  <c r="S60" i="8"/>
  <c r="F60" i="8"/>
  <c r="V60" i="8"/>
  <c r="M62" i="8"/>
  <c r="T62" i="8"/>
  <c r="G62" i="8"/>
  <c r="S62" i="8"/>
  <c r="F62" i="8"/>
  <c r="V62" i="8"/>
  <c r="V67" i="8"/>
  <c r="M67" i="8"/>
  <c r="S67" i="8"/>
  <c r="W67" i="8" s="1"/>
  <c r="U67" i="8"/>
  <c r="I67" i="8"/>
  <c r="K67" i="8" s="1"/>
  <c r="F67" i="8"/>
  <c r="M72" i="8"/>
  <c r="P84" i="8"/>
  <c r="F84" i="8"/>
  <c r="M84" i="8"/>
  <c r="L84" i="8"/>
  <c r="N84" i="8" s="1"/>
  <c r="T84" i="8"/>
  <c r="G84" i="8"/>
  <c r="F102" i="8"/>
  <c r="F105" i="8"/>
  <c r="G126" i="8"/>
  <c r="G128" i="8"/>
  <c r="J130" i="8"/>
  <c r="L134" i="8"/>
  <c r="N134" i="8" s="1"/>
  <c r="V139" i="8"/>
  <c r="M139" i="8"/>
  <c r="U139" i="8"/>
  <c r="T139" i="8"/>
  <c r="F139" i="8"/>
  <c r="W4" i="14"/>
  <c r="X4" i="14" s="1"/>
  <c r="T4" i="14" s="1"/>
  <c r="U4" i="15"/>
  <c r="AG4" i="10"/>
  <c r="AK7" i="8" s="1"/>
  <c r="AM4" i="14"/>
  <c r="H7" i="15"/>
  <c r="O7" i="14"/>
  <c r="R7" i="10"/>
  <c r="G10" i="7" s="1"/>
  <c r="AB8" i="10"/>
  <c r="AD11" i="8" s="1"/>
  <c r="AF8" i="14"/>
  <c r="P8" i="15"/>
  <c r="U21" i="3"/>
  <c r="U136" i="3"/>
  <c r="U43" i="3"/>
  <c r="U107" i="3"/>
  <c r="E8" i="4"/>
  <c r="D8" i="4"/>
  <c r="B9" i="4"/>
  <c r="D10" i="4"/>
  <c r="T15" i="4"/>
  <c r="B18" i="4"/>
  <c r="D23" i="4"/>
  <c r="B32" i="4"/>
  <c r="E36" i="4"/>
  <c r="E38" i="4"/>
  <c r="B51" i="4"/>
  <c r="E51" i="4"/>
  <c r="D54" i="4"/>
  <c r="E61" i="4"/>
  <c r="T61" i="4"/>
  <c r="B67" i="4"/>
  <c r="E67" i="4"/>
  <c r="D67" i="4"/>
  <c r="D74" i="4"/>
  <c r="B76" i="4"/>
  <c r="D79" i="4"/>
  <c r="B81" i="4"/>
  <c r="T85" i="4"/>
  <c r="T86" i="4"/>
  <c r="D95" i="4"/>
  <c r="D97" i="4"/>
  <c r="D115" i="4"/>
  <c r="E121" i="4"/>
  <c r="D121" i="4"/>
  <c r="E127" i="4"/>
  <c r="B10" i="5"/>
  <c r="D10" i="5"/>
  <c r="D12" i="5"/>
  <c r="D18" i="5"/>
  <c r="B19" i="5"/>
  <c r="D19" i="5"/>
  <c r="E22" i="5"/>
  <c r="B45" i="5"/>
  <c r="E48" i="5"/>
  <c r="D48" i="5"/>
  <c r="T55" i="5"/>
  <c r="E58" i="5"/>
  <c r="D61" i="5"/>
  <c r="B64" i="5"/>
  <c r="E67" i="5"/>
  <c r="T68" i="5"/>
  <c r="E72" i="5"/>
  <c r="B72" i="5"/>
  <c r="B78" i="5"/>
  <c r="D84" i="5"/>
  <c r="W6" i="6"/>
  <c r="P8" i="8"/>
  <c r="H32" i="8"/>
  <c r="V33" i="8"/>
  <c r="M33" i="8"/>
  <c r="L33" i="8"/>
  <c r="T33" i="8"/>
  <c r="F33" i="8"/>
  <c r="H33" i="8" s="1"/>
  <c r="P35" i="8"/>
  <c r="L36" i="8"/>
  <c r="N36" i="8" s="1"/>
  <c r="I46" i="8"/>
  <c r="M48" i="8"/>
  <c r="L52" i="8"/>
  <c r="N52" i="8" s="1"/>
  <c r="L58" i="8"/>
  <c r="N58" i="8" s="1"/>
  <c r="I60" i="8"/>
  <c r="I62" i="8"/>
  <c r="J63" i="8"/>
  <c r="H66" i="8"/>
  <c r="G67" i="8"/>
  <c r="I84" i="8"/>
  <c r="P98" i="8"/>
  <c r="F98" i="8"/>
  <c r="H98" i="8" s="1"/>
  <c r="V98" i="8"/>
  <c r="U98" i="8"/>
  <c r="I98" i="8"/>
  <c r="M98" i="8"/>
  <c r="N98" i="8" s="1"/>
  <c r="I105" i="8"/>
  <c r="M108" i="8"/>
  <c r="U108" i="8"/>
  <c r="I108" i="8"/>
  <c r="T108" i="8"/>
  <c r="W108" i="8" s="1"/>
  <c r="G108" i="8"/>
  <c r="H108" i="8" s="1"/>
  <c r="L108" i="8"/>
  <c r="H123" i="8"/>
  <c r="I128" i="8"/>
  <c r="K128" i="8" s="1"/>
  <c r="M136" i="8"/>
  <c r="L137" i="8"/>
  <c r="N137" i="8" s="1"/>
  <c r="H138" i="8"/>
  <c r="G139" i="8"/>
  <c r="V140" i="8"/>
  <c r="L140" i="8"/>
  <c r="T140" i="8"/>
  <c r="G140" i="8"/>
  <c r="S140" i="8"/>
  <c r="F140" i="8"/>
  <c r="P144" i="8"/>
  <c r="V150" i="8"/>
  <c r="L150" i="8"/>
  <c r="N150" i="8" s="1"/>
  <c r="U150" i="8"/>
  <c r="I150" i="8"/>
  <c r="S150" i="8"/>
  <c r="F150" i="8"/>
  <c r="H150" i="8" s="1"/>
  <c r="P152" i="8"/>
  <c r="V158" i="8"/>
  <c r="L158" i="8"/>
  <c r="U158" i="8"/>
  <c r="I158" i="8"/>
  <c r="S158" i="8"/>
  <c r="F158" i="8"/>
  <c r="H158" i="8" s="1"/>
  <c r="E5" i="14"/>
  <c r="B5" i="15"/>
  <c r="F5" i="10"/>
  <c r="D9" i="4"/>
  <c r="E12" i="4"/>
  <c r="D12" i="4"/>
  <c r="D14" i="4"/>
  <c r="E23" i="4"/>
  <c r="B35" i="4"/>
  <c r="E35" i="4"/>
  <c r="D35" i="4"/>
  <c r="E37" i="4"/>
  <c r="B37" i="4"/>
  <c r="B39" i="4"/>
  <c r="D39" i="4"/>
  <c r="T44" i="4"/>
  <c r="D47" i="4"/>
  <c r="T53" i="4"/>
  <c r="D60" i="4"/>
  <c r="B60" i="4"/>
  <c r="E76" i="4"/>
  <c r="D81" i="4"/>
  <c r="B87" i="4"/>
  <c r="D87" i="4"/>
  <c r="E89" i="4"/>
  <c r="D89" i="4"/>
  <c r="E95" i="4"/>
  <c r="E97" i="4"/>
  <c r="T107" i="4"/>
  <c r="D112" i="4"/>
  <c r="B112" i="4"/>
  <c r="D128" i="4"/>
  <c r="B128" i="4"/>
  <c r="E135" i="4"/>
  <c r="D136" i="4"/>
  <c r="E136" i="4"/>
  <c r="M137" i="4"/>
  <c r="K137" i="4" s="1"/>
  <c r="E32" i="5"/>
  <c r="D32" i="5"/>
  <c r="T39" i="5"/>
  <c r="E42" i="5"/>
  <c r="D45" i="5"/>
  <c r="E51" i="5"/>
  <c r="T52" i="5"/>
  <c r="E56" i="5"/>
  <c r="B56" i="5"/>
  <c r="T62" i="5"/>
  <c r="E69" i="5"/>
  <c r="B69" i="5"/>
  <c r="E73" i="5"/>
  <c r="D73" i="5"/>
  <c r="T81" i="5"/>
  <c r="T8" i="8"/>
  <c r="M24" i="8"/>
  <c r="S35" i="8"/>
  <c r="W35" i="8" s="1"/>
  <c r="U40" i="8"/>
  <c r="I40" i="8"/>
  <c r="T40" i="8"/>
  <c r="W40" i="8" s="1"/>
  <c r="G40" i="8"/>
  <c r="L40" i="8"/>
  <c r="N40" i="8" s="1"/>
  <c r="M46" i="8"/>
  <c r="N62" i="8"/>
  <c r="T68" i="8"/>
  <c r="I68" i="8"/>
  <c r="V68" i="8"/>
  <c r="U68" i="8"/>
  <c r="G68" i="8"/>
  <c r="M68" i="8"/>
  <c r="V79" i="8"/>
  <c r="M79" i="8"/>
  <c r="P79" i="8"/>
  <c r="F79" i="8"/>
  <c r="U79" i="8"/>
  <c r="I79" i="8"/>
  <c r="T79" i="8"/>
  <c r="L79" i="8"/>
  <c r="U83" i="8"/>
  <c r="P92" i="8"/>
  <c r="F92" i="8"/>
  <c r="H92" i="8" s="1"/>
  <c r="M92" i="8"/>
  <c r="L92" i="8"/>
  <c r="T92" i="8"/>
  <c r="G92" i="8"/>
  <c r="M102" i="8"/>
  <c r="L105" i="8"/>
  <c r="N105" i="8" s="1"/>
  <c r="L126" i="8"/>
  <c r="N126" i="8" s="1"/>
  <c r="M130" i="8"/>
  <c r="L130" i="8"/>
  <c r="V130" i="8"/>
  <c r="S130" i="8"/>
  <c r="F130" i="8"/>
  <c r="M132" i="8"/>
  <c r="U132" i="8"/>
  <c r="I132" i="8"/>
  <c r="T132" i="8"/>
  <c r="W132" i="8" s="1"/>
  <c r="G132" i="8"/>
  <c r="L132" i="8"/>
  <c r="T144" i="8"/>
  <c r="V146" i="8"/>
  <c r="L146" i="8"/>
  <c r="U146" i="8"/>
  <c r="I146" i="8"/>
  <c r="T146" i="8"/>
  <c r="G146" i="8"/>
  <c r="M146" i="8"/>
  <c r="V151" i="8"/>
  <c r="M151" i="8"/>
  <c r="U151" i="8"/>
  <c r="S151" i="8"/>
  <c r="W151" i="8" s="1"/>
  <c r="G151" i="8"/>
  <c r="F151" i="8"/>
  <c r="H151" i="8" s="1"/>
  <c r="I151" i="8"/>
  <c r="T152" i="8"/>
  <c r="V154" i="8"/>
  <c r="L154" i="8"/>
  <c r="U154" i="8"/>
  <c r="I154" i="8"/>
  <c r="T154" i="8"/>
  <c r="G154" i="8"/>
  <c r="M154" i="8"/>
  <c r="V159" i="8"/>
  <c r="M159" i="8"/>
  <c r="U159" i="8"/>
  <c r="S159" i="8"/>
  <c r="G159" i="8"/>
  <c r="F159" i="8"/>
  <c r="I159" i="8"/>
  <c r="J3" i="10"/>
  <c r="O12" i="6"/>
  <c r="U160" i="3"/>
  <c r="T8" i="4"/>
  <c r="T10" i="4"/>
  <c r="D13" i="4"/>
  <c r="E16" i="4"/>
  <c r="D16" i="4"/>
  <c r="D18" i="4"/>
  <c r="T23" i="4"/>
  <c r="B26" i="4"/>
  <c r="E27" i="4"/>
  <c r="E44" i="4"/>
  <c r="D49" i="4"/>
  <c r="B55" i="4"/>
  <c r="D55" i="4"/>
  <c r="E57" i="4"/>
  <c r="D57" i="4"/>
  <c r="E63" i="4"/>
  <c r="E65" i="4"/>
  <c r="B73" i="4"/>
  <c r="T75" i="4"/>
  <c r="D80" i="4"/>
  <c r="B80" i="4"/>
  <c r="D96" i="4"/>
  <c r="B96" i="4"/>
  <c r="D101" i="4"/>
  <c r="E103" i="4"/>
  <c r="T110" i="4"/>
  <c r="D116" i="4"/>
  <c r="E116" i="4"/>
  <c r="D117" i="4"/>
  <c r="B132" i="4"/>
  <c r="B136" i="4"/>
  <c r="P137" i="4"/>
  <c r="T13" i="5"/>
  <c r="E16" i="5"/>
  <c r="D16" i="5"/>
  <c r="T23" i="5"/>
  <c r="E26" i="5"/>
  <c r="D29" i="5"/>
  <c r="B32" i="5"/>
  <c r="E35" i="5"/>
  <c r="T36" i="5"/>
  <c r="E40" i="5"/>
  <c r="B40" i="5"/>
  <c r="B46" i="5"/>
  <c r="D52" i="5"/>
  <c r="E53" i="5"/>
  <c r="B53" i="5"/>
  <c r="D56" i="5"/>
  <c r="E57" i="5"/>
  <c r="D57" i="5"/>
  <c r="B65" i="5"/>
  <c r="B76" i="5"/>
  <c r="E76" i="5"/>
  <c r="E82" i="5"/>
  <c r="B82" i="5"/>
  <c r="H84" i="5"/>
  <c r="D86" i="5"/>
  <c r="B86" i="5"/>
  <c r="G89" i="6"/>
  <c r="H89" i="6" s="1"/>
  <c r="I89" i="6" s="1"/>
  <c r="U8" i="8"/>
  <c r="J13" i="8"/>
  <c r="V13" i="8"/>
  <c r="P24" i="8"/>
  <c r="T34" i="8"/>
  <c r="G34" i="8"/>
  <c r="S34" i="8"/>
  <c r="F34" i="8"/>
  <c r="M34" i="8"/>
  <c r="N34" i="8" s="1"/>
  <c r="V34" i="8"/>
  <c r="T35" i="8"/>
  <c r="T36" i="8"/>
  <c r="L38" i="8"/>
  <c r="N38" i="8" s="1"/>
  <c r="V38" i="8"/>
  <c r="S38" i="8"/>
  <c r="W38" i="8" s="1"/>
  <c r="F38" i="8"/>
  <c r="H38" i="8" s="1"/>
  <c r="F40" i="8"/>
  <c r="H40" i="8" s="1"/>
  <c r="M44" i="8"/>
  <c r="N44" i="8" s="1"/>
  <c r="U44" i="8"/>
  <c r="I44" i="8"/>
  <c r="K44" i="8" s="1"/>
  <c r="S44" i="8"/>
  <c r="W44" i="8" s="1"/>
  <c r="F44" i="8"/>
  <c r="P46" i="8"/>
  <c r="S48" i="8"/>
  <c r="T52" i="8"/>
  <c r="S55" i="8"/>
  <c r="W55" i="8" s="1"/>
  <c r="S56" i="8"/>
  <c r="P58" i="8"/>
  <c r="V63" i="8"/>
  <c r="M63" i="8"/>
  <c r="L63" i="8"/>
  <c r="N63" i="8" s="1"/>
  <c r="U63" i="8"/>
  <c r="I63" i="8"/>
  <c r="F63" i="8"/>
  <c r="L67" i="8"/>
  <c r="N67" i="8" s="1"/>
  <c r="F68" i="8"/>
  <c r="V72" i="8"/>
  <c r="G79" i="8"/>
  <c r="J83" i="8"/>
  <c r="U86" i="8"/>
  <c r="P90" i="8"/>
  <c r="F90" i="8"/>
  <c r="M90" i="8"/>
  <c r="L90" i="8"/>
  <c r="T90" i="8"/>
  <c r="W90" i="8" s="1"/>
  <c r="G90" i="8"/>
  <c r="I92" i="8"/>
  <c r="W97" i="8"/>
  <c r="P102" i="8"/>
  <c r="P105" i="8"/>
  <c r="P126" i="8"/>
  <c r="P128" i="8"/>
  <c r="K129" i="8"/>
  <c r="G130" i="8"/>
  <c r="F132" i="8"/>
  <c r="H132" i="8" s="1"/>
  <c r="J134" i="8"/>
  <c r="K134" i="8" s="1"/>
  <c r="U134" i="8"/>
  <c r="T136" i="8"/>
  <c r="P137" i="8"/>
  <c r="L139" i="8"/>
  <c r="U144" i="8"/>
  <c r="F146" i="8"/>
  <c r="U152" i="8"/>
  <c r="F154" i="8"/>
  <c r="V160" i="8"/>
  <c r="L160" i="8"/>
  <c r="M160" i="8"/>
  <c r="S160" i="8"/>
  <c r="F160" i="8"/>
  <c r="M4" i="10"/>
  <c r="AC4" i="10"/>
  <c r="AF7" i="8" s="1"/>
  <c r="Q4" i="15"/>
  <c r="AH4" i="14"/>
  <c r="V8" i="8"/>
  <c r="B12" i="4"/>
  <c r="E20" i="4"/>
  <c r="D20" i="4"/>
  <c r="D22" i="4"/>
  <c r="T27" i="4"/>
  <c r="B30" i="4"/>
  <c r="B41" i="4"/>
  <c r="T43" i="4"/>
  <c r="D48" i="4"/>
  <c r="B48" i="4"/>
  <c r="T49" i="4"/>
  <c r="E60" i="4"/>
  <c r="T78" i="4"/>
  <c r="D84" i="4"/>
  <c r="E84" i="4"/>
  <c r="D85" i="4"/>
  <c r="E87" i="4"/>
  <c r="B89" i="4"/>
  <c r="B98" i="4"/>
  <c r="D105" i="4"/>
  <c r="T105" i="4"/>
  <c r="D107" i="4"/>
  <c r="B109" i="4"/>
  <c r="B114" i="4"/>
  <c r="E117" i="4"/>
  <c r="T126" i="4"/>
  <c r="E132" i="4"/>
  <c r="E133" i="4"/>
  <c r="B133" i="4"/>
  <c r="B140" i="4"/>
  <c r="T7" i="5"/>
  <c r="E10" i="5"/>
  <c r="D13" i="5"/>
  <c r="B16" i="5"/>
  <c r="E19" i="5"/>
  <c r="T20" i="5"/>
  <c r="E24" i="5"/>
  <c r="B24" i="5"/>
  <c r="B30" i="5"/>
  <c r="D36" i="5"/>
  <c r="D40" i="5"/>
  <c r="E41" i="5"/>
  <c r="D41" i="5"/>
  <c r="E46" i="5"/>
  <c r="B49" i="5"/>
  <c r="E52" i="5"/>
  <c r="B60" i="5"/>
  <c r="E60" i="5"/>
  <c r="D65" i="5"/>
  <c r="E66" i="5"/>
  <c r="B66" i="5"/>
  <c r="D69" i="5"/>
  <c r="D70" i="5"/>
  <c r="B70" i="5"/>
  <c r="B73" i="5"/>
  <c r="J84" i="5"/>
  <c r="N87" i="5"/>
  <c r="K21" i="8"/>
  <c r="O21" i="8" s="1"/>
  <c r="T24" i="8"/>
  <c r="I34" i="8"/>
  <c r="K34" i="8" s="1"/>
  <c r="J36" i="8"/>
  <c r="V36" i="8"/>
  <c r="P37" i="8"/>
  <c r="G38" i="8"/>
  <c r="G44" i="8"/>
  <c r="V45" i="8"/>
  <c r="M45" i="8"/>
  <c r="S45" i="8"/>
  <c r="G45" i="8"/>
  <c r="F45" i="8"/>
  <c r="L45" i="8"/>
  <c r="U45" i="8"/>
  <c r="I45" i="8"/>
  <c r="K45" i="8" s="1"/>
  <c r="T46" i="8"/>
  <c r="V48" i="8"/>
  <c r="J52" i="8"/>
  <c r="V52" i="8"/>
  <c r="U55" i="8"/>
  <c r="J56" i="8"/>
  <c r="V56" i="8"/>
  <c r="U58" i="8"/>
  <c r="P60" i="8"/>
  <c r="P62" i="8"/>
  <c r="G63" i="8"/>
  <c r="P67" i="8"/>
  <c r="L68" i="8"/>
  <c r="S70" i="8"/>
  <c r="G70" i="8"/>
  <c r="U70" i="8"/>
  <c r="I70" i="8"/>
  <c r="K70" i="8" s="1"/>
  <c r="T70" i="8"/>
  <c r="F70" i="8"/>
  <c r="L70" i="8"/>
  <c r="N70" i="8" s="1"/>
  <c r="J72" i="8"/>
  <c r="V81" i="8"/>
  <c r="M81" i="8"/>
  <c r="N81" i="8" s="1"/>
  <c r="P81" i="8"/>
  <c r="F81" i="8"/>
  <c r="T81" i="8"/>
  <c r="S81" i="8"/>
  <c r="G81" i="8"/>
  <c r="S84" i="8"/>
  <c r="V86" i="8"/>
  <c r="P88" i="8"/>
  <c r="F88" i="8"/>
  <c r="M88" i="8"/>
  <c r="L88" i="8"/>
  <c r="T88" i="8"/>
  <c r="W88" i="8" s="1"/>
  <c r="G88" i="8"/>
  <c r="I90" i="8"/>
  <c r="K95" i="8"/>
  <c r="K100" i="8"/>
  <c r="O100" i="8" s="1"/>
  <c r="S102" i="8"/>
  <c r="W102" i="8" s="1"/>
  <c r="V109" i="8"/>
  <c r="M109" i="8"/>
  <c r="L109" i="8"/>
  <c r="N109" i="8" s="1"/>
  <c r="U109" i="8"/>
  <c r="I109" i="8"/>
  <c r="F109" i="8"/>
  <c r="H109" i="8" s="1"/>
  <c r="K124" i="8"/>
  <c r="T126" i="8"/>
  <c r="T128" i="8"/>
  <c r="I130" i="8"/>
  <c r="K130" i="8" s="1"/>
  <c r="V133" i="8"/>
  <c r="M133" i="8"/>
  <c r="L133" i="8"/>
  <c r="T133" i="8"/>
  <c r="F133" i="8"/>
  <c r="H133" i="8" s="1"/>
  <c r="T137" i="8"/>
  <c r="P139" i="8"/>
  <c r="V141" i="8"/>
  <c r="M141" i="8"/>
  <c r="U141" i="8"/>
  <c r="L141" i="8"/>
  <c r="I141" i="8"/>
  <c r="F141" i="8"/>
  <c r="H141" i="8" s="1"/>
  <c r="V143" i="8"/>
  <c r="M143" i="8"/>
  <c r="N143" i="8" s="1"/>
  <c r="U143" i="8"/>
  <c r="S143" i="8"/>
  <c r="G143" i="8"/>
  <c r="F143" i="8"/>
  <c r="I143" i="8"/>
  <c r="M150" i="8"/>
  <c r="L151" i="8"/>
  <c r="N151" i="8" s="1"/>
  <c r="M158" i="8"/>
  <c r="L159" i="8"/>
  <c r="N159" i="8" s="1"/>
  <c r="G160" i="8"/>
  <c r="Q3" i="15"/>
  <c r="AC3" i="10"/>
  <c r="AF6" i="8" s="1"/>
  <c r="AH3" i="14"/>
  <c r="T9" i="6"/>
  <c r="U9" i="6" s="1"/>
  <c r="V9" i="6" s="1"/>
  <c r="I6" i="15"/>
  <c r="T15" i="5"/>
  <c r="T31" i="5"/>
  <c r="T47" i="5"/>
  <c r="T63" i="5"/>
  <c r="U12" i="8"/>
  <c r="L12" i="8"/>
  <c r="G12" i="8"/>
  <c r="H12" i="8" s="1"/>
  <c r="P12" i="8"/>
  <c r="F28" i="8"/>
  <c r="H28" i="8" s="1"/>
  <c r="V28" i="8"/>
  <c r="L28" i="8"/>
  <c r="J40" i="8"/>
  <c r="V41" i="8"/>
  <c r="M41" i="8"/>
  <c r="P41" i="8"/>
  <c r="N43" i="8"/>
  <c r="J48" i="8"/>
  <c r="V49" i="8"/>
  <c r="M49" i="8"/>
  <c r="P49" i="8"/>
  <c r="V57" i="8"/>
  <c r="M57" i="8"/>
  <c r="L57" i="8"/>
  <c r="P57" i="8"/>
  <c r="V59" i="8"/>
  <c r="M59" i="8"/>
  <c r="L59" i="8"/>
  <c r="N59" i="8" s="1"/>
  <c r="P59" i="8"/>
  <c r="V61" i="8"/>
  <c r="M61" i="8"/>
  <c r="L61" i="8"/>
  <c r="P61" i="8"/>
  <c r="J68" i="8"/>
  <c r="V69" i="8"/>
  <c r="M69" i="8"/>
  <c r="G69" i="8"/>
  <c r="H69" i="8" s="1"/>
  <c r="P69" i="8"/>
  <c r="V71" i="8"/>
  <c r="M71" i="8"/>
  <c r="G71" i="8"/>
  <c r="H71" i="8" s="1"/>
  <c r="P71" i="8"/>
  <c r="J79" i="8"/>
  <c r="P80" i="8"/>
  <c r="F80" i="8"/>
  <c r="H80" i="8" s="1"/>
  <c r="S80" i="8"/>
  <c r="P82" i="8"/>
  <c r="F82" i="8"/>
  <c r="H82" i="8" s="1"/>
  <c r="S82" i="8"/>
  <c r="J98" i="8"/>
  <c r="J102" i="8"/>
  <c r="V103" i="8"/>
  <c r="M103" i="8"/>
  <c r="P103" i="8"/>
  <c r="J105" i="8"/>
  <c r="P106" i="8"/>
  <c r="J108" i="8"/>
  <c r="J132" i="8"/>
  <c r="V147" i="8"/>
  <c r="M147" i="8"/>
  <c r="U147" i="8"/>
  <c r="P147" i="8"/>
  <c r="V155" i="8"/>
  <c r="M155" i="8"/>
  <c r="U155" i="8"/>
  <c r="P155" i="8"/>
  <c r="H3" i="10"/>
  <c r="F3" i="15"/>
  <c r="J3" i="14"/>
  <c r="AA3" i="10"/>
  <c r="AC6" i="8" s="1"/>
  <c r="S3" i="15"/>
  <c r="C5" i="10"/>
  <c r="O6" i="10"/>
  <c r="AA6" i="14"/>
  <c r="Q6" i="15"/>
  <c r="AC6" i="10"/>
  <c r="AF9" i="8" s="1"/>
  <c r="AH9" i="8" s="1"/>
  <c r="S7" i="15"/>
  <c r="AE7" i="10"/>
  <c r="AI10" i="8" s="1"/>
  <c r="V10" i="10"/>
  <c r="Y13" i="8"/>
  <c r="Z13" i="8" s="1"/>
  <c r="P11" i="15"/>
  <c r="AB11" i="10"/>
  <c r="AD14" i="8" s="1"/>
  <c r="AF11" i="14"/>
  <c r="C4" i="10"/>
  <c r="I4" i="14"/>
  <c r="D8" i="6"/>
  <c r="D8" i="8"/>
  <c r="E5" i="15"/>
  <c r="I5" i="14"/>
  <c r="K5" i="14" s="1"/>
  <c r="O5" i="14"/>
  <c r="AB6" i="10"/>
  <c r="AD9" i="8" s="1"/>
  <c r="S6" i="15"/>
  <c r="AK6" i="14"/>
  <c r="AE6" i="10"/>
  <c r="AI9" i="8" s="1"/>
  <c r="W7" i="10"/>
  <c r="K9" i="15"/>
  <c r="U9" i="10"/>
  <c r="J12" i="7" s="1"/>
  <c r="Z9" i="10"/>
  <c r="AB12" i="8" s="1"/>
  <c r="G10" i="10"/>
  <c r="C11" i="10"/>
  <c r="B11" i="5"/>
  <c r="B27" i="5"/>
  <c r="B43" i="5"/>
  <c r="B59" i="5"/>
  <c r="B75" i="5"/>
  <c r="E7" i="6"/>
  <c r="G78" i="6"/>
  <c r="H78" i="6" s="1"/>
  <c r="I78" i="6" s="1"/>
  <c r="T12" i="8"/>
  <c r="W12" i="8" s="1"/>
  <c r="U25" i="8"/>
  <c r="P25" i="8"/>
  <c r="T28" i="8"/>
  <c r="P32" i="8"/>
  <c r="G41" i="8"/>
  <c r="H41" i="8" s="1"/>
  <c r="S41" i="8"/>
  <c r="W41" i="8" s="1"/>
  <c r="N42" i="8"/>
  <c r="V43" i="8"/>
  <c r="W43" i="8" s="1"/>
  <c r="M43" i="8"/>
  <c r="P43" i="8"/>
  <c r="G49" i="8"/>
  <c r="H49" i="8" s="1"/>
  <c r="S49" i="8"/>
  <c r="N50" i="8"/>
  <c r="V51" i="8"/>
  <c r="M51" i="8"/>
  <c r="N51" i="8" s="1"/>
  <c r="P51" i="8"/>
  <c r="P54" i="8"/>
  <c r="G57" i="8"/>
  <c r="H57" i="8" s="1"/>
  <c r="S57" i="8"/>
  <c r="J58" i="8"/>
  <c r="G59" i="8"/>
  <c r="H59" i="8" s="1"/>
  <c r="S59" i="8"/>
  <c r="W59" i="8" s="1"/>
  <c r="J60" i="8"/>
  <c r="G61" i="8"/>
  <c r="H61" i="8" s="1"/>
  <c r="S61" i="8"/>
  <c r="J62" i="8"/>
  <c r="U66" i="8"/>
  <c r="P66" i="8"/>
  <c r="T69" i="8"/>
  <c r="T71" i="8"/>
  <c r="V73" i="8"/>
  <c r="M73" i="8"/>
  <c r="N73" i="8" s="1"/>
  <c r="P73" i="8"/>
  <c r="F73" i="8"/>
  <c r="H73" i="8" s="1"/>
  <c r="V75" i="8"/>
  <c r="W75" i="8" s="1"/>
  <c r="M75" i="8"/>
  <c r="N75" i="8" s="1"/>
  <c r="P75" i="8"/>
  <c r="F75" i="8"/>
  <c r="H75" i="8" s="1"/>
  <c r="V77" i="8"/>
  <c r="W77" i="8" s="1"/>
  <c r="M77" i="8"/>
  <c r="N77" i="8" s="1"/>
  <c r="P77" i="8"/>
  <c r="F77" i="8"/>
  <c r="H77" i="8" s="1"/>
  <c r="I80" i="8"/>
  <c r="U80" i="8"/>
  <c r="I82" i="8"/>
  <c r="U82" i="8"/>
  <c r="P94" i="8"/>
  <c r="F94" i="8"/>
  <c r="H94" i="8" s="1"/>
  <c r="S94" i="8"/>
  <c r="P96" i="8"/>
  <c r="F96" i="8"/>
  <c r="H96" i="8" s="1"/>
  <c r="S96" i="8"/>
  <c r="G103" i="8"/>
  <c r="H103" i="8" s="1"/>
  <c r="S103" i="8"/>
  <c r="G106" i="8"/>
  <c r="H106" i="8" s="1"/>
  <c r="T106" i="8"/>
  <c r="W106" i="8" s="1"/>
  <c r="V123" i="8"/>
  <c r="M123" i="8"/>
  <c r="L123" i="8"/>
  <c r="P123" i="8"/>
  <c r="V125" i="8"/>
  <c r="M125" i="8"/>
  <c r="L125" i="8"/>
  <c r="P125" i="8"/>
  <c r="V135" i="8"/>
  <c r="M135" i="8"/>
  <c r="N135" i="8" s="1"/>
  <c r="U135" i="8"/>
  <c r="W135" i="8" s="1"/>
  <c r="P135" i="8"/>
  <c r="V138" i="8"/>
  <c r="W138" i="8" s="1"/>
  <c r="L138" i="8"/>
  <c r="N138" i="8" s="1"/>
  <c r="P138" i="8"/>
  <c r="G147" i="8"/>
  <c r="H147" i="8" s="1"/>
  <c r="S147" i="8"/>
  <c r="V149" i="8"/>
  <c r="M149" i="8"/>
  <c r="N149" i="8" s="1"/>
  <c r="U149" i="8"/>
  <c r="P149" i="8"/>
  <c r="G155" i="8"/>
  <c r="H155" i="8" s="1"/>
  <c r="S155" i="8"/>
  <c r="V157" i="8"/>
  <c r="W157" i="8" s="1"/>
  <c r="M157" i="8"/>
  <c r="N157" i="8" s="1"/>
  <c r="U157" i="8"/>
  <c r="P157" i="8"/>
  <c r="D3" i="15"/>
  <c r="H3" i="15"/>
  <c r="AE3" i="10"/>
  <c r="AI6" i="8" s="1"/>
  <c r="J10" i="10"/>
  <c r="M10" i="10"/>
  <c r="E4" i="15"/>
  <c r="H4" i="15"/>
  <c r="O4" i="14"/>
  <c r="R4" i="10"/>
  <c r="G7" i="7" s="1"/>
  <c r="M4" i="15"/>
  <c r="AC4" i="14"/>
  <c r="J5" i="10"/>
  <c r="G5" i="15"/>
  <c r="N5" i="14"/>
  <c r="AJ6" i="14"/>
  <c r="AA7" i="10"/>
  <c r="AC10" i="8" s="1"/>
  <c r="U7" i="15"/>
  <c r="AG7" i="10"/>
  <c r="AK10" i="8" s="1"/>
  <c r="C8" i="10"/>
  <c r="P9" i="10"/>
  <c r="L9" i="15"/>
  <c r="AA9" i="14"/>
  <c r="L11" i="10"/>
  <c r="F11" i="15"/>
  <c r="J11" i="14"/>
  <c r="R5" i="10"/>
  <c r="G8" i="7" s="1"/>
  <c r="H5" i="15"/>
  <c r="T5" i="15"/>
  <c r="W6" i="14"/>
  <c r="X6" i="14" s="1"/>
  <c r="T6" i="14" s="1"/>
  <c r="Z7" i="10"/>
  <c r="AB10" i="8" s="1"/>
  <c r="AD7" i="14"/>
  <c r="Q9" i="15"/>
  <c r="AC9" i="10"/>
  <c r="AF12" i="8" s="1"/>
  <c r="E9" i="14"/>
  <c r="B9" i="15"/>
  <c r="AH9" i="14"/>
  <c r="I10" i="14"/>
  <c r="K10" i="14" s="1"/>
  <c r="E10" i="15"/>
  <c r="I10" i="10"/>
  <c r="S13" i="6" s="1"/>
  <c r="D62" i="4"/>
  <c r="D94" i="4"/>
  <c r="D126" i="4"/>
  <c r="D8" i="7"/>
  <c r="F11" i="8"/>
  <c r="S11" i="8"/>
  <c r="W11" i="8" s="1"/>
  <c r="M12" i="8"/>
  <c r="J24" i="8"/>
  <c r="I25" i="8"/>
  <c r="V25" i="8"/>
  <c r="W25" i="8" s="1"/>
  <c r="M28" i="8"/>
  <c r="T29" i="8"/>
  <c r="V29" i="8"/>
  <c r="W29" i="8" s="1"/>
  <c r="L29" i="8"/>
  <c r="N29" i="8" s="1"/>
  <c r="P29" i="8"/>
  <c r="V31" i="8"/>
  <c r="W31" i="8" s="1"/>
  <c r="M31" i="8"/>
  <c r="N31" i="8" s="1"/>
  <c r="P31" i="8"/>
  <c r="I32" i="8"/>
  <c r="K32" i="8" s="1"/>
  <c r="U32" i="8"/>
  <c r="J41" i="8"/>
  <c r="K41" i="8" s="1"/>
  <c r="P42" i="8"/>
  <c r="T43" i="8"/>
  <c r="J49" i="8"/>
  <c r="K49" i="8" s="1"/>
  <c r="P50" i="8"/>
  <c r="T51" i="8"/>
  <c r="V53" i="8"/>
  <c r="W53" i="8" s="1"/>
  <c r="M53" i="8"/>
  <c r="N53" i="8" s="1"/>
  <c r="O53" i="8" s="1"/>
  <c r="P53" i="8"/>
  <c r="I54" i="8"/>
  <c r="K54" i="8" s="1"/>
  <c r="U54" i="8"/>
  <c r="J55" i="8"/>
  <c r="V65" i="8"/>
  <c r="M65" i="8"/>
  <c r="N65" i="8" s="1"/>
  <c r="T65" i="8"/>
  <c r="I65" i="8"/>
  <c r="K65" i="8" s="1"/>
  <c r="O65" i="8" s="1"/>
  <c r="P65" i="8"/>
  <c r="I66" i="8"/>
  <c r="K66" i="8" s="1"/>
  <c r="V66" i="8"/>
  <c r="J69" i="8"/>
  <c r="K69" i="8" s="1"/>
  <c r="L69" i="8"/>
  <c r="J71" i="8"/>
  <c r="K71" i="8" s="1"/>
  <c r="L71" i="8"/>
  <c r="N71" i="8" s="1"/>
  <c r="I73" i="8"/>
  <c r="K73" i="8" s="1"/>
  <c r="U73" i="8"/>
  <c r="I75" i="8"/>
  <c r="K75" i="8" s="1"/>
  <c r="U75" i="8"/>
  <c r="I77" i="8"/>
  <c r="K77" i="8" s="1"/>
  <c r="U77" i="8"/>
  <c r="J80" i="8"/>
  <c r="M80" i="8"/>
  <c r="N80" i="8" s="1"/>
  <c r="J82" i="8"/>
  <c r="M82" i="8"/>
  <c r="N82" i="8" s="1"/>
  <c r="V85" i="8"/>
  <c r="W85" i="8" s="1"/>
  <c r="M85" i="8"/>
  <c r="N85" i="8" s="1"/>
  <c r="P85" i="8"/>
  <c r="F85" i="8"/>
  <c r="H85" i="8" s="1"/>
  <c r="O85" i="8" s="1"/>
  <c r="V87" i="8"/>
  <c r="W87" i="8" s="1"/>
  <c r="M87" i="8"/>
  <c r="N87" i="8" s="1"/>
  <c r="P87" i="8"/>
  <c r="F87" i="8"/>
  <c r="H87" i="8" s="1"/>
  <c r="V89" i="8"/>
  <c r="W89" i="8" s="1"/>
  <c r="M89" i="8"/>
  <c r="N89" i="8" s="1"/>
  <c r="P89" i="8"/>
  <c r="F89" i="8"/>
  <c r="H89" i="8" s="1"/>
  <c r="V91" i="8"/>
  <c r="W91" i="8" s="1"/>
  <c r="M91" i="8"/>
  <c r="N91" i="8" s="1"/>
  <c r="P91" i="8"/>
  <c r="F91" i="8"/>
  <c r="H91" i="8" s="1"/>
  <c r="V93" i="8"/>
  <c r="W93" i="8" s="1"/>
  <c r="M93" i="8"/>
  <c r="N93" i="8" s="1"/>
  <c r="P93" i="8"/>
  <c r="F93" i="8"/>
  <c r="H93" i="8" s="1"/>
  <c r="O93" i="8" s="1"/>
  <c r="V94" i="8"/>
  <c r="V96" i="8"/>
  <c r="J103" i="8"/>
  <c r="K103" i="8" s="1"/>
  <c r="J106" i="8"/>
  <c r="K106" i="8" s="1"/>
  <c r="L106" i="8"/>
  <c r="M110" i="8"/>
  <c r="N110" i="8" s="1"/>
  <c r="P110" i="8"/>
  <c r="M122" i="8"/>
  <c r="N122" i="8" s="1"/>
  <c r="P122" i="8"/>
  <c r="T123" i="8"/>
  <c r="T125" i="8"/>
  <c r="J126" i="8"/>
  <c r="V127" i="8"/>
  <c r="W127" i="8" s="1"/>
  <c r="M127" i="8"/>
  <c r="L127" i="8"/>
  <c r="P127" i="8"/>
  <c r="V129" i="8"/>
  <c r="W129" i="8" s="1"/>
  <c r="M129" i="8"/>
  <c r="L129" i="8"/>
  <c r="P129" i="8"/>
  <c r="J133" i="8"/>
  <c r="K133" i="8" s="1"/>
  <c r="T135" i="8"/>
  <c r="I138" i="8"/>
  <c r="U138" i="8"/>
  <c r="L147" i="8"/>
  <c r="V148" i="8"/>
  <c r="W148" i="8" s="1"/>
  <c r="L148" i="8"/>
  <c r="N148" i="8" s="1"/>
  <c r="P148" i="8"/>
  <c r="T149" i="8"/>
  <c r="L155" i="8"/>
  <c r="V156" i="8"/>
  <c r="W156" i="8" s="1"/>
  <c r="L156" i="8"/>
  <c r="N156" i="8" s="1"/>
  <c r="P156" i="8"/>
  <c r="T157" i="8"/>
  <c r="B6" i="8"/>
  <c r="B6" i="7"/>
  <c r="H3" i="14"/>
  <c r="L3" i="15"/>
  <c r="N3" i="15"/>
  <c r="AE3" i="14"/>
  <c r="AK3" i="14"/>
  <c r="AG3" i="10"/>
  <c r="AK6" i="8" s="1"/>
  <c r="I4" i="10"/>
  <c r="S7" i="6" s="1"/>
  <c r="Y4" i="10"/>
  <c r="AA7" i="8" s="1"/>
  <c r="D6" i="15"/>
  <c r="H6" i="14"/>
  <c r="K6" i="15"/>
  <c r="U6" i="10"/>
  <c r="J9" i="7" s="1"/>
  <c r="F9" i="10"/>
  <c r="W9" i="14"/>
  <c r="X9" i="14" s="1"/>
  <c r="T9" i="14" s="1"/>
  <c r="N10" i="15"/>
  <c r="AD10" i="14"/>
  <c r="AG10" i="14" s="1"/>
  <c r="Z10" i="10"/>
  <c r="AB13" i="8" s="1"/>
  <c r="L12" i="15"/>
  <c r="AA12" i="14"/>
  <c r="T58" i="4"/>
  <c r="T90" i="4"/>
  <c r="T122" i="4"/>
  <c r="J12" i="8"/>
  <c r="K12" i="8" s="1"/>
  <c r="AH13" i="8"/>
  <c r="F16" i="8"/>
  <c r="H16" i="8" s="1"/>
  <c r="V16" i="8"/>
  <c r="L16" i="8"/>
  <c r="N16" i="8" s="1"/>
  <c r="W21" i="8"/>
  <c r="L25" i="8"/>
  <c r="N25" i="8" s="1"/>
  <c r="V32" i="8"/>
  <c r="J35" i="8"/>
  <c r="J38" i="8"/>
  <c r="K38" i="8" s="1"/>
  <c r="V39" i="8"/>
  <c r="W39" i="8" s="1"/>
  <c r="M39" i="8"/>
  <c r="N39" i="8" s="1"/>
  <c r="P39" i="8"/>
  <c r="L41" i="8"/>
  <c r="H42" i="8"/>
  <c r="I43" i="8"/>
  <c r="K43" i="8" s="1"/>
  <c r="U43" i="8"/>
  <c r="J46" i="8"/>
  <c r="V47" i="8"/>
  <c r="W47" i="8" s="1"/>
  <c r="M47" i="8"/>
  <c r="N47" i="8" s="1"/>
  <c r="P47" i="8"/>
  <c r="L49" i="8"/>
  <c r="H50" i="8"/>
  <c r="I51" i="8"/>
  <c r="K51" i="8" s="1"/>
  <c r="U51" i="8"/>
  <c r="V54" i="8"/>
  <c r="W54" i="8" s="1"/>
  <c r="J57" i="8"/>
  <c r="K57" i="8" s="1"/>
  <c r="J59" i="8"/>
  <c r="K59" i="8" s="1"/>
  <c r="J61" i="8"/>
  <c r="K61" i="8" s="1"/>
  <c r="M64" i="8"/>
  <c r="N64" i="8" s="1"/>
  <c r="O64" i="8" s="1"/>
  <c r="P64" i="8"/>
  <c r="L66" i="8"/>
  <c r="N66" i="8" s="1"/>
  <c r="P74" i="8"/>
  <c r="F74" i="8"/>
  <c r="H74" i="8" s="1"/>
  <c r="O74" i="8" s="1"/>
  <c r="S74" i="8"/>
  <c r="W74" i="8" s="1"/>
  <c r="P76" i="8"/>
  <c r="F76" i="8"/>
  <c r="H76" i="8" s="1"/>
  <c r="S76" i="8"/>
  <c r="W76" i="8" s="1"/>
  <c r="P78" i="8"/>
  <c r="F78" i="8"/>
  <c r="H78" i="8" s="1"/>
  <c r="S78" i="8"/>
  <c r="W78" i="8" s="1"/>
  <c r="AH81" i="8"/>
  <c r="J84" i="8"/>
  <c r="J86" i="8"/>
  <c r="K86" i="8" s="1"/>
  <c r="J88" i="8"/>
  <c r="K88" i="8" s="1"/>
  <c r="J90" i="8"/>
  <c r="J92" i="8"/>
  <c r="L94" i="8"/>
  <c r="N94" i="8" s="1"/>
  <c r="V95" i="8"/>
  <c r="W95" i="8" s="1"/>
  <c r="M95" i="8"/>
  <c r="N95" i="8" s="1"/>
  <c r="P95" i="8"/>
  <c r="F95" i="8"/>
  <c r="H95" i="8" s="1"/>
  <c r="L96" i="8"/>
  <c r="N96" i="8" s="1"/>
  <c r="V97" i="8"/>
  <c r="M97" i="8"/>
  <c r="N97" i="8" s="1"/>
  <c r="P97" i="8"/>
  <c r="F97" i="8"/>
  <c r="H97" i="8" s="1"/>
  <c r="V101" i="8"/>
  <c r="W101" i="8" s="1"/>
  <c r="M101" i="8"/>
  <c r="N101" i="8" s="1"/>
  <c r="P101" i="8"/>
  <c r="L103" i="8"/>
  <c r="N103" i="8" s="1"/>
  <c r="P104" i="8"/>
  <c r="M106" i="8"/>
  <c r="V107" i="8"/>
  <c r="W107" i="8" s="1"/>
  <c r="M107" i="8"/>
  <c r="L107" i="8"/>
  <c r="P107" i="8"/>
  <c r="J109" i="8"/>
  <c r="H110" i="8"/>
  <c r="W110" i="8"/>
  <c r="H122" i="8"/>
  <c r="W122" i="8"/>
  <c r="I123" i="8"/>
  <c r="K123" i="8" s="1"/>
  <c r="U123" i="8"/>
  <c r="M124" i="8"/>
  <c r="N124" i="8" s="1"/>
  <c r="O124" i="8" s="1"/>
  <c r="P124" i="8"/>
  <c r="I125" i="8"/>
  <c r="K125" i="8" s="1"/>
  <c r="U125" i="8"/>
  <c r="V131" i="8"/>
  <c r="W131" i="8" s="1"/>
  <c r="M131" i="8"/>
  <c r="L131" i="8"/>
  <c r="P131" i="8"/>
  <c r="I135" i="8"/>
  <c r="V142" i="8"/>
  <c r="W142" i="8" s="1"/>
  <c r="L142" i="8"/>
  <c r="N142" i="8" s="1"/>
  <c r="P142" i="8"/>
  <c r="V145" i="8"/>
  <c r="M145" i="8"/>
  <c r="N145" i="8" s="1"/>
  <c r="U145" i="8"/>
  <c r="P145" i="8"/>
  <c r="H148" i="8"/>
  <c r="I149" i="8"/>
  <c r="V153" i="8"/>
  <c r="M153" i="8"/>
  <c r="N153" i="8" s="1"/>
  <c r="U153" i="8"/>
  <c r="P153" i="8"/>
  <c r="H156" i="8"/>
  <c r="I157" i="8"/>
  <c r="V161" i="8"/>
  <c r="W161" i="8" s="1"/>
  <c r="M161" i="8"/>
  <c r="N161" i="8" s="1"/>
  <c r="U161" i="8"/>
  <c r="P161" i="8"/>
  <c r="K3" i="10"/>
  <c r="T3" i="10"/>
  <c r="I6" i="7" s="1"/>
  <c r="AD3" i="10"/>
  <c r="AG6" i="8" s="1"/>
  <c r="AI3" i="14"/>
  <c r="AF5" i="10"/>
  <c r="AJ8" i="8" s="1"/>
  <c r="G6" i="10"/>
  <c r="P9" i="6" s="1"/>
  <c r="Q9" i="6" s="1"/>
  <c r="R9" i="6" s="1"/>
  <c r="F6" i="14"/>
  <c r="C7" i="10"/>
  <c r="P7" i="10"/>
  <c r="AE7" i="14"/>
  <c r="AM7" i="14"/>
  <c r="N9" i="15"/>
  <c r="A7" i="7"/>
  <c r="A7" i="8"/>
  <c r="J8" i="8"/>
  <c r="S8" i="8"/>
  <c r="I8" i="8"/>
  <c r="AL5" i="14"/>
  <c r="E9" i="8"/>
  <c r="J9" i="8" s="1"/>
  <c r="E9" i="7"/>
  <c r="P6" i="15"/>
  <c r="AL6" i="14"/>
  <c r="AA9" i="10"/>
  <c r="AC12" i="8" s="1"/>
  <c r="C10" i="15"/>
  <c r="Q11" i="10"/>
  <c r="F14" i="7" s="1"/>
  <c r="G11" i="15"/>
  <c r="N11" i="14"/>
  <c r="S11" i="15"/>
  <c r="AK11" i="14"/>
  <c r="AE11" i="10"/>
  <c r="AI14" i="8" s="1"/>
  <c r="K10" i="15"/>
  <c r="C12" i="10"/>
  <c r="O13" i="10"/>
  <c r="C14" i="10"/>
  <c r="B19" i="8"/>
  <c r="B19" i="7"/>
  <c r="E16" i="14"/>
  <c r="I17" i="15"/>
  <c r="AF17" i="14"/>
  <c r="AB17" i="10"/>
  <c r="AD20" i="8" s="1"/>
  <c r="P17" i="15"/>
  <c r="C18" i="15"/>
  <c r="G18" i="10"/>
  <c r="F18" i="14"/>
  <c r="AG18" i="10"/>
  <c r="AK21" i="8" s="1"/>
  <c r="AM18" i="14"/>
  <c r="N21" i="15"/>
  <c r="Z21" i="10"/>
  <c r="AB24" i="8" s="1"/>
  <c r="AD21" i="14"/>
  <c r="AB24" i="10"/>
  <c r="AD27" i="8" s="1"/>
  <c r="AF24" i="14"/>
  <c r="P24" i="15"/>
  <c r="T13" i="10"/>
  <c r="I16" i="7" s="1"/>
  <c r="W13" i="10"/>
  <c r="N14" i="10"/>
  <c r="AC14" i="10"/>
  <c r="AF17" i="8" s="1"/>
  <c r="Q14" i="15"/>
  <c r="AL14" i="14"/>
  <c r="AF14" i="10"/>
  <c r="AJ17" i="8" s="1"/>
  <c r="D15" i="15"/>
  <c r="H15" i="10"/>
  <c r="H15" i="14"/>
  <c r="J15" i="10"/>
  <c r="G15" i="15"/>
  <c r="Q15" i="10"/>
  <c r="F18" i="7" s="1"/>
  <c r="F16" i="10"/>
  <c r="D17" i="15"/>
  <c r="H17" i="10"/>
  <c r="T17" i="10"/>
  <c r="I20" i="7" s="1"/>
  <c r="Q17" i="14"/>
  <c r="AD21" i="10"/>
  <c r="AG24" i="8" s="1"/>
  <c r="AI21" i="14"/>
  <c r="R21" i="15"/>
  <c r="J11" i="8"/>
  <c r="K11" i="8" s="1"/>
  <c r="P11" i="8"/>
  <c r="G11" i="8"/>
  <c r="H9" i="14"/>
  <c r="N10" i="10"/>
  <c r="N10" i="14"/>
  <c r="G10" i="15"/>
  <c r="R10" i="10"/>
  <c r="G13" i="7" s="1"/>
  <c r="O10" i="14"/>
  <c r="H10" i="15"/>
  <c r="U10" i="10"/>
  <c r="J13" i="7" s="1"/>
  <c r="AA13" i="14"/>
  <c r="O13" i="15"/>
  <c r="AE13" i="14"/>
  <c r="AK15" i="14"/>
  <c r="S15" i="15"/>
  <c r="O16" i="10"/>
  <c r="L17" i="10"/>
  <c r="J17" i="14"/>
  <c r="O17" i="10"/>
  <c r="Y18" i="10"/>
  <c r="AA21" i="8" s="1"/>
  <c r="AC18" i="14"/>
  <c r="AG19" i="14"/>
  <c r="AA14" i="14"/>
  <c r="L14" i="15"/>
  <c r="W16" i="10"/>
  <c r="T16" i="15"/>
  <c r="AF16" i="10"/>
  <c r="AJ19" i="8" s="1"/>
  <c r="AL16" i="14"/>
  <c r="J23" i="8"/>
  <c r="P23" i="8"/>
  <c r="G23" i="8"/>
  <c r="AE21" i="10"/>
  <c r="AI24" i="8" s="1"/>
  <c r="AK21" i="14"/>
  <c r="AE14" i="10"/>
  <c r="AI17" i="8" s="1"/>
  <c r="W16" i="14"/>
  <c r="X16" i="14" s="1"/>
  <c r="T16" i="14" s="1"/>
  <c r="AA17" i="10"/>
  <c r="AC20" i="8" s="1"/>
  <c r="O17" i="15"/>
  <c r="AH17" i="14"/>
  <c r="AJ17" i="14" s="1"/>
  <c r="B18" i="15"/>
  <c r="F18" i="10"/>
  <c r="E18" i="14"/>
  <c r="M18" i="15"/>
  <c r="AJ18" i="14"/>
  <c r="AM20" i="14"/>
  <c r="AG20" i="10"/>
  <c r="AK23" i="8" s="1"/>
  <c r="U20" i="15"/>
  <c r="X21" i="10"/>
  <c r="S20" i="8"/>
  <c r="W20" i="8" s="1"/>
  <c r="I20" i="8"/>
  <c r="K20" i="8" s="1"/>
  <c r="J28" i="8"/>
  <c r="K28" i="8" s="1"/>
  <c r="V99" i="8"/>
  <c r="W99" i="8" s="1"/>
  <c r="M99" i="8"/>
  <c r="J135" i="8"/>
  <c r="J136" i="8"/>
  <c r="J137" i="8"/>
  <c r="J138" i="8"/>
  <c r="J139" i="8"/>
  <c r="K139" i="8" s="1"/>
  <c r="J140" i="8"/>
  <c r="K140" i="8" s="1"/>
  <c r="J141" i="8"/>
  <c r="J142" i="8"/>
  <c r="K142" i="8" s="1"/>
  <c r="AH142" i="8"/>
  <c r="J143" i="8"/>
  <c r="J144" i="8"/>
  <c r="J145" i="8"/>
  <c r="K145" i="8" s="1"/>
  <c r="O145" i="8" s="1"/>
  <c r="J146" i="8"/>
  <c r="J147" i="8"/>
  <c r="K147" i="8" s="1"/>
  <c r="J148" i="8"/>
  <c r="K148" i="8" s="1"/>
  <c r="J149" i="8"/>
  <c r="J150" i="8"/>
  <c r="J151" i="8"/>
  <c r="J152" i="8"/>
  <c r="J153" i="8"/>
  <c r="K153" i="8" s="1"/>
  <c r="O153" i="8" s="1"/>
  <c r="J154" i="8"/>
  <c r="J155" i="8"/>
  <c r="K155" i="8" s="1"/>
  <c r="J156" i="8"/>
  <c r="K156" i="8" s="1"/>
  <c r="J157" i="8"/>
  <c r="J158" i="8"/>
  <c r="J159" i="8"/>
  <c r="J160" i="8"/>
  <c r="K160" i="8" s="1"/>
  <c r="J161" i="8"/>
  <c r="K161" i="8" s="1"/>
  <c r="P3" i="10"/>
  <c r="AL3" i="14"/>
  <c r="J7" i="8"/>
  <c r="V7" i="8"/>
  <c r="M7" i="8"/>
  <c r="Y10" i="10"/>
  <c r="AA13" i="8" s="1"/>
  <c r="M10" i="15"/>
  <c r="AE10" i="14"/>
  <c r="O10" i="15"/>
  <c r="K13" i="10"/>
  <c r="P14" i="10"/>
  <c r="AK14" i="14"/>
  <c r="T14" i="15"/>
  <c r="E15" i="15"/>
  <c r="I15" i="10"/>
  <c r="S18" i="6" s="1"/>
  <c r="H15" i="15"/>
  <c r="R15" i="10"/>
  <c r="G18" i="7" s="1"/>
  <c r="J17" i="15"/>
  <c r="AC17" i="10"/>
  <c r="AF20" i="8" s="1"/>
  <c r="AH20" i="8" s="1"/>
  <c r="Z18" i="10"/>
  <c r="AB21" i="8" s="1"/>
  <c r="AD18" i="14"/>
  <c r="S21" i="15"/>
  <c r="N6" i="15"/>
  <c r="C9" i="10"/>
  <c r="AA10" i="14"/>
  <c r="AA15" i="14"/>
  <c r="L15" i="15"/>
  <c r="R15" i="15"/>
  <c r="AI15" i="14"/>
  <c r="T15" i="15"/>
  <c r="AL15" i="14"/>
  <c r="N16" i="10"/>
  <c r="P16" i="10"/>
  <c r="K17" i="10"/>
  <c r="F17" i="15"/>
  <c r="P17" i="10"/>
  <c r="C21" i="10"/>
  <c r="G22" i="14"/>
  <c r="Q10" i="15"/>
  <c r="B15" i="8"/>
  <c r="B15" i="7"/>
  <c r="J13" i="15"/>
  <c r="Q13" i="14"/>
  <c r="X13" i="10"/>
  <c r="B17" i="8"/>
  <c r="B17" i="7"/>
  <c r="L16" i="15"/>
  <c r="AA16" i="14"/>
  <c r="S16" i="15"/>
  <c r="AE16" i="10"/>
  <c r="AI19" i="8" s="1"/>
  <c r="G17" i="14"/>
  <c r="P19" i="14"/>
  <c r="P20" i="15"/>
  <c r="AB20" i="10"/>
  <c r="AD23" i="8" s="1"/>
  <c r="AF20" i="14"/>
  <c r="L6" i="10"/>
  <c r="T6" i="10"/>
  <c r="I9" i="7" s="1"/>
  <c r="B10" i="15"/>
  <c r="E10" i="14"/>
  <c r="J16" i="8"/>
  <c r="K16" i="8" s="1"/>
  <c r="G13" i="10"/>
  <c r="F13" i="14"/>
  <c r="F13" i="15"/>
  <c r="C16" i="10"/>
  <c r="F16" i="14"/>
  <c r="L17" i="15"/>
  <c r="W17" i="10"/>
  <c r="K18" i="14"/>
  <c r="J19" i="10"/>
  <c r="K19" i="10"/>
  <c r="F19" i="15"/>
  <c r="J25" i="8"/>
  <c r="P22" i="10"/>
  <c r="W22" i="10"/>
  <c r="X22" i="10"/>
  <c r="M22" i="15"/>
  <c r="AH25" i="14"/>
  <c r="AJ25" i="14" s="1"/>
  <c r="Q25" i="15"/>
  <c r="AC25" i="10"/>
  <c r="AF28" i="8" s="1"/>
  <c r="C26" i="15"/>
  <c r="G26" i="10"/>
  <c r="F26" i="14"/>
  <c r="G26" i="14" s="1"/>
  <c r="J26" i="10"/>
  <c r="I26" i="15"/>
  <c r="K26" i="15"/>
  <c r="U26" i="10"/>
  <c r="J29" i="7" s="1"/>
  <c r="Z26" i="10"/>
  <c r="AB29" i="8" s="1"/>
  <c r="AD26" i="14"/>
  <c r="N26" i="15"/>
  <c r="T27" i="10"/>
  <c r="I30" i="7" s="1"/>
  <c r="H29" i="10"/>
  <c r="D29" i="15"/>
  <c r="H29" i="14"/>
  <c r="F29" i="15"/>
  <c r="J29" i="14"/>
  <c r="L29" i="10"/>
  <c r="W30" i="14"/>
  <c r="X30" i="14" s="1"/>
  <c r="T30" i="14" s="1"/>
  <c r="W30" i="10"/>
  <c r="R30" i="15"/>
  <c r="AD30" i="10"/>
  <c r="AG33" i="8" s="1"/>
  <c r="J31" i="10"/>
  <c r="W32" i="14"/>
  <c r="X32" i="14" s="1"/>
  <c r="T32" i="14" s="1"/>
  <c r="M32" i="10"/>
  <c r="M35" i="14"/>
  <c r="J10" i="8"/>
  <c r="K10" i="8" s="1"/>
  <c r="O10" i="8" s="1"/>
  <c r="J29" i="8"/>
  <c r="K29" i="8" s="1"/>
  <c r="O29" i="8" s="1"/>
  <c r="F12" i="13"/>
  <c r="N8" i="13"/>
  <c r="N9" i="13"/>
  <c r="F9" i="13"/>
  <c r="C3" i="10"/>
  <c r="C6" i="10"/>
  <c r="AF10" i="10"/>
  <c r="AJ13" i="8" s="1"/>
  <c r="B14" i="8"/>
  <c r="B14" i="7"/>
  <c r="C13" i="15"/>
  <c r="P13" i="10"/>
  <c r="M13" i="15"/>
  <c r="AD13" i="10"/>
  <c r="AG16" i="8" s="1"/>
  <c r="R13" i="15"/>
  <c r="AE13" i="10"/>
  <c r="AI16" i="8" s="1"/>
  <c r="AL16" i="8" s="1"/>
  <c r="S13" i="15"/>
  <c r="B18" i="8"/>
  <c r="B18" i="7"/>
  <c r="AF15" i="14"/>
  <c r="AH15" i="14"/>
  <c r="AJ15" i="14" s="1"/>
  <c r="J18" i="10"/>
  <c r="T18" i="10"/>
  <c r="I21" i="7" s="1"/>
  <c r="Q18" i="15"/>
  <c r="AC18" i="10"/>
  <c r="AF21" i="8" s="1"/>
  <c r="AH21" i="8" s="1"/>
  <c r="R18" i="15"/>
  <c r="AD18" i="10"/>
  <c r="AG21" i="8" s="1"/>
  <c r="R19" i="10"/>
  <c r="G22" i="7" s="1"/>
  <c r="H19" i="15"/>
  <c r="J19" i="15"/>
  <c r="AC19" i="10"/>
  <c r="AF22" i="8" s="1"/>
  <c r="I22" i="14"/>
  <c r="N22" i="14"/>
  <c r="N22" i="15"/>
  <c r="F23" i="10"/>
  <c r="B23" i="15"/>
  <c r="C23" i="15"/>
  <c r="G23" i="15"/>
  <c r="Q23" i="10"/>
  <c r="F26" i="7" s="1"/>
  <c r="N23" i="14"/>
  <c r="R23" i="10"/>
  <c r="G26" i="7" s="1"/>
  <c r="AB23" i="10"/>
  <c r="AD26" i="8" s="1"/>
  <c r="P23" i="15"/>
  <c r="AF23" i="14"/>
  <c r="AM23" i="14"/>
  <c r="K25" i="15"/>
  <c r="U25" i="10"/>
  <c r="J28" i="7" s="1"/>
  <c r="B26" i="15"/>
  <c r="Q26" i="14"/>
  <c r="J26" i="15"/>
  <c r="T26" i="10"/>
  <c r="I29" i="7" s="1"/>
  <c r="AH26" i="14"/>
  <c r="J27" i="14"/>
  <c r="K27" i="14" s="1"/>
  <c r="AE28" i="10"/>
  <c r="AI31" i="8" s="1"/>
  <c r="S28" i="15"/>
  <c r="AK28" i="14"/>
  <c r="G30" i="10"/>
  <c r="C30" i="15"/>
  <c r="F30" i="14"/>
  <c r="AB31" i="10"/>
  <c r="AD34" i="8" s="1"/>
  <c r="H33" i="10"/>
  <c r="D33" i="15"/>
  <c r="H33" i="14"/>
  <c r="H13" i="10"/>
  <c r="AM13" i="14"/>
  <c r="AN13" i="14" s="1"/>
  <c r="C15" i="10"/>
  <c r="AA16" i="10"/>
  <c r="AC19" i="8" s="1"/>
  <c r="AE16" i="14"/>
  <c r="AB16" i="10"/>
  <c r="AD19" i="8" s="1"/>
  <c r="AF16" i="14"/>
  <c r="P16" i="15"/>
  <c r="B17" i="15"/>
  <c r="F17" i="10"/>
  <c r="C17" i="15"/>
  <c r="Z17" i="10"/>
  <c r="AB20" i="8" s="1"/>
  <c r="N17" i="15"/>
  <c r="L18" i="15"/>
  <c r="K19" i="15"/>
  <c r="W19" i="14"/>
  <c r="X19" i="14" s="1"/>
  <c r="T19" i="14" s="1"/>
  <c r="AF19" i="10"/>
  <c r="AJ22" i="8" s="1"/>
  <c r="AG19" i="10"/>
  <c r="AK22" i="8" s="1"/>
  <c r="AM19" i="14"/>
  <c r="K20" i="10"/>
  <c r="F20" i="15"/>
  <c r="L20" i="10"/>
  <c r="J20" i="15"/>
  <c r="T20" i="10"/>
  <c r="I23" i="7" s="1"/>
  <c r="K20" i="15"/>
  <c r="E23" i="15"/>
  <c r="I23" i="10"/>
  <c r="I23" i="14"/>
  <c r="C25" i="15"/>
  <c r="F25" i="14"/>
  <c r="P25" i="10"/>
  <c r="T25" i="10"/>
  <c r="I28" i="7" s="1"/>
  <c r="Q25" i="14"/>
  <c r="J25" i="15"/>
  <c r="AA25" i="14"/>
  <c r="AB25" i="10"/>
  <c r="AD28" i="8" s="1"/>
  <c r="AA26" i="14"/>
  <c r="O27" i="15"/>
  <c r="AA27" i="10"/>
  <c r="AC30" i="8" s="1"/>
  <c r="F28" i="15"/>
  <c r="L28" i="10"/>
  <c r="J28" i="14"/>
  <c r="K28" i="14" s="1"/>
  <c r="J28" i="15"/>
  <c r="T28" i="10"/>
  <c r="I31" i="7" s="1"/>
  <c r="Q28" i="14"/>
  <c r="X29" i="10"/>
  <c r="N30" i="10"/>
  <c r="U30" i="15"/>
  <c r="AM30" i="14"/>
  <c r="W32" i="10"/>
  <c r="P34" i="14"/>
  <c r="AC22" i="10"/>
  <c r="AF25" i="8" s="1"/>
  <c r="AH22" i="14"/>
  <c r="AD22" i="10"/>
  <c r="AG25" i="8" s="1"/>
  <c r="AI22" i="14"/>
  <c r="R22" i="15"/>
  <c r="M23" i="15"/>
  <c r="L24" i="15"/>
  <c r="AA24" i="14"/>
  <c r="Z25" i="10"/>
  <c r="AB28" i="8" s="1"/>
  <c r="AD25" i="14"/>
  <c r="M31" i="10"/>
  <c r="R31" i="10"/>
  <c r="G34" i="7" s="1"/>
  <c r="H31" i="15"/>
  <c r="AF32" i="10"/>
  <c r="AJ35" i="8" s="1"/>
  <c r="T32" i="15"/>
  <c r="Z33" i="10"/>
  <c r="AB36" i="8" s="1"/>
  <c r="AD33" i="14"/>
  <c r="W44" i="10"/>
  <c r="AB15" i="10"/>
  <c r="AD18" i="8" s="1"/>
  <c r="P15" i="15"/>
  <c r="AC15" i="10"/>
  <c r="AF18" i="8" s="1"/>
  <c r="AH18" i="8" s="1"/>
  <c r="Q15" i="15"/>
  <c r="D16" i="15"/>
  <c r="H16" i="14"/>
  <c r="E16" i="15"/>
  <c r="I16" i="14"/>
  <c r="G16" i="15"/>
  <c r="N16" i="14"/>
  <c r="M18" i="10"/>
  <c r="N18" i="10"/>
  <c r="X19" i="10"/>
  <c r="C20" i="10"/>
  <c r="M20" i="10"/>
  <c r="U20" i="10"/>
  <c r="J23" i="7" s="1"/>
  <c r="F22" i="10"/>
  <c r="B22" i="15"/>
  <c r="G22" i="10"/>
  <c r="C22" i="15"/>
  <c r="D22" i="15"/>
  <c r="U22" i="15"/>
  <c r="AG22" i="10"/>
  <c r="AK25" i="8" s="1"/>
  <c r="W23" i="10"/>
  <c r="Y23" i="10"/>
  <c r="AA26" i="8" s="1"/>
  <c r="B25" i="15"/>
  <c r="F25" i="10"/>
  <c r="E25" i="14"/>
  <c r="G25" i="10"/>
  <c r="O25" i="10"/>
  <c r="B30" i="8"/>
  <c r="B30" i="7"/>
  <c r="K27" i="10"/>
  <c r="R27" i="10"/>
  <c r="G30" i="7" s="1"/>
  <c r="H27" i="15"/>
  <c r="AE27" i="14"/>
  <c r="AG27" i="14" s="1"/>
  <c r="Q27" i="15"/>
  <c r="AH27" i="14"/>
  <c r="AC28" i="14"/>
  <c r="M28" i="15"/>
  <c r="Y28" i="10"/>
  <c r="AA31" i="8" s="1"/>
  <c r="P28" i="15"/>
  <c r="AB28" i="10"/>
  <c r="AD31" i="8" s="1"/>
  <c r="AF28" i="14"/>
  <c r="G29" i="10"/>
  <c r="C29" i="15"/>
  <c r="F29" i="14"/>
  <c r="J29" i="15"/>
  <c r="Q29" i="14"/>
  <c r="T29" i="10"/>
  <c r="I32" i="7" s="1"/>
  <c r="L30" i="15"/>
  <c r="AA30" i="14"/>
  <c r="F31" i="14"/>
  <c r="G31" i="14" s="1"/>
  <c r="G31" i="10"/>
  <c r="P31" i="15"/>
  <c r="N33" i="15"/>
  <c r="M19" i="14"/>
  <c r="P20" i="10"/>
  <c r="W20" i="10"/>
  <c r="X20" i="10"/>
  <c r="AC20" i="14"/>
  <c r="M20" i="15"/>
  <c r="H22" i="15"/>
  <c r="O22" i="14"/>
  <c r="B26" i="8"/>
  <c r="B26" i="7"/>
  <c r="P23" i="10"/>
  <c r="AA23" i="14"/>
  <c r="L23" i="15"/>
  <c r="U23" i="15"/>
  <c r="AG23" i="10"/>
  <c r="AK26" i="8" s="1"/>
  <c r="J27" i="8"/>
  <c r="M25" i="10"/>
  <c r="N26" i="10"/>
  <c r="O26" i="10"/>
  <c r="AG26" i="14"/>
  <c r="R26" i="15"/>
  <c r="AD26" i="10"/>
  <c r="AG29" i="8" s="1"/>
  <c r="AI26" i="14"/>
  <c r="AG26" i="10"/>
  <c r="AK29" i="8" s="1"/>
  <c r="AM26" i="14"/>
  <c r="U26" i="15"/>
  <c r="F30" i="10"/>
  <c r="B30" i="15"/>
  <c r="E30" i="14"/>
  <c r="O31" i="14"/>
  <c r="T31" i="15"/>
  <c r="AL31" i="14"/>
  <c r="AF31" i="10"/>
  <c r="AJ34" i="8" s="1"/>
  <c r="X32" i="10"/>
  <c r="AL32" i="14"/>
  <c r="C33" i="15"/>
  <c r="F33" i="14"/>
  <c r="M33" i="10"/>
  <c r="P41" i="14"/>
  <c r="O23" i="10"/>
  <c r="AC23" i="14"/>
  <c r="T23" i="15"/>
  <c r="AL23" i="14"/>
  <c r="AF23" i="10"/>
  <c r="AJ26" i="8" s="1"/>
  <c r="C24" i="10"/>
  <c r="L25" i="10"/>
  <c r="J25" i="14"/>
  <c r="F25" i="15"/>
  <c r="W25" i="10"/>
  <c r="P26" i="14"/>
  <c r="Q26" i="15"/>
  <c r="Q27" i="14"/>
  <c r="J31" i="8"/>
  <c r="K31" i="8" s="1"/>
  <c r="O31" i="8" s="1"/>
  <c r="H28" i="10"/>
  <c r="H28" i="14"/>
  <c r="D28" i="15"/>
  <c r="K28" i="10"/>
  <c r="M29" i="15"/>
  <c r="Y29" i="10"/>
  <c r="AA32" i="8" s="1"/>
  <c r="AC29" i="14"/>
  <c r="O30" i="10"/>
  <c r="U31" i="10"/>
  <c r="J34" i="7" s="1"/>
  <c r="R31" i="14"/>
  <c r="G34" i="14"/>
  <c r="R18" i="10"/>
  <c r="G21" i="7" s="1"/>
  <c r="Q18" i="14"/>
  <c r="J18" i="15"/>
  <c r="B22" i="8"/>
  <c r="B22" i="7"/>
  <c r="O19" i="15"/>
  <c r="AA19" i="10"/>
  <c r="AC22" i="8" s="1"/>
  <c r="P19" i="15"/>
  <c r="AB19" i="10"/>
  <c r="AD22" i="8" s="1"/>
  <c r="Q19" i="15"/>
  <c r="Y20" i="10"/>
  <c r="AA23" i="8" s="1"/>
  <c r="K22" i="10"/>
  <c r="H23" i="15"/>
  <c r="O23" i="14"/>
  <c r="AC23" i="10"/>
  <c r="AF26" i="8" s="1"/>
  <c r="AH26" i="8" s="1"/>
  <c r="AH23" i="14"/>
  <c r="AJ23" i="14" s="1"/>
  <c r="L25" i="15"/>
  <c r="R25" i="15"/>
  <c r="AD25" i="10"/>
  <c r="AG28" i="8" s="1"/>
  <c r="K26" i="10"/>
  <c r="M26" i="10"/>
  <c r="L26" i="15"/>
  <c r="O26" i="15"/>
  <c r="AA26" i="10"/>
  <c r="AC29" i="8" s="1"/>
  <c r="AC26" i="10"/>
  <c r="AF29" i="8" s="1"/>
  <c r="AH29" i="8" s="1"/>
  <c r="J27" i="10"/>
  <c r="X27" i="10"/>
  <c r="P27" i="15"/>
  <c r="AB27" i="10"/>
  <c r="AD30" i="8" s="1"/>
  <c r="AF27" i="14"/>
  <c r="AE29" i="10"/>
  <c r="AI32" i="8" s="1"/>
  <c r="AK29" i="14"/>
  <c r="S29" i="15"/>
  <c r="K32" i="15"/>
  <c r="U32" i="10"/>
  <c r="J35" i="7" s="1"/>
  <c r="AH32" i="14"/>
  <c r="AC32" i="10"/>
  <c r="AF35" i="8" s="1"/>
  <c r="S35" i="10"/>
  <c r="H38" i="7" s="1"/>
  <c r="K28" i="15"/>
  <c r="AF28" i="10"/>
  <c r="AJ31" i="8" s="1"/>
  <c r="C29" i="10"/>
  <c r="B31" i="15"/>
  <c r="F31" i="10"/>
  <c r="Y31" i="10"/>
  <c r="AA34" i="8" s="1"/>
  <c r="M31" i="15"/>
  <c r="P32" i="15"/>
  <c r="AB32" i="10"/>
  <c r="AD35" i="8" s="1"/>
  <c r="F33" i="15"/>
  <c r="L33" i="10"/>
  <c r="J33" i="15"/>
  <c r="T33" i="10"/>
  <c r="I36" i="7" s="1"/>
  <c r="O36" i="7" s="1"/>
  <c r="AE33" i="10"/>
  <c r="AI36" i="8" s="1"/>
  <c r="S33" i="15"/>
  <c r="AD34" i="10"/>
  <c r="AG37" i="8" s="1"/>
  <c r="AH37" i="8" s="1"/>
  <c r="R34" i="15"/>
  <c r="AG34" i="10"/>
  <c r="AK37" i="8" s="1"/>
  <c r="U34" i="15"/>
  <c r="L38" i="15"/>
  <c r="C40" i="10"/>
  <c r="G41" i="10"/>
  <c r="C41" i="15"/>
  <c r="K42" i="10"/>
  <c r="J71" i="12"/>
  <c r="Q45" i="8" s="1"/>
  <c r="R45" i="8" s="1"/>
  <c r="U42" i="15"/>
  <c r="AG42" i="10"/>
  <c r="AK45" i="8" s="1"/>
  <c r="X43" i="10"/>
  <c r="AB43" i="10"/>
  <c r="AD46" i="8" s="1"/>
  <c r="P43" i="15"/>
  <c r="J45" i="15"/>
  <c r="T45" i="10"/>
  <c r="I48" i="7" s="1"/>
  <c r="Q45" i="14"/>
  <c r="L34" i="15"/>
  <c r="Y34" i="10"/>
  <c r="AA37" i="8" s="1"/>
  <c r="M34" i="15"/>
  <c r="M35" i="15"/>
  <c r="Y35" i="10"/>
  <c r="AA38" i="8" s="1"/>
  <c r="X36" i="10"/>
  <c r="S36" i="15"/>
  <c r="AE36" i="10"/>
  <c r="AI39" i="8" s="1"/>
  <c r="S37" i="15"/>
  <c r="AE37" i="10"/>
  <c r="AI40" i="8" s="1"/>
  <c r="C38" i="15"/>
  <c r="G38" i="10"/>
  <c r="Y38" i="10"/>
  <c r="AA41" i="8" s="1"/>
  <c r="M38" i="15"/>
  <c r="Q38" i="15"/>
  <c r="AC38" i="10"/>
  <c r="AF41" i="8" s="1"/>
  <c r="I39" i="10"/>
  <c r="S42" i="6" s="1"/>
  <c r="E39" i="15"/>
  <c r="M39" i="10"/>
  <c r="AF39" i="10"/>
  <c r="AJ42" i="8" s="1"/>
  <c r="T39" i="15"/>
  <c r="P40" i="10"/>
  <c r="W40" i="10"/>
  <c r="O41" i="15"/>
  <c r="AA41" i="10"/>
  <c r="AC44" i="8" s="1"/>
  <c r="M42" i="15"/>
  <c r="Y42" i="10"/>
  <c r="AA45" i="8" s="1"/>
  <c r="M43" i="10"/>
  <c r="S44" i="15"/>
  <c r="AE44" i="10"/>
  <c r="AI47" i="8" s="1"/>
  <c r="C45" i="15"/>
  <c r="G45" i="10"/>
  <c r="F45" i="15"/>
  <c r="L45" i="10"/>
  <c r="J45" i="14"/>
  <c r="K45" i="14" s="1"/>
  <c r="W46" i="14"/>
  <c r="X46" i="14" s="1"/>
  <c r="T46" i="14" s="1"/>
  <c r="R34" i="10"/>
  <c r="G37" i="7" s="1"/>
  <c r="H34" i="15"/>
  <c r="N34" i="15"/>
  <c r="Z34" i="10"/>
  <c r="AB37" i="8" s="1"/>
  <c r="AA36" i="10"/>
  <c r="AC39" i="8" s="1"/>
  <c r="O36" i="15"/>
  <c r="C37" i="15"/>
  <c r="G37" i="10"/>
  <c r="J38" i="10"/>
  <c r="N38" i="10"/>
  <c r="X39" i="10"/>
  <c r="P39" i="15"/>
  <c r="AB39" i="10"/>
  <c r="AD42" i="8" s="1"/>
  <c r="AD41" i="10"/>
  <c r="AG44" i="8" s="1"/>
  <c r="R41" i="15"/>
  <c r="I43" i="15"/>
  <c r="AA44" i="10"/>
  <c r="AC47" i="8" s="1"/>
  <c r="O44" i="15"/>
  <c r="N46" i="10"/>
  <c r="R17" i="15"/>
  <c r="K18" i="10"/>
  <c r="B19" i="15"/>
  <c r="Y19" i="10"/>
  <c r="AA22" i="8" s="1"/>
  <c r="C22" i="10"/>
  <c r="M23" i="10"/>
  <c r="U23" i="10"/>
  <c r="J26" i="7" s="1"/>
  <c r="R26" i="10"/>
  <c r="G29" i="7" s="1"/>
  <c r="K27" i="15"/>
  <c r="AF27" i="10"/>
  <c r="AJ30" i="8" s="1"/>
  <c r="C28" i="10"/>
  <c r="N31" i="10"/>
  <c r="AG31" i="10"/>
  <c r="AK34" i="8" s="1"/>
  <c r="U31" i="15"/>
  <c r="C33" i="10"/>
  <c r="U33" i="10"/>
  <c r="J36" i="7" s="1"/>
  <c r="P36" i="7" s="1"/>
  <c r="M35" i="10"/>
  <c r="N35" i="10"/>
  <c r="K35" i="15"/>
  <c r="U35" i="15"/>
  <c r="AG35" i="10"/>
  <c r="AK38" i="8" s="1"/>
  <c r="C36" i="10"/>
  <c r="R38" i="10"/>
  <c r="G41" i="7" s="1"/>
  <c r="H38" i="15"/>
  <c r="J58" i="12"/>
  <c r="AA38" i="14"/>
  <c r="Q39" i="10"/>
  <c r="F42" i="7" s="1"/>
  <c r="G39" i="15"/>
  <c r="K39" i="15"/>
  <c r="U39" i="10"/>
  <c r="J42" i="7" s="1"/>
  <c r="W39" i="14"/>
  <c r="X39" i="14" s="1"/>
  <c r="T39" i="14" s="1"/>
  <c r="F41" i="14"/>
  <c r="J42" i="10"/>
  <c r="AC42" i="14"/>
  <c r="E43" i="15"/>
  <c r="I43" i="10"/>
  <c r="S46" i="6" s="1"/>
  <c r="AK44" i="14"/>
  <c r="F45" i="14"/>
  <c r="U45" i="15"/>
  <c r="AG45" i="10"/>
  <c r="AK48" i="8" s="1"/>
  <c r="AM45" i="14"/>
  <c r="B27" i="15"/>
  <c r="Y27" i="10"/>
  <c r="AA30" i="8" s="1"/>
  <c r="I28" i="10"/>
  <c r="S31" i="6" s="1"/>
  <c r="Q28" i="10"/>
  <c r="F31" i="7" s="1"/>
  <c r="C30" i="10"/>
  <c r="E31" i="15"/>
  <c r="G31" i="15"/>
  <c r="L32" i="10"/>
  <c r="F32" i="15"/>
  <c r="T32" i="10"/>
  <c r="I35" i="7" s="1"/>
  <c r="J32" i="15"/>
  <c r="S32" i="15"/>
  <c r="L33" i="15"/>
  <c r="B34" i="15"/>
  <c r="K34" i="14"/>
  <c r="O34" i="10"/>
  <c r="I35" i="10"/>
  <c r="S38" i="6" s="1"/>
  <c r="E35" i="15"/>
  <c r="X35" i="10"/>
  <c r="AC35" i="14"/>
  <c r="AG35" i="14" s="1"/>
  <c r="E36" i="15"/>
  <c r="I36" i="10"/>
  <c r="S39" i="6" s="1"/>
  <c r="P36" i="10"/>
  <c r="G36" i="15"/>
  <c r="Q36" i="10"/>
  <c r="F39" i="7" s="1"/>
  <c r="W36" i="10"/>
  <c r="AK36" i="14"/>
  <c r="C37" i="10"/>
  <c r="AK37" i="14"/>
  <c r="B38" i="15"/>
  <c r="F38" i="10"/>
  <c r="F38" i="14"/>
  <c r="AC38" i="14"/>
  <c r="AH38" i="14"/>
  <c r="AJ38" i="14" s="1"/>
  <c r="I39" i="14"/>
  <c r="AL39" i="14"/>
  <c r="F41" i="15"/>
  <c r="L41" i="10"/>
  <c r="J41" i="15"/>
  <c r="T41" i="10"/>
  <c r="I44" i="7" s="1"/>
  <c r="N41" i="15"/>
  <c r="Z41" i="10"/>
  <c r="AB44" i="8" s="1"/>
  <c r="AE41" i="14"/>
  <c r="U43" i="10"/>
  <c r="J46" i="7" s="1"/>
  <c r="K43" i="15"/>
  <c r="T43" i="15"/>
  <c r="AF43" i="10"/>
  <c r="AJ46" i="8" s="1"/>
  <c r="L44" i="10"/>
  <c r="F44" i="15"/>
  <c r="T44" i="10"/>
  <c r="I47" i="7" s="1"/>
  <c r="J44" i="15"/>
  <c r="AE44" i="14"/>
  <c r="R55" i="15"/>
  <c r="AD55" i="10"/>
  <c r="AG58" i="8" s="1"/>
  <c r="AI55" i="14"/>
  <c r="S56" i="10"/>
  <c r="H59" i="7" s="1"/>
  <c r="P33" i="10"/>
  <c r="W33" i="10"/>
  <c r="G34" i="10"/>
  <c r="C34" i="15"/>
  <c r="J34" i="10"/>
  <c r="J35" i="10"/>
  <c r="K35" i="14"/>
  <c r="Q35" i="10"/>
  <c r="F38" i="7" s="1"/>
  <c r="G35" i="15"/>
  <c r="L36" i="10"/>
  <c r="F36" i="15"/>
  <c r="T36" i="10"/>
  <c r="I39" i="7" s="1"/>
  <c r="J36" i="15"/>
  <c r="AE36" i="14"/>
  <c r="F37" i="14"/>
  <c r="Z37" i="10"/>
  <c r="AB40" i="8" s="1"/>
  <c r="N37" i="15"/>
  <c r="G39" i="14"/>
  <c r="AF39" i="14"/>
  <c r="P40" i="15"/>
  <c r="AB40" i="10"/>
  <c r="AD43" i="8" s="1"/>
  <c r="O41" i="10"/>
  <c r="L41" i="15"/>
  <c r="AI41" i="14"/>
  <c r="N42" i="10"/>
  <c r="G43" i="15"/>
  <c r="Q43" i="10"/>
  <c r="F46" i="7" s="1"/>
  <c r="D44" i="15"/>
  <c r="H44" i="10"/>
  <c r="L45" i="15"/>
  <c r="AA45" i="14"/>
  <c r="K46" i="10"/>
  <c r="Q47" i="10"/>
  <c r="F50" i="7" s="1"/>
  <c r="N47" i="14"/>
  <c r="G47" i="15"/>
  <c r="X58" i="10"/>
  <c r="O193" i="12"/>
  <c r="O189" i="12"/>
  <c r="O185" i="12"/>
  <c r="O177" i="12"/>
  <c r="O173" i="12"/>
  <c r="O165" i="12"/>
  <c r="O157" i="12"/>
  <c r="O145" i="12"/>
  <c r="O141" i="12"/>
  <c r="O133" i="12"/>
  <c r="O125" i="12"/>
  <c r="O117" i="12"/>
  <c r="O101" i="12"/>
  <c r="K64" i="6" s="1"/>
  <c r="L64" i="6" s="1"/>
  <c r="M64" i="6" s="1"/>
  <c r="O97" i="12"/>
  <c r="O93" i="12"/>
  <c r="O89" i="12"/>
  <c r="O85" i="12"/>
  <c r="O81" i="12"/>
  <c r="O73" i="12"/>
  <c r="O69" i="12"/>
  <c r="O65" i="12"/>
  <c r="O61" i="12"/>
  <c r="O57" i="12"/>
  <c r="O53" i="12"/>
  <c r="O49" i="12"/>
  <c r="O45" i="12"/>
  <c r="O41" i="12"/>
  <c r="O37" i="12"/>
  <c r="J193" i="12"/>
  <c r="O184" i="12"/>
  <c r="O180" i="12"/>
  <c r="O168" i="12"/>
  <c r="J184" i="12"/>
  <c r="J180" i="12"/>
  <c r="J168" i="12"/>
  <c r="J160" i="12"/>
  <c r="J156" i="12"/>
  <c r="J152" i="12"/>
  <c r="J148" i="12"/>
  <c r="J144" i="12"/>
  <c r="J140" i="12"/>
  <c r="J132" i="12"/>
  <c r="J120" i="12"/>
  <c r="J112" i="12"/>
  <c r="J108" i="12"/>
  <c r="J100" i="12"/>
  <c r="J96" i="12"/>
  <c r="J92" i="12"/>
  <c r="J84" i="12"/>
  <c r="J80" i="12"/>
  <c r="Q52" i="8" s="1"/>
  <c r="R52" i="8" s="1"/>
  <c r="J76" i="12"/>
  <c r="J72" i="12"/>
  <c r="J68" i="12"/>
  <c r="J64" i="12"/>
  <c r="J60" i="12"/>
  <c r="J52" i="12"/>
  <c r="Q34" i="8" s="1"/>
  <c r="R34" i="8" s="1"/>
  <c r="J48" i="12"/>
  <c r="Q31" i="8" s="1"/>
  <c r="J44" i="12"/>
  <c r="J36" i="12"/>
  <c r="J32" i="12"/>
  <c r="J28" i="12"/>
  <c r="J24" i="12"/>
  <c r="J20" i="12"/>
  <c r="O191" i="12"/>
  <c r="O187" i="12"/>
  <c r="O175" i="12"/>
  <c r="O171" i="12"/>
  <c r="O163" i="12"/>
  <c r="O155" i="12"/>
  <c r="O147" i="12"/>
  <c r="O135" i="12"/>
  <c r="O131" i="12"/>
  <c r="O123" i="12"/>
  <c r="O119" i="12"/>
  <c r="O115" i="12"/>
  <c r="O111" i="12"/>
  <c r="K70" i="6" s="1"/>
  <c r="L70" i="6" s="1"/>
  <c r="M70" i="6" s="1"/>
  <c r="O107" i="12"/>
  <c r="O103" i="12"/>
  <c r="O99" i="12"/>
  <c r="K62" i="6" s="1"/>
  <c r="L62" i="6" s="1"/>
  <c r="M62" i="6" s="1"/>
  <c r="O95" i="12"/>
  <c r="O87" i="12"/>
  <c r="O83" i="12"/>
  <c r="K56" i="6" s="1"/>
  <c r="L56" i="6" s="1"/>
  <c r="M56" i="6" s="1"/>
  <c r="O71" i="12"/>
  <c r="O67" i="12"/>
  <c r="O63" i="12"/>
  <c r="O59" i="12"/>
  <c r="O47" i="12"/>
  <c r="J191" i="12"/>
  <c r="J187" i="12"/>
  <c r="J175" i="12"/>
  <c r="J171" i="12"/>
  <c r="J163" i="12"/>
  <c r="J155" i="12"/>
  <c r="J147" i="12"/>
  <c r="J135" i="12"/>
  <c r="J131" i="12"/>
  <c r="J123" i="12"/>
  <c r="J119" i="12"/>
  <c r="J190" i="12"/>
  <c r="J186" i="12"/>
  <c r="J174" i="12"/>
  <c r="J166" i="12"/>
  <c r="J162" i="12"/>
  <c r="J154" i="12"/>
  <c r="Q127" i="8" s="1"/>
  <c r="J150" i="12"/>
  <c r="J134" i="12"/>
  <c r="J130" i="12"/>
  <c r="J126" i="12"/>
  <c r="Q89" i="8" s="1"/>
  <c r="J114" i="12"/>
  <c r="J106" i="12"/>
  <c r="J102" i="12"/>
  <c r="J98" i="12"/>
  <c r="J94" i="12"/>
  <c r="J177" i="12"/>
  <c r="Q144" i="8" s="1"/>
  <c r="O162" i="12"/>
  <c r="O152" i="12"/>
  <c r="J141" i="12"/>
  <c r="O130" i="12"/>
  <c r="O120" i="12"/>
  <c r="J111" i="12"/>
  <c r="Q70" i="8" s="1"/>
  <c r="R70" i="8" s="1"/>
  <c r="J103" i="12"/>
  <c r="J95" i="12"/>
  <c r="J69" i="12"/>
  <c r="O62" i="12"/>
  <c r="J50" i="12"/>
  <c r="O43" i="12"/>
  <c r="O33" i="12"/>
  <c r="J29" i="12"/>
  <c r="O24" i="12"/>
  <c r="O19" i="12"/>
  <c r="O15" i="12"/>
  <c r="O11" i="12"/>
  <c r="O7" i="12"/>
  <c r="O190" i="12"/>
  <c r="O174" i="12"/>
  <c r="O150" i="12"/>
  <c r="O140" i="12"/>
  <c r="O102" i="12"/>
  <c r="O94" i="12"/>
  <c r="J87" i="12"/>
  <c r="J81" i="12"/>
  <c r="O74" i="12"/>
  <c r="O68" i="12"/>
  <c r="J62" i="12"/>
  <c r="J49" i="12"/>
  <c r="J43" i="12"/>
  <c r="Q29" i="8" s="1"/>
  <c r="J33" i="12"/>
  <c r="O28" i="12"/>
  <c r="O23" i="12"/>
  <c r="J19" i="12"/>
  <c r="J15" i="12"/>
  <c r="J11" i="12"/>
  <c r="J7" i="12"/>
  <c r="J189" i="12"/>
  <c r="J173" i="12"/>
  <c r="O160" i="12"/>
  <c r="J117" i="12"/>
  <c r="J93" i="12"/>
  <c r="O80" i="12"/>
  <c r="K52" i="6" s="1"/>
  <c r="L52" i="6" s="1"/>
  <c r="M52" i="6" s="1"/>
  <c r="J74" i="12"/>
  <c r="J67" i="12"/>
  <c r="J61" i="12"/>
  <c r="O54" i="12"/>
  <c r="O48" i="12"/>
  <c r="O42" i="12"/>
  <c r="J37" i="12"/>
  <c r="Q21" i="8" s="1"/>
  <c r="R21" i="8" s="1"/>
  <c r="O32" i="12"/>
  <c r="O27" i="12"/>
  <c r="J23" i="12"/>
  <c r="O18" i="12"/>
  <c r="O10" i="12"/>
  <c r="O6" i="12"/>
  <c r="O186" i="12"/>
  <c r="O148" i="12"/>
  <c r="O126" i="12"/>
  <c r="K89" i="6" s="1"/>
  <c r="L89" i="6" s="1"/>
  <c r="M89" i="6" s="1"/>
  <c r="O116" i="12"/>
  <c r="O108" i="12"/>
  <c r="O100" i="12"/>
  <c r="O92" i="12"/>
  <c r="O66" i="12"/>
  <c r="O60" i="12"/>
  <c r="J47" i="12"/>
  <c r="J42" i="12"/>
  <c r="O36" i="12"/>
  <c r="O31" i="12"/>
  <c r="K19" i="6" s="1"/>
  <c r="L19" i="6" s="1"/>
  <c r="M19" i="6" s="1"/>
  <c r="J27" i="12"/>
  <c r="O22" i="12"/>
  <c r="J18" i="12"/>
  <c r="Q13" i="8" s="1"/>
  <c r="J10" i="12"/>
  <c r="J6" i="12"/>
  <c r="J185" i="12"/>
  <c r="J169" i="12"/>
  <c r="Q134" i="8" s="1"/>
  <c r="R134" i="8" s="1"/>
  <c r="J157" i="12"/>
  <c r="O136" i="12"/>
  <c r="K100" i="6" s="1"/>
  <c r="L100" i="6" s="1"/>
  <c r="M100" i="6" s="1"/>
  <c r="J115" i="12"/>
  <c r="J107" i="12"/>
  <c r="J99" i="12"/>
  <c r="Q62" i="8" s="1"/>
  <c r="J91" i="12"/>
  <c r="Q60" i="8" s="1"/>
  <c r="J85" i="12"/>
  <c r="O72" i="12"/>
  <c r="J66" i="12"/>
  <c r="J59" i="12"/>
  <c r="J53" i="12"/>
  <c r="Q37" i="8" s="1"/>
  <c r="O46" i="12"/>
  <c r="J41" i="12"/>
  <c r="O35" i="12"/>
  <c r="J31" i="12"/>
  <c r="J22" i="12"/>
  <c r="O13" i="12"/>
  <c r="O9" i="12"/>
  <c r="O5" i="12"/>
  <c r="J165" i="12"/>
  <c r="O154" i="12"/>
  <c r="O144" i="12"/>
  <c r="J133" i="12"/>
  <c r="J97" i="12"/>
  <c r="J90" i="12"/>
  <c r="O70" i="12"/>
  <c r="O64" i="12"/>
  <c r="J51" i="12"/>
  <c r="Q33" i="8" s="1"/>
  <c r="R33" i="8" s="1"/>
  <c r="J45" i="12"/>
  <c r="O39" i="12"/>
  <c r="K26" i="6" s="1"/>
  <c r="L26" i="6" s="1"/>
  <c r="M26" i="6" s="1"/>
  <c r="O34" i="12"/>
  <c r="K20" i="6" s="1"/>
  <c r="L20" i="6" s="1"/>
  <c r="M20" i="6" s="1"/>
  <c r="J30" i="12"/>
  <c r="O25" i="12"/>
  <c r="J21" i="12"/>
  <c r="O16" i="12"/>
  <c r="O12" i="12"/>
  <c r="O8" i="12"/>
  <c r="O4" i="12"/>
  <c r="O112" i="12"/>
  <c r="J57" i="12"/>
  <c r="J16" i="12"/>
  <c r="J145" i="12"/>
  <c r="O106" i="12"/>
  <c r="O30" i="12"/>
  <c r="O104" i="12"/>
  <c r="O76" i="12"/>
  <c r="O50" i="12"/>
  <c r="O29" i="12"/>
  <c r="J12" i="12"/>
  <c r="O134" i="12"/>
  <c r="O98" i="12"/>
  <c r="J46" i="12"/>
  <c r="J9" i="12"/>
  <c r="O132" i="12"/>
  <c r="O96" i="12"/>
  <c r="J70" i="12"/>
  <c r="O44" i="12"/>
  <c r="J25" i="12"/>
  <c r="J8" i="12"/>
  <c r="O164" i="12"/>
  <c r="K132" i="6" s="1"/>
  <c r="L132" i="6" s="1"/>
  <c r="M132" i="6" s="1"/>
  <c r="N132" i="6" s="1"/>
  <c r="M131" i="3" s="1"/>
  <c r="J121" i="12"/>
  <c r="Q81" i="8" s="1"/>
  <c r="J89" i="12"/>
  <c r="J63" i="12"/>
  <c r="O20" i="12"/>
  <c r="J4" i="12"/>
  <c r="Q7" i="8" s="1"/>
  <c r="O84" i="12"/>
  <c r="J65" i="12"/>
  <c r="O156" i="12"/>
  <c r="J35" i="12"/>
  <c r="O21" i="12"/>
  <c r="O114" i="12"/>
  <c r="J17" i="12"/>
  <c r="Q12" i="8" s="1"/>
  <c r="O166" i="12"/>
  <c r="O90" i="12"/>
  <c r="E3" i="10"/>
  <c r="AG10" i="10"/>
  <c r="AK13" i="8" s="1"/>
  <c r="C13" i="10"/>
  <c r="C17" i="10"/>
  <c r="I19" i="10"/>
  <c r="S22" i="6" s="1"/>
  <c r="Q19" i="10"/>
  <c r="F22" i="7" s="1"/>
  <c r="C23" i="10"/>
  <c r="Y26" i="10"/>
  <c r="AA29" i="8" s="1"/>
  <c r="F27" i="10"/>
  <c r="M27" i="15"/>
  <c r="AG27" i="10"/>
  <c r="AK30" i="8" s="1"/>
  <c r="E28" i="15"/>
  <c r="G28" i="15"/>
  <c r="R28" i="14"/>
  <c r="Z28" i="10"/>
  <c r="AB31" i="8" s="1"/>
  <c r="N28" i="15"/>
  <c r="AL28" i="14"/>
  <c r="O31" i="10"/>
  <c r="Q31" i="15"/>
  <c r="AC31" i="10"/>
  <c r="AF34" i="8" s="1"/>
  <c r="AH34" i="8" s="1"/>
  <c r="R33" i="14"/>
  <c r="AB33" i="10"/>
  <c r="AD36" i="8" s="1"/>
  <c r="K34" i="10"/>
  <c r="T34" i="10"/>
  <c r="I37" i="7" s="1"/>
  <c r="AA34" i="14"/>
  <c r="AC34" i="14"/>
  <c r="H35" i="15"/>
  <c r="R35" i="10"/>
  <c r="G38" i="7" s="1"/>
  <c r="AB35" i="10"/>
  <c r="AD38" i="8" s="1"/>
  <c r="P35" i="15"/>
  <c r="T35" i="15"/>
  <c r="AF35" i="10"/>
  <c r="AJ38" i="8" s="1"/>
  <c r="AM35" i="14"/>
  <c r="O38" i="14"/>
  <c r="W38" i="14"/>
  <c r="X38" i="14" s="1"/>
  <c r="T38" i="14" s="1"/>
  <c r="R38" i="15"/>
  <c r="AD38" i="10"/>
  <c r="AG41" i="8" s="1"/>
  <c r="N39" i="10"/>
  <c r="N39" i="14"/>
  <c r="R39" i="14"/>
  <c r="F42" i="10"/>
  <c r="B42" i="15"/>
  <c r="K42" i="14"/>
  <c r="H42" i="15"/>
  <c r="R42" i="10"/>
  <c r="G45" i="7" s="1"/>
  <c r="R43" i="14"/>
  <c r="AL43" i="14"/>
  <c r="J44" i="14"/>
  <c r="Q44" i="14"/>
  <c r="O45" i="10"/>
  <c r="AG50" i="10"/>
  <c r="AK53" i="8" s="1"/>
  <c r="AM50" i="14"/>
  <c r="U50" i="15"/>
  <c r="P51" i="14"/>
  <c r="M51" i="14" s="1"/>
  <c r="C25" i="10"/>
  <c r="I27" i="10"/>
  <c r="S30" i="6" s="1"/>
  <c r="Q27" i="10"/>
  <c r="F30" i="7" s="1"/>
  <c r="O28" i="15"/>
  <c r="O52" i="12"/>
  <c r="K36" i="6" s="1"/>
  <c r="L36" i="6" s="1"/>
  <c r="M36" i="6" s="1"/>
  <c r="C32" i="10"/>
  <c r="K33" i="10"/>
  <c r="R33" i="15"/>
  <c r="O34" i="14"/>
  <c r="M34" i="14" s="1"/>
  <c r="AD34" i="14"/>
  <c r="Q34" i="15"/>
  <c r="F35" i="10"/>
  <c r="B35" i="15"/>
  <c r="D36" i="15"/>
  <c r="H36" i="10"/>
  <c r="I36" i="14"/>
  <c r="K36" i="14" s="1"/>
  <c r="L36" i="14" s="1"/>
  <c r="N36" i="14"/>
  <c r="E38" i="14"/>
  <c r="O38" i="10"/>
  <c r="AG38" i="10"/>
  <c r="AK41" i="8" s="1"/>
  <c r="U38" i="15"/>
  <c r="B39" i="15"/>
  <c r="F39" i="10"/>
  <c r="Q39" i="15"/>
  <c r="AC39" i="10"/>
  <c r="AF42" i="8" s="1"/>
  <c r="AH42" i="8" s="1"/>
  <c r="K41" i="10"/>
  <c r="J41" i="14"/>
  <c r="Q41" i="14"/>
  <c r="AD41" i="14"/>
  <c r="AC42" i="10"/>
  <c r="AF45" i="8" s="1"/>
  <c r="Q42" i="15"/>
  <c r="N43" i="14"/>
  <c r="S43" i="10"/>
  <c r="H46" i="7" s="1"/>
  <c r="C44" i="10"/>
  <c r="H44" i="14"/>
  <c r="AE48" i="10"/>
  <c r="AI51" i="8" s="1"/>
  <c r="AK48" i="14"/>
  <c r="S48" i="15"/>
  <c r="O53" i="15"/>
  <c r="AE53" i="14"/>
  <c r="AA53" i="10"/>
  <c r="AC56" i="8" s="1"/>
  <c r="O54" i="14"/>
  <c r="R54" i="10"/>
  <c r="G57" i="7" s="1"/>
  <c r="H54" i="15"/>
  <c r="AD42" i="14"/>
  <c r="O43" i="14"/>
  <c r="AC43" i="14"/>
  <c r="AG43" i="14" s="1"/>
  <c r="AM43" i="14"/>
  <c r="C45" i="10"/>
  <c r="C46" i="10"/>
  <c r="R47" i="14"/>
  <c r="B48" i="15"/>
  <c r="H48" i="15"/>
  <c r="D49" i="15"/>
  <c r="AB49" i="10"/>
  <c r="AD52" i="8" s="1"/>
  <c r="N50" i="15"/>
  <c r="J51" i="10"/>
  <c r="Q51" i="10"/>
  <c r="F54" i="7" s="1"/>
  <c r="J83" i="12"/>
  <c r="C52" i="10"/>
  <c r="M52" i="10"/>
  <c r="J52" i="15"/>
  <c r="E53" i="15"/>
  <c r="R53" i="10"/>
  <c r="G56" i="7" s="1"/>
  <c r="O53" i="14"/>
  <c r="M53" i="15"/>
  <c r="N56" i="10"/>
  <c r="AD56" i="10"/>
  <c r="AG59" i="8" s="1"/>
  <c r="AH59" i="8" s="1"/>
  <c r="AI56" i="14"/>
  <c r="AJ56" i="14" s="1"/>
  <c r="Q57" i="10"/>
  <c r="F60" i="7" s="1"/>
  <c r="G57" i="15"/>
  <c r="N57" i="14"/>
  <c r="AC57" i="10"/>
  <c r="AF60" i="8" s="1"/>
  <c r="AH57" i="14"/>
  <c r="F58" i="14"/>
  <c r="C58" i="15"/>
  <c r="G58" i="10"/>
  <c r="AC58" i="14"/>
  <c r="Y58" i="10"/>
  <c r="AA61" i="8" s="1"/>
  <c r="C60" i="15"/>
  <c r="F60" i="14"/>
  <c r="G60" i="10"/>
  <c r="P60" i="10"/>
  <c r="H47" i="15"/>
  <c r="G48" i="15"/>
  <c r="T48" i="15"/>
  <c r="E49" i="14"/>
  <c r="C50" i="15"/>
  <c r="J51" i="15"/>
  <c r="I52" i="10"/>
  <c r="S55" i="6" s="1"/>
  <c r="K52" i="15"/>
  <c r="J53" i="10"/>
  <c r="N53" i="15"/>
  <c r="C54" i="10"/>
  <c r="I59" i="14"/>
  <c r="M60" i="10"/>
  <c r="L60" i="15"/>
  <c r="Q35" i="15"/>
  <c r="N38" i="15"/>
  <c r="H39" i="15"/>
  <c r="M39" i="15"/>
  <c r="U39" i="15"/>
  <c r="C42" i="15"/>
  <c r="L42" i="15"/>
  <c r="Z42" i="10"/>
  <c r="AB45" i="8" s="1"/>
  <c r="R42" i="15"/>
  <c r="B43" i="15"/>
  <c r="J43" i="10"/>
  <c r="R43" i="10"/>
  <c r="G46" i="7" s="1"/>
  <c r="Y43" i="10"/>
  <c r="AA46" i="8" s="1"/>
  <c r="Q43" i="15"/>
  <c r="AG43" i="10"/>
  <c r="AK46" i="8" s="1"/>
  <c r="M47" i="10"/>
  <c r="U47" i="10"/>
  <c r="J50" i="7" s="1"/>
  <c r="AB47" i="10"/>
  <c r="AD50" i="8" s="1"/>
  <c r="H49" i="10"/>
  <c r="O49" i="10"/>
  <c r="R49" i="14"/>
  <c r="Z49" i="10"/>
  <c r="AB52" i="8" s="1"/>
  <c r="P49" i="15"/>
  <c r="S49" i="15"/>
  <c r="AA50" i="10"/>
  <c r="AC53" i="8" s="1"/>
  <c r="B51" i="15"/>
  <c r="R51" i="10"/>
  <c r="G54" i="7" s="1"/>
  <c r="AD51" i="10"/>
  <c r="AG54" i="8" s="1"/>
  <c r="T51" i="15"/>
  <c r="U52" i="10"/>
  <c r="J55" i="7" s="1"/>
  <c r="R53" i="14"/>
  <c r="Z53" i="10"/>
  <c r="AB56" i="8" s="1"/>
  <c r="R53" i="15"/>
  <c r="M57" i="10"/>
  <c r="AK57" i="14"/>
  <c r="S57" i="15"/>
  <c r="AE57" i="10"/>
  <c r="AI60" i="8" s="1"/>
  <c r="I59" i="10"/>
  <c r="S59" i="15"/>
  <c r="AE59" i="10"/>
  <c r="AI62" i="8" s="1"/>
  <c r="AK59" i="14"/>
  <c r="M60" i="15"/>
  <c r="AC60" i="14"/>
  <c r="Y60" i="10"/>
  <c r="AA63" i="8" s="1"/>
  <c r="S62" i="10"/>
  <c r="H65" i="7" s="1"/>
  <c r="H45" i="15"/>
  <c r="S45" i="15"/>
  <c r="E46" i="15"/>
  <c r="G46" i="15"/>
  <c r="R46" i="15"/>
  <c r="AF46" i="10"/>
  <c r="AJ49" i="8" s="1"/>
  <c r="J47" i="10"/>
  <c r="R47" i="10"/>
  <c r="G50" i="7" s="1"/>
  <c r="E48" i="14"/>
  <c r="N48" i="10"/>
  <c r="Q48" i="10"/>
  <c r="F51" i="7" s="1"/>
  <c r="O48" i="14"/>
  <c r="AF48" i="10"/>
  <c r="AJ51" i="8" s="1"/>
  <c r="C49" i="10"/>
  <c r="F49" i="10"/>
  <c r="F49" i="14"/>
  <c r="G49" i="14" s="1"/>
  <c r="X49" i="10"/>
  <c r="AL49" i="14"/>
  <c r="G50" i="10"/>
  <c r="O50" i="15"/>
  <c r="F51" i="14"/>
  <c r="G51" i="14" s="1"/>
  <c r="I51" i="14"/>
  <c r="K51" i="14" s="1"/>
  <c r="O51" i="10"/>
  <c r="T51" i="10"/>
  <c r="I54" i="7" s="1"/>
  <c r="AB51" i="10"/>
  <c r="AD54" i="8" s="1"/>
  <c r="R51" i="15"/>
  <c r="AG51" i="10"/>
  <c r="AK54" i="8" s="1"/>
  <c r="U51" i="15"/>
  <c r="Q52" i="14"/>
  <c r="AA52" i="10"/>
  <c r="AC55" i="8" s="1"/>
  <c r="M53" i="10"/>
  <c r="L53" i="15"/>
  <c r="N56" i="15"/>
  <c r="Z56" i="10"/>
  <c r="AB59" i="8" s="1"/>
  <c r="C57" i="15"/>
  <c r="F57" i="14"/>
  <c r="G57" i="10"/>
  <c r="R57" i="14"/>
  <c r="U57" i="15"/>
  <c r="AM57" i="14"/>
  <c r="C58" i="10"/>
  <c r="N59" i="10"/>
  <c r="AH60" i="14"/>
  <c r="AJ60" i="14" s="1"/>
  <c r="O60" i="10"/>
  <c r="AA60" i="14"/>
  <c r="S60" i="15"/>
  <c r="AE60" i="10"/>
  <c r="AI63" i="8" s="1"/>
  <c r="C61" i="15"/>
  <c r="F61" i="14"/>
  <c r="J61" i="10"/>
  <c r="W35" i="14"/>
  <c r="X35" i="14" s="1"/>
  <c r="T35" i="14" s="1"/>
  <c r="AH35" i="14"/>
  <c r="AD38" i="14"/>
  <c r="O39" i="14"/>
  <c r="AC39" i="14"/>
  <c r="AM39" i="14"/>
  <c r="F42" i="14"/>
  <c r="G42" i="14" s="1"/>
  <c r="AA42" i="14"/>
  <c r="AI42" i="14"/>
  <c r="AJ42" i="14" s="1"/>
  <c r="E43" i="14"/>
  <c r="W43" i="14"/>
  <c r="X43" i="14" s="1"/>
  <c r="T43" i="14" s="1"/>
  <c r="AH43" i="14"/>
  <c r="AD45" i="14"/>
  <c r="P45" i="15"/>
  <c r="AC46" i="14"/>
  <c r="O46" i="15"/>
  <c r="P47" i="15"/>
  <c r="B49" i="15"/>
  <c r="AA49" i="10"/>
  <c r="AC52" i="8" s="1"/>
  <c r="AE49" i="14"/>
  <c r="P51" i="15"/>
  <c r="E52" i="15"/>
  <c r="O52" i="15"/>
  <c r="C53" i="10"/>
  <c r="N53" i="14"/>
  <c r="AC56" i="14"/>
  <c r="M57" i="15"/>
  <c r="AC57" i="14"/>
  <c r="Y57" i="10"/>
  <c r="AA60" i="8" s="1"/>
  <c r="AC58" i="10"/>
  <c r="AF61" i="8" s="1"/>
  <c r="Q58" i="15"/>
  <c r="AH58" i="14"/>
  <c r="K59" i="10"/>
  <c r="AI59" i="14"/>
  <c r="W60" i="14"/>
  <c r="X60" i="14" s="1"/>
  <c r="T60" i="14" s="1"/>
  <c r="G46" i="10"/>
  <c r="T46" i="15"/>
  <c r="C47" i="10"/>
  <c r="K47" i="15"/>
  <c r="T50" i="10"/>
  <c r="I53" i="7" s="1"/>
  <c r="Z50" i="10"/>
  <c r="AB53" i="8" s="1"/>
  <c r="Q51" i="15"/>
  <c r="C55" i="10"/>
  <c r="AL56" i="14"/>
  <c r="AN56" i="14" s="1"/>
  <c r="T56" i="15"/>
  <c r="H57" i="15"/>
  <c r="O57" i="14"/>
  <c r="Q57" i="15"/>
  <c r="H58" i="10"/>
  <c r="D58" i="15"/>
  <c r="M58" i="15"/>
  <c r="AD59" i="14"/>
  <c r="AG60" i="10"/>
  <c r="AK63" i="8" s="1"/>
  <c r="AM60" i="14"/>
  <c r="K61" i="14"/>
  <c r="J54" i="12"/>
  <c r="Q38" i="8" s="1"/>
  <c r="R38" i="8" s="1"/>
  <c r="AC35" i="10"/>
  <c r="AF38" i="8" s="1"/>
  <c r="K38" i="10"/>
  <c r="Z38" i="10"/>
  <c r="AB41" i="8" s="1"/>
  <c r="J39" i="10"/>
  <c r="R39" i="10"/>
  <c r="G42" i="7" s="1"/>
  <c r="Y39" i="10"/>
  <c r="AA42" i="8" s="1"/>
  <c r="AG39" i="10"/>
  <c r="AK42" i="8" s="1"/>
  <c r="G42" i="10"/>
  <c r="O42" i="10"/>
  <c r="AD42" i="10"/>
  <c r="AG45" i="8" s="1"/>
  <c r="F43" i="10"/>
  <c r="N43" i="10"/>
  <c r="J73" i="12"/>
  <c r="Q46" i="8" s="1"/>
  <c r="AC43" i="10"/>
  <c r="AF46" i="8" s="1"/>
  <c r="R48" i="10"/>
  <c r="G51" i="7" s="1"/>
  <c r="H49" i="14"/>
  <c r="P49" i="10"/>
  <c r="U49" i="10"/>
  <c r="J52" i="7" s="1"/>
  <c r="P52" i="7" s="1"/>
  <c r="K49" i="15"/>
  <c r="AF49" i="14"/>
  <c r="I51" i="10"/>
  <c r="S54" i="6" s="1"/>
  <c r="N51" i="10"/>
  <c r="U51" i="10"/>
  <c r="J54" i="7" s="1"/>
  <c r="W51" i="14"/>
  <c r="X51" i="14" s="1"/>
  <c r="T51" i="14" s="1"/>
  <c r="Y51" i="10"/>
  <c r="AA54" i="8" s="1"/>
  <c r="AC51" i="10"/>
  <c r="AF54" i="8" s="1"/>
  <c r="AI51" i="14"/>
  <c r="AJ51" i="14" s="1"/>
  <c r="AL51" i="14"/>
  <c r="O53" i="10"/>
  <c r="X53" i="10"/>
  <c r="AD53" i="14"/>
  <c r="G56" i="10"/>
  <c r="J56" i="10"/>
  <c r="R56" i="15"/>
  <c r="AF56" i="10"/>
  <c r="AJ59" i="8" s="1"/>
  <c r="F57" i="10"/>
  <c r="E57" i="14"/>
  <c r="R57" i="10"/>
  <c r="G60" i="7" s="1"/>
  <c r="L57" i="15"/>
  <c r="AB58" i="10"/>
  <c r="AD61" i="8" s="1"/>
  <c r="AF58" i="14"/>
  <c r="M59" i="10"/>
  <c r="Z59" i="10"/>
  <c r="AB62" i="8" s="1"/>
  <c r="K60" i="15"/>
  <c r="R60" i="14"/>
  <c r="B61" i="15"/>
  <c r="F61" i="10"/>
  <c r="E61" i="14"/>
  <c r="AE45" i="10"/>
  <c r="AI48" i="8" s="1"/>
  <c r="AD46" i="10"/>
  <c r="AG49" i="8" s="1"/>
  <c r="AF47" i="14"/>
  <c r="C48" i="10"/>
  <c r="F48" i="10"/>
  <c r="N48" i="14"/>
  <c r="X48" i="10"/>
  <c r="AL48" i="14"/>
  <c r="C49" i="15"/>
  <c r="N49" i="10"/>
  <c r="AD49" i="14"/>
  <c r="AF49" i="10"/>
  <c r="AJ52" i="8" s="1"/>
  <c r="C50" i="10"/>
  <c r="F50" i="14"/>
  <c r="O50" i="10"/>
  <c r="J50" i="15"/>
  <c r="AE50" i="14"/>
  <c r="G51" i="10"/>
  <c r="E51" i="15"/>
  <c r="F51" i="15"/>
  <c r="S51" i="10"/>
  <c r="H54" i="7" s="1"/>
  <c r="Q51" i="14"/>
  <c r="I52" i="14"/>
  <c r="T52" i="10"/>
  <c r="I55" i="7" s="1"/>
  <c r="R52" i="14"/>
  <c r="X52" i="10"/>
  <c r="AE52" i="14"/>
  <c r="I53" i="10"/>
  <c r="S56" i="6" s="1"/>
  <c r="G53" i="15"/>
  <c r="U53" i="10"/>
  <c r="J56" i="7" s="1"/>
  <c r="K53" i="15"/>
  <c r="Y53" i="10"/>
  <c r="AA56" i="8" s="1"/>
  <c r="K56" i="10"/>
  <c r="E59" i="15"/>
  <c r="J101" i="12"/>
  <c r="R61" i="15"/>
  <c r="H62" i="10"/>
  <c r="AD62" i="10"/>
  <c r="AG65" i="8" s="1"/>
  <c r="R62" i="15"/>
  <c r="K63" i="10"/>
  <c r="M63" i="10"/>
  <c r="S63" i="15"/>
  <c r="AE63" i="10"/>
  <c r="AI66" i="8" s="1"/>
  <c r="AK63" i="14"/>
  <c r="U64" i="15"/>
  <c r="AM64" i="14"/>
  <c r="N65" i="14"/>
  <c r="J109" i="12"/>
  <c r="Q68" i="8" s="1"/>
  <c r="R68" i="8" s="1"/>
  <c r="O66" i="10"/>
  <c r="K66" i="15"/>
  <c r="R66" i="14"/>
  <c r="P68" i="14"/>
  <c r="AE61" i="10"/>
  <c r="AI64" i="8" s="1"/>
  <c r="AL64" i="8" s="1"/>
  <c r="S61" i="15"/>
  <c r="P62" i="10"/>
  <c r="P62" i="14"/>
  <c r="AA63" i="14"/>
  <c r="Y64" i="10"/>
  <c r="AA67" i="8" s="1"/>
  <c r="AG64" i="10"/>
  <c r="AK67" i="8" s="1"/>
  <c r="N65" i="10"/>
  <c r="Q65" i="10"/>
  <c r="F68" i="7" s="1"/>
  <c r="W65" i="14"/>
  <c r="X65" i="14" s="1"/>
  <c r="T65" i="14" s="1"/>
  <c r="U66" i="10"/>
  <c r="J69" i="7" s="1"/>
  <c r="AE56" i="14"/>
  <c r="AE56" i="10"/>
  <c r="AI59" i="8" s="1"/>
  <c r="S56" i="15"/>
  <c r="C57" i="10"/>
  <c r="Q59" i="14"/>
  <c r="AJ59" i="14"/>
  <c r="T59" i="15"/>
  <c r="AL59" i="14"/>
  <c r="F60" i="15"/>
  <c r="Z60" i="10"/>
  <c r="AB63" i="8" s="1"/>
  <c r="AD60" i="14"/>
  <c r="R60" i="15"/>
  <c r="N61" i="10"/>
  <c r="L61" i="15"/>
  <c r="O62" i="10"/>
  <c r="G63" i="10"/>
  <c r="J63" i="10"/>
  <c r="H64" i="10"/>
  <c r="H64" i="14"/>
  <c r="L64" i="15"/>
  <c r="O64" i="15"/>
  <c r="AA64" i="10"/>
  <c r="AC67" i="8" s="1"/>
  <c r="B67" i="15"/>
  <c r="E67" i="14"/>
  <c r="G67" i="14" s="1"/>
  <c r="F67" i="10"/>
  <c r="AG67" i="14"/>
  <c r="I73" i="15"/>
  <c r="N62" i="15"/>
  <c r="J104" i="12"/>
  <c r="Q66" i="8" s="1"/>
  <c r="W63" i="14"/>
  <c r="X63" i="14" s="1"/>
  <c r="T63" i="14" s="1"/>
  <c r="R63" i="15"/>
  <c r="AD63" i="10"/>
  <c r="AG66" i="8" s="1"/>
  <c r="O64" i="14"/>
  <c r="C66" i="10"/>
  <c r="W68" i="14"/>
  <c r="X68" i="14" s="1"/>
  <c r="T68" i="14" s="1"/>
  <c r="N56" i="14"/>
  <c r="O56" i="15"/>
  <c r="C59" i="15"/>
  <c r="N59" i="14"/>
  <c r="U59" i="10"/>
  <c r="J62" i="7" s="1"/>
  <c r="K59" i="15"/>
  <c r="W59" i="10"/>
  <c r="P59" i="15"/>
  <c r="AF59" i="10"/>
  <c r="AJ62" i="8" s="1"/>
  <c r="N60" i="15"/>
  <c r="O61" i="10"/>
  <c r="G61" i="15"/>
  <c r="T61" i="10"/>
  <c r="I64" i="7" s="1"/>
  <c r="X61" i="10"/>
  <c r="M61" i="15"/>
  <c r="U61" i="15"/>
  <c r="J62" i="14"/>
  <c r="F62" i="15"/>
  <c r="L62" i="10"/>
  <c r="N62" i="10"/>
  <c r="AA62" i="14"/>
  <c r="W62" i="10"/>
  <c r="Z62" i="10"/>
  <c r="AB65" i="8" s="1"/>
  <c r="G64" i="10"/>
  <c r="O64" i="10"/>
  <c r="R64" i="10"/>
  <c r="G67" i="7" s="1"/>
  <c r="J64" i="15"/>
  <c r="T64" i="10"/>
  <c r="I67" i="7" s="1"/>
  <c r="Q64" i="14"/>
  <c r="AA64" i="14"/>
  <c r="AE64" i="14"/>
  <c r="X65" i="10"/>
  <c r="R67" i="10"/>
  <c r="G70" i="7" s="1"/>
  <c r="H67" i="15"/>
  <c r="O67" i="14"/>
  <c r="D59" i="15"/>
  <c r="L59" i="10"/>
  <c r="J59" i="14"/>
  <c r="W59" i="14"/>
  <c r="X59" i="14" s="1"/>
  <c r="T59" i="14" s="1"/>
  <c r="Q59" i="15"/>
  <c r="R61" i="10"/>
  <c r="G64" i="7" s="1"/>
  <c r="O61" i="14"/>
  <c r="P61" i="14"/>
  <c r="AA61" i="14"/>
  <c r="AI61" i="14"/>
  <c r="AK61" i="14"/>
  <c r="AN61" i="14" s="1"/>
  <c r="Q62" i="10"/>
  <c r="F65" i="7" s="1"/>
  <c r="N62" i="14"/>
  <c r="AM62" i="14"/>
  <c r="U62" i="15"/>
  <c r="F63" i="14"/>
  <c r="O63" i="10"/>
  <c r="M63" i="15"/>
  <c r="AC63" i="10"/>
  <c r="AF66" i="8" s="1"/>
  <c r="Q63" i="15"/>
  <c r="AH63" i="14"/>
  <c r="T64" i="15"/>
  <c r="AF64" i="10"/>
  <c r="AJ67" i="8" s="1"/>
  <c r="AL64" i="14"/>
  <c r="M64" i="15"/>
  <c r="G65" i="15"/>
  <c r="I65" i="15"/>
  <c r="N65" i="15"/>
  <c r="Z65" i="10"/>
  <c r="AB68" i="8" s="1"/>
  <c r="Y66" i="10"/>
  <c r="AA69" i="8" s="1"/>
  <c r="AC66" i="14"/>
  <c r="I67" i="10"/>
  <c r="S70" i="6" s="1"/>
  <c r="I67" i="14"/>
  <c r="K67" i="14" s="1"/>
  <c r="H56" i="10"/>
  <c r="I56" i="14"/>
  <c r="K56" i="14" s="1"/>
  <c r="L56" i="14" s="1"/>
  <c r="R56" i="10"/>
  <c r="G59" i="7" s="1"/>
  <c r="H56" i="15"/>
  <c r="W56" i="14"/>
  <c r="X56" i="14" s="1"/>
  <c r="T56" i="14" s="1"/>
  <c r="F59" i="15"/>
  <c r="G59" i="15"/>
  <c r="N60" i="10"/>
  <c r="J60" i="15"/>
  <c r="W60" i="10"/>
  <c r="E61" i="15"/>
  <c r="L61" i="10"/>
  <c r="K62" i="10"/>
  <c r="T62" i="15"/>
  <c r="AF62" i="10"/>
  <c r="AJ65" i="8" s="1"/>
  <c r="AL62" i="14"/>
  <c r="AN62" i="14" s="1"/>
  <c r="AG62" i="10"/>
  <c r="AK65" i="8" s="1"/>
  <c r="N63" i="10"/>
  <c r="L63" i="15"/>
  <c r="Y63" i="10"/>
  <c r="AA66" i="8" s="1"/>
  <c r="AI63" i="14"/>
  <c r="AL63" i="14"/>
  <c r="T63" i="15"/>
  <c r="B65" i="15"/>
  <c r="F65" i="10"/>
  <c r="AA74" i="10"/>
  <c r="AC77" i="8" s="1"/>
  <c r="O74" i="15"/>
  <c r="AE74" i="14"/>
  <c r="AD62" i="14"/>
  <c r="AE62" i="10"/>
  <c r="AI65" i="8" s="1"/>
  <c r="S65" i="15"/>
  <c r="AK65" i="14"/>
  <c r="AE65" i="10"/>
  <c r="AI68" i="8" s="1"/>
  <c r="B68" i="15"/>
  <c r="AF68" i="10"/>
  <c r="AJ71" i="8" s="1"/>
  <c r="T68" i="15"/>
  <c r="N69" i="14"/>
  <c r="F71" i="14"/>
  <c r="C72" i="10"/>
  <c r="F74" i="15"/>
  <c r="L74" i="10"/>
  <c r="J74" i="14"/>
  <c r="J74" i="15"/>
  <c r="T74" i="10"/>
  <c r="I77" i="7" s="1"/>
  <c r="Q74" i="14"/>
  <c r="R74" i="15"/>
  <c r="AD74" i="10"/>
  <c r="AG77" i="8" s="1"/>
  <c r="AI74" i="14"/>
  <c r="U77" i="15"/>
  <c r="AM77" i="14"/>
  <c r="AG77" i="10"/>
  <c r="AK80" i="8" s="1"/>
  <c r="C56" i="10"/>
  <c r="C59" i="10"/>
  <c r="K61" i="10"/>
  <c r="C62" i="10"/>
  <c r="H62" i="15"/>
  <c r="J62" i="15"/>
  <c r="G63" i="15"/>
  <c r="R65" i="14"/>
  <c r="L67" i="15"/>
  <c r="Y67" i="10"/>
  <c r="AA70" i="8" s="1"/>
  <c r="Q67" i="15"/>
  <c r="AH67" i="14"/>
  <c r="AJ67" i="14" s="1"/>
  <c r="AG67" i="10"/>
  <c r="AK70" i="8" s="1"/>
  <c r="U67" i="15"/>
  <c r="G69" i="15"/>
  <c r="H70" i="15"/>
  <c r="AI70" i="14"/>
  <c r="C71" i="15"/>
  <c r="K73" i="10"/>
  <c r="W76" i="10"/>
  <c r="AM76" i="14"/>
  <c r="U76" i="15"/>
  <c r="AG76" i="10"/>
  <c r="AK79" i="8" s="1"/>
  <c r="H63" i="15"/>
  <c r="U63" i="15"/>
  <c r="AG63" i="10"/>
  <c r="AK66" i="8" s="1"/>
  <c r="R64" i="15"/>
  <c r="C65" i="10"/>
  <c r="AL65" i="14"/>
  <c r="J67" i="15"/>
  <c r="T67" i="10"/>
  <c r="I70" i="7" s="1"/>
  <c r="F68" i="10"/>
  <c r="Q69" i="10"/>
  <c r="F72" i="7" s="1"/>
  <c r="U69" i="10"/>
  <c r="J72" i="7" s="1"/>
  <c r="O69" i="15"/>
  <c r="AE69" i="14"/>
  <c r="H70" i="14"/>
  <c r="T70" i="10"/>
  <c r="I73" i="7" s="1"/>
  <c r="N70" i="15"/>
  <c r="AD70" i="14"/>
  <c r="G71" i="10"/>
  <c r="S73" i="10"/>
  <c r="H76" i="7" s="1"/>
  <c r="AH73" i="14"/>
  <c r="AJ73" i="14" s="1"/>
  <c r="AC73" i="10"/>
  <c r="AF76" i="8" s="1"/>
  <c r="K75" i="14"/>
  <c r="I78" i="14"/>
  <c r="E78" i="15"/>
  <c r="I78" i="10"/>
  <c r="S81" i="6" s="1"/>
  <c r="J105" i="12"/>
  <c r="Q67" i="8" s="1"/>
  <c r="AB64" i="10"/>
  <c r="AD67" i="8" s="1"/>
  <c r="AN64" i="14"/>
  <c r="P65" i="10"/>
  <c r="AA65" i="10"/>
  <c r="AC68" i="8" s="1"/>
  <c r="F67" i="15"/>
  <c r="L67" i="10"/>
  <c r="R67" i="14"/>
  <c r="AD67" i="10"/>
  <c r="AG70" i="8" s="1"/>
  <c r="AH70" i="8" s="1"/>
  <c r="AE68" i="14"/>
  <c r="W69" i="10"/>
  <c r="N69" i="15"/>
  <c r="Z69" i="10"/>
  <c r="AB72" i="8" s="1"/>
  <c r="AI69" i="14"/>
  <c r="G70" i="10"/>
  <c r="C70" i="15"/>
  <c r="M70" i="15"/>
  <c r="Y70" i="10"/>
  <c r="AA73" i="8" s="1"/>
  <c r="AH70" i="14"/>
  <c r="AJ70" i="14" s="1"/>
  <c r="P73" i="10"/>
  <c r="J74" i="10"/>
  <c r="H74" i="15"/>
  <c r="R74" i="10"/>
  <c r="G77" i="7" s="1"/>
  <c r="P74" i="15"/>
  <c r="K75" i="10"/>
  <c r="H77" i="15"/>
  <c r="O77" i="14"/>
  <c r="R77" i="10"/>
  <c r="G80" i="7" s="1"/>
  <c r="B78" i="15"/>
  <c r="E78" i="14"/>
  <c r="F78" i="10"/>
  <c r="C68" i="10"/>
  <c r="G69" i="10"/>
  <c r="F69" i="14"/>
  <c r="M69" i="10"/>
  <c r="T69" i="15"/>
  <c r="L70" i="10"/>
  <c r="S70" i="15"/>
  <c r="D73" i="15"/>
  <c r="H73" i="14"/>
  <c r="H73" i="10"/>
  <c r="O73" i="10"/>
  <c r="P73" i="15"/>
  <c r="AB73" i="10"/>
  <c r="AD76" i="8" s="1"/>
  <c r="AF73" i="14"/>
  <c r="U74" i="15"/>
  <c r="AM74" i="14"/>
  <c r="O79" i="15"/>
  <c r="AA79" i="10"/>
  <c r="AC82" i="8" s="1"/>
  <c r="AE79" i="14"/>
  <c r="M64" i="10"/>
  <c r="K65" i="15"/>
  <c r="Q67" i="10"/>
  <c r="F70" i="7" s="1"/>
  <c r="G67" i="15"/>
  <c r="U67" i="10"/>
  <c r="J70" i="7" s="1"/>
  <c r="K67" i="15"/>
  <c r="E68" i="14"/>
  <c r="AL68" i="14"/>
  <c r="C69" i="10"/>
  <c r="C69" i="15"/>
  <c r="K69" i="10"/>
  <c r="J70" i="10"/>
  <c r="O70" i="10"/>
  <c r="AG70" i="10"/>
  <c r="AK73" i="8" s="1"/>
  <c r="AG74" i="10"/>
  <c r="AK77" i="8" s="1"/>
  <c r="O75" i="10"/>
  <c r="P76" i="10"/>
  <c r="AK77" i="14"/>
  <c r="S77" i="15"/>
  <c r="AE77" i="10"/>
  <c r="AI80" i="8" s="1"/>
  <c r="O67" i="15"/>
  <c r="I68" i="10"/>
  <c r="S71" i="6" s="1"/>
  <c r="H69" i="10"/>
  <c r="D69" i="15"/>
  <c r="C71" i="10"/>
  <c r="AD73" i="10"/>
  <c r="AG76" i="8" s="1"/>
  <c r="C73" i="15"/>
  <c r="G73" i="10"/>
  <c r="F73" i="14"/>
  <c r="M74" i="10"/>
  <c r="R74" i="14"/>
  <c r="U74" i="10"/>
  <c r="J77" i="7" s="1"/>
  <c r="AK74" i="14"/>
  <c r="S74" i="15"/>
  <c r="AE74" i="10"/>
  <c r="AI77" i="8" s="1"/>
  <c r="AJ75" i="14"/>
  <c r="O56" i="10"/>
  <c r="C60" i="10"/>
  <c r="O61" i="15"/>
  <c r="T62" i="10"/>
  <c r="I65" i="7" s="1"/>
  <c r="E63" i="15"/>
  <c r="P63" i="10"/>
  <c r="C64" i="10"/>
  <c r="F64" i="10"/>
  <c r="B64" i="15"/>
  <c r="X64" i="10"/>
  <c r="AE64" i="10"/>
  <c r="AI67" i="8" s="1"/>
  <c r="T65" i="15"/>
  <c r="J67" i="10"/>
  <c r="Q67" i="14"/>
  <c r="AA67" i="10"/>
  <c r="AC70" i="8" s="1"/>
  <c r="P67" i="15"/>
  <c r="AF67" i="10"/>
  <c r="AJ70" i="8" s="1"/>
  <c r="AL67" i="14"/>
  <c r="E68" i="15"/>
  <c r="O68" i="15"/>
  <c r="AD69" i="14"/>
  <c r="AD70" i="10"/>
  <c r="AG73" i="8" s="1"/>
  <c r="AH73" i="8" s="1"/>
  <c r="F70" i="14"/>
  <c r="AA70" i="14"/>
  <c r="AC70" i="14"/>
  <c r="N73" i="15"/>
  <c r="Z73" i="10"/>
  <c r="AB76" i="8" s="1"/>
  <c r="R73" i="15"/>
  <c r="C74" i="10"/>
  <c r="R75" i="10"/>
  <c r="G78" i="7" s="1"/>
  <c r="O75" i="14"/>
  <c r="X75" i="10"/>
  <c r="J77" i="10"/>
  <c r="S73" i="15"/>
  <c r="B75" i="15"/>
  <c r="O75" i="15"/>
  <c r="AL75" i="14"/>
  <c r="H76" i="10"/>
  <c r="T76" i="15"/>
  <c r="O121" i="12"/>
  <c r="K81" i="6" s="1"/>
  <c r="L81" i="6" s="1"/>
  <c r="M81" i="6" s="1"/>
  <c r="O78" i="10"/>
  <c r="N78" i="14"/>
  <c r="L78" i="15"/>
  <c r="U81" i="15"/>
  <c r="AM81" i="14"/>
  <c r="AG81" i="10"/>
  <c r="AK84" i="8" s="1"/>
  <c r="F82" i="10"/>
  <c r="B82" i="15"/>
  <c r="G83" i="10"/>
  <c r="C83" i="15"/>
  <c r="G83" i="15"/>
  <c r="N83" i="14"/>
  <c r="W83" i="10"/>
  <c r="E79" i="14"/>
  <c r="B79" i="15"/>
  <c r="I79" i="10"/>
  <c r="S82" i="6" s="1"/>
  <c r="I79" i="14"/>
  <c r="H80" i="10"/>
  <c r="D80" i="15"/>
  <c r="J80" i="15"/>
  <c r="O81" i="10"/>
  <c r="P82" i="10"/>
  <c r="E83" i="15"/>
  <c r="I83" i="14"/>
  <c r="AA83" i="10"/>
  <c r="AC86" i="8" s="1"/>
  <c r="AE83" i="14"/>
  <c r="O83" i="15"/>
  <c r="AH83" i="14"/>
  <c r="I86" i="15"/>
  <c r="Y75" i="10"/>
  <c r="AA78" i="8" s="1"/>
  <c r="C76" i="10"/>
  <c r="F79" i="10"/>
  <c r="H79" i="10"/>
  <c r="T80" i="10"/>
  <c r="I83" i="7" s="1"/>
  <c r="H81" i="15"/>
  <c r="R81" i="10"/>
  <c r="G84" i="7" s="1"/>
  <c r="AD81" i="10"/>
  <c r="AG84" i="8" s="1"/>
  <c r="R81" i="15"/>
  <c r="M82" i="10"/>
  <c r="AE82" i="10"/>
  <c r="AI85" i="8" s="1"/>
  <c r="G83" i="14"/>
  <c r="I83" i="10"/>
  <c r="S86" i="6" s="1"/>
  <c r="P83" i="10"/>
  <c r="AC83" i="10"/>
  <c r="AF86" i="8" s="1"/>
  <c r="C61" i="10"/>
  <c r="C63" i="10"/>
  <c r="K75" i="15"/>
  <c r="L75" i="15"/>
  <c r="AD75" i="14"/>
  <c r="AG75" i="14" s="1"/>
  <c r="AF75" i="10"/>
  <c r="AJ78" i="8" s="1"/>
  <c r="K78" i="15"/>
  <c r="X78" i="10"/>
  <c r="AD78" i="14"/>
  <c r="R80" i="10"/>
  <c r="G83" i="7" s="1"/>
  <c r="B83" i="15"/>
  <c r="E83" i="14"/>
  <c r="C70" i="10"/>
  <c r="C73" i="10"/>
  <c r="K73" i="15"/>
  <c r="G75" i="14"/>
  <c r="E75" i="15"/>
  <c r="F75" i="15"/>
  <c r="M75" i="15"/>
  <c r="Y78" i="10"/>
  <c r="AA81" i="8" s="1"/>
  <c r="AC78" i="14"/>
  <c r="H80" i="14"/>
  <c r="K80" i="10"/>
  <c r="P80" i="10"/>
  <c r="AN80" i="14"/>
  <c r="F81" i="10"/>
  <c r="E81" i="14"/>
  <c r="K81" i="10"/>
  <c r="O81" i="14"/>
  <c r="X81" i="10"/>
  <c r="AB82" i="10"/>
  <c r="AD85" i="8" s="1"/>
  <c r="P82" i="15"/>
  <c r="U82" i="15"/>
  <c r="L83" i="15"/>
  <c r="AA83" i="14"/>
  <c r="X83" i="10"/>
  <c r="J75" i="10"/>
  <c r="J75" i="15"/>
  <c r="AG75" i="10"/>
  <c r="AK78" i="8" s="1"/>
  <c r="H76" i="14"/>
  <c r="AC76" i="14"/>
  <c r="M78" i="10"/>
  <c r="M78" i="15"/>
  <c r="H79" i="14"/>
  <c r="P80" i="14"/>
  <c r="Q80" i="14"/>
  <c r="X80" i="10"/>
  <c r="G81" i="15"/>
  <c r="AI81" i="14"/>
  <c r="O82" i="10"/>
  <c r="H82" i="15"/>
  <c r="R82" i="10"/>
  <c r="G85" i="7" s="1"/>
  <c r="AK82" i="14"/>
  <c r="AG82" i="10"/>
  <c r="AK85" i="8" s="1"/>
  <c r="AB83" i="10"/>
  <c r="AD86" i="8" s="1"/>
  <c r="AF83" i="14"/>
  <c r="P83" i="15"/>
  <c r="Q83" i="15"/>
  <c r="S86" i="10"/>
  <c r="H89" i="7" s="1"/>
  <c r="AF76" i="10"/>
  <c r="AJ79" i="8" s="1"/>
  <c r="C77" i="10"/>
  <c r="AA78" i="14"/>
  <c r="N78" i="15"/>
  <c r="Z78" i="10"/>
  <c r="AB81" i="8" s="1"/>
  <c r="C79" i="10"/>
  <c r="O80" i="10"/>
  <c r="AG80" i="10"/>
  <c r="AK83" i="8" s="1"/>
  <c r="J122" i="12"/>
  <c r="N81" i="15"/>
  <c r="Z81" i="10"/>
  <c r="AB84" i="8" s="1"/>
  <c r="E82" i="15"/>
  <c r="I82" i="10"/>
  <c r="S85" i="6" s="1"/>
  <c r="S82" i="15"/>
  <c r="O124" i="12"/>
  <c r="O83" i="10"/>
  <c r="K78" i="14"/>
  <c r="AE78" i="14"/>
  <c r="E79" i="15"/>
  <c r="N82" i="10"/>
  <c r="AB92" i="10"/>
  <c r="AD95" i="8" s="1"/>
  <c r="AF92" i="14"/>
  <c r="P92" i="15"/>
  <c r="G84" i="14"/>
  <c r="T84" i="10"/>
  <c r="I87" i="7" s="1"/>
  <c r="Q84" i="14"/>
  <c r="R84" i="14"/>
  <c r="K84" i="15"/>
  <c r="Z85" i="10"/>
  <c r="AB88" i="8" s="1"/>
  <c r="N85" i="15"/>
  <c r="O85" i="15"/>
  <c r="AA85" i="10"/>
  <c r="AC88" i="8" s="1"/>
  <c r="P85" i="15"/>
  <c r="J86" i="10"/>
  <c r="J86" i="14"/>
  <c r="K86" i="14" s="1"/>
  <c r="F86" i="15"/>
  <c r="AH86" i="14"/>
  <c r="AJ86" i="14" s="1"/>
  <c r="J87" i="10"/>
  <c r="J87" i="15"/>
  <c r="Q87" i="14"/>
  <c r="U87" i="10"/>
  <c r="J90" i="7" s="1"/>
  <c r="O87" i="15"/>
  <c r="AA87" i="10"/>
  <c r="AC90" i="8" s="1"/>
  <c r="AF87" i="10"/>
  <c r="AJ90" i="8" s="1"/>
  <c r="C89" i="10"/>
  <c r="AF90" i="10"/>
  <c r="AJ93" i="8" s="1"/>
  <c r="G91" i="10"/>
  <c r="C93" i="15"/>
  <c r="G93" i="10"/>
  <c r="F93" i="14"/>
  <c r="AD80" i="10"/>
  <c r="AG83" i="8" s="1"/>
  <c r="R80" i="15"/>
  <c r="C81" i="10"/>
  <c r="C82" i="10"/>
  <c r="P84" i="10"/>
  <c r="AF84" i="14"/>
  <c r="J85" i="10"/>
  <c r="K85" i="10"/>
  <c r="Q85" i="15"/>
  <c r="R85" i="15"/>
  <c r="AI85" i="14"/>
  <c r="AJ85" i="14" s="1"/>
  <c r="K86" i="10"/>
  <c r="AF86" i="14"/>
  <c r="R87" i="14"/>
  <c r="I88" i="10"/>
  <c r="S91" i="6" s="1"/>
  <c r="I88" i="14"/>
  <c r="AK90" i="14"/>
  <c r="F91" i="14"/>
  <c r="AC92" i="10"/>
  <c r="AF95" i="8" s="1"/>
  <c r="AF93" i="14"/>
  <c r="P94" i="14"/>
  <c r="Q75" i="15"/>
  <c r="J78" i="10"/>
  <c r="R78" i="10"/>
  <c r="G81" i="7" s="1"/>
  <c r="O80" i="15"/>
  <c r="AE80" i="10"/>
  <c r="AI83" i="8" s="1"/>
  <c r="C83" i="10"/>
  <c r="U84" i="10"/>
  <c r="J87" i="7" s="1"/>
  <c r="W84" i="10"/>
  <c r="R85" i="10"/>
  <c r="G88" i="7" s="1"/>
  <c r="H85" i="15"/>
  <c r="AB85" i="10"/>
  <c r="AD88" i="8" s="1"/>
  <c r="AC85" i="10"/>
  <c r="AF88" i="8" s="1"/>
  <c r="AD85" i="10"/>
  <c r="AG88" i="8" s="1"/>
  <c r="L86" i="10"/>
  <c r="AD86" i="14"/>
  <c r="AG86" i="14" s="1"/>
  <c r="O127" i="12"/>
  <c r="T87" i="10"/>
  <c r="I90" i="7" s="1"/>
  <c r="Z87" i="10"/>
  <c r="AB90" i="8" s="1"/>
  <c r="AD87" i="14"/>
  <c r="AE87" i="14"/>
  <c r="AL87" i="14"/>
  <c r="G90" i="10"/>
  <c r="F90" i="14"/>
  <c r="G90" i="14" s="1"/>
  <c r="AI91" i="14"/>
  <c r="AH92" i="14"/>
  <c r="L93" i="10"/>
  <c r="J93" i="14"/>
  <c r="AB93" i="10"/>
  <c r="AD96" i="8" s="1"/>
  <c r="R85" i="14"/>
  <c r="W85" i="14"/>
  <c r="X85" i="14" s="1"/>
  <c r="T85" i="14" s="1"/>
  <c r="AG85" i="10"/>
  <c r="AK88" i="8" s="1"/>
  <c r="AM85" i="14"/>
  <c r="U85" i="15"/>
  <c r="S87" i="10"/>
  <c r="H90" i="7" s="1"/>
  <c r="F88" i="15"/>
  <c r="L88" i="10"/>
  <c r="P88" i="10"/>
  <c r="Q88" i="10"/>
  <c r="F91" i="7" s="1"/>
  <c r="N88" i="14"/>
  <c r="X88" i="10"/>
  <c r="AF88" i="10"/>
  <c r="AJ91" i="8" s="1"/>
  <c r="U90" i="15"/>
  <c r="AG90" i="10"/>
  <c r="AK93" i="8" s="1"/>
  <c r="AM90" i="14"/>
  <c r="J128" i="12"/>
  <c r="F91" i="10"/>
  <c r="E91" i="14"/>
  <c r="W91" i="14"/>
  <c r="X91" i="14" s="1"/>
  <c r="T91" i="14" s="1"/>
  <c r="B93" i="15"/>
  <c r="E93" i="14"/>
  <c r="I95" i="15"/>
  <c r="AG78" i="10"/>
  <c r="AK81" i="8" s="1"/>
  <c r="W80" i="10"/>
  <c r="T83" i="15"/>
  <c r="AF83" i="10"/>
  <c r="AJ86" i="8" s="1"/>
  <c r="B84" i="15"/>
  <c r="F84" i="10"/>
  <c r="C84" i="15"/>
  <c r="G84" i="10"/>
  <c r="D84" i="15"/>
  <c r="Z84" i="10"/>
  <c r="AB87" i="8" s="1"/>
  <c r="N84" i="15"/>
  <c r="AA84" i="10"/>
  <c r="AC87" i="8" s="1"/>
  <c r="O84" i="15"/>
  <c r="T85" i="10"/>
  <c r="I88" i="7" s="1"/>
  <c r="U85" i="10"/>
  <c r="J88" i="7" s="1"/>
  <c r="AD85" i="14"/>
  <c r="AG85" i="14" s="1"/>
  <c r="Q86" i="10"/>
  <c r="F89" i="7" s="1"/>
  <c r="N86" i="14"/>
  <c r="M86" i="14" s="1"/>
  <c r="G86" i="15"/>
  <c r="F87" i="15"/>
  <c r="J87" i="14"/>
  <c r="K87" i="14" s="1"/>
  <c r="R87" i="10"/>
  <c r="G90" i="7" s="1"/>
  <c r="Y87" i="10"/>
  <c r="AA90" i="8" s="1"/>
  <c r="O88" i="14"/>
  <c r="O88" i="15"/>
  <c r="E90" i="15"/>
  <c r="I90" i="10"/>
  <c r="S93" i="6" s="1"/>
  <c r="N90" i="10"/>
  <c r="C91" i="15"/>
  <c r="T91" i="15"/>
  <c r="AF91" i="10"/>
  <c r="AJ94" i="8" s="1"/>
  <c r="AJ93" i="14"/>
  <c r="B94" i="15"/>
  <c r="F94" i="10"/>
  <c r="E94" i="14"/>
  <c r="AH84" i="14"/>
  <c r="AJ84" i="14" s="1"/>
  <c r="R84" i="15"/>
  <c r="AI84" i="14"/>
  <c r="J125" i="12"/>
  <c r="Q88" i="8" s="1"/>
  <c r="P86" i="15"/>
  <c r="Q86" i="15"/>
  <c r="AC86" i="10"/>
  <c r="AF89" i="8" s="1"/>
  <c r="AH89" i="8" s="1"/>
  <c r="K88" i="10"/>
  <c r="J88" i="14"/>
  <c r="J88" i="15"/>
  <c r="T88" i="10"/>
  <c r="I91" i="7" s="1"/>
  <c r="W88" i="10"/>
  <c r="F90" i="10"/>
  <c r="E90" i="14"/>
  <c r="AC91" i="10"/>
  <c r="AF94" i="8" s="1"/>
  <c r="AH94" i="8" s="1"/>
  <c r="AH91" i="14"/>
  <c r="F93" i="10"/>
  <c r="AB84" i="10"/>
  <c r="AD87" i="8" s="1"/>
  <c r="AC84" i="10"/>
  <c r="AF87" i="8" s="1"/>
  <c r="AG86" i="10"/>
  <c r="AK89" i="8" s="1"/>
  <c r="AM86" i="14"/>
  <c r="K87" i="15"/>
  <c r="X87" i="10"/>
  <c r="AA89" i="14"/>
  <c r="G90" i="15"/>
  <c r="Q90" i="10"/>
  <c r="F93" i="7" s="1"/>
  <c r="T90" i="15"/>
  <c r="AL90" i="14"/>
  <c r="O128" i="12"/>
  <c r="K97" i="6" s="1"/>
  <c r="L97" i="6" s="1"/>
  <c r="M97" i="6" s="1"/>
  <c r="K93" i="10"/>
  <c r="AE98" i="14"/>
  <c r="O98" i="15"/>
  <c r="AA98" i="10"/>
  <c r="AC101" i="8" s="1"/>
  <c r="Q78" i="15"/>
  <c r="G80" i="10"/>
  <c r="F80" i="14"/>
  <c r="F80" i="15"/>
  <c r="L83" i="10"/>
  <c r="J83" i="14"/>
  <c r="K83" i="14" s="1"/>
  <c r="F83" i="15"/>
  <c r="T83" i="10"/>
  <c r="I86" i="7" s="1"/>
  <c r="Q83" i="14"/>
  <c r="J83" i="15"/>
  <c r="K84" i="10"/>
  <c r="L84" i="10"/>
  <c r="J84" i="14"/>
  <c r="J84" i="15"/>
  <c r="AD84" i="10"/>
  <c r="AG87" i="8" s="1"/>
  <c r="C85" i="15"/>
  <c r="G85" i="10"/>
  <c r="Q85" i="14"/>
  <c r="I86" i="10"/>
  <c r="S89" i="6" s="1"/>
  <c r="E86" i="15"/>
  <c r="J86" i="15"/>
  <c r="T86" i="10"/>
  <c r="I89" i="7" s="1"/>
  <c r="K86" i="15"/>
  <c r="U86" i="10"/>
  <c r="J89" i="7" s="1"/>
  <c r="N86" i="15"/>
  <c r="Z86" i="10"/>
  <c r="AB89" i="8" s="1"/>
  <c r="AB86" i="10"/>
  <c r="AD89" i="8" s="1"/>
  <c r="AG87" i="14"/>
  <c r="Q88" i="14"/>
  <c r="AL88" i="14"/>
  <c r="H90" i="10"/>
  <c r="H90" i="14"/>
  <c r="N90" i="14"/>
  <c r="W90" i="14"/>
  <c r="X90" i="14" s="1"/>
  <c r="T90" i="14" s="1"/>
  <c r="B91" i="15"/>
  <c r="X91" i="10"/>
  <c r="S91" i="15"/>
  <c r="AE91" i="10"/>
  <c r="AI94" i="8" s="1"/>
  <c r="AK91" i="14"/>
  <c r="C92" i="10"/>
  <c r="R93" i="15"/>
  <c r="AI93" i="14"/>
  <c r="AD93" i="10"/>
  <c r="AG96" i="8" s="1"/>
  <c r="R94" i="10"/>
  <c r="G97" i="7" s="1"/>
  <c r="O94" i="14"/>
  <c r="I87" i="10"/>
  <c r="S90" i="6" s="1"/>
  <c r="E87" i="15"/>
  <c r="Q87" i="10"/>
  <c r="F90" i="7" s="1"/>
  <c r="G87" i="15"/>
  <c r="N88" i="15"/>
  <c r="AE88" i="10"/>
  <c r="AI91" i="8" s="1"/>
  <c r="S88" i="15"/>
  <c r="K93" i="15"/>
  <c r="K94" i="10"/>
  <c r="T94" i="10"/>
  <c r="I97" i="7" s="1"/>
  <c r="AH94" i="14"/>
  <c r="J95" i="10"/>
  <c r="O95" i="14"/>
  <c r="W95" i="10"/>
  <c r="AF95" i="14"/>
  <c r="J97" i="10"/>
  <c r="P97" i="10"/>
  <c r="AD99" i="14"/>
  <c r="N99" i="15"/>
  <c r="Z99" i="10"/>
  <c r="AB102" i="8" s="1"/>
  <c r="O137" i="12"/>
  <c r="AC90" i="10"/>
  <c r="AF93" i="8" s="1"/>
  <c r="Q90" i="15"/>
  <c r="C91" i="10"/>
  <c r="F94" i="15"/>
  <c r="Y95" i="10"/>
  <c r="AA98" i="8" s="1"/>
  <c r="AE95" i="10"/>
  <c r="AI98" i="8" s="1"/>
  <c r="S95" i="15"/>
  <c r="G96" i="15"/>
  <c r="Q96" i="10"/>
  <c r="F99" i="7" s="1"/>
  <c r="AF97" i="14"/>
  <c r="P97" i="15"/>
  <c r="AB97" i="10"/>
  <c r="AD100" i="8" s="1"/>
  <c r="F99" i="10"/>
  <c r="E99" i="14"/>
  <c r="B99" i="15"/>
  <c r="L84" i="15"/>
  <c r="B85" i="15"/>
  <c r="Y85" i="10"/>
  <c r="AA88" i="8" s="1"/>
  <c r="Y86" i="10"/>
  <c r="AA89" i="8" s="1"/>
  <c r="AA86" i="10"/>
  <c r="AC89" i="8" s="1"/>
  <c r="O86" i="15"/>
  <c r="C88" i="10"/>
  <c r="Z88" i="10"/>
  <c r="AB91" i="8" s="1"/>
  <c r="P90" i="10"/>
  <c r="W90" i="10"/>
  <c r="M90" i="15"/>
  <c r="AD90" i="10"/>
  <c r="AG93" i="8" s="1"/>
  <c r="R90" i="15"/>
  <c r="N93" i="10"/>
  <c r="U93" i="10"/>
  <c r="J96" i="7" s="1"/>
  <c r="L93" i="15"/>
  <c r="Z93" i="10"/>
  <c r="AB96" i="8" s="1"/>
  <c r="N93" i="15"/>
  <c r="X94" i="10"/>
  <c r="AE94" i="14"/>
  <c r="AL94" i="14"/>
  <c r="AN94" i="14" s="1"/>
  <c r="R95" i="14"/>
  <c r="K95" i="15"/>
  <c r="AK96" i="14"/>
  <c r="S96" i="15"/>
  <c r="W97" i="10"/>
  <c r="AA93" i="10"/>
  <c r="AC96" i="8" s="1"/>
  <c r="O93" i="15"/>
  <c r="L94" i="10"/>
  <c r="Q94" i="14"/>
  <c r="W94" i="10"/>
  <c r="N94" i="15"/>
  <c r="Z94" i="10"/>
  <c r="AB97" i="8" s="1"/>
  <c r="P95" i="10"/>
  <c r="AM96" i="14"/>
  <c r="F97" i="15"/>
  <c r="H99" i="15"/>
  <c r="O99" i="14"/>
  <c r="R99" i="10"/>
  <c r="G102" i="7" s="1"/>
  <c r="X99" i="10"/>
  <c r="T102" i="10"/>
  <c r="I105" i="7" s="1"/>
  <c r="J102" i="15"/>
  <c r="Q102" i="14"/>
  <c r="Q94" i="15"/>
  <c r="G95" i="10"/>
  <c r="O96" i="10"/>
  <c r="K100" i="14"/>
  <c r="L100" i="14" s="1"/>
  <c r="Q93" i="15"/>
  <c r="H95" i="15"/>
  <c r="R95" i="10"/>
  <c r="G98" i="7" s="1"/>
  <c r="AB95" i="10"/>
  <c r="AD98" i="8" s="1"/>
  <c r="J96" i="14"/>
  <c r="K96" i="14" s="1"/>
  <c r="F96" i="15"/>
  <c r="L96" i="10"/>
  <c r="O96" i="14"/>
  <c r="H96" i="15"/>
  <c r="L98" i="15"/>
  <c r="AA98" i="14"/>
  <c r="F100" i="14"/>
  <c r="C100" i="15"/>
  <c r="G100" i="10"/>
  <c r="G94" i="14"/>
  <c r="J94" i="15"/>
  <c r="AC94" i="10"/>
  <c r="AF97" i="8" s="1"/>
  <c r="AF94" i="10"/>
  <c r="AJ97" i="8" s="1"/>
  <c r="T94" i="15"/>
  <c r="AA96" i="14"/>
  <c r="L96" i="15"/>
  <c r="AD96" i="10"/>
  <c r="AG99" i="8" s="1"/>
  <c r="R96" i="15"/>
  <c r="I97" i="15"/>
  <c r="C98" i="10"/>
  <c r="H99" i="14"/>
  <c r="D99" i="15"/>
  <c r="H99" i="10"/>
  <c r="C80" i="10"/>
  <c r="C84" i="10"/>
  <c r="L85" i="15"/>
  <c r="B86" i="15"/>
  <c r="R86" i="10"/>
  <c r="G89" i="7" s="1"/>
  <c r="X86" i="10"/>
  <c r="P87" i="15"/>
  <c r="AG87" i="10"/>
  <c r="AK90" i="8" s="1"/>
  <c r="U87" i="15"/>
  <c r="C90" i="10"/>
  <c r="AC90" i="14"/>
  <c r="AI90" i="14"/>
  <c r="AJ90" i="14" s="1"/>
  <c r="T93" i="10"/>
  <c r="I96" i="7" s="1"/>
  <c r="J93" i="15"/>
  <c r="AA93" i="14"/>
  <c r="AD93" i="14"/>
  <c r="AC93" i="10"/>
  <c r="AF96" i="8" s="1"/>
  <c r="J94" i="10"/>
  <c r="K94" i="15"/>
  <c r="AD94" i="14"/>
  <c r="F95" i="14"/>
  <c r="K95" i="10"/>
  <c r="M95" i="10"/>
  <c r="AL95" i="14"/>
  <c r="AN95" i="14" s="1"/>
  <c r="E96" i="15"/>
  <c r="I96" i="10"/>
  <c r="S99" i="6" s="1"/>
  <c r="Q96" i="14"/>
  <c r="J96" i="15"/>
  <c r="T96" i="10"/>
  <c r="I99" i="7" s="1"/>
  <c r="O99" i="7" s="1"/>
  <c r="AA96" i="10"/>
  <c r="AC99" i="8" s="1"/>
  <c r="O99" i="10"/>
  <c r="U99" i="15"/>
  <c r="AM99" i="14"/>
  <c r="AG99" i="10"/>
  <c r="AK102" i="8" s="1"/>
  <c r="U100" i="15"/>
  <c r="AG100" i="10"/>
  <c r="AK103" i="8" s="1"/>
  <c r="T101" i="10"/>
  <c r="I104" i="7" s="1"/>
  <c r="Y102" i="10"/>
  <c r="AA105" i="8" s="1"/>
  <c r="M102" i="15"/>
  <c r="S103" i="10"/>
  <c r="H106" i="7" s="1"/>
  <c r="P104" i="14"/>
  <c r="AE104" i="14"/>
  <c r="AG104" i="14" s="1"/>
  <c r="O142" i="12"/>
  <c r="K108" i="6" s="1"/>
  <c r="L108" i="6" s="1"/>
  <c r="M108" i="6" s="1"/>
  <c r="I105" i="10"/>
  <c r="S108" i="6" s="1"/>
  <c r="I105" i="14"/>
  <c r="G100" i="15"/>
  <c r="F101" i="10"/>
  <c r="X101" i="10"/>
  <c r="O102" i="15"/>
  <c r="AB102" i="10"/>
  <c r="AD105" i="8" s="1"/>
  <c r="P102" i="15"/>
  <c r="Q102" i="15"/>
  <c r="B103" i="15"/>
  <c r="E103" i="14"/>
  <c r="G103" i="14" s="1"/>
  <c r="K103" i="10"/>
  <c r="L103" i="10"/>
  <c r="J103" i="14"/>
  <c r="K103" i="14" s="1"/>
  <c r="K103" i="15"/>
  <c r="U103" i="10"/>
  <c r="J106" i="7" s="1"/>
  <c r="J104" i="14"/>
  <c r="N104" i="10"/>
  <c r="Z104" i="10"/>
  <c r="AB107" i="8" s="1"/>
  <c r="AD104" i="14"/>
  <c r="Q104" i="15"/>
  <c r="AC104" i="10"/>
  <c r="AF107" i="8" s="1"/>
  <c r="C96" i="10"/>
  <c r="H97" i="10"/>
  <c r="J97" i="15"/>
  <c r="N100" i="10"/>
  <c r="Q100" i="10"/>
  <c r="F103" i="7" s="1"/>
  <c r="Y100" i="10"/>
  <c r="AA103" i="8" s="1"/>
  <c r="R100" i="15"/>
  <c r="B101" i="15"/>
  <c r="O139" i="12"/>
  <c r="K106" i="6" s="1"/>
  <c r="L106" i="6" s="1"/>
  <c r="M106" i="6" s="1"/>
  <c r="R102" i="14"/>
  <c r="AA102" i="10"/>
  <c r="AC105" i="8" s="1"/>
  <c r="R102" i="15"/>
  <c r="S102" i="15"/>
  <c r="L103" i="15"/>
  <c r="S106" i="10"/>
  <c r="H109" i="7" s="1"/>
  <c r="AL86" i="14"/>
  <c r="O93" i="14"/>
  <c r="AC93" i="14"/>
  <c r="AM93" i="14"/>
  <c r="I94" i="14"/>
  <c r="K94" i="14" s="1"/>
  <c r="N94" i="14"/>
  <c r="P94" i="15"/>
  <c r="D95" i="15"/>
  <c r="F95" i="15"/>
  <c r="J95" i="15"/>
  <c r="N95" i="15"/>
  <c r="T97" i="10"/>
  <c r="I100" i="7" s="1"/>
  <c r="C99" i="10"/>
  <c r="AE99" i="10"/>
  <c r="AI102" i="8" s="1"/>
  <c r="W100" i="10"/>
  <c r="M100" i="15"/>
  <c r="AB100" i="10"/>
  <c r="AD103" i="8" s="1"/>
  <c r="AD100" i="10"/>
  <c r="AG103" i="8" s="1"/>
  <c r="AH103" i="8" s="1"/>
  <c r="I101" i="14"/>
  <c r="O101" i="10"/>
  <c r="P101" i="10"/>
  <c r="U101" i="10"/>
  <c r="J104" i="7" s="1"/>
  <c r="K101" i="15"/>
  <c r="S101" i="15"/>
  <c r="AE101" i="10"/>
  <c r="AI104" i="8" s="1"/>
  <c r="AF101" i="10"/>
  <c r="AJ104" i="8" s="1"/>
  <c r="T101" i="15"/>
  <c r="AC102" i="10"/>
  <c r="AF105" i="8" s="1"/>
  <c r="AD102" i="10"/>
  <c r="AG105" i="8" s="1"/>
  <c r="AE102" i="10"/>
  <c r="AI105" i="8" s="1"/>
  <c r="F103" i="10"/>
  <c r="M103" i="10"/>
  <c r="R103" i="15"/>
  <c r="T104" i="10"/>
  <c r="I107" i="7" s="1"/>
  <c r="AH104" i="14"/>
  <c r="E105" i="15"/>
  <c r="Q106" i="10"/>
  <c r="F109" i="7" s="1"/>
  <c r="G106" i="15"/>
  <c r="N106" i="14"/>
  <c r="C94" i="10"/>
  <c r="AE94" i="10"/>
  <c r="AI97" i="8" s="1"/>
  <c r="AL97" i="8" s="1"/>
  <c r="C95" i="10"/>
  <c r="O95" i="10"/>
  <c r="Z97" i="10"/>
  <c r="AB100" i="8" s="1"/>
  <c r="AE97" i="10"/>
  <c r="AI100" i="8" s="1"/>
  <c r="AG97" i="10"/>
  <c r="AK100" i="8" s="1"/>
  <c r="K99" i="10"/>
  <c r="AI99" i="14"/>
  <c r="S99" i="15"/>
  <c r="J100" i="10"/>
  <c r="F100" i="15"/>
  <c r="O100" i="10"/>
  <c r="J137" i="12"/>
  <c r="Q103" i="8" s="1"/>
  <c r="AH100" i="14"/>
  <c r="AJ100" i="14" s="1"/>
  <c r="AK100" i="14"/>
  <c r="S100" i="15"/>
  <c r="C101" i="10"/>
  <c r="Q101" i="10"/>
  <c r="F104" i="7" s="1"/>
  <c r="G101" i="15"/>
  <c r="AC102" i="14"/>
  <c r="Q103" i="15"/>
  <c r="AC103" i="10"/>
  <c r="AF106" i="8" s="1"/>
  <c r="AD103" i="10"/>
  <c r="AG106" i="8" s="1"/>
  <c r="J105" i="10"/>
  <c r="I106" i="10"/>
  <c r="S109" i="6" s="1"/>
  <c r="E106" i="15"/>
  <c r="I106" i="14"/>
  <c r="AF86" i="10"/>
  <c r="AJ89" i="8" s="1"/>
  <c r="J93" i="10"/>
  <c r="R93" i="10"/>
  <c r="G96" i="7" s="1"/>
  <c r="Y93" i="10"/>
  <c r="AA96" i="8" s="1"/>
  <c r="AG93" i="10"/>
  <c r="AK96" i="8" s="1"/>
  <c r="I94" i="10"/>
  <c r="S97" i="6" s="1"/>
  <c r="Q94" i="10"/>
  <c r="F97" i="7" s="1"/>
  <c r="AB94" i="10"/>
  <c r="AD97" i="8" s="1"/>
  <c r="L95" i="10"/>
  <c r="T95" i="10"/>
  <c r="I98" i="7" s="1"/>
  <c r="AG95" i="10"/>
  <c r="AK98" i="8" s="1"/>
  <c r="F97" i="14"/>
  <c r="D97" i="15"/>
  <c r="M97" i="10"/>
  <c r="R97" i="10"/>
  <c r="G100" i="7" s="1"/>
  <c r="H97" i="15"/>
  <c r="X97" i="10"/>
  <c r="N97" i="15"/>
  <c r="AL97" i="14"/>
  <c r="AN97" i="14" s="1"/>
  <c r="U97" i="15"/>
  <c r="L99" i="15"/>
  <c r="H100" i="10"/>
  <c r="M100" i="10"/>
  <c r="P100" i="15"/>
  <c r="AM100" i="14"/>
  <c r="Q101" i="14"/>
  <c r="AA101" i="14"/>
  <c r="L101" i="15"/>
  <c r="AD101" i="14"/>
  <c r="AE102" i="14"/>
  <c r="I103" i="10"/>
  <c r="S106" i="6" s="1"/>
  <c r="E103" i="15"/>
  <c r="R103" i="14"/>
  <c r="P103" i="15"/>
  <c r="AB103" i="10"/>
  <c r="AD106" i="8" s="1"/>
  <c r="Q104" i="14"/>
  <c r="W104" i="14"/>
  <c r="X104" i="14" s="1"/>
  <c r="T104" i="14" s="1"/>
  <c r="N104" i="15"/>
  <c r="O108" i="10"/>
  <c r="W99" i="10"/>
  <c r="AC100" i="14"/>
  <c r="T100" i="15"/>
  <c r="AF100" i="10"/>
  <c r="AJ103" i="8" s="1"/>
  <c r="AL100" i="14"/>
  <c r="E101" i="14"/>
  <c r="M102" i="10"/>
  <c r="U102" i="10"/>
  <c r="J105" i="7" s="1"/>
  <c r="W102" i="14"/>
  <c r="X102" i="14" s="1"/>
  <c r="T102" i="14" s="1"/>
  <c r="L102" i="15"/>
  <c r="AA102" i="14"/>
  <c r="AF102" i="14"/>
  <c r="AH102" i="14"/>
  <c r="AJ102" i="14" s="1"/>
  <c r="I103" i="15"/>
  <c r="W103" i="14"/>
  <c r="X103" i="14" s="1"/>
  <c r="T103" i="14" s="1"/>
  <c r="AA103" i="14"/>
  <c r="F105" i="15"/>
  <c r="L105" i="10"/>
  <c r="H95" i="10"/>
  <c r="Y97" i="10"/>
  <c r="AA100" i="8" s="1"/>
  <c r="E100" i="15"/>
  <c r="N100" i="14"/>
  <c r="U100" i="10"/>
  <c r="J103" i="7" s="1"/>
  <c r="K100" i="15"/>
  <c r="O138" i="12"/>
  <c r="M101" i="10"/>
  <c r="N101" i="14"/>
  <c r="R101" i="14"/>
  <c r="W101" i="10"/>
  <c r="AA101" i="10"/>
  <c r="AC104" i="8" s="1"/>
  <c r="C102" i="10"/>
  <c r="N102" i="10"/>
  <c r="J139" i="12"/>
  <c r="L104" i="10"/>
  <c r="AA104" i="10"/>
  <c r="AC107" i="8" s="1"/>
  <c r="J105" i="14"/>
  <c r="K105" i="14" s="1"/>
  <c r="C97" i="10"/>
  <c r="C100" i="10"/>
  <c r="F104" i="10"/>
  <c r="K104" i="15"/>
  <c r="Y104" i="10"/>
  <c r="AA107" i="8" s="1"/>
  <c r="M104" i="15"/>
  <c r="U105" i="10"/>
  <c r="J108" i="7" s="1"/>
  <c r="N105" i="15"/>
  <c r="X106" i="10"/>
  <c r="AL106" i="14"/>
  <c r="O108" i="14"/>
  <c r="Y108" i="10"/>
  <c r="AA111" i="8" s="1"/>
  <c r="C111" i="10"/>
  <c r="P112" i="10"/>
  <c r="T113" i="10"/>
  <c r="I116" i="7" s="1"/>
  <c r="O116" i="7" s="1"/>
  <c r="Q113" i="14"/>
  <c r="J113" i="15"/>
  <c r="D114" i="15"/>
  <c r="H114" i="14"/>
  <c r="O105" i="15"/>
  <c r="AG105" i="10"/>
  <c r="AK108" i="8" s="1"/>
  <c r="F106" i="15"/>
  <c r="J106" i="15"/>
  <c r="AE108" i="10"/>
  <c r="AI111" i="8" s="1"/>
  <c r="G109" i="10"/>
  <c r="N109" i="10"/>
  <c r="N4" i="13"/>
  <c r="AD110" i="10"/>
  <c r="AG113" i="8" s="1"/>
  <c r="AH113" i="8" s="1"/>
  <c r="R110" i="15"/>
  <c r="AI110" i="14"/>
  <c r="AI111" i="14"/>
  <c r="R111" i="15"/>
  <c r="AD111" i="10"/>
  <c r="AG114" i="8" s="1"/>
  <c r="T112" i="10"/>
  <c r="I115" i="7" s="1"/>
  <c r="Q112" i="14"/>
  <c r="Q105" i="10"/>
  <c r="F108" i="7" s="1"/>
  <c r="L108" i="7" s="1"/>
  <c r="G105" i="15"/>
  <c r="P105" i="15"/>
  <c r="P108" i="10"/>
  <c r="AD109" i="10"/>
  <c r="AG112" i="8" s="1"/>
  <c r="AI109" i="14"/>
  <c r="R109" i="15"/>
  <c r="H110" i="14"/>
  <c r="D110" i="15"/>
  <c r="J112" i="15"/>
  <c r="AG112" i="10"/>
  <c r="AK115" i="8" s="1"/>
  <c r="AM112" i="14"/>
  <c r="U112" i="15"/>
  <c r="AH113" i="14"/>
  <c r="AC113" i="10"/>
  <c r="AF116" i="8" s="1"/>
  <c r="Q113" i="15"/>
  <c r="M114" i="10"/>
  <c r="T103" i="10"/>
  <c r="I106" i="7" s="1"/>
  <c r="P104" i="15"/>
  <c r="AG104" i="10"/>
  <c r="AK107" i="8" s="1"/>
  <c r="U104" i="15"/>
  <c r="R105" i="10"/>
  <c r="G108" i="7" s="1"/>
  <c r="H105" i="15"/>
  <c r="AA105" i="10"/>
  <c r="AC108" i="8" s="1"/>
  <c r="J106" i="10"/>
  <c r="L106" i="10"/>
  <c r="R106" i="10"/>
  <c r="G109" i="7" s="1"/>
  <c r="T106" i="10"/>
  <c r="I109" i="7" s="1"/>
  <c r="AC106" i="14"/>
  <c r="AG106" i="10"/>
  <c r="AK109" i="8" s="1"/>
  <c r="F108" i="14"/>
  <c r="H110" i="10"/>
  <c r="N111" i="14"/>
  <c r="G111" i="15"/>
  <c r="Q111" i="10"/>
  <c r="F114" i="7" s="1"/>
  <c r="W113" i="10"/>
  <c r="AF106" i="10"/>
  <c r="AJ109" i="8" s="1"/>
  <c r="C107" i="10"/>
  <c r="H108" i="15"/>
  <c r="W108" i="10"/>
  <c r="R108" i="15"/>
  <c r="AD108" i="10"/>
  <c r="AG111" i="8" s="1"/>
  <c r="U108" i="15"/>
  <c r="AG109" i="10"/>
  <c r="AK112" i="8" s="1"/>
  <c r="AM109" i="14"/>
  <c r="B109" i="15"/>
  <c r="F109" i="10"/>
  <c r="E109" i="15"/>
  <c r="G109" i="15"/>
  <c r="AL109" i="14"/>
  <c r="T109" i="15"/>
  <c r="AF109" i="10"/>
  <c r="AJ112" i="8" s="1"/>
  <c r="J110" i="10"/>
  <c r="AK110" i="14"/>
  <c r="S110" i="15"/>
  <c r="AE110" i="10"/>
  <c r="AI113" i="8" s="1"/>
  <c r="F7" i="13"/>
  <c r="W112" i="10"/>
  <c r="AB112" i="10"/>
  <c r="AD115" i="8" s="1"/>
  <c r="AF112" i="14"/>
  <c r="P112" i="15"/>
  <c r="J104" i="10"/>
  <c r="R104" i="10"/>
  <c r="G107" i="7" s="1"/>
  <c r="H104" i="15"/>
  <c r="J105" i="15"/>
  <c r="AM105" i="14"/>
  <c r="J106" i="14"/>
  <c r="Q106" i="14"/>
  <c r="O106" i="15"/>
  <c r="C108" i="10"/>
  <c r="AG108" i="10"/>
  <c r="AK111" i="8" s="1"/>
  <c r="I109" i="10"/>
  <c r="S112" i="6" s="1"/>
  <c r="Q109" i="10"/>
  <c r="F112" i="7" s="1"/>
  <c r="H112" i="14"/>
  <c r="D112" i="15"/>
  <c r="H112" i="10"/>
  <c r="AA103" i="10"/>
  <c r="AC106" i="8" s="1"/>
  <c r="B104" i="15"/>
  <c r="K104" i="10"/>
  <c r="K105" i="15"/>
  <c r="X105" i="10"/>
  <c r="AE105" i="14"/>
  <c r="N106" i="15"/>
  <c r="J108" i="10"/>
  <c r="R108" i="10"/>
  <c r="G111" i="7" s="1"/>
  <c r="S108" i="15"/>
  <c r="C109" i="15"/>
  <c r="O109" i="10"/>
  <c r="U109" i="15"/>
  <c r="G110" i="10"/>
  <c r="C110" i="15"/>
  <c r="F111" i="10"/>
  <c r="B111" i="15"/>
  <c r="X111" i="10"/>
  <c r="L113" i="10"/>
  <c r="J113" i="14"/>
  <c r="F113" i="15"/>
  <c r="K114" i="15"/>
  <c r="U114" i="10"/>
  <c r="J117" i="7" s="1"/>
  <c r="P117" i="7" s="1"/>
  <c r="R114" i="14"/>
  <c r="N105" i="14"/>
  <c r="Y105" i="10"/>
  <c r="AA108" i="8" s="1"/>
  <c r="M105" i="15"/>
  <c r="AF105" i="14"/>
  <c r="U105" i="15"/>
  <c r="Y106" i="10"/>
  <c r="AA109" i="8" s="1"/>
  <c r="G108" i="10"/>
  <c r="L108" i="15"/>
  <c r="M108" i="15"/>
  <c r="AI108" i="14"/>
  <c r="AM108" i="14"/>
  <c r="E109" i="14"/>
  <c r="G109" i="14" s="1"/>
  <c r="I109" i="14"/>
  <c r="N109" i="14"/>
  <c r="O110" i="14"/>
  <c r="H110" i="15"/>
  <c r="R110" i="10"/>
  <c r="G113" i="7" s="1"/>
  <c r="M113" i="7" s="1"/>
  <c r="M110" i="15"/>
  <c r="Y110" i="10"/>
  <c r="AA113" i="8" s="1"/>
  <c r="I111" i="14"/>
  <c r="E111" i="15"/>
  <c r="I111" i="10"/>
  <c r="S114" i="6" s="1"/>
  <c r="F113" i="10"/>
  <c r="E113" i="14"/>
  <c r="I113" i="15"/>
  <c r="P113" i="15"/>
  <c r="AF113" i="14"/>
  <c r="AB113" i="10"/>
  <c r="AD116" i="8" s="1"/>
  <c r="AM114" i="14"/>
  <c r="AG114" i="10"/>
  <c r="AK117" i="8" s="1"/>
  <c r="U114" i="15"/>
  <c r="N114" i="15"/>
  <c r="AD114" i="14"/>
  <c r="C115" i="15"/>
  <c r="AD115" i="14"/>
  <c r="AG115" i="10"/>
  <c r="AK118" i="8" s="1"/>
  <c r="C116" i="10"/>
  <c r="P117" i="10"/>
  <c r="W117" i="10"/>
  <c r="O118" i="10"/>
  <c r="L118" i="15"/>
  <c r="W119" i="10"/>
  <c r="F120" i="15"/>
  <c r="L120" i="10"/>
  <c r="J120" i="14"/>
  <c r="R120" i="14"/>
  <c r="U120" i="15"/>
  <c r="AM120" i="14"/>
  <c r="Q121" i="14"/>
  <c r="T121" i="15"/>
  <c r="AL121" i="14"/>
  <c r="AF121" i="10"/>
  <c r="AJ124" i="8" s="1"/>
  <c r="AE115" i="10"/>
  <c r="AI118" i="8" s="1"/>
  <c r="S115" i="15"/>
  <c r="AK115" i="14"/>
  <c r="B116" i="15"/>
  <c r="X116" i="10"/>
  <c r="J117" i="10"/>
  <c r="H117" i="15"/>
  <c r="R117" i="10"/>
  <c r="G120" i="7" s="1"/>
  <c r="E118" i="15"/>
  <c r="I118" i="10"/>
  <c r="S121" i="6" s="1"/>
  <c r="G118" i="15"/>
  <c r="Q118" i="10"/>
  <c r="F121" i="7" s="1"/>
  <c r="AG118" i="10"/>
  <c r="AK121" i="8" s="1"/>
  <c r="AF120" i="10"/>
  <c r="AJ123" i="8" s="1"/>
  <c r="AL120" i="14"/>
  <c r="T120" i="15"/>
  <c r="G120" i="10"/>
  <c r="C120" i="15"/>
  <c r="F120" i="14"/>
  <c r="AL105" i="14"/>
  <c r="Q110" i="15"/>
  <c r="Z114" i="10"/>
  <c r="AB117" i="8" s="1"/>
  <c r="AE114" i="10"/>
  <c r="AI117" i="8" s="1"/>
  <c r="F115" i="15"/>
  <c r="L115" i="10"/>
  <c r="AA115" i="14"/>
  <c r="M115" i="15"/>
  <c r="Y115" i="10"/>
  <c r="AA118" i="8" s="1"/>
  <c r="F116" i="10"/>
  <c r="S118" i="15"/>
  <c r="C118" i="15"/>
  <c r="F118" i="14"/>
  <c r="C119" i="10"/>
  <c r="F122" i="10"/>
  <c r="E122" i="14"/>
  <c r="B122" i="15"/>
  <c r="O103" i="14"/>
  <c r="AC103" i="14"/>
  <c r="AG103" i="14" s="1"/>
  <c r="AM103" i="14"/>
  <c r="W113" i="14"/>
  <c r="X113" i="14" s="1"/>
  <c r="T113" i="14" s="1"/>
  <c r="X114" i="10"/>
  <c r="F10" i="13"/>
  <c r="F115" i="14"/>
  <c r="P115" i="14"/>
  <c r="J115" i="15"/>
  <c r="T115" i="10"/>
  <c r="I118" i="7" s="1"/>
  <c r="AM115" i="14"/>
  <c r="D117" i="15"/>
  <c r="H117" i="14"/>
  <c r="N117" i="15"/>
  <c r="AD117" i="14"/>
  <c r="AA118" i="14"/>
  <c r="M118" i="15"/>
  <c r="AC118" i="14"/>
  <c r="E119" i="14"/>
  <c r="B119" i="15"/>
  <c r="F119" i="10"/>
  <c r="P119" i="10"/>
  <c r="R119" i="15"/>
  <c r="AI119" i="14"/>
  <c r="K120" i="15"/>
  <c r="J121" i="15"/>
  <c r="G122" i="10"/>
  <c r="F122" i="14"/>
  <c r="P122" i="10"/>
  <c r="AF105" i="10"/>
  <c r="AJ108" i="8" s="1"/>
  <c r="C110" i="10"/>
  <c r="H115" i="15"/>
  <c r="O115" i="14"/>
  <c r="E116" i="14"/>
  <c r="O117" i="14"/>
  <c r="I118" i="14"/>
  <c r="K118" i="14" s="1"/>
  <c r="L118" i="14" s="1"/>
  <c r="N118" i="14"/>
  <c r="AM118" i="14"/>
  <c r="C122" i="15"/>
  <c r="J103" i="10"/>
  <c r="R103" i="10"/>
  <c r="G106" i="7" s="1"/>
  <c r="Y103" i="10"/>
  <c r="AA106" i="8" s="1"/>
  <c r="AG103" i="10"/>
  <c r="AK106" i="8" s="1"/>
  <c r="AH110" i="14"/>
  <c r="AJ110" i="14" s="1"/>
  <c r="AK114" i="14"/>
  <c r="J115" i="14"/>
  <c r="AC115" i="14"/>
  <c r="P115" i="15"/>
  <c r="AF115" i="14"/>
  <c r="U115" i="15"/>
  <c r="C117" i="10"/>
  <c r="H117" i="10"/>
  <c r="Z117" i="10"/>
  <c r="AB120" i="8" s="1"/>
  <c r="F13" i="13"/>
  <c r="L118" i="10"/>
  <c r="T118" i="10"/>
  <c r="I121" i="7" s="1"/>
  <c r="Y118" i="10"/>
  <c r="AA121" i="8" s="1"/>
  <c r="AE118" i="10"/>
  <c r="AI121" i="8" s="1"/>
  <c r="M120" i="15"/>
  <c r="Y120" i="10"/>
  <c r="AA123" i="8" s="1"/>
  <c r="AC120" i="14"/>
  <c r="F121" i="10"/>
  <c r="B121" i="15"/>
  <c r="E121" i="14"/>
  <c r="W122" i="14"/>
  <c r="X122" i="14" s="1"/>
  <c r="T122" i="14" s="1"/>
  <c r="N110" i="15"/>
  <c r="C112" i="10"/>
  <c r="Z113" i="10"/>
  <c r="AB116" i="8" s="1"/>
  <c r="N113" i="15"/>
  <c r="J114" i="10"/>
  <c r="R114" i="10"/>
  <c r="G117" i="7" s="1"/>
  <c r="M117" i="7" s="1"/>
  <c r="P114" i="15"/>
  <c r="AB114" i="10"/>
  <c r="AD117" i="8" s="1"/>
  <c r="H115" i="10"/>
  <c r="H115" i="14"/>
  <c r="O115" i="10"/>
  <c r="F117" i="10"/>
  <c r="E117" i="14"/>
  <c r="AJ118" i="14"/>
  <c r="AD118" i="10"/>
  <c r="AG121" i="8" s="1"/>
  <c r="H119" i="10"/>
  <c r="D119" i="15"/>
  <c r="K119" i="10"/>
  <c r="P119" i="15"/>
  <c r="AB119" i="10"/>
  <c r="AD122" i="8" s="1"/>
  <c r="AF119" i="14"/>
  <c r="M121" i="15"/>
  <c r="Y121" i="10"/>
  <c r="AA124" i="8" s="1"/>
  <c r="AC121" i="14"/>
  <c r="J121" i="10"/>
  <c r="X121" i="10"/>
  <c r="C109" i="10"/>
  <c r="C113" i="10"/>
  <c r="K113" i="10"/>
  <c r="P113" i="10"/>
  <c r="W114" i="14"/>
  <c r="X114" i="14" s="1"/>
  <c r="T114" i="14" s="1"/>
  <c r="W115" i="10"/>
  <c r="N115" i="15"/>
  <c r="X117" i="10"/>
  <c r="AC117" i="10"/>
  <c r="AF120" i="8" s="1"/>
  <c r="Q117" i="15"/>
  <c r="AH117" i="14"/>
  <c r="P118" i="10"/>
  <c r="W118" i="10"/>
  <c r="AB118" i="10"/>
  <c r="AD121" i="8" s="1"/>
  <c r="P118" i="15"/>
  <c r="AF118" i="14"/>
  <c r="U118" i="15"/>
  <c r="AC120" i="10"/>
  <c r="AF123" i="8" s="1"/>
  <c r="Q120" i="15"/>
  <c r="AH120" i="14"/>
  <c r="S121" i="15"/>
  <c r="AK121" i="14"/>
  <c r="AE121" i="10"/>
  <c r="AI124" i="8" s="1"/>
  <c r="K115" i="10"/>
  <c r="AF115" i="10"/>
  <c r="AJ118" i="8" s="1"/>
  <c r="H118" i="10"/>
  <c r="AC118" i="10"/>
  <c r="AF121" i="8" s="1"/>
  <c r="F120" i="10"/>
  <c r="AD122" i="14"/>
  <c r="AA122" i="10"/>
  <c r="AC125" i="8" s="1"/>
  <c r="O122" i="15"/>
  <c r="AE122" i="14"/>
  <c r="AB122" i="10"/>
  <c r="AD125" i="8" s="1"/>
  <c r="B123" i="15"/>
  <c r="F123" i="10"/>
  <c r="E123" i="14"/>
  <c r="G123" i="10"/>
  <c r="O123" i="10"/>
  <c r="P123" i="10"/>
  <c r="J123" i="15"/>
  <c r="T123" i="10"/>
  <c r="I126" i="7" s="1"/>
  <c r="R123" i="15"/>
  <c r="I124" i="10"/>
  <c r="S127" i="6" s="1"/>
  <c r="M124" i="10"/>
  <c r="S124" i="10"/>
  <c r="H127" i="7" s="1"/>
  <c r="AN127" i="14"/>
  <c r="C120" i="10"/>
  <c r="B120" i="15"/>
  <c r="O153" i="12"/>
  <c r="AB121" i="10"/>
  <c r="AD124" i="8" s="1"/>
  <c r="P121" i="15"/>
  <c r="N123" i="10"/>
  <c r="B124" i="15"/>
  <c r="E124" i="14"/>
  <c r="F124" i="10"/>
  <c r="G124" i="10"/>
  <c r="F124" i="14"/>
  <c r="G124" i="14" s="1"/>
  <c r="W124" i="14"/>
  <c r="X124" i="14" s="1"/>
  <c r="T124" i="14" s="1"/>
  <c r="X124" i="10"/>
  <c r="I125" i="15"/>
  <c r="X122" i="10"/>
  <c r="O123" i="14"/>
  <c r="R123" i="10"/>
  <c r="G126" i="7" s="1"/>
  <c r="O123" i="15"/>
  <c r="AE123" i="14"/>
  <c r="N124" i="15"/>
  <c r="Z124" i="10"/>
  <c r="AB127" i="8" s="1"/>
  <c r="C115" i="10"/>
  <c r="C118" i="10"/>
  <c r="E122" i="15"/>
  <c r="O122" i="10"/>
  <c r="K122" i="15"/>
  <c r="U122" i="10"/>
  <c r="J125" i="7" s="1"/>
  <c r="L123" i="10"/>
  <c r="AC123" i="14"/>
  <c r="Z123" i="10"/>
  <c r="AB126" i="8" s="1"/>
  <c r="N123" i="15"/>
  <c r="AD123" i="14"/>
  <c r="AA123" i="10"/>
  <c r="AC126" i="8" s="1"/>
  <c r="I124" i="15"/>
  <c r="X126" i="10"/>
  <c r="E120" i="14"/>
  <c r="T122" i="10"/>
  <c r="I125" i="7" s="1"/>
  <c r="Q122" i="14"/>
  <c r="J122" i="15"/>
  <c r="S122" i="15"/>
  <c r="Y123" i="10"/>
  <c r="AA126" i="8" s="1"/>
  <c r="Q124" i="14"/>
  <c r="T124" i="10"/>
  <c r="I127" i="7" s="1"/>
  <c r="AD124" i="14"/>
  <c r="H125" i="10"/>
  <c r="H125" i="14"/>
  <c r="D125" i="15"/>
  <c r="P125" i="14"/>
  <c r="C114" i="10"/>
  <c r="C121" i="10"/>
  <c r="AF121" i="14"/>
  <c r="AF122" i="14"/>
  <c r="P122" i="15"/>
  <c r="AF123" i="14"/>
  <c r="P123" i="15"/>
  <c r="C123" i="15"/>
  <c r="F123" i="14"/>
  <c r="H123" i="10"/>
  <c r="D123" i="15"/>
  <c r="J123" i="14"/>
  <c r="W123" i="10"/>
  <c r="AG123" i="10"/>
  <c r="AK126" i="8" s="1"/>
  <c r="AM123" i="14"/>
  <c r="J124" i="10"/>
  <c r="K120" i="10"/>
  <c r="E124" i="15"/>
  <c r="N124" i="10"/>
  <c r="Q125" i="10"/>
  <c r="F128" i="7" s="1"/>
  <c r="W125" i="14"/>
  <c r="X125" i="14" s="1"/>
  <c r="T125" i="14" s="1"/>
  <c r="O159" i="12"/>
  <c r="W126" i="10"/>
  <c r="AA126" i="10"/>
  <c r="AC129" i="8" s="1"/>
  <c r="P126" i="15"/>
  <c r="AB126" i="10"/>
  <c r="AD129" i="8" s="1"/>
  <c r="H127" i="15"/>
  <c r="R127" i="10"/>
  <c r="G130" i="7" s="1"/>
  <c r="O127" i="14"/>
  <c r="O128" i="10"/>
  <c r="O128" i="14"/>
  <c r="U128" i="10"/>
  <c r="J131" i="7" s="1"/>
  <c r="R128" i="14"/>
  <c r="K128" i="15"/>
  <c r="C122" i="10"/>
  <c r="R124" i="10"/>
  <c r="G127" i="7" s="1"/>
  <c r="R124" i="14"/>
  <c r="AD124" i="10"/>
  <c r="AG127" i="8" s="1"/>
  <c r="AH127" i="8" s="1"/>
  <c r="K125" i="10"/>
  <c r="G125" i="15"/>
  <c r="AE125" i="14"/>
  <c r="AC125" i="10"/>
  <c r="AF128" i="8" s="1"/>
  <c r="T126" i="10"/>
  <c r="I129" i="7" s="1"/>
  <c r="AF126" i="10"/>
  <c r="AJ129" i="8" s="1"/>
  <c r="AG126" i="10"/>
  <c r="AK129" i="8" s="1"/>
  <c r="D127" i="15"/>
  <c r="W127" i="14"/>
  <c r="X127" i="14" s="1"/>
  <c r="T127" i="14" s="1"/>
  <c r="N127" i="15"/>
  <c r="Z127" i="10"/>
  <c r="AB130" i="8" s="1"/>
  <c r="AD127" i="14"/>
  <c r="R128" i="10"/>
  <c r="G131" i="7" s="1"/>
  <c r="AB128" i="10"/>
  <c r="AD131" i="8" s="1"/>
  <c r="AG124" i="10"/>
  <c r="AK127" i="8" s="1"/>
  <c r="AM124" i="14"/>
  <c r="R125" i="10"/>
  <c r="G128" i="7" s="1"/>
  <c r="H125" i="15"/>
  <c r="J158" i="12"/>
  <c r="Q128" i="8" s="1"/>
  <c r="J126" i="10"/>
  <c r="K126" i="10"/>
  <c r="H127" i="10"/>
  <c r="N128" i="10"/>
  <c r="R124" i="15"/>
  <c r="N125" i="15"/>
  <c r="AL125" i="14"/>
  <c r="C126" i="10"/>
  <c r="AE126" i="14"/>
  <c r="M127" i="10"/>
  <c r="K127" i="15"/>
  <c r="M127" i="15"/>
  <c r="Y127" i="10"/>
  <c r="AA130" i="8" s="1"/>
  <c r="G128" i="15"/>
  <c r="Q128" i="10"/>
  <c r="F131" i="7" s="1"/>
  <c r="J128" i="15"/>
  <c r="T128" i="10"/>
  <c r="I131" i="7" s="1"/>
  <c r="L123" i="15"/>
  <c r="J124" i="14"/>
  <c r="K124" i="14" s="1"/>
  <c r="AG124" i="14"/>
  <c r="Q124" i="15"/>
  <c r="Z125" i="10"/>
  <c r="AB128" i="8" s="1"/>
  <c r="O125" i="15"/>
  <c r="AA125" i="10"/>
  <c r="AC128" i="8" s="1"/>
  <c r="J127" i="10"/>
  <c r="I127" i="15"/>
  <c r="U127" i="10"/>
  <c r="J130" i="7" s="1"/>
  <c r="AL127" i="14"/>
  <c r="AF127" i="10"/>
  <c r="AJ130" i="8" s="1"/>
  <c r="M128" i="10"/>
  <c r="W128" i="14"/>
  <c r="X128" i="14" s="1"/>
  <c r="T128" i="14" s="1"/>
  <c r="J161" i="12"/>
  <c r="Q131" i="8" s="1"/>
  <c r="L122" i="10"/>
  <c r="N122" i="10"/>
  <c r="AF122" i="10"/>
  <c r="AJ125" i="8" s="1"/>
  <c r="C123" i="10"/>
  <c r="K124" i="15"/>
  <c r="AL124" i="14"/>
  <c r="U124" i="15"/>
  <c r="O158" i="12"/>
  <c r="N125" i="14"/>
  <c r="M125" i="14" s="1"/>
  <c r="P125" i="15"/>
  <c r="AF126" i="14"/>
  <c r="H127" i="14"/>
  <c r="P127" i="10"/>
  <c r="J128" i="10"/>
  <c r="Q128" i="15"/>
  <c r="AC128" i="10"/>
  <c r="AF131" i="8" s="1"/>
  <c r="AH128" i="14"/>
  <c r="AF125" i="10"/>
  <c r="AJ128" i="8" s="1"/>
  <c r="T125" i="15"/>
  <c r="O126" i="15"/>
  <c r="AE126" i="10"/>
  <c r="AI129" i="8" s="1"/>
  <c r="AL129" i="8" s="1"/>
  <c r="S126" i="15"/>
  <c r="W127" i="10"/>
  <c r="T129" i="10"/>
  <c r="I132" i="7" s="1"/>
  <c r="Q129" i="14"/>
  <c r="J129" i="15"/>
  <c r="AA129" i="10"/>
  <c r="AC132" i="8" s="1"/>
  <c r="AE129" i="14"/>
  <c r="O129" i="15"/>
  <c r="O125" i="14"/>
  <c r="K125" i="15"/>
  <c r="X125" i="10"/>
  <c r="AD125" i="14"/>
  <c r="Q125" i="15"/>
  <c r="AG125" i="10"/>
  <c r="AK128" i="8" s="1"/>
  <c r="AM125" i="14"/>
  <c r="J126" i="15"/>
  <c r="T126" i="15"/>
  <c r="AL126" i="14"/>
  <c r="AM126" i="14"/>
  <c r="S127" i="15"/>
  <c r="AE127" i="10"/>
  <c r="AI130" i="8" s="1"/>
  <c r="AL130" i="8" s="1"/>
  <c r="F128" i="15"/>
  <c r="J128" i="14"/>
  <c r="W129" i="14"/>
  <c r="X129" i="14" s="1"/>
  <c r="T129" i="14" s="1"/>
  <c r="P130" i="15"/>
  <c r="Y124" i="10"/>
  <c r="AA127" i="8" s="1"/>
  <c r="C125" i="10"/>
  <c r="G127" i="10"/>
  <c r="C127" i="15"/>
  <c r="O127" i="10"/>
  <c r="J164" i="12"/>
  <c r="Q132" i="8" s="1"/>
  <c r="AL129" i="14"/>
  <c r="T129" i="15"/>
  <c r="AF129" i="10"/>
  <c r="AJ132" i="8" s="1"/>
  <c r="K130" i="10"/>
  <c r="AB130" i="10"/>
  <c r="AD133" i="8" s="1"/>
  <c r="I129" i="15"/>
  <c r="E130" i="14"/>
  <c r="B130" i="15"/>
  <c r="F130" i="10"/>
  <c r="AF130" i="14"/>
  <c r="AD131" i="10"/>
  <c r="AG134" i="8" s="1"/>
  <c r="AH134" i="8" s="1"/>
  <c r="R131" i="15"/>
  <c r="AI131" i="14"/>
  <c r="AJ131" i="14" s="1"/>
  <c r="I135" i="15"/>
  <c r="Y128" i="10"/>
  <c r="AA131" i="8" s="1"/>
  <c r="AC128" i="14"/>
  <c r="U128" i="15"/>
  <c r="S129" i="10"/>
  <c r="H132" i="7" s="1"/>
  <c r="O169" i="12"/>
  <c r="P131" i="14"/>
  <c r="M131" i="14" s="1"/>
  <c r="W130" i="10"/>
  <c r="AC130" i="14"/>
  <c r="M130" i="15"/>
  <c r="AC130" i="10"/>
  <c r="AF133" i="8" s="1"/>
  <c r="AH130" i="14"/>
  <c r="Q130" i="15"/>
  <c r="E132" i="15"/>
  <c r="I132" i="10"/>
  <c r="S135" i="6" s="1"/>
  <c r="I132" i="14"/>
  <c r="G132" i="15"/>
  <c r="Q132" i="10"/>
  <c r="F135" i="7" s="1"/>
  <c r="N132" i="14"/>
  <c r="U127" i="15"/>
  <c r="AG127" i="10"/>
  <c r="AK130" i="8" s="1"/>
  <c r="AK128" i="14"/>
  <c r="S128" i="15"/>
  <c r="L129" i="10"/>
  <c r="Y130" i="10"/>
  <c r="AA133" i="8" s="1"/>
  <c r="N127" i="10"/>
  <c r="L127" i="15"/>
  <c r="AJ127" i="14"/>
  <c r="C128" i="10"/>
  <c r="Q129" i="10"/>
  <c r="F132" i="7" s="1"/>
  <c r="N129" i="14"/>
  <c r="AA129" i="14"/>
  <c r="L129" i="15"/>
  <c r="O167" i="12"/>
  <c r="J131" i="10"/>
  <c r="C132" i="10"/>
  <c r="I129" i="10"/>
  <c r="S132" i="6" s="1"/>
  <c r="I129" i="14"/>
  <c r="K129" i="14" s="1"/>
  <c r="O129" i="10"/>
  <c r="P129" i="14"/>
  <c r="P130" i="10"/>
  <c r="F131" i="15"/>
  <c r="L131" i="15"/>
  <c r="AA131" i="10"/>
  <c r="AC134" i="8" s="1"/>
  <c r="AB131" i="10"/>
  <c r="AD134" i="8" s="1"/>
  <c r="D133" i="15"/>
  <c r="H133" i="10"/>
  <c r="L133" i="15"/>
  <c r="AA134" i="10"/>
  <c r="AC137" i="8" s="1"/>
  <c r="R134" i="15"/>
  <c r="AD134" i="10"/>
  <c r="AG137" i="8" s="1"/>
  <c r="AH137" i="8" s="1"/>
  <c r="S136" i="15"/>
  <c r="AE136" i="10"/>
  <c r="AI139" i="8" s="1"/>
  <c r="AK136" i="14"/>
  <c r="J136" i="15"/>
  <c r="T136" i="10"/>
  <c r="I139" i="7" s="1"/>
  <c r="C130" i="10"/>
  <c r="D130" i="15"/>
  <c r="G131" i="10"/>
  <c r="C131" i="15"/>
  <c r="L131" i="10"/>
  <c r="M131" i="10"/>
  <c r="S131" i="10"/>
  <c r="H134" i="7" s="1"/>
  <c r="P131" i="15"/>
  <c r="O133" i="10"/>
  <c r="E134" i="14"/>
  <c r="L134" i="10"/>
  <c r="O134" i="10"/>
  <c r="K135" i="10"/>
  <c r="N135" i="10"/>
  <c r="B129" i="15"/>
  <c r="J131" i="15"/>
  <c r="U131" i="15"/>
  <c r="AG131" i="10"/>
  <c r="AK134" i="8" s="1"/>
  <c r="AB133" i="10"/>
  <c r="AD136" i="8" s="1"/>
  <c r="S133" i="15"/>
  <c r="AE133" i="10"/>
  <c r="AI136" i="8" s="1"/>
  <c r="T134" i="10"/>
  <c r="I137" i="7" s="1"/>
  <c r="L134" i="15"/>
  <c r="K135" i="15"/>
  <c r="U135" i="10"/>
  <c r="J138" i="7" s="1"/>
  <c r="M136" i="10"/>
  <c r="Q136" i="14"/>
  <c r="P139" i="14"/>
  <c r="C127" i="10"/>
  <c r="F129" i="14"/>
  <c r="G129" i="14" s="1"/>
  <c r="M129" i="10"/>
  <c r="U129" i="10"/>
  <c r="J132" i="7" s="1"/>
  <c r="P132" i="7" s="1"/>
  <c r="K129" i="15"/>
  <c r="AD129" i="14"/>
  <c r="AD129" i="10"/>
  <c r="AG132" i="8" s="1"/>
  <c r="AH132" i="8" s="1"/>
  <c r="AM130" i="14"/>
  <c r="E131" i="15"/>
  <c r="T131" i="10"/>
  <c r="I134" i="7" s="1"/>
  <c r="U131" i="10"/>
  <c r="J134" i="7" s="1"/>
  <c r="X131" i="10"/>
  <c r="Y131" i="10"/>
  <c r="AA134" i="8" s="1"/>
  <c r="T131" i="15"/>
  <c r="C133" i="15"/>
  <c r="H133" i="14"/>
  <c r="AA133" i="14"/>
  <c r="C134" i="15"/>
  <c r="G134" i="10"/>
  <c r="AE134" i="14"/>
  <c r="Q134" i="15"/>
  <c r="AI134" i="14"/>
  <c r="AJ134" i="14" s="1"/>
  <c r="B135" i="15"/>
  <c r="F135" i="10"/>
  <c r="K136" i="15"/>
  <c r="U136" i="10"/>
  <c r="J139" i="7" s="1"/>
  <c r="R136" i="15"/>
  <c r="AI136" i="14"/>
  <c r="AD136" i="10"/>
  <c r="AG139" i="8" s="1"/>
  <c r="S139" i="10"/>
  <c r="H142" i="7" s="1"/>
  <c r="P135" i="15"/>
  <c r="AB135" i="10"/>
  <c r="AD138" i="8" s="1"/>
  <c r="Q137" i="15"/>
  <c r="AH137" i="14"/>
  <c r="AJ137" i="14" s="1"/>
  <c r="AC137" i="10"/>
  <c r="AF140" i="8" s="1"/>
  <c r="P138" i="14"/>
  <c r="AC127" i="10"/>
  <c r="AF130" i="8" s="1"/>
  <c r="AH130" i="8" s="1"/>
  <c r="F131" i="14"/>
  <c r="G131" i="14" s="1"/>
  <c r="J131" i="14"/>
  <c r="K131" i="14" s="1"/>
  <c r="G131" i="15"/>
  <c r="AF131" i="14"/>
  <c r="AG131" i="14" s="1"/>
  <c r="C133" i="10"/>
  <c r="AF133" i="14"/>
  <c r="AK133" i="14"/>
  <c r="N134" i="10"/>
  <c r="Q134" i="14"/>
  <c r="AA134" i="14"/>
  <c r="O134" i="15"/>
  <c r="M135" i="10"/>
  <c r="R136" i="14"/>
  <c r="Q129" i="15"/>
  <c r="K130" i="15"/>
  <c r="U130" i="15"/>
  <c r="R131" i="10"/>
  <c r="G134" i="7" s="1"/>
  <c r="B134" i="15"/>
  <c r="F134" i="15"/>
  <c r="AF135" i="14"/>
  <c r="O131" i="15"/>
  <c r="Q135" i="15"/>
  <c r="AC135" i="10"/>
  <c r="AF138" i="8" s="1"/>
  <c r="F136" i="15"/>
  <c r="L136" i="10"/>
  <c r="F138" i="15"/>
  <c r="J138" i="15"/>
  <c r="U139" i="10"/>
  <c r="J142" i="7" s="1"/>
  <c r="K139" i="15"/>
  <c r="AD140" i="14"/>
  <c r="N140" i="15"/>
  <c r="Z140" i="10"/>
  <c r="AB143" i="8" s="1"/>
  <c r="K141" i="10"/>
  <c r="AA136" i="10"/>
  <c r="AC139" i="8" s="1"/>
  <c r="R137" i="15"/>
  <c r="K138" i="15"/>
  <c r="Y138" i="10"/>
  <c r="AA141" i="8" s="1"/>
  <c r="M138" i="15"/>
  <c r="R139" i="10"/>
  <c r="G142" i="7" s="1"/>
  <c r="J139" i="15"/>
  <c r="B131" i="15"/>
  <c r="Q131" i="15"/>
  <c r="B137" i="15"/>
  <c r="K137" i="10"/>
  <c r="W137" i="14"/>
  <c r="X137" i="14" s="1"/>
  <c r="T137" i="14" s="1"/>
  <c r="L138" i="10"/>
  <c r="T138" i="10"/>
  <c r="I141" i="7" s="1"/>
  <c r="O141" i="7" s="1"/>
  <c r="Z138" i="10"/>
  <c r="AB141" i="8" s="1"/>
  <c r="N138" i="15"/>
  <c r="AH138" i="14"/>
  <c r="G139" i="15"/>
  <c r="Q139" i="10"/>
  <c r="F142" i="7" s="1"/>
  <c r="T139" i="10"/>
  <c r="I142" i="7" s="1"/>
  <c r="Y139" i="10"/>
  <c r="AA142" i="8" s="1"/>
  <c r="O139" i="15"/>
  <c r="P140" i="10"/>
  <c r="AD135" i="14"/>
  <c r="O136" i="14"/>
  <c r="AC136" i="14"/>
  <c r="O172" i="12"/>
  <c r="C137" i="15"/>
  <c r="L137" i="10"/>
  <c r="F137" i="15"/>
  <c r="T137" i="10"/>
  <c r="I140" i="7" s="1"/>
  <c r="J137" i="15"/>
  <c r="AD137" i="10"/>
  <c r="AG140" i="8" s="1"/>
  <c r="M138" i="10"/>
  <c r="U138" i="10"/>
  <c r="J141" i="7" s="1"/>
  <c r="P141" i="7" s="1"/>
  <c r="O138" i="15"/>
  <c r="I139" i="10"/>
  <c r="S142" i="6" s="1"/>
  <c r="E139" i="15"/>
  <c r="X139" i="10"/>
  <c r="AG139" i="10"/>
  <c r="AK142" i="8" s="1"/>
  <c r="C140" i="10"/>
  <c r="W143" i="10"/>
  <c r="K137" i="15"/>
  <c r="P138" i="15"/>
  <c r="AG138" i="10"/>
  <c r="AK141" i="8" s="1"/>
  <c r="U138" i="15"/>
  <c r="J139" i="10"/>
  <c r="R139" i="14"/>
  <c r="I140" i="10"/>
  <c r="S143" i="6" s="1"/>
  <c r="N142" i="15"/>
  <c r="Z142" i="10"/>
  <c r="AB145" i="8" s="1"/>
  <c r="AD142" i="14"/>
  <c r="AH145" i="14"/>
  <c r="Q145" i="15"/>
  <c r="AC145" i="10"/>
  <c r="AF148" i="8" s="1"/>
  <c r="O134" i="14"/>
  <c r="AC134" i="14"/>
  <c r="AM134" i="14"/>
  <c r="I135" i="14"/>
  <c r="N135" i="14"/>
  <c r="Z135" i="10"/>
  <c r="AB138" i="8" s="1"/>
  <c r="AL135" i="14"/>
  <c r="C136" i="10"/>
  <c r="J136" i="10"/>
  <c r="R136" i="10"/>
  <c r="G139" i="7" s="1"/>
  <c r="Y136" i="10"/>
  <c r="AA139" i="8" s="1"/>
  <c r="O136" i="15"/>
  <c r="G137" i="10"/>
  <c r="Z137" i="10"/>
  <c r="AB140" i="8" s="1"/>
  <c r="N137" i="15"/>
  <c r="J138" i="14"/>
  <c r="Q138" i="14"/>
  <c r="Q138" i="15"/>
  <c r="O139" i="14"/>
  <c r="Q139" i="14"/>
  <c r="L137" i="15"/>
  <c r="AA137" i="10"/>
  <c r="AC140" i="8" s="1"/>
  <c r="O137" i="15"/>
  <c r="AI137" i="14"/>
  <c r="B138" i="15"/>
  <c r="J138" i="10"/>
  <c r="R138" i="10"/>
  <c r="G141" i="7" s="1"/>
  <c r="M141" i="7" s="1"/>
  <c r="H138" i="15"/>
  <c r="R138" i="14"/>
  <c r="AC138" i="14"/>
  <c r="AG138" i="14" s="1"/>
  <c r="F139" i="15"/>
  <c r="T139" i="15"/>
  <c r="AF139" i="10"/>
  <c r="AJ142" i="8" s="1"/>
  <c r="J134" i="10"/>
  <c r="R134" i="10"/>
  <c r="G137" i="7" s="1"/>
  <c r="Y134" i="10"/>
  <c r="AA137" i="8" s="1"/>
  <c r="AG134" i="10"/>
  <c r="AK137" i="8" s="1"/>
  <c r="I135" i="10"/>
  <c r="S138" i="6" s="1"/>
  <c r="Q135" i="10"/>
  <c r="F138" i="7" s="1"/>
  <c r="X135" i="10"/>
  <c r="AF135" i="10"/>
  <c r="AJ138" i="8" s="1"/>
  <c r="N137" i="10"/>
  <c r="J172" i="12"/>
  <c r="P137" i="15"/>
  <c r="K138" i="10"/>
  <c r="AC138" i="10"/>
  <c r="AF141" i="8" s="1"/>
  <c r="K139" i="10"/>
  <c r="D140" i="15"/>
  <c r="H140" i="10"/>
  <c r="I140" i="14"/>
  <c r="K140" i="10"/>
  <c r="G140" i="15"/>
  <c r="Q140" i="10"/>
  <c r="F143" i="7" s="1"/>
  <c r="N140" i="14"/>
  <c r="P139" i="15"/>
  <c r="D141" i="15"/>
  <c r="J141" i="10"/>
  <c r="W141" i="14"/>
  <c r="X141" i="14" s="1"/>
  <c r="T141" i="14" s="1"/>
  <c r="O141" i="15"/>
  <c r="T141" i="15"/>
  <c r="F138" i="14"/>
  <c r="G138" i="14" s="1"/>
  <c r="E139" i="14"/>
  <c r="W139" i="14"/>
  <c r="X139" i="14" s="1"/>
  <c r="T139" i="14" s="1"/>
  <c r="AH139" i="14"/>
  <c r="AJ139" i="14" s="1"/>
  <c r="C141" i="10"/>
  <c r="Q141" i="14"/>
  <c r="AK141" i="14"/>
  <c r="AF139" i="14"/>
  <c r="AG139" i="14" s="1"/>
  <c r="N141" i="15"/>
  <c r="P145" i="10"/>
  <c r="I148" i="15"/>
  <c r="Q142" i="10"/>
  <c r="F145" i="7" s="1"/>
  <c r="AF142" i="10"/>
  <c r="AJ145" i="8" s="1"/>
  <c r="C143" i="10"/>
  <c r="C145" i="10"/>
  <c r="AB139" i="10"/>
  <c r="AD142" i="8" s="1"/>
  <c r="N141" i="10"/>
  <c r="Z141" i="10"/>
  <c r="AB144" i="8" s="1"/>
  <c r="AE141" i="10"/>
  <c r="AI144" i="8" s="1"/>
  <c r="P147" i="15"/>
  <c r="AB147" i="10"/>
  <c r="AD150" i="8" s="1"/>
  <c r="AF147" i="14"/>
  <c r="T141" i="10"/>
  <c r="I144" i="7" s="1"/>
  <c r="S141" i="15"/>
  <c r="E144" i="15"/>
  <c r="I144" i="10"/>
  <c r="S147" i="6" s="1"/>
  <c r="T144" i="15"/>
  <c r="AF144" i="10"/>
  <c r="AJ147" i="8" s="1"/>
  <c r="S146" i="15"/>
  <c r="AK146" i="14"/>
  <c r="AE146" i="10"/>
  <c r="AI149" i="8" s="1"/>
  <c r="J141" i="15"/>
  <c r="AF141" i="10"/>
  <c r="AJ144" i="8" s="1"/>
  <c r="C142" i="10"/>
  <c r="I144" i="14"/>
  <c r="G144" i="15"/>
  <c r="Q144" i="10"/>
  <c r="F147" i="7" s="1"/>
  <c r="X144" i="10"/>
  <c r="AL144" i="14"/>
  <c r="M141" i="10"/>
  <c r="R141" i="10"/>
  <c r="G144" i="7" s="1"/>
  <c r="AA141" i="10"/>
  <c r="AC144" i="8" s="1"/>
  <c r="N142" i="14"/>
  <c r="AL142" i="14"/>
  <c r="N144" i="14"/>
  <c r="F144" i="14"/>
  <c r="AA144" i="14"/>
  <c r="M146" i="10"/>
  <c r="U146" i="10"/>
  <c r="J149" i="7" s="1"/>
  <c r="P149" i="7" s="1"/>
  <c r="AD146" i="10"/>
  <c r="AG149" i="8" s="1"/>
  <c r="R146" i="15"/>
  <c r="J148" i="10"/>
  <c r="L148" i="10"/>
  <c r="F148" i="15"/>
  <c r="U148" i="15"/>
  <c r="AG148" i="10"/>
  <c r="AK151" i="8" s="1"/>
  <c r="M149" i="10"/>
  <c r="E144" i="14"/>
  <c r="B148" i="15"/>
  <c r="L148" i="15"/>
  <c r="J149" i="10"/>
  <c r="S151" i="15"/>
  <c r="AE151" i="10"/>
  <c r="AI154" i="8" s="1"/>
  <c r="AK151" i="14"/>
  <c r="G144" i="10"/>
  <c r="O144" i="10"/>
  <c r="C146" i="10"/>
  <c r="O146" i="10"/>
  <c r="K146" i="15"/>
  <c r="H148" i="15"/>
  <c r="R148" i="10"/>
  <c r="G151" i="7" s="1"/>
  <c r="E149" i="15"/>
  <c r="I149" i="10"/>
  <c r="S152" i="6" s="1"/>
  <c r="F144" i="10"/>
  <c r="F148" i="10"/>
  <c r="K148" i="10"/>
  <c r="M148" i="10"/>
  <c r="F149" i="10"/>
  <c r="B149" i="15"/>
  <c r="L146" i="15"/>
  <c r="C148" i="15"/>
  <c r="AM148" i="14"/>
  <c r="AA149" i="14"/>
  <c r="R146" i="14"/>
  <c r="W148" i="14"/>
  <c r="X148" i="14" s="1"/>
  <c r="T148" i="14" s="1"/>
  <c r="N149" i="10"/>
  <c r="C147" i="10"/>
  <c r="N148" i="15"/>
  <c r="Z148" i="10"/>
  <c r="AB151" i="8" s="1"/>
  <c r="AD148" i="10"/>
  <c r="AG151" i="8" s="1"/>
  <c r="R148" i="15"/>
  <c r="I149" i="14"/>
  <c r="K149" i="14" s="1"/>
  <c r="E148" i="14"/>
  <c r="O148" i="14"/>
  <c r="M148" i="14" s="1"/>
  <c r="K148" i="15"/>
  <c r="M148" i="15"/>
  <c r="Y148" i="10"/>
  <c r="AA151" i="8" s="1"/>
  <c r="AC148" i="10"/>
  <c r="AF151" i="8" s="1"/>
  <c r="AH151" i="8" s="1"/>
  <c r="Q148" i="15"/>
  <c r="E149" i="14"/>
  <c r="L149" i="15"/>
  <c r="C150" i="10"/>
  <c r="C154" i="15"/>
  <c r="G154" i="10"/>
  <c r="F154" i="14"/>
  <c r="G149" i="15"/>
  <c r="N152" i="10"/>
  <c r="C149" i="10"/>
  <c r="T149" i="10"/>
  <c r="I152" i="7" s="1"/>
  <c r="K149" i="15"/>
  <c r="AG149" i="10"/>
  <c r="AK152" i="8" s="1"/>
  <c r="P154" i="15"/>
  <c r="AB154" i="10"/>
  <c r="AD157" i="8" s="1"/>
  <c r="AF154" i="14"/>
  <c r="Q149" i="10"/>
  <c r="F152" i="7" s="1"/>
  <c r="H149" i="15"/>
  <c r="AH149" i="14"/>
  <c r="AJ149" i="14" s="1"/>
  <c r="AD149" i="10"/>
  <c r="AG152" i="8" s="1"/>
  <c r="W155" i="10"/>
  <c r="C151" i="10"/>
  <c r="C152" i="15"/>
  <c r="G152" i="10"/>
  <c r="Z152" i="10"/>
  <c r="AB155" i="8" s="1"/>
  <c r="N152" i="15"/>
  <c r="R149" i="15"/>
  <c r="U149" i="15"/>
  <c r="K152" i="10"/>
  <c r="J153" i="10"/>
  <c r="U149" i="10"/>
  <c r="J152" i="7" s="1"/>
  <c r="AC149" i="10"/>
  <c r="AF152" i="8" s="1"/>
  <c r="O152" i="10"/>
  <c r="W152" i="14"/>
  <c r="X152" i="14" s="1"/>
  <c r="T152" i="14" s="1"/>
  <c r="B152" i="15"/>
  <c r="F152" i="10"/>
  <c r="F152" i="14"/>
  <c r="G152" i="14" s="1"/>
  <c r="R153" i="10"/>
  <c r="G156" i="7" s="1"/>
  <c r="H153" i="15"/>
  <c r="Y153" i="10"/>
  <c r="AA156" i="8" s="1"/>
  <c r="M153" i="15"/>
  <c r="AD152" i="10"/>
  <c r="AG155" i="8" s="1"/>
  <c r="F153" i="10"/>
  <c r="N153" i="10"/>
  <c r="AA153" i="10"/>
  <c r="AC156" i="8" s="1"/>
  <c r="K154" i="10"/>
  <c r="N154" i="10"/>
  <c r="J152" i="14"/>
  <c r="K152" i="14" s="1"/>
  <c r="H152" i="15"/>
  <c r="M152" i="15"/>
  <c r="AC152" i="10"/>
  <c r="AF155" i="8" s="1"/>
  <c r="AH155" i="8" s="1"/>
  <c r="O183" i="12"/>
  <c r="M153" i="10"/>
  <c r="U153" i="10"/>
  <c r="J156" i="7" s="1"/>
  <c r="H154" i="10"/>
  <c r="R156" i="15"/>
  <c r="AD156" i="10"/>
  <c r="AG159" i="8" s="1"/>
  <c r="K154" i="15"/>
  <c r="C155" i="10"/>
  <c r="L156" i="15"/>
  <c r="O152" i="14"/>
  <c r="AC152" i="14"/>
  <c r="O153" i="15"/>
  <c r="AA156" i="14"/>
  <c r="L152" i="15"/>
  <c r="R152" i="15"/>
  <c r="B153" i="15"/>
  <c r="U154" i="10"/>
  <c r="J157" i="7" s="1"/>
  <c r="J152" i="10"/>
  <c r="R152" i="10"/>
  <c r="G155" i="7" s="1"/>
  <c r="Y152" i="10"/>
  <c r="AA155" i="8" s="1"/>
  <c r="Q152" i="15"/>
  <c r="K153" i="15"/>
  <c r="C154" i="10"/>
  <c r="AE153" i="14"/>
  <c r="C156" i="15"/>
  <c r="G156" i="10"/>
  <c r="D154" i="15"/>
  <c r="F156" i="14"/>
  <c r="O156" i="10"/>
  <c r="B157" i="15"/>
  <c r="F157" i="10"/>
  <c r="E156" i="14"/>
  <c r="F156" i="15"/>
  <c r="J156" i="15"/>
  <c r="J157" i="14"/>
  <c r="N157" i="10"/>
  <c r="J194" i="12"/>
  <c r="Q160" i="8" s="1"/>
  <c r="R160" i="8" s="1"/>
  <c r="AC157" i="10"/>
  <c r="AF160" i="8" s="1"/>
  <c r="O195" i="12"/>
  <c r="K161" i="6" s="1"/>
  <c r="L161" i="6" s="1"/>
  <c r="M161" i="6" s="1"/>
  <c r="J156" i="14"/>
  <c r="K156" i="14" s="1"/>
  <c r="Q156" i="14"/>
  <c r="E156" i="15"/>
  <c r="G156" i="15"/>
  <c r="L157" i="10"/>
  <c r="C158" i="15"/>
  <c r="K158" i="10"/>
  <c r="L156" i="10"/>
  <c r="T156" i="10"/>
  <c r="I159" i="7" s="1"/>
  <c r="J158" i="10"/>
  <c r="Q157" i="15"/>
  <c r="BA4" i="21"/>
  <c r="BB4" i="21" s="1"/>
  <c r="BA6" i="21"/>
  <c r="BB6" i="21" s="1"/>
  <c r="BA8" i="21"/>
  <c r="BB8" i="21" s="1"/>
  <c r="BA10" i="21"/>
  <c r="BB10" i="21" s="1"/>
  <c r="BE15" i="21"/>
  <c r="BA15" i="21"/>
  <c r="BB15" i="21" s="1"/>
  <c r="BE35" i="21"/>
  <c r="BD35" i="21"/>
  <c r="BC35" i="21"/>
  <c r="BA35" i="21"/>
  <c r="BB35" i="21" s="1"/>
  <c r="BE43" i="21"/>
  <c r="BD43" i="21"/>
  <c r="BC43" i="21"/>
  <c r="BA43" i="21"/>
  <c r="BB43" i="21" s="1"/>
  <c r="BE51" i="21"/>
  <c r="BD51" i="21"/>
  <c r="BC51" i="21"/>
  <c r="BA51" i="21"/>
  <c r="BB51" i="21" s="1"/>
  <c r="BE59" i="21"/>
  <c r="BD59" i="21"/>
  <c r="BC59" i="21"/>
  <c r="BA59" i="21"/>
  <c r="BB59" i="21" s="1"/>
  <c r="BE67" i="21"/>
  <c r="BD67" i="21"/>
  <c r="BC67" i="21"/>
  <c r="BA67" i="21"/>
  <c r="BB67" i="21" s="1"/>
  <c r="BE76" i="21"/>
  <c r="BC76" i="21"/>
  <c r="BA76" i="21"/>
  <c r="BB76" i="21" s="1"/>
  <c r="BC3" i="21"/>
  <c r="BC4" i="21"/>
  <c r="BC5" i="21"/>
  <c r="BC6" i="21"/>
  <c r="BC7" i="21"/>
  <c r="BC8" i="21"/>
  <c r="BC9" i="21"/>
  <c r="BC10" i="21"/>
  <c r="BC11" i="21"/>
  <c r="BD12" i="21"/>
  <c r="BE13" i="21"/>
  <c r="BE20" i="21"/>
  <c r="BA20" i="21"/>
  <c r="BB20" i="21" s="1"/>
  <c r="BE30" i="21"/>
  <c r="BD30" i="21"/>
  <c r="BC30" i="21"/>
  <c r="BA30" i="21"/>
  <c r="BB30" i="21" s="1"/>
  <c r="BE38" i="21"/>
  <c r="BD38" i="21"/>
  <c r="BC38" i="21"/>
  <c r="BA38" i="21"/>
  <c r="BB38" i="21" s="1"/>
  <c r="BE46" i="21"/>
  <c r="BD46" i="21"/>
  <c r="BC46" i="21"/>
  <c r="BA46" i="21"/>
  <c r="BB46" i="21" s="1"/>
  <c r="BE54" i="21"/>
  <c r="BD54" i="21"/>
  <c r="BC54" i="21"/>
  <c r="BA54" i="21"/>
  <c r="BB54" i="21" s="1"/>
  <c r="BE62" i="21"/>
  <c r="BD62" i="21"/>
  <c r="BC62" i="21"/>
  <c r="BA62" i="21"/>
  <c r="BB62" i="21" s="1"/>
  <c r="BE70" i="21"/>
  <c r="BD70" i="21"/>
  <c r="BC70" i="21"/>
  <c r="BA70" i="21"/>
  <c r="BB70" i="21" s="1"/>
  <c r="BD3" i="21"/>
  <c r="BD4" i="21"/>
  <c r="BD5" i="21"/>
  <c r="BD6" i="21"/>
  <c r="BD7" i="21"/>
  <c r="BD8" i="21"/>
  <c r="BD9" i="21"/>
  <c r="BD10" i="21"/>
  <c r="BD11" i="21"/>
  <c r="BE12" i="21"/>
  <c r="BA14" i="21"/>
  <c r="BB14" i="21" s="1"/>
  <c r="BE17" i="21"/>
  <c r="BA17" i="21"/>
  <c r="BB17" i="21" s="1"/>
  <c r="BC18" i="21"/>
  <c r="BE22" i="21"/>
  <c r="BC22" i="21"/>
  <c r="BA22" i="21"/>
  <c r="BB22" i="21" s="1"/>
  <c r="BE24" i="21"/>
  <c r="BC24" i="21"/>
  <c r="BA24" i="21"/>
  <c r="BB24" i="21" s="1"/>
  <c r="BE26" i="21"/>
  <c r="BC26" i="21"/>
  <c r="BA26" i="21"/>
  <c r="BB26" i="21" s="1"/>
  <c r="BE28" i="21"/>
  <c r="BC28" i="21"/>
  <c r="BA28" i="21"/>
  <c r="BB28" i="21" s="1"/>
  <c r="BE33" i="21"/>
  <c r="BD33" i="21"/>
  <c r="BC33" i="21"/>
  <c r="BA33" i="21"/>
  <c r="BB33" i="21" s="1"/>
  <c r="BE41" i="21"/>
  <c r="BD41" i="21"/>
  <c r="BC41" i="21"/>
  <c r="BA41" i="21"/>
  <c r="BB41" i="21" s="1"/>
  <c r="BE49" i="21"/>
  <c r="BD49" i="21"/>
  <c r="BC49" i="21"/>
  <c r="BA49" i="21"/>
  <c r="BB49" i="21" s="1"/>
  <c r="BE57" i="21"/>
  <c r="BD57" i="21"/>
  <c r="BC57" i="21"/>
  <c r="BA57" i="21"/>
  <c r="BB57" i="21" s="1"/>
  <c r="BE65" i="21"/>
  <c r="BD65" i="21"/>
  <c r="BC65" i="21"/>
  <c r="BA65" i="21"/>
  <c r="BB65" i="21" s="1"/>
  <c r="BA72" i="21"/>
  <c r="BB72" i="21" s="1"/>
  <c r="BA74" i="21"/>
  <c r="BB74" i="21" s="1"/>
  <c r="BC78" i="21"/>
  <c r="BE3" i="21"/>
  <c r="BE4" i="21"/>
  <c r="BE5" i="21"/>
  <c r="BE6" i="21"/>
  <c r="BE7" i="21"/>
  <c r="BE8" i="21"/>
  <c r="BE9" i="21"/>
  <c r="BE10" i="21"/>
  <c r="BE11" i="21"/>
  <c r="BC15" i="21"/>
  <c r="BE36" i="21"/>
  <c r="BD36" i="21"/>
  <c r="BC36" i="21"/>
  <c r="BA36" i="21"/>
  <c r="BB36" i="21" s="1"/>
  <c r="BE44" i="21"/>
  <c r="BD44" i="21"/>
  <c r="BC44" i="21"/>
  <c r="BA44" i="21"/>
  <c r="BB44" i="21" s="1"/>
  <c r="BE52" i="21"/>
  <c r="BD52" i="21"/>
  <c r="BC52" i="21"/>
  <c r="BA52" i="21"/>
  <c r="BB52" i="21" s="1"/>
  <c r="BE60" i="21"/>
  <c r="BD60" i="21"/>
  <c r="BC60" i="21"/>
  <c r="BA60" i="21"/>
  <c r="BB60" i="21" s="1"/>
  <c r="BE68" i="21"/>
  <c r="BD68" i="21"/>
  <c r="BC68" i="21"/>
  <c r="BA68" i="21"/>
  <c r="BB68" i="21" s="1"/>
  <c r="BD15" i="21"/>
  <c r="BE19" i="21"/>
  <c r="BA19" i="21"/>
  <c r="BB19" i="21" s="1"/>
  <c r="BE31" i="21"/>
  <c r="BD31" i="21"/>
  <c r="BC31" i="21"/>
  <c r="BA31" i="21"/>
  <c r="BB31" i="21" s="1"/>
  <c r="BE39" i="21"/>
  <c r="BD39" i="21"/>
  <c r="BC39" i="21"/>
  <c r="BA39" i="21"/>
  <c r="BB39" i="21" s="1"/>
  <c r="BE47" i="21"/>
  <c r="BD47" i="21"/>
  <c r="BC47" i="21"/>
  <c r="BA47" i="21"/>
  <c r="BB47" i="21" s="1"/>
  <c r="BE55" i="21"/>
  <c r="BD55" i="21"/>
  <c r="BC55" i="21"/>
  <c r="BA55" i="21"/>
  <c r="BB55" i="21" s="1"/>
  <c r="BE63" i="21"/>
  <c r="BD63" i="21"/>
  <c r="BC63" i="21"/>
  <c r="BA63" i="21"/>
  <c r="BB63" i="21" s="1"/>
  <c r="BC14" i="21"/>
  <c r="BE16" i="21"/>
  <c r="BA16" i="21"/>
  <c r="BB16" i="21" s="1"/>
  <c r="BC17" i="21"/>
  <c r="BD20" i="21"/>
  <c r="BD22" i="21"/>
  <c r="BD24" i="21"/>
  <c r="BD26" i="21"/>
  <c r="BD28" i="21"/>
  <c r="BE34" i="21"/>
  <c r="BD34" i="21"/>
  <c r="BC34" i="21"/>
  <c r="BA34" i="21"/>
  <c r="BB34" i="21" s="1"/>
  <c r="BE42" i="21"/>
  <c r="BD42" i="21"/>
  <c r="BC42" i="21"/>
  <c r="BA42" i="21"/>
  <c r="BB42" i="21" s="1"/>
  <c r="BE50" i="21"/>
  <c r="BD50" i="21"/>
  <c r="BC50" i="21"/>
  <c r="BA50" i="21"/>
  <c r="BB50" i="21" s="1"/>
  <c r="BE58" i="21"/>
  <c r="BD58" i="21"/>
  <c r="BC58" i="21"/>
  <c r="BA58" i="21"/>
  <c r="BB58" i="21" s="1"/>
  <c r="BE66" i="21"/>
  <c r="BD66" i="21"/>
  <c r="BC66" i="21"/>
  <c r="BA66" i="21"/>
  <c r="BB66" i="21" s="1"/>
  <c r="BE71" i="21"/>
  <c r="BC71" i="21"/>
  <c r="BA71" i="21"/>
  <c r="BB71" i="21" s="1"/>
  <c r="BE82" i="21"/>
  <c r="BC82" i="21"/>
  <c r="BA82" i="21"/>
  <c r="BB82" i="21" s="1"/>
  <c r="BA13" i="21"/>
  <c r="BB13" i="21" s="1"/>
  <c r="BD14" i="21"/>
  <c r="BE21" i="21"/>
  <c r="BC21" i="21"/>
  <c r="BA21" i="21"/>
  <c r="BB21" i="21" s="1"/>
  <c r="BE23" i="21"/>
  <c r="BC23" i="21"/>
  <c r="BA23" i="21"/>
  <c r="BB23" i="21" s="1"/>
  <c r="BE25" i="21"/>
  <c r="BC25" i="21"/>
  <c r="BA25" i="21"/>
  <c r="BB25" i="21" s="1"/>
  <c r="BE27" i="21"/>
  <c r="BC27" i="21"/>
  <c r="BA27" i="21"/>
  <c r="BB27" i="21" s="1"/>
  <c r="BE29" i="21"/>
  <c r="BD29" i="21"/>
  <c r="BC29" i="21"/>
  <c r="BA29" i="21"/>
  <c r="BB29" i="21" s="1"/>
  <c r="BE37" i="21"/>
  <c r="BD37" i="21"/>
  <c r="BC37" i="21"/>
  <c r="BA37" i="21"/>
  <c r="BB37" i="21" s="1"/>
  <c r="BE45" i="21"/>
  <c r="BD45" i="21"/>
  <c r="BC45" i="21"/>
  <c r="BA45" i="21"/>
  <c r="BB45" i="21" s="1"/>
  <c r="BE53" i="21"/>
  <c r="BD53" i="21"/>
  <c r="BC53" i="21"/>
  <c r="BA53" i="21"/>
  <c r="BB53" i="21" s="1"/>
  <c r="BE61" i="21"/>
  <c r="BD61" i="21"/>
  <c r="BC61" i="21"/>
  <c r="BA61" i="21"/>
  <c r="BB61" i="21" s="1"/>
  <c r="BE69" i="21"/>
  <c r="BD69" i="21"/>
  <c r="BC69" i="21"/>
  <c r="BA69" i="21"/>
  <c r="BB69" i="21" s="1"/>
  <c r="BC73" i="21"/>
  <c r="BE14" i="21"/>
  <c r="BE18" i="21"/>
  <c r="BA18" i="21"/>
  <c r="BB18" i="21" s="1"/>
  <c r="BC19" i="21"/>
  <c r="BE32" i="21"/>
  <c r="BD32" i="21"/>
  <c r="BC32" i="21"/>
  <c r="BA32" i="21"/>
  <c r="BB32" i="21" s="1"/>
  <c r="BE40" i="21"/>
  <c r="BD40" i="21"/>
  <c r="BC40" i="21"/>
  <c r="BA40" i="21"/>
  <c r="BB40" i="21" s="1"/>
  <c r="BE48" i="21"/>
  <c r="BD48" i="21"/>
  <c r="BC48" i="21"/>
  <c r="BA48" i="21"/>
  <c r="BB48" i="21" s="1"/>
  <c r="BE56" i="21"/>
  <c r="BD56" i="21"/>
  <c r="BC56" i="21"/>
  <c r="BA56" i="21"/>
  <c r="BB56" i="21" s="1"/>
  <c r="BE64" i="21"/>
  <c r="BD64" i="21"/>
  <c r="BC64" i="21"/>
  <c r="BA64" i="21"/>
  <c r="BB64" i="21" s="1"/>
  <c r="BD74" i="21"/>
  <c r="BE79" i="21"/>
  <c r="BA79" i="21"/>
  <c r="BB79" i="21" s="1"/>
  <c r="BA75" i="21"/>
  <c r="BB75" i="21" s="1"/>
  <c r="BD78" i="21"/>
  <c r="BE84" i="21"/>
  <c r="BC84" i="21"/>
  <c r="BA84" i="21"/>
  <c r="BB84" i="21" s="1"/>
  <c r="BE86" i="21"/>
  <c r="BC86" i="21"/>
  <c r="BA86" i="21"/>
  <c r="BB86" i="21" s="1"/>
  <c r="BE88" i="21"/>
  <c r="BC88" i="21"/>
  <c r="BA88" i="21"/>
  <c r="BB88" i="21" s="1"/>
  <c r="BE90" i="21"/>
  <c r="BC90" i="21"/>
  <c r="BA90" i="21"/>
  <c r="BB90" i="21" s="1"/>
  <c r="BE92" i="21"/>
  <c r="BC92" i="21"/>
  <c r="BA92" i="21"/>
  <c r="BB92" i="21" s="1"/>
  <c r="BE94" i="21"/>
  <c r="BC94" i="21"/>
  <c r="BA94" i="21"/>
  <c r="BB94" i="21" s="1"/>
  <c r="BE96" i="21"/>
  <c r="BC96" i="21"/>
  <c r="BA96" i="21"/>
  <c r="BB96" i="21" s="1"/>
  <c r="BE98" i="21"/>
  <c r="BC98" i="21"/>
  <c r="BA98" i="21"/>
  <c r="BB98" i="21" s="1"/>
  <c r="BE100" i="21"/>
  <c r="BC100" i="21"/>
  <c r="BA100" i="21"/>
  <c r="BB100" i="21" s="1"/>
  <c r="BE102" i="21"/>
  <c r="BC102" i="21"/>
  <c r="BA102" i="21"/>
  <c r="BB102" i="21" s="1"/>
  <c r="BE104" i="21"/>
  <c r="BC104" i="21"/>
  <c r="BA104" i="21"/>
  <c r="BB104" i="21" s="1"/>
  <c r="BE106" i="21"/>
  <c r="BC106" i="21"/>
  <c r="BA106" i="21"/>
  <c r="BB106" i="21" s="1"/>
  <c r="BE108" i="21"/>
  <c r="BC108" i="21"/>
  <c r="BA108" i="21"/>
  <c r="BB108" i="21" s="1"/>
  <c r="BE110" i="21"/>
  <c r="BC110" i="21"/>
  <c r="BA110" i="21"/>
  <c r="BB110" i="21" s="1"/>
  <c r="BE112" i="21"/>
  <c r="BC112" i="21"/>
  <c r="BA112" i="21"/>
  <c r="BB112" i="21" s="1"/>
  <c r="BE114" i="21"/>
  <c r="BC114" i="21"/>
  <c r="BA114" i="21"/>
  <c r="BB114" i="21" s="1"/>
  <c r="BE116" i="21"/>
  <c r="BC116" i="21"/>
  <c r="BA116" i="21"/>
  <c r="BB116" i="21" s="1"/>
  <c r="BE118" i="21"/>
  <c r="BC118" i="21"/>
  <c r="BA118" i="21"/>
  <c r="BB118" i="21" s="1"/>
  <c r="BE120" i="21"/>
  <c r="BC120" i="21"/>
  <c r="BA120" i="21"/>
  <c r="BB120" i="21" s="1"/>
  <c r="BE122" i="21"/>
  <c r="BC122" i="21"/>
  <c r="BA122" i="21"/>
  <c r="BB122" i="21" s="1"/>
  <c r="BE124" i="21"/>
  <c r="BC124" i="21"/>
  <c r="BA124" i="21"/>
  <c r="BB124" i="21" s="1"/>
  <c r="BE126" i="21"/>
  <c r="BC126" i="21"/>
  <c r="BA126" i="21"/>
  <c r="BB126" i="21" s="1"/>
  <c r="BE128" i="21"/>
  <c r="BC128" i="21"/>
  <c r="BA128" i="21"/>
  <c r="BB128" i="21" s="1"/>
  <c r="BE130" i="21"/>
  <c r="BC130" i="21"/>
  <c r="BA130" i="21"/>
  <c r="BB130" i="21" s="1"/>
  <c r="BE132" i="21"/>
  <c r="BC132" i="21"/>
  <c r="BA132" i="21"/>
  <c r="BB132" i="21" s="1"/>
  <c r="BE134" i="21"/>
  <c r="BC134" i="21"/>
  <c r="BA134" i="21"/>
  <c r="BB134" i="21" s="1"/>
  <c r="BD73" i="21"/>
  <c r="BC75" i="21"/>
  <c r="BD80" i="21"/>
  <c r="BE81" i="21"/>
  <c r="BA81" i="21"/>
  <c r="BB81" i="21" s="1"/>
  <c r="BD85" i="21"/>
  <c r="BD87" i="21"/>
  <c r="BD89" i="21"/>
  <c r="BD91" i="21"/>
  <c r="BD93" i="21"/>
  <c r="BD95" i="21"/>
  <c r="BD97" i="21"/>
  <c r="BD99" i="21"/>
  <c r="BD101" i="21"/>
  <c r="BD103" i="21"/>
  <c r="BD105" i="21"/>
  <c r="BD107" i="21"/>
  <c r="BD109" i="21"/>
  <c r="BD111" i="21"/>
  <c r="BD113" i="21"/>
  <c r="BD115" i="21"/>
  <c r="BD117" i="21"/>
  <c r="BD119" i="21"/>
  <c r="BD121" i="21"/>
  <c r="BD123" i="21"/>
  <c r="BD125" i="21"/>
  <c r="BD127" i="21"/>
  <c r="BD129" i="21"/>
  <c r="BD131" i="21"/>
  <c r="BD133" i="21"/>
  <c r="BD135" i="21"/>
  <c r="BD77" i="21"/>
  <c r="BE78" i="21"/>
  <c r="BA78" i="21"/>
  <c r="BB78" i="21" s="1"/>
  <c r="BC81" i="21"/>
  <c r="BD72" i="21"/>
  <c r="BC74" i="21"/>
  <c r="BD82" i="21"/>
  <c r="BA83" i="21"/>
  <c r="BB83" i="21" s="1"/>
  <c r="BA73" i="21"/>
  <c r="BB73" i="21" s="1"/>
  <c r="BD76" i="21"/>
  <c r="BA77" i="21"/>
  <c r="BB77" i="21" s="1"/>
  <c r="BE80" i="21"/>
  <c r="BA80" i="21"/>
  <c r="BB80" i="21" s="1"/>
  <c r="BE85" i="21"/>
  <c r="BC85" i="21"/>
  <c r="BA85" i="21"/>
  <c r="BB85" i="21" s="1"/>
  <c r="BE87" i="21"/>
  <c r="BC87" i="21"/>
  <c r="BA87" i="21"/>
  <c r="BB87" i="21" s="1"/>
  <c r="BE89" i="21"/>
  <c r="BC89" i="21"/>
  <c r="BA89" i="21"/>
  <c r="BB89" i="21" s="1"/>
  <c r="BE91" i="21"/>
  <c r="BC91" i="21"/>
  <c r="BA91" i="21"/>
  <c r="BB91" i="21" s="1"/>
  <c r="BE93" i="21"/>
  <c r="BC93" i="21"/>
  <c r="BA93" i="21"/>
  <c r="BB93" i="21" s="1"/>
  <c r="BE95" i="21"/>
  <c r="BC95" i="21"/>
  <c r="BA95" i="21"/>
  <c r="BB95" i="21" s="1"/>
  <c r="BE97" i="21"/>
  <c r="BC97" i="21"/>
  <c r="BA97" i="21"/>
  <c r="BB97" i="21" s="1"/>
  <c r="BE99" i="21"/>
  <c r="BC99" i="21"/>
  <c r="BA99" i="21"/>
  <c r="BB99" i="21" s="1"/>
  <c r="BE101" i="21"/>
  <c r="BC101" i="21"/>
  <c r="BA101" i="21"/>
  <c r="BB101" i="21" s="1"/>
  <c r="BE103" i="21"/>
  <c r="BC103" i="21"/>
  <c r="BA103" i="21"/>
  <c r="BB103" i="21" s="1"/>
  <c r="BE105" i="21"/>
  <c r="BC105" i="21"/>
  <c r="BA105" i="21"/>
  <c r="BB105" i="21" s="1"/>
  <c r="BE107" i="21"/>
  <c r="BC107" i="21"/>
  <c r="BA107" i="21"/>
  <c r="BB107" i="21" s="1"/>
  <c r="BE109" i="21"/>
  <c r="BC109" i="21"/>
  <c r="BA109" i="21"/>
  <c r="BB109" i="21" s="1"/>
  <c r="BE111" i="21"/>
  <c r="BC111" i="21"/>
  <c r="BA111" i="21"/>
  <c r="BB111" i="21" s="1"/>
  <c r="BE113" i="21"/>
  <c r="BC113" i="21"/>
  <c r="BA113" i="21"/>
  <c r="BB113" i="21" s="1"/>
  <c r="BE115" i="21"/>
  <c r="BC115" i="21"/>
  <c r="BA115" i="21"/>
  <c r="BB115" i="21" s="1"/>
  <c r="BE117" i="21"/>
  <c r="BC117" i="21"/>
  <c r="BA117" i="21"/>
  <c r="BB117" i="21" s="1"/>
  <c r="BE119" i="21"/>
  <c r="BC119" i="21"/>
  <c r="BA119" i="21"/>
  <c r="BB119" i="21" s="1"/>
  <c r="BE121" i="21"/>
  <c r="BC121" i="21"/>
  <c r="BA121" i="21"/>
  <c r="BB121" i="21" s="1"/>
  <c r="BE123" i="21"/>
  <c r="BC123" i="21"/>
  <c r="BA123" i="21"/>
  <c r="BB123" i="21" s="1"/>
  <c r="BE125" i="21"/>
  <c r="BC125" i="21"/>
  <c r="BA125" i="21"/>
  <c r="BB125" i="21" s="1"/>
  <c r="BE127" i="21"/>
  <c r="BC127" i="21"/>
  <c r="BA127" i="21"/>
  <c r="BB127" i="21" s="1"/>
  <c r="BE129" i="21"/>
  <c r="BC129" i="21"/>
  <c r="BA129" i="21"/>
  <c r="BB129" i="21" s="1"/>
  <c r="BE131" i="21"/>
  <c r="BC131" i="21"/>
  <c r="BA131" i="21"/>
  <c r="BB131" i="21" s="1"/>
  <c r="BE133" i="21"/>
  <c r="BC133" i="21"/>
  <c r="BA133" i="21"/>
  <c r="BB133" i="21" s="1"/>
  <c r="BE135" i="21"/>
  <c r="BC135" i="21"/>
  <c r="BA135" i="21"/>
  <c r="BB135" i="21" s="1"/>
  <c r="BD71" i="21"/>
  <c r="BC80" i="21"/>
  <c r="BD84" i="21"/>
  <c r="BD86" i="21"/>
  <c r="BD88" i="21"/>
  <c r="BD90" i="21"/>
  <c r="BD92" i="21"/>
  <c r="BD94" i="21"/>
  <c r="BD96" i="21"/>
  <c r="BD98" i="21"/>
  <c r="BD100" i="21"/>
  <c r="BD102" i="21"/>
  <c r="BD104" i="21"/>
  <c r="BD106" i="21"/>
  <c r="BD108" i="21"/>
  <c r="BD110" i="21"/>
  <c r="BD112" i="21"/>
  <c r="BD114" i="21"/>
  <c r="BD116" i="21"/>
  <c r="BD118" i="21"/>
  <c r="BD120" i="21"/>
  <c r="BD122" i="21"/>
  <c r="BD124" i="21"/>
  <c r="BD126" i="21"/>
  <c r="BD128" i="21"/>
  <c r="BD130" i="21"/>
  <c r="BD132" i="21"/>
  <c r="BD134" i="2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E156" i="21"/>
  <c r="BA156" i="21"/>
  <c r="BB156" i="21" s="1"/>
  <c r="BC148" i="21"/>
  <c r="BD149" i="21"/>
  <c r="BE150" i="21"/>
  <c r="BE161" i="21"/>
  <c r="BE163" i="21"/>
  <c r="BD148" i="21"/>
  <c r="BE149" i="21"/>
  <c r="BE158" i="21"/>
  <c r="BC159" i="21"/>
  <c r="BD143" i="21"/>
  <c r="BD144" i="21"/>
  <c r="BD145" i="21"/>
  <c r="BD146" i="21"/>
  <c r="BD147" i="21"/>
  <c r="BA153" i="21"/>
  <c r="BB153" i="21" s="1"/>
  <c r="BE155" i="21"/>
  <c r="BA155" i="21"/>
  <c r="BB155" i="21" s="1"/>
  <c r="BC156" i="21"/>
  <c r="BA152" i="21"/>
  <c r="BB152" i="21" s="1"/>
  <c r="BC153" i="21"/>
  <c r="BD156" i="21"/>
  <c r="BA151" i="21"/>
  <c r="BB151" i="21" s="1"/>
  <c r="BC152" i="21"/>
  <c r="BD153" i="21"/>
  <c r="BE157" i="21"/>
  <c r="BA157" i="21"/>
  <c r="BB157" i="21" s="1"/>
  <c r="BE162" i="21"/>
  <c r="BE164" i="21"/>
  <c r="BE166" i="21"/>
  <c r="BE168" i="21"/>
  <c r="BE170" i="21"/>
  <c r="BE172" i="21"/>
  <c r="BE174" i="21"/>
  <c r="BE176" i="21"/>
  <c r="BE178" i="21"/>
  <c r="BE180" i="21"/>
  <c r="BE182" i="21"/>
  <c r="BE184" i="21"/>
  <c r="BE186" i="21"/>
  <c r="BE188" i="21"/>
  <c r="BC151" i="21"/>
  <c r="BE154" i="21"/>
  <c r="BA154" i="21"/>
  <c r="BB154" i="21" s="1"/>
  <c r="BD155" i="21"/>
  <c r="BE159" i="21"/>
  <c r="BA158" i="21"/>
  <c r="BB158" i="21" s="1"/>
  <c r="BA159" i="21"/>
  <c r="BB159" i="21" s="1"/>
  <c r="BA160" i="21"/>
  <c r="BB160" i="21" s="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K87" i="5" l="1"/>
  <c r="O148" i="8"/>
  <c r="O101" i="8"/>
  <c r="P106" i="7"/>
  <c r="G16" i="14"/>
  <c r="H11" i="8"/>
  <c r="W73" i="8"/>
  <c r="H146" i="8"/>
  <c r="W68" i="8"/>
  <c r="W98" i="8"/>
  <c r="K60" i="8"/>
  <c r="O134" i="7"/>
  <c r="AJ91" i="14"/>
  <c r="G61" i="14"/>
  <c r="O97" i="8"/>
  <c r="W103" i="8"/>
  <c r="W51" i="8"/>
  <c r="W141" i="8"/>
  <c r="H160" i="8"/>
  <c r="W48" i="8"/>
  <c r="H79" i="8"/>
  <c r="K68" i="8"/>
  <c r="M155" i="7"/>
  <c r="AN126" i="14"/>
  <c r="M103" i="14"/>
  <c r="O89" i="7"/>
  <c r="M61" i="14"/>
  <c r="M26" i="14"/>
  <c r="O161" i="8"/>
  <c r="W32" i="8"/>
  <c r="W125" i="8"/>
  <c r="K82" i="8"/>
  <c r="N139" i="8"/>
  <c r="M137" i="7"/>
  <c r="M139" i="14"/>
  <c r="AL83" i="8"/>
  <c r="AL67" i="8"/>
  <c r="G25" i="14"/>
  <c r="W145" i="8"/>
  <c r="O122" i="8"/>
  <c r="O50" i="8"/>
  <c r="O42" i="8"/>
  <c r="W49" i="8"/>
  <c r="W140" i="8"/>
  <c r="W33" i="8"/>
  <c r="M124" i="14"/>
  <c r="AG105" i="14"/>
  <c r="M96" i="7"/>
  <c r="M94" i="14"/>
  <c r="AL66" i="8"/>
  <c r="AG34" i="14"/>
  <c r="G38" i="14"/>
  <c r="L28" i="14"/>
  <c r="AG18" i="14"/>
  <c r="W153" i="8"/>
  <c r="O76" i="8"/>
  <c r="W149" i="8"/>
  <c r="W133" i="8"/>
  <c r="W86" i="8"/>
  <c r="N45" i="8"/>
  <c r="H90" i="8"/>
  <c r="H84" i="8"/>
  <c r="W154" i="8"/>
  <c r="H86" i="8"/>
  <c r="K89" i="8"/>
  <c r="AH87" i="8"/>
  <c r="O88" i="7"/>
  <c r="AH66" i="8"/>
  <c r="K59" i="14"/>
  <c r="L59" i="14" s="1"/>
  <c r="AH54" i="8"/>
  <c r="O142" i="8"/>
  <c r="N99" i="8"/>
  <c r="O99" i="8" s="1"/>
  <c r="O47" i="8"/>
  <c r="W16" i="8"/>
  <c r="L6" i="14"/>
  <c r="N155" i="8"/>
  <c r="W66" i="8"/>
  <c r="W147" i="8"/>
  <c r="W123" i="8"/>
  <c r="AH6" i="8"/>
  <c r="N133" i="8"/>
  <c r="W84" i="8"/>
  <c r="H154" i="8"/>
  <c r="J87" i="5"/>
  <c r="N140" i="8"/>
  <c r="N108" i="8"/>
  <c r="N102" i="8"/>
  <c r="H58" i="8"/>
  <c r="K96" i="8"/>
  <c r="H39" i="8"/>
  <c r="O39" i="8" s="1"/>
  <c r="W104" i="8"/>
  <c r="H62" i="8"/>
  <c r="H135" i="8"/>
  <c r="H102" i="8"/>
  <c r="H37" i="8"/>
  <c r="K94" i="8"/>
  <c r="H54" i="8"/>
  <c r="O54" i="8" s="1"/>
  <c r="X54" i="8" s="1"/>
  <c r="S53" i="3" s="1"/>
  <c r="Q137" i="4"/>
  <c r="H104" i="8"/>
  <c r="O104" i="8" s="1"/>
  <c r="W50" i="8"/>
  <c r="W139" i="8"/>
  <c r="Q87" i="5"/>
  <c r="H43" i="8"/>
  <c r="K78" i="8"/>
  <c r="O78" i="8" s="1"/>
  <c r="K39" i="8"/>
  <c r="W137" i="8"/>
  <c r="S87" i="5"/>
  <c r="P87" i="5"/>
  <c r="M106" i="7"/>
  <c r="M108" i="7"/>
  <c r="N89" i="6"/>
  <c r="M88" i="3" s="1"/>
  <c r="P78" i="7"/>
  <c r="P151" i="7"/>
  <c r="O43" i="8"/>
  <c r="W109" i="8"/>
  <c r="L89" i="7"/>
  <c r="W63" i="8"/>
  <c r="K106" i="14"/>
  <c r="AL103" i="8"/>
  <c r="N49" i="8"/>
  <c r="N123" i="8"/>
  <c r="O96" i="8"/>
  <c r="W71" i="8"/>
  <c r="N154" i="8"/>
  <c r="W146" i="8"/>
  <c r="H130" i="8"/>
  <c r="W79" i="8"/>
  <c r="K105" i="8"/>
  <c r="O32" i="8"/>
  <c r="H46" i="8"/>
  <c r="W64" i="8"/>
  <c r="N78" i="8"/>
  <c r="Q141" i="8"/>
  <c r="R141" i="8" s="1"/>
  <c r="Q140" i="8"/>
  <c r="R140" i="8" s="1"/>
  <c r="Q142" i="8"/>
  <c r="K142" i="6"/>
  <c r="L142" i="6" s="1"/>
  <c r="M142" i="6" s="1"/>
  <c r="N142" i="6" s="1"/>
  <c r="M141" i="3" s="1"/>
  <c r="K141" i="6"/>
  <c r="L141" i="6" s="1"/>
  <c r="M141" i="6" s="1"/>
  <c r="N141" i="6" s="1"/>
  <c r="M140" i="3" s="1"/>
  <c r="O103" i="8"/>
  <c r="O59" i="8"/>
  <c r="Q65" i="8"/>
  <c r="Q64" i="8"/>
  <c r="Q97" i="8"/>
  <c r="Q94" i="8"/>
  <c r="Q95" i="8"/>
  <c r="Q96" i="8"/>
  <c r="Q98" i="8"/>
  <c r="Q84" i="8"/>
  <c r="Q85" i="8"/>
  <c r="Q41" i="8"/>
  <c r="Q43" i="8"/>
  <c r="Q42" i="8"/>
  <c r="Q44" i="8"/>
  <c r="R44" i="8" s="1"/>
  <c r="O49" i="8"/>
  <c r="O71" i="8"/>
  <c r="Q107" i="8"/>
  <c r="Q105" i="8"/>
  <c r="Q106" i="8"/>
  <c r="Q55" i="8"/>
  <c r="R55" i="8" s="1"/>
  <c r="Q54" i="8"/>
  <c r="Q56" i="8"/>
  <c r="R56" i="8" s="1"/>
  <c r="AL158" i="14"/>
  <c r="T158" i="15"/>
  <c r="AF158" i="10"/>
  <c r="AJ161" i="8" s="1"/>
  <c r="R151" i="14"/>
  <c r="U151" i="10"/>
  <c r="J154" i="7" s="1"/>
  <c r="K151" i="15"/>
  <c r="N151" i="14"/>
  <c r="Q151" i="10"/>
  <c r="F154" i="7" s="1"/>
  <c r="G151" i="15"/>
  <c r="K147" i="10"/>
  <c r="AC146" i="14"/>
  <c r="Y146" i="10"/>
  <c r="AA149" i="8" s="1"/>
  <c r="M146" i="15"/>
  <c r="X142" i="10"/>
  <c r="X154" i="10"/>
  <c r="P157" i="6"/>
  <c r="Q157" i="6" s="1"/>
  <c r="O157" i="6"/>
  <c r="W150" i="10"/>
  <c r="D150" i="15"/>
  <c r="H150" i="10"/>
  <c r="H150" i="14"/>
  <c r="AD149" i="14"/>
  <c r="Z149" i="10"/>
  <c r="AB152" i="8" s="1"/>
  <c r="N149" i="15"/>
  <c r="AK144" i="14"/>
  <c r="S144" i="15"/>
  <c r="AE144" i="10"/>
  <c r="AI147" i="8" s="1"/>
  <c r="J144" i="10"/>
  <c r="D147" i="15"/>
  <c r="H147" i="10"/>
  <c r="H147" i="14"/>
  <c r="F146" i="10"/>
  <c r="E146" i="14"/>
  <c r="B146" i="15"/>
  <c r="D137" i="15"/>
  <c r="H137" i="14"/>
  <c r="H137" i="10"/>
  <c r="S135" i="10"/>
  <c r="H138" i="7" s="1"/>
  <c r="V134" i="10"/>
  <c r="Y137" i="8"/>
  <c r="Z137" i="8" s="1"/>
  <c r="V127" i="10"/>
  <c r="Y130" i="8"/>
  <c r="Z130" i="8" s="1"/>
  <c r="E125" i="14"/>
  <c r="B125" i="15"/>
  <c r="F125" i="10"/>
  <c r="C128" i="8"/>
  <c r="C128" i="6"/>
  <c r="C128" i="7"/>
  <c r="C127" i="3"/>
  <c r="W123" i="14"/>
  <c r="X123" i="14" s="1"/>
  <c r="T123" i="14" s="1"/>
  <c r="C121" i="15"/>
  <c r="G121" i="10"/>
  <c r="F121" i="14"/>
  <c r="G121" i="14" s="1"/>
  <c r="N118" i="10"/>
  <c r="G121" i="15"/>
  <c r="N121" i="14"/>
  <c r="Q121" i="10"/>
  <c r="F124" i="7" s="1"/>
  <c r="K118" i="10"/>
  <c r="E115" i="14"/>
  <c r="F115" i="10"/>
  <c r="B115" i="15"/>
  <c r="P123" i="14"/>
  <c r="AF120" i="14"/>
  <c r="P120" i="15"/>
  <c r="AB120" i="10"/>
  <c r="AD123" i="8" s="1"/>
  <c r="P120" i="10"/>
  <c r="F123" i="6"/>
  <c r="G123" i="6"/>
  <c r="H123" i="6" s="1"/>
  <c r="I123" i="6" s="1"/>
  <c r="Q114" i="15"/>
  <c r="AH114" i="14"/>
  <c r="AC114" i="10"/>
  <c r="AF117" i="8" s="1"/>
  <c r="AC113" i="14"/>
  <c r="M113" i="15"/>
  <c r="Y113" i="10"/>
  <c r="AA116" i="8" s="1"/>
  <c r="N116" i="10"/>
  <c r="P118" i="6"/>
  <c r="Q118" i="6" s="1"/>
  <c r="O118" i="6"/>
  <c r="X112" i="10"/>
  <c r="N12" i="13"/>
  <c r="W117" i="14"/>
  <c r="X117" i="14" s="1"/>
  <c r="T117" i="14" s="1"/>
  <c r="I117" i="14"/>
  <c r="I117" i="10"/>
  <c r="S120" i="6" s="1"/>
  <c r="E117" i="15"/>
  <c r="G112" i="15"/>
  <c r="Q112" i="10"/>
  <c r="F115" i="7" s="1"/>
  <c r="N112" i="14"/>
  <c r="K110" i="10"/>
  <c r="AH105" i="14"/>
  <c r="AJ105" i="14" s="1"/>
  <c r="Q105" i="15"/>
  <c r="AC105" i="10"/>
  <c r="AF108" i="8" s="1"/>
  <c r="AH108" i="8" s="1"/>
  <c r="F5" i="13"/>
  <c r="AH106" i="14"/>
  <c r="Q106" i="15"/>
  <c r="AC106" i="10"/>
  <c r="AF109" i="8" s="1"/>
  <c r="H104" i="14"/>
  <c r="D104" i="15"/>
  <c r="H104" i="10"/>
  <c r="E110" i="15"/>
  <c r="I110" i="10"/>
  <c r="S113" i="6" s="1"/>
  <c r="I110" i="14"/>
  <c r="G106" i="10"/>
  <c r="F106" i="14"/>
  <c r="C106" i="15"/>
  <c r="I119" i="10"/>
  <c r="S122" i="6" s="1"/>
  <c r="I119" i="14"/>
  <c r="E119" i="15"/>
  <c r="J119" i="15"/>
  <c r="T119" i="10"/>
  <c r="I122" i="7" s="1"/>
  <c r="Q119" i="14"/>
  <c r="AH119" i="14"/>
  <c r="AJ119" i="14" s="1"/>
  <c r="Q119" i="15"/>
  <c r="AC119" i="10"/>
  <c r="AF122" i="8" s="1"/>
  <c r="AH122" i="8" s="1"/>
  <c r="U109" i="10"/>
  <c r="J112" i="7" s="1"/>
  <c r="R109" i="14"/>
  <c r="K109" i="15"/>
  <c r="H116" i="10"/>
  <c r="D116" i="15"/>
  <c r="H116" i="14"/>
  <c r="F11" i="13"/>
  <c r="J113" i="6"/>
  <c r="AC108" i="10"/>
  <c r="AF111" i="8" s="1"/>
  <c r="AH111" i="8" s="1"/>
  <c r="AH108" i="14"/>
  <c r="AJ108" i="14" s="1"/>
  <c r="Q108" i="15"/>
  <c r="K108" i="10"/>
  <c r="I107" i="10"/>
  <c r="S110" i="6" s="1"/>
  <c r="E107" i="15"/>
  <c r="I107" i="14"/>
  <c r="U107" i="15"/>
  <c r="AG107" i="10"/>
  <c r="AK110" i="8" s="1"/>
  <c r="AM107" i="14"/>
  <c r="N107" i="10"/>
  <c r="Q107" i="14"/>
  <c r="J107" i="15"/>
  <c r="T107" i="10"/>
  <c r="I110" i="7" s="1"/>
  <c r="K107" i="10"/>
  <c r="Z111" i="10"/>
  <c r="AB114" i="8" s="1"/>
  <c r="AD111" i="14"/>
  <c r="N111" i="15"/>
  <c r="U111" i="10"/>
  <c r="J114" i="7" s="1"/>
  <c r="R111" i="14"/>
  <c r="K111" i="15"/>
  <c r="J111" i="14"/>
  <c r="K111" i="14" s="1"/>
  <c r="F111" i="15"/>
  <c r="L111" i="10"/>
  <c r="F107" i="6"/>
  <c r="G107" i="6"/>
  <c r="H107" i="6" s="1"/>
  <c r="X100" i="10"/>
  <c r="O97" i="15"/>
  <c r="AA97" i="10"/>
  <c r="AC100" i="8" s="1"/>
  <c r="AE97" i="14"/>
  <c r="AG97" i="14" s="1"/>
  <c r="E102" i="14"/>
  <c r="F102" i="10"/>
  <c r="B102" i="15"/>
  <c r="M96" i="15"/>
  <c r="AC96" i="14"/>
  <c r="Y96" i="10"/>
  <c r="AA99" i="8" s="1"/>
  <c r="Q99" i="10"/>
  <c r="F102" i="7" s="1"/>
  <c r="N99" i="14"/>
  <c r="G99" i="15"/>
  <c r="K98" i="7"/>
  <c r="P97" i="3" s="1"/>
  <c r="W93" i="10"/>
  <c r="E87" i="14"/>
  <c r="B87" i="15"/>
  <c r="F87" i="10"/>
  <c r="K101" i="10"/>
  <c r="AC101" i="14"/>
  <c r="M101" i="15"/>
  <c r="Y101" i="10"/>
  <c r="AA104" i="8" s="1"/>
  <c r="V99" i="10"/>
  <c r="Y102" i="8"/>
  <c r="Z102" i="8" s="1"/>
  <c r="O95" i="15"/>
  <c r="AE95" i="14"/>
  <c r="AG95" i="14" s="1"/>
  <c r="AA95" i="10"/>
  <c r="AC98" i="8" s="1"/>
  <c r="E95" i="14"/>
  <c r="F95" i="10"/>
  <c r="B95" i="15"/>
  <c r="P94" i="10"/>
  <c r="P86" i="10"/>
  <c r="W78" i="10"/>
  <c r="AF99" i="14"/>
  <c r="P99" i="15"/>
  <c r="AB99" i="10"/>
  <c r="AD102" i="8" s="1"/>
  <c r="K96" i="10"/>
  <c r="P87" i="10"/>
  <c r="F96" i="10"/>
  <c r="B96" i="15"/>
  <c r="E96" i="14"/>
  <c r="I107" i="15"/>
  <c r="M91" i="10"/>
  <c r="Q90" i="14"/>
  <c r="T90" i="10"/>
  <c r="I93" i="7" s="1"/>
  <c r="J90" i="15"/>
  <c r="W84" i="14"/>
  <c r="X84" i="14" s="1"/>
  <c r="T84" i="14" s="1"/>
  <c r="N84" i="14"/>
  <c r="G84" i="15"/>
  <c r="Q84" i="10"/>
  <c r="F87" i="7" s="1"/>
  <c r="N80" i="10"/>
  <c r="O102" i="6"/>
  <c r="M98" i="15"/>
  <c r="Y98" i="10"/>
  <c r="AA101" i="8" s="1"/>
  <c r="AC98" i="14"/>
  <c r="AK98" i="14"/>
  <c r="S98" i="15"/>
  <c r="AE98" i="10"/>
  <c r="AI101" i="8" s="1"/>
  <c r="C101" i="6"/>
  <c r="C101" i="7"/>
  <c r="C101" i="8"/>
  <c r="C100" i="3"/>
  <c r="I98" i="14"/>
  <c r="E98" i="15"/>
  <c r="I98" i="10"/>
  <c r="S101" i="6" s="1"/>
  <c r="W88" i="14"/>
  <c r="X88" i="14" s="1"/>
  <c r="T88" i="14" s="1"/>
  <c r="AE89" i="8"/>
  <c r="P97" i="14"/>
  <c r="T91" i="10"/>
  <c r="I94" i="7" s="1"/>
  <c r="Q91" i="14"/>
  <c r="J91" i="15"/>
  <c r="AM91" i="14"/>
  <c r="U91" i="15"/>
  <c r="AG91" i="10"/>
  <c r="AK94" i="8" s="1"/>
  <c r="O92" i="10"/>
  <c r="U92" i="10"/>
  <c r="J95" i="7" s="1"/>
  <c r="R92" i="14"/>
  <c r="K92" i="15"/>
  <c r="AC92" i="14"/>
  <c r="M92" i="15"/>
  <c r="Y92" i="10"/>
  <c r="AA95" i="8" s="1"/>
  <c r="I84" i="15"/>
  <c r="AC81" i="10"/>
  <c r="AF84" i="8" s="1"/>
  <c r="AH84" i="8" s="1"/>
  <c r="Q81" i="15"/>
  <c r="AH81" i="14"/>
  <c r="AJ81" i="14" s="1"/>
  <c r="K83" i="6"/>
  <c r="L83" i="6" s="1"/>
  <c r="M83" i="6" s="1"/>
  <c r="J83" i="6"/>
  <c r="W92" i="10"/>
  <c r="P87" i="6"/>
  <c r="Q87" i="6" s="1"/>
  <c r="R87" i="6" s="1"/>
  <c r="K87" i="6"/>
  <c r="L87" i="6" s="1"/>
  <c r="J87" i="6"/>
  <c r="T81" i="15"/>
  <c r="AL81" i="14"/>
  <c r="AF81" i="10"/>
  <c r="AJ84" i="8" s="1"/>
  <c r="H89" i="15"/>
  <c r="R89" i="10"/>
  <c r="G92" i="7" s="1"/>
  <c r="O89" i="14"/>
  <c r="I85" i="15"/>
  <c r="N83" i="10"/>
  <c r="AD83" i="14"/>
  <c r="N83" i="15"/>
  <c r="Z83" i="10"/>
  <c r="AB86" i="8" s="1"/>
  <c r="AA81" i="14"/>
  <c r="L81" i="15"/>
  <c r="V80" i="10"/>
  <c r="Y83" i="8"/>
  <c r="Z83" i="8" s="1"/>
  <c r="H67" i="14"/>
  <c r="L67" i="14" s="1"/>
  <c r="D67" i="14" s="1"/>
  <c r="D67" i="15"/>
  <c r="H67" i="10"/>
  <c r="G82" i="10"/>
  <c r="F82" i="14"/>
  <c r="C82" i="15"/>
  <c r="AD82" i="14"/>
  <c r="Z82" i="10"/>
  <c r="AB85" i="8" s="1"/>
  <c r="N82" i="15"/>
  <c r="R81" i="14"/>
  <c r="K81" i="15"/>
  <c r="U81" i="10"/>
  <c r="J84" i="7" s="1"/>
  <c r="J89" i="10"/>
  <c r="P89" i="10"/>
  <c r="M89" i="10"/>
  <c r="M79" i="15"/>
  <c r="Y79" i="10"/>
  <c r="AA82" i="8" s="1"/>
  <c r="AC79" i="14"/>
  <c r="X79" i="10"/>
  <c r="J77" i="14"/>
  <c r="F77" i="15"/>
  <c r="L77" i="10"/>
  <c r="Z79" i="10"/>
  <c r="AB82" i="8" s="1"/>
  <c r="N79" i="15"/>
  <c r="AD79" i="14"/>
  <c r="AA76" i="10"/>
  <c r="AC79" i="8" s="1"/>
  <c r="AE76" i="14"/>
  <c r="O76" i="15"/>
  <c r="K70" i="10"/>
  <c r="K77" i="10"/>
  <c r="S75" i="10"/>
  <c r="H78" i="7" s="1"/>
  <c r="E73" i="14"/>
  <c r="B73" i="15"/>
  <c r="F73" i="10"/>
  <c r="F70" i="10"/>
  <c r="E70" i="14"/>
  <c r="B70" i="15"/>
  <c r="M77" i="10"/>
  <c r="Q70" i="10"/>
  <c r="F73" i="7" s="1"/>
  <c r="N70" i="14"/>
  <c r="G70" i="15"/>
  <c r="F63" i="10"/>
  <c r="B63" i="15"/>
  <c r="E63" i="14"/>
  <c r="H61" i="14"/>
  <c r="L61" i="14" s="1"/>
  <c r="D61" i="14" s="1"/>
  <c r="H61" i="10"/>
  <c r="D61" i="15"/>
  <c r="V61" i="15" s="1"/>
  <c r="G61" i="11" s="1"/>
  <c r="D61" i="11" s="1"/>
  <c r="AH77" i="14"/>
  <c r="AC77" i="10"/>
  <c r="AF80" i="8" s="1"/>
  <c r="Q77" i="15"/>
  <c r="Q76" i="10"/>
  <c r="F79" i="7" s="1"/>
  <c r="G76" i="15"/>
  <c r="N76" i="14"/>
  <c r="M76" i="10"/>
  <c r="K86" i="6"/>
  <c r="L86" i="6" s="1"/>
  <c r="J86" i="6"/>
  <c r="F85" i="6"/>
  <c r="G85" i="6"/>
  <c r="H85" i="6" s="1"/>
  <c r="I85" i="6" s="1"/>
  <c r="W79" i="10"/>
  <c r="F77" i="14"/>
  <c r="C77" i="15"/>
  <c r="G77" i="10"/>
  <c r="N74" i="10"/>
  <c r="W74" i="10"/>
  <c r="O65" i="10"/>
  <c r="E64" i="15"/>
  <c r="I64" i="14"/>
  <c r="K64" i="14" s="1"/>
  <c r="I64" i="10"/>
  <c r="S67" i="6" s="1"/>
  <c r="AD64" i="14"/>
  <c r="AG64" i="14" s="1"/>
  <c r="N64" i="15"/>
  <c r="Z64" i="10"/>
  <c r="AB67" i="8" s="1"/>
  <c r="AE67" i="8" s="1"/>
  <c r="I60" i="14"/>
  <c r="K60" i="14" s="1"/>
  <c r="E60" i="15"/>
  <c r="I60" i="10"/>
  <c r="S63" i="6" s="1"/>
  <c r="G71" i="15"/>
  <c r="N71" i="14"/>
  <c r="Q71" i="10"/>
  <c r="F74" i="7" s="1"/>
  <c r="J71" i="10"/>
  <c r="C74" i="6"/>
  <c r="C74" i="7"/>
  <c r="C73" i="3"/>
  <c r="C74" i="8"/>
  <c r="I68" i="15"/>
  <c r="K71" i="10"/>
  <c r="J69" i="15"/>
  <c r="Q69" i="14"/>
  <c r="T69" i="10"/>
  <c r="I72" i="7" s="1"/>
  <c r="L70" i="7"/>
  <c r="L65" i="10"/>
  <c r="J65" i="14"/>
  <c r="F65" i="15"/>
  <c r="J72" i="10"/>
  <c r="J68" i="10"/>
  <c r="C71" i="8"/>
  <c r="C71" i="7"/>
  <c r="C70" i="3"/>
  <c r="C71" i="6"/>
  <c r="Q68" i="10"/>
  <c r="F71" i="7" s="1"/>
  <c r="N68" i="14"/>
  <c r="G68" i="15"/>
  <c r="O65" i="14"/>
  <c r="H65" i="15"/>
  <c r="R65" i="10"/>
  <c r="G68" i="7" s="1"/>
  <c r="S76" i="10"/>
  <c r="H79" i="7" s="1"/>
  <c r="F74" i="10"/>
  <c r="B74" i="15"/>
  <c r="E74" i="14"/>
  <c r="F71" i="10"/>
  <c r="B71" i="15"/>
  <c r="E71" i="14"/>
  <c r="G64" i="15"/>
  <c r="N64" i="14"/>
  <c r="Q64" i="10"/>
  <c r="F67" i="7" s="1"/>
  <c r="M62" i="10"/>
  <c r="K60" i="10"/>
  <c r="AC59" i="14"/>
  <c r="M59" i="15"/>
  <c r="Y59" i="10"/>
  <c r="AA62" i="8" s="1"/>
  <c r="R56" i="14"/>
  <c r="K56" i="15"/>
  <c r="AB72" i="10"/>
  <c r="AD75" i="8" s="1"/>
  <c r="P72" i="15"/>
  <c r="AF72" i="14"/>
  <c r="AI72" i="14"/>
  <c r="R72" i="15"/>
  <c r="AD72" i="10"/>
  <c r="AG75" i="8" s="1"/>
  <c r="P69" i="14"/>
  <c r="AH66" i="14"/>
  <c r="AC66" i="10"/>
  <c r="AF69" i="8" s="1"/>
  <c r="Q66" i="15"/>
  <c r="X62" i="6"/>
  <c r="Y62" i="6" s="1"/>
  <c r="Z62" i="6" s="1"/>
  <c r="W62" i="6"/>
  <c r="J67" i="6"/>
  <c r="M66" i="10"/>
  <c r="E66" i="14"/>
  <c r="B66" i="15"/>
  <c r="F66" i="10"/>
  <c r="W66" i="14"/>
  <c r="X66" i="14" s="1"/>
  <c r="T66" i="14" s="1"/>
  <c r="J110" i="12"/>
  <c r="Q69" i="8" s="1"/>
  <c r="G70" i="6"/>
  <c r="H70" i="6" s="1"/>
  <c r="F70" i="6"/>
  <c r="H57" i="14"/>
  <c r="D57" i="15"/>
  <c r="H57" i="10"/>
  <c r="AF57" i="10"/>
  <c r="AJ60" i="8" s="1"/>
  <c r="AL60" i="8" s="1"/>
  <c r="T57" i="15"/>
  <c r="AL57" i="14"/>
  <c r="P65" i="14"/>
  <c r="AA54" i="10"/>
  <c r="AC57" i="8" s="1"/>
  <c r="O54" i="15"/>
  <c r="AE54" i="14"/>
  <c r="AH50" i="14"/>
  <c r="Q50" i="15"/>
  <c r="AC50" i="10"/>
  <c r="AF53" i="8" s="1"/>
  <c r="N50" i="10"/>
  <c r="AD48" i="14"/>
  <c r="N48" i="15"/>
  <c r="Z48" i="10"/>
  <c r="AB51" i="8" s="1"/>
  <c r="H38" i="14"/>
  <c r="D38" i="15"/>
  <c r="H38" i="10"/>
  <c r="AM46" i="14"/>
  <c r="U46" i="15"/>
  <c r="AG46" i="10"/>
  <c r="AK49" i="8" s="1"/>
  <c r="W45" i="10"/>
  <c r="X38" i="10"/>
  <c r="AK31" i="14"/>
  <c r="AN31" i="14" s="1"/>
  <c r="S31" i="15"/>
  <c r="AE31" i="10"/>
  <c r="AI34" i="8" s="1"/>
  <c r="AL34" i="8" s="1"/>
  <c r="AE55" i="10"/>
  <c r="AI58" i="8" s="1"/>
  <c r="AK55" i="14"/>
  <c r="S55" i="15"/>
  <c r="AC55" i="14"/>
  <c r="Y55" i="10"/>
  <c r="AA58" i="8" s="1"/>
  <c r="M55" i="15"/>
  <c r="AH55" i="14"/>
  <c r="AJ55" i="14" s="1"/>
  <c r="AC55" i="10"/>
  <c r="AF58" i="8" s="1"/>
  <c r="AH58" i="8" s="1"/>
  <c r="Q55" i="15"/>
  <c r="N47" i="15"/>
  <c r="Z47" i="10"/>
  <c r="AB50" i="8" s="1"/>
  <c r="AD47" i="14"/>
  <c r="J53" i="15"/>
  <c r="T53" i="10"/>
  <c r="I56" i="7" s="1"/>
  <c r="Q53" i="14"/>
  <c r="C56" i="8"/>
  <c r="C56" i="7"/>
  <c r="L56" i="7" s="1"/>
  <c r="C55" i="3"/>
  <c r="C56" i="6"/>
  <c r="H50" i="14"/>
  <c r="H50" i="10"/>
  <c r="D50" i="15"/>
  <c r="J48" i="15"/>
  <c r="T48" i="10"/>
  <c r="I51" i="7" s="1"/>
  <c r="Q48" i="14"/>
  <c r="W58" i="14"/>
  <c r="X58" i="14" s="1"/>
  <c r="T58" i="14" s="1"/>
  <c r="T58" i="15"/>
  <c r="AL58" i="14"/>
  <c r="AF58" i="10"/>
  <c r="AJ61" i="8" s="1"/>
  <c r="AE58" i="10"/>
  <c r="AI61" i="8" s="1"/>
  <c r="S58" i="15"/>
  <c r="AK58" i="14"/>
  <c r="AF52" i="10"/>
  <c r="AJ55" i="8" s="1"/>
  <c r="T52" i="15"/>
  <c r="AL52" i="14"/>
  <c r="R50" i="15"/>
  <c r="AD50" i="10"/>
  <c r="AG53" i="8" s="1"/>
  <c r="AI50" i="14"/>
  <c r="F52" i="6"/>
  <c r="G52" i="6"/>
  <c r="H52" i="6" s="1"/>
  <c r="I52" i="6" s="1"/>
  <c r="AC49" i="14"/>
  <c r="AG49" i="14" s="1"/>
  <c r="Y49" i="10"/>
  <c r="AA52" i="8" s="1"/>
  <c r="M49" i="15"/>
  <c r="W46" i="10"/>
  <c r="AL41" i="14"/>
  <c r="AF41" i="10"/>
  <c r="AJ44" i="8" s="1"/>
  <c r="T41" i="15"/>
  <c r="AE38" i="14"/>
  <c r="AA38" i="10"/>
  <c r="AC41" i="8" s="1"/>
  <c r="O38" i="15"/>
  <c r="F35" i="14"/>
  <c r="C35" i="15"/>
  <c r="G35" i="10"/>
  <c r="AI27" i="14"/>
  <c r="R27" i="15"/>
  <c r="AD27" i="10"/>
  <c r="AG30" i="8" s="1"/>
  <c r="AH30" i="8" s="1"/>
  <c r="AI19" i="14"/>
  <c r="AJ19" i="14" s="1"/>
  <c r="R19" i="15"/>
  <c r="AD19" i="10"/>
  <c r="AG22" i="8" s="1"/>
  <c r="AK10" i="14"/>
  <c r="AN10" i="14" s="1"/>
  <c r="AB10" i="14" s="1"/>
  <c r="AE10" i="10"/>
  <c r="AI13" i="8" s="1"/>
  <c r="AL13" i="8" s="1"/>
  <c r="S10" i="15"/>
  <c r="R48" i="15"/>
  <c r="AD48" i="10"/>
  <c r="AG51" i="8" s="1"/>
  <c r="AI48" i="14"/>
  <c r="Q46" i="15"/>
  <c r="AC46" i="10"/>
  <c r="AF49" i="8" s="1"/>
  <c r="AH49" i="8" s="1"/>
  <c r="AH46" i="14"/>
  <c r="AJ46" i="14" s="1"/>
  <c r="AB38" i="10"/>
  <c r="AD41" i="8" s="1"/>
  <c r="AF38" i="14"/>
  <c r="P38" i="15"/>
  <c r="AE31" i="14"/>
  <c r="O31" i="15"/>
  <c r="AA31" i="10"/>
  <c r="AC34" i="8" s="1"/>
  <c r="W19" i="10"/>
  <c r="K54" i="15"/>
  <c r="R54" i="14"/>
  <c r="U54" i="10"/>
  <c r="J57" i="7" s="1"/>
  <c r="AA54" i="14"/>
  <c r="L54" i="15"/>
  <c r="J52" i="10"/>
  <c r="C55" i="8"/>
  <c r="C55" i="6"/>
  <c r="C55" i="7"/>
  <c r="C54" i="3"/>
  <c r="P48" i="10"/>
  <c r="O78" i="12"/>
  <c r="E46" i="14"/>
  <c r="B46" i="15"/>
  <c r="F46" i="10"/>
  <c r="AC45" i="14"/>
  <c r="M45" i="15"/>
  <c r="Y45" i="10"/>
  <c r="AA48" i="8" s="1"/>
  <c r="X44" i="10"/>
  <c r="W44" i="14"/>
  <c r="X44" i="14" s="1"/>
  <c r="T44" i="14" s="1"/>
  <c r="J75" i="12"/>
  <c r="Q47" i="8" s="1"/>
  <c r="AD44" i="14"/>
  <c r="N44" i="15"/>
  <c r="Z44" i="10"/>
  <c r="AB47" i="8" s="1"/>
  <c r="AM32" i="14"/>
  <c r="AN32" i="14" s="1"/>
  <c r="U32" i="15"/>
  <c r="AG32" i="10"/>
  <c r="AK35" i="8" s="1"/>
  <c r="AC25" i="14"/>
  <c r="M25" i="15"/>
  <c r="Y25" i="10"/>
  <c r="AA28" i="8" s="1"/>
  <c r="T36" i="15"/>
  <c r="AF36" i="10"/>
  <c r="AJ39" i="8" s="1"/>
  <c r="AL36" i="14"/>
  <c r="AE23" i="14"/>
  <c r="AA23" i="10"/>
  <c r="AC26" i="8" s="1"/>
  <c r="O23" i="15"/>
  <c r="J17" i="10"/>
  <c r="AL17" i="14"/>
  <c r="AF17" i="10"/>
  <c r="AJ20" i="8" s="1"/>
  <c r="T17" i="15"/>
  <c r="AH13" i="14"/>
  <c r="AJ13" i="14" s="1"/>
  <c r="Q13" i="15"/>
  <c r="AC13" i="10"/>
  <c r="AF16" i="8" s="1"/>
  <c r="AH16" i="8" s="1"/>
  <c r="O44" i="7"/>
  <c r="N37" i="10"/>
  <c r="T37" i="10"/>
  <c r="I40" i="7" s="1"/>
  <c r="Q37" i="14"/>
  <c r="J37" i="15"/>
  <c r="N37" i="14"/>
  <c r="Q37" i="10"/>
  <c r="F40" i="7" s="1"/>
  <c r="G37" i="15"/>
  <c r="AE30" i="14"/>
  <c r="AA30" i="10"/>
  <c r="AC33" i="8" s="1"/>
  <c r="O30" i="15"/>
  <c r="L29" i="15"/>
  <c r="AA29" i="14"/>
  <c r="O36" i="10"/>
  <c r="M36" i="10"/>
  <c r="AC36" i="14"/>
  <c r="M36" i="15"/>
  <c r="Y36" i="10"/>
  <c r="AA39" i="8" s="1"/>
  <c r="I33" i="14"/>
  <c r="K33" i="14" s="1"/>
  <c r="I33" i="10"/>
  <c r="S36" i="6" s="1"/>
  <c r="E33" i="15"/>
  <c r="AH33" i="14"/>
  <c r="AJ33" i="14" s="1"/>
  <c r="AC33" i="10"/>
  <c r="AF36" i="8" s="1"/>
  <c r="AH36" i="8" s="1"/>
  <c r="Q33" i="15"/>
  <c r="U28" i="15"/>
  <c r="AM28" i="14"/>
  <c r="AG28" i="10"/>
  <c r="AK31" i="8" s="1"/>
  <c r="N28" i="10"/>
  <c r="AA25" i="10"/>
  <c r="AC28" i="8" s="1"/>
  <c r="AE25" i="14"/>
  <c r="O25" i="15"/>
  <c r="R22" i="14"/>
  <c r="K22" i="15"/>
  <c r="U22" i="10"/>
  <c r="J25" i="7" s="1"/>
  <c r="O40" i="15"/>
  <c r="AA40" i="10"/>
  <c r="AC43" i="8" s="1"/>
  <c r="AE40" i="14"/>
  <c r="AC40" i="14"/>
  <c r="Y40" i="10"/>
  <c r="AA43" i="8" s="1"/>
  <c r="M40" i="15"/>
  <c r="O40" i="10"/>
  <c r="AH29" i="14"/>
  <c r="AC29" i="10"/>
  <c r="AF32" i="8" s="1"/>
  <c r="Q29" i="15"/>
  <c r="J22" i="8"/>
  <c r="T22" i="8"/>
  <c r="P22" i="8"/>
  <c r="F22" i="8"/>
  <c r="M22" i="8"/>
  <c r="L22" i="8"/>
  <c r="N22" i="8" s="1"/>
  <c r="S22" i="8"/>
  <c r="G22" i="8"/>
  <c r="I22" i="8"/>
  <c r="K22" i="8" s="1"/>
  <c r="V22" i="8"/>
  <c r="U22" i="8"/>
  <c r="Q22" i="8"/>
  <c r="D24" i="15"/>
  <c r="H24" i="10"/>
  <c r="H24" i="14"/>
  <c r="J24" i="10"/>
  <c r="P22" i="14"/>
  <c r="J34" i="6"/>
  <c r="K34" i="6"/>
  <c r="L34" i="6" s="1"/>
  <c r="M34" i="6" s="1"/>
  <c r="J28" i="6"/>
  <c r="E24" i="15"/>
  <c r="I24" i="14"/>
  <c r="I24" i="10"/>
  <c r="S27" i="6" s="1"/>
  <c r="F20" i="14"/>
  <c r="G20" i="10"/>
  <c r="C20" i="15"/>
  <c r="C23" i="7"/>
  <c r="P23" i="7" s="1"/>
  <c r="C23" i="6"/>
  <c r="C23" i="8"/>
  <c r="C22" i="3"/>
  <c r="P37" i="14"/>
  <c r="V24" i="10"/>
  <c r="Y27" i="8"/>
  <c r="Z27" i="8" s="1"/>
  <c r="X31" i="6"/>
  <c r="Y31" i="6" s="1"/>
  <c r="W31" i="6"/>
  <c r="F15" i="14"/>
  <c r="G15" i="10"/>
  <c r="P18" i="6" s="1"/>
  <c r="Q18" i="6" s="1"/>
  <c r="R18" i="6" s="1"/>
  <c r="C15" i="15"/>
  <c r="AD15" i="14"/>
  <c r="Z15" i="10"/>
  <c r="AB18" i="8" s="1"/>
  <c r="N15" i="15"/>
  <c r="X16" i="6"/>
  <c r="Y16" i="6" s="1"/>
  <c r="Z16" i="6" s="1"/>
  <c r="O16" i="6"/>
  <c r="P16" i="6"/>
  <c r="Q16" i="6" s="1"/>
  <c r="R16" i="6" s="1"/>
  <c r="S19" i="10"/>
  <c r="H22" i="7" s="1"/>
  <c r="U15" i="10"/>
  <c r="J18" i="7" s="1"/>
  <c r="K15" i="15"/>
  <c r="R15" i="14"/>
  <c r="O6" i="14"/>
  <c r="M6" i="14" s="1"/>
  <c r="R6" i="10"/>
  <c r="G9" i="7" s="1"/>
  <c r="H6" i="15"/>
  <c r="N3" i="10"/>
  <c r="N24" i="10"/>
  <c r="M16" i="10"/>
  <c r="AC16" i="14"/>
  <c r="M16" i="15"/>
  <c r="Y16" i="10"/>
  <c r="AA19" i="8" s="1"/>
  <c r="K12" i="10"/>
  <c r="M21" i="15"/>
  <c r="Y21" i="10"/>
  <c r="AA24" i="8" s="1"/>
  <c r="AC21" i="14"/>
  <c r="G21" i="10"/>
  <c r="C21" i="15"/>
  <c r="F21" i="14"/>
  <c r="W21" i="10"/>
  <c r="R21" i="14"/>
  <c r="U21" i="10"/>
  <c r="J24" i="7" s="1"/>
  <c r="K21" i="15"/>
  <c r="E12" i="15"/>
  <c r="I12" i="10"/>
  <c r="S15" i="6" s="1"/>
  <c r="I12" i="14"/>
  <c r="O17" i="12"/>
  <c r="I9" i="14"/>
  <c r="I9" i="10"/>
  <c r="E9" i="15"/>
  <c r="V14" i="10"/>
  <c r="Y17" i="8"/>
  <c r="Z17" i="8" s="1"/>
  <c r="X20" i="6"/>
  <c r="Y20" i="6" s="1"/>
  <c r="Z20" i="6" s="1"/>
  <c r="W20" i="6"/>
  <c r="T18" i="6"/>
  <c r="U18" i="6" s="1"/>
  <c r="V18" i="6" s="1"/>
  <c r="O18" i="6"/>
  <c r="F14" i="10"/>
  <c r="E14" i="14"/>
  <c r="B14" i="15"/>
  <c r="J14" i="14"/>
  <c r="F14" i="15"/>
  <c r="L14" i="10"/>
  <c r="F12" i="15"/>
  <c r="L12" i="10"/>
  <c r="J12" i="14"/>
  <c r="AI12" i="14"/>
  <c r="R12" i="15"/>
  <c r="AD12" i="10"/>
  <c r="AG15" i="8" s="1"/>
  <c r="M7" i="15"/>
  <c r="AC7" i="14"/>
  <c r="Y7" i="10"/>
  <c r="AA10" i="8" s="1"/>
  <c r="O7" i="10"/>
  <c r="P127" i="7"/>
  <c r="R89" i="8"/>
  <c r="O11" i="8"/>
  <c r="S11" i="10"/>
  <c r="H14" i="7" s="1"/>
  <c r="I10" i="15"/>
  <c r="F8" i="14"/>
  <c r="C8" i="15"/>
  <c r="G8" i="10"/>
  <c r="O14" i="12"/>
  <c r="C11" i="6"/>
  <c r="C11" i="7"/>
  <c r="C10" i="3"/>
  <c r="C11" i="8"/>
  <c r="X4" i="10"/>
  <c r="Q32" i="8"/>
  <c r="T43" i="5"/>
  <c r="K11" i="10"/>
  <c r="T11" i="10"/>
  <c r="I14" i="7" s="1"/>
  <c r="Q11" i="14"/>
  <c r="J11" i="15"/>
  <c r="W11" i="14"/>
  <c r="X11" i="14" s="1"/>
  <c r="T11" i="14" s="1"/>
  <c r="P4" i="10"/>
  <c r="AI5" i="14"/>
  <c r="AD5" i="10"/>
  <c r="AG8" i="8" s="1"/>
  <c r="R5" i="15"/>
  <c r="AD5" i="14"/>
  <c r="N5" i="15"/>
  <c r="Z5" i="10"/>
  <c r="AB8" i="8" s="1"/>
  <c r="O6" i="6"/>
  <c r="P6" i="6"/>
  <c r="Q6" i="6" s="1"/>
  <c r="O82" i="8"/>
  <c r="N12" i="8"/>
  <c r="O12" i="8" s="1"/>
  <c r="R67" i="8"/>
  <c r="T133" i="4"/>
  <c r="T89" i="4"/>
  <c r="H44" i="8"/>
  <c r="O44" i="8" s="1"/>
  <c r="X44" i="8" s="1"/>
  <c r="S43" i="3" s="1"/>
  <c r="O38" i="8"/>
  <c r="X38" i="8" s="1"/>
  <c r="S37" i="3" s="1"/>
  <c r="L45" i="7"/>
  <c r="T82" i="5"/>
  <c r="T96" i="4"/>
  <c r="K40" i="8"/>
  <c r="L21" i="7"/>
  <c r="T37" i="4"/>
  <c r="R98" i="8"/>
  <c r="T64" i="5"/>
  <c r="T76" i="4"/>
  <c r="T9" i="4"/>
  <c r="T101" i="4"/>
  <c r="T54" i="4"/>
  <c r="T14" i="4"/>
  <c r="W7" i="8"/>
  <c r="K152" i="8"/>
  <c r="W128" i="8"/>
  <c r="Q24" i="8"/>
  <c r="P38" i="7"/>
  <c r="T51" i="5"/>
  <c r="H134" i="8"/>
  <c r="O134" i="8" s="1"/>
  <c r="W72" i="8"/>
  <c r="N13" i="8"/>
  <c r="T68" i="4"/>
  <c r="H83" i="8"/>
  <c r="L134" i="7"/>
  <c r="T111" i="4"/>
  <c r="T129" i="4"/>
  <c r="T5" i="5"/>
  <c r="E155" i="14"/>
  <c r="B155" i="15"/>
  <c r="F155" i="10"/>
  <c r="I155" i="14"/>
  <c r="E155" i="15"/>
  <c r="I155" i="10"/>
  <c r="S158" i="6" s="1"/>
  <c r="AC147" i="14"/>
  <c r="M147" i="15"/>
  <c r="Y147" i="10"/>
  <c r="AA150" i="8" s="1"/>
  <c r="T147" i="10"/>
  <c r="I150" i="7" s="1"/>
  <c r="Q147" i="14"/>
  <c r="J147" i="15"/>
  <c r="R158" i="14"/>
  <c r="K158" i="15"/>
  <c r="U158" i="10"/>
  <c r="J161" i="7" s="1"/>
  <c r="P161" i="7" s="1"/>
  <c r="AI157" i="14"/>
  <c r="AJ157" i="14" s="1"/>
  <c r="R157" i="15"/>
  <c r="AD157" i="10"/>
  <c r="AG160" i="8" s="1"/>
  <c r="W154" i="10"/>
  <c r="AF152" i="10"/>
  <c r="AJ155" i="8" s="1"/>
  <c r="AL152" i="14"/>
  <c r="T152" i="15"/>
  <c r="M155" i="10"/>
  <c r="AE155" i="14"/>
  <c r="O155" i="15"/>
  <c r="AA155" i="10"/>
  <c r="AC158" i="8" s="1"/>
  <c r="AL155" i="14"/>
  <c r="T155" i="15"/>
  <c r="AF155" i="10"/>
  <c r="AJ158" i="8" s="1"/>
  <c r="J155" i="6"/>
  <c r="W151" i="14"/>
  <c r="X151" i="14" s="1"/>
  <c r="T151" i="14" s="1"/>
  <c r="AC151" i="14"/>
  <c r="M151" i="15"/>
  <c r="Y151" i="10"/>
  <c r="AA154" i="8" s="1"/>
  <c r="AB150" i="10"/>
  <c r="AD153" i="8" s="1"/>
  <c r="P150" i="15"/>
  <c r="AF150" i="14"/>
  <c r="W147" i="14"/>
  <c r="X147" i="14" s="1"/>
  <c r="T147" i="14" s="1"/>
  <c r="J181" i="12"/>
  <c r="N147" i="14"/>
  <c r="Q147" i="10"/>
  <c r="F150" i="7" s="1"/>
  <c r="G147" i="15"/>
  <c r="F151" i="6"/>
  <c r="G151" i="6"/>
  <c r="H151" i="6" s="1"/>
  <c r="G144" i="14"/>
  <c r="I137" i="15"/>
  <c r="U133" i="10"/>
  <c r="J136" i="7" s="1"/>
  <c r="K133" i="15"/>
  <c r="R133" i="14"/>
  <c r="L133" i="10"/>
  <c r="J133" i="14"/>
  <c r="F133" i="15"/>
  <c r="AC133" i="14"/>
  <c r="M133" i="15"/>
  <c r="Y133" i="10"/>
  <c r="AA136" i="8" s="1"/>
  <c r="AH140" i="8"/>
  <c r="H128" i="14"/>
  <c r="D128" i="15"/>
  <c r="H128" i="10"/>
  <c r="S126" i="10"/>
  <c r="H129" i="7" s="1"/>
  <c r="Z126" i="10"/>
  <c r="AB129" i="8" s="1"/>
  <c r="N126" i="15"/>
  <c r="AD126" i="14"/>
  <c r="AH126" i="14"/>
  <c r="Q126" i="15"/>
  <c r="AC126" i="10"/>
  <c r="AF129" i="8" s="1"/>
  <c r="M158" i="10"/>
  <c r="AA157" i="14"/>
  <c r="L157" i="15"/>
  <c r="H156" i="14"/>
  <c r="L156" i="14" s="1"/>
  <c r="D156" i="15"/>
  <c r="H156" i="10"/>
  <c r="T154" i="10"/>
  <c r="I157" i="7" s="1"/>
  <c r="Q154" i="14"/>
  <c r="J154" i="15"/>
  <c r="F154" i="10"/>
  <c r="E154" i="14"/>
  <c r="B154" i="15"/>
  <c r="AG153" i="10"/>
  <c r="AK156" i="8" s="1"/>
  <c r="AM153" i="14"/>
  <c r="U153" i="15"/>
  <c r="I150" i="10"/>
  <c r="S153" i="6" s="1"/>
  <c r="E150" i="15"/>
  <c r="I150" i="14"/>
  <c r="P152" i="14"/>
  <c r="L150" i="10"/>
  <c r="F150" i="15"/>
  <c r="J150" i="14"/>
  <c r="N147" i="10"/>
  <c r="X147" i="10"/>
  <c r="AD146" i="14"/>
  <c r="N146" i="15"/>
  <c r="Z146" i="10"/>
  <c r="AB149" i="8" s="1"/>
  <c r="AC141" i="14"/>
  <c r="M141" i="15"/>
  <c r="Y141" i="10"/>
  <c r="AA144" i="8" s="1"/>
  <c r="P139" i="10"/>
  <c r="I138" i="14"/>
  <c r="I138" i="10"/>
  <c r="S141" i="6" s="1"/>
  <c r="E138" i="15"/>
  <c r="Y135" i="10"/>
  <c r="AA138" i="8" s="1"/>
  <c r="AC135" i="14"/>
  <c r="M135" i="15"/>
  <c r="P129" i="10"/>
  <c r="S137" i="10"/>
  <c r="H140" i="7" s="1"/>
  <c r="P142" i="7"/>
  <c r="AA130" i="14"/>
  <c r="L130" i="15"/>
  <c r="S130" i="10"/>
  <c r="H133" i="7" s="1"/>
  <c r="E128" i="15"/>
  <c r="I128" i="14"/>
  <c r="I128" i="10"/>
  <c r="S131" i="6" s="1"/>
  <c r="I126" i="15"/>
  <c r="R123" i="14"/>
  <c r="K123" i="15"/>
  <c r="U123" i="10"/>
  <c r="J126" i="7" s="1"/>
  <c r="R126" i="10"/>
  <c r="G129" i="7" s="1"/>
  <c r="H126" i="15"/>
  <c r="O126" i="14"/>
  <c r="Y126" i="10"/>
  <c r="AA129" i="8" s="1"/>
  <c r="M126" i="15"/>
  <c r="AC126" i="14"/>
  <c r="AG126" i="14" s="1"/>
  <c r="F126" i="14"/>
  <c r="C126" i="15"/>
  <c r="G126" i="10"/>
  <c r="C129" i="8"/>
  <c r="C129" i="6"/>
  <c r="C129" i="7"/>
  <c r="C128" i="3"/>
  <c r="K126" i="15"/>
  <c r="R126" i="14"/>
  <c r="U126" i="10"/>
  <c r="J129" i="7" s="1"/>
  <c r="J123" i="10"/>
  <c r="Q122" i="15"/>
  <c r="AC122" i="10"/>
  <c r="AF125" i="8" s="1"/>
  <c r="AH125" i="8" s="1"/>
  <c r="AH122" i="14"/>
  <c r="AJ122" i="14" s="1"/>
  <c r="R121" i="10"/>
  <c r="G124" i="7" s="1"/>
  <c r="H121" i="15"/>
  <c r="O121" i="14"/>
  <c r="K121" i="10"/>
  <c r="Q114" i="10"/>
  <c r="F117" i="7" s="1"/>
  <c r="L117" i="7" s="1"/>
  <c r="N114" i="14"/>
  <c r="M114" i="14" s="1"/>
  <c r="G114" i="15"/>
  <c r="J151" i="12"/>
  <c r="Q123" i="8" s="1"/>
  <c r="W120" i="14"/>
  <c r="X120" i="14" s="1"/>
  <c r="T120" i="14" s="1"/>
  <c r="N115" i="10"/>
  <c r="X120" i="10"/>
  <c r="W120" i="10"/>
  <c r="V115" i="10"/>
  <c r="Y118" i="8"/>
  <c r="Z118" i="8" s="1"/>
  <c r="AA113" i="10"/>
  <c r="AC116" i="8" s="1"/>
  <c r="O113" i="15"/>
  <c r="AE113" i="14"/>
  <c r="I113" i="10"/>
  <c r="S116" i="6" s="1"/>
  <c r="I113" i="14"/>
  <c r="E113" i="15"/>
  <c r="AM113" i="14"/>
  <c r="AG113" i="10"/>
  <c r="AK116" i="8" s="1"/>
  <c r="U113" i="15"/>
  <c r="W109" i="10"/>
  <c r="U117" i="10"/>
  <c r="J120" i="7" s="1"/>
  <c r="K117" i="15"/>
  <c r="R117" i="14"/>
  <c r="T117" i="15"/>
  <c r="AL117" i="14"/>
  <c r="AF117" i="10"/>
  <c r="AJ120" i="8" s="1"/>
  <c r="N117" i="14"/>
  <c r="Q117" i="10"/>
  <c r="F120" i="7" s="1"/>
  <c r="G117" i="15"/>
  <c r="L112" i="10"/>
  <c r="J112" i="14"/>
  <c r="F112" i="15"/>
  <c r="Y109" i="10"/>
  <c r="AA112" i="8" s="1"/>
  <c r="AC109" i="14"/>
  <c r="M109" i="15"/>
  <c r="W105" i="14"/>
  <c r="X105" i="14" s="1"/>
  <c r="T105" i="14" s="1"/>
  <c r="J142" i="12"/>
  <c r="Q108" i="8" s="1"/>
  <c r="R108" i="8" s="1"/>
  <c r="AK103" i="14"/>
  <c r="AN103" i="14" s="1"/>
  <c r="AB103" i="14" s="1"/>
  <c r="S103" i="15"/>
  <c r="AE103" i="10"/>
  <c r="AI106" i="8" s="1"/>
  <c r="AL106" i="8" s="1"/>
  <c r="D113" i="15"/>
  <c r="H113" i="10"/>
  <c r="H113" i="14"/>
  <c r="M110" i="10"/>
  <c r="W106" i="14"/>
  <c r="X106" i="14" s="1"/>
  <c r="T106" i="14" s="1"/>
  <c r="J143" i="12"/>
  <c r="Q109" i="8" s="1"/>
  <c r="R109" i="8" s="1"/>
  <c r="Y112" i="10"/>
  <c r="AA115" i="8" s="1"/>
  <c r="AC112" i="14"/>
  <c r="M112" i="15"/>
  <c r="AE109" i="10"/>
  <c r="AI112" i="8" s="1"/>
  <c r="AL112" i="8" s="1"/>
  <c r="S109" i="15"/>
  <c r="AK109" i="14"/>
  <c r="AN109" i="14" s="1"/>
  <c r="AE105" i="10"/>
  <c r="AI108" i="8" s="1"/>
  <c r="AL108" i="8" s="1"/>
  <c r="AK105" i="14"/>
  <c r="AN105" i="14" s="1"/>
  <c r="S105" i="15"/>
  <c r="I104" i="10"/>
  <c r="S107" i="6" s="1"/>
  <c r="I104" i="14"/>
  <c r="E104" i="15"/>
  <c r="Q119" i="10"/>
  <c r="F122" i="7" s="1"/>
  <c r="G119" i="15"/>
  <c r="N119" i="14"/>
  <c r="X119" i="10"/>
  <c r="C122" i="8"/>
  <c r="C122" i="7"/>
  <c r="C121" i="3"/>
  <c r="C122" i="6"/>
  <c r="F8" i="13"/>
  <c r="M109" i="10"/>
  <c r="G120" i="14"/>
  <c r="N116" i="15"/>
  <c r="Z116" i="10"/>
  <c r="AB119" i="8" s="1"/>
  <c r="AD116" i="14"/>
  <c r="M116" i="10"/>
  <c r="V108" i="10"/>
  <c r="Y111" i="8"/>
  <c r="Z111" i="8" s="1"/>
  <c r="F3" i="13"/>
  <c r="H107" i="15"/>
  <c r="R107" i="10"/>
  <c r="G110" i="7" s="1"/>
  <c r="O107" i="14"/>
  <c r="J146" i="12"/>
  <c r="Q110" i="8" s="1"/>
  <c r="W107" i="14"/>
  <c r="X107" i="14" s="1"/>
  <c r="T107" i="14" s="1"/>
  <c r="AE107" i="14"/>
  <c r="O107" i="15"/>
  <c r="AA107" i="10"/>
  <c r="AC110" i="8" s="1"/>
  <c r="AC111" i="10"/>
  <c r="AF114" i="8" s="1"/>
  <c r="AH114" i="8" s="1"/>
  <c r="Q111" i="15"/>
  <c r="AH111" i="14"/>
  <c r="AJ111" i="14" s="1"/>
  <c r="AE111" i="10"/>
  <c r="AI114" i="8" s="1"/>
  <c r="AK111" i="14"/>
  <c r="S111" i="15"/>
  <c r="Q111" i="14"/>
  <c r="J111" i="15"/>
  <c r="T111" i="10"/>
  <c r="I114" i="7" s="1"/>
  <c r="M107" i="15"/>
  <c r="AC107" i="14"/>
  <c r="Y107" i="10"/>
  <c r="AA110" i="8" s="1"/>
  <c r="G97" i="15"/>
  <c r="N97" i="14"/>
  <c r="Q97" i="10"/>
  <c r="F100" i="7" s="1"/>
  <c r="P102" i="10"/>
  <c r="N102" i="14"/>
  <c r="G102" i="15"/>
  <c r="Q102" i="10"/>
  <c r="F105" i="7" s="1"/>
  <c r="G96" i="10"/>
  <c r="C96" i="15"/>
  <c r="F96" i="14"/>
  <c r="G96" i="14" s="1"/>
  <c r="N99" i="10"/>
  <c r="X98" i="6"/>
  <c r="Y98" i="6" s="1"/>
  <c r="Z98" i="6" s="1"/>
  <c r="W98" i="6"/>
  <c r="J138" i="12"/>
  <c r="Q104" i="8" s="1"/>
  <c r="R104" i="8" s="1"/>
  <c r="X104" i="8" s="1"/>
  <c r="S103" i="3" s="1"/>
  <c r="W101" i="14"/>
  <c r="X101" i="14" s="1"/>
  <c r="T101" i="14" s="1"/>
  <c r="AM101" i="14"/>
  <c r="AN101" i="14" s="1"/>
  <c r="U101" i="15"/>
  <c r="AG101" i="10"/>
  <c r="AK104" i="8" s="1"/>
  <c r="AL104" i="8" s="1"/>
  <c r="U99" i="10"/>
  <c r="J102" i="7" s="1"/>
  <c r="K99" i="15"/>
  <c r="R99" i="14"/>
  <c r="V95" i="10"/>
  <c r="Y98" i="8"/>
  <c r="Z98" i="8" s="1"/>
  <c r="N95" i="10"/>
  <c r="H94" i="14"/>
  <c r="L94" i="14" s="1"/>
  <c r="D94" i="14" s="1"/>
  <c r="H94" i="10"/>
  <c r="D94" i="15"/>
  <c r="I93" i="14"/>
  <c r="E93" i="15"/>
  <c r="I93" i="10"/>
  <c r="S96" i="6" s="1"/>
  <c r="H86" i="14"/>
  <c r="D86" i="15"/>
  <c r="V86" i="15" s="1"/>
  <c r="G86" i="11" s="1"/>
  <c r="D86" i="11" s="1"/>
  <c r="H86" i="10"/>
  <c r="P78" i="10"/>
  <c r="J99" i="14"/>
  <c r="L99" i="10"/>
  <c r="F99" i="15"/>
  <c r="H87" i="10"/>
  <c r="H87" i="14"/>
  <c r="L87" i="14" s="1"/>
  <c r="D87" i="15"/>
  <c r="O129" i="12"/>
  <c r="K104" i="14"/>
  <c r="G104" i="6"/>
  <c r="H104" i="6" s="1"/>
  <c r="I104" i="6" s="1"/>
  <c r="F104" i="6"/>
  <c r="D91" i="15"/>
  <c r="H91" i="10"/>
  <c r="H91" i="14"/>
  <c r="O90" i="10"/>
  <c r="AE90" i="14"/>
  <c r="O90" i="15"/>
  <c r="AA90" i="10"/>
  <c r="AC93" i="8" s="1"/>
  <c r="N84" i="10"/>
  <c r="X84" i="10"/>
  <c r="W80" i="14"/>
  <c r="X80" i="14" s="1"/>
  <c r="T80" i="14" s="1"/>
  <c r="F98" i="15"/>
  <c r="L98" i="10"/>
  <c r="J98" i="14"/>
  <c r="K98" i="14" s="1"/>
  <c r="T98" i="10"/>
  <c r="I101" i="7" s="1"/>
  <c r="O101" i="7" s="1"/>
  <c r="Q98" i="14"/>
  <c r="J98" i="15"/>
  <c r="H98" i="10"/>
  <c r="H98" i="14"/>
  <c r="L98" i="14" s="1"/>
  <c r="D98" i="15"/>
  <c r="W97" i="6"/>
  <c r="X97" i="6"/>
  <c r="Y97" i="6" s="1"/>
  <c r="S97" i="10"/>
  <c r="H100" i="7" s="1"/>
  <c r="H88" i="10"/>
  <c r="H88" i="14"/>
  <c r="D88" i="15"/>
  <c r="AH88" i="14"/>
  <c r="Q88" i="15"/>
  <c r="AC88" i="10"/>
  <c r="AF91" i="8" s="1"/>
  <c r="AE88" i="8"/>
  <c r="AA91" i="10"/>
  <c r="AC94" i="8" s="1"/>
  <c r="AE91" i="14"/>
  <c r="O91" i="15"/>
  <c r="C94" i="7"/>
  <c r="C94" i="6"/>
  <c r="C94" i="8"/>
  <c r="C93" i="3"/>
  <c r="F92" i="10"/>
  <c r="B92" i="15"/>
  <c r="E92" i="14"/>
  <c r="AM92" i="14"/>
  <c r="AG92" i="10"/>
  <c r="AK95" i="8" s="1"/>
  <c r="U92" i="15"/>
  <c r="AN91" i="14"/>
  <c r="P81" i="10"/>
  <c r="S93" i="10"/>
  <c r="H96" i="7" s="1"/>
  <c r="F93" i="6"/>
  <c r="G93" i="6"/>
  <c r="H93" i="6" s="1"/>
  <c r="P92" i="10"/>
  <c r="N81" i="10"/>
  <c r="I89" i="10"/>
  <c r="S92" i="6" s="1"/>
  <c r="I89" i="14"/>
  <c r="E89" i="15"/>
  <c r="W83" i="14"/>
  <c r="X83" i="14" s="1"/>
  <c r="T83" i="14" s="1"/>
  <c r="J124" i="12"/>
  <c r="J83" i="10"/>
  <c r="I81" i="14"/>
  <c r="I81" i="10"/>
  <c r="S84" i="6" s="1"/>
  <c r="E81" i="15"/>
  <c r="P75" i="10"/>
  <c r="C85" i="7"/>
  <c r="C85" i="6"/>
  <c r="C85" i="8"/>
  <c r="C84" i="3"/>
  <c r="AF81" i="14"/>
  <c r="P81" i="15"/>
  <c r="AB81" i="10"/>
  <c r="AD84" i="8" s="1"/>
  <c r="R89" i="14"/>
  <c r="K89" i="15"/>
  <c r="U89" i="10"/>
  <c r="J92" i="7" s="1"/>
  <c r="V78" i="10"/>
  <c r="Y81" i="8"/>
  <c r="Z81" i="8" s="1"/>
  <c r="P79" i="15"/>
  <c r="AF79" i="14"/>
  <c r="AB79" i="10"/>
  <c r="AD82" i="8" s="1"/>
  <c r="AF79" i="10"/>
  <c r="AJ82" i="8" s="1"/>
  <c r="AL79" i="14"/>
  <c r="T79" i="15"/>
  <c r="O77" i="15"/>
  <c r="AE77" i="14"/>
  <c r="AA77" i="10"/>
  <c r="AC80" i="8" s="1"/>
  <c r="Q77" i="14"/>
  <c r="J77" i="15"/>
  <c r="T77" i="10"/>
  <c r="I80" i="7" s="1"/>
  <c r="H79" i="15"/>
  <c r="O79" i="14"/>
  <c r="R79" i="10"/>
  <c r="G82" i="7" s="1"/>
  <c r="AL73" i="14"/>
  <c r="T73" i="15"/>
  <c r="AF73" i="10"/>
  <c r="AJ76" i="8" s="1"/>
  <c r="Q76" i="15"/>
  <c r="AC76" i="10"/>
  <c r="AF79" i="8" s="1"/>
  <c r="AH76" i="14"/>
  <c r="J73" i="10"/>
  <c r="O113" i="12"/>
  <c r="T79" i="10"/>
  <c r="I82" i="7" s="1"/>
  <c r="J79" i="15"/>
  <c r="Q79" i="14"/>
  <c r="H77" i="10"/>
  <c r="D77" i="15"/>
  <c r="H77" i="14"/>
  <c r="I70" i="10"/>
  <c r="E70" i="15"/>
  <c r="I70" i="14"/>
  <c r="K70" i="14" s="1"/>
  <c r="L70" i="14" s="1"/>
  <c r="J63" i="14"/>
  <c r="K63" i="14" s="1"/>
  <c r="L63" i="14" s="1"/>
  <c r="L63" i="10"/>
  <c r="F63" i="15"/>
  <c r="AH61" i="14"/>
  <c r="AJ61" i="14" s="1"/>
  <c r="AC61" i="10"/>
  <c r="AF64" i="8" s="1"/>
  <c r="AH64" i="8" s="1"/>
  <c r="Q61" i="15"/>
  <c r="AC77" i="14"/>
  <c r="M77" i="15"/>
  <c r="Y77" i="10"/>
  <c r="AA80" i="8" s="1"/>
  <c r="N76" i="10"/>
  <c r="R76" i="14"/>
  <c r="K76" i="15"/>
  <c r="U76" i="10"/>
  <c r="J79" i="7" s="1"/>
  <c r="J118" i="12"/>
  <c r="W74" i="14"/>
  <c r="X74" i="14" s="1"/>
  <c r="T74" i="14" s="1"/>
  <c r="Z74" i="10"/>
  <c r="AB77" i="8" s="1"/>
  <c r="AD74" i="14"/>
  <c r="N74" i="15"/>
  <c r="U71" i="15"/>
  <c r="AM71" i="14"/>
  <c r="AG71" i="10"/>
  <c r="AK74" i="8" s="1"/>
  <c r="D65" i="15"/>
  <c r="H65" i="14"/>
  <c r="H65" i="10"/>
  <c r="C67" i="8"/>
  <c r="C67" i="6"/>
  <c r="C66" i="3"/>
  <c r="C67" i="7"/>
  <c r="R71" i="15"/>
  <c r="AI71" i="14"/>
  <c r="AD71" i="10"/>
  <c r="AG74" i="8" s="1"/>
  <c r="M71" i="10"/>
  <c r="J69" i="10"/>
  <c r="AA69" i="14"/>
  <c r="L69" i="15"/>
  <c r="O109" i="12"/>
  <c r="X71" i="10"/>
  <c r="X73" i="6"/>
  <c r="Y73" i="6" s="1"/>
  <c r="Z73" i="6" s="1"/>
  <c r="W73" i="6"/>
  <c r="H68" i="15"/>
  <c r="R68" i="10"/>
  <c r="G71" i="7" s="1"/>
  <c r="O68" i="14"/>
  <c r="P73" i="6"/>
  <c r="Q73" i="6" s="1"/>
  <c r="R73" i="6" s="1"/>
  <c r="K73" i="6"/>
  <c r="L73" i="6" s="1"/>
  <c r="J73" i="6"/>
  <c r="K68" i="10"/>
  <c r="AC65" i="14"/>
  <c r="M65" i="15"/>
  <c r="Y65" i="10"/>
  <c r="AA68" i="8" s="1"/>
  <c r="P76" i="14"/>
  <c r="X72" i="10"/>
  <c r="U68" i="15"/>
  <c r="AM68" i="14"/>
  <c r="AG68" i="10"/>
  <c r="AK71" i="8" s="1"/>
  <c r="N64" i="10"/>
  <c r="R62" i="14"/>
  <c r="U62" i="10"/>
  <c r="J65" i="7" s="1"/>
  <c r="K62" i="15"/>
  <c r="D60" i="15"/>
  <c r="H60" i="14"/>
  <c r="L60" i="14" s="1"/>
  <c r="H60" i="10"/>
  <c r="AM59" i="14"/>
  <c r="AG59" i="10"/>
  <c r="AK62" i="8" s="1"/>
  <c r="U59" i="15"/>
  <c r="AF56" i="14"/>
  <c r="AB56" i="10"/>
  <c r="AD59" i="8" s="1"/>
  <c r="AE59" i="8" s="1"/>
  <c r="P56" i="15"/>
  <c r="W77" i="6"/>
  <c r="AE72" i="10"/>
  <c r="AI75" i="8" s="1"/>
  <c r="S72" i="15"/>
  <c r="AK72" i="14"/>
  <c r="O72" i="10"/>
  <c r="K72" i="10"/>
  <c r="P67" i="14"/>
  <c r="M67" i="14" s="1"/>
  <c r="I62" i="15"/>
  <c r="P66" i="15"/>
  <c r="AB66" i="10"/>
  <c r="AD69" i="8" s="1"/>
  <c r="AF66" i="14"/>
  <c r="I66" i="14"/>
  <c r="E66" i="15"/>
  <c r="I66" i="10"/>
  <c r="S69" i="6" s="1"/>
  <c r="J57" i="14"/>
  <c r="F57" i="15"/>
  <c r="L57" i="10"/>
  <c r="O65" i="6"/>
  <c r="J54" i="10"/>
  <c r="J82" i="12"/>
  <c r="Q53" i="8" s="1"/>
  <c r="W50" i="14"/>
  <c r="X50" i="14" s="1"/>
  <c r="T50" i="14" s="1"/>
  <c r="E48" i="15"/>
  <c r="I48" i="14"/>
  <c r="I48" i="10"/>
  <c r="S51" i="6" s="1"/>
  <c r="C51" i="6"/>
  <c r="C51" i="8"/>
  <c r="C51" i="7"/>
  <c r="C50" i="3"/>
  <c r="AF41" i="14"/>
  <c r="P41" i="15"/>
  <c r="AB41" i="10"/>
  <c r="AD44" i="8" s="1"/>
  <c r="I59" i="15"/>
  <c r="S50" i="15"/>
  <c r="AK50" i="14"/>
  <c r="AE50" i="10"/>
  <c r="AI53" i="8" s="1"/>
  <c r="M48" i="10"/>
  <c r="R45" i="14"/>
  <c r="K45" i="15"/>
  <c r="U45" i="10"/>
  <c r="J48" i="7" s="1"/>
  <c r="J45" i="6"/>
  <c r="K45" i="6"/>
  <c r="L45" i="6" s="1"/>
  <c r="W39" i="10"/>
  <c r="S38" i="10"/>
  <c r="H41" i="7" s="1"/>
  <c r="W31" i="10"/>
  <c r="J55" i="15"/>
  <c r="Q55" i="14"/>
  <c r="T55" i="10"/>
  <c r="I58" i="7" s="1"/>
  <c r="M55" i="10"/>
  <c r="C58" i="8"/>
  <c r="C58" i="7"/>
  <c r="C57" i="3"/>
  <c r="C58" i="6"/>
  <c r="AC47" i="10"/>
  <c r="AF50" i="8" s="1"/>
  <c r="Q47" i="15"/>
  <c r="AH47" i="14"/>
  <c r="O55" i="14"/>
  <c r="R55" i="10"/>
  <c r="G58" i="7" s="1"/>
  <c r="H55" i="15"/>
  <c r="E53" i="14"/>
  <c r="B53" i="15"/>
  <c r="F53" i="10"/>
  <c r="O48" i="10"/>
  <c r="J46" i="10"/>
  <c r="K45" i="10"/>
  <c r="AI58" i="14"/>
  <c r="AJ58" i="14" s="1"/>
  <c r="R58" i="15"/>
  <c r="AD58" i="10"/>
  <c r="AG61" i="8" s="1"/>
  <c r="O58" i="10"/>
  <c r="K58" i="10"/>
  <c r="I56" i="15"/>
  <c r="V56" i="15" s="1"/>
  <c r="G56" i="11" s="1"/>
  <c r="D56" i="11" s="1"/>
  <c r="E49" i="15"/>
  <c r="I49" i="10"/>
  <c r="S52" i="6" s="1"/>
  <c r="I49" i="14"/>
  <c r="AM49" i="14"/>
  <c r="AN49" i="14" s="1"/>
  <c r="U49" i="15"/>
  <c r="AG49" i="10"/>
  <c r="AK52" i="8" s="1"/>
  <c r="AL52" i="8" s="1"/>
  <c r="W42" i="10"/>
  <c r="X41" i="10"/>
  <c r="Q38" i="14"/>
  <c r="J38" i="15"/>
  <c r="T38" i="10"/>
  <c r="I41" i="7" s="1"/>
  <c r="O41" i="7" s="1"/>
  <c r="AK34" i="14"/>
  <c r="AN34" i="14" s="1"/>
  <c r="AB34" i="14" s="1"/>
  <c r="S34" i="15"/>
  <c r="AE34" i="10"/>
  <c r="AI37" i="8" s="1"/>
  <c r="AL37" i="8" s="1"/>
  <c r="AA27" i="14"/>
  <c r="L27" i="15"/>
  <c r="AA19" i="14"/>
  <c r="L19" i="15"/>
  <c r="W10" i="10"/>
  <c r="H53" i="10"/>
  <c r="D53" i="15"/>
  <c r="H53" i="14"/>
  <c r="P52" i="10"/>
  <c r="M54" i="7"/>
  <c r="W48" i="10"/>
  <c r="O45" i="15"/>
  <c r="AA45" i="10"/>
  <c r="AC48" i="8" s="1"/>
  <c r="AE45" i="14"/>
  <c r="AG41" i="10"/>
  <c r="AK44" i="8" s="1"/>
  <c r="AM41" i="14"/>
  <c r="U41" i="15"/>
  <c r="O58" i="12"/>
  <c r="K42" i="6" s="1"/>
  <c r="L42" i="6" s="1"/>
  <c r="M42" i="6" s="1"/>
  <c r="Q31" i="14"/>
  <c r="J31" i="15"/>
  <c r="T31" i="10"/>
  <c r="I34" i="7" s="1"/>
  <c r="O34" i="7" s="1"/>
  <c r="P19" i="10"/>
  <c r="W54" i="10"/>
  <c r="AI54" i="14"/>
  <c r="R54" i="15"/>
  <c r="AD54" i="10"/>
  <c r="AG57" i="8" s="1"/>
  <c r="P50" i="14"/>
  <c r="X55" i="10"/>
  <c r="O52" i="14"/>
  <c r="H52" i="15"/>
  <c r="R52" i="10"/>
  <c r="G55" i="7" s="1"/>
  <c r="L54" i="7"/>
  <c r="T44" i="15"/>
  <c r="AF44" i="10"/>
  <c r="AJ47" i="8" s="1"/>
  <c r="AL44" i="14"/>
  <c r="AH44" i="14"/>
  <c r="Q44" i="15"/>
  <c r="AC44" i="10"/>
  <c r="AF47" i="8" s="1"/>
  <c r="J44" i="10"/>
  <c r="K46" i="7"/>
  <c r="P45" i="3" s="1"/>
  <c r="L37" i="15"/>
  <c r="AA37" i="14"/>
  <c r="F38" i="6"/>
  <c r="G38" i="6"/>
  <c r="H38" i="6" s="1"/>
  <c r="I32" i="10"/>
  <c r="S35" i="6" s="1"/>
  <c r="E32" i="15"/>
  <c r="I32" i="14"/>
  <c r="K32" i="14" s="1"/>
  <c r="F32" i="14"/>
  <c r="G32" i="10"/>
  <c r="C32" i="15"/>
  <c r="Z30" i="10"/>
  <c r="AB33" i="8" s="1"/>
  <c r="N30" i="15"/>
  <c r="AD30" i="14"/>
  <c r="AM25" i="14"/>
  <c r="AG25" i="10"/>
  <c r="AK28" i="8" s="1"/>
  <c r="U25" i="15"/>
  <c r="O37" i="7"/>
  <c r="K29" i="10"/>
  <c r="K23" i="10"/>
  <c r="O17" i="14"/>
  <c r="H17" i="15"/>
  <c r="R17" i="10"/>
  <c r="G20" i="7" s="1"/>
  <c r="C20" i="8"/>
  <c r="C20" i="6"/>
  <c r="C19" i="3"/>
  <c r="C20" i="7"/>
  <c r="P20" i="7" s="1"/>
  <c r="O26" i="12"/>
  <c r="K16" i="6" s="1"/>
  <c r="L16" i="6" s="1"/>
  <c r="V41" i="10"/>
  <c r="Y44" i="8"/>
  <c r="Z44" i="8" s="1"/>
  <c r="J56" i="12"/>
  <c r="Q40" i="8" s="1"/>
  <c r="W37" i="14"/>
  <c r="X37" i="14" s="1"/>
  <c r="T37" i="14" s="1"/>
  <c r="AA37" i="10"/>
  <c r="AC40" i="8" s="1"/>
  <c r="AE37" i="14"/>
  <c r="O37" i="15"/>
  <c r="X37" i="10"/>
  <c r="K30" i="10"/>
  <c r="I30" i="14"/>
  <c r="I30" i="10"/>
  <c r="S33" i="6" s="1"/>
  <c r="E30" i="15"/>
  <c r="O29" i="10"/>
  <c r="P44" i="10"/>
  <c r="P42" i="7"/>
  <c r="AA36" i="14"/>
  <c r="L36" i="15"/>
  <c r="U36" i="10"/>
  <c r="J39" i="7" s="1"/>
  <c r="R36" i="14"/>
  <c r="K36" i="15"/>
  <c r="AM36" i="14"/>
  <c r="AG36" i="10"/>
  <c r="AK39" i="8" s="1"/>
  <c r="U36" i="15"/>
  <c r="S34" i="10"/>
  <c r="H37" i="7" s="1"/>
  <c r="C36" i="7"/>
  <c r="C36" i="8"/>
  <c r="C35" i="3"/>
  <c r="C36" i="6"/>
  <c r="W28" i="10"/>
  <c r="W28" i="14"/>
  <c r="X28" i="14" s="1"/>
  <c r="T28" i="14" s="1"/>
  <c r="D25" i="15"/>
  <c r="H25" i="14"/>
  <c r="H25" i="10"/>
  <c r="AF22" i="14"/>
  <c r="AB22" i="10"/>
  <c r="AD25" i="8" s="1"/>
  <c r="P22" i="15"/>
  <c r="AL39" i="8"/>
  <c r="K40" i="15"/>
  <c r="U40" i="10"/>
  <c r="J43" i="7" s="1"/>
  <c r="R40" i="14"/>
  <c r="AM40" i="14"/>
  <c r="U40" i="15"/>
  <c r="AG40" i="10"/>
  <c r="AK43" i="8" s="1"/>
  <c r="AA40" i="14"/>
  <c r="L40" i="15"/>
  <c r="H30" i="14"/>
  <c r="H30" i="10"/>
  <c r="D30" i="15"/>
  <c r="N38" i="7"/>
  <c r="K38" i="7"/>
  <c r="P37" i="3" s="1"/>
  <c r="M21" i="7"/>
  <c r="P28" i="14"/>
  <c r="M28" i="14" s="1"/>
  <c r="T31" i="6"/>
  <c r="U31" i="6" s="1"/>
  <c r="V31" i="6" s="1"/>
  <c r="O31" i="6"/>
  <c r="AA24" i="10"/>
  <c r="AC27" i="8" s="1"/>
  <c r="O24" i="15"/>
  <c r="AE24" i="14"/>
  <c r="O24" i="14"/>
  <c r="R24" i="10"/>
  <c r="G27" i="7" s="1"/>
  <c r="H24" i="15"/>
  <c r="G33" i="6"/>
  <c r="H33" i="6" s="1"/>
  <c r="I33" i="6" s="1"/>
  <c r="F33" i="6"/>
  <c r="O20" i="10"/>
  <c r="C18" i="7"/>
  <c r="M18" i="7" s="1"/>
  <c r="C18" i="8"/>
  <c r="C18" i="6"/>
  <c r="C17" i="3"/>
  <c r="J33" i="6"/>
  <c r="P27" i="14"/>
  <c r="M27" i="14" s="1"/>
  <c r="I19" i="15"/>
  <c r="O15" i="10"/>
  <c r="AC6" i="14"/>
  <c r="Y6" i="10"/>
  <c r="AA9" i="8" s="1"/>
  <c r="M6" i="15"/>
  <c r="R3" i="14"/>
  <c r="K3" i="15"/>
  <c r="U3" i="10"/>
  <c r="J6" i="7" s="1"/>
  <c r="U16" i="10"/>
  <c r="J19" i="7" s="1"/>
  <c r="K16" i="15"/>
  <c r="R16" i="14"/>
  <c r="AM16" i="14"/>
  <c r="AN16" i="14" s="1"/>
  <c r="U16" i="15"/>
  <c r="AG16" i="10"/>
  <c r="AK19" i="8" s="1"/>
  <c r="J17" i="8"/>
  <c r="U17" i="8"/>
  <c r="L17" i="8"/>
  <c r="V17" i="8"/>
  <c r="I17" i="8"/>
  <c r="F17" i="8"/>
  <c r="H17" i="8" s="1"/>
  <c r="T17" i="8"/>
  <c r="S17" i="8"/>
  <c r="P17" i="8"/>
  <c r="M17" i="8"/>
  <c r="G17" i="8"/>
  <c r="J21" i="10"/>
  <c r="H21" i="10"/>
  <c r="D21" i="15"/>
  <c r="H21" i="14"/>
  <c r="AG21" i="10"/>
  <c r="AK24" i="8" s="1"/>
  <c r="U21" i="15"/>
  <c r="AM21" i="14"/>
  <c r="AF21" i="14"/>
  <c r="P21" i="15"/>
  <c r="AB21" i="10"/>
  <c r="AD24" i="8" s="1"/>
  <c r="O14" i="10"/>
  <c r="Z10" i="14"/>
  <c r="S10" i="14" s="1"/>
  <c r="S9" i="15"/>
  <c r="AK9" i="14"/>
  <c r="AE9" i="10"/>
  <c r="AI12" i="8" s="1"/>
  <c r="L9" i="10"/>
  <c r="F9" i="15"/>
  <c r="J9" i="14"/>
  <c r="K9" i="14" s="1"/>
  <c r="P17" i="14"/>
  <c r="M13" i="7"/>
  <c r="G19" i="6"/>
  <c r="H19" i="6" s="1"/>
  <c r="F19" i="6"/>
  <c r="E14" i="15"/>
  <c r="I14" i="10"/>
  <c r="S17" i="6" s="1"/>
  <c r="I14" i="14"/>
  <c r="X14" i="10"/>
  <c r="Q14" i="14"/>
  <c r="J14" i="15"/>
  <c r="T14" i="10"/>
  <c r="I17" i="7" s="1"/>
  <c r="G12" i="15"/>
  <c r="N12" i="14"/>
  <c r="Q12" i="10"/>
  <c r="F15" i="7" s="1"/>
  <c r="E12" i="14"/>
  <c r="F12" i="10"/>
  <c r="B12" i="15"/>
  <c r="C5" i="15"/>
  <c r="G5" i="10"/>
  <c r="F5" i="14"/>
  <c r="G5" i="14" s="1"/>
  <c r="K7" i="15"/>
  <c r="R7" i="14"/>
  <c r="U7" i="10"/>
  <c r="J10" i="7" s="1"/>
  <c r="I7" i="14"/>
  <c r="I7" i="10"/>
  <c r="S10" i="6" s="1"/>
  <c r="E7" i="15"/>
  <c r="K157" i="8"/>
  <c r="O157" i="8" s="1"/>
  <c r="K135" i="8"/>
  <c r="O135" i="8" s="1"/>
  <c r="O110" i="8"/>
  <c r="R97" i="8"/>
  <c r="X97" i="8" s="1"/>
  <c r="S96" i="3" s="1"/>
  <c r="N41" i="8"/>
  <c r="V6" i="15"/>
  <c r="G6" i="11" s="1"/>
  <c r="D6" i="11" s="1"/>
  <c r="N147" i="8"/>
  <c r="N69" i="8"/>
  <c r="O69" i="8" s="1"/>
  <c r="D8" i="15"/>
  <c r="H8" i="10"/>
  <c r="H8" i="14"/>
  <c r="P8" i="10"/>
  <c r="D4" i="15"/>
  <c r="H4" i="14"/>
  <c r="H4" i="10"/>
  <c r="W155" i="8"/>
  <c r="O147" i="8"/>
  <c r="R96" i="8"/>
  <c r="W61" i="8"/>
  <c r="R54" i="8"/>
  <c r="R43" i="8"/>
  <c r="X43" i="8" s="1"/>
  <c r="S42" i="3" s="1"/>
  <c r="AE11" i="14"/>
  <c r="O11" i="15"/>
  <c r="AA11" i="10"/>
  <c r="AC14" i="8" s="1"/>
  <c r="AD11" i="14"/>
  <c r="Z11" i="10"/>
  <c r="AB14" i="8" s="1"/>
  <c r="N11" i="15"/>
  <c r="X11" i="10"/>
  <c r="AA8" i="14"/>
  <c r="L8" i="15"/>
  <c r="W4" i="10"/>
  <c r="X5" i="10"/>
  <c r="Y5" i="10"/>
  <c r="AA8" i="8" s="1"/>
  <c r="M5" i="15"/>
  <c r="AC5" i="14"/>
  <c r="C8" i="7"/>
  <c r="L8" i="7" s="1"/>
  <c r="C8" i="8"/>
  <c r="C7" i="3"/>
  <c r="C8" i="6"/>
  <c r="W69" i="8"/>
  <c r="H88" i="8"/>
  <c r="H81" i="8"/>
  <c r="O81" i="8" s="1"/>
  <c r="H87" i="5"/>
  <c r="F87" i="5"/>
  <c r="G87" i="5" s="1"/>
  <c r="T41" i="4"/>
  <c r="N160" i="8"/>
  <c r="R128" i="8"/>
  <c r="K92" i="8"/>
  <c r="H63" i="8"/>
  <c r="R24" i="8"/>
  <c r="O38" i="7"/>
  <c r="S3" i="10"/>
  <c r="H6" i="7" s="1"/>
  <c r="N146" i="8"/>
  <c r="N132" i="8"/>
  <c r="W130" i="8"/>
  <c r="N92" i="8"/>
  <c r="N79" i="8"/>
  <c r="T69" i="5"/>
  <c r="T60" i="4"/>
  <c r="R144" i="8"/>
  <c r="T19" i="5"/>
  <c r="N37" i="8"/>
  <c r="W23" i="8"/>
  <c r="T61" i="5"/>
  <c r="R139" i="4"/>
  <c r="J139" i="4"/>
  <c r="U139" i="4"/>
  <c r="L139" i="4"/>
  <c r="C139" i="4"/>
  <c r="T139" i="4"/>
  <c r="P139" i="4"/>
  <c r="N139" i="4"/>
  <c r="S139" i="4"/>
  <c r="Q139" i="4" s="1"/>
  <c r="O139" i="4"/>
  <c r="M139" i="4"/>
  <c r="I139" i="4"/>
  <c r="T83" i="4"/>
  <c r="K7" i="8"/>
  <c r="W58" i="8"/>
  <c r="K24" i="8"/>
  <c r="L29" i="7"/>
  <c r="T18" i="5"/>
  <c r="T24" i="4"/>
  <c r="W136" i="8"/>
  <c r="W134" i="8"/>
  <c r="N86" i="8"/>
  <c r="Q72" i="8"/>
  <c r="R72" i="8" s="1"/>
  <c r="W52" i="8"/>
  <c r="W36" i="8"/>
  <c r="W27" i="8"/>
  <c r="H13" i="8"/>
  <c r="P140" i="7"/>
  <c r="T34" i="5"/>
  <c r="P138" i="4"/>
  <c r="O138" i="4"/>
  <c r="N138" i="4"/>
  <c r="T138" i="4"/>
  <c r="R138" i="4"/>
  <c r="I138" i="4"/>
  <c r="M138" i="4"/>
  <c r="L138" i="4"/>
  <c r="J138" i="4"/>
  <c r="U138" i="4"/>
  <c r="C138" i="4"/>
  <c r="S138" i="4"/>
  <c r="T120" i="4"/>
  <c r="H144" i="8"/>
  <c r="O78" i="7"/>
  <c r="T74" i="5"/>
  <c r="T54" i="5"/>
  <c r="F137" i="4"/>
  <c r="G137" i="4" s="1"/>
  <c r="H137" i="4"/>
  <c r="W158" i="14"/>
  <c r="X158" i="14" s="1"/>
  <c r="T158" i="14" s="1"/>
  <c r="J195" i="12"/>
  <c r="Q161" i="8" s="1"/>
  <c r="AK156" i="14"/>
  <c r="S156" i="15"/>
  <c r="AE156" i="10"/>
  <c r="AI159" i="8" s="1"/>
  <c r="AA158" i="14"/>
  <c r="L158" i="15"/>
  <c r="AI150" i="14"/>
  <c r="AD150" i="10"/>
  <c r="AG153" i="8" s="1"/>
  <c r="R150" i="15"/>
  <c r="AC150" i="14"/>
  <c r="Y150" i="10"/>
  <c r="AA153" i="8" s="1"/>
  <c r="M150" i="15"/>
  <c r="AC137" i="14"/>
  <c r="AG137" i="14" s="1"/>
  <c r="Y137" i="10"/>
  <c r="AA140" i="8" s="1"/>
  <c r="M137" i="15"/>
  <c r="P157" i="10"/>
  <c r="W158" i="10"/>
  <c r="O158" i="15"/>
  <c r="AA158" i="10"/>
  <c r="AC161" i="8" s="1"/>
  <c r="AE158" i="14"/>
  <c r="O194" i="12"/>
  <c r="AI153" i="14"/>
  <c r="AD153" i="10"/>
  <c r="AG156" i="8" s="1"/>
  <c r="R153" i="15"/>
  <c r="C156" i="3"/>
  <c r="C157" i="8"/>
  <c r="C157" i="6"/>
  <c r="C157" i="7"/>
  <c r="P157" i="7" s="1"/>
  <c r="G153" i="10"/>
  <c r="M156" i="7" s="1"/>
  <c r="F153" i="14"/>
  <c r="C153" i="15"/>
  <c r="V156" i="10"/>
  <c r="Y159" i="8"/>
  <c r="Z159" i="8" s="1"/>
  <c r="M155" i="15"/>
  <c r="AC155" i="14"/>
  <c r="Y155" i="10"/>
  <c r="AA158" i="8" s="1"/>
  <c r="T149" i="15"/>
  <c r="AF149" i="10"/>
  <c r="AJ152" i="8" s="1"/>
  <c r="AL149" i="14"/>
  <c r="G150" i="15"/>
  <c r="Q150" i="10"/>
  <c r="F153" i="7" s="1"/>
  <c r="N150" i="14"/>
  <c r="P147" i="10"/>
  <c r="K146" i="10"/>
  <c r="O181" i="12"/>
  <c r="K151" i="6" s="1"/>
  <c r="L151" i="6" s="1"/>
  <c r="M151" i="6" s="1"/>
  <c r="I146" i="10"/>
  <c r="S149" i="6" s="1"/>
  <c r="I146" i="14"/>
  <c r="E146" i="15"/>
  <c r="AB146" i="10"/>
  <c r="AD149" i="8" s="1"/>
  <c r="AF146" i="14"/>
  <c r="P146" i="15"/>
  <c r="F142" i="14"/>
  <c r="C142" i="15"/>
  <c r="G142" i="10"/>
  <c r="M142" i="10"/>
  <c r="U145" i="10"/>
  <c r="J148" i="7" s="1"/>
  <c r="R145" i="14"/>
  <c r="K145" i="15"/>
  <c r="U145" i="15"/>
  <c r="AG145" i="10"/>
  <c r="AK148" i="8" s="1"/>
  <c r="AM145" i="14"/>
  <c r="AA145" i="10"/>
  <c r="AC148" i="8" s="1"/>
  <c r="AE145" i="14"/>
  <c r="O145" i="15"/>
  <c r="AD145" i="14"/>
  <c r="N145" i="15"/>
  <c r="Z145" i="10"/>
  <c r="AB148" i="8" s="1"/>
  <c r="F143" i="10"/>
  <c r="E143" i="14"/>
  <c r="B143" i="15"/>
  <c r="J143" i="14"/>
  <c r="F143" i="15"/>
  <c r="L143" i="10"/>
  <c r="X143" i="10"/>
  <c r="AA141" i="14"/>
  <c r="L141" i="15"/>
  <c r="G139" i="14"/>
  <c r="AM136" i="14"/>
  <c r="U136" i="15"/>
  <c r="AG136" i="10"/>
  <c r="AK139" i="8" s="1"/>
  <c r="M140" i="10"/>
  <c r="U140" i="10"/>
  <c r="J143" i="7" s="1"/>
  <c r="K140" i="15"/>
  <c r="R140" i="14"/>
  <c r="L135" i="10"/>
  <c r="J135" i="14"/>
  <c r="K135" i="14" s="1"/>
  <c r="F135" i="15"/>
  <c r="W131" i="10"/>
  <c r="Q127" i="14"/>
  <c r="J127" i="15"/>
  <c r="O130" i="10"/>
  <c r="P130" i="14"/>
  <c r="J153" i="12"/>
  <c r="W121" i="14"/>
  <c r="X121" i="14" s="1"/>
  <c r="T121" i="14" s="1"/>
  <c r="AE121" i="14"/>
  <c r="O121" i="15"/>
  <c r="AA121" i="10"/>
  <c r="AC124" i="8" s="1"/>
  <c r="AE114" i="14"/>
  <c r="AA114" i="10"/>
  <c r="AC117" i="8" s="1"/>
  <c r="O114" i="15"/>
  <c r="C117" i="8"/>
  <c r="C117" i="7"/>
  <c r="C117" i="6"/>
  <c r="C116" i="3"/>
  <c r="I157" i="10"/>
  <c r="S160" i="6" s="1"/>
  <c r="I157" i="14"/>
  <c r="K157" i="14" s="1"/>
  <c r="E157" i="15"/>
  <c r="J156" i="10"/>
  <c r="W160" i="6"/>
  <c r="W153" i="10"/>
  <c r="Q153" i="15"/>
  <c r="AC153" i="10"/>
  <c r="AF156" i="8" s="1"/>
  <c r="AH156" i="8" s="1"/>
  <c r="AH153" i="14"/>
  <c r="AJ153" i="14" s="1"/>
  <c r="K153" i="10"/>
  <c r="T152" i="10"/>
  <c r="I155" i="7" s="1"/>
  <c r="O155" i="7" s="1"/>
  <c r="Q152" i="14"/>
  <c r="J152" i="15"/>
  <c r="P154" i="10"/>
  <c r="F155" i="6"/>
  <c r="G155" i="6"/>
  <c r="H155" i="6" s="1"/>
  <c r="I155" i="6" s="1"/>
  <c r="P150" i="10"/>
  <c r="C152" i="6"/>
  <c r="C152" i="8"/>
  <c r="C152" i="7"/>
  <c r="C151" i="3"/>
  <c r="P146" i="10"/>
  <c r="B147" i="15"/>
  <c r="F147" i="10"/>
  <c r="E147" i="14"/>
  <c r="D146" i="15"/>
  <c r="H146" i="14"/>
  <c r="H146" i="10"/>
  <c r="V144" i="10"/>
  <c r="Y147" i="8"/>
  <c r="Z147" i="8" s="1"/>
  <c r="O142" i="10"/>
  <c r="R142" i="14"/>
  <c r="K142" i="15"/>
  <c r="U142" i="10"/>
  <c r="J145" i="7" s="1"/>
  <c r="AK145" i="14"/>
  <c r="S145" i="15"/>
  <c r="AE145" i="10"/>
  <c r="AI148" i="8" s="1"/>
  <c r="K145" i="10"/>
  <c r="I145" i="10"/>
  <c r="S148" i="6" s="1"/>
  <c r="I145" i="14"/>
  <c r="E145" i="15"/>
  <c r="C148" i="6"/>
  <c r="C147" i="3"/>
  <c r="C148" i="7"/>
  <c r="C148" i="8"/>
  <c r="N143" i="10"/>
  <c r="Q143" i="14"/>
  <c r="J143" i="15"/>
  <c r="T143" i="10"/>
  <c r="I146" i="7" s="1"/>
  <c r="AL143" i="14"/>
  <c r="T143" i="15"/>
  <c r="AF143" i="10"/>
  <c r="AJ146" i="8" s="1"/>
  <c r="AD141" i="10"/>
  <c r="AG144" i="8" s="1"/>
  <c r="AI141" i="14"/>
  <c r="R141" i="15"/>
  <c r="R138" i="15"/>
  <c r="AI138" i="14"/>
  <c r="AD138" i="10"/>
  <c r="AG141" i="8" s="1"/>
  <c r="AH141" i="8" s="1"/>
  <c r="E136" i="14"/>
  <c r="B136" i="15"/>
  <c r="F136" i="10"/>
  <c r="O135" i="10"/>
  <c r="P134" i="10"/>
  <c r="W136" i="10"/>
  <c r="T136" i="15"/>
  <c r="AL136" i="14"/>
  <c r="AF136" i="10"/>
  <c r="AJ139" i="8" s="1"/>
  <c r="AG129" i="10"/>
  <c r="AK132" i="8" s="1"/>
  <c r="AM129" i="14"/>
  <c r="U129" i="15"/>
  <c r="AE130" i="14"/>
  <c r="O130" i="15"/>
  <c r="AA130" i="10"/>
  <c r="AC133" i="8" s="1"/>
  <c r="J130" i="15"/>
  <c r="T130" i="10"/>
  <c r="I133" i="7" s="1"/>
  <c r="Q130" i="14"/>
  <c r="AE127" i="14"/>
  <c r="AG127" i="14" s="1"/>
  <c r="AA127" i="10"/>
  <c r="AC130" i="8" s="1"/>
  <c r="AE130" i="8" s="1"/>
  <c r="AM130" i="8" s="1"/>
  <c r="O127" i="15"/>
  <c r="L128" i="15"/>
  <c r="AA128" i="14"/>
  <c r="Z128" i="10"/>
  <c r="AB131" i="8" s="1"/>
  <c r="AD128" i="14"/>
  <c r="N128" i="15"/>
  <c r="AE127" i="8"/>
  <c r="X115" i="10"/>
  <c r="F127" i="6"/>
  <c r="G127" i="6"/>
  <c r="H127" i="6" s="1"/>
  <c r="I127" i="6" s="1"/>
  <c r="O157" i="10"/>
  <c r="AE157" i="10"/>
  <c r="AI160" i="8" s="1"/>
  <c r="AK157" i="14"/>
  <c r="S157" i="15"/>
  <c r="AG156" i="10"/>
  <c r="AK159" i="8" s="1"/>
  <c r="AM156" i="14"/>
  <c r="U156" i="15"/>
  <c r="I158" i="10"/>
  <c r="S161" i="6" s="1"/>
  <c r="I158" i="14"/>
  <c r="E158" i="15"/>
  <c r="Y157" i="10"/>
  <c r="AA160" i="8" s="1"/>
  <c r="AC157" i="14"/>
  <c r="M157" i="15"/>
  <c r="J157" i="10"/>
  <c r="Y158" i="10"/>
  <c r="AA161" i="8" s="1"/>
  <c r="AC158" i="14"/>
  <c r="M158" i="15"/>
  <c r="O157" i="15"/>
  <c r="AA157" i="10"/>
  <c r="AC160" i="8" s="1"/>
  <c r="AE157" i="14"/>
  <c r="U156" i="10"/>
  <c r="J159" i="7" s="1"/>
  <c r="P159" i="7" s="1"/>
  <c r="R156" i="14"/>
  <c r="K156" i="15"/>
  <c r="F158" i="15"/>
  <c r="L158" i="10"/>
  <c r="J158" i="14"/>
  <c r="K158" i="14" s="1"/>
  <c r="W156" i="14"/>
  <c r="X156" i="14" s="1"/>
  <c r="T156" i="14" s="1"/>
  <c r="G160" i="6"/>
  <c r="H160" i="6" s="1"/>
  <c r="I160" i="6" s="1"/>
  <c r="F160" i="6"/>
  <c r="U155" i="15"/>
  <c r="AG155" i="10"/>
  <c r="AK158" i="8" s="1"/>
  <c r="AM155" i="14"/>
  <c r="W153" i="14"/>
  <c r="X153" i="14" s="1"/>
  <c r="T153" i="14" s="1"/>
  <c r="J183" i="12"/>
  <c r="Q156" i="8" s="1"/>
  <c r="AA154" i="14"/>
  <c r="L154" i="15"/>
  <c r="AA153" i="14"/>
  <c r="L153" i="15"/>
  <c r="P153" i="10"/>
  <c r="O154" i="10"/>
  <c r="AG152" i="10"/>
  <c r="AK155" i="8" s="1"/>
  <c r="AM152" i="14"/>
  <c r="U152" i="15"/>
  <c r="L155" i="15"/>
  <c r="AA155" i="14"/>
  <c r="AB149" i="10"/>
  <c r="AD152" i="8" s="1"/>
  <c r="AF149" i="14"/>
  <c r="P149" i="15"/>
  <c r="E150" i="14"/>
  <c r="B150" i="15"/>
  <c r="F150" i="10"/>
  <c r="I151" i="14"/>
  <c r="I151" i="10"/>
  <c r="S154" i="6" s="1"/>
  <c r="E151" i="15"/>
  <c r="T151" i="10"/>
  <c r="I154" i="7" s="1"/>
  <c r="J151" i="15"/>
  <c r="Q151" i="14"/>
  <c r="F149" i="14"/>
  <c r="G149" i="14" s="1"/>
  <c r="G149" i="10"/>
  <c r="P152" i="7" s="1"/>
  <c r="C149" i="15"/>
  <c r="H148" i="14"/>
  <c r="L148" i="14" s="1"/>
  <c r="D148" i="15"/>
  <c r="V148" i="15" s="1"/>
  <c r="G148" i="11" s="1"/>
  <c r="D148" i="11" s="1"/>
  <c r="H148" i="10"/>
  <c r="P151" i="10"/>
  <c r="O150" i="10"/>
  <c r="J150" i="10"/>
  <c r="P144" i="10"/>
  <c r="J147" i="10"/>
  <c r="AL147" i="14"/>
  <c r="T147" i="15"/>
  <c r="AF147" i="10"/>
  <c r="AJ150" i="8" s="1"/>
  <c r="T146" i="15"/>
  <c r="AF146" i="10"/>
  <c r="AJ149" i="8" s="1"/>
  <c r="AL146" i="14"/>
  <c r="AD144" i="14"/>
  <c r="N144" i="15"/>
  <c r="Z144" i="10"/>
  <c r="AB147" i="8" s="1"/>
  <c r="K147" i="15"/>
  <c r="U147" i="10"/>
  <c r="J150" i="7" s="1"/>
  <c r="R147" i="14"/>
  <c r="X146" i="10"/>
  <c r="J146" i="10"/>
  <c r="U144" i="10"/>
  <c r="J147" i="7" s="1"/>
  <c r="P147" i="7" s="1"/>
  <c r="R144" i="14"/>
  <c r="K144" i="15"/>
  <c r="W144" i="14"/>
  <c r="X144" i="14" s="1"/>
  <c r="T144" i="14" s="1"/>
  <c r="AA142" i="14"/>
  <c r="L142" i="15"/>
  <c r="AF142" i="14"/>
  <c r="P142" i="15"/>
  <c r="AB142" i="10"/>
  <c r="AD145" i="8" s="1"/>
  <c r="G145" i="15"/>
  <c r="Q145" i="10"/>
  <c r="F148" i="7" s="1"/>
  <c r="N145" i="14"/>
  <c r="W145" i="14"/>
  <c r="X145" i="14" s="1"/>
  <c r="T145" i="14" s="1"/>
  <c r="H143" i="15"/>
  <c r="O143" i="14"/>
  <c r="R143" i="10"/>
  <c r="G146" i="7" s="1"/>
  <c r="J179" i="12"/>
  <c r="W143" i="14"/>
  <c r="X143" i="14" s="1"/>
  <c r="T143" i="14" s="1"/>
  <c r="AE143" i="14"/>
  <c r="O143" i="15"/>
  <c r="AA143" i="10"/>
  <c r="AC146" i="8" s="1"/>
  <c r="C146" i="6"/>
  <c r="C146" i="8"/>
  <c r="C146" i="7"/>
  <c r="C145" i="3"/>
  <c r="W141" i="10"/>
  <c r="R141" i="14"/>
  <c r="K141" i="15"/>
  <c r="U141" i="10"/>
  <c r="J144" i="7" s="1"/>
  <c r="L138" i="15"/>
  <c r="AA138" i="14"/>
  <c r="W142" i="10"/>
  <c r="H138" i="14"/>
  <c r="D138" i="15"/>
  <c r="H138" i="10"/>
  <c r="F136" i="14"/>
  <c r="C136" i="15"/>
  <c r="G136" i="10"/>
  <c r="I141" i="15"/>
  <c r="C139" i="8"/>
  <c r="C139" i="7"/>
  <c r="P139" i="7" s="1"/>
  <c r="C139" i="6"/>
  <c r="C138" i="3"/>
  <c r="R135" i="10"/>
  <c r="G138" i="7" s="1"/>
  <c r="O135" i="14"/>
  <c r="H135" i="15"/>
  <c r="H129" i="14"/>
  <c r="D129" i="15"/>
  <c r="H129" i="10"/>
  <c r="O140" i="15"/>
  <c r="AA140" i="10"/>
  <c r="AC143" i="8" s="1"/>
  <c r="AE140" i="14"/>
  <c r="Y140" i="10"/>
  <c r="AA143" i="8" s="1"/>
  <c r="M140" i="15"/>
  <c r="AC140" i="14"/>
  <c r="X140" i="10"/>
  <c r="AK140" i="14"/>
  <c r="S140" i="15"/>
  <c r="AE140" i="10"/>
  <c r="AI143" i="8" s="1"/>
  <c r="W140" i="6"/>
  <c r="X140" i="6"/>
  <c r="Y140" i="6" s="1"/>
  <c r="Z140" i="6" s="1"/>
  <c r="W141" i="6"/>
  <c r="X141" i="6"/>
  <c r="Y141" i="6" s="1"/>
  <c r="Z141" i="6" s="1"/>
  <c r="U134" i="10"/>
  <c r="J137" i="7" s="1"/>
  <c r="P137" i="7" s="1"/>
  <c r="R134" i="14"/>
  <c r="K134" i="15"/>
  <c r="Y129" i="10"/>
  <c r="AA132" i="8" s="1"/>
  <c r="AC129" i="14"/>
  <c r="AG129" i="14" s="1"/>
  <c r="M129" i="15"/>
  <c r="M133" i="10"/>
  <c r="AA133" i="10"/>
  <c r="AC136" i="8" s="1"/>
  <c r="AE133" i="14"/>
  <c r="O133" i="15"/>
  <c r="I133" i="14"/>
  <c r="E133" i="15"/>
  <c r="I133" i="10"/>
  <c r="S136" i="6" s="1"/>
  <c r="R130" i="10"/>
  <c r="G133" i="7" s="1"/>
  <c r="O130" i="14"/>
  <c r="H130" i="15"/>
  <c r="J137" i="6"/>
  <c r="P134" i="7"/>
  <c r="F130" i="15"/>
  <c r="L130" i="10"/>
  <c r="J130" i="14"/>
  <c r="C130" i="8"/>
  <c r="C130" i="7"/>
  <c r="C130" i="6"/>
  <c r="C129" i="3"/>
  <c r="V133" i="10"/>
  <c r="Y136" i="8"/>
  <c r="Z136" i="8" s="1"/>
  <c r="I130" i="10"/>
  <c r="I130" i="14"/>
  <c r="E130" i="15"/>
  <c r="AI130" i="14"/>
  <c r="R130" i="15"/>
  <c r="AD130" i="10"/>
  <c r="AG133" i="8" s="1"/>
  <c r="AH133" i="8" s="1"/>
  <c r="P132" i="10"/>
  <c r="F132" i="10"/>
  <c r="B132" i="15"/>
  <c r="E132" i="14"/>
  <c r="M132" i="10"/>
  <c r="O132" i="14"/>
  <c r="R132" i="10"/>
  <c r="G135" i="7" s="1"/>
  <c r="H132" i="15"/>
  <c r="O161" i="12"/>
  <c r="X128" i="10"/>
  <c r="F128" i="10"/>
  <c r="E128" i="14"/>
  <c r="B128" i="15"/>
  <c r="W125" i="10"/>
  <c r="K128" i="14"/>
  <c r="M126" i="10"/>
  <c r="AE123" i="10"/>
  <c r="AI126" i="8" s="1"/>
  <c r="S123" i="15"/>
  <c r="AK123" i="14"/>
  <c r="P126" i="10"/>
  <c r="O126" i="10"/>
  <c r="O130" i="6"/>
  <c r="T130" i="6"/>
  <c r="U130" i="6" s="1"/>
  <c r="V130" i="6" s="1"/>
  <c r="P130" i="6"/>
  <c r="Q130" i="6" s="1"/>
  <c r="O129" i="7"/>
  <c r="J122" i="10"/>
  <c r="P126" i="6"/>
  <c r="Q126" i="6" s="1"/>
  <c r="O126" i="6"/>
  <c r="J121" i="14"/>
  <c r="F121" i="15"/>
  <c r="L121" i="10"/>
  <c r="I114" i="10"/>
  <c r="S117" i="6" s="1"/>
  <c r="V117" i="6" s="1"/>
  <c r="I114" i="14"/>
  <c r="E114" i="15"/>
  <c r="N120" i="15"/>
  <c r="Z120" i="10"/>
  <c r="AB123" i="8" s="1"/>
  <c r="AD120" i="14"/>
  <c r="AG123" i="14"/>
  <c r="H120" i="15"/>
  <c r="O120" i="14"/>
  <c r="R120" i="10"/>
  <c r="G123" i="7" s="1"/>
  <c r="AD118" i="14"/>
  <c r="Z118" i="10"/>
  <c r="AB121" i="8" s="1"/>
  <c r="N118" i="15"/>
  <c r="W115" i="14"/>
  <c r="X115" i="14" s="1"/>
  <c r="T115" i="14" s="1"/>
  <c r="N10" i="13"/>
  <c r="S123" i="10"/>
  <c r="H126" i="7" s="1"/>
  <c r="Q120" i="14"/>
  <c r="J120" i="15"/>
  <c r="T120" i="10"/>
  <c r="I123" i="7" s="1"/>
  <c r="AH121" i="8"/>
  <c r="K115" i="15"/>
  <c r="R115" i="14"/>
  <c r="U115" i="10"/>
  <c r="J118" i="7" s="1"/>
  <c r="K114" i="10"/>
  <c r="F113" i="14"/>
  <c r="G113" i="14" s="1"/>
  <c r="C113" i="15"/>
  <c r="G113" i="10"/>
  <c r="X113" i="10"/>
  <c r="P109" i="10"/>
  <c r="E112" i="14"/>
  <c r="B112" i="15"/>
  <c r="F112" i="10"/>
  <c r="G117" i="10"/>
  <c r="P120" i="6" s="1"/>
  <c r="Q120" i="6" s="1"/>
  <c r="C117" i="15"/>
  <c r="F117" i="14"/>
  <c r="G117" i="14" s="1"/>
  <c r="AI117" i="14"/>
  <c r="AD117" i="10"/>
  <c r="AG120" i="8" s="1"/>
  <c r="AH120" i="8" s="1"/>
  <c r="R117" i="15"/>
  <c r="E112" i="15"/>
  <c r="I112" i="10"/>
  <c r="S115" i="6" s="1"/>
  <c r="I112" i="14"/>
  <c r="R109" i="10"/>
  <c r="G112" i="7" s="1"/>
  <c r="O109" i="14"/>
  <c r="H109" i="15"/>
  <c r="N105" i="10"/>
  <c r="AE106" i="8"/>
  <c r="Q112" i="15"/>
  <c r="AC112" i="10"/>
  <c r="AF115" i="8" s="1"/>
  <c r="AH112" i="14"/>
  <c r="R110" i="14"/>
  <c r="K110" i="15"/>
  <c r="U110" i="10"/>
  <c r="J113" i="7" s="1"/>
  <c r="P113" i="7" s="1"/>
  <c r="N106" i="10"/>
  <c r="G122" i="14"/>
  <c r="G115" i="14"/>
  <c r="C112" i="15"/>
  <c r="G112" i="10"/>
  <c r="F112" i="14"/>
  <c r="G112" i="14" s="1"/>
  <c r="AA109" i="10"/>
  <c r="AC112" i="8" s="1"/>
  <c r="AE109" i="14"/>
  <c r="O109" i="15"/>
  <c r="W105" i="10"/>
  <c r="F125" i="6"/>
  <c r="G125" i="6"/>
  <c r="H125" i="6" s="1"/>
  <c r="I125" i="6" s="1"/>
  <c r="O119" i="10"/>
  <c r="O149" i="12"/>
  <c r="J119" i="10"/>
  <c r="U112" i="10"/>
  <c r="J115" i="7" s="1"/>
  <c r="K112" i="15"/>
  <c r="R112" i="14"/>
  <c r="L110" i="15"/>
  <c r="AA110" i="14"/>
  <c r="F4" i="13"/>
  <c r="AL118" i="8"/>
  <c r="AD116" i="10"/>
  <c r="AG119" i="8" s="1"/>
  <c r="R116" i="15"/>
  <c r="AI116" i="14"/>
  <c r="AC116" i="10"/>
  <c r="AF119" i="8" s="1"/>
  <c r="AH119" i="8" s="1"/>
  <c r="Q116" i="15"/>
  <c r="AH116" i="14"/>
  <c r="AJ116" i="14" s="1"/>
  <c r="R116" i="14"/>
  <c r="U116" i="10"/>
  <c r="J119" i="7" s="1"/>
  <c r="K116" i="15"/>
  <c r="F114" i="6"/>
  <c r="H108" i="10"/>
  <c r="D108" i="15"/>
  <c r="H108" i="14"/>
  <c r="P106" i="14"/>
  <c r="M108" i="10"/>
  <c r="Z108" i="10"/>
  <c r="AB111" i="8" s="1"/>
  <c r="AD108" i="14"/>
  <c r="N108" i="15"/>
  <c r="J107" i="10"/>
  <c r="AC107" i="10"/>
  <c r="AF110" i="8" s="1"/>
  <c r="AH107" i="14"/>
  <c r="Q107" i="15"/>
  <c r="C110" i="7"/>
  <c r="C110" i="6"/>
  <c r="C110" i="8"/>
  <c r="C109" i="3"/>
  <c r="W107" i="10"/>
  <c r="K111" i="10"/>
  <c r="F6" i="13"/>
  <c r="F111" i="14"/>
  <c r="C111" i="15"/>
  <c r="G111" i="10"/>
  <c r="AE111" i="14"/>
  <c r="O111" i="15"/>
  <c r="AA111" i="10"/>
  <c r="AC114" i="8" s="1"/>
  <c r="P108" i="7"/>
  <c r="B100" i="15"/>
  <c r="F100" i="10"/>
  <c r="E100" i="14"/>
  <c r="G100" i="14" s="1"/>
  <c r="D100" i="14" s="1"/>
  <c r="I97" i="10"/>
  <c r="S100" i="6" s="1"/>
  <c r="I97" i="14"/>
  <c r="K97" i="14" s="1"/>
  <c r="L97" i="14" s="1"/>
  <c r="E97" i="15"/>
  <c r="V97" i="15" s="1"/>
  <c r="G97" i="11" s="1"/>
  <c r="D97" i="11" s="1"/>
  <c r="W102" i="10"/>
  <c r="X102" i="10"/>
  <c r="O98" i="6"/>
  <c r="P98" i="6"/>
  <c r="Q98" i="6" s="1"/>
  <c r="R98" i="6" s="1"/>
  <c r="Z103" i="14"/>
  <c r="S103" i="14" s="1"/>
  <c r="P93" i="10"/>
  <c r="AK85" i="14"/>
  <c r="AE85" i="10"/>
  <c r="AI88" i="8" s="1"/>
  <c r="S85" i="15"/>
  <c r="AC101" i="10"/>
  <c r="AF104" i="8" s="1"/>
  <c r="AH101" i="14"/>
  <c r="Q101" i="15"/>
  <c r="C104" i="6"/>
  <c r="C104" i="7"/>
  <c r="C103" i="3"/>
  <c r="C104" i="8"/>
  <c r="W95" i="14"/>
  <c r="X95" i="14" s="1"/>
  <c r="T95" i="14" s="1"/>
  <c r="AA94" i="14"/>
  <c r="L94" i="15"/>
  <c r="AI87" i="14"/>
  <c r="AD87" i="10"/>
  <c r="AG90" i="8" s="1"/>
  <c r="R87" i="15"/>
  <c r="AL85" i="14"/>
  <c r="AF85" i="10"/>
  <c r="AJ88" i="8" s="1"/>
  <c r="T85" i="15"/>
  <c r="H78" i="14"/>
  <c r="L78" i="14" s="1"/>
  <c r="D78" i="15"/>
  <c r="H78" i="10"/>
  <c r="P105" i="14"/>
  <c r="M105" i="14" s="1"/>
  <c r="V103" i="10"/>
  <c r="Y106" i="8"/>
  <c r="Z106" i="8" s="1"/>
  <c r="AH105" i="8"/>
  <c r="AC99" i="10"/>
  <c r="AF102" i="8" s="1"/>
  <c r="AH102" i="8" s="1"/>
  <c r="Q99" i="15"/>
  <c r="AH99" i="14"/>
  <c r="AJ99" i="14" s="1"/>
  <c r="Q99" i="14"/>
  <c r="J99" i="15"/>
  <c r="T99" i="10"/>
  <c r="I102" i="7" s="1"/>
  <c r="M96" i="10"/>
  <c r="AH96" i="8"/>
  <c r="J90" i="10"/>
  <c r="K90" i="10"/>
  <c r="J84" i="10"/>
  <c r="AL84" i="14"/>
  <c r="T84" i="15"/>
  <c r="AF84" i="10"/>
  <c r="AJ87" i="8" s="1"/>
  <c r="AH80" i="14"/>
  <c r="AJ80" i="14" s="1"/>
  <c r="AC80" i="10"/>
  <c r="AF83" i="8" s="1"/>
  <c r="AH83" i="8" s="1"/>
  <c r="Q80" i="15"/>
  <c r="N98" i="10"/>
  <c r="W98" i="14"/>
  <c r="X98" i="14" s="1"/>
  <c r="T98" i="14" s="1"/>
  <c r="N98" i="15"/>
  <c r="Z98" i="10"/>
  <c r="AB101" i="8" s="1"/>
  <c r="AD98" i="14"/>
  <c r="V98" i="10"/>
  <c r="Y101" i="8"/>
  <c r="Z101" i="8" s="1"/>
  <c r="W99" i="6"/>
  <c r="AB91" i="10"/>
  <c r="AD94" i="8" s="1"/>
  <c r="AF91" i="14"/>
  <c r="P91" i="15"/>
  <c r="G88" i="10"/>
  <c r="F88" i="14"/>
  <c r="C88" i="15"/>
  <c r="AL98" i="8"/>
  <c r="K91" i="10"/>
  <c r="S92" i="15"/>
  <c r="AE92" i="10"/>
  <c r="AI95" i="8" s="1"/>
  <c r="AK92" i="14"/>
  <c r="R92" i="15"/>
  <c r="AD92" i="10"/>
  <c r="AG95" i="8" s="1"/>
  <c r="AI92" i="14"/>
  <c r="I92" i="14"/>
  <c r="E92" i="15"/>
  <c r="I92" i="10"/>
  <c r="S95" i="6" s="1"/>
  <c r="AL94" i="8"/>
  <c r="U89" i="15"/>
  <c r="AM89" i="14"/>
  <c r="AG89" i="10"/>
  <c r="AK92" i="8" s="1"/>
  <c r="K88" i="6"/>
  <c r="L88" i="6" s="1"/>
  <c r="J88" i="6"/>
  <c r="W86" i="6"/>
  <c r="G81" i="10"/>
  <c r="F81" i="14"/>
  <c r="G81" i="14" s="1"/>
  <c r="C81" i="15"/>
  <c r="K88" i="14"/>
  <c r="Q89" i="10"/>
  <c r="F92" i="7" s="1"/>
  <c r="N89" i="14"/>
  <c r="G89" i="15"/>
  <c r="P84" i="14"/>
  <c r="J81" i="10"/>
  <c r="AJ92" i="14"/>
  <c r="S85" i="10"/>
  <c r="H88" i="7" s="1"/>
  <c r="S83" i="15"/>
  <c r="AK83" i="14"/>
  <c r="AE83" i="10"/>
  <c r="AI86" i="8" s="1"/>
  <c r="O83" i="14"/>
  <c r="R83" i="10"/>
  <c r="G86" i="7" s="1"/>
  <c r="H83" i="15"/>
  <c r="S80" i="10"/>
  <c r="H83" i="7" s="1"/>
  <c r="AH95" i="8"/>
  <c r="X82" i="10"/>
  <c r="J81" i="14"/>
  <c r="K81" i="14" s="1"/>
  <c r="F81" i="15"/>
  <c r="L81" i="10"/>
  <c r="K94" i="6"/>
  <c r="L94" i="6" s="1"/>
  <c r="J94" i="6"/>
  <c r="X89" i="10"/>
  <c r="W89" i="10"/>
  <c r="AF89" i="14"/>
  <c r="P89" i="15"/>
  <c r="AB89" i="10"/>
  <c r="AD92" i="8" s="1"/>
  <c r="I78" i="15"/>
  <c r="J79" i="10"/>
  <c r="F79" i="14"/>
  <c r="G79" i="14" s="1"/>
  <c r="C79" i="15"/>
  <c r="G79" i="10"/>
  <c r="P82" i="6" s="1"/>
  <c r="Q82" i="6" s="1"/>
  <c r="R82" i="6" s="1"/>
  <c r="N77" i="14"/>
  <c r="G77" i="15"/>
  <c r="Q77" i="10"/>
  <c r="F80" i="7" s="1"/>
  <c r="AF77" i="14"/>
  <c r="P77" i="15"/>
  <c r="AB77" i="10"/>
  <c r="AD80" i="8" s="1"/>
  <c r="N89" i="7"/>
  <c r="K89" i="7"/>
  <c r="P88" i="3" s="1"/>
  <c r="M79" i="10"/>
  <c r="H76" i="15"/>
  <c r="R76" i="10"/>
  <c r="G79" i="7" s="1"/>
  <c r="O76" i="14"/>
  <c r="W73" i="14"/>
  <c r="X73" i="14" s="1"/>
  <c r="T73" i="14" s="1"/>
  <c r="J116" i="12"/>
  <c r="Q76" i="8" s="1"/>
  <c r="G84" i="6"/>
  <c r="H84" i="6" s="1"/>
  <c r="F84" i="6"/>
  <c r="X76" i="10"/>
  <c r="O73" i="14"/>
  <c r="H73" i="15"/>
  <c r="R73" i="10"/>
  <c r="G76" i="7" s="1"/>
  <c r="M70" i="10"/>
  <c r="P79" i="10"/>
  <c r="P78" i="14"/>
  <c r="S76" i="15"/>
  <c r="AE76" i="10"/>
  <c r="AI79" i="8" s="1"/>
  <c r="AL79" i="8" s="1"/>
  <c r="AK76" i="14"/>
  <c r="AN76" i="14" s="1"/>
  <c r="J73" i="15"/>
  <c r="Q73" i="14"/>
  <c r="Q63" i="14"/>
  <c r="M63" i="14" s="1"/>
  <c r="T63" i="10"/>
  <c r="I66" i="7" s="1"/>
  <c r="J63" i="15"/>
  <c r="C64" i="8"/>
  <c r="C63" i="3"/>
  <c r="C64" i="6"/>
  <c r="C64" i="7"/>
  <c r="K79" i="15"/>
  <c r="U79" i="10"/>
  <c r="J82" i="7" s="1"/>
  <c r="R79" i="14"/>
  <c r="L77" i="15"/>
  <c r="AA77" i="14"/>
  <c r="I76" i="10"/>
  <c r="S79" i="6" s="1"/>
  <c r="E76" i="15"/>
  <c r="I76" i="14"/>
  <c r="AF76" i="14"/>
  <c r="P76" i="15"/>
  <c r="AB76" i="10"/>
  <c r="AD79" i="8" s="1"/>
  <c r="H74" i="14"/>
  <c r="H74" i="10"/>
  <c r="D74" i="15"/>
  <c r="I74" i="14"/>
  <c r="K74" i="14" s="1"/>
  <c r="I74" i="10"/>
  <c r="S77" i="6" s="1"/>
  <c r="E74" i="15"/>
  <c r="L71" i="15"/>
  <c r="AA71" i="14"/>
  <c r="W68" i="10"/>
  <c r="F67" i="6"/>
  <c r="G67" i="6"/>
  <c r="H67" i="6" s="1"/>
  <c r="N60" i="14"/>
  <c r="G60" i="15"/>
  <c r="Q60" i="10"/>
  <c r="F63" i="7" s="1"/>
  <c r="G73" i="14"/>
  <c r="T72" i="15"/>
  <c r="AF72" i="10"/>
  <c r="AJ75" i="8" s="1"/>
  <c r="AL72" i="14"/>
  <c r="H71" i="10"/>
  <c r="D71" i="15"/>
  <c r="H71" i="14"/>
  <c r="H71" i="15"/>
  <c r="O71" i="14"/>
  <c r="R71" i="10"/>
  <c r="G74" i="7" s="1"/>
  <c r="M74" i="7" s="1"/>
  <c r="R69" i="10"/>
  <c r="G72" i="7" s="1"/>
  <c r="O69" i="14"/>
  <c r="M69" i="14" s="1"/>
  <c r="H69" i="15"/>
  <c r="AM69" i="14"/>
  <c r="AG69" i="10"/>
  <c r="AK72" i="8" s="1"/>
  <c r="U69" i="15"/>
  <c r="M68" i="10"/>
  <c r="K72" i="6"/>
  <c r="L72" i="6" s="1"/>
  <c r="J72" i="6"/>
  <c r="P68" i="15"/>
  <c r="AF68" i="14"/>
  <c r="AB68" i="10"/>
  <c r="AD71" i="8" s="1"/>
  <c r="F71" i="6"/>
  <c r="G71" i="6"/>
  <c r="H71" i="6" s="1"/>
  <c r="I71" i="6" s="1"/>
  <c r="Q65" i="15"/>
  <c r="AC65" i="10"/>
  <c r="AF68" i="8" s="1"/>
  <c r="AH65" i="14"/>
  <c r="AM65" i="14"/>
  <c r="AN65" i="14" s="1"/>
  <c r="U65" i="15"/>
  <c r="AG65" i="10"/>
  <c r="AK68" i="8" s="1"/>
  <c r="AL68" i="8" s="1"/>
  <c r="AF62" i="14"/>
  <c r="AB62" i="10"/>
  <c r="AD65" i="8" s="1"/>
  <c r="P62" i="15"/>
  <c r="AA59" i="10"/>
  <c r="AC62" i="8" s="1"/>
  <c r="O59" i="15"/>
  <c r="AE59" i="14"/>
  <c r="C62" i="8"/>
  <c r="C62" i="7"/>
  <c r="C62" i="6"/>
  <c r="C61" i="3"/>
  <c r="C59" i="8"/>
  <c r="C59" i="6"/>
  <c r="C58" i="3"/>
  <c r="C59" i="7"/>
  <c r="U72" i="10"/>
  <c r="J75" i="7" s="1"/>
  <c r="K72" i="15"/>
  <c r="R72" i="14"/>
  <c r="AA72" i="14"/>
  <c r="L72" i="15"/>
  <c r="K66" i="10"/>
  <c r="M62" i="14"/>
  <c r="O67" i="7"/>
  <c r="X65" i="6"/>
  <c r="Y65" i="6" s="1"/>
  <c r="Z65" i="6" s="1"/>
  <c r="W65" i="6"/>
  <c r="L66" i="15"/>
  <c r="AA66" i="14"/>
  <c r="P66" i="10"/>
  <c r="T59" i="10"/>
  <c r="I62" i="7" s="1"/>
  <c r="P57" i="10"/>
  <c r="Q57" i="14"/>
  <c r="J57" i="15"/>
  <c r="T57" i="10"/>
  <c r="I60" i="7" s="1"/>
  <c r="S65" i="10"/>
  <c r="H68" i="7" s="1"/>
  <c r="I54" i="10"/>
  <c r="S57" i="6" s="1"/>
  <c r="E54" i="15"/>
  <c r="I54" i="14"/>
  <c r="L50" i="15"/>
  <c r="AA50" i="14"/>
  <c r="I50" i="14"/>
  <c r="I50" i="10"/>
  <c r="S53" i="6" s="1"/>
  <c r="E50" i="15"/>
  <c r="G51" i="6"/>
  <c r="H51" i="6" s="1"/>
  <c r="F51" i="6"/>
  <c r="AL47" i="14"/>
  <c r="T47" i="15"/>
  <c r="AF47" i="10"/>
  <c r="AJ50" i="8" s="1"/>
  <c r="R41" i="14"/>
  <c r="K41" i="15"/>
  <c r="U41" i="10"/>
  <c r="J44" i="7" s="1"/>
  <c r="P44" i="7" s="1"/>
  <c r="AM52" i="14"/>
  <c r="U52" i="15"/>
  <c r="AG52" i="10"/>
  <c r="AK55" i="8" s="1"/>
  <c r="P45" i="10"/>
  <c r="AH41" i="14"/>
  <c r="AJ41" i="14" s="1"/>
  <c r="Q41" i="15"/>
  <c r="AC41" i="10"/>
  <c r="AF44" i="8" s="1"/>
  <c r="AH44" i="8" s="1"/>
  <c r="M42" i="7"/>
  <c r="N38" i="14"/>
  <c r="G38" i="15"/>
  <c r="Q38" i="10"/>
  <c r="F41" i="7" s="1"/>
  <c r="L41" i="7" s="1"/>
  <c r="P31" i="10"/>
  <c r="P55" i="10"/>
  <c r="M54" i="15"/>
  <c r="Y54" i="10"/>
  <c r="AA57" i="8" s="1"/>
  <c r="AC54" i="14"/>
  <c r="J47" i="14"/>
  <c r="K47" i="14" s="1"/>
  <c r="L47" i="10"/>
  <c r="F47" i="15"/>
  <c r="AH61" i="8"/>
  <c r="N53" i="10"/>
  <c r="W52" i="10"/>
  <c r="I47" i="10"/>
  <c r="S50" i="6" s="1"/>
  <c r="I47" i="14"/>
  <c r="E47" i="15"/>
  <c r="E58" i="15"/>
  <c r="I58" i="14"/>
  <c r="I58" i="10"/>
  <c r="S61" i="6" s="1"/>
  <c r="L58" i="15"/>
  <c r="AA58" i="14"/>
  <c r="L49" i="15"/>
  <c r="AA49" i="14"/>
  <c r="L49" i="10"/>
  <c r="J49" i="14"/>
  <c r="K49" i="14" s="1"/>
  <c r="L49" i="14" s="1"/>
  <c r="D49" i="14" s="1"/>
  <c r="F49" i="15"/>
  <c r="C52" i="8"/>
  <c r="C52" i="7"/>
  <c r="C52" i="6"/>
  <c r="C51" i="3"/>
  <c r="O47" i="10"/>
  <c r="P46" i="10"/>
  <c r="O43" i="10"/>
  <c r="N41" i="14"/>
  <c r="Q41" i="10"/>
  <c r="F44" i="7" s="1"/>
  <c r="L44" i="7" s="1"/>
  <c r="G41" i="15"/>
  <c r="J38" i="14"/>
  <c r="L38" i="10"/>
  <c r="F38" i="15"/>
  <c r="W34" i="10"/>
  <c r="O27" i="10"/>
  <c r="O19" i="10"/>
  <c r="P10" i="10"/>
  <c r="T62" i="6"/>
  <c r="U62" i="6" s="1"/>
  <c r="V62" i="6" s="1"/>
  <c r="AA62" i="6" s="1"/>
  <c r="AB62" i="6" s="1"/>
  <c r="N61" i="3" s="1"/>
  <c r="S62" i="6"/>
  <c r="O55" i="15"/>
  <c r="AA55" i="10"/>
  <c r="AC58" i="8" s="1"/>
  <c r="AE55" i="14"/>
  <c r="V53" i="10"/>
  <c r="Y56" i="8"/>
  <c r="Z56" i="8" s="1"/>
  <c r="N52" i="10"/>
  <c r="N46" i="15"/>
  <c r="Z46" i="10"/>
  <c r="AB49" i="8" s="1"/>
  <c r="AD46" i="14"/>
  <c r="Y41" i="10"/>
  <c r="AA44" i="8" s="1"/>
  <c r="AC41" i="14"/>
  <c r="AG41" i="14" s="1"/>
  <c r="M41" i="15"/>
  <c r="T39" i="10"/>
  <c r="I42" i="7" s="1"/>
  <c r="O42" i="7" s="1"/>
  <c r="Q39" i="14"/>
  <c r="J39" i="15"/>
  <c r="AE35" i="10"/>
  <c r="AI38" i="8" s="1"/>
  <c r="AL38" i="8" s="1"/>
  <c r="AK35" i="14"/>
  <c r="AN35" i="14" s="1"/>
  <c r="S35" i="15"/>
  <c r="J31" i="14"/>
  <c r="K31" i="14" s="1"/>
  <c r="L31" i="10"/>
  <c r="F31" i="15"/>
  <c r="H19" i="14"/>
  <c r="L19" i="14" s="1"/>
  <c r="H19" i="10"/>
  <c r="D19" i="15"/>
  <c r="K54" i="10"/>
  <c r="C57" i="8"/>
  <c r="C57" i="7"/>
  <c r="C57" i="6"/>
  <c r="C56" i="3"/>
  <c r="S50" i="10"/>
  <c r="H53" i="7" s="1"/>
  <c r="O88" i="12"/>
  <c r="AH52" i="14"/>
  <c r="Q52" i="15"/>
  <c r="AC52" i="10"/>
  <c r="AF55" i="8" s="1"/>
  <c r="P52" i="15"/>
  <c r="AB52" i="10"/>
  <c r="AD55" i="8" s="1"/>
  <c r="AF52" i="14"/>
  <c r="M46" i="10"/>
  <c r="D45" i="15"/>
  <c r="H45" i="10"/>
  <c r="H45" i="14"/>
  <c r="L45" i="14" s="1"/>
  <c r="G44" i="10"/>
  <c r="F44" i="14"/>
  <c r="C44" i="15"/>
  <c r="O75" i="12"/>
  <c r="O44" i="14"/>
  <c r="R44" i="10"/>
  <c r="G47" i="7" s="1"/>
  <c r="H44" i="15"/>
  <c r="M43" i="14"/>
  <c r="O37" i="10"/>
  <c r="K32" i="10"/>
  <c r="O32" i="10"/>
  <c r="U29" i="15"/>
  <c r="AM29" i="14"/>
  <c r="AG29" i="10"/>
  <c r="AK32" i="8" s="1"/>
  <c r="I25" i="14"/>
  <c r="K25" i="14" s="1"/>
  <c r="I25" i="10"/>
  <c r="S28" i="6" s="1"/>
  <c r="E25" i="15"/>
  <c r="P42" i="14"/>
  <c r="M42" i="14" s="1"/>
  <c r="F30" i="6"/>
  <c r="G30" i="6"/>
  <c r="H30" i="6" s="1"/>
  <c r="K25" i="10"/>
  <c r="AC17" i="14"/>
  <c r="AG17" i="14" s="1"/>
  <c r="M17" i="15"/>
  <c r="Y17" i="10"/>
  <c r="AA20" i="8" s="1"/>
  <c r="N13" i="15"/>
  <c r="Z13" i="10"/>
  <c r="AB16" i="8" s="1"/>
  <c r="AD13" i="14"/>
  <c r="M13" i="10"/>
  <c r="O47" i="6"/>
  <c r="X39" i="6"/>
  <c r="Y39" i="6" s="1"/>
  <c r="Z39" i="6" s="1"/>
  <c r="W39" i="6"/>
  <c r="AC37" i="10"/>
  <c r="AF40" i="8" s="1"/>
  <c r="AH37" i="14"/>
  <c r="Q37" i="15"/>
  <c r="J37" i="10"/>
  <c r="AL37" i="14"/>
  <c r="T37" i="15"/>
  <c r="AF37" i="10"/>
  <c r="AJ40" i="8" s="1"/>
  <c r="O51" i="12"/>
  <c r="K33" i="6" s="1"/>
  <c r="L33" i="6" s="1"/>
  <c r="M33" i="6" s="1"/>
  <c r="N33" i="6" s="1"/>
  <c r="M32" i="3" s="1"/>
  <c r="I42" i="15"/>
  <c r="J40" i="15"/>
  <c r="T40" i="10"/>
  <c r="I43" i="7" s="1"/>
  <c r="Q40" i="14"/>
  <c r="AD36" i="10"/>
  <c r="AG39" i="8" s="1"/>
  <c r="AI36" i="14"/>
  <c r="R36" i="15"/>
  <c r="AB36" i="10"/>
  <c r="AD39" i="8" s="1"/>
  <c r="AF36" i="14"/>
  <c r="P36" i="15"/>
  <c r="C39" i="7"/>
  <c r="C39" i="6"/>
  <c r="C38" i="3"/>
  <c r="C39" i="8"/>
  <c r="O33" i="15"/>
  <c r="AA33" i="10"/>
  <c r="AC36" i="8" s="1"/>
  <c r="AE33" i="14"/>
  <c r="N33" i="14"/>
  <c r="M33" i="14" s="1"/>
  <c r="G33" i="15"/>
  <c r="Q33" i="10"/>
  <c r="F36" i="7" s="1"/>
  <c r="L36" i="7" s="1"/>
  <c r="B32" i="15"/>
  <c r="E32" i="14"/>
  <c r="F32" i="10"/>
  <c r="H30" i="15"/>
  <c r="R30" i="10"/>
  <c r="G33" i="7" s="1"/>
  <c r="O30" i="14"/>
  <c r="P28" i="10"/>
  <c r="AH28" i="14"/>
  <c r="AC28" i="10"/>
  <c r="AF31" i="8" s="1"/>
  <c r="Q28" i="15"/>
  <c r="J22" i="14"/>
  <c r="L22" i="10"/>
  <c r="F22" i="15"/>
  <c r="AE37" i="8"/>
  <c r="AM37" i="8" s="1"/>
  <c r="M40" i="10"/>
  <c r="I40" i="10"/>
  <c r="S43" i="6" s="1"/>
  <c r="I40" i="14"/>
  <c r="E40" i="15"/>
  <c r="AI40" i="14"/>
  <c r="R40" i="15"/>
  <c r="AD40" i="10"/>
  <c r="AG43" i="8" s="1"/>
  <c r="N29" i="15"/>
  <c r="AD29" i="14"/>
  <c r="Z29" i="10"/>
  <c r="AB32" i="8" s="1"/>
  <c r="M29" i="10"/>
  <c r="S28" i="10"/>
  <c r="H31" i="7" s="1"/>
  <c r="X28" i="6"/>
  <c r="Y28" i="6" s="1"/>
  <c r="W28" i="6"/>
  <c r="M24" i="10"/>
  <c r="AC24" i="14"/>
  <c r="M24" i="15"/>
  <c r="Y24" i="10"/>
  <c r="AA27" i="8" s="1"/>
  <c r="I22" i="15"/>
  <c r="J30" i="8"/>
  <c r="P30" i="8"/>
  <c r="G30" i="8"/>
  <c r="M30" i="8"/>
  <c r="L30" i="8"/>
  <c r="V30" i="8"/>
  <c r="S30" i="8"/>
  <c r="F30" i="8"/>
  <c r="U30" i="8"/>
  <c r="T30" i="8"/>
  <c r="Q30" i="8"/>
  <c r="I30" i="8"/>
  <c r="F28" i="6"/>
  <c r="G28" i="6"/>
  <c r="H28" i="6" s="1"/>
  <c r="I28" i="6" s="1"/>
  <c r="J25" i="6"/>
  <c r="I20" i="10"/>
  <c r="S23" i="6" s="1"/>
  <c r="E20" i="15"/>
  <c r="I20" i="14"/>
  <c r="K20" i="14" s="1"/>
  <c r="AA20" i="14"/>
  <c r="L20" i="15"/>
  <c r="AL35" i="8"/>
  <c r="S20" i="10"/>
  <c r="H23" i="7" s="1"/>
  <c r="W23" i="6"/>
  <c r="X15" i="10"/>
  <c r="S27" i="10"/>
  <c r="H30" i="7" s="1"/>
  <c r="H20" i="10"/>
  <c r="X23" i="6" s="1"/>
  <c r="Y23" i="6" s="1"/>
  <c r="Z23" i="6" s="1"/>
  <c r="H20" i="14"/>
  <c r="D20" i="15"/>
  <c r="N15" i="10"/>
  <c r="AM6" i="14"/>
  <c r="AN6" i="14" s="1"/>
  <c r="AG6" i="10"/>
  <c r="AK9" i="8" s="1"/>
  <c r="U6" i="15"/>
  <c r="AF3" i="14"/>
  <c r="AG3" i="14" s="1"/>
  <c r="P3" i="15"/>
  <c r="AB3" i="10"/>
  <c r="AD6" i="8" s="1"/>
  <c r="AE6" i="8" s="1"/>
  <c r="J29" i="6"/>
  <c r="K29" i="6"/>
  <c r="L29" i="6" s="1"/>
  <c r="M29" i="6" s="1"/>
  <c r="N29" i="6" s="1"/>
  <c r="M28" i="3" s="1"/>
  <c r="X16" i="10"/>
  <c r="AD16" i="10"/>
  <c r="AG19" i="8" s="1"/>
  <c r="R16" i="15"/>
  <c r="AI16" i="14"/>
  <c r="C19" i="6"/>
  <c r="C19" i="8"/>
  <c r="C19" i="7"/>
  <c r="L19" i="7" s="1"/>
  <c r="C18" i="3"/>
  <c r="J16" i="6"/>
  <c r="J15" i="8"/>
  <c r="S15" i="8"/>
  <c r="I15" i="8"/>
  <c r="U15" i="8"/>
  <c r="L15" i="8"/>
  <c r="V15" i="8"/>
  <c r="P15" i="8"/>
  <c r="F15" i="8"/>
  <c r="T15" i="8"/>
  <c r="Q15" i="8"/>
  <c r="M15" i="8"/>
  <c r="G15" i="8"/>
  <c r="K21" i="10"/>
  <c r="E21" i="15"/>
  <c r="I21" i="14"/>
  <c r="I21" i="10"/>
  <c r="S24" i="6" s="1"/>
  <c r="E21" i="14"/>
  <c r="F21" i="10"/>
  <c r="B21" i="15"/>
  <c r="C24" i="8"/>
  <c r="C24" i="7"/>
  <c r="C24" i="6"/>
  <c r="C23" i="3"/>
  <c r="Q9" i="14"/>
  <c r="T9" i="10"/>
  <c r="I12" i="7" s="1"/>
  <c r="J9" i="15"/>
  <c r="W9" i="10"/>
  <c r="N9" i="14"/>
  <c r="G9" i="15"/>
  <c r="Q9" i="10"/>
  <c r="F12" i="7" s="1"/>
  <c r="S17" i="10"/>
  <c r="H20" i="7" s="1"/>
  <c r="P12" i="10"/>
  <c r="L9" i="14"/>
  <c r="I13" i="15"/>
  <c r="G18" i="14"/>
  <c r="J14" i="10"/>
  <c r="H14" i="10"/>
  <c r="D14" i="15"/>
  <c r="H14" i="14"/>
  <c r="AE14" i="14"/>
  <c r="AA14" i="10"/>
  <c r="AC17" i="8" s="1"/>
  <c r="O14" i="15"/>
  <c r="AM12" i="14"/>
  <c r="U12" i="15"/>
  <c r="AG12" i="10"/>
  <c r="AK15" i="8" s="1"/>
  <c r="W12" i="10"/>
  <c r="N12" i="10"/>
  <c r="K8" i="8"/>
  <c r="R8" i="14"/>
  <c r="U8" i="10"/>
  <c r="J11" i="7" s="1"/>
  <c r="P11" i="7" s="1"/>
  <c r="K8" i="15"/>
  <c r="M7" i="10"/>
  <c r="AH7" i="14"/>
  <c r="AC7" i="10"/>
  <c r="AF10" i="8" s="1"/>
  <c r="Q7" i="15"/>
  <c r="O156" i="8"/>
  <c r="R47" i="8"/>
  <c r="X47" i="8" s="1"/>
  <c r="S46" i="3" s="1"/>
  <c r="F12" i="6"/>
  <c r="G12" i="6"/>
  <c r="H12" i="6" s="1"/>
  <c r="J4" i="10"/>
  <c r="R127" i="8"/>
  <c r="O91" i="8"/>
  <c r="R85" i="8"/>
  <c r="X85" i="8" s="1"/>
  <c r="S84" i="3" s="1"/>
  <c r="W65" i="8"/>
  <c r="P11" i="14"/>
  <c r="W14" i="6"/>
  <c r="O8" i="10"/>
  <c r="W8" i="10"/>
  <c r="AL6" i="8"/>
  <c r="O155" i="8"/>
  <c r="K80" i="8"/>
  <c r="O75" i="8"/>
  <c r="T27" i="5"/>
  <c r="AH11" i="14"/>
  <c r="Q11" i="15"/>
  <c r="AC11" i="10"/>
  <c r="AF14" i="8" s="1"/>
  <c r="E11" i="14"/>
  <c r="B11" i="15"/>
  <c r="F11" i="10"/>
  <c r="F11" i="14"/>
  <c r="G11" i="10"/>
  <c r="C11" i="15"/>
  <c r="G8" i="15"/>
  <c r="N8" i="14"/>
  <c r="Q8" i="10"/>
  <c r="F11" i="7" s="1"/>
  <c r="L11" i="7" s="1"/>
  <c r="R4" i="14"/>
  <c r="K4" i="15"/>
  <c r="U4" i="10"/>
  <c r="J7" i="7" s="1"/>
  <c r="J4" i="14"/>
  <c r="K4" i="14" s="1"/>
  <c r="F4" i="15"/>
  <c r="L4" i="10"/>
  <c r="W5" i="10"/>
  <c r="AB5" i="10"/>
  <c r="AD8" i="8" s="1"/>
  <c r="P5" i="15"/>
  <c r="AF5" i="14"/>
  <c r="O4" i="10"/>
  <c r="R103" i="8"/>
  <c r="Q82" i="8"/>
  <c r="R82" i="8" s="1"/>
  <c r="Q71" i="8"/>
  <c r="R71" i="8" s="1"/>
  <c r="N28" i="8"/>
  <c r="R88" i="8"/>
  <c r="R81" i="8"/>
  <c r="R62" i="8"/>
  <c r="W45" i="8"/>
  <c r="Q63" i="8"/>
  <c r="R63" i="8" s="1"/>
  <c r="W56" i="8"/>
  <c r="H34" i="8"/>
  <c r="O34" i="8" s="1"/>
  <c r="T53" i="5"/>
  <c r="T136" i="4"/>
  <c r="L136" i="4"/>
  <c r="N136" i="4"/>
  <c r="M136" i="4"/>
  <c r="C136" i="4"/>
  <c r="R136" i="4"/>
  <c r="I136" i="4"/>
  <c r="P136" i="4"/>
  <c r="U136" i="4"/>
  <c r="S136" i="4"/>
  <c r="O136" i="4"/>
  <c r="J136" i="4"/>
  <c r="T80" i="4"/>
  <c r="T55" i="4"/>
  <c r="T112" i="4"/>
  <c r="K84" i="8"/>
  <c r="K58" i="8"/>
  <c r="O58" i="8" s="1"/>
  <c r="O37" i="8"/>
  <c r="K27" i="8"/>
  <c r="T124" i="4"/>
  <c r="K144" i="8"/>
  <c r="N128" i="8"/>
  <c r="T47" i="4"/>
  <c r="K136" i="8"/>
  <c r="N72" i="8"/>
  <c r="K52" i="8"/>
  <c r="O52" i="8" s="1"/>
  <c r="X52" i="8" s="1"/>
  <c r="S51" i="3" s="1"/>
  <c r="K48" i="8"/>
  <c r="K36" i="8"/>
  <c r="O36" i="8" s="1"/>
  <c r="T67" i="5"/>
  <c r="T118" i="4"/>
  <c r="T45" i="4"/>
  <c r="H152" i="8"/>
  <c r="W144" i="8"/>
  <c r="H35" i="8"/>
  <c r="T5" i="4"/>
  <c r="T123" i="4"/>
  <c r="J159" i="6"/>
  <c r="Z154" i="10"/>
  <c r="AB157" i="8" s="1"/>
  <c r="AD154" i="14"/>
  <c r="N154" i="15"/>
  <c r="H155" i="10"/>
  <c r="D155" i="15"/>
  <c r="H155" i="14"/>
  <c r="L155" i="14" s="1"/>
  <c r="J154" i="10"/>
  <c r="AF154" i="10"/>
  <c r="AJ157" i="8" s="1"/>
  <c r="AL154" i="14"/>
  <c r="T154" i="15"/>
  <c r="O149" i="15"/>
  <c r="AA149" i="10"/>
  <c r="AC152" i="8" s="1"/>
  <c r="AE149" i="14"/>
  <c r="X159" i="6"/>
  <c r="Y159" i="6" s="1"/>
  <c r="Z159" i="6" s="1"/>
  <c r="W159" i="6"/>
  <c r="AA156" i="10"/>
  <c r="AC159" i="8" s="1"/>
  <c r="AE156" i="14"/>
  <c r="O156" i="15"/>
  <c r="F155" i="15"/>
  <c r="J155" i="14"/>
  <c r="K155" i="14" s="1"/>
  <c r="L155" i="10"/>
  <c r="X153" i="10"/>
  <c r="J153" i="15"/>
  <c r="Q153" i="14"/>
  <c r="T153" i="10"/>
  <c r="I156" i="7" s="1"/>
  <c r="O156" i="7" s="1"/>
  <c r="P152" i="15"/>
  <c r="AF152" i="14"/>
  <c r="AB152" i="10"/>
  <c r="AD155" i="8" s="1"/>
  <c r="M152" i="10"/>
  <c r="J157" i="6"/>
  <c r="U150" i="10"/>
  <c r="J153" i="7" s="1"/>
  <c r="K150" i="15"/>
  <c r="R150" i="14"/>
  <c r="G143" i="10"/>
  <c r="C143" i="15"/>
  <c r="F143" i="14"/>
  <c r="G143" i="14" s="1"/>
  <c r="W138" i="10"/>
  <c r="S138" i="10"/>
  <c r="H141" i="7" s="1"/>
  <c r="AA136" i="14"/>
  <c r="L136" i="15"/>
  <c r="X134" i="10"/>
  <c r="AG135" i="10"/>
  <c r="AK138" i="8" s="1"/>
  <c r="AM135" i="14"/>
  <c r="U135" i="15"/>
  <c r="W129" i="10"/>
  <c r="K142" i="7"/>
  <c r="P141" i="3" s="1"/>
  <c r="N142" i="7"/>
  <c r="S130" i="15"/>
  <c r="AK130" i="14"/>
  <c r="AE130" i="10"/>
  <c r="AI133" i="8" s="1"/>
  <c r="T132" i="10"/>
  <c r="I135" i="7" s="1"/>
  <c r="Q132" i="14"/>
  <c r="J132" i="15"/>
  <c r="AD132" i="10"/>
  <c r="AG135" i="8" s="1"/>
  <c r="AI132" i="14"/>
  <c r="R132" i="15"/>
  <c r="AD132" i="14"/>
  <c r="N132" i="15"/>
  <c r="Z132" i="10"/>
  <c r="AB135" i="8" s="1"/>
  <c r="P127" i="14"/>
  <c r="M127" i="14" s="1"/>
  <c r="O132" i="7"/>
  <c r="M123" i="10"/>
  <c r="C126" i="8"/>
  <c r="C126" i="7"/>
  <c r="O126" i="7" s="1"/>
  <c r="C126" i="6"/>
  <c r="C125" i="3"/>
  <c r="P158" i="10"/>
  <c r="AH160" i="8"/>
  <c r="AB156" i="10"/>
  <c r="AD159" i="8" s="1"/>
  <c r="AF156" i="14"/>
  <c r="P156" i="15"/>
  <c r="J158" i="15"/>
  <c r="T158" i="10"/>
  <c r="I161" i="7" s="1"/>
  <c r="O161" i="7" s="1"/>
  <c r="Q158" i="14"/>
  <c r="Q156" i="15"/>
  <c r="AC156" i="10"/>
  <c r="AF159" i="8" s="1"/>
  <c r="AH159" i="8" s="1"/>
  <c r="AH156" i="14"/>
  <c r="AJ156" i="14" s="1"/>
  <c r="P152" i="10"/>
  <c r="O155" i="10"/>
  <c r="K155" i="10"/>
  <c r="C158" i="8"/>
  <c r="C158" i="7"/>
  <c r="C158" i="6"/>
  <c r="C157" i="3"/>
  <c r="AH151" i="14"/>
  <c r="AC151" i="10"/>
  <c r="AF154" i="8" s="1"/>
  <c r="Q151" i="15"/>
  <c r="AM151" i="14"/>
  <c r="AG151" i="10"/>
  <c r="AK154" i="8" s="1"/>
  <c r="U151" i="15"/>
  <c r="P148" i="10"/>
  <c r="W151" i="10"/>
  <c r="F150" i="14"/>
  <c r="G150" i="14" s="1"/>
  <c r="C150" i="15"/>
  <c r="G150" i="10"/>
  <c r="AD150" i="14"/>
  <c r="Z150" i="10"/>
  <c r="AB153" i="8" s="1"/>
  <c r="N150" i="15"/>
  <c r="W144" i="10"/>
  <c r="R147" i="15"/>
  <c r="AD147" i="10"/>
  <c r="AG150" i="8" s="1"/>
  <c r="AI147" i="14"/>
  <c r="N146" i="10"/>
  <c r="Q144" i="15"/>
  <c r="AC144" i="10"/>
  <c r="AF147" i="8" s="1"/>
  <c r="AH144" i="14"/>
  <c r="Q141" i="15"/>
  <c r="AC141" i="10"/>
  <c r="AF144" i="8" s="1"/>
  <c r="AH144" i="8" s="1"/>
  <c r="AH141" i="14"/>
  <c r="AJ141" i="14" s="1"/>
  <c r="P138" i="10"/>
  <c r="O136" i="10"/>
  <c r="N134" i="14"/>
  <c r="G134" i="15"/>
  <c r="Q134" i="10"/>
  <c r="F137" i="7" s="1"/>
  <c r="L137" i="7" s="1"/>
  <c r="AA140" i="14"/>
  <c r="L140" i="15"/>
  <c r="W140" i="14"/>
  <c r="X140" i="14" s="1"/>
  <c r="T140" i="14" s="1"/>
  <c r="J176" i="12"/>
  <c r="Q143" i="8" s="1"/>
  <c r="R143" i="8" s="1"/>
  <c r="W140" i="10"/>
  <c r="AB134" i="10"/>
  <c r="AD137" i="8" s="1"/>
  <c r="AF134" i="14"/>
  <c r="P134" i="15"/>
  <c r="AE141" i="8"/>
  <c r="W139" i="6"/>
  <c r="P133" i="10"/>
  <c r="T133" i="10"/>
  <c r="I136" i="7" s="1"/>
  <c r="Q133" i="14"/>
  <c r="J133" i="15"/>
  <c r="AM133" i="14"/>
  <c r="U133" i="15"/>
  <c r="AG133" i="10"/>
  <c r="AK136" i="8" s="1"/>
  <c r="X132" i="10"/>
  <c r="D132" i="15"/>
  <c r="H132" i="10"/>
  <c r="H132" i="14"/>
  <c r="O170" i="12"/>
  <c r="K136" i="6" s="1"/>
  <c r="L136" i="6" s="1"/>
  <c r="M136" i="6" s="1"/>
  <c r="J132" i="10"/>
  <c r="P125" i="10"/>
  <c r="AH158" i="14"/>
  <c r="Q158" i="15"/>
  <c r="AC158" i="10"/>
  <c r="AF161" i="8" s="1"/>
  <c r="F157" i="14"/>
  <c r="C157" i="15"/>
  <c r="G157" i="10"/>
  <c r="AD158" i="10"/>
  <c r="AG161" i="8" s="1"/>
  <c r="AI158" i="14"/>
  <c r="R158" i="15"/>
  <c r="Y156" i="10"/>
  <c r="AA159" i="8" s="1"/>
  <c r="AC156" i="14"/>
  <c r="M156" i="15"/>
  <c r="Z156" i="10"/>
  <c r="AB159" i="8" s="1"/>
  <c r="AD156" i="14"/>
  <c r="N156" i="15"/>
  <c r="R158" i="10"/>
  <c r="G161" i="7" s="1"/>
  <c r="M161" i="7" s="1"/>
  <c r="O158" i="14"/>
  <c r="H158" i="15"/>
  <c r="N158" i="15"/>
  <c r="Z158" i="10"/>
  <c r="AB161" i="8" s="1"/>
  <c r="AD158" i="14"/>
  <c r="S154" i="15"/>
  <c r="AE154" i="10"/>
  <c r="AI157" i="8" s="1"/>
  <c r="AK154" i="14"/>
  <c r="AI154" i="14"/>
  <c r="R154" i="15"/>
  <c r="AD154" i="10"/>
  <c r="AG157" i="8" s="1"/>
  <c r="AE152" i="10"/>
  <c r="AI155" i="8" s="1"/>
  <c r="AL155" i="8" s="1"/>
  <c r="AK152" i="14"/>
  <c r="AN152" i="14" s="1"/>
  <c r="S152" i="15"/>
  <c r="Q154" i="10"/>
  <c r="F157" i="7" s="1"/>
  <c r="N154" i="14"/>
  <c r="G154" i="15"/>
  <c r="Q153" i="10"/>
  <c r="F156" i="7" s="1"/>
  <c r="L156" i="7" s="1"/>
  <c r="N153" i="14"/>
  <c r="G153" i="15"/>
  <c r="R155" i="15"/>
  <c r="AI155" i="14"/>
  <c r="AD155" i="10"/>
  <c r="AG158" i="8" s="1"/>
  <c r="Z155" i="10"/>
  <c r="AB158" i="8" s="1"/>
  <c r="AD155" i="14"/>
  <c r="N155" i="15"/>
  <c r="P155" i="10"/>
  <c r="AD153" i="14"/>
  <c r="N153" i="15"/>
  <c r="Z153" i="10"/>
  <c r="AB156" i="8" s="1"/>
  <c r="F153" i="15"/>
  <c r="J153" i="14"/>
  <c r="L153" i="10"/>
  <c r="AC149" i="14"/>
  <c r="AG149" i="14" s="1"/>
  <c r="M149" i="15"/>
  <c r="Y149" i="10"/>
  <c r="AA152" i="8" s="1"/>
  <c r="M151" i="10"/>
  <c r="L151" i="10"/>
  <c r="F151" i="15"/>
  <c r="J151" i="14"/>
  <c r="K151" i="14" s="1"/>
  <c r="W149" i="14"/>
  <c r="X149" i="14" s="1"/>
  <c r="T149" i="14" s="1"/>
  <c r="AK148" i="14"/>
  <c r="AN148" i="14" s="1"/>
  <c r="AB148" i="14" s="1"/>
  <c r="Z148" i="14" s="1"/>
  <c r="S148" i="14" s="1"/>
  <c r="AE148" i="10"/>
  <c r="AI151" i="8" s="1"/>
  <c r="AL151" i="8" s="1"/>
  <c r="S148" i="15"/>
  <c r="P149" i="10"/>
  <c r="T150" i="10"/>
  <c r="I153" i="7" s="1"/>
  <c r="J150" i="15"/>
  <c r="Q150" i="14"/>
  <c r="AA150" i="14"/>
  <c r="L150" i="15"/>
  <c r="O150" i="14"/>
  <c r="R150" i="10"/>
  <c r="G153" i="7" s="1"/>
  <c r="H150" i="15"/>
  <c r="H144" i="14"/>
  <c r="D144" i="15"/>
  <c r="H144" i="10"/>
  <c r="O147" i="14"/>
  <c r="H147" i="15"/>
  <c r="R147" i="10"/>
  <c r="G150" i="7" s="1"/>
  <c r="C150" i="6"/>
  <c r="C150" i="8"/>
  <c r="C150" i="7"/>
  <c r="C149" i="3"/>
  <c r="F152" i="6"/>
  <c r="G152" i="6"/>
  <c r="H152" i="6" s="1"/>
  <c r="M147" i="10"/>
  <c r="AA144" i="10"/>
  <c r="AC147" i="8" s="1"/>
  <c r="AE144" i="14"/>
  <c r="O144" i="15"/>
  <c r="V146" i="10"/>
  <c r="Y149" i="8"/>
  <c r="Z149" i="8" s="1"/>
  <c r="O146" i="14"/>
  <c r="H146" i="15"/>
  <c r="R146" i="10"/>
  <c r="G149" i="7" s="1"/>
  <c r="M149" i="7" s="1"/>
  <c r="T146" i="10"/>
  <c r="I149" i="7" s="1"/>
  <c r="O149" i="7" s="1"/>
  <c r="J146" i="15"/>
  <c r="Q146" i="14"/>
  <c r="N144" i="10"/>
  <c r="AH147" i="14"/>
  <c r="AJ147" i="14" s="1"/>
  <c r="Q147" i="15"/>
  <c r="AC147" i="10"/>
  <c r="AF150" i="8" s="1"/>
  <c r="H139" i="14"/>
  <c r="L139" i="14" s="1"/>
  <c r="D139" i="14" s="1"/>
  <c r="H139" i="10"/>
  <c r="D139" i="15"/>
  <c r="V139" i="15" s="1"/>
  <c r="G139" i="11" s="1"/>
  <c r="D139" i="11" s="1"/>
  <c r="AM137" i="14"/>
  <c r="AG137" i="10"/>
  <c r="AK140" i="8" s="1"/>
  <c r="U137" i="15"/>
  <c r="AD142" i="10"/>
  <c r="AG145" i="8" s="1"/>
  <c r="AI142" i="14"/>
  <c r="R142" i="15"/>
  <c r="J142" i="14"/>
  <c r="F142" i="15"/>
  <c r="L142" i="10"/>
  <c r="X141" i="10"/>
  <c r="M145" i="10"/>
  <c r="J145" i="15"/>
  <c r="T145" i="10"/>
  <c r="I148" i="7" s="1"/>
  <c r="Q145" i="14"/>
  <c r="T145" i="15"/>
  <c r="AF145" i="10"/>
  <c r="AJ148" i="8" s="1"/>
  <c r="AL145" i="14"/>
  <c r="E143" i="15"/>
  <c r="I143" i="14"/>
  <c r="I143" i="10"/>
  <c r="S146" i="6" s="1"/>
  <c r="AC143" i="10"/>
  <c r="AF146" i="8" s="1"/>
  <c r="AH143" i="14"/>
  <c r="Q143" i="15"/>
  <c r="K143" i="10"/>
  <c r="J143" i="10"/>
  <c r="I141" i="10"/>
  <c r="E141" i="15"/>
  <c r="I141" i="14"/>
  <c r="AF141" i="14"/>
  <c r="P141" i="15"/>
  <c r="AB141" i="10"/>
  <c r="AD144" i="8" s="1"/>
  <c r="O138" i="10"/>
  <c r="P142" i="10"/>
  <c r="AL137" i="14"/>
  <c r="T137" i="15"/>
  <c r="AF137" i="10"/>
  <c r="AJ140" i="8" s="1"/>
  <c r="AI135" i="14"/>
  <c r="AJ135" i="14" s="1"/>
  <c r="R135" i="15"/>
  <c r="AD135" i="10"/>
  <c r="AG138" i="8" s="1"/>
  <c r="F135" i="14"/>
  <c r="C135" i="15"/>
  <c r="G135" i="10"/>
  <c r="L138" i="7" s="1"/>
  <c r="H134" i="14"/>
  <c r="D134" i="15"/>
  <c r="H134" i="10"/>
  <c r="AK135" i="14"/>
  <c r="AN135" i="14" s="1"/>
  <c r="S135" i="15"/>
  <c r="AE135" i="10"/>
  <c r="AI138" i="8" s="1"/>
  <c r="AL138" i="8" s="1"/>
  <c r="I134" i="14"/>
  <c r="K134" i="14" s="1"/>
  <c r="E134" i="15"/>
  <c r="I134" i="10"/>
  <c r="S137" i="6" s="1"/>
  <c r="M139" i="7"/>
  <c r="J135" i="10"/>
  <c r="F140" i="10"/>
  <c r="E140" i="14"/>
  <c r="B140" i="15"/>
  <c r="L140" i="10"/>
  <c r="J140" i="14"/>
  <c r="K140" i="14" s="1"/>
  <c r="L140" i="14" s="1"/>
  <c r="F140" i="15"/>
  <c r="C143" i="7"/>
  <c r="C143" i="6"/>
  <c r="C143" i="8"/>
  <c r="C142" i="3"/>
  <c r="AE142" i="8"/>
  <c r="Z136" i="10"/>
  <c r="AB139" i="8" s="1"/>
  <c r="AD136" i="14"/>
  <c r="N136" i="15"/>
  <c r="M134" i="10"/>
  <c r="P131" i="10"/>
  <c r="R129" i="10"/>
  <c r="G132" i="7" s="1"/>
  <c r="M132" i="7" s="1"/>
  <c r="O129" i="14"/>
  <c r="M129" i="14" s="1"/>
  <c r="H129" i="15"/>
  <c r="M134" i="7"/>
  <c r="K133" i="10"/>
  <c r="J130" i="10"/>
  <c r="AE134" i="8"/>
  <c r="AK124" i="14"/>
  <c r="AN124" i="14" s="1"/>
  <c r="AB124" i="14" s="1"/>
  <c r="Z124" i="14" s="1"/>
  <c r="S124" i="14" s="1"/>
  <c r="AE124" i="10"/>
  <c r="AI127" i="8" s="1"/>
  <c r="AL127" i="8" s="1"/>
  <c r="AM127" i="8" s="1"/>
  <c r="AN127" i="8" s="1"/>
  <c r="T126" i="3" s="1"/>
  <c r="S124" i="15"/>
  <c r="Z130" i="10"/>
  <c r="AB133" i="8" s="1"/>
  <c r="AE133" i="8" s="1"/>
  <c r="N130" i="15"/>
  <c r="AD130" i="14"/>
  <c r="AG130" i="14" s="1"/>
  <c r="W134" i="6"/>
  <c r="C133" i="8"/>
  <c r="C132" i="3"/>
  <c r="C133" i="6"/>
  <c r="C133" i="7"/>
  <c r="W132" i="10"/>
  <c r="AC132" i="10"/>
  <c r="AF135" i="8" s="1"/>
  <c r="AH135" i="8" s="1"/>
  <c r="AH132" i="14"/>
  <c r="AJ132" i="14" s="1"/>
  <c r="Q132" i="15"/>
  <c r="U132" i="10"/>
  <c r="J135" i="7" s="1"/>
  <c r="R132" i="14"/>
  <c r="K132" i="15"/>
  <c r="AC132" i="14"/>
  <c r="M132" i="15"/>
  <c r="Y132" i="10"/>
  <c r="AA135" i="8" s="1"/>
  <c r="P128" i="10"/>
  <c r="AL128" i="14"/>
  <c r="AN128" i="14" s="1"/>
  <c r="T128" i="15"/>
  <c r="AF128" i="10"/>
  <c r="AJ131" i="8" s="1"/>
  <c r="AL131" i="8" s="1"/>
  <c r="X132" i="6"/>
  <c r="Y132" i="6" s="1"/>
  <c r="W132" i="6"/>
  <c r="AJ130" i="14"/>
  <c r="N132" i="7"/>
  <c r="K132" i="7"/>
  <c r="P131" i="3" s="1"/>
  <c r="J130" i="6"/>
  <c r="K130" i="6"/>
  <c r="L130" i="6" s="1"/>
  <c r="AK125" i="14"/>
  <c r="AN125" i="14" s="1"/>
  <c r="S125" i="15"/>
  <c r="AE125" i="10"/>
  <c r="AI128" i="8" s="1"/>
  <c r="AL128" i="8" s="1"/>
  <c r="S125" i="10"/>
  <c r="H128" i="7" s="1"/>
  <c r="I123" i="14"/>
  <c r="E123" i="15"/>
  <c r="I123" i="10"/>
  <c r="S126" i="6" s="1"/>
  <c r="AA126" i="14"/>
  <c r="L126" i="15"/>
  <c r="O122" i="14"/>
  <c r="R122" i="10"/>
  <c r="G125" i="7" s="1"/>
  <c r="H122" i="15"/>
  <c r="M130" i="7"/>
  <c r="G123" i="14"/>
  <c r="D121" i="15"/>
  <c r="H121" i="14"/>
  <c r="H121" i="10"/>
  <c r="AD121" i="14"/>
  <c r="N121" i="15"/>
  <c r="Z121" i="10"/>
  <c r="AB124" i="8" s="1"/>
  <c r="E114" i="14"/>
  <c r="F114" i="10"/>
  <c r="B114" i="15"/>
  <c r="Q114" i="14"/>
  <c r="T114" i="10"/>
  <c r="I117" i="7" s="1"/>
  <c r="O117" i="7" s="1"/>
  <c r="J114" i="15"/>
  <c r="J120" i="10"/>
  <c r="C121" i="8"/>
  <c r="C121" i="6"/>
  <c r="K121" i="6" s="1"/>
  <c r="L121" i="6" s="1"/>
  <c r="M121" i="6" s="1"/>
  <c r="C120" i="3"/>
  <c r="C121" i="7"/>
  <c r="O121" i="7" s="1"/>
  <c r="AH115" i="14"/>
  <c r="AC115" i="10"/>
  <c r="AF118" i="8" s="1"/>
  <c r="Q115" i="15"/>
  <c r="I120" i="14"/>
  <c r="K120" i="14" s="1"/>
  <c r="I120" i="10"/>
  <c r="S123" i="6" s="1"/>
  <c r="E120" i="15"/>
  <c r="AE120" i="14"/>
  <c r="O120" i="15"/>
  <c r="AA120" i="10"/>
  <c r="AC123" i="8" s="1"/>
  <c r="AE123" i="8" s="1"/>
  <c r="J126" i="6"/>
  <c r="K126" i="6"/>
  <c r="L126" i="6" s="1"/>
  <c r="M121" i="10"/>
  <c r="U118" i="10"/>
  <c r="J121" i="7" s="1"/>
  <c r="K118" i="15"/>
  <c r="R118" i="14"/>
  <c r="S115" i="10"/>
  <c r="H118" i="7" s="1"/>
  <c r="AC116" i="14"/>
  <c r="M116" i="15"/>
  <c r="Y116" i="10"/>
  <c r="AA119" i="8" s="1"/>
  <c r="S113" i="10"/>
  <c r="H116" i="7" s="1"/>
  <c r="O113" i="10"/>
  <c r="AL113" i="14"/>
  <c r="T113" i="15"/>
  <c r="AF113" i="10"/>
  <c r="AJ116" i="8" s="1"/>
  <c r="H109" i="14"/>
  <c r="D109" i="15"/>
  <c r="H109" i="10"/>
  <c r="F120" i="6"/>
  <c r="AK112" i="14"/>
  <c r="S112" i="15"/>
  <c r="AE112" i="10"/>
  <c r="AI115" i="8" s="1"/>
  <c r="M117" i="10"/>
  <c r="M117" i="15"/>
  <c r="Y117" i="10"/>
  <c r="AA120" i="8" s="1"/>
  <c r="AC117" i="14"/>
  <c r="J117" i="14"/>
  <c r="K117" i="14" s="1"/>
  <c r="L117" i="14" s="1"/>
  <c r="D117" i="14" s="1"/>
  <c r="L117" i="10"/>
  <c r="F117" i="15"/>
  <c r="AF110" i="10"/>
  <c r="AJ113" i="8" s="1"/>
  <c r="AL110" i="14"/>
  <c r="T110" i="15"/>
  <c r="J109" i="10"/>
  <c r="E105" i="14"/>
  <c r="B105" i="15"/>
  <c r="F105" i="10"/>
  <c r="W103" i="10"/>
  <c r="O116" i="15"/>
  <c r="AE116" i="14"/>
  <c r="AA116" i="10"/>
  <c r="AC119" i="8" s="1"/>
  <c r="S113" i="15"/>
  <c r="AE113" i="10"/>
  <c r="AI116" i="8" s="1"/>
  <c r="AK113" i="14"/>
  <c r="AA112" i="14"/>
  <c r="L112" i="15"/>
  <c r="AF110" i="14"/>
  <c r="P110" i="15"/>
  <c r="AB110" i="10"/>
  <c r="AD113" i="8" s="1"/>
  <c r="E106" i="14"/>
  <c r="B106" i="15"/>
  <c r="F106" i="10"/>
  <c r="K125" i="6"/>
  <c r="L125" i="6" s="1"/>
  <c r="J125" i="6"/>
  <c r="T109" i="10"/>
  <c r="I112" i="7" s="1"/>
  <c r="Q109" i="14"/>
  <c r="J109" i="15"/>
  <c r="P105" i="10"/>
  <c r="AA119" i="14"/>
  <c r="L119" i="15"/>
  <c r="N119" i="15"/>
  <c r="Z119" i="10"/>
  <c r="AB122" i="8" s="1"/>
  <c r="AD119" i="14"/>
  <c r="O119" i="14"/>
  <c r="R119" i="10"/>
  <c r="G122" i="7" s="1"/>
  <c r="H119" i="15"/>
  <c r="H112" i="15"/>
  <c r="R112" i="10"/>
  <c r="G115" i="7" s="1"/>
  <c r="O112" i="14"/>
  <c r="J110" i="15"/>
  <c r="T110" i="10"/>
  <c r="I113" i="7" s="1"/>
  <c r="O113" i="7" s="1"/>
  <c r="Q110" i="14"/>
  <c r="AE106" i="10"/>
  <c r="AI109" i="8" s="1"/>
  <c r="AL109" i="8" s="1"/>
  <c r="AK106" i="14"/>
  <c r="AN106" i="14" s="1"/>
  <c r="S106" i="15"/>
  <c r="W123" i="6"/>
  <c r="F116" i="15"/>
  <c r="J116" i="14"/>
  <c r="L116" i="10"/>
  <c r="P116" i="10"/>
  <c r="AF116" i="14"/>
  <c r="AB116" i="10"/>
  <c r="AD119" i="8" s="1"/>
  <c r="P116" i="15"/>
  <c r="N107" i="15"/>
  <c r="AD107" i="14"/>
  <c r="Z107" i="10"/>
  <c r="AB110" i="8" s="1"/>
  <c r="AE107" i="10"/>
  <c r="AI110" i="8" s="1"/>
  <c r="S107" i="15"/>
  <c r="AK107" i="14"/>
  <c r="G108" i="15"/>
  <c r="Q108" i="10"/>
  <c r="F111" i="7" s="1"/>
  <c r="N108" i="14"/>
  <c r="U108" i="10"/>
  <c r="J111" i="7" s="1"/>
  <c r="R108" i="14"/>
  <c r="K108" i="15"/>
  <c r="X108" i="10"/>
  <c r="G107" i="10"/>
  <c r="F107" i="14"/>
  <c r="C107" i="15"/>
  <c r="O146" i="12"/>
  <c r="W109" i="6"/>
  <c r="O106" i="7"/>
  <c r="P107" i="10"/>
  <c r="N111" i="10"/>
  <c r="P111" i="10"/>
  <c r="M111" i="15"/>
  <c r="AC111" i="14"/>
  <c r="Y111" i="10"/>
  <c r="AA114" i="8" s="1"/>
  <c r="C114" i="8"/>
  <c r="C113" i="3"/>
  <c r="C114" i="7"/>
  <c r="C114" i="6"/>
  <c r="G114" i="6" s="1"/>
  <c r="H114" i="6" s="1"/>
  <c r="I114" i="6" s="1"/>
  <c r="K100" i="10"/>
  <c r="E97" i="14"/>
  <c r="F97" i="10"/>
  <c r="B97" i="15"/>
  <c r="W107" i="6"/>
  <c r="X107" i="6"/>
  <c r="Y107" i="6" s="1"/>
  <c r="C102" i="15"/>
  <c r="F102" i="14"/>
  <c r="G102" i="14" s="1"/>
  <c r="G102" i="10"/>
  <c r="AL102" i="14"/>
  <c r="T102" i="15"/>
  <c r="AF102" i="10"/>
  <c r="AJ105" i="8" s="1"/>
  <c r="L102" i="10"/>
  <c r="F102" i="15"/>
  <c r="J102" i="14"/>
  <c r="W85" i="10"/>
  <c r="C101" i="15"/>
  <c r="G101" i="10"/>
  <c r="F101" i="14"/>
  <c r="G101" i="14" s="1"/>
  <c r="P99" i="10"/>
  <c r="AC96" i="10"/>
  <c r="AF99" i="8" s="1"/>
  <c r="AH99" i="8" s="1"/>
  <c r="AH96" i="14"/>
  <c r="AJ96" i="14" s="1"/>
  <c r="Q96" i="15"/>
  <c r="N95" i="14"/>
  <c r="Q95" i="10"/>
  <c r="F98" i="7" s="1"/>
  <c r="G95" i="15"/>
  <c r="AH95" i="14"/>
  <c r="Q95" i="15"/>
  <c r="AC95" i="10"/>
  <c r="AF98" i="8" s="1"/>
  <c r="AI94" i="14"/>
  <c r="AJ94" i="14" s="1"/>
  <c r="R94" i="15"/>
  <c r="AD94" i="10"/>
  <c r="AG97" i="8" s="1"/>
  <c r="AH97" i="8" s="1"/>
  <c r="AA87" i="14"/>
  <c r="L87" i="15"/>
  <c r="X85" i="10"/>
  <c r="AE99" i="14"/>
  <c r="O99" i="15"/>
  <c r="AA99" i="10"/>
  <c r="AC102" i="8" s="1"/>
  <c r="AG93" i="14"/>
  <c r="R96" i="14"/>
  <c r="U96" i="10"/>
  <c r="J99" i="7" s="1"/>
  <c r="P99" i="7" s="1"/>
  <c r="K96" i="15"/>
  <c r="S107" i="10"/>
  <c r="H110" i="7" s="1"/>
  <c r="O84" i="14"/>
  <c r="H84" i="15"/>
  <c r="R84" i="10"/>
  <c r="G87" i="7" s="1"/>
  <c r="M87" i="7" s="1"/>
  <c r="C87" i="8"/>
  <c r="C87" i="6"/>
  <c r="C86" i="3"/>
  <c r="C87" i="7"/>
  <c r="O87" i="7" s="1"/>
  <c r="G98" i="15"/>
  <c r="Q98" i="10"/>
  <c r="F101" i="7" s="1"/>
  <c r="L101" i="7" s="1"/>
  <c r="N98" i="14"/>
  <c r="M98" i="14" s="1"/>
  <c r="O98" i="10"/>
  <c r="AH98" i="14"/>
  <c r="Q98" i="15"/>
  <c r="AC98" i="10"/>
  <c r="AF101" i="8" s="1"/>
  <c r="W91" i="10"/>
  <c r="O88" i="10"/>
  <c r="M88" i="10"/>
  <c r="AH93" i="8"/>
  <c r="C92" i="15"/>
  <c r="F92" i="14"/>
  <c r="G92" i="14" s="1"/>
  <c r="G92" i="10"/>
  <c r="K92" i="10"/>
  <c r="I88" i="15"/>
  <c r="O89" i="10"/>
  <c r="F97" i="6"/>
  <c r="G97" i="6"/>
  <c r="H97" i="6" s="1"/>
  <c r="I97" i="6" s="1"/>
  <c r="N97" i="6" s="1"/>
  <c r="M96" i="3" s="1"/>
  <c r="H89" i="10"/>
  <c r="H89" i="14"/>
  <c r="D89" i="15"/>
  <c r="K90" i="7"/>
  <c r="P89" i="3" s="1"/>
  <c r="W92" i="14"/>
  <c r="X92" i="14" s="1"/>
  <c r="T92" i="14" s="1"/>
  <c r="K93" i="6"/>
  <c r="L93" i="6" s="1"/>
  <c r="J93" i="6"/>
  <c r="M83" i="10"/>
  <c r="AC83" i="14"/>
  <c r="AG83" i="14" s="1"/>
  <c r="M83" i="15"/>
  <c r="Y83" i="10"/>
  <c r="AA86" i="8" s="1"/>
  <c r="AE75" i="10"/>
  <c r="AI78" i="8" s="1"/>
  <c r="AL78" i="8" s="1"/>
  <c r="AK75" i="14"/>
  <c r="AN75" i="14" s="1"/>
  <c r="AB75" i="14" s="1"/>
  <c r="Z75" i="14" s="1"/>
  <c r="S75" i="14" s="1"/>
  <c r="S75" i="15"/>
  <c r="J82" i="14"/>
  <c r="K82" i="14" s="1"/>
  <c r="F82" i="15"/>
  <c r="L82" i="10"/>
  <c r="Q81" i="14"/>
  <c r="J81" i="15"/>
  <c r="T81" i="10"/>
  <c r="I84" i="7" s="1"/>
  <c r="M89" i="15"/>
  <c r="AC89" i="14"/>
  <c r="Y89" i="10"/>
  <c r="AA92" i="8" s="1"/>
  <c r="F89" i="10"/>
  <c r="E89" i="14"/>
  <c r="B89" i="15"/>
  <c r="J89" i="14"/>
  <c r="F89" i="15"/>
  <c r="L89" i="10"/>
  <c r="U79" i="15"/>
  <c r="AM79" i="14"/>
  <c r="AG79" i="10"/>
  <c r="AK82" i="8" s="1"/>
  <c r="O79" i="10"/>
  <c r="I77" i="14"/>
  <c r="E77" i="15"/>
  <c r="I77" i="10"/>
  <c r="S80" i="6" s="1"/>
  <c r="AL77" i="14"/>
  <c r="AN77" i="14" s="1"/>
  <c r="AF77" i="10"/>
  <c r="AJ80" i="8" s="1"/>
  <c r="AL80" i="8" s="1"/>
  <c r="T77" i="15"/>
  <c r="J76" i="10"/>
  <c r="N73" i="10"/>
  <c r="AA73" i="10"/>
  <c r="AC76" i="8" s="1"/>
  <c r="AE73" i="14"/>
  <c r="O73" i="15"/>
  <c r="AC73" i="14"/>
  <c r="Y73" i="10"/>
  <c r="AA76" i="8" s="1"/>
  <c r="M73" i="15"/>
  <c r="R70" i="14"/>
  <c r="K70" i="15"/>
  <c r="U70" i="10"/>
  <c r="J73" i="7" s="1"/>
  <c r="Q73" i="10"/>
  <c r="F76" i="7" s="1"/>
  <c r="G73" i="15"/>
  <c r="N73" i="14"/>
  <c r="AE63" i="14"/>
  <c r="AG63" i="14" s="1"/>
  <c r="AA63" i="10"/>
  <c r="AC66" i="8" s="1"/>
  <c r="AE66" i="8" s="1"/>
  <c r="AM66" i="8" s="1"/>
  <c r="O63" i="15"/>
  <c r="O77" i="10"/>
  <c r="G76" i="10"/>
  <c r="F76" i="14"/>
  <c r="C76" i="15"/>
  <c r="C79" i="7"/>
  <c r="C78" i="3"/>
  <c r="C79" i="8"/>
  <c r="C79" i="6"/>
  <c r="K76" i="10"/>
  <c r="K74" i="10"/>
  <c r="O71" i="10"/>
  <c r="J68" i="15"/>
  <c r="Q68" i="14"/>
  <c r="T68" i="10"/>
  <c r="I71" i="7" s="1"/>
  <c r="O105" i="12"/>
  <c r="K67" i="6" s="1"/>
  <c r="L67" i="6" s="1"/>
  <c r="M67" i="6" s="1"/>
  <c r="X60" i="10"/>
  <c r="J76" i="6"/>
  <c r="K76" i="6"/>
  <c r="L76" i="6" s="1"/>
  <c r="W72" i="14"/>
  <c r="X72" i="14" s="1"/>
  <c r="T72" i="14" s="1"/>
  <c r="Z71" i="10"/>
  <c r="AB74" i="8" s="1"/>
  <c r="N71" i="15"/>
  <c r="AD71" i="14"/>
  <c r="R71" i="14"/>
  <c r="U71" i="10"/>
  <c r="J74" i="7" s="1"/>
  <c r="P74" i="7" s="1"/>
  <c r="K71" i="15"/>
  <c r="V73" i="10"/>
  <c r="Y76" i="8"/>
  <c r="Z76" i="8" s="1"/>
  <c r="AB69" i="10"/>
  <c r="AD72" i="8" s="1"/>
  <c r="P69" i="15"/>
  <c r="AF69" i="14"/>
  <c r="E69" i="14"/>
  <c r="B69" i="15"/>
  <c r="F69" i="10"/>
  <c r="P76" i="6"/>
  <c r="Q76" i="6" s="1"/>
  <c r="R76" i="6" s="1"/>
  <c r="O76" i="6"/>
  <c r="S68" i="15"/>
  <c r="AE68" i="10"/>
  <c r="AI71" i="8" s="1"/>
  <c r="AL71" i="8" s="1"/>
  <c r="AK68" i="14"/>
  <c r="AN68" i="14" s="1"/>
  <c r="W72" i="10"/>
  <c r="M71" i="15"/>
  <c r="AC71" i="14"/>
  <c r="Y71" i="10"/>
  <c r="AA74" i="8" s="1"/>
  <c r="O70" i="7"/>
  <c r="K65" i="10"/>
  <c r="C68" i="7"/>
  <c r="C68" i="6"/>
  <c r="C67" i="3"/>
  <c r="C68" i="8"/>
  <c r="P73" i="14"/>
  <c r="E72" i="14"/>
  <c r="F72" i="10"/>
  <c r="B72" i="15"/>
  <c r="X68" i="10"/>
  <c r="AE70" i="8"/>
  <c r="C65" i="7"/>
  <c r="C65" i="6"/>
  <c r="C65" i="8"/>
  <c r="C64" i="3"/>
  <c r="X59" i="10"/>
  <c r="X56" i="10"/>
  <c r="AK51" i="14"/>
  <c r="AN51" i="14" s="1"/>
  <c r="AB51" i="14" s="1"/>
  <c r="Z51" i="14" s="1"/>
  <c r="S51" i="14" s="1"/>
  <c r="S51" i="15"/>
  <c r="AE51" i="10"/>
  <c r="AI54" i="8" s="1"/>
  <c r="AL54" i="8" s="1"/>
  <c r="M72" i="10"/>
  <c r="AM72" i="14"/>
  <c r="AG72" i="10"/>
  <c r="AK75" i="8" s="1"/>
  <c r="U72" i="15"/>
  <c r="AD72" i="14"/>
  <c r="N72" i="15"/>
  <c r="Z72" i="10"/>
  <c r="AB75" i="8" s="1"/>
  <c r="X64" i="6"/>
  <c r="Y64" i="6" s="1"/>
  <c r="W64" i="6"/>
  <c r="S71" i="10"/>
  <c r="H74" i="7" s="1"/>
  <c r="S66" i="15"/>
  <c r="AK66" i="14"/>
  <c r="AE66" i="10"/>
  <c r="AI69" i="8" s="1"/>
  <c r="L66" i="10"/>
  <c r="F66" i="15"/>
  <c r="J66" i="14"/>
  <c r="K66" i="14" s="1"/>
  <c r="N66" i="14"/>
  <c r="Q66" i="10"/>
  <c r="F69" i="7" s="1"/>
  <c r="G66" i="15"/>
  <c r="W57" i="10"/>
  <c r="AE57" i="14"/>
  <c r="AA57" i="10"/>
  <c r="AC60" i="8" s="1"/>
  <c r="O57" i="15"/>
  <c r="P56" i="7"/>
  <c r="F48" i="14"/>
  <c r="G48" i="14" s="1"/>
  <c r="C48" i="15"/>
  <c r="G48" i="10"/>
  <c r="M41" i="10"/>
  <c r="J59" i="6"/>
  <c r="Z52" i="10"/>
  <c r="AB55" i="8" s="1"/>
  <c r="AD52" i="14"/>
  <c r="N52" i="15"/>
  <c r="P54" i="7"/>
  <c r="M47" i="15"/>
  <c r="AC47" i="14"/>
  <c r="Y47" i="10"/>
  <c r="AA50" i="8" s="1"/>
  <c r="AA46" i="14"/>
  <c r="L46" i="15"/>
  <c r="M45" i="10"/>
  <c r="W41" i="14"/>
  <c r="X41" i="14" s="1"/>
  <c r="T41" i="14" s="1"/>
  <c r="P39" i="10"/>
  <c r="H31" i="14"/>
  <c r="L31" i="14" s="1"/>
  <c r="D31" i="14" s="1"/>
  <c r="H31" i="10"/>
  <c r="D31" i="15"/>
  <c r="O55" i="10"/>
  <c r="U55" i="10"/>
  <c r="J58" i="7" s="1"/>
  <c r="K55" i="15"/>
  <c r="R55" i="14"/>
  <c r="F54" i="10"/>
  <c r="B54" i="15"/>
  <c r="E54" i="14"/>
  <c r="Q47" i="14"/>
  <c r="T47" i="10"/>
  <c r="I50" i="7" s="1"/>
  <c r="J47" i="15"/>
  <c r="O86" i="12"/>
  <c r="W53" i="14"/>
  <c r="X53" i="14" s="1"/>
  <c r="T53" i="14" s="1"/>
  <c r="W52" i="14"/>
  <c r="X52" i="14" s="1"/>
  <c r="T52" i="14" s="1"/>
  <c r="D48" i="15"/>
  <c r="H48" i="10"/>
  <c r="H48" i="14"/>
  <c r="AE46" i="10"/>
  <c r="AI49" i="8" s="1"/>
  <c r="AL49" i="8" s="1"/>
  <c r="AK46" i="14"/>
  <c r="AN46" i="14" s="1"/>
  <c r="S46" i="15"/>
  <c r="AF45" i="10"/>
  <c r="AJ48" i="8" s="1"/>
  <c r="AL45" i="14"/>
  <c r="AN45" i="14" s="1"/>
  <c r="T45" i="15"/>
  <c r="O58" i="15"/>
  <c r="AA58" i="10"/>
  <c r="AC61" i="8" s="1"/>
  <c r="AE58" i="14"/>
  <c r="AM58" i="14"/>
  <c r="U58" i="15"/>
  <c r="AG58" i="10"/>
  <c r="AK61" i="8" s="1"/>
  <c r="AD58" i="14"/>
  <c r="Z58" i="10"/>
  <c r="AB61" i="8" s="1"/>
  <c r="AE61" i="8" s="1"/>
  <c r="N58" i="15"/>
  <c r="G55" i="15"/>
  <c r="Q55" i="10"/>
  <c r="F58" i="7" s="1"/>
  <c r="N55" i="14"/>
  <c r="L50" i="10"/>
  <c r="F50" i="15"/>
  <c r="J50" i="14"/>
  <c r="K50" i="14" s="1"/>
  <c r="P49" i="14"/>
  <c r="Q49" i="10"/>
  <c r="F52" i="7" s="1"/>
  <c r="N49" i="14"/>
  <c r="G49" i="15"/>
  <c r="J48" i="10"/>
  <c r="O77" i="12"/>
  <c r="AI35" i="14"/>
  <c r="AD35" i="10"/>
  <c r="AG38" i="8" s="1"/>
  <c r="R35" i="15"/>
  <c r="P34" i="10"/>
  <c r="F27" i="14"/>
  <c r="C27" i="15"/>
  <c r="G27" i="10"/>
  <c r="M30" i="7" s="1"/>
  <c r="F19" i="14"/>
  <c r="G19" i="10"/>
  <c r="L22" i="7" s="1"/>
  <c r="C19" i="15"/>
  <c r="H10" i="14"/>
  <c r="L10" i="14" s="1"/>
  <c r="D10" i="15"/>
  <c r="V10" i="15" s="1"/>
  <c r="G10" i="11" s="1"/>
  <c r="D10" i="11" s="1"/>
  <c r="H10" i="10"/>
  <c r="AN57" i="14"/>
  <c r="AD55" i="14"/>
  <c r="Z55" i="10"/>
  <c r="AB58" i="8" s="1"/>
  <c r="N55" i="15"/>
  <c r="AC52" i="14"/>
  <c r="AG52" i="14" s="1"/>
  <c r="M52" i="15"/>
  <c r="Y52" i="10"/>
  <c r="AA55" i="8" s="1"/>
  <c r="M50" i="15"/>
  <c r="Y50" i="10"/>
  <c r="AA53" i="8" s="1"/>
  <c r="AC50" i="14"/>
  <c r="G45" i="15"/>
  <c r="Q45" i="10"/>
  <c r="F48" i="7" s="1"/>
  <c r="N45" i="14"/>
  <c r="R41" i="10"/>
  <c r="G44" i="7" s="1"/>
  <c r="M44" i="7" s="1"/>
  <c r="O41" i="14"/>
  <c r="H41" i="15"/>
  <c r="U38" i="10"/>
  <c r="J41" i="7" s="1"/>
  <c r="P41" i="7" s="1"/>
  <c r="R38" i="14"/>
  <c r="K38" i="15"/>
  <c r="AK27" i="14"/>
  <c r="AN27" i="14" s="1"/>
  <c r="S27" i="15"/>
  <c r="AE27" i="10"/>
  <c r="AI30" i="8" s="1"/>
  <c r="AL30" i="8" s="1"/>
  <c r="AK54" i="14"/>
  <c r="S54" i="15"/>
  <c r="AE54" i="10"/>
  <c r="AI57" i="8" s="1"/>
  <c r="K63" i="6"/>
  <c r="L63" i="6" s="1"/>
  <c r="J63" i="6"/>
  <c r="Q54" i="10"/>
  <c r="F57" i="7" s="1"/>
  <c r="G54" i="15"/>
  <c r="N54" i="14"/>
  <c r="M56" i="7"/>
  <c r="AK52" i="14"/>
  <c r="AN52" i="14" s="1"/>
  <c r="S52" i="15"/>
  <c r="AE52" i="10"/>
  <c r="AI55" i="8" s="1"/>
  <c r="AL55" i="8" s="1"/>
  <c r="AI47" i="14"/>
  <c r="R47" i="15"/>
  <c r="AD47" i="10"/>
  <c r="AG50" i="8" s="1"/>
  <c r="X46" i="10"/>
  <c r="R46" i="14"/>
  <c r="U46" i="10"/>
  <c r="J49" i="7" s="1"/>
  <c r="K46" i="15"/>
  <c r="N45" i="10"/>
  <c r="O44" i="10"/>
  <c r="M44" i="10"/>
  <c r="AC44" i="14"/>
  <c r="M44" i="15"/>
  <c r="Y44" i="10"/>
  <c r="AA47" i="8" s="1"/>
  <c r="D37" i="15"/>
  <c r="H37" i="10"/>
  <c r="H37" i="14"/>
  <c r="T39" i="6"/>
  <c r="U39" i="6" s="1"/>
  <c r="V39" i="6" s="1"/>
  <c r="O39" i="6"/>
  <c r="I33" i="15"/>
  <c r="AA32" i="14"/>
  <c r="L32" i="15"/>
  <c r="W29" i="10"/>
  <c r="S25" i="15"/>
  <c r="AE25" i="10"/>
  <c r="AI28" i="8" s="1"/>
  <c r="AK25" i="14"/>
  <c r="M45" i="7"/>
  <c r="G45" i="6"/>
  <c r="H45" i="6" s="1"/>
  <c r="I45" i="6" s="1"/>
  <c r="F45" i="6"/>
  <c r="M38" i="7"/>
  <c r="N32" i="10"/>
  <c r="V31" i="10"/>
  <c r="Y34" i="8"/>
  <c r="Z34" i="8" s="1"/>
  <c r="S23" i="15"/>
  <c r="AK23" i="14"/>
  <c r="AN23" i="14" s="1"/>
  <c r="AE23" i="10"/>
  <c r="AI26" i="8" s="1"/>
  <c r="AL26" i="8" s="1"/>
  <c r="AD23" i="14"/>
  <c r="AG23" i="14" s="1"/>
  <c r="Z23" i="10"/>
  <c r="AB26" i="8" s="1"/>
  <c r="AE26" i="8" s="1"/>
  <c r="N23" i="15"/>
  <c r="AM17" i="14"/>
  <c r="AG17" i="10"/>
  <c r="AK20" i="8" s="1"/>
  <c r="U17" i="15"/>
  <c r="Q13" i="10"/>
  <c r="F16" i="7" s="1"/>
  <c r="G13" i="15"/>
  <c r="N13" i="14"/>
  <c r="R13" i="14"/>
  <c r="K13" i="15"/>
  <c r="U13" i="10"/>
  <c r="J16" i="7" s="1"/>
  <c r="Q59" i="8"/>
  <c r="Q61" i="8"/>
  <c r="R61" i="8" s="1"/>
  <c r="N59" i="7"/>
  <c r="I46" i="15"/>
  <c r="O56" i="12"/>
  <c r="O37" i="14"/>
  <c r="H37" i="15"/>
  <c r="R37" i="10"/>
  <c r="G40" i="7" s="1"/>
  <c r="M40" i="7" s="1"/>
  <c r="C40" i="7"/>
  <c r="C39" i="3"/>
  <c r="C40" i="8"/>
  <c r="C40" i="6"/>
  <c r="W35" i="6"/>
  <c r="M30" i="10"/>
  <c r="N30" i="14"/>
  <c r="Q30" i="10"/>
  <c r="F33" i="7" s="1"/>
  <c r="G30" i="15"/>
  <c r="AG42" i="14"/>
  <c r="M41" i="7"/>
  <c r="E36" i="14"/>
  <c r="F36" i="10"/>
  <c r="B36" i="15"/>
  <c r="K36" i="10"/>
  <c r="X33" i="10"/>
  <c r="P30" i="10"/>
  <c r="F28" i="14"/>
  <c r="G28" i="10"/>
  <c r="C28" i="15"/>
  <c r="C31" i="6"/>
  <c r="C30" i="3"/>
  <c r="C31" i="8"/>
  <c r="C31" i="7"/>
  <c r="AE22" i="10"/>
  <c r="AI25" i="8" s="1"/>
  <c r="S22" i="15"/>
  <c r="AK22" i="14"/>
  <c r="Q22" i="14"/>
  <c r="T22" i="10"/>
  <c r="I25" i="7" s="1"/>
  <c r="J22" i="15"/>
  <c r="AE41" i="8"/>
  <c r="AE38" i="8"/>
  <c r="K40" i="10"/>
  <c r="E40" i="14"/>
  <c r="B40" i="15"/>
  <c r="F40" i="10"/>
  <c r="N29" i="14"/>
  <c r="G29" i="15"/>
  <c r="Q29" i="10"/>
  <c r="F32" i="7" s="1"/>
  <c r="R29" i="14"/>
  <c r="U29" i="10"/>
  <c r="J32" i="7" s="1"/>
  <c r="K29" i="15"/>
  <c r="O24" i="10"/>
  <c r="I28" i="15"/>
  <c r="U24" i="10"/>
  <c r="J27" i="7" s="1"/>
  <c r="K24" i="15"/>
  <c r="R24" i="14"/>
  <c r="AM24" i="14"/>
  <c r="U24" i="15"/>
  <c r="AG24" i="10"/>
  <c r="AK27" i="8" s="1"/>
  <c r="V23" i="10"/>
  <c r="Y26" i="8"/>
  <c r="Z26" i="8" s="1"/>
  <c r="AJ27" i="14"/>
  <c r="Q20" i="10"/>
  <c r="F23" i="7" s="1"/>
  <c r="L23" i="7" s="1"/>
  <c r="G20" i="15"/>
  <c r="N20" i="14"/>
  <c r="AI20" i="14"/>
  <c r="R20" i="15"/>
  <c r="AD20" i="10"/>
  <c r="AG23" i="8" s="1"/>
  <c r="I37" i="15"/>
  <c r="AJ22" i="14"/>
  <c r="T26" i="6"/>
  <c r="U26" i="6" s="1"/>
  <c r="V26" i="6" s="1"/>
  <c r="S26" i="6"/>
  <c r="I20" i="15"/>
  <c r="M15" i="15"/>
  <c r="Y15" i="10"/>
  <c r="AA18" i="8" s="1"/>
  <c r="AC15" i="14"/>
  <c r="J15" i="14"/>
  <c r="K15" i="14" s="1"/>
  <c r="F15" i="15"/>
  <c r="L15" i="10"/>
  <c r="L33" i="14"/>
  <c r="I27" i="15"/>
  <c r="AJ26" i="14"/>
  <c r="AH22" i="8"/>
  <c r="M15" i="10"/>
  <c r="AA6" i="10"/>
  <c r="AC9" i="8" s="1"/>
  <c r="AE6" i="14"/>
  <c r="O6" i="15"/>
  <c r="C9" i="7"/>
  <c r="P9" i="7" s="1"/>
  <c r="C8" i="3"/>
  <c r="C9" i="8"/>
  <c r="C9" i="6"/>
  <c r="P22" i="7"/>
  <c r="C6" i="8"/>
  <c r="C6" i="7"/>
  <c r="P30" i="7"/>
  <c r="C6" i="6"/>
  <c r="C5" i="3"/>
  <c r="L159" i="7"/>
  <c r="O151" i="7"/>
  <c r="AF20" i="10"/>
  <c r="AJ23" i="8" s="1"/>
  <c r="AL20" i="14"/>
  <c r="T20" i="15"/>
  <c r="K16" i="10"/>
  <c r="V16" i="10"/>
  <c r="Y19" i="8"/>
  <c r="Z19" i="8" s="1"/>
  <c r="F21" i="15"/>
  <c r="J21" i="14"/>
  <c r="K21" i="14" s="1"/>
  <c r="L21" i="10"/>
  <c r="G21" i="15"/>
  <c r="N21" i="14"/>
  <c r="Q21" i="10"/>
  <c r="F24" i="7" s="1"/>
  <c r="L24" i="7" s="1"/>
  <c r="N21" i="10"/>
  <c r="O9" i="10"/>
  <c r="R9" i="15"/>
  <c r="AD9" i="10"/>
  <c r="AG12" i="8" s="1"/>
  <c r="AH12" i="8" s="1"/>
  <c r="AI9" i="14"/>
  <c r="X9" i="10"/>
  <c r="X12" i="10"/>
  <c r="J21" i="6"/>
  <c r="K21" i="6"/>
  <c r="L21" i="6" s="1"/>
  <c r="K14" i="10"/>
  <c r="M14" i="15"/>
  <c r="AC14" i="14"/>
  <c r="Y14" i="10"/>
  <c r="AA17" i="8" s="1"/>
  <c r="C17" i="8"/>
  <c r="C17" i="7"/>
  <c r="C17" i="6"/>
  <c r="C16" i="3"/>
  <c r="P12" i="15"/>
  <c r="AF12" i="14"/>
  <c r="AB12" i="10"/>
  <c r="AD15" i="8" s="1"/>
  <c r="O12" i="15"/>
  <c r="AE12" i="14"/>
  <c r="AA12" i="10"/>
  <c r="AC15" i="8" s="1"/>
  <c r="W12" i="14"/>
  <c r="X12" i="14" s="1"/>
  <c r="T12" i="14" s="1"/>
  <c r="W8" i="8"/>
  <c r="J11" i="10"/>
  <c r="N8" i="10"/>
  <c r="L7" i="15"/>
  <c r="AA7" i="14"/>
  <c r="AD7" i="10"/>
  <c r="AG10" i="8" s="1"/>
  <c r="AI7" i="14"/>
  <c r="R7" i="15"/>
  <c r="N7" i="14"/>
  <c r="M7" i="14" s="1"/>
  <c r="Q7" i="10"/>
  <c r="F10" i="7" s="1"/>
  <c r="G7" i="15"/>
  <c r="W5" i="14"/>
  <c r="X5" i="14" s="1"/>
  <c r="T5" i="14" s="1"/>
  <c r="J5" i="12"/>
  <c r="Q8" i="8" s="1"/>
  <c r="R8" i="8" s="1"/>
  <c r="R4" i="15"/>
  <c r="AI4" i="14"/>
  <c r="AD4" i="10"/>
  <c r="AG7" i="8" s="1"/>
  <c r="R131" i="8"/>
  <c r="R107" i="8"/>
  <c r="AE5" i="10"/>
  <c r="AI8" i="8" s="1"/>
  <c r="AK5" i="14"/>
  <c r="S5" i="15"/>
  <c r="K138" i="8"/>
  <c r="N127" i="8"/>
  <c r="O127" i="8" s="1"/>
  <c r="X127" i="8" s="1"/>
  <c r="S126" i="3" s="1"/>
  <c r="R31" i="8"/>
  <c r="X31" i="8" s="1"/>
  <c r="S30" i="3" s="1"/>
  <c r="V9" i="10"/>
  <c r="Y12" i="8"/>
  <c r="Z12" i="8" s="1"/>
  <c r="T8" i="10"/>
  <c r="I11" i="7" s="1"/>
  <c r="O11" i="7" s="1"/>
  <c r="J8" i="15"/>
  <c r="Q8" i="14"/>
  <c r="Z8" i="10"/>
  <c r="AB11" i="8" s="1"/>
  <c r="AD8" i="14"/>
  <c r="N8" i="15"/>
  <c r="W94" i="8"/>
  <c r="K11" i="15"/>
  <c r="R11" i="14"/>
  <c r="U11" i="10"/>
  <c r="J14" i="7" s="1"/>
  <c r="M11" i="10"/>
  <c r="O11" i="10"/>
  <c r="G4" i="15"/>
  <c r="N4" i="14"/>
  <c r="Q4" i="10"/>
  <c r="F7" i="7" s="1"/>
  <c r="Q4" i="14"/>
  <c r="J4" i="15"/>
  <c r="T4" i="10"/>
  <c r="I7" i="7" s="1"/>
  <c r="O5" i="10"/>
  <c r="W80" i="8"/>
  <c r="W28" i="8"/>
  <c r="K143" i="8"/>
  <c r="K109" i="8"/>
  <c r="O109" i="8" s="1"/>
  <c r="X109" i="8" s="1"/>
  <c r="S108" i="3" s="1"/>
  <c r="R60" i="8"/>
  <c r="T73" i="5"/>
  <c r="T60" i="5"/>
  <c r="T16" i="5"/>
  <c r="T114" i="4"/>
  <c r="T98" i="4"/>
  <c r="AH7" i="8"/>
  <c r="K63" i="8"/>
  <c r="W34" i="8"/>
  <c r="T76" i="5"/>
  <c r="T132" i="4"/>
  <c r="P3" i="14"/>
  <c r="K159" i="8"/>
  <c r="N130" i="8"/>
  <c r="O130" i="8" s="1"/>
  <c r="O92" i="8"/>
  <c r="K79" i="8"/>
  <c r="T128" i="4"/>
  <c r="W158" i="8"/>
  <c r="W150" i="8"/>
  <c r="O123" i="8"/>
  <c r="K108" i="8"/>
  <c r="O108" i="8" s="1"/>
  <c r="X108" i="8" s="1"/>
  <c r="S107" i="3" s="1"/>
  <c r="Q83" i="8"/>
  <c r="R83" i="8" s="1"/>
  <c r="N33" i="8"/>
  <c r="O33" i="8" s="1"/>
  <c r="X33" i="8" s="1"/>
  <c r="S32" i="3" s="1"/>
  <c r="T78" i="5"/>
  <c r="K55" i="8"/>
  <c r="T26" i="5"/>
  <c r="R7" i="8"/>
  <c r="K102" i="8"/>
  <c r="W24" i="8"/>
  <c r="O86" i="8"/>
  <c r="K13" i="8"/>
  <c r="T93" i="4"/>
  <c r="W152" i="8"/>
  <c r="Q35" i="8"/>
  <c r="T50" i="5"/>
  <c r="T21" i="5"/>
  <c r="T108" i="4"/>
  <c r="T11" i="4"/>
  <c r="T69" i="4"/>
  <c r="T37" i="5"/>
  <c r="T64" i="4"/>
  <c r="T31" i="4"/>
  <c r="AK149" i="14"/>
  <c r="AN149" i="14" s="1"/>
  <c r="AB149" i="14" s="1"/>
  <c r="Z149" i="14" s="1"/>
  <c r="S149" i="14" s="1"/>
  <c r="S149" i="15"/>
  <c r="AE149" i="10"/>
  <c r="AI152" i="8" s="1"/>
  <c r="AL152" i="8" s="1"/>
  <c r="G146" i="15"/>
  <c r="Q146" i="10"/>
  <c r="F149" i="7" s="1"/>
  <c r="L149" i="7" s="1"/>
  <c r="N146" i="14"/>
  <c r="J142" i="10"/>
  <c r="X137" i="10"/>
  <c r="J129" i="10"/>
  <c r="F133" i="10"/>
  <c r="E133" i="14"/>
  <c r="B133" i="15"/>
  <c r="N133" i="14"/>
  <c r="G133" i="15"/>
  <c r="Q133" i="10"/>
  <c r="F136" i="7" s="1"/>
  <c r="X127" i="10"/>
  <c r="W124" i="10"/>
  <c r="Q130" i="10"/>
  <c r="F133" i="7" s="1"/>
  <c r="N130" i="14"/>
  <c r="G130" i="15"/>
  <c r="N132" i="10"/>
  <c r="T132" i="15"/>
  <c r="AF132" i="10"/>
  <c r="AJ135" i="8" s="1"/>
  <c r="AL132" i="14"/>
  <c r="AB132" i="10"/>
  <c r="AD135" i="8" s="1"/>
  <c r="AF132" i="14"/>
  <c r="P132" i="15"/>
  <c r="AM132" i="14"/>
  <c r="U132" i="15"/>
  <c r="AG132" i="10"/>
  <c r="AK135" i="8" s="1"/>
  <c r="V129" i="10"/>
  <c r="Y132" i="8"/>
  <c r="Z132" i="8" s="1"/>
  <c r="L132" i="7"/>
  <c r="O128" i="15"/>
  <c r="AE128" i="14"/>
  <c r="AA128" i="10"/>
  <c r="AC131" i="8" s="1"/>
  <c r="AE131" i="8" s="1"/>
  <c r="C131" i="8"/>
  <c r="C131" i="7"/>
  <c r="C131" i="6"/>
  <c r="C130" i="3"/>
  <c r="F125" i="14"/>
  <c r="G125" i="14" s="1"/>
  <c r="C125" i="15"/>
  <c r="G125" i="10"/>
  <c r="M128" i="7" s="1"/>
  <c r="P126" i="14"/>
  <c r="AI126" i="14"/>
  <c r="R126" i="15"/>
  <c r="AD126" i="10"/>
  <c r="AG129" i="8" s="1"/>
  <c r="L122" i="15"/>
  <c r="AA122" i="14"/>
  <c r="AC122" i="14"/>
  <c r="AG122" i="14" s="1"/>
  <c r="M122" i="15"/>
  <c r="Y122" i="10"/>
  <c r="AA125" i="8" s="1"/>
  <c r="AI121" i="14"/>
  <c r="R121" i="15"/>
  <c r="AD121" i="10"/>
  <c r="AG124" i="8" s="1"/>
  <c r="C124" i="8"/>
  <c r="C124" i="6"/>
  <c r="C123" i="3"/>
  <c r="C124" i="7"/>
  <c r="O124" i="7" s="1"/>
  <c r="F114" i="14"/>
  <c r="G114" i="10"/>
  <c r="C114" i="15"/>
  <c r="H120" i="10"/>
  <c r="X123" i="6" s="1"/>
  <c r="Y123" i="6" s="1"/>
  <c r="Z123" i="6" s="1"/>
  <c r="D120" i="15"/>
  <c r="H120" i="14"/>
  <c r="J114" i="14"/>
  <c r="K114" i="14" s="1"/>
  <c r="L114" i="14" s="1"/>
  <c r="L114" i="10"/>
  <c r="F114" i="15"/>
  <c r="AG121" i="10"/>
  <c r="AK124" i="8" s="1"/>
  <c r="AM121" i="14"/>
  <c r="U121" i="15"/>
  <c r="AA118" i="10"/>
  <c r="AC121" i="8" s="1"/>
  <c r="O118" i="15"/>
  <c r="AE118" i="14"/>
  <c r="AD115" i="10"/>
  <c r="AG118" i="8" s="1"/>
  <c r="R115" i="15"/>
  <c r="AI115" i="14"/>
  <c r="C118" i="6"/>
  <c r="K118" i="6" s="1"/>
  <c r="L118" i="6" s="1"/>
  <c r="M118" i="6" s="1"/>
  <c r="C118" i="8"/>
  <c r="C118" i="7"/>
  <c r="M118" i="7" s="1"/>
  <c r="C117" i="3"/>
  <c r="G120" i="15"/>
  <c r="Q120" i="10"/>
  <c r="F123" i="7" s="1"/>
  <c r="N120" i="14"/>
  <c r="C123" i="8"/>
  <c r="C123" i="6"/>
  <c r="C123" i="7"/>
  <c r="P123" i="7" s="1"/>
  <c r="C122" i="3"/>
  <c r="E121" i="15"/>
  <c r="I121" i="14"/>
  <c r="I121" i="10"/>
  <c r="S124" i="6" s="1"/>
  <c r="H118" i="15"/>
  <c r="O118" i="14"/>
  <c r="R118" i="10"/>
  <c r="G121" i="7" s="1"/>
  <c r="M121" i="7" s="1"/>
  <c r="P115" i="10"/>
  <c r="AJ117" i="14"/>
  <c r="G116" i="10"/>
  <c r="F116" i="14"/>
  <c r="G116" i="14" s="1"/>
  <c r="C116" i="15"/>
  <c r="Q113" i="10"/>
  <c r="F116" i="7" s="1"/>
  <c r="L116" i="7" s="1"/>
  <c r="N113" i="14"/>
  <c r="M113" i="14" s="1"/>
  <c r="G113" i="15"/>
  <c r="L113" i="15"/>
  <c r="AA113" i="14"/>
  <c r="C116" i="8"/>
  <c r="C116" i="7"/>
  <c r="C116" i="6"/>
  <c r="C115" i="3"/>
  <c r="AH109" i="14"/>
  <c r="AJ109" i="14" s="1"/>
  <c r="Q109" i="15"/>
  <c r="AC109" i="10"/>
  <c r="AF112" i="8" s="1"/>
  <c r="AH112" i="8" s="1"/>
  <c r="AG121" i="14"/>
  <c r="K112" i="10"/>
  <c r="T120" i="6"/>
  <c r="U120" i="6" s="1"/>
  <c r="V120" i="6" s="1"/>
  <c r="O120" i="6"/>
  <c r="AB117" i="10"/>
  <c r="AD120" i="8" s="1"/>
  <c r="P117" i="15"/>
  <c r="AF117" i="14"/>
  <c r="Q117" i="14"/>
  <c r="T117" i="10"/>
  <c r="I120" i="7" s="1"/>
  <c r="J117" i="15"/>
  <c r="AF106" i="14"/>
  <c r="P106" i="15"/>
  <c r="AB106" i="10"/>
  <c r="AD109" i="8" s="1"/>
  <c r="AE109" i="8" s="1"/>
  <c r="AI104" i="14"/>
  <c r="AJ104" i="14" s="1"/>
  <c r="R104" i="15"/>
  <c r="AD104" i="10"/>
  <c r="AG107" i="8" s="1"/>
  <c r="AH107" i="8" s="1"/>
  <c r="K113" i="15"/>
  <c r="U113" i="10"/>
  <c r="J116" i="7" s="1"/>
  <c r="P116" i="7" s="1"/>
  <c r="R113" i="14"/>
  <c r="O112" i="10"/>
  <c r="C113" i="7"/>
  <c r="C113" i="8"/>
  <c r="C113" i="6"/>
  <c r="K113" i="6" s="1"/>
  <c r="L113" i="6" s="1"/>
  <c r="M113" i="6" s="1"/>
  <c r="C112" i="3"/>
  <c r="AG118" i="14"/>
  <c r="AA110" i="10"/>
  <c r="AC113" i="8" s="1"/>
  <c r="AE110" i="14"/>
  <c r="O110" i="15"/>
  <c r="L109" i="10"/>
  <c r="J109" i="14"/>
  <c r="K109" i="14" s="1"/>
  <c r="F109" i="15"/>
  <c r="H105" i="10"/>
  <c r="H105" i="14"/>
  <c r="L105" i="14" s="1"/>
  <c r="D105" i="15"/>
  <c r="O119" i="15"/>
  <c r="AA119" i="10"/>
  <c r="AC122" i="8" s="1"/>
  <c r="AE119" i="14"/>
  <c r="AE119" i="10"/>
  <c r="AI122" i="8" s="1"/>
  <c r="S119" i="15"/>
  <c r="AK119" i="14"/>
  <c r="AC119" i="14"/>
  <c r="M119" i="15"/>
  <c r="Y119" i="10"/>
  <c r="AA122" i="8" s="1"/>
  <c r="M112" i="10"/>
  <c r="W106" i="10"/>
  <c r="O116" i="10"/>
  <c r="W116" i="10"/>
  <c r="C119" i="8"/>
  <c r="C119" i="7"/>
  <c r="C118" i="3"/>
  <c r="C119" i="6"/>
  <c r="AE113" i="8"/>
  <c r="V109" i="10"/>
  <c r="Y112" i="8"/>
  <c r="Z112" i="8" s="1"/>
  <c r="H107" i="10"/>
  <c r="D107" i="15"/>
  <c r="H107" i="14"/>
  <c r="I104" i="15"/>
  <c r="E108" i="15"/>
  <c r="I108" i="10"/>
  <c r="S111" i="6" s="1"/>
  <c r="I108" i="14"/>
  <c r="AB108" i="10"/>
  <c r="AD111" i="8" s="1"/>
  <c r="AF108" i="14"/>
  <c r="P108" i="15"/>
  <c r="AL108" i="14"/>
  <c r="AN108" i="14" s="1"/>
  <c r="T108" i="15"/>
  <c r="AF108" i="10"/>
  <c r="AJ111" i="8" s="1"/>
  <c r="AL111" i="8" s="1"/>
  <c r="O107" i="10"/>
  <c r="M107" i="10"/>
  <c r="O113" i="6"/>
  <c r="T113" i="6"/>
  <c r="U113" i="6" s="1"/>
  <c r="V113" i="6" s="1"/>
  <c r="P113" i="6"/>
  <c r="Q113" i="6" s="1"/>
  <c r="J112" i="6"/>
  <c r="X107" i="10"/>
  <c r="W111" i="10"/>
  <c r="AB111" i="10"/>
  <c r="AD114" i="8" s="1"/>
  <c r="AF111" i="14"/>
  <c r="P111" i="15"/>
  <c r="AE107" i="8"/>
  <c r="N97" i="10"/>
  <c r="K102" i="10"/>
  <c r="C105" i="7"/>
  <c r="P105" i="7" s="1"/>
  <c r="C104" i="3"/>
  <c r="C105" i="6"/>
  <c r="C105" i="8"/>
  <c r="AE100" i="8"/>
  <c r="P103" i="6"/>
  <c r="Q103" i="6" s="1"/>
  <c r="T103" i="6"/>
  <c r="U103" i="6" s="1"/>
  <c r="V103" i="6" s="1"/>
  <c r="O103" i="6"/>
  <c r="X103" i="6"/>
  <c r="Y103" i="6" s="1"/>
  <c r="Z103" i="6" s="1"/>
  <c r="H93" i="14"/>
  <c r="D93" i="15"/>
  <c r="H93" i="10"/>
  <c r="P85" i="10"/>
  <c r="AF101" i="14"/>
  <c r="P101" i="15"/>
  <c r="AB101" i="10"/>
  <c r="AD104" i="8" s="1"/>
  <c r="AL100" i="8"/>
  <c r="N96" i="15"/>
  <c r="AD96" i="14"/>
  <c r="Z96" i="10"/>
  <c r="AB99" i="8" s="1"/>
  <c r="C98" i="7"/>
  <c r="C97" i="3"/>
  <c r="C98" i="8"/>
  <c r="C98" i="6"/>
  <c r="C97" i="6"/>
  <c r="C97" i="8"/>
  <c r="C97" i="7"/>
  <c r="P97" i="7" s="1"/>
  <c r="C96" i="3"/>
  <c r="O87" i="10"/>
  <c r="N85" i="14"/>
  <c r="M85" i="14" s="1"/>
  <c r="G85" i="15"/>
  <c r="Q85" i="10"/>
  <c r="F88" i="7" s="1"/>
  <c r="L88" i="7" s="1"/>
  <c r="S105" i="10"/>
  <c r="H108" i="7" s="1"/>
  <c r="H102" i="10"/>
  <c r="H102" i="14"/>
  <c r="D102" i="15"/>
  <c r="C102" i="7"/>
  <c r="M102" i="7" s="1"/>
  <c r="C102" i="6"/>
  <c r="C102" i="8"/>
  <c r="C101" i="3"/>
  <c r="AF96" i="10"/>
  <c r="AJ99" i="8" s="1"/>
  <c r="AL99" i="8" s="1"/>
  <c r="T96" i="15"/>
  <c r="AL96" i="14"/>
  <c r="N109" i="7"/>
  <c r="P100" i="6"/>
  <c r="Q100" i="6" s="1"/>
  <c r="R100" i="6" s="1"/>
  <c r="X100" i="6"/>
  <c r="Y100" i="6" s="1"/>
  <c r="Z100" i="6" s="1"/>
  <c r="T100" i="6"/>
  <c r="U100" i="6" s="1"/>
  <c r="V100" i="6" s="1"/>
  <c r="O100" i="6"/>
  <c r="AF96" i="14"/>
  <c r="P96" i="15"/>
  <c r="AB96" i="10"/>
  <c r="AD99" i="8" s="1"/>
  <c r="P107" i="14"/>
  <c r="N106" i="7"/>
  <c r="K106" i="7"/>
  <c r="P105" i="3" s="1"/>
  <c r="O104" i="7"/>
  <c r="G95" i="14"/>
  <c r="M90" i="10"/>
  <c r="AD90" i="14"/>
  <c r="N90" i="15"/>
  <c r="Z90" i="10"/>
  <c r="AB93" i="8" s="1"/>
  <c r="AC84" i="14"/>
  <c r="AG84" i="14" s="1"/>
  <c r="M84" i="15"/>
  <c r="Y84" i="10"/>
  <c r="AA87" i="8" s="1"/>
  <c r="N80" i="15"/>
  <c r="Z80" i="10"/>
  <c r="AB83" i="8" s="1"/>
  <c r="AD80" i="14"/>
  <c r="M80" i="10"/>
  <c r="W98" i="10"/>
  <c r="O98" i="14"/>
  <c r="R98" i="10"/>
  <c r="G101" i="7" s="1"/>
  <c r="M101" i="7" s="1"/>
  <c r="H98" i="15"/>
  <c r="J98" i="6"/>
  <c r="K98" i="6"/>
  <c r="L98" i="6" s="1"/>
  <c r="P91" i="10"/>
  <c r="AA88" i="14"/>
  <c r="L88" i="15"/>
  <c r="R88" i="14"/>
  <c r="K88" i="15"/>
  <c r="U88" i="10"/>
  <c r="J91" i="7" s="1"/>
  <c r="AD91" i="14"/>
  <c r="Z91" i="10"/>
  <c r="AB94" i="8" s="1"/>
  <c r="N91" i="15"/>
  <c r="I93" i="15"/>
  <c r="L92" i="10"/>
  <c r="F92" i="15"/>
  <c r="J92" i="14"/>
  <c r="K92" i="14" s="1"/>
  <c r="N92" i="14"/>
  <c r="G92" i="15"/>
  <c r="Q92" i="10"/>
  <c r="F95" i="7" s="1"/>
  <c r="P89" i="7"/>
  <c r="AC82" i="10"/>
  <c r="AF85" i="8" s="1"/>
  <c r="Q82" i="15"/>
  <c r="AH82" i="14"/>
  <c r="G89" i="10"/>
  <c r="F89" i="14"/>
  <c r="C89" i="15"/>
  <c r="F96" i="6"/>
  <c r="G96" i="6"/>
  <c r="H96" i="6" s="1"/>
  <c r="F87" i="6"/>
  <c r="G87" i="6"/>
  <c r="H87" i="6" s="1"/>
  <c r="T82" i="15"/>
  <c r="AL82" i="14"/>
  <c r="AF82" i="10"/>
  <c r="AJ85" i="8" s="1"/>
  <c r="AL85" i="8" s="1"/>
  <c r="N92" i="10"/>
  <c r="X89" i="6"/>
  <c r="Y89" i="6" s="1"/>
  <c r="W89" i="6"/>
  <c r="U83" i="10"/>
  <c r="J86" i="7" s="1"/>
  <c r="K83" i="15"/>
  <c r="R83" i="14"/>
  <c r="AM83" i="14"/>
  <c r="AG83" i="10"/>
  <c r="AK86" i="8" s="1"/>
  <c r="U83" i="15"/>
  <c r="H75" i="14"/>
  <c r="H75" i="10"/>
  <c r="D75" i="15"/>
  <c r="Q82" i="14"/>
  <c r="T82" i="10"/>
  <c r="I85" i="7" s="1"/>
  <c r="O85" i="7" s="1"/>
  <c r="J82" i="15"/>
  <c r="H81" i="10"/>
  <c r="D81" i="15"/>
  <c r="H81" i="14"/>
  <c r="L81" i="14" s="1"/>
  <c r="D81" i="14" s="1"/>
  <c r="AE81" i="14"/>
  <c r="AA81" i="10"/>
  <c r="AC84" i="8" s="1"/>
  <c r="O81" i="15"/>
  <c r="G93" i="14"/>
  <c r="AD89" i="10"/>
  <c r="AG92" i="8" s="1"/>
  <c r="R89" i="15"/>
  <c r="AI89" i="14"/>
  <c r="N89" i="10"/>
  <c r="Q89" i="14"/>
  <c r="J89" i="15"/>
  <c r="T89" i="10"/>
  <c r="I92" i="7" s="1"/>
  <c r="S84" i="10"/>
  <c r="H87" i="7" s="1"/>
  <c r="AE79" i="10"/>
  <c r="AI82" i="8" s="1"/>
  <c r="S79" i="15"/>
  <c r="AK79" i="14"/>
  <c r="AN79" i="14" s="1"/>
  <c r="K79" i="10"/>
  <c r="AA79" i="14"/>
  <c r="L79" i="15"/>
  <c r="F77" i="10"/>
  <c r="E77" i="14"/>
  <c r="B77" i="15"/>
  <c r="C80" i="8"/>
  <c r="C80" i="6"/>
  <c r="C79" i="3"/>
  <c r="C80" i="7"/>
  <c r="M80" i="7" s="1"/>
  <c r="AL70" i="14"/>
  <c r="AN70" i="14" s="1"/>
  <c r="AF70" i="10"/>
  <c r="AJ73" i="8" s="1"/>
  <c r="AL73" i="8" s="1"/>
  <c r="T70" i="15"/>
  <c r="X73" i="10"/>
  <c r="AM73" i="14"/>
  <c r="AG73" i="10"/>
  <c r="AK76" i="8" s="1"/>
  <c r="U73" i="15"/>
  <c r="AF70" i="14"/>
  <c r="P70" i="15"/>
  <c r="AB70" i="10"/>
  <c r="AD73" i="8" s="1"/>
  <c r="G78" i="14"/>
  <c r="J76" i="15"/>
  <c r="T76" i="10"/>
  <c r="I79" i="7" s="1"/>
  <c r="O79" i="7" s="1"/>
  <c r="Q76" i="14"/>
  <c r="C66" i="7"/>
  <c r="C66" i="8"/>
  <c r="C65" i="3"/>
  <c r="C66" i="6"/>
  <c r="T82" i="6"/>
  <c r="U82" i="6" s="1"/>
  <c r="V82" i="6" s="1"/>
  <c r="O82" i="6"/>
  <c r="O76" i="10"/>
  <c r="S78" i="10"/>
  <c r="H81" i="7" s="1"/>
  <c r="P79" i="6"/>
  <c r="Q79" i="6" s="1"/>
  <c r="T79" i="6"/>
  <c r="U79" i="6" s="1"/>
  <c r="V79" i="6" s="1"/>
  <c r="O79" i="6"/>
  <c r="C74" i="15"/>
  <c r="F74" i="14"/>
  <c r="G74" i="14" s="1"/>
  <c r="G74" i="10"/>
  <c r="N74" i="14"/>
  <c r="Q74" i="10"/>
  <c r="F77" i="7" s="1"/>
  <c r="G74" i="15"/>
  <c r="S68" i="10"/>
  <c r="H71" i="7" s="1"/>
  <c r="AH64" i="14"/>
  <c r="AJ64" i="14" s="1"/>
  <c r="AB64" i="14" s="1"/>
  <c r="Q64" i="15"/>
  <c r="AC64" i="10"/>
  <c r="AF67" i="8" s="1"/>
  <c r="AH67" i="8" s="1"/>
  <c r="P64" i="10"/>
  <c r="AL60" i="14"/>
  <c r="AN60" i="14" s="1"/>
  <c r="AF60" i="10"/>
  <c r="AJ63" i="8" s="1"/>
  <c r="T60" i="15"/>
  <c r="N72" i="10"/>
  <c r="AC71" i="10"/>
  <c r="AF74" i="8" s="1"/>
  <c r="AH74" i="8" s="1"/>
  <c r="Q71" i="15"/>
  <c r="AH71" i="14"/>
  <c r="AJ71" i="14" s="1"/>
  <c r="AK71" i="14"/>
  <c r="AE71" i="10"/>
  <c r="AI74" i="8" s="1"/>
  <c r="S71" i="15"/>
  <c r="O72" i="6"/>
  <c r="P72" i="6"/>
  <c r="Q72" i="6" s="1"/>
  <c r="P69" i="10"/>
  <c r="AE69" i="10"/>
  <c r="AI72" i="8" s="1"/>
  <c r="AL72" i="8" s="1"/>
  <c r="S69" i="15"/>
  <c r="AK69" i="14"/>
  <c r="AN69" i="14" s="1"/>
  <c r="N69" i="10"/>
  <c r="AD65" i="10"/>
  <c r="AG68" i="8" s="1"/>
  <c r="AI65" i="14"/>
  <c r="R65" i="15"/>
  <c r="F68" i="14"/>
  <c r="G68" i="14" s="1"/>
  <c r="C68" i="15"/>
  <c r="G68" i="10"/>
  <c r="P72" i="10"/>
  <c r="P68" i="10"/>
  <c r="W70" i="6"/>
  <c r="X70" i="6"/>
  <c r="Y70" i="6" s="1"/>
  <c r="K74" i="6"/>
  <c r="L74" i="6" s="1"/>
  <c r="J74" i="6"/>
  <c r="E65" i="15"/>
  <c r="I65" i="14"/>
  <c r="I65" i="10"/>
  <c r="S68" i="6" s="1"/>
  <c r="AF71" i="10"/>
  <c r="AJ74" i="8" s="1"/>
  <c r="T71" i="15"/>
  <c r="AL71" i="14"/>
  <c r="K68" i="15"/>
  <c r="R68" i="14"/>
  <c r="U68" i="10"/>
  <c r="J71" i="7" s="1"/>
  <c r="P71" i="7" s="1"/>
  <c r="AA65" i="14"/>
  <c r="L65" i="15"/>
  <c r="I62" i="14"/>
  <c r="I62" i="10"/>
  <c r="S65" i="6" s="1"/>
  <c r="E62" i="15"/>
  <c r="W51" i="10"/>
  <c r="D72" i="15"/>
  <c r="H72" i="14"/>
  <c r="H72" i="10"/>
  <c r="E72" i="15"/>
  <c r="I72" i="14"/>
  <c r="I72" i="10"/>
  <c r="S75" i="6" s="1"/>
  <c r="C75" i="7"/>
  <c r="C75" i="8"/>
  <c r="C75" i="6"/>
  <c r="C74" i="3"/>
  <c r="S67" i="10"/>
  <c r="H70" i="7" s="1"/>
  <c r="I69" i="15"/>
  <c r="X59" i="6"/>
  <c r="Y59" i="6" s="1"/>
  <c r="Z59" i="6" s="1"/>
  <c r="P59" i="6"/>
  <c r="Q59" i="6" s="1"/>
  <c r="O59" i="6"/>
  <c r="T59" i="6"/>
  <c r="U59" i="6" s="1"/>
  <c r="V59" i="6" s="1"/>
  <c r="AA59" i="6" s="1"/>
  <c r="AJ63" i="14"/>
  <c r="G63" i="14"/>
  <c r="M64" i="7"/>
  <c r="P62" i="7"/>
  <c r="C66" i="15"/>
  <c r="G66" i="10"/>
  <c r="F66" i="14"/>
  <c r="G66" i="14" s="1"/>
  <c r="D66" i="15"/>
  <c r="H66" i="10"/>
  <c r="H66" i="14"/>
  <c r="L66" i="14" s="1"/>
  <c r="D66" i="14" s="1"/>
  <c r="T66" i="10"/>
  <c r="I69" i="7" s="1"/>
  <c r="J66" i="15"/>
  <c r="Q66" i="14"/>
  <c r="X66" i="10"/>
  <c r="L64" i="14"/>
  <c r="D64" i="14" s="1"/>
  <c r="P66" i="6"/>
  <c r="Q66" i="6" s="1"/>
  <c r="R66" i="6" s="1"/>
  <c r="J66" i="6"/>
  <c r="K66" i="6"/>
  <c r="L66" i="6" s="1"/>
  <c r="K57" i="10"/>
  <c r="C60" i="8"/>
  <c r="C60" i="6"/>
  <c r="C59" i="3"/>
  <c r="C60" i="7"/>
  <c r="P60" i="7" s="1"/>
  <c r="AN63" i="14"/>
  <c r="N50" i="14"/>
  <c r="Q50" i="10"/>
  <c r="F53" i="7" s="1"/>
  <c r="G50" i="15"/>
  <c r="AH48" i="14"/>
  <c r="AJ48" i="14" s="1"/>
  <c r="Q48" i="15"/>
  <c r="AC48" i="10"/>
  <c r="AF51" i="8" s="1"/>
  <c r="AH51" i="8" s="1"/>
  <c r="AC48" i="14"/>
  <c r="M48" i="15"/>
  <c r="Y48" i="10"/>
  <c r="AA51" i="8" s="1"/>
  <c r="W47" i="10"/>
  <c r="F64" i="6"/>
  <c r="G64" i="6"/>
  <c r="H64" i="6" s="1"/>
  <c r="H52" i="10"/>
  <c r="H52" i="14"/>
  <c r="D52" i="15"/>
  <c r="H50" i="15"/>
  <c r="R50" i="10"/>
  <c r="G53" i="7" s="1"/>
  <c r="O50" i="14"/>
  <c r="J78" i="12"/>
  <c r="Q50" i="8" s="1"/>
  <c r="R50" i="8" s="1"/>
  <c r="X50" i="8" s="1"/>
  <c r="S49" i="3" s="1"/>
  <c r="W47" i="14"/>
  <c r="X47" i="14" s="1"/>
  <c r="T47" i="14" s="1"/>
  <c r="Q46" i="14"/>
  <c r="J46" i="15"/>
  <c r="T46" i="10"/>
  <c r="I49" i="7" s="1"/>
  <c r="J45" i="10"/>
  <c r="F46" i="6"/>
  <c r="G46" i="6"/>
  <c r="H46" i="6" s="1"/>
  <c r="N41" i="10"/>
  <c r="J55" i="10"/>
  <c r="W55" i="10"/>
  <c r="AE47" i="14"/>
  <c r="AA47" i="10"/>
  <c r="AC50" i="8" s="1"/>
  <c r="O47" i="15"/>
  <c r="T53" i="15"/>
  <c r="AF53" i="10"/>
  <c r="AJ56" i="8" s="1"/>
  <c r="AL53" i="14"/>
  <c r="Q53" i="15"/>
  <c r="AH53" i="14"/>
  <c r="AJ53" i="14" s="1"/>
  <c r="AC53" i="10"/>
  <c r="AF56" i="8" s="1"/>
  <c r="AH56" i="8" s="1"/>
  <c r="P50" i="15"/>
  <c r="AB50" i="10"/>
  <c r="AD53" i="8" s="1"/>
  <c r="AF50" i="14"/>
  <c r="AJ43" i="14"/>
  <c r="AE41" i="10"/>
  <c r="AI44" i="8" s="1"/>
  <c r="AL44" i="8" s="1"/>
  <c r="AK41" i="14"/>
  <c r="AN41" i="14" s="1"/>
  <c r="S41" i="15"/>
  <c r="J58" i="10"/>
  <c r="C61" i="8"/>
  <c r="C61" i="6"/>
  <c r="C61" i="7"/>
  <c r="C60" i="3"/>
  <c r="F55" i="15"/>
  <c r="J55" i="14"/>
  <c r="L55" i="10"/>
  <c r="Q52" i="10"/>
  <c r="F55" i="7" s="1"/>
  <c r="G52" i="15"/>
  <c r="N52" i="14"/>
  <c r="T49" i="10"/>
  <c r="I52" i="7" s="1"/>
  <c r="O52" i="7" s="1"/>
  <c r="Q49" i="14"/>
  <c r="J49" i="15"/>
  <c r="AI43" i="14"/>
  <c r="AD43" i="10"/>
  <c r="AG46" i="8" s="1"/>
  <c r="R43" i="15"/>
  <c r="P42" i="10"/>
  <c r="I41" i="14"/>
  <c r="K41" i="14" s="1"/>
  <c r="I41" i="10"/>
  <c r="S44" i="6" s="1"/>
  <c r="E41" i="15"/>
  <c r="H34" i="14"/>
  <c r="D34" i="15"/>
  <c r="H34" i="10"/>
  <c r="AK26" i="14"/>
  <c r="AN26" i="14" s="1"/>
  <c r="AE26" i="10"/>
  <c r="AI29" i="8" s="1"/>
  <c r="AL29" i="8" s="1"/>
  <c r="S26" i="15"/>
  <c r="AK18" i="14"/>
  <c r="AN18" i="14" s="1"/>
  <c r="S18" i="15"/>
  <c r="AE18" i="10"/>
  <c r="AI21" i="8" s="1"/>
  <c r="AL21" i="8" s="1"/>
  <c r="E55" i="15"/>
  <c r="I55" i="10"/>
  <c r="S58" i="6" s="1"/>
  <c r="I55" i="14"/>
  <c r="W50" i="10"/>
  <c r="F48" i="15"/>
  <c r="L48" i="10"/>
  <c r="J48" i="14"/>
  <c r="K48" i="14" s="1"/>
  <c r="D46" i="15"/>
  <c r="H46" i="10"/>
  <c r="H46" i="14"/>
  <c r="F45" i="10"/>
  <c r="E45" i="14"/>
  <c r="B45" i="15"/>
  <c r="H43" i="10"/>
  <c r="H43" i="14"/>
  <c r="L43" i="14" s="1"/>
  <c r="D43" i="15"/>
  <c r="J41" i="10"/>
  <c r="I38" i="15"/>
  <c r="P35" i="10"/>
  <c r="W27" i="10"/>
  <c r="X54" i="10"/>
  <c r="AC54" i="10"/>
  <c r="AF57" i="8" s="1"/>
  <c r="AH57" i="8" s="1"/>
  <c r="AH54" i="14"/>
  <c r="AJ54" i="14" s="1"/>
  <c r="Q54" i="15"/>
  <c r="J54" i="14"/>
  <c r="K54" i="14" s="1"/>
  <c r="L54" i="10"/>
  <c r="F54" i="15"/>
  <c r="F52" i="14"/>
  <c r="C52" i="15"/>
  <c r="G52" i="10"/>
  <c r="AE48" i="14"/>
  <c r="O48" i="15"/>
  <c r="AA48" i="10"/>
  <c r="AC51" i="8" s="1"/>
  <c r="AF46" i="14"/>
  <c r="AB46" i="10"/>
  <c r="AD49" i="8" s="1"/>
  <c r="P46" i="15"/>
  <c r="W45" i="14"/>
  <c r="X45" i="14" s="1"/>
  <c r="T45" i="14" s="1"/>
  <c r="J77" i="12"/>
  <c r="AA44" i="14"/>
  <c r="L44" i="15"/>
  <c r="U44" i="10"/>
  <c r="J47" i="7" s="1"/>
  <c r="R44" i="14"/>
  <c r="K44" i="15"/>
  <c r="AM44" i="14"/>
  <c r="U44" i="15"/>
  <c r="AG44" i="10"/>
  <c r="AK47" i="8" s="1"/>
  <c r="S41" i="10"/>
  <c r="H44" i="7" s="1"/>
  <c r="S33" i="10"/>
  <c r="H36" i="7" s="1"/>
  <c r="AD32" i="14"/>
  <c r="N32" i="15"/>
  <c r="Z32" i="10"/>
  <c r="AB35" i="8" s="1"/>
  <c r="AI32" i="14"/>
  <c r="AD32" i="10"/>
  <c r="AG35" i="8" s="1"/>
  <c r="AH35" i="8" s="1"/>
  <c r="R32" i="15"/>
  <c r="P29" i="10"/>
  <c r="W25" i="14"/>
  <c r="X25" i="14" s="1"/>
  <c r="T25" i="14" s="1"/>
  <c r="N25" i="14"/>
  <c r="Q25" i="10"/>
  <c r="F28" i="7" s="1"/>
  <c r="G25" i="15"/>
  <c r="AE29" i="8"/>
  <c r="AM29" i="8" s="1"/>
  <c r="J39" i="12"/>
  <c r="W23" i="14"/>
  <c r="X23" i="14" s="1"/>
  <c r="T23" i="14" s="1"/>
  <c r="C26" i="8"/>
  <c r="C26" i="7"/>
  <c r="L26" i="7" s="1"/>
  <c r="C26" i="6"/>
  <c r="C25" i="3"/>
  <c r="I17" i="14"/>
  <c r="E17" i="15"/>
  <c r="I17" i="10"/>
  <c r="S20" i="6" s="1"/>
  <c r="I13" i="14"/>
  <c r="K13" i="14" s="1"/>
  <c r="L13" i="14" s="1"/>
  <c r="E13" i="15"/>
  <c r="I13" i="10"/>
  <c r="S16" i="6" s="1"/>
  <c r="AF13" i="14"/>
  <c r="AB13" i="10"/>
  <c r="AD16" i="8" s="1"/>
  <c r="P13" i="15"/>
  <c r="E6" i="8"/>
  <c r="E6" i="7"/>
  <c r="E6" i="6"/>
  <c r="K6" i="6" s="1"/>
  <c r="L6" i="6" s="1"/>
  <c r="M6" i="6" s="1"/>
  <c r="E5" i="3"/>
  <c r="V45" i="10"/>
  <c r="Y48" i="8"/>
  <c r="Z48" i="8" s="1"/>
  <c r="J37" i="6"/>
  <c r="K37" i="6"/>
  <c r="L37" i="6" s="1"/>
  <c r="AG38" i="14"/>
  <c r="R37" i="15"/>
  <c r="AD37" i="10"/>
  <c r="AG40" i="8" s="1"/>
  <c r="AI37" i="14"/>
  <c r="M37" i="10"/>
  <c r="AC37" i="14"/>
  <c r="M37" i="15"/>
  <c r="Y37" i="10"/>
  <c r="AA40" i="8" s="1"/>
  <c r="AN36" i="14"/>
  <c r="R30" i="14"/>
  <c r="K30" i="15"/>
  <c r="U30" i="10"/>
  <c r="J33" i="7" s="1"/>
  <c r="X30" i="10"/>
  <c r="F40" i="15"/>
  <c r="L40" i="10"/>
  <c r="J40" i="14"/>
  <c r="K40" i="14" s="1"/>
  <c r="N36" i="10"/>
  <c r="I34" i="15"/>
  <c r="J33" i="10"/>
  <c r="AL33" i="14"/>
  <c r="T33" i="15"/>
  <c r="AF33" i="10"/>
  <c r="AJ36" i="8" s="1"/>
  <c r="J30" i="10"/>
  <c r="O28" i="10"/>
  <c r="J38" i="12"/>
  <c r="Q25" i="8" s="1"/>
  <c r="R25" i="8" s="1"/>
  <c r="W22" i="14"/>
  <c r="X22" i="14" s="1"/>
  <c r="T22" i="14" s="1"/>
  <c r="AE22" i="14"/>
  <c r="AG22" i="14" s="1"/>
  <c r="O22" i="15"/>
  <c r="AA22" i="10"/>
  <c r="AC25" i="8" s="1"/>
  <c r="AE25" i="8" s="1"/>
  <c r="J48" i="6"/>
  <c r="K48" i="6"/>
  <c r="L48" i="6" s="1"/>
  <c r="Q40" i="10"/>
  <c r="F43" i="7" s="1"/>
  <c r="N40" i="14"/>
  <c r="G40" i="15"/>
  <c r="N40" i="10"/>
  <c r="K37" i="10"/>
  <c r="I29" i="14"/>
  <c r="K29" i="14" s="1"/>
  <c r="L29" i="14" s="1"/>
  <c r="I29" i="10"/>
  <c r="S32" i="6" s="1"/>
  <c r="E29" i="15"/>
  <c r="AF29" i="14"/>
  <c r="AB29" i="10"/>
  <c r="AD32" i="8" s="1"/>
  <c r="P29" i="15"/>
  <c r="AJ32" i="14"/>
  <c r="E24" i="14"/>
  <c r="B24" i="15"/>
  <c r="F24" i="10"/>
  <c r="T24" i="10"/>
  <c r="I27" i="7" s="1"/>
  <c r="J24" i="15"/>
  <c r="Q24" i="14"/>
  <c r="AI24" i="14"/>
  <c r="AD24" i="10"/>
  <c r="AG27" i="8" s="1"/>
  <c r="R24" i="15"/>
  <c r="C27" i="7"/>
  <c r="C27" i="6"/>
  <c r="C27" i="8"/>
  <c r="C26" i="3"/>
  <c r="J32" i="6"/>
  <c r="K32" i="6"/>
  <c r="L32" i="6" s="1"/>
  <c r="Z20" i="10"/>
  <c r="AB23" i="8" s="1"/>
  <c r="N20" i="15"/>
  <c r="AD20" i="14"/>
  <c r="E20" i="14"/>
  <c r="F20" i="10"/>
  <c r="B20" i="15"/>
  <c r="S37" i="10"/>
  <c r="H40" i="7" s="1"/>
  <c r="AH25" i="8"/>
  <c r="F20" i="6"/>
  <c r="G20" i="6"/>
  <c r="H20" i="6" s="1"/>
  <c r="F15" i="10"/>
  <c r="E15" i="14"/>
  <c r="B15" i="15"/>
  <c r="Q15" i="14"/>
  <c r="J15" i="15"/>
  <c r="T15" i="10"/>
  <c r="I18" i="7" s="1"/>
  <c r="O18" i="7" s="1"/>
  <c r="AN28" i="14"/>
  <c r="G26" i="6"/>
  <c r="H26" i="6" s="1"/>
  <c r="I26" i="6" s="1"/>
  <c r="N26" i="6" s="1"/>
  <c r="M25" i="3" s="1"/>
  <c r="F26" i="6"/>
  <c r="X6" i="10"/>
  <c r="X3" i="10"/>
  <c r="V26" i="10"/>
  <c r="Y29" i="8"/>
  <c r="Z29" i="8" s="1"/>
  <c r="V25" i="10"/>
  <c r="Y28" i="8"/>
  <c r="Z28" i="8" s="1"/>
  <c r="AE20" i="10"/>
  <c r="AI23" i="8" s="1"/>
  <c r="S20" i="15"/>
  <c r="AK20" i="14"/>
  <c r="AN20" i="14" s="1"/>
  <c r="O9" i="7"/>
  <c r="K9" i="7"/>
  <c r="P8" i="3" s="1"/>
  <c r="AL19" i="8"/>
  <c r="H21" i="15"/>
  <c r="O21" i="14"/>
  <c r="R21" i="10"/>
  <c r="G24" i="7" s="1"/>
  <c r="M24" i="7" s="1"/>
  <c r="O21" i="10"/>
  <c r="W21" i="14"/>
  <c r="X21" i="14" s="1"/>
  <c r="T21" i="14" s="1"/>
  <c r="U14" i="15"/>
  <c r="AM14" i="14"/>
  <c r="AG14" i="10"/>
  <c r="AK17" i="8" s="1"/>
  <c r="AL17" i="8" s="1"/>
  <c r="M9" i="10"/>
  <c r="C9" i="15"/>
  <c r="G9" i="10"/>
  <c r="F9" i="14"/>
  <c r="G9" i="14" s="1"/>
  <c r="AL9" i="14"/>
  <c r="T9" i="15"/>
  <c r="AF9" i="10"/>
  <c r="AJ12" i="8" s="1"/>
  <c r="K9" i="10"/>
  <c r="G21" i="6"/>
  <c r="H21" i="6" s="1"/>
  <c r="F21" i="6"/>
  <c r="O20" i="6"/>
  <c r="P20" i="6"/>
  <c r="Q20" i="6" s="1"/>
  <c r="L18" i="7"/>
  <c r="R12" i="14"/>
  <c r="U12" i="10"/>
  <c r="J15" i="7" s="1"/>
  <c r="K12" i="15"/>
  <c r="G14" i="15"/>
  <c r="Q14" i="10"/>
  <c r="F17" i="7" s="1"/>
  <c r="N14" i="14"/>
  <c r="J12" i="15"/>
  <c r="Q12" i="14"/>
  <c r="T12" i="10"/>
  <c r="I15" i="7" s="1"/>
  <c r="AE12" i="10"/>
  <c r="AI15" i="8" s="1"/>
  <c r="S12" i="15"/>
  <c r="AK12" i="14"/>
  <c r="AH12" i="14"/>
  <c r="AJ12" i="14" s="1"/>
  <c r="Q12" i="15"/>
  <c r="AC12" i="10"/>
  <c r="AF15" i="8" s="1"/>
  <c r="AH15" i="8" s="1"/>
  <c r="F9" i="8"/>
  <c r="P9" i="8"/>
  <c r="T9" i="8"/>
  <c r="S9" i="8"/>
  <c r="G9" i="8"/>
  <c r="M9" i="8"/>
  <c r="V9" i="8"/>
  <c r="U9" i="8"/>
  <c r="Q9" i="8"/>
  <c r="L9" i="8"/>
  <c r="I9" i="8"/>
  <c r="K9" i="8" s="1"/>
  <c r="K8" i="10"/>
  <c r="J7" i="10"/>
  <c r="N7" i="10"/>
  <c r="X7" i="10"/>
  <c r="N4" i="15"/>
  <c r="Z4" i="10"/>
  <c r="AB7" i="8" s="1"/>
  <c r="AD4" i="14"/>
  <c r="N131" i="8"/>
  <c r="O131" i="8" s="1"/>
  <c r="X131" i="8" s="1"/>
  <c r="S130" i="3" s="1"/>
  <c r="N107" i="8"/>
  <c r="O107" i="8" s="1"/>
  <c r="X107" i="8" s="1"/>
  <c r="S106" i="3" s="1"/>
  <c r="L7" i="10"/>
  <c r="J7" i="14"/>
  <c r="K7" i="14" s="1"/>
  <c r="F7" i="15"/>
  <c r="Q5" i="14"/>
  <c r="J5" i="15"/>
  <c r="T5" i="10"/>
  <c r="I8" i="7" s="1"/>
  <c r="O8" i="7" s="1"/>
  <c r="R110" i="8"/>
  <c r="O87" i="8"/>
  <c r="K25" i="8"/>
  <c r="O25" i="8" s="1"/>
  <c r="M8" i="7"/>
  <c r="L8" i="10"/>
  <c r="F8" i="15"/>
  <c r="J8" i="14"/>
  <c r="B8" i="15"/>
  <c r="E8" i="14"/>
  <c r="F8" i="10"/>
  <c r="J8" i="10"/>
  <c r="N125" i="8"/>
  <c r="O125" i="8" s="1"/>
  <c r="O94" i="8"/>
  <c r="O77" i="8"/>
  <c r="T75" i="5"/>
  <c r="T11" i="5"/>
  <c r="AF11" i="10"/>
  <c r="AJ14" i="8" s="1"/>
  <c r="AL11" i="14"/>
  <c r="T11" i="15"/>
  <c r="H11" i="15"/>
  <c r="R11" i="10"/>
  <c r="G14" i="7" s="1"/>
  <c r="O11" i="14"/>
  <c r="AA11" i="14"/>
  <c r="L11" i="15"/>
  <c r="AE4" i="14"/>
  <c r="O4" i="15"/>
  <c r="AA4" i="10"/>
  <c r="AC7" i="8" s="1"/>
  <c r="AA5" i="14"/>
  <c r="L5" i="15"/>
  <c r="O80" i="8"/>
  <c r="N61" i="8"/>
  <c r="O61" i="8" s="1"/>
  <c r="N57" i="8"/>
  <c r="O57" i="8" s="1"/>
  <c r="O28" i="8"/>
  <c r="AJ3" i="14"/>
  <c r="H143" i="8"/>
  <c r="O143" i="8" s="1"/>
  <c r="K90" i="8"/>
  <c r="W70" i="8"/>
  <c r="Q23" i="8"/>
  <c r="R23" i="8" s="1"/>
  <c r="P21" i="7"/>
  <c r="T70" i="5"/>
  <c r="T30" i="4"/>
  <c r="R105" i="8"/>
  <c r="N90" i="8"/>
  <c r="O90" i="8" s="1"/>
  <c r="T32" i="5"/>
  <c r="T26" i="4"/>
  <c r="H159" i="8"/>
  <c r="O159" i="8" s="1"/>
  <c r="K151" i="8"/>
  <c r="K132" i="8"/>
  <c r="O108" i="7"/>
  <c r="T87" i="4"/>
  <c r="T35" i="4"/>
  <c r="F8" i="6"/>
  <c r="G8" i="6"/>
  <c r="H8" i="6" s="1"/>
  <c r="K158" i="8"/>
  <c r="K150" i="8"/>
  <c r="O150" i="8" s="1"/>
  <c r="H140" i="8"/>
  <c r="O140" i="8" s="1"/>
  <c r="X140" i="8" s="1"/>
  <c r="S139" i="3" s="1"/>
  <c r="O138" i="8"/>
  <c r="K98" i="8"/>
  <c r="T72" i="5"/>
  <c r="T18" i="4"/>
  <c r="H105" i="8"/>
  <c r="O105" i="8" s="1"/>
  <c r="H67" i="8"/>
  <c r="O67" i="8" s="1"/>
  <c r="X67" i="8" s="1"/>
  <c r="S66" i="3" s="1"/>
  <c r="H60" i="8"/>
  <c r="O60" i="8" s="1"/>
  <c r="T80" i="5"/>
  <c r="T99" i="4"/>
  <c r="T42" i="4"/>
  <c r="T28" i="4"/>
  <c r="N7" i="8"/>
  <c r="K137" i="8"/>
  <c r="W105" i="8"/>
  <c r="W46" i="8"/>
  <c r="N24" i="8"/>
  <c r="T42" i="5"/>
  <c r="T115" i="4"/>
  <c r="N136" i="8"/>
  <c r="O13" i="7"/>
  <c r="T58" i="5"/>
  <c r="T28" i="5"/>
  <c r="T134" i="4"/>
  <c r="N144" i="8"/>
  <c r="K35" i="8"/>
  <c r="O45" i="7"/>
  <c r="L155" i="7"/>
  <c r="T119" i="4"/>
  <c r="T19" i="4"/>
  <c r="U85" i="5"/>
  <c r="M85" i="5"/>
  <c r="K85" i="5" s="1"/>
  <c r="L85" i="5"/>
  <c r="C85" i="5"/>
  <c r="T85" i="5"/>
  <c r="O85" i="5"/>
  <c r="S85" i="5"/>
  <c r="Q85" i="5" s="1"/>
  <c r="R85" i="5"/>
  <c r="P85" i="5"/>
  <c r="N85" i="5"/>
  <c r="J85" i="5"/>
  <c r="I85" i="5"/>
  <c r="T92" i="4"/>
  <c r="V152" i="10"/>
  <c r="Y155" i="8"/>
  <c r="Z155" i="8" s="1"/>
  <c r="K150" i="10"/>
  <c r="Q146" i="15"/>
  <c r="AC146" i="10"/>
  <c r="AF149" i="8" s="1"/>
  <c r="AH149" i="8" s="1"/>
  <c r="AH146" i="14"/>
  <c r="AJ146" i="14" s="1"/>
  <c r="T144" i="10"/>
  <c r="I147" i="7" s="1"/>
  <c r="O147" i="7" s="1"/>
  <c r="Q144" i="14"/>
  <c r="J144" i="15"/>
  <c r="D145" i="15"/>
  <c r="H145" i="10"/>
  <c r="H145" i="14"/>
  <c r="Y145" i="10"/>
  <c r="AA148" i="8" s="1"/>
  <c r="AC145" i="14"/>
  <c r="M145" i="15"/>
  <c r="R145" i="15"/>
  <c r="AD145" i="10"/>
  <c r="AG148" i="8" s="1"/>
  <c r="AH148" i="8" s="1"/>
  <c r="AI145" i="14"/>
  <c r="AJ145" i="14" s="1"/>
  <c r="F145" i="14"/>
  <c r="C145" i="15"/>
  <c r="G145" i="10"/>
  <c r="AE143" i="10"/>
  <c r="AI146" i="8" s="1"/>
  <c r="AK143" i="14"/>
  <c r="S143" i="15"/>
  <c r="O179" i="12"/>
  <c r="K147" i="6" s="1"/>
  <c r="L147" i="6" s="1"/>
  <c r="W135" i="10"/>
  <c r="X136" i="10"/>
  <c r="Z134" i="10"/>
  <c r="AB137" i="8" s="1"/>
  <c r="AD134" i="14"/>
  <c r="N134" i="15"/>
  <c r="N158" i="10"/>
  <c r="W156" i="10"/>
  <c r="O158" i="10"/>
  <c r="W157" i="10"/>
  <c r="AL156" i="14"/>
  <c r="T156" i="15"/>
  <c r="AF156" i="10"/>
  <c r="AJ159" i="8" s="1"/>
  <c r="AF157" i="10"/>
  <c r="AJ160" i="8" s="1"/>
  <c r="AL157" i="14"/>
  <c r="T157" i="15"/>
  <c r="Z157" i="10"/>
  <c r="AB160" i="8" s="1"/>
  <c r="AD157" i="14"/>
  <c r="N157" i="15"/>
  <c r="R155" i="10"/>
  <c r="G158" i="7" s="1"/>
  <c r="H155" i="15"/>
  <c r="O155" i="14"/>
  <c r="AA154" i="10"/>
  <c r="AC157" i="8" s="1"/>
  <c r="AE154" i="14"/>
  <c r="O154" i="15"/>
  <c r="O188" i="12"/>
  <c r="K157" i="6" s="1"/>
  <c r="L157" i="6" s="1"/>
  <c r="M157" i="6" s="1"/>
  <c r="M150" i="10"/>
  <c r="L151" i="15"/>
  <c r="AA151" i="14"/>
  <c r="X149" i="10"/>
  <c r="N150" i="10"/>
  <c r="AM150" i="14"/>
  <c r="AG150" i="10"/>
  <c r="AK153" i="8" s="1"/>
  <c r="U150" i="15"/>
  <c r="Z147" i="10"/>
  <c r="AB150" i="8" s="1"/>
  <c r="AD147" i="14"/>
  <c r="N147" i="15"/>
  <c r="M151" i="7"/>
  <c r="G148" i="14"/>
  <c r="AM146" i="14"/>
  <c r="U146" i="15"/>
  <c r="AG146" i="10"/>
  <c r="AK149" i="8" s="1"/>
  <c r="M144" i="10"/>
  <c r="M143" i="15"/>
  <c r="Y143" i="10"/>
  <c r="AA146" i="8" s="1"/>
  <c r="AC143" i="14"/>
  <c r="N142" i="10"/>
  <c r="AE142" i="14"/>
  <c r="O142" i="15"/>
  <c r="AA142" i="10"/>
  <c r="AC145" i="8" s="1"/>
  <c r="B141" i="15"/>
  <c r="E141" i="14"/>
  <c r="F141" i="10"/>
  <c r="N137" i="14"/>
  <c r="Q137" i="10"/>
  <c r="F140" i="7" s="1"/>
  <c r="L140" i="7" s="1"/>
  <c r="G137" i="15"/>
  <c r="W136" i="14"/>
  <c r="X136" i="14" s="1"/>
  <c r="T136" i="14" s="1"/>
  <c r="S141" i="10"/>
  <c r="H144" i="7" s="1"/>
  <c r="R140" i="10"/>
  <c r="G143" i="7" s="1"/>
  <c r="O140" i="14"/>
  <c r="H140" i="15"/>
  <c r="R140" i="15"/>
  <c r="AD140" i="10"/>
  <c r="AG143" i="8" s="1"/>
  <c r="AI140" i="14"/>
  <c r="AL140" i="14"/>
  <c r="T140" i="15"/>
  <c r="AF140" i="10"/>
  <c r="AJ143" i="8" s="1"/>
  <c r="K136" i="10"/>
  <c r="AE131" i="10"/>
  <c r="AI134" i="8" s="1"/>
  <c r="AL134" i="8" s="1"/>
  <c r="AM134" i="8" s="1"/>
  <c r="AK131" i="14"/>
  <c r="AN131" i="14" s="1"/>
  <c r="AB131" i="14" s="1"/>
  <c r="Z131" i="14" s="1"/>
  <c r="S131" i="14" s="1"/>
  <c r="S131" i="15"/>
  <c r="R133" i="15"/>
  <c r="AD133" i="10"/>
  <c r="AG136" i="8" s="1"/>
  <c r="AI133" i="14"/>
  <c r="N133" i="10"/>
  <c r="Z133" i="10"/>
  <c r="AB136" i="8" s="1"/>
  <c r="AD133" i="14"/>
  <c r="N133" i="15"/>
  <c r="X133" i="10"/>
  <c r="W137" i="6"/>
  <c r="X137" i="6"/>
  <c r="Y137" i="6" s="1"/>
  <c r="AN136" i="14"/>
  <c r="W132" i="14"/>
  <c r="X132" i="14" s="1"/>
  <c r="T132" i="14" s="1"/>
  <c r="J170" i="12"/>
  <c r="G132" i="10"/>
  <c r="F132" i="14"/>
  <c r="G132" i="14" s="1"/>
  <c r="C132" i="15"/>
  <c r="AA132" i="10"/>
  <c r="AC135" i="8" s="1"/>
  <c r="AE132" i="14"/>
  <c r="O132" i="15"/>
  <c r="C135" i="8"/>
  <c r="C135" i="7"/>
  <c r="L135" i="7" s="1"/>
  <c r="C135" i="6"/>
  <c r="C134" i="3"/>
  <c r="O125" i="10"/>
  <c r="F126" i="15"/>
  <c r="L126" i="10"/>
  <c r="J126" i="14"/>
  <c r="E126" i="14"/>
  <c r="B126" i="15"/>
  <c r="F126" i="10"/>
  <c r="AM122" i="14"/>
  <c r="AN122" i="14" s="1"/>
  <c r="AG122" i="10"/>
  <c r="AK125" i="8" s="1"/>
  <c r="AL125" i="8" s="1"/>
  <c r="U122" i="15"/>
  <c r="O127" i="7"/>
  <c r="X118" i="10"/>
  <c r="O115" i="15"/>
  <c r="AA115" i="10"/>
  <c r="AC118" i="8" s="1"/>
  <c r="AE115" i="14"/>
  <c r="Y114" i="10"/>
  <c r="AA117" i="8" s="1"/>
  <c r="M114" i="15"/>
  <c r="AC114" i="14"/>
  <c r="AG114" i="14" s="1"/>
  <c r="N120" i="10"/>
  <c r="M118" i="10"/>
  <c r="M115" i="10"/>
  <c r="AF116" i="10"/>
  <c r="AJ119" i="8" s="1"/>
  <c r="T116" i="15"/>
  <c r="AL116" i="14"/>
  <c r="K117" i="10"/>
  <c r="O117" i="10"/>
  <c r="AE117" i="14"/>
  <c r="AA117" i="10"/>
  <c r="AC120" i="8" s="1"/>
  <c r="O117" i="15"/>
  <c r="AG115" i="14"/>
  <c r="N5" i="13"/>
  <c r="W110" i="14"/>
  <c r="X110" i="14" s="1"/>
  <c r="T110" i="14" s="1"/>
  <c r="R106" i="14"/>
  <c r="M106" i="14" s="1"/>
  <c r="K106" i="15"/>
  <c r="U106" i="10"/>
  <c r="J109" i="7" s="1"/>
  <c r="P109" i="7" s="1"/>
  <c r="AA104" i="14"/>
  <c r="L104" i="15"/>
  <c r="P103" i="10"/>
  <c r="G116" i="15"/>
  <c r="N116" i="14"/>
  <c r="Q116" i="10"/>
  <c r="F119" i="7" s="1"/>
  <c r="L119" i="7" s="1"/>
  <c r="P113" i="14"/>
  <c r="X110" i="10"/>
  <c r="AD109" i="14"/>
  <c r="N109" i="15"/>
  <c r="Z109" i="10"/>
  <c r="AB112" i="8" s="1"/>
  <c r="AK104" i="14"/>
  <c r="AE104" i="10"/>
  <c r="AI107" i="8" s="1"/>
  <c r="AL107" i="8" s="1"/>
  <c r="S104" i="15"/>
  <c r="O118" i="7"/>
  <c r="AD106" i="10"/>
  <c r="AG109" i="8" s="1"/>
  <c r="AI106" i="14"/>
  <c r="R106" i="15"/>
  <c r="AF104" i="10"/>
  <c r="AJ107" i="8" s="1"/>
  <c r="AL104" i="14"/>
  <c r="T104" i="15"/>
  <c r="AL119" i="14"/>
  <c r="T119" i="15"/>
  <c r="AF119" i="10"/>
  <c r="AJ122" i="8" s="1"/>
  <c r="F119" i="14"/>
  <c r="G119" i="14" s="1"/>
  <c r="C119" i="15"/>
  <c r="G119" i="10"/>
  <c r="AM119" i="14"/>
  <c r="U119" i="15"/>
  <c r="AG119" i="10"/>
  <c r="AK122" i="8" s="1"/>
  <c r="K116" i="10"/>
  <c r="J112" i="10"/>
  <c r="O110" i="10"/>
  <c r="P106" i="10"/>
  <c r="J123" i="6"/>
  <c r="J116" i="15"/>
  <c r="Q116" i="14"/>
  <c r="T116" i="10"/>
  <c r="I119" i="7" s="1"/>
  <c r="O119" i="7" s="1"/>
  <c r="J116" i="10"/>
  <c r="AE108" i="8"/>
  <c r="AM108" i="8" s="1"/>
  <c r="AN108" i="8" s="1"/>
  <c r="T107" i="3" s="1"/>
  <c r="R107" i="3" s="1"/>
  <c r="K113" i="14"/>
  <c r="S104" i="10"/>
  <c r="H107" i="7" s="1"/>
  <c r="F108" i="10"/>
  <c r="E108" i="14"/>
  <c r="B108" i="15"/>
  <c r="J108" i="14"/>
  <c r="K108" i="14" s="1"/>
  <c r="F108" i="15"/>
  <c r="L108" i="10"/>
  <c r="C111" i="7"/>
  <c r="C111" i="8"/>
  <c r="C111" i="6"/>
  <c r="C110" i="3"/>
  <c r="AA107" i="14"/>
  <c r="L107" i="15"/>
  <c r="R107" i="14"/>
  <c r="K107" i="15"/>
  <c r="U107" i="10"/>
  <c r="J110" i="7" s="1"/>
  <c r="P110" i="7" s="1"/>
  <c r="AG106" i="14"/>
  <c r="N6" i="13"/>
  <c r="W111" i="14"/>
  <c r="X111" i="14" s="1"/>
  <c r="T111" i="14" s="1"/>
  <c r="J111" i="10"/>
  <c r="O111" i="10"/>
  <c r="AD100" i="14"/>
  <c r="N100" i="15"/>
  <c r="Z100" i="10"/>
  <c r="AB103" i="8" s="1"/>
  <c r="W97" i="14"/>
  <c r="X97" i="14" s="1"/>
  <c r="T97" i="14" s="1"/>
  <c r="J136" i="12"/>
  <c r="T99" i="15"/>
  <c r="AF99" i="10"/>
  <c r="AJ102" i="8" s="1"/>
  <c r="AL102" i="8" s="1"/>
  <c r="AL99" i="14"/>
  <c r="AN99" i="14" s="1"/>
  <c r="W96" i="10"/>
  <c r="AH87" i="14"/>
  <c r="AJ87" i="14" s="1"/>
  <c r="Q87" i="15"/>
  <c r="AC87" i="10"/>
  <c r="AF90" i="8" s="1"/>
  <c r="H85" i="14"/>
  <c r="H85" i="10"/>
  <c r="D85" i="15"/>
  <c r="I105" i="15"/>
  <c r="O102" i="14"/>
  <c r="H102" i="15"/>
  <c r="R102" i="10"/>
  <c r="G105" i="7" s="1"/>
  <c r="M105" i="7" s="1"/>
  <c r="L104" i="7"/>
  <c r="AI101" i="14"/>
  <c r="AD101" i="10"/>
  <c r="AG104" i="8" s="1"/>
  <c r="R101" i="15"/>
  <c r="H96" i="14"/>
  <c r="L96" i="14" s="1"/>
  <c r="D96" i="14" s="1"/>
  <c r="D96" i="15"/>
  <c r="H96" i="10"/>
  <c r="X99" i="6" s="1"/>
  <c r="Y99" i="6" s="1"/>
  <c r="Z99" i="6" s="1"/>
  <c r="AL93" i="14"/>
  <c r="T93" i="15"/>
  <c r="AF93" i="10"/>
  <c r="AJ96" i="8" s="1"/>
  <c r="F87" i="14"/>
  <c r="G87" i="14" s="1"/>
  <c r="G87" i="10"/>
  <c r="P90" i="7" s="1"/>
  <c r="C87" i="15"/>
  <c r="G106" i="6"/>
  <c r="H106" i="6" s="1"/>
  <c r="F106" i="6"/>
  <c r="E99" i="15"/>
  <c r="I99" i="10"/>
  <c r="S102" i="6" s="1"/>
  <c r="I99" i="14"/>
  <c r="J129" i="12"/>
  <c r="Q99" i="8" s="1"/>
  <c r="R99" i="8" s="1"/>
  <c r="X99" i="8" s="1"/>
  <c r="S98" i="3" s="1"/>
  <c r="W96" i="14"/>
  <c r="X96" i="14" s="1"/>
  <c r="T96" i="14" s="1"/>
  <c r="C99" i="8"/>
  <c r="C99" i="7"/>
  <c r="L99" i="7" s="1"/>
  <c r="C99" i="6"/>
  <c r="C98" i="3"/>
  <c r="U90" i="10"/>
  <c r="J93" i="7" s="1"/>
  <c r="R90" i="14"/>
  <c r="K90" i="15"/>
  <c r="C93" i="7"/>
  <c r="L93" i="7" s="1"/>
  <c r="C93" i="6"/>
  <c r="C93" i="8"/>
  <c r="C92" i="3"/>
  <c r="AM84" i="14"/>
  <c r="AG84" i="10"/>
  <c r="AK87" i="8" s="1"/>
  <c r="U84" i="15"/>
  <c r="G80" i="15"/>
  <c r="N80" i="14"/>
  <c r="Q80" i="10"/>
  <c r="F83" i="7" s="1"/>
  <c r="R80" i="14"/>
  <c r="K80" i="15"/>
  <c r="U80" i="10"/>
  <c r="J83" i="7" s="1"/>
  <c r="T98" i="15"/>
  <c r="AF98" i="10"/>
  <c r="AJ101" i="8" s="1"/>
  <c r="AL98" i="14"/>
  <c r="U98" i="15"/>
  <c r="AM98" i="14"/>
  <c r="AG98" i="10"/>
  <c r="AK101" i="8" s="1"/>
  <c r="M98" i="10"/>
  <c r="V96" i="10"/>
  <c r="Y99" i="8"/>
  <c r="Z99" i="8" s="1"/>
  <c r="I94" i="15"/>
  <c r="AN96" i="14"/>
  <c r="AD88" i="10"/>
  <c r="AG91" i="8" s="1"/>
  <c r="AI88" i="14"/>
  <c r="R88" i="15"/>
  <c r="AF88" i="14"/>
  <c r="P88" i="15"/>
  <c r="AB88" i="10"/>
  <c r="AD91" i="8" s="1"/>
  <c r="F102" i="6"/>
  <c r="G102" i="6"/>
  <c r="H102" i="6" s="1"/>
  <c r="AE98" i="8"/>
  <c r="L91" i="15"/>
  <c r="AA91" i="14"/>
  <c r="J91" i="10"/>
  <c r="O97" i="7"/>
  <c r="G91" i="15"/>
  <c r="Q91" i="10"/>
  <c r="F94" i="7" s="1"/>
  <c r="L94" i="7" s="1"/>
  <c r="N91" i="14"/>
  <c r="T92" i="10"/>
  <c r="I95" i="7" s="1"/>
  <c r="J92" i="15"/>
  <c r="Q92" i="14"/>
  <c r="Z92" i="10"/>
  <c r="AB95" i="8" s="1"/>
  <c r="AD92" i="14"/>
  <c r="N92" i="15"/>
  <c r="X92" i="10"/>
  <c r="M82" i="15"/>
  <c r="AC82" i="14"/>
  <c r="Y82" i="10"/>
  <c r="AA85" i="8" s="1"/>
  <c r="V89" i="10"/>
  <c r="Y92" i="8"/>
  <c r="Z92" i="8" s="1"/>
  <c r="W82" i="10"/>
  <c r="G94" i="6"/>
  <c r="H94" i="6" s="1"/>
  <c r="F94" i="6"/>
  <c r="X91" i="6"/>
  <c r="Y91" i="6" s="1"/>
  <c r="W91" i="6"/>
  <c r="K93" i="14"/>
  <c r="AD83" i="10"/>
  <c r="AG86" i="8" s="1"/>
  <c r="AH86" i="8" s="1"/>
  <c r="R83" i="15"/>
  <c r="AI83" i="14"/>
  <c r="AJ83" i="14" s="1"/>
  <c r="C86" i="6"/>
  <c r="C86" i="8"/>
  <c r="C86" i="7"/>
  <c r="L86" i="7" s="1"/>
  <c r="C85" i="3"/>
  <c r="I80" i="15"/>
  <c r="AK67" i="14"/>
  <c r="AN67" i="14" s="1"/>
  <c r="AB67" i="14" s="1"/>
  <c r="Z67" i="14" s="1"/>
  <c r="S67" i="14" s="1"/>
  <c r="S67" i="15"/>
  <c r="AE67" i="10"/>
  <c r="AI70" i="8" s="1"/>
  <c r="AL70" i="8" s="1"/>
  <c r="AM70" i="8" s="1"/>
  <c r="AN70" i="8" s="1"/>
  <c r="T69" i="3" s="1"/>
  <c r="R82" i="15"/>
  <c r="AD82" i="10"/>
  <c r="AG85" i="8" s="1"/>
  <c r="AI82" i="14"/>
  <c r="AE82" i="14"/>
  <c r="AA82" i="10"/>
  <c r="AC85" i="8" s="1"/>
  <c r="O82" i="15"/>
  <c r="M81" i="15"/>
  <c r="AC81" i="14"/>
  <c r="AG81" i="14" s="1"/>
  <c r="Y81" i="10"/>
  <c r="AA84" i="8" s="1"/>
  <c r="C83" i="3"/>
  <c r="C84" i="6"/>
  <c r="C84" i="7"/>
  <c r="L84" i="7" s="1"/>
  <c r="C84" i="8"/>
  <c r="J96" i="6"/>
  <c r="K96" i="6"/>
  <c r="L96" i="6" s="1"/>
  <c r="N89" i="15"/>
  <c r="AD89" i="14"/>
  <c r="Z89" i="10"/>
  <c r="AB92" i="8" s="1"/>
  <c r="W89" i="14"/>
  <c r="X89" i="14" s="1"/>
  <c r="T89" i="14" s="1"/>
  <c r="AE89" i="14"/>
  <c r="O89" i="15"/>
  <c r="AA89" i="10"/>
  <c r="AC92" i="8" s="1"/>
  <c r="Q79" i="10"/>
  <c r="F82" i="7" s="1"/>
  <c r="G79" i="15"/>
  <c r="N79" i="14"/>
  <c r="N79" i="10"/>
  <c r="AI79" i="14"/>
  <c r="AD79" i="10"/>
  <c r="AG82" i="8" s="1"/>
  <c r="R79" i="15"/>
  <c r="N77" i="10"/>
  <c r="AN82" i="14"/>
  <c r="W70" i="14"/>
  <c r="X70" i="14" s="1"/>
  <c r="T70" i="14" s="1"/>
  <c r="J113" i="12"/>
  <c r="C76" i="7"/>
  <c r="P76" i="7" s="1"/>
  <c r="C76" i="8"/>
  <c r="C75" i="3"/>
  <c r="C76" i="6"/>
  <c r="C73" i="7"/>
  <c r="M73" i="7" s="1"/>
  <c r="C73" i="8"/>
  <c r="C73" i="6"/>
  <c r="C72" i="3"/>
  <c r="F76" i="15"/>
  <c r="L76" i="10"/>
  <c r="J76" i="14"/>
  <c r="K76" i="14" s="1"/>
  <c r="L76" i="14" s="1"/>
  <c r="L73" i="10"/>
  <c r="F73" i="15"/>
  <c r="J73" i="14"/>
  <c r="Z61" i="10"/>
  <c r="AB64" i="8" s="1"/>
  <c r="AE64" i="8" s="1"/>
  <c r="AM64" i="8" s="1"/>
  <c r="N61" i="15"/>
  <c r="AD61" i="14"/>
  <c r="AG61" i="14" s="1"/>
  <c r="G82" i="6"/>
  <c r="H82" i="6" s="1"/>
  <c r="F82" i="6"/>
  <c r="N76" i="15"/>
  <c r="Z76" i="10"/>
  <c r="AB79" i="8" s="1"/>
  <c r="AE79" i="8" s="1"/>
  <c r="AD76" i="14"/>
  <c r="AG76" i="14" s="1"/>
  <c r="AA76" i="14"/>
  <c r="L76" i="15"/>
  <c r="AM78" i="8"/>
  <c r="AN78" i="8" s="1"/>
  <c r="T77" i="3" s="1"/>
  <c r="AE78" i="8"/>
  <c r="E76" i="14"/>
  <c r="B76" i="15"/>
  <c r="F76" i="10"/>
  <c r="P75" i="14"/>
  <c r="M75" i="14" s="1"/>
  <c r="O74" i="10"/>
  <c r="AH74" i="14"/>
  <c r="AJ74" i="14" s="1"/>
  <c r="Q74" i="15"/>
  <c r="AC74" i="10"/>
  <c r="AF77" i="8" s="1"/>
  <c r="AH77" i="8" s="1"/>
  <c r="X74" i="10"/>
  <c r="G70" i="14"/>
  <c r="N68" i="10"/>
  <c r="W64" i="10"/>
  <c r="C63" i="8"/>
  <c r="C63" i="6"/>
  <c r="C62" i="3"/>
  <c r="C63" i="7"/>
  <c r="AF71" i="14"/>
  <c r="AB71" i="10"/>
  <c r="AD74" i="8" s="1"/>
  <c r="P71" i="15"/>
  <c r="J71" i="14"/>
  <c r="F71" i="15"/>
  <c r="L71" i="10"/>
  <c r="AC69" i="14"/>
  <c r="AG69" i="14" s="1"/>
  <c r="Y69" i="10"/>
  <c r="AA72" i="8" s="1"/>
  <c r="M69" i="15"/>
  <c r="W69" i="14"/>
  <c r="X69" i="14" s="1"/>
  <c r="T69" i="14" s="1"/>
  <c r="P70" i="7"/>
  <c r="W65" i="10"/>
  <c r="O68" i="10"/>
  <c r="F68" i="15"/>
  <c r="L68" i="10"/>
  <c r="J68" i="14"/>
  <c r="K68" i="14" s="1"/>
  <c r="G65" i="10"/>
  <c r="L68" i="7" s="1"/>
  <c r="F65" i="14"/>
  <c r="C65" i="15"/>
  <c r="I76" i="15"/>
  <c r="W71" i="14"/>
  <c r="X71" i="14" s="1"/>
  <c r="T71" i="14" s="1"/>
  <c r="AH62" i="14"/>
  <c r="AJ62" i="14" s="1"/>
  <c r="Q62" i="15"/>
  <c r="AC62" i="10"/>
  <c r="AF65" i="8" s="1"/>
  <c r="AH65" i="8" s="1"/>
  <c r="G62" i="10"/>
  <c r="P65" i="6" s="1"/>
  <c r="Q65" i="6" s="1"/>
  <c r="R65" i="6" s="1"/>
  <c r="C62" i="15"/>
  <c r="F62" i="14"/>
  <c r="S61" i="10"/>
  <c r="H64" i="7" s="1"/>
  <c r="B59" i="15"/>
  <c r="E59" i="14"/>
  <c r="F59" i="10"/>
  <c r="E56" i="14"/>
  <c r="B56" i="15"/>
  <c r="F56" i="10"/>
  <c r="P51" i="10"/>
  <c r="Q72" i="15"/>
  <c r="AH72" i="14"/>
  <c r="AJ72" i="14" s="1"/>
  <c r="AC72" i="10"/>
  <c r="AF75" i="8" s="1"/>
  <c r="AH75" i="8" s="1"/>
  <c r="J72" i="14"/>
  <c r="K72" i="14" s="1"/>
  <c r="F72" i="15"/>
  <c r="L72" i="10"/>
  <c r="I67" i="15"/>
  <c r="G68" i="6"/>
  <c r="H68" i="6" s="1"/>
  <c r="F68" i="6"/>
  <c r="M70" i="7"/>
  <c r="V62" i="10"/>
  <c r="Y65" i="8"/>
  <c r="Z65" i="8" s="1"/>
  <c r="I57" i="10"/>
  <c r="S60" i="6" s="1"/>
  <c r="E57" i="15"/>
  <c r="I57" i="14"/>
  <c r="O110" i="12"/>
  <c r="J66" i="10"/>
  <c r="R66" i="15"/>
  <c r="AD66" i="10"/>
  <c r="AG69" i="8" s="1"/>
  <c r="AI66" i="14"/>
  <c r="AL66" i="14"/>
  <c r="AF66" i="10"/>
  <c r="AJ69" i="8" s="1"/>
  <c r="T66" i="15"/>
  <c r="X67" i="6"/>
  <c r="Y67" i="6" s="1"/>
  <c r="Z67" i="6" s="1"/>
  <c r="P67" i="6"/>
  <c r="Q67" i="6" s="1"/>
  <c r="O67" i="6"/>
  <c r="T67" i="6"/>
  <c r="U67" i="6" s="1"/>
  <c r="V67" i="6" s="1"/>
  <c r="V61" i="10"/>
  <c r="Y64" i="8"/>
  <c r="Z64" i="8" s="1"/>
  <c r="AN64" i="8" s="1"/>
  <c r="T63" i="3" s="1"/>
  <c r="N57" i="10"/>
  <c r="V63" i="10"/>
  <c r="Y66" i="8"/>
  <c r="Z66" i="8" s="1"/>
  <c r="AA55" i="14"/>
  <c r="L55" i="15"/>
  <c r="X50" i="10"/>
  <c r="AB48" i="10"/>
  <c r="AD51" i="8" s="1"/>
  <c r="P48" i="15"/>
  <c r="AF48" i="14"/>
  <c r="H47" i="14"/>
  <c r="L47" i="14" s="1"/>
  <c r="D47" i="15"/>
  <c r="H47" i="10"/>
  <c r="AL48" i="8"/>
  <c r="AK38" i="14"/>
  <c r="AE38" i="10"/>
  <c r="AI41" i="8" s="1"/>
  <c r="S38" i="15"/>
  <c r="AD54" i="14"/>
  <c r="Z54" i="10"/>
  <c r="AB57" i="8" s="1"/>
  <c r="N54" i="15"/>
  <c r="B52" i="15"/>
  <c r="E52" i="14"/>
  <c r="F52" i="10"/>
  <c r="M50" i="10"/>
  <c r="O46" i="10"/>
  <c r="E41" i="14"/>
  <c r="B41" i="15"/>
  <c r="F41" i="10"/>
  <c r="H39" i="14"/>
  <c r="D39" i="15"/>
  <c r="H39" i="10"/>
  <c r="I38" i="14"/>
  <c r="E38" i="15"/>
  <c r="I38" i="10"/>
  <c r="S41" i="6" s="1"/>
  <c r="AF55" i="14"/>
  <c r="P55" i="15"/>
  <c r="AB55" i="10"/>
  <c r="AD58" i="8" s="1"/>
  <c r="E55" i="14"/>
  <c r="F55" i="10"/>
  <c r="B55" i="15"/>
  <c r="C50" i="7"/>
  <c r="M50" i="7" s="1"/>
  <c r="C49" i="3"/>
  <c r="C50" i="6"/>
  <c r="C50" i="8"/>
  <c r="AG56" i="14"/>
  <c r="AB56" i="14" s="1"/>
  <c r="Z56" i="14" s="1"/>
  <c r="S56" i="14" s="1"/>
  <c r="K53" i="10"/>
  <c r="P53" i="10"/>
  <c r="I50" i="15"/>
  <c r="W41" i="10"/>
  <c r="P38" i="14"/>
  <c r="AL63" i="8"/>
  <c r="G58" i="15"/>
  <c r="N58" i="14"/>
  <c r="Q58" i="10"/>
  <c r="F61" i="7" s="1"/>
  <c r="L61" i="7" s="1"/>
  <c r="N58" i="10"/>
  <c r="M58" i="10"/>
  <c r="J60" i="6"/>
  <c r="K55" i="10"/>
  <c r="F52" i="15"/>
  <c r="L52" i="10"/>
  <c r="J52" i="14"/>
  <c r="K52" i="14" s="1"/>
  <c r="J53" i="6"/>
  <c r="AI49" i="14"/>
  <c r="R49" i="15"/>
  <c r="AD49" i="10"/>
  <c r="AG52" i="8" s="1"/>
  <c r="J79" i="12"/>
  <c r="Q51" i="8" s="1"/>
  <c r="R51" i="8" s="1"/>
  <c r="W48" i="14"/>
  <c r="X48" i="14" s="1"/>
  <c r="T48" i="14" s="1"/>
  <c r="S47" i="15"/>
  <c r="AE47" i="10"/>
  <c r="AI50" i="8" s="1"/>
  <c r="AK47" i="14"/>
  <c r="F43" i="14"/>
  <c r="G43" i="14" s="1"/>
  <c r="C43" i="15"/>
  <c r="G43" i="10"/>
  <c r="O46" i="7" s="1"/>
  <c r="K39" i="10"/>
  <c r="AD31" i="14"/>
  <c r="AG31" i="14" s="1"/>
  <c r="N31" i="15"/>
  <c r="Z31" i="10"/>
  <c r="AB34" i="8" s="1"/>
  <c r="AE34" i="8" s="1"/>
  <c r="AM34" i="8" s="1"/>
  <c r="W26" i="10"/>
  <c r="W18" i="10"/>
  <c r="K65" i="7"/>
  <c r="P64" i="3" s="1"/>
  <c r="AN59" i="14"/>
  <c r="H55" i="10"/>
  <c r="H55" i="14"/>
  <c r="D55" i="15"/>
  <c r="O79" i="12"/>
  <c r="C47" i="15"/>
  <c r="G47" i="10"/>
  <c r="F47" i="14"/>
  <c r="AE46" i="8"/>
  <c r="P43" i="10"/>
  <c r="L39" i="10"/>
  <c r="J39" i="14"/>
  <c r="K39" i="14" s="1"/>
  <c r="F39" i="15"/>
  <c r="P27" i="10"/>
  <c r="AM54" i="14"/>
  <c r="AG54" i="10"/>
  <c r="AK57" i="8" s="1"/>
  <c r="U54" i="15"/>
  <c r="AF54" i="10"/>
  <c r="AJ57" i="8" s="1"/>
  <c r="AL54" i="14"/>
  <c r="T54" i="15"/>
  <c r="AG58" i="14"/>
  <c r="L60" i="7"/>
  <c r="O52" i="10"/>
  <c r="I49" i="15"/>
  <c r="U48" i="10"/>
  <c r="J51" i="7" s="1"/>
  <c r="P51" i="7" s="1"/>
  <c r="R48" i="14"/>
  <c r="K48" i="15"/>
  <c r="C49" i="8"/>
  <c r="C49" i="7"/>
  <c r="L49" i="7" s="1"/>
  <c r="C49" i="6"/>
  <c r="C48" i="3"/>
  <c r="AH45" i="14"/>
  <c r="AC45" i="10"/>
  <c r="AF48" i="8" s="1"/>
  <c r="Q45" i="15"/>
  <c r="E44" i="15"/>
  <c r="I44" i="10"/>
  <c r="S47" i="6" s="1"/>
  <c r="I44" i="14"/>
  <c r="K44" i="14" s="1"/>
  <c r="L44" i="14" s="1"/>
  <c r="AD44" i="10"/>
  <c r="AG47" i="8" s="1"/>
  <c r="AI44" i="14"/>
  <c r="R44" i="15"/>
  <c r="AB44" i="10"/>
  <c r="AD47" i="8" s="1"/>
  <c r="AF44" i="14"/>
  <c r="P44" i="15"/>
  <c r="C47" i="7"/>
  <c r="O47" i="7" s="1"/>
  <c r="C47" i="6"/>
  <c r="C46" i="3"/>
  <c r="C47" i="8"/>
  <c r="AH45" i="8"/>
  <c r="AA32" i="10"/>
  <c r="AC35" i="8" s="1"/>
  <c r="O32" i="15"/>
  <c r="AE32" i="14"/>
  <c r="J32" i="10"/>
  <c r="C35" i="7"/>
  <c r="O35" i="7" s="1"/>
  <c r="C35" i="6"/>
  <c r="C35" i="8"/>
  <c r="C34" i="3"/>
  <c r="N25" i="10"/>
  <c r="X25" i="10"/>
  <c r="AE40" i="10"/>
  <c r="AI43" i="8" s="1"/>
  <c r="S40" i="15"/>
  <c r="AK40" i="14"/>
  <c r="D32" i="15"/>
  <c r="H32" i="10"/>
  <c r="H32" i="14"/>
  <c r="L32" i="14" s="1"/>
  <c r="S30" i="15"/>
  <c r="AK30" i="14"/>
  <c r="AE30" i="10"/>
  <c r="AI33" i="8" s="1"/>
  <c r="X28" i="10"/>
  <c r="N23" i="10"/>
  <c r="AF22" i="10"/>
  <c r="AJ25" i="8" s="1"/>
  <c r="T22" i="15"/>
  <c r="AL22" i="14"/>
  <c r="S17" i="15"/>
  <c r="AK17" i="14"/>
  <c r="AN17" i="14" s="1"/>
  <c r="AB17" i="14" s="1"/>
  <c r="Z17" i="14" s="1"/>
  <c r="AE17" i="10"/>
  <c r="AI20" i="8" s="1"/>
  <c r="AL20" i="8" s="1"/>
  <c r="E13" i="14"/>
  <c r="G13" i="14" s="1"/>
  <c r="F13" i="10"/>
  <c r="B13" i="15"/>
  <c r="C16" i="7"/>
  <c r="M16" i="7" s="1"/>
  <c r="C15" i="3"/>
  <c r="C16" i="8"/>
  <c r="C16" i="6"/>
  <c r="N52" i="6"/>
  <c r="M51" i="3" s="1"/>
  <c r="L38" i="7"/>
  <c r="P46" i="14"/>
  <c r="X47" i="6"/>
  <c r="Y47" i="6" s="1"/>
  <c r="W47" i="6"/>
  <c r="W37" i="10"/>
  <c r="R37" i="14"/>
  <c r="U37" i="10"/>
  <c r="J40" i="7" s="1"/>
  <c r="P40" i="7" s="1"/>
  <c r="K37" i="15"/>
  <c r="AM37" i="14"/>
  <c r="AN37" i="14" s="1"/>
  <c r="U37" i="15"/>
  <c r="AG37" i="10"/>
  <c r="AK40" i="8" s="1"/>
  <c r="AL40" i="8" s="1"/>
  <c r="AF30" i="14"/>
  <c r="P30" i="15"/>
  <c r="AB30" i="10"/>
  <c r="AD33" i="8" s="1"/>
  <c r="AL30" i="14"/>
  <c r="T30" i="15"/>
  <c r="AF30" i="10"/>
  <c r="AJ33" i="8" s="1"/>
  <c r="S42" i="10"/>
  <c r="H45" i="7" s="1"/>
  <c r="W36" i="14"/>
  <c r="X36" i="14" s="1"/>
  <c r="T36" i="14" s="1"/>
  <c r="J55" i="12"/>
  <c r="Q39" i="8" s="1"/>
  <c r="R39" i="8" s="1"/>
  <c r="AD36" i="14"/>
  <c r="N36" i="15"/>
  <c r="Z36" i="10"/>
  <c r="AB39" i="8" s="1"/>
  <c r="O33" i="14"/>
  <c r="H33" i="15"/>
  <c r="R33" i="10"/>
  <c r="G36" i="7" s="1"/>
  <c r="M36" i="7" s="1"/>
  <c r="E33" i="14"/>
  <c r="B33" i="15"/>
  <c r="F33" i="10"/>
  <c r="O29" i="15"/>
  <c r="AA29" i="10"/>
  <c r="AC32" i="8" s="1"/>
  <c r="AE32" i="8" s="1"/>
  <c r="AE29" i="14"/>
  <c r="AG29" i="14" s="1"/>
  <c r="AA28" i="14"/>
  <c r="L28" i="15"/>
  <c r="N22" i="10"/>
  <c r="C25" i="7"/>
  <c r="C25" i="8"/>
  <c r="C25" i="6"/>
  <c r="C24" i="3"/>
  <c r="J40" i="6"/>
  <c r="K40" i="6"/>
  <c r="L40" i="6" s="1"/>
  <c r="M37" i="7"/>
  <c r="AE45" i="8"/>
  <c r="AH41" i="8"/>
  <c r="J41" i="6"/>
  <c r="K41" i="6"/>
  <c r="L41" i="6" s="1"/>
  <c r="Z40" i="10"/>
  <c r="AB43" i="8" s="1"/>
  <c r="AD40" i="14"/>
  <c r="N40" i="15"/>
  <c r="X40" i="10"/>
  <c r="W40" i="14"/>
  <c r="X40" i="14" s="1"/>
  <c r="T40" i="14" s="1"/>
  <c r="I35" i="15"/>
  <c r="G34" i="6"/>
  <c r="H34" i="6" s="1"/>
  <c r="F34" i="6"/>
  <c r="E29" i="14"/>
  <c r="G29" i="14" s="1"/>
  <c r="F29" i="10"/>
  <c r="B29" i="15"/>
  <c r="C32" i="8"/>
  <c r="C31" i="3"/>
  <c r="C32" i="7"/>
  <c r="O32" i="7" s="1"/>
  <c r="C32" i="6"/>
  <c r="S22" i="10"/>
  <c r="H25" i="7" s="1"/>
  <c r="P18" i="14"/>
  <c r="M18" i="14" s="1"/>
  <c r="C24" i="15"/>
  <c r="F24" i="14"/>
  <c r="G24" i="14" s="1"/>
  <c r="G24" i="10"/>
  <c r="K24" i="10"/>
  <c r="P24" i="10"/>
  <c r="J26" i="8"/>
  <c r="U26" i="8"/>
  <c r="P26" i="8"/>
  <c r="V26" i="8"/>
  <c r="I26" i="8"/>
  <c r="S26" i="8"/>
  <c r="G26" i="8"/>
  <c r="T26" i="8"/>
  <c r="Q26" i="8"/>
  <c r="M26" i="8"/>
  <c r="L26" i="8"/>
  <c r="F26" i="8"/>
  <c r="AE31" i="8"/>
  <c r="J20" i="10"/>
  <c r="N20" i="10"/>
  <c r="M34" i="7"/>
  <c r="P15" i="10"/>
  <c r="AE15" i="14"/>
  <c r="O15" i="15"/>
  <c r="AA15" i="10"/>
  <c r="AC18" i="8" s="1"/>
  <c r="O29" i="7"/>
  <c r="T24" i="15"/>
  <c r="AF24" i="10"/>
  <c r="AJ27" i="8" s="1"/>
  <c r="AL24" i="14"/>
  <c r="J18" i="8"/>
  <c r="S18" i="8"/>
  <c r="F18" i="8"/>
  <c r="P18" i="8"/>
  <c r="L18" i="8"/>
  <c r="N18" i="8" s="1"/>
  <c r="U18" i="8"/>
  <c r="I18" i="8"/>
  <c r="V18" i="8"/>
  <c r="T18" i="8"/>
  <c r="M18" i="8"/>
  <c r="G18" i="8"/>
  <c r="N3" i="14"/>
  <c r="M3" i="14" s="1"/>
  <c r="Q3" i="10"/>
  <c r="F6" i="7" s="1"/>
  <c r="L6" i="7" s="1"/>
  <c r="P29" i="7"/>
  <c r="V17" i="10"/>
  <c r="Y20" i="8"/>
  <c r="Z20" i="8" s="1"/>
  <c r="L16" i="10"/>
  <c r="J16" i="14"/>
  <c r="K16" i="14" s="1"/>
  <c r="L16" i="14" s="1"/>
  <c r="D16" i="14" s="1"/>
  <c r="F16" i="15"/>
  <c r="AD16" i="14"/>
  <c r="Z16" i="10"/>
  <c r="AB19" i="8" s="1"/>
  <c r="N16" i="15"/>
  <c r="Y12" i="10"/>
  <c r="AA15" i="8" s="1"/>
  <c r="M12" i="15"/>
  <c r="AC12" i="14"/>
  <c r="AA21" i="14"/>
  <c r="L21" i="15"/>
  <c r="AH21" i="14"/>
  <c r="AJ21" i="14" s="1"/>
  <c r="Q21" i="15"/>
  <c r="AC21" i="10"/>
  <c r="AF24" i="8" s="1"/>
  <c r="AH24" i="8" s="1"/>
  <c r="AD14" i="10"/>
  <c r="AG17" i="8" s="1"/>
  <c r="AH17" i="8" s="1"/>
  <c r="R14" i="15"/>
  <c r="AI14" i="14"/>
  <c r="AJ14" i="14" s="1"/>
  <c r="N9" i="10"/>
  <c r="J9" i="10"/>
  <c r="C12" i="8"/>
  <c r="C12" i="6"/>
  <c r="C12" i="7"/>
  <c r="P12" i="7" s="1"/>
  <c r="C11" i="3"/>
  <c r="P13" i="7"/>
  <c r="P13" i="14"/>
  <c r="O12" i="10"/>
  <c r="J19" i="8"/>
  <c r="P19" i="8"/>
  <c r="F19" i="8"/>
  <c r="H19" i="8" s="1"/>
  <c r="V19" i="8"/>
  <c r="U19" i="8"/>
  <c r="I19" i="8"/>
  <c r="K19" i="8" s="1"/>
  <c r="Q19" i="8"/>
  <c r="M19" i="8"/>
  <c r="T19" i="8"/>
  <c r="S19" i="8"/>
  <c r="L19" i="8"/>
  <c r="N19" i="8" s="1"/>
  <c r="G19" i="8"/>
  <c r="H14" i="15"/>
  <c r="R14" i="10"/>
  <c r="G17" i="7" s="1"/>
  <c r="O14" i="14"/>
  <c r="M14" i="10"/>
  <c r="G12" i="10"/>
  <c r="F12" i="14"/>
  <c r="G12" i="14" s="1"/>
  <c r="C12" i="15"/>
  <c r="C15" i="6"/>
  <c r="C15" i="8"/>
  <c r="C14" i="3"/>
  <c r="C15" i="7"/>
  <c r="M11" i="14"/>
  <c r="AF8" i="10"/>
  <c r="AJ11" i="8" s="1"/>
  <c r="T8" i="15"/>
  <c r="AL8" i="14"/>
  <c r="T7" i="10"/>
  <c r="I10" i="7" s="1"/>
  <c r="J7" i="15"/>
  <c r="Q7" i="14"/>
  <c r="W7" i="14"/>
  <c r="X7" i="14" s="1"/>
  <c r="T7" i="14" s="1"/>
  <c r="J13" i="12"/>
  <c r="Q10" i="8" s="1"/>
  <c r="R10" i="8" s="1"/>
  <c r="X10" i="8" s="1"/>
  <c r="S9" i="3" s="1"/>
  <c r="T7" i="15"/>
  <c r="AL7" i="14"/>
  <c r="AN7" i="14" s="1"/>
  <c r="AF7" i="10"/>
  <c r="AJ10" i="8" s="1"/>
  <c r="AL10" i="8" s="1"/>
  <c r="R161" i="8"/>
  <c r="X161" i="8" s="1"/>
  <c r="S160" i="3" s="1"/>
  <c r="R142" i="8"/>
  <c r="X142" i="8" s="1"/>
  <c r="S141" i="3" s="1"/>
  <c r="O16" i="8"/>
  <c r="C7" i="15"/>
  <c r="G7" i="10"/>
  <c r="F7" i="14"/>
  <c r="N5" i="10"/>
  <c r="J6" i="8"/>
  <c r="P6" i="8"/>
  <c r="G6" i="8"/>
  <c r="U6" i="8"/>
  <c r="T6" i="8"/>
  <c r="S6" i="8"/>
  <c r="F6" i="8"/>
  <c r="L6" i="8"/>
  <c r="I6" i="8"/>
  <c r="K6" i="8" s="1"/>
  <c r="V6" i="8"/>
  <c r="Q6" i="8"/>
  <c r="M6" i="8"/>
  <c r="G10" i="14"/>
  <c r="S10" i="10"/>
  <c r="H13" i="7" s="1"/>
  <c r="R8" i="15"/>
  <c r="AD8" i="10"/>
  <c r="AG11" i="8" s="1"/>
  <c r="AI8" i="14"/>
  <c r="M8" i="10"/>
  <c r="O8" i="14"/>
  <c r="H8" i="15"/>
  <c r="R8" i="10"/>
  <c r="G11" i="7" s="1"/>
  <c r="M11" i="7" s="1"/>
  <c r="R94" i="8"/>
  <c r="R66" i="8"/>
  <c r="W11" i="10"/>
  <c r="P11" i="10"/>
  <c r="AG11" i="10"/>
  <c r="AK14" i="8" s="1"/>
  <c r="U11" i="15"/>
  <c r="AM11" i="14"/>
  <c r="AI11" i="14"/>
  <c r="AD11" i="10"/>
  <c r="AG14" i="8" s="1"/>
  <c r="R11" i="15"/>
  <c r="J13" i="6"/>
  <c r="K13" i="6"/>
  <c r="L13" i="6" s="1"/>
  <c r="K4" i="10"/>
  <c r="C7" i="8"/>
  <c r="C7" i="6"/>
  <c r="C6" i="3"/>
  <c r="C7" i="7"/>
  <c r="D5" i="15"/>
  <c r="H5" i="14"/>
  <c r="L5" i="14" s="1"/>
  <c r="D5" i="14" s="1"/>
  <c r="H5" i="10"/>
  <c r="AM5" i="14"/>
  <c r="U5" i="15"/>
  <c r="AG5" i="10"/>
  <c r="AK8" i="8" s="1"/>
  <c r="R69" i="8"/>
  <c r="R41" i="8"/>
  <c r="R12" i="8"/>
  <c r="X21" i="8"/>
  <c r="S20" i="3" s="1"/>
  <c r="L81" i="7"/>
  <c r="L13" i="7"/>
  <c r="T109" i="4"/>
  <c r="O132" i="8"/>
  <c r="O86" i="5"/>
  <c r="R86" i="5"/>
  <c r="I86" i="5"/>
  <c r="M86" i="5"/>
  <c r="T86" i="5"/>
  <c r="U86" i="5"/>
  <c r="C86" i="5"/>
  <c r="S86" i="5"/>
  <c r="P86" i="5"/>
  <c r="N86" i="5"/>
  <c r="L86" i="5"/>
  <c r="J86" i="5"/>
  <c r="T65" i="5"/>
  <c r="T46" i="5"/>
  <c r="T73" i="4"/>
  <c r="I3" i="15"/>
  <c r="G3" i="15"/>
  <c r="O151" i="8"/>
  <c r="O79" i="8"/>
  <c r="T56" i="5"/>
  <c r="O66" i="8"/>
  <c r="X66" i="8" s="1"/>
  <c r="S65" i="3" s="1"/>
  <c r="K46" i="8"/>
  <c r="L34" i="7"/>
  <c r="T45" i="5"/>
  <c r="T10" i="5"/>
  <c r="T67" i="4"/>
  <c r="T32" i="4"/>
  <c r="O102" i="8"/>
  <c r="O84" i="8"/>
  <c r="W60" i="8"/>
  <c r="W37" i="8"/>
  <c r="H23" i="8"/>
  <c r="L106" i="7"/>
  <c r="T9" i="5"/>
  <c r="T131" i="4"/>
  <c r="O137" i="8"/>
  <c r="H126" i="8"/>
  <c r="T77" i="5"/>
  <c r="T25" i="5"/>
  <c r="T12" i="5"/>
  <c r="T74" i="4"/>
  <c r="T33" i="4"/>
  <c r="K72" i="8"/>
  <c r="O72" i="8" s="1"/>
  <c r="X72" i="8" s="1"/>
  <c r="S71" i="3" s="1"/>
  <c r="N55" i="8"/>
  <c r="Q36" i="8"/>
  <c r="R36" i="8" s="1"/>
  <c r="W13" i="8"/>
  <c r="T17" i="5"/>
  <c r="T130" i="4"/>
  <c r="T106" i="4"/>
  <c r="T6" i="4"/>
  <c r="H8" i="8"/>
  <c r="T29" i="4"/>
  <c r="H157" i="14"/>
  <c r="D157" i="15"/>
  <c r="H157" i="10"/>
  <c r="H158" i="10"/>
  <c r="H158" i="14"/>
  <c r="L158" i="14" s="1"/>
  <c r="D158" i="15"/>
  <c r="V149" i="10"/>
  <c r="Y152" i="8"/>
  <c r="Z152" i="8" s="1"/>
  <c r="C144" i="7"/>
  <c r="C144" i="6"/>
  <c r="C144" i="8"/>
  <c r="C143" i="3"/>
  <c r="K138" i="14"/>
  <c r="AG134" i="14"/>
  <c r="O159" i="7"/>
  <c r="X158" i="10"/>
  <c r="J157" i="15"/>
  <c r="T157" i="10"/>
  <c r="I160" i="7" s="1"/>
  <c r="O160" i="7" s="1"/>
  <c r="Q157" i="14"/>
  <c r="M156" i="10"/>
  <c r="P157" i="15"/>
  <c r="AB157" i="10"/>
  <c r="AD160" i="8" s="1"/>
  <c r="AF157" i="14"/>
  <c r="N156" i="10"/>
  <c r="H153" i="10"/>
  <c r="H153" i="14"/>
  <c r="D153" i="15"/>
  <c r="N155" i="10"/>
  <c r="R151" i="15"/>
  <c r="AD151" i="10"/>
  <c r="AG154" i="8" s="1"/>
  <c r="AI151" i="14"/>
  <c r="AF151" i="14"/>
  <c r="P151" i="15"/>
  <c r="AB151" i="10"/>
  <c r="AD154" i="8" s="1"/>
  <c r="AA146" i="10"/>
  <c r="AC149" i="8" s="1"/>
  <c r="O146" i="15"/>
  <c r="AE146" i="14"/>
  <c r="AG144" i="10"/>
  <c r="AK147" i="8" s="1"/>
  <c r="AM144" i="14"/>
  <c r="U144" i="15"/>
  <c r="V148" i="10"/>
  <c r="Y151" i="8"/>
  <c r="Z151" i="8" s="1"/>
  <c r="L144" i="10"/>
  <c r="J144" i="14"/>
  <c r="K144" i="14" s="1"/>
  <c r="F144" i="15"/>
  <c r="AL149" i="8"/>
  <c r="F145" i="10"/>
  <c r="E145" i="14"/>
  <c r="B145" i="15"/>
  <c r="J145" i="10"/>
  <c r="O143" i="10"/>
  <c r="M143" i="10"/>
  <c r="P143" i="10"/>
  <c r="S137" i="15"/>
  <c r="AK137" i="14"/>
  <c r="AE137" i="10"/>
  <c r="AI140" i="8" s="1"/>
  <c r="AL140" i="8" s="1"/>
  <c r="I138" i="15"/>
  <c r="Q136" i="10"/>
  <c r="F139" i="7" s="1"/>
  <c r="L139" i="7" s="1"/>
  <c r="N136" i="14"/>
  <c r="G136" i="15"/>
  <c r="O140" i="7"/>
  <c r="P135" i="14"/>
  <c r="AJ138" i="14"/>
  <c r="M142" i="7"/>
  <c r="G138" i="6"/>
  <c r="H138" i="6" s="1"/>
  <c r="F138" i="6"/>
  <c r="P130" i="7"/>
  <c r="M127" i="7"/>
  <c r="O121" i="10"/>
  <c r="AK120" i="14"/>
  <c r="AN120" i="14" s="1"/>
  <c r="S120" i="15"/>
  <c r="AE120" i="10"/>
  <c r="AI123" i="8" s="1"/>
  <c r="AL123" i="8" s="1"/>
  <c r="O114" i="10"/>
  <c r="AE126" i="8"/>
  <c r="W126" i="6"/>
  <c r="X126" i="6"/>
  <c r="Y126" i="6" s="1"/>
  <c r="Z126" i="6" s="1"/>
  <c r="AL124" i="8"/>
  <c r="G156" i="14"/>
  <c r="J188" i="12"/>
  <c r="Q157" i="8" s="1"/>
  <c r="R157" i="8" s="1"/>
  <c r="W154" i="14"/>
  <c r="X154" i="14" s="1"/>
  <c r="T154" i="14" s="1"/>
  <c r="AC154" i="14"/>
  <c r="M154" i="15"/>
  <c r="Y154" i="10"/>
  <c r="AA157" i="8" s="1"/>
  <c r="AE155" i="8"/>
  <c r="AM155" i="8" s="1"/>
  <c r="J155" i="10"/>
  <c r="I154" i="10"/>
  <c r="S157" i="6" s="1"/>
  <c r="I154" i="14"/>
  <c r="E154" i="15"/>
  <c r="M154" i="10"/>
  <c r="O152" i="15"/>
  <c r="AA152" i="10"/>
  <c r="AC155" i="8" s="1"/>
  <c r="AE152" i="14"/>
  <c r="AG152" i="14" s="1"/>
  <c r="L152" i="7"/>
  <c r="W148" i="10"/>
  <c r="S152" i="10"/>
  <c r="H155" i="7" s="1"/>
  <c r="G154" i="14"/>
  <c r="W150" i="14"/>
  <c r="X150" i="14" s="1"/>
  <c r="T150" i="14" s="1"/>
  <c r="J182" i="12"/>
  <c r="C153" i="6"/>
  <c r="C153" i="7"/>
  <c r="C153" i="8"/>
  <c r="C152" i="3"/>
  <c r="C147" i="15"/>
  <c r="F147" i="14"/>
  <c r="G147" i="14" s="1"/>
  <c r="G147" i="10"/>
  <c r="Y144" i="10"/>
  <c r="AA147" i="8" s="1"/>
  <c r="AC144" i="14"/>
  <c r="M144" i="15"/>
  <c r="K144" i="10"/>
  <c r="W146" i="14"/>
  <c r="X146" i="14" s="1"/>
  <c r="T146" i="14" s="1"/>
  <c r="C149" i="7"/>
  <c r="C148" i="3"/>
  <c r="C149" i="6"/>
  <c r="C149" i="8"/>
  <c r="X138" i="10"/>
  <c r="J137" i="10"/>
  <c r="L147" i="7"/>
  <c r="M142" i="15"/>
  <c r="AC142" i="14"/>
  <c r="Y142" i="10"/>
  <c r="AA145" i="8" s="1"/>
  <c r="J178" i="12"/>
  <c r="Q145" i="8" s="1"/>
  <c r="R145" i="8" s="1"/>
  <c r="X145" i="8" s="1"/>
  <c r="S144" i="3" s="1"/>
  <c r="W142" i="14"/>
  <c r="X142" i="14" s="1"/>
  <c r="T142" i="14" s="1"/>
  <c r="C145" i="7"/>
  <c r="L145" i="7" s="1"/>
  <c r="C145" i="8"/>
  <c r="C145" i="6"/>
  <c r="C144" i="3"/>
  <c r="H143" i="10"/>
  <c r="D143" i="15"/>
  <c r="H143" i="14"/>
  <c r="N145" i="10"/>
  <c r="L145" i="10"/>
  <c r="J145" i="14"/>
  <c r="K145" i="14" s="1"/>
  <c r="F145" i="15"/>
  <c r="W145" i="10"/>
  <c r="L143" i="15"/>
  <c r="AA143" i="14"/>
  <c r="U143" i="10"/>
  <c r="J146" i="7" s="1"/>
  <c r="P146" i="7" s="1"/>
  <c r="R143" i="14"/>
  <c r="K143" i="15"/>
  <c r="U142" i="15"/>
  <c r="AM142" i="14"/>
  <c r="AG142" i="10"/>
  <c r="AK145" i="8" s="1"/>
  <c r="O178" i="12"/>
  <c r="Q141" i="10"/>
  <c r="F144" i="7" s="1"/>
  <c r="G141" i="15"/>
  <c r="N141" i="14"/>
  <c r="F141" i="14"/>
  <c r="G141" i="14" s="1"/>
  <c r="G141" i="10"/>
  <c r="C141" i="15"/>
  <c r="W137" i="10"/>
  <c r="AA135" i="14"/>
  <c r="L135" i="15"/>
  <c r="AE137" i="8"/>
  <c r="AF136" i="14"/>
  <c r="P136" i="15"/>
  <c r="AB136" i="10"/>
  <c r="AD139" i="8" s="1"/>
  <c r="H135" i="14"/>
  <c r="L135" i="14" s="1"/>
  <c r="D135" i="15"/>
  <c r="H135" i="10"/>
  <c r="P141" i="14"/>
  <c r="K134" i="10"/>
  <c r="AF140" i="14"/>
  <c r="P140" i="15"/>
  <c r="AB140" i="10"/>
  <c r="AD143" i="8" s="1"/>
  <c r="AG140" i="10"/>
  <c r="AK143" i="8" s="1"/>
  <c r="AM140" i="14"/>
  <c r="U140" i="15"/>
  <c r="F140" i="14"/>
  <c r="G140" i="14" s="1"/>
  <c r="G140" i="10"/>
  <c r="C140" i="15"/>
  <c r="L142" i="7"/>
  <c r="AA135" i="10"/>
  <c r="AC138" i="8" s="1"/>
  <c r="AE135" i="14"/>
  <c r="O135" i="15"/>
  <c r="H131" i="10"/>
  <c r="H131" i="14"/>
  <c r="L131" i="14" s="1"/>
  <c r="D131" i="14" s="1"/>
  <c r="B131" i="14" s="1"/>
  <c r="F131" i="11" s="1"/>
  <c r="C131" i="11" s="1"/>
  <c r="D131" i="15"/>
  <c r="V131" i="15" s="1"/>
  <c r="G131" i="11" s="1"/>
  <c r="D131" i="11" s="1"/>
  <c r="G134" i="14"/>
  <c r="W133" i="14"/>
  <c r="X133" i="14" s="1"/>
  <c r="T133" i="14" s="1"/>
  <c r="J133" i="10"/>
  <c r="AL133" i="14"/>
  <c r="AN133" i="14" s="1"/>
  <c r="T133" i="15"/>
  <c r="AF133" i="10"/>
  <c r="AJ136" i="8" s="1"/>
  <c r="AL136" i="8" s="1"/>
  <c r="F127" i="10"/>
  <c r="E127" i="14"/>
  <c r="B127" i="15"/>
  <c r="H124" i="14"/>
  <c r="L124" i="14" s="1"/>
  <c r="D124" i="14" s="1"/>
  <c r="B124" i="14" s="1"/>
  <c r="F124" i="11" s="1"/>
  <c r="C124" i="11" s="1"/>
  <c r="D124" i="15"/>
  <c r="V124" i="15" s="1"/>
  <c r="G124" i="11" s="1"/>
  <c r="D124" i="11" s="1"/>
  <c r="H124" i="10"/>
  <c r="O137" i="7"/>
  <c r="N134" i="7"/>
  <c r="Q134" i="7" s="1"/>
  <c r="K134" i="7"/>
  <c r="P133" i="3" s="1"/>
  <c r="J167" i="12"/>
  <c r="Q133" i="8" s="1"/>
  <c r="R133" i="8" s="1"/>
  <c r="W130" i="14"/>
  <c r="X130" i="14" s="1"/>
  <c r="T130" i="14" s="1"/>
  <c r="AF130" i="10"/>
  <c r="AJ133" i="8" s="1"/>
  <c r="AL130" i="14"/>
  <c r="T130" i="15"/>
  <c r="S132" i="15"/>
  <c r="AK132" i="14"/>
  <c r="AE132" i="10"/>
  <c r="AI135" i="8" s="1"/>
  <c r="AL135" i="8" s="1"/>
  <c r="O132" i="10"/>
  <c r="K132" i="10"/>
  <c r="W128" i="10"/>
  <c r="F133" i="6"/>
  <c r="G133" i="6"/>
  <c r="H133" i="6" s="1"/>
  <c r="Y125" i="10"/>
  <c r="AA128" i="8" s="1"/>
  <c r="M125" i="15"/>
  <c r="AC125" i="14"/>
  <c r="AG125" i="14" s="1"/>
  <c r="AA125" i="14"/>
  <c r="L125" i="15"/>
  <c r="AC123" i="10"/>
  <c r="AF126" i="8" s="1"/>
  <c r="AH126" i="8" s="1"/>
  <c r="Q123" i="15"/>
  <c r="AH123" i="14"/>
  <c r="AJ123" i="14" s="1"/>
  <c r="X123" i="10"/>
  <c r="W125" i="6"/>
  <c r="I126" i="10"/>
  <c r="S129" i="6" s="1"/>
  <c r="E126" i="15"/>
  <c r="I126" i="14"/>
  <c r="N126" i="10"/>
  <c r="D122" i="15"/>
  <c r="H122" i="14"/>
  <c r="L122" i="14" s="1"/>
  <c r="D122" i="14" s="1"/>
  <c r="H122" i="10"/>
  <c r="X125" i="6" s="1"/>
  <c r="Y125" i="6" s="1"/>
  <c r="C125" i="6"/>
  <c r="C125" i="8"/>
  <c r="C124" i="3"/>
  <c r="C125" i="7"/>
  <c r="L125" i="7" s="1"/>
  <c r="L121" i="15"/>
  <c r="AA121" i="14"/>
  <c r="L120" i="15"/>
  <c r="AA120" i="14"/>
  <c r="AA114" i="14"/>
  <c r="L114" i="15"/>
  <c r="T118" i="15"/>
  <c r="AL118" i="14"/>
  <c r="AN118" i="14" s="1"/>
  <c r="AF118" i="10"/>
  <c r="AJ121" i="8" s="1"/>
  <c r="AL121" i="8" s="1"/>
  <c r="Q115" i="10"/>
  <c r="F118" i="7" s="1"/>
  <c r="L118" i="7" s="1"/>
  <c r="G115" i="15"/>
  <c r="N115" i="14"/>
  <c r="M115" i="14" s="1"/>
  <c r="J127" i="6"/>
  <c r="K127" i="6"/>
  <c r="L127" i="6" s="1"/>
  <c r="O151" i="12"/>
  <c r="K123" i="6" s="1"/>
  <c r="L123" i="6" s="1"/>
  <c r="M123" i="6" s="1"/>
  <c r="N123" i="6" s="1"/>
  <c r="M122" i="3" s="1"/>
  <c r="J118" i="10"/>
  <c r="J113" i="10"/>
  <c r="W112" i="14"/>
  <c r="X112" i="14" s="1"/>
  <c r="T112" i="14" s="1"/>
  <c r="N7" i="13"/>
  <c r="AE124" i="8"/>
  <c r="T112" i="15"/>
  <c r="AF112" i="10"/>
  <c r="AJ115" i="8" s="1"/>
  <c r="AL112" i="14"/>
  <c r="AD112" i="14"/>
  <c r="N112" i="15"/>
  <c r="Z112" i="10"/>
  <c r="AB115" i="8" s="1"/>
  <c r="G124" i="6"/>
  <c r="H124" i="6" s="1"/>
  <c r="I124" i="6" s="1"/>
  <c r="F124" i="6"/>
  <c r="AE117" i="10"/>
  <c r="AI120" i="8" s="1"/>
  <c r="S117" i="15"/>
  <c r="AK117" i="14"/>
  <c r="N117" i="10"/>
  <c r="AA117" i="14"/>
  <c r="L117" i="15"/>
  <c r="C120" i="8"/>
  <c r="C120" i="7"/>
  <c r="C119" i="3"/>
  <c r="C120" i="6"/>
  <c r="G120" i="6" s="1"/>
  <c r="H120" i="6" s="1"/>
  <c r="I120" i="6" s="1"/>
  <c r="M106" i="10"/>
  <c r="O104" i="10"/>
  <c r="E116" i="15"/>
  <c r="I116" i="14"/>
  <c r="I116" i="10"/>
  <c r="S119" i="6" s="1"/>
  <c r="W104" i="10"/>
  <c r="G110" i="15"/>
  <c r="Q110" i="10"/>
  <c r="F113" i="7" s="1"/>
  <c r="L113" i="7" s="1"/>
  <c r="N110" i="14"/>
  <c r="M110" i="14" s="1"/>
  <c r="AA106" i="14"/>
  <c r="L106" i="15"/>
  <c r="X104" i="10"/>
  <c r="M119" i="10"/>
  <c r="F119" i="15"/>
  <c r="L119" i="10"/>
  <c r="J119" i="14"/>
  <c r="K119" i="14" s="1"/>
  <c r="L119" i="14" s="1"/>
  <c r="D119" i="14" s="1"/>
  <c r="N119" i="10"/>
  <c r="F119" i="6"/>
  <c r="G119" i="6"/>
  <c r="H119" i="6" s="1"/>
  <c r="I119" i="6" s="1"/>
  <c r="W118" i="6"/>
  <c r="X118" i="6"/>
  <c r="Y118" i="6" s="1"/>
  <c r="U110" i="15"/>
  <c r="AG110" i="10"/>
  <c r="AK113" i="8" s="1"/>
  <c r="AM110" i="14"/>
  <c r="F110" i="15"/>
  <c r="L110" i="10"/>
  <c r="J110" i="14"/>
  <c r="K110" i="14" s="1"/>
  <c r="L110" i="14" s="1"/>
  <c r="H106" i="10"/>
  <c r="X109" i="6" s="1"/>
  <c r="Y109" i="6" s="1"/>
  <c r="Z109" i="6" s="1"/>
  <c r="H106" i="14"/>
  <c r="L106" i="14" s="1"/>
  <c r="D106" i="15"/>
  <c r="M120" i="7"/>
  <c r="AN115" i="14"/>
  <c r="V118" i="10"/>
  <c r="Y121" i="8"/>
  <c r="Z121" i="8" s="1"/>
  <c r="L116" i="15"/>
  <c r="AA116" i="14"/>
  <c r="O116" i="14"/>
  <c r="R116" i="10"/>
  <c r="G119" i="7" s="1"/>
  <c r="M119" i="7" s="1"/>
  <c r="H116" i="15"/>
  <c r="W116" i="6"/>
  <c r="X116" i="6"/>
  <c r="Y116" i="6" s="1"/>
  <c r="N108" i="10"/>
  <c r="Q108" i="14"/>
  <c r="J108" i="15"/>
  <c r="T108" i="10"/>
  <c r="I111" i="7" s="1"/>
  <c r="O111" i="7" s="1"/>
  <c r="AF107" i="10"/>
  <c r="AJ110" i="8" s="1"/>
  <c r="T107" i="15"/>
  <c r="AL107" i="14"/>
  <c r="F112" i="6"/>
  <c r="AD107" i="10"/>
  <c r="AG110" i="8" s="1"/>
  <c r="AI107" i="14"/>
  <c r="R107" i="15"/>
  <c r="AF107" i="14"/>
  <c r="P107" i="15"/>
  <c r="AB107" i="10"/>
  <c r="AD110" i="8" s="1"/>
  <c r="L114" i="7"/>
  <c r="O109" i="7"/>
  <c r="T111" i="15"/>
  <c r="AF111" i="10"/>
  <c r="AJ114" i="8" s="1"/>
  <c r="AL111" i="14"/>
  <c r="M111" i="10"/>
  <c r="AA111" i="14"/>
  <c r="L111" i="15"/>
  <c r="C103" i="8"/>
  <c r="C102" i="3"/>
  <c r="C103" i="7"/>
  <c r="C103" i="6"/>
  <c r="AH97" i="14"/>
  <c r="AC97" i="10"/>
  <c r="AF100" i="8" s="1"/>
  <c r="Q97" i="15"/>
  <c r="Z102" i="10"/>
  <c r="AB105" i="8" s="1"/>
  <c r="AE105" i="8" s="1"/>
  <c r="AD102" i="14"/>
  <c r="AG102" i="14" s="1"/>
  <c r="N102" i="15"/>
  <c r="W108" i="6"/>
  <c r="X108" i="6"/>
  <c r="Y108" i="6" s="1"/>
  <c r="V100" i="10"/>
  <c r="Y103" i="8"/>
  <c r="Z103" i="8" s="1"/>
  <c r="P96" i="10"/>
  <c r="AK93" i="14"/>
  <c r="AN93" i="14" s="1"/>
  <c r="S93" i="15"/>
  <c r="AE93" i="10"/>
  <c r="AI96" i="8" s="1"/>
  <c r="AL96" i="8" s="1"/>
  <c r="W87" i="14"/>
  <c r="X87" i="14" s="1"/>
  <c r="T87" i="14" s="1"/>
  <c r="J127" i="12"/>
  <c r="L101" i="10"/>
  <c r="F101" i="15"/>
  <c r="J101" i="14"/>
  <c r="K101" i="14" s="1"/>
  <c r="J101" i="10"/>
  <c r="AN100" i="14"/>
  <c r="I95" i="14"/>
  <c r="K95" i="14" s="1"/>
  <c r="L95" i="14" s="1"/>
  <c r="D95" i="14" s="1"/>
  <c r="E95" i="15"/>
  <c r="V95" i="15" s="1"/>
  <c r="G95" i="11" s="1"/>
  <c r="D95" i="11" s="1"/>
  <c r="I95" i="10"/>
  <c r="S98" i="6" s="1"/>
  <c r="X93" i="10"/>
  <c r="AK86" i="14"/>
  <c r="AN86" i="14" s="1"/>
  <c r="AB86" i="14" s="1"/>
  <c r="Z86" i="14" s="1"/>
  <c r="S86" i="14" s="1"/>
  <c r="AE86" i="10"/>
  <c r="AI89" i="8" s="1"/>
  <c r="AL89" i="8" s="1"/>
  <c r="S86" i="15"/>
  <c r="I85" i="14"/>
  <c r="K85" i="14" s="1"/>
  <c r="E85" i="15"/>
  <c r="I85" i="10"/>
  <c r="S88" i="6" s="1"/>
  <c r="L109" i="7"/>
  <c r="P104" i="7"/>
  <c r="C99" i="15"/>
  <c r="G99" i="10"/>
  <c r="P102" i="6" s="1"/>
  <c r="Q102" i="6" s="1"/>
  <c r="R102" i="6" s="1"/>
  <c r="F99" i="14"/>
  <c r="G99" i="14" s="1"/>
  <c r="AE87" i="10"/>
  <c r="AI90" i="8" s="1"/>
  <c r="AL90" i="8" s="1"/>
  <c r="AK87" i="14"/>
  <c r="AN87" i="14" s="1"/>
  <c r="S87" i="15"/>
  <c r="X96" i="10"/>
  <c r="W106" i="6"/>
  <c r="L90" i="15"/>
  <c r="AA90" i="14"/>
  <c r="AB90" i="10"/>
  <c r="AD93" i="8" s="1"/>
  <c r="AF90" i="14"/>
  <c r="P90" i="15"/>
  <c r="M89" i="7"/>
  <c r="I84" i="14"/>
  <c r="E84" i="15"/>
  <c r="I84" i="10"/>
  <c r="I80" i="10"/>
  <c r="S83" i="6" s="1"/>
  <c r="E80" i="15"/>
  <c r="V80" i="15" s="1"/>
  <c r="G80" i="11" s="1"/>
  <c r="D80" i="11" s="1"/>
  <c r="I80" i="14"/>
  <c r="K80" i="14" s="1"/>
  <c r="L80" i="14" s="1"/>
  <c r="AF80" i="14"/>
  <c r="AB80" i="10"/>
  <c r="AD83" i="8" s="1"/>
  <c r="P80" i="15"/>
  <c r="G98" i="10"/>
  <c r="C98" i="15"/>
  <c r="F98" i="14"/>
  <c r="J98" i="10"/>
  <c r="E98" i="14"/>
  <c r="B98" i="15"/>
  <c r="F98" i="10"/>
  <c r="R98" i="14"/>
  <c r="K98" i="15"/>
  <c r="U98" i="10"/>
  <c r="J101" i="7" s="1"/>
  <c r="P101" i="7" s="1"/>
  <c r="S94" i="10"/>
  <c r="H97" i="7" s="1"/>
  <c r="O105" i="7"/>
  <c r="P95" i="14"/>
  <c r="E88" i="14"/>
  <c r="F88" i="10"/>
  <c r="B88" i="15"/>
  <c r="C91" i="7"/>
  <c r="M91" i="7" s="1"/>
  <c r="C91" i="8"/>
  <c r="C91" i="6"/>
  <c r="C90" i="3"/>
  <c r="O91" i="10"/>
  <c r="O91" i="14"/>
  <c r="H91" i="15"/>
  <c r="R91" i="10"/>
  <c r="G94" i="7" s="1"/>
  <c r="M94" i="7" s="1"/>
  <c r="P98" i="10"/>
  <c r="N91" i="10"/>
  <c r="L90" i="7"/>
  <c r="AA92" i="10"/>
  <c r="AC95" i="8" s="1"/>
  <c r="AE92" i="14"/>
  <c r="O92" i="15"/>
  <c r="D92" i="15"/>
  <c r="H92" i="14"/>
  <c r="L92" i="14" s="1"/>
  <c r="D92" i="14" s="1"/>
  <c r="H92" i="10"/>
  <c r="J92" i="10"/>
  <c r="AL92" i="14"/>
  <c r="T92" i="15"/>
  <c r="AF92" i="10"/>
  <c r="AJ95" i="8" s="1"/>
  <c r="P88" i="14"/>
  <c r="M88" i="14" s="1"/>
  <c r="O86" i="7"/>
  <c r="U82" i="10"/>
  <c r="J85" i="7" s="1"/>
  <c r="P85" i="7" s="1"/>
  <c r="R82" i="14"/>
  <c r="K82" i="15"/>
  <c r="AB93" i="14"/>
  <c r="Z93" i="14" s="1"/>
  <c r="S93" i="14" s="1"/>
  <c r="AE90" i="8"/>
  <c r="J82" i="10"/>
  <c r="X96" i="6"/>
  <c r="Y96" i="6" s="1"/>
  <c r="W96" i="6"/>
  <c r="AH88" i="8"/>
  <c r="M88" i="7"/>
  <c r="P87" i="7"/>
  <c r="K83" i="10"/>
  <c r="AA82" i="14"/>
  <c r="L82" i="15"/>
  <c r="W75" i="10"/>
  <c r="W67" i="10"/>
  <c r="G91" i="14"/>
  <c r="W82" i="14"/>
  <c r="X82" i="14" s="1"/>
  <c r="T82" i="14" s="1"/>
  <c r="K82" i="10"/>
  <c r="O122" i="12"/>
  <c r="AL93" i="8"/>
  <c r="AE89" i="10"/>
  <c r="AI92" i="8" s="1"/>
  <c r="AK89" i="14"/>
  <c r="S89" i="15"/>
  <c r="AC89" i="10"/>
  <c r="AF92" i="8" s="1"/>
  <c r="AH92" i="8" s="1"/>
  <c r="AH89" i="14"/>
  <c r="AJ89" i="14" s="1"/>
  <c r="Q89" i="15"/>
  <c r="C92" i="8"/>
  <c r="C92" i="7"/>
  <c r="C92" i="6"/>
  <c r="C91" i="3"/>
  <c r="L79" i="10"/>
  <c r="F79" i="15"/>
  <c r="J79" i="14"/>
  <c r="K79" i="14" s="1"/>
  <c r="L79" i="14" s="1"/>
  <c r="D79" i="14" s="1"/>
  <c r="AH79" i="14"/>
  <c r="AJ79" i="14" s="1"/>
  <c r="Q79" i="15"/>
  <c r="AC79" i="10"/>
  <c r="AF82" i="8" s="1"/>
  <c r="AH82" i="8" s="1"/>
  <c r="W77" i="14"/>
  <c r="X77" i="14" s="1"/>
  <c r="T77" i="14" s="1"/>
  <c r="W77" i="10"/>
  <c r="V83" i="10"/>
  <c r="Y86" i="8"/>
  <c r="Z86" i="8" s="1"/>
  <c r="AG78" i="14"/>
  <c r="X70" i="10"/>
  <c r="R77" i="15"/>
  <c r="AD77" i="10"/>
  <c r="AG80" i="8" s="1"/>
  <c r="AI77" i="14"/>
  <c r="I73" i="10"/>
  <c r="S76" i="6" s="1"/>
  <c r="E73" i="15"/>
  <c r="V73" i="15" s="1"/>
  <c r="G73" i="11" s="1"/>
  <c r="D73" i="11" s="1"/>
  <c r="I73" i="14"/>
  <c r="X63" i="10"/>
  <c r="W61" i="10"/>
  <c r="AD76" i="10"/>
  <c r="AG79" i="8" s="1"/>
  <c r="AI76" i="14"/>
  <c r="R76" i="15"/>
  <c r="X83" i="6"/>
  <c r="Y83" i="6" s="1"/>
  <c r="Z83" i="6" s="1"/>
  <c r="P83" i="6"/>
  <c r="Q83" i="6" s="1"/>
  <c r="R83" i="6" s="1"/>
  <c r="O83" i="6"/>
  <c r="T83" i="6"/>
  <c r="U83" i="6" s="1"/>
  <c r="V83" i="6" s="1"/>
  <c r="X77" i="10"/>
  <c r="M78" i="7"/>
  <c r="L74" i="15"/>
  <c r="AA74" i="14"/>
  <c r="O118" i="12"/>
  <c r="K78" i="6" s="1"/>
  <c r="L78" i="6" s="1"/>
  <c r="M78" i="6" s="1"/>
  <c r="N78" i="6" s="1"/>
  <c r="M77" i="3" s="1"/>
  <c r="AL74" i="14"/>
  <c r="AN74" i="14" s="1"/>
  <c r="AF74" i="10"/>
  <c r="AJ77" i="8" s="1"/>
  <c r="AL77" i="8" s="1"/>
  <c r="T74" i="15"/>
  <c r="I69" i="14"/>
  <c r="E69" i="15"/>
  <c r="V69" i="15" s="1"/>
  <c r="G69" i="11" s="1"/>
  <c r="D69" i="11" s="1"/>
  <c r="I69" i="10"/>
  <c r="S72" i="6" s="1"/>
  <c r="K64" i="10"/>
  <c r="AA60" i="10"/>
  <c r="AC63" i="8" s="1"/>
  <c r="AE63" i="8" s="1"/>
  <c r="AM63" i="8" s="1"/>
  <c r="O60" i="15"/>
  <c r="AE60" i="14"/>
  <c r="AG60" i="14" s="1"/>
  <c r="AB60" i="14" s="1"/>
  <c r="Z60" i="14" s="1"/>
  <c r="S60" i="14" s="1"/>
  <c r="V56" i="10"/>
  <c r="Y59" i="8"/>
  <c r="Z59" i="8" s="1"/>
  <c r="P71" i="10"/>
  <c r="Q71" i="14"/>
  <c r="J71" i="15"/>
  <c r="T71" i="10"/>
  <c r="I74" i="7" s="1"/>
  <c r="O74" i="7" s="1"/>
  <c r="F69" i="15"/>
  <c r="J69" i="14"/>
  <c r="K69" i="14" s="1"/>
  <c r="L69" i="14" s="1"/>
  <c r="L69" i="10"/>
  <c r="AH69" i="14"/>
  <c r="AJ69" i="14" s="1"/>
  <c r="AB69" i="14" s="1"/>
  <c r="Q69" i="15"/>
  <c r="AC69" i="10"/>
  <c r="AF72" i="8" s="1"/>
  <c r="AH72" i="8" s="1"/>
  <c r="D68" i="15"/>
  <c r="H68" i="10"/>
  <c r="H68" i="14"/>
  <c r="L68" i="14" s="1"/>
  <c r="D68" i="14" s="1"/>
  <c r="AA68" i="14"/>
  <c r="L68" i="15"/>
  <c r="G81" i="6"/>
  <c r="H81" i="6" s="1"/>
  <c r="I81" i="6" s="1"/>
  <c r="N81" i="6" s="1"/>
  <c r="M80" i="3" s="1"/>
  <c r="F81" i="6"/>
  <c r="AH68" i="14"/>
  <c r="Q68" i="15"/>
  <c r="AC68" i="10"/>
  <c r="AF71" i="8" s="1"/>
  <c r="AF65" i="14"/>
  <c r="P65" i="15"/>
  <c r="AB65" i="10"/>
  <c r="AD68" i="8" s="1"/>
  <c r="N71" i="10"/>
  <c r="M65" i="10"/>
  <c r="I63" i="15"/>
  <c r="AE62" i="14"/>
  <c r="O62" i="15"/>
  <c r="AA62" i="10"/>
  <c r="AC65" i="8" s="1"/>
  <c r="M62" i="15"/>
  <c r="AC62" i="14"/>
  <c r="Y62" i="10"/>
  <c r="AA65" i="8" s="1"/>
  <c r="J59" i="10"/>
  <c r="O91" i="12"/>
  <c r="K59" i="6" s="1"/>
  <c r="L59" i="6" s="1"/>
  <c r="M59" i="6" s="1"/>
  <c r="H51" i="14"/>
  <c r="D51" i="15"/>
  <c r="V51" i="15" s="1"/>
  <c r="G51" i="11" s="1"/>
  <c r="D51" i="11" s="1"/>
  <c r="H51" i="10"/>
  <c r="G72" i="10"/>
  <c r="C72" i="15"/>
  <c r="F72" i="14"/>
  <c r="G72" i="14" s="1"/>
  <c r="G72" i="15"/>
  <c r="N72" i="14"/>
  <c r="Q72" i="10"/>
  <c r="F75" i="7" s="1"/>
  <c r="L75" i="7" s="1"/>
  <c r="G71" i="14"/>
  <c r="AL65" i="8"/>
  <c r="P57" i="15"/>
  <c r="AF57" i="14"/>
  <c r="AB57" i="10"/>
  <c r="AD60" i="8" s="1"/>
  <c r="P71" i="14"/>
  <c r="M67" i="7"/>
  <c r="K62" i="14"/>
  <c r="L62" i="14" s="1"/>
  <c r="O64" i="7"/>
  <c r="H66" i="15"/>
  <c r="R66" i="10"/>
  <c r="G69" i="7" s="1"/>
  <c r="O66" i="14"/>
  <c r="W66" i="10"/>
  <c r="U66" i="15"/>
  <c r="AG66" i="10"/>
  <c r="AK69" i="8" s="1"/>
  <c r="AM66" i="14"/>
  <c r="C69" i="8"/>
  <c r="C69" i="6"/>
  <c r="C69" i="7"/>
  <c r="P69" i="7" s="1"/>
  <c r="C68" i="3"/>
  <c r="AD57" i="10"/>
  <c r="AG60" i="8" s="1"/>
  <c r="AH60" i="8" s="1"/>
  <c r="R57" i="15"/>
  <c r="AI57" i="14"/>
  <c r="AL59" i="8"/>
  <c r="K54" i="7"/>
  <c r="P53" i="3" s="1"/>
  <c r="N54" i="7"/>
  <c r="K54" i="6"/>
  <c r="L54" i="6" s="1"/>
  <c r="J54" i="6"/>
  <c r="K50" i="10"/>
  <c r="AL50" i="14"/>
  <c r="T50" i="15"/>
  <c r="AF50" i="10"/>
  <c r="AJ53" i="8" s="1"/>
  <c r="K48" i="10"/>
  <c r="W38" i="10"/>
  <c r="V57" i="10"/>
  <c r="Y60" i="8"/>
  <c r="Z60" i="8" s="1"/>
  <c r="F60" i="6"/>
  <c r="G60" i="6"/>
  <c r="H60" i="6" s="1"/>
  <c r="H54" i="14"/>
  <c r="L54" i="14" s="1"/>
  <c r="H54" i="10"/>
  <c r="D54" i="15"/>
  <c r="F50" i="10"/>
  <c r="E50" i="14"/>
  <c r="B50" i="15"/>
  <c r="AA48" i="14"/>
  <c r="L48" i="15"/>
  <c r="N47" i="10"/>
  <c r="J46" i="14"/>
  <c r="K46" i="14" s="1"/>
  <c r="F46" i="15"/>
  <c r="L46" i="10"/>
  <c r="AH46" i="8"/>
  <c r="AL38" i="14"/>
  <c r="T38" i="15"/>
  <c r="AF38" i="10"/>
  <c r="AJ41" i="8" s="1"/>
  <c r="AH38" i="8"/>
  <c r="AM38" i="8" s="1"/>
  <c r="P61" i="6"/>
  <c r="Q61" i="6" s="1"/>
  <c r="R61" i="6" s="1"/>
  <c r="T61" i="6"/>
  <c r="U61" i="6" s="1"/>
  <c r="V61" i="6" s="1"/>
  <c r="O61" i="6"/>
  <c r="AF55" i="10"/>
  <c r="AJ58" i="8" s="1"/>
  <c r="T55" i="15"/>
  <c r="AL55" i="14"/>
  <c r="N55" i="10"/>
  <c r="P53" i="15"/>
  <c r="AB53" i="10"/>
  <c r="AD56" i="8" s="1"/>
  <c r="AE56" i="8" s="1"/>
  <c r="AF53" i="14"/>
  <c r="AG53" i="14" s="1"/>
  <c r="W53" i="10"/>
  <c r="AG46" i="14"/>
  <c r="P41" i="10"/>
  <c r="J58" i="14"/>
  <c r="K58" i="14" s="1"/>
  <c r="L58" i="14" s="1"/>
  <c r="F58" i="15"/>
  <c r="L58" i="10"/>
  <c r="Q58" i="14"/>
  <c r="J58" i="15"/>
  <c r="T58" i="10"/>
  <c r="I61" i="7" s="1"/>
  <c r="O61" i="7" s="1"/>
  <c r="R58" i="10"/>
  <c r="G61" i="7" s="1"/>
  <c r="M61" i="7" s="1"/>
  <c r="H58" i="15"/>
  <c r="O58" i="14"/>
  <c r="J86" i="12"/>
  <c r="Q57" i="8" s="1"/>
  <c r="R57" i="8" s="1"/>
  <c r="W54" i="14"/>
  <c r="X54" i="14" s="1"/>
  <c r="T54" i="14" s="1"/>
  <c r="K49" i="10"/>
  <c r="J49" i="10"/>
  <c r="X47" i="10"/>
  <c r="X45" i="10"/>
  <c r="AK42" i="14"/>
  <c r="AN42" i="14" s="1"/>
  <c r="AB42" i="14" s="1"/>
  <c r="Z42" i="14" s="1"/>
  <c r="S42" i="14" s="1"/>
  <c r="S42" i="15"/>
  <c r="AE42" i="10"/>
  <c r="AI45" i="8" s="1"/>
  <c r="AL45" i="8" s="1"/>
  <c r="AA35" i="14"/>
  <c r="L35" i="15"/>
  <c r="P26" i="10"/>
  <c r="P18" i="10"/>
  <c r="T54" i="10"/>
  <c r="I57" i="7" s="1"/>
  <c r="Q54" i="14"/>
  <c r="J54" i="15"/>
  <c r="P55" i="7"/>
  <c r="O82" i="12"/>
  <c r="K53" i="6" s="1"/>
  <c r="L53" i="6" s="1"/>
  <c r="M53" i="6" s="1"/>
  <c r="T52" i="6"/>
  <c r="U52" i="6" s="1"/>
  <c r="V52" i="6" s="1"/>
  <c r="O52" i="6"/>
  <c r="P52" i="6"/>
  <c r="Q52" i="6" s="1"/>
  <c r="U47" i="15"/>
  <c r="AG47" i="10"/>
  <c r="AK50" i="8" s="1"/>
  <c r="AM47" i="14"/>
  <c r="W43" i="10"/>
  <c r="M38" i="10"/>
  <c r="H27" i="14"/>
  <c r="L27" i="14" s="1"/>
  <c r="D27" i="15"/>
  <c r="V27" i="15" s="1"/>
  <c r="G27" i="11" s="1"/>
  <c r="D27" i="11" s="1"/>
  <c r="H27" i="10"/>
  <c r="M54" i="10"/>
  <c r="F54" i="14"/>
  <c r="G54" i="14" s="1"/>
  <c r="C54" i="15"/>
  <c r="G54" i="10"/>
  <c r="J61" i="6"/>
  <c r="K61" i="6"/>
  <c r="L61" i="6" s="1"/>
  <c r="AA52" i="14"/>
  <c r="L52" i="15"/>
  <c r="R50" i="14"/>
  <c r="K50" i="15"/>
  <c r="U50" i="10"/>
  <c r="J53" i="7" s="1"/>
  <c r="P47" i="10"/>
  <c r="C48" i="7"/>
  <c r="M48" i="7" s="1"/>
  <c r="C48" i="8"/>
  <c r="C47" i="3"/>
  <c r="C48" i="6"/>
  <c r="E44" i="14"/>
  <c r="F44" i="10"/>
  <c r="B44" i="15"/>
  <c r="K44" i="10"/>
  <c r="G42" i="6"/>
  <c r="H42" i="6" s="1"/>
  <c r="F42" i="6"/>
  <c r="O32" i="14"/>
  <c r="H32" i="15"/>
  <c r="R32" i="10"/>
  <c r="G35" i="7" s="1"/>
  <c r="J25" i="10"/>
  <c r="AL25" i="14"/>
  <c r="T25" i="15"/>
  <c r="AF25" i="10"/>
  <c r="AJ28" i="8" s="1"/>
  <c r="M30" i="15"/>
  <c r="Y30" i="10"/>
  <c r="AA33" i="8" s="1"/>
  <c r="AC30" i="14"/>
  <c r="AG30" i="14" s="1"/>
  <c r="J23" i="14"/>
  <c r="K23" i="14" s="1"/>
  <c r="L23" i="14" s="1"/>
  <c r="D23" i="14" s="1"/>
  <c r="L23" i="10"/>
  <c r="F23" i="15"/>
  <c r="L22" i="15"/>
  <c r="V22" i="15" s="1"/>
  <c r="G22" i="11" s="1"/>
  <c r="D22" i="11" s="1"/>
  <c r="AA22" i="14"/>
  <c r="W17" i="14"/>
  <c r="X17" i="14" s="1"/>
  <c r="T17" i="14" s="1"/>
  <c r="J34" i="12"/>
  <c r="Q20" i="8" s="1"/>
  <c r="R20" i="8" s="1"/>
  <c r="N17" i="14"/>
  <c r="M17" i="14" s="1"/>
  <c r="Q17" i="10"/>
  <c r="F20" i="7" s="1"/>
  <c r="L20" i="7" s="1"/>
  <c r="G17" i="15"/>
  <c r="N13" i="10"/>
  <c r="W44" i="6"/>
  <c r="H40" i="10"/>
  <c r="D40" i="15"/>
  <c r="H40" i="14"/>
  <c r="L40" i="14" s="1"/>
  <c r="P37" i="10"/>
  <c r="AF37" i="14"/>
  <c r="P37" i="15"/>
  <c r="AB37" i="10"/>
  <c r="AD40" i="8" s="1"/>
  <c r="I37" i="14"/>
  <c r="I37" i="10"/>
  <c r="S40" i="6" s="1"/>
  <c r="E37" i="15"/>
  <c r="J30" i="14"/>
  <c r="K30" i="14" s="1"/>
  <c r="F30" i="15"/>
  <c r="L30" i="10"/>
  <c r="C33" i="7"/>
  <c r="C33" i="8"/>
  <c r="C33" i="6"/>
  <c r="C32" i="3"/>
  <c r="G45" i="14"/>
  <c r="AH36" i="14"/>
  <c r="AJ36" i="14" s="1"/>
  <c r="AC36" i="10"/>
  <c r="AF39" i="8" s="1"/>
  <c r="AH39" i="8" s="1"/>
  <c r="Q36" i="15"/>
  <c r="J36" i="10"/>
  <c r="AC33" i="14"/>
  <c r="AG33" i="14" s="1"/>
  <c r="M33" i="15"/>
  <c r="Y33" i="10"/>
  <c r="AA36" i="8" s="1"/>
  <c r="N33" i="10"/>
  <c r="O29" i="14"/>
  <c r="R29" i="10"/>
  <c r="G32" i="7" s="1"/>
  <c r="M32" i="7" s="1"/>
  <c r="H29" i="15"/>
  <c r="AI28" i="14"/>
  <c r="R28" i="15"/>
  <c r="AD28" i="10"/>
  <c r="AG31" i="8" s="1"/>
  <c r="M29" i="7"/>
  <c r="P26" i="7"/>
  <c r="O38" i="12"/>
  <c r="K25" i="6" s="1"/>
  <c r="L25" i="6" s="1"/>
  <c r="M25" i="6" s="1"/>
  <c r="J44" i="6"/>
  <c r="K44" i="6"/>
  <c r="L44" i="6" s="1"/>
  <c r="M44" i="6" s="1"/>
  <c r="J40" i="10"/>
  <c r="AF40" i="10"/>
  <c r="AJ43" i="8" s="1"/>
  <c r="AL40" i="14"/>
  <c r="T40" i="15"/>
  <c r="AH40" i="14"/>
  <c r="AJ40" i="14" s="1"/>
  <c r="AC40" i="10"/>
  <c r="AF43" i="8" s="1"/>
  <c r="AH43" i="8" s="1"/>
  <c r="Q40" i="15"/>
  <c r="V38" i="10"/>
  <c r="Y41" i="8"/>
  <c r="Z41" i="8" s="1"/>
  <c r="X36" i="6"/>
  <c r="Y36" i="6" s="1"/>
  <c r="W36" i="6"/>
  <c r="N29" i="10"/>
  <c r="S18" i="10"/>
  <c r="H21" i="7" s="1"/>
  <c r="V30" i="10"/>
  <c r="Y33" i="8"/>
  <c r="Z33" i="8" s="1"/>
  <c r="Q24" i="15"/>
  <c r="AC24" i="10"/>
  <c r="AF27" i="8" s="1"/>
  <c r="AH24" i="14"/>
  <c r="AJ24" i="14" s="1"/>
  <c r="F25" i="6"/>
  <c r="G25" i="6"/>
  <c r="H25" i="6" s="1"/>
  <c r="H20" i="15"/>
  <c r="O20" i="14"/>
  <c r="R20" i="10"/>
  <c r="G23" i="7" s="1"/>
  <c r="M23" i="7" s="1"/>
  <c r="W20" i="14"/>
  <c r="X20" i="14" s="1"/>
  <c r="T20" i="14" s="1"/>
  <c r="S24" i="15"/>
  <c r="AK24" i="14"/>
  <c r="AE24" i="10"/>
  <c r="AI27" i="8" s="1"/>
  <c r="AL27" i="8" s="1"/>
  <c r="O23" i="7"/>
  <c r="W15" i="10"/>
  <c r="K15" i="10"/>
  <c r="T36" i="6"/>
  <c r="U36" i="6" s="1"/>
  <c r="V36" i="6" s="1"/>
  <c r="O36" i="6"/>
  <c r="P36" i="6"/>
  <c r="Q36" i="6" s="1"/>
  <c r="G30" i="14"/>
  <c r="W24" i="10"/>
  <c r="M22" i="14"/>
  <c r="M22" i="7"/>
  <c r="E6" i="14"/>
  <c r="F6" i="10"/>
  <c r="B6" i="15"/>
  <c r="I3" i="14"/>
  <c r="K3" i="14" s="1"/>
  <c r="L3" i="14" s="1"/>
  <c r="E3" i="15"/>
  <c r="I3" i="10"/>
  <c r="S6" i="6" s="1"/>
  <c r="X32" i="6"/>
  <c r="Y32" i="6" s="1"/>
  <c r="Z32" i="6" s="1"/>
  <c r="W32" i="6"/>
  <c r="T32" i="6"/>
  <c r="U32" i="6" s="1"/>
  <c r="V32" i="6" s="1"/>
  <c r="O32" i="6"/>
  <c r="P32" i="6"/>
  <c r="Q32" i="6" s="1"/>
  <c r="AH28" i="8"/>
  <c r="T16" i="10"/>
  <c r="I19" i="7" s="1"/>
  <c r="O19" i="7" s="1"/>
  <c r="J16" i="15"/>
  <c r="Q16" i="14"/>
  <c r="J16" i="10"/>
  <c r="X9" i="6"/>
  <c r="Y9" i="6" s="1"/>
  <c r="Z9" i="6" s="1"/>
  <c r="AA9" i="6" s="1"/>
  <c r="AB9" i="6" s="1"/>
  <c r="N8" i="3" s="1"/>
  <c r="W9" i="6"/>
  <c r="R12" i="10"/>
  <c r="G15" i="7" s="1"/>
  <c r="H12" i="15"/>
  <c r="O12" i="14"/>
  <c r="J21" i="15"/>
  <c r="Q21" i="14"/>
  <c r="T21" i="10"/>
  <c r="I24" i="7" s="1"/>
  <c r="O24" i="7" s="1"/>
  <c r="AF21" i="10"/>
  <c r="AJ24" i="8" s="1"/>
  <c r="AL24" i="8" s="1"/>
  <c r="T21" i="15"/>
  <c r="AL21" i="14"/>
  <c r="AN21" i="14" s="1"/>
  <c r="H9" i="15"/>
  <c r="R9" i="10"/>
  <c r="G12" i="7" s="1"/>
  <c r="M12" i="7" s="1"/>
  <c r="O9" i="14"/>
  <c r="AN14" i="14"/>
  <c r="AM13" i="8"/>
  <c r="AN13" i="8" s="1"/>
  <c r="T12" i="3" s="1"/>
  <c r="AE13" i="8"/>
  <c r="AE21" i="8"/>
  <c r="AM21" i="8" s="1"/>
  <c r="V13" i="10"/>
  <c r="Y16" i="8"/>
  <c r="Z16" i="8" s="1"/>
  <c r="L15" i="14"/>
  <c r="N14" i="15"/>
  <c r="Z14" i="10"/>
  <c r="AB17" i="8" s="1"/>
  <c r="AD14" i="14"/>
  <c r="R14" i="14"/>
  <c r="K14" i="15"/>
  <c r="U14" i="10"/>
  <c r="J17" i="7" s="1"/>
  <c r="H12" i="10"/>
  <c r="D12" i="15"/>
  <c r="H12" i="14"/>
  <c r="AH8" i="14"/>
  <c r="AJ8" i="14" s="1"/>
  <c r="AC8" i="10"/>
  <c r="AF11" i="8" s="1"/>
  <c r="AH11" i="8" s="1"/>
  <c r="Q8" i="15"/>
  <c r="AE5" i="14"/>
  <c r="O5" i="15"/>
  <c r="AA5" i="10"/>
  <c r="AC8" i="8" s="1"/>
  <c r="AB7" i="10"/>
  <c r="AD10" i="8" s="1"/>
  <c r="P7" i="15"/>
  <c r="AF7" i="14"/>
  <c r="H7" i="14"/>
  <c r="L7" i="14" s="1"/>
  <c r="H7" i="10"/>
  <c r="D7" i="15"/>
  <c r="C10" i="7"/>
  <c r="O24" i="5" s="1"/>
  <c r="C10" i="6"/>
  <c r="C10" i="8"/>
  <c r="C9" i="3"/>
  <c r="C10" i="5" s="1"/>
  <c r="G6" i="14"/>
  <c r="D6" i="14" s="1"/>
  <c r="N4" i="10"/>
  <c r="O6" i="7"/>
  <c r="O95" i="8"/>
  <c r="M5" i="10"/>
  <c r="R65" i="8"/>
  <c r="R53" i="8"/>
  <c r="X53" i="8" s="1"/>
  <c r="S52" i="3" s="1"/>
  <c r="R42" i="8"/>
  <c r="X42" i="8" s="1"/>
  <c r="S41" i="3" s="1"/>
  <c r="R29" i="8"/>
  <c r="X29" i="8" s="1"/>
  <c r="S28" i="3" s="1"/>
  <c r="AJ9" i="14"/>
  <c r="P10" i="14"/>
  <c r="M10" i="14" s="1"/>
  <c r="X8" i="10"/>
  <c r="AC8" i="14"/>
  <c r="M8" i="15"/>
  <c r="Y8" i="10"/>
  <c r="AA11" i="8" s="1"/>
  <c r="V6" i="10"/>
  <c r="Y9" i="8"/>
  <c r="Z9" i="8" s="1"/>
  <c r="I8" i="14"/>
  <c r="I8" i="10"/>
  <c r="S11" i="6" s="1"/>
  <c r="E8" i="15"/>
  <c r="AF4" i="10"/>
  <c r="AJ7" i="8" s="1"/>
  <c r="AL7" i="8" s="1"/>
  <c r="AL4" i="14"/>
  <c r="AN4" i="14" s="1"/>
  <c r="T4" i="15"/>
  <c r="O41" i="8"/>
  <c r="X41" i="8" s="1"/>
  <c r="S40" i="3" s="1"/>
  <c r="T59" i="5"/>
  <c r="AC11" i="14"/>
  <c r="AG11" i="14" s="1"/>
  <c r="M11" i="15"/>
  <c r="Y11" i="10"/>
  <c r="AA14" i="8" s="1"/>
  <c r="N11" i="10"/>
  <c r="C14" i="8"/>
  <c r="C14" i="6"/>
  <c r="C14" i="7"/>
  <c r="L14" i="7" s="1"/>
  <c r="C13" i="3"/>
  <c r="C12" i="4" s="1"/>
  <c r="L4" i="15"/>
  <c r="AA4" i="14"/>
  <c r="U5" i="10"/>
  <c r="J8" i="7" s="1"/>
  <c r="P8" i="7" s="1"/>
  <c r="K5" i="15"/>
  <c r="R5" i="14"/>
  <c r="K5" i="10"/>
  <c r="K141" i="8"/>
  <c r="O133" i="8"/>
  <c r="X133" i="8" s="1"/>
  <c r="S132" i="3" s="1"/>
  <c r="L78" i="7"/>
  <c r="T30" i="5"/>
  <c r="T48" i="4"/>
  <c r="O160" i="8"/>
  <c r="O40" i="8"/>
  <c r="K154" i="8"/>
  <c r="O154" i="8" s="1"/>
  <c r="N158" i="8"/>
  <c r="T81" i="4"/>
  <c r="R84" i="8"/>
  <c r="W62" i="8"/>
  <c r="L37" i="7"/>
  <c r="T35" i="5"/>
  <c r="T6" i="5"/>
  <c r="C6" i="5"/>
  <c r="T40" i="4"/>
  <c r="W126" i="8"/>
  <c r="N46" i="8"/>
  <c r="O27" i="8"/>
  <c r="L151" i="7"/>
  <c r="T22" i="5"/>
  <c r="R132" i="8"/>
  <c r="W92" i="8"/>
  <c r="K83" i="8"/>
  <c r="K56" i="8"/>
  <c r="O56" i="8" s="1"/>
  <c r="X56" i="8" s="1"/>
  <c r="S55" i="3" s="1"/>
  <c r="O51" i="8"/>
  <c r="T79" i="4"/>
  <c r="W83" i="8"/>
  <c r="T44" i="5"/>
  <c r="C8" i="5"/>
  <c r="T8" i="5"/>
  <c r="P81" i="7"/>
  <c r="T113" i="4"/>
  <c r="O81" i="7"/>
  <c r="T71" i="4"/>
  <c r="H152" i="14"/>
  <c r="L152" i="14" s="1"/>
  <c r="D152" i="14" s="1"/>
  <c r="D152" i="15"/>
  <c r="H152" i="10"/>
  <c r="L154" i="10"/>
  <c r="J154" i="14"/>
  <c r="K154" i="14" s="1"/>
  <c r="L154" i="14" s="1"/>
  <c r="D154" i="14" s="1"/>
  <c r="F154" i="15"/>
  <c r="S150" i="15"/>
  <c r="AE150" i="10"/>
  <c r="AI153" i="8" s="1"/>
  <c r="AK150" i="14"/>
  <c r="F142" i="10"/>
  <c r="E142" i="14"/>
  <c r="B142" i="15"/>
  <c r="Q142" i="14"/>
  <c r="J142" i="15"/>
  <c r="T142" i="10"/>
  <c r="I145" i="7" s="1"/>
  <c r="T143" i="6"/>
  <c r="U143" i="6" s="1"/>
  <c r="V143" i="6" s="1"/>
  <c r="P143" i="6"/>
  <c r="Q143" i="6" s="1"/>
  <c r="O143" i="6"/>
  <c r="P136" i="10"/>
  <c r="N140" i="10"/>
  <c r="T140" i="10"/>
  <c r="I143" i="7" s="1"/>
  <c r="O143" i="7" s="1"/>
  <c r="Q140" i="14"/>
  <c r="J140" i="15"/>
  <c r="Q140" i="15"/>
  <c r="AC140" i="10"/>
  <c r="AF143" i="8" s="1"/>
  <c r="AH143" i="8" s="1"/>
  <c r="AH140" i="14"/>
  <c r="R157" i="10"/>
  <c r="G160" i="7" s="1"/>
  <c r="M160" i="7" s="1"/>
  <c r="O157" i="14"/>
  <c r="H157" i="15"/>
  <c r="O192" i="12"/>
  <c r="K159" i="6" s="1"/>
  <c r="L159" i="6" s="1"/>
  <c r="M159" i="6" s="1"/>
  <c r="N159" i="6" s="1"/>
  <c r="M158" i="3" s="1"/>
  <c r="O154" i="14"/>
  <c r="H154" i="15"/>
  <c r="R154" i="10"/>
  <c r="G157" i="7" s="1"/>
  <c r="M157" i="7" s="1"/>
  <c r="O153" i="10"/>
  <c r="P156" i="7"/>
  <c r="G156" i="6"/>
  <c r="H156" i="6" s="1"/>
  <c r="F156" i="6"/>
  <c r="K152" i="15"/>
  <c r="R152" i="14"/>
  <c r="U152" i="10"/>
  <c r="J155" i="7" s="1"/>
  <c r="P155" i="7" s="1"/>
  <c r="K151" i="10"/>
  <c r="X151" i="10"/>
  <c r="I152" i="15"/>
  <c r="AM147" i="14"/>
  <c r="AG147" i="10"/>
  <c r="AK150" i="8" s="1"/>
  <c r="U147" i="15"/>
  <c r="W151" i="6"/>
  <c r="X151" i="6"/>
  <c r="Y151" i="6" s="1"/>
  <c r="L147" i="10"/>
  <c r="J147" i="14"/>
  <c r="F147" i="15"/>
  <c r="AD144" i="10"/>
  <c r="AG147" i="8" s="1"/>
  <c r="AI144" i="14"/>
  <c r="R144" i="15"/>
  <c r="AK139" i="14"/>
  <c r="AN139" i="14" s="1"/>
  <c r="AB139" i="14" s="1"/>
  <c r="Z139" i="14" s="1"/>
  <c r="S139" i="14" s="1"/>
  <c r="AE139" i="10"/>
  <c r="AI142" i="8" s="1"/>
  <c r="AL142" i="8" s="1"/>
  <c r="AM142" i="8" s="1"/>
  <c r="AN142" i="8" s="1"/>
  <c r="T141" i="3" s="1"/>
  <c r="R141" i="3" s="1"/>
  <c r="S139" i="15"/>
  <c r="AL138" i="14"/>
  <c r="AF138" i="10"/>
  <c r="AJ141" i="8" s="1"/>
  <c r="T138" i="15"/>
  <c r="O137" i="14"/>
  <c r="R137" i="10"/>
  <c r="G140" i="7" s="1"/>
  <c r="M140" i="7" s="1"/>
  <c r="H137" i="15"/>
  <c r="AB145" i="10"/>
  <c r="AD148" i="8" s="1"/>
  <c r="P145" i="15"/>
  <c r="AF145" i="14"/>
  <c r="O145" i="10"/>
  <c r="Z143" i="10"/>
  <c r="AB146" i="8" s="1"/>
  <c r="AD143" i="14"/>
  <c r="N143" i="15"/>
  <c r="K142" i="10"/>
  <c r="J141" i="14"/>
  <c r="K141" i="14" s="1"/>
  <c r="L141" i="14" s="1"/>
  <c r="D141" i="14" s="1"/>
  <c r="F141" i="15"/>
  <c r="L141" i="10"/>
  <c r="AK134" i="14"/>
  <c r="S134" i="15"/>
  <c r="AE134" i="10"/>
  <c r="AI137" i="8" s="1"/>
  <c r="P135" i="10"/>
  <c r="J140" i="6"/>
  <c r="K140" i="6"/>
  <c r="L140" i="6" s="1"/>
  <c r="O142" i="7"/>
  <c r="P124" i="10"/>
  <c r="J134" i="6"/>
  <c r="K134" i="6"/>
  <c r="L134" i="6" s="1"/>
  <c r="X130" i="10"/>
  <c r="O136" i="6"/>
  <c r="P136" i="6"/>
  <c r="Q136" i="6" s="1"/>
  <c r="T136" i="6"/>
  <c r="U136" i="6" s="1"/>
  <c r="V136" i="6" s="1"/>
  <c r="V131" i="10"/>
  <c r="Y134" i="8"/>
  <c r="Z134" i="8" s="1"/>
  <c r="F128" i="14"/>
  <c r="G128" i="14" s="1"/>
  <c r="C128" i="15"/>
  <c r="G128" i="10"/>
  <c r="AB127" i="14"/>
  <c r="Z127" i="14" s="1"/>
  <c r="S127" i="14" s="1"/>
  <c r="H126" i="10"/>
  <c r="D126" i="15"/>
  <c r="H126" i="14"/>
  <c r="N123" i="14"/>
  <c r="M123" i="14" s="1"/>
  <c r="G123" i="15"/>
  <c r="Q123" i="10"/>
  <c r="F126" i="7" s="1"/>
  <c r="L126" i="7" s="1"/>
  <c r="R120" i="15"/>
  <c r="AD120" i="10"/>
  <c r="AG123" i="8" s="1"/>
  <c r="AI120" i="14"/>
  <c r="AJ120" i="14" s="1"/>
  <c r="G126" i="6"/>
  <c r="H126" i="6" s="1"/>
  <c r="I126" i="6" s="1"/>
  <c r="F126" i="6"/>
  <c r="R113" i="15"/>
  <c r="AI113" i="14"/>
  <c r="AJ113" i="14" s="1"/>
  <c r="AD113" i="10"/>
  <c r="AG116" i="8" s="1"/>
  <c r="AH116" i="8" s="1"/>
  <c r="AI112" i="14"/>
  <c r="R112" i="15"/>
  <c r="AD112" i="10"/>
  <c r="AG115" i="8" s="1"/>
  <c r="C112" i="7"/>
  <c r="L112" i="7" s="1"/>
  <c r="C112" i="8"/>
  <c r="C112" i="6"/>
  <c r="G112" i="6" s="1"/>
  <c r="H112" i="6" s="1"/>
  <c r="I112" i="6" s="1"/>
  <c r="C111" i="3"/>
  <c r="AM158" i="14"/>
  <c r="U158" i="15"/>
  <c r="AG158" i="10"/>
  <c r="AK161" i="8" s="1"/>
  <c r="X156" i="10"/>
  <c r="X157" i="10"/>
  <c r="R156" i="10"/>
  <c r="G159" i="7" s="1"/>
  <c r="M159" i="7" s="1"/>
  <c r="O156" i="14"/>
  <c r="H156" i="15"/>
  <c r="Q158" i="10"/>
  <c r="F161" i="7" s="1"/>
  <c r="L161" i="7" s="1"/>
  <c r="N158" i="14"/>
  <c r="G158" i="15"/>
  <c r="K157" i="15"/>
  <c r="U157" i="10"/>
  <c r="J160" i="7" s="1"/>
  <c r="P160" i="7" s="1"/>
  <c r="R157" i="14"/>
  <c r="AE155" i="10"/>
  <c r="AI158" i="8" s="1"/>
  <c r="AL158" i="8" s="1"/>
  <c r="AK155" i="14"/>
  <c r="AN155" i="14" s="1"/>
  <c r="S155" i="15"/>
  <c r="S153" i="15"/>
  <c r="AE153" i="10"/>
  <c r="AI156" i="8" s="1"/>
  <c r="AK153" i="14"/>
  <c r="AB155" i="10"/>
  <c r="AD158" i="8" s="1"/>
  <c r="P155" i="15"/>
  <c r="AF155" i="14"/>
  <c r="W155" i="14"/>
  <c r="X155" i="14" s="1"/>
  <c r="T155" i="14" s="1"/>
  <c r="J192" i="12"/>
  <c r="N155" i="14"/>
  <c r="G155" i="15"/>
  <c r="Q155" i="10"/>
  <c r="F158" i="7" s="1"/>
  <c r="T153" i="15"/>
  <c r="AL153" i="14"/>
  <c r="AF153" i="10"/>
  <c r="AJ156" i="8" s="1"/>
  <c r="C151" i="15"/>
  <c r="G151" i="10"/>
  <c r="F151" i="14"/>
  <c r="D151" i="15"/>
  <c r="H151" i="10"/>
  <c r="H151" i="14"/>
  <c r="L151" i="14" s="1"/>
  <c r="E151" i="14"/>
  <c r="F151" i="10"/>
  <c r="B151" i="15"/>
  <c r="J151" i="10"/>
  <c r="AL151" i="14"/>
  <c r="AN151" i="14" s="1"/>
  <c r="T151" i="15"/>
  <c r="AF151" i="10"/>
  <c r="AJ154" i="8" s="1"/>
  <c r="AL154" i="8" s="1"/>
  <c r="O182" i="12"/>
  <c r="K155" i="6" s="1"/>
  <c r="L155" i="6" s="1"/>
  <c r="M155" i="6" s="1"/>
  <c r="N155" i="6" s="1"/>
  <c r="M154" i="3" s="1"/>
  <c r="O151" i="10"/>
  <c r="H149" i="14"/>
  <c r="L149" i="14" s="1"/>
  <c r="D149" i="14" s="1"/>
  <c r="H149" i="10"/>
  <c r="D149" i="15"/>
  <c r="I147" i="14"/>
  <c r="I147" i="10"/>
  <c r="S150" i="6" s="1"/>
  <c r="E147" i="15"/>
  <c r="W146" i="10"/>
  <c r="L147" i="15"/>
  <c r="AA147" i="14"/>
  <c r="AF158" i="14"/>
  <c r="P158" i="15"/>
  <c r="AB158" i="10"/>
  <c r="AD161" i="8" s="1"/>
  <c r="E158" i="14"/>
  <c r="B158" i="15"/>
  <c r="F158" i="10"/>
  <c r="P156" i="10"/>
  <c r="AE158" i="10"/>
  <c r="AI161" i="8" s="1"/>
  <c r="AL161" i="8" s="1"/>
  <c r="AK158" i="14"/>
  <c r="S158" i="15"/>
  <c r="Q157" i="10"/>
  <c r="F160" i="7" s="1"/>
  <c r="L160" i="7" s="1"/>
  <c r="N157" i="14"/>
  <c r="G157" i="15"/>
  <c r="AG157" i="10"/>
  <c r="AK160" i="8" s="1"/>
  <c r="AM157" i="14"/>
  <c r="U157" i="15"/>
  <c r="K156" i="10"/>
  <c r="K157" i="10"/>
  <c r="M157" i="10"/>
  <c r="AH154" i="14"/>
  <c r="AJ154" i="14" s="1"/>
  <c r="Q154" i="15"/>
  <c r="AC154" i="10"/>
  <c r="AF157" i="8" s="1"/>
  <c r="AH157" i="8" s="1"/>
  <c r="AM154" i="14"/>
  <c r="U154" i="15"/>
  <c r="AG154" i="10"/>
  <c r="AK157" i="8" s="1"/>
  <c r="W152" i="10"/>
  <c r="C155" i="15"/>
  <c r="F155" i="14"/>
  <c r="G155" i="14" s="1"/>
  <c r="G155" i="10"/>
  <c r="AB153" i="10"/>
  <c r="AD156" i="8" s="1"/>
  <c r="AE156" i="8" s="1"/>
  <c r="AF153" i="14"/>
  <c r="P153" i="15"/>
  <c r="J155" i="15"/>
  <c r="Q155" i="14"/>
  <c r="T155" i="10"/>
  <c r="I158" i="7" s="1"/>
  <c r="O158" i="7" s="1"/>
  <c r="I153" i="10"/>
  <c r="S156" i="6" s="1"/>
  <c r="I153" i="14"/>
  <c r="E153" i="15"/>
  <c r="U155" i="10"/>
  <c r="J158" i="7" s="1"/>
  <c r="K155" i="15"/>
  <c r="R155" i="14"/>
  <c r="AC155" i="10"/>
  <c r="AF158" i="8" s="1"/>
  <c r="AH158" i="8" s="1"/>
  <c r="AH155" i="14"/>
  <c r="AJ155" i="14" s="1"/>
  <c r="Q155" i="15"/>
  <c r="X155" i="10"/>
  <c r="AA151" i="10"/>
  <c r="AC154" i="8" s="1"/>
  <c r="O151" i="15"/>
  <c r="AE151" i="14"/>
  <c r="X150" i="10"/>
  <c r="AH152" i="8"/>
  <c r="AA150" i="10"/>
  <c r="AC153" i="8" s="1"/>
  <c r="O150" i="15"/>
  <c r="AE150" i="14"/>
  <c r="N151" i="10"/>
  <c r="O151" i="14"/>
  <c r="R151" i="10"/>
  <c r="G154" i="7" s="1"/>
  <c r="H151" i="15"/>
  <c r="C154" i="6"/>
  <c r="C153" i="3"/>
  <c r="C154" i="7"/>
  <c r="C154" i="8"/>
  <c r="O149" i="10"/>
  <c r="T150" i="15"/>
  <c r="AF150" i="10"/>
  <c r="AJ153" i="8" s="1"/>
  <c r="AL150" i="14"/>
  <c r="Z151" i="10"/>
  <c r="AB154" i="8" s="1"/>
  <c r="N151" i="15"/>
  <c r="AD151" i="14"/>
  <c r="AH150" i="14"/>
  <c r="AJ150" i="14" s="1"/>
  <c r="AC150" i="10"/>
  <c r="AF153" i="8" s="1"/>
  <c r="AH153" i="8" s="1"/>
  <c r="Q150" i="15"/>
  <c r="AE151" i="8"/>
  <c r="AM151" i="8"/>
  <c r="C146" i="15"/>
  <c r="G146" i="10"/>
  <c r="F146" i="14"/>
  <c r="G146" i="14" s="1"/>
  <c r="S147" i="15"/>
  <c r="AK147" i="14"/>
  <c r="AE147" i="10"/>
  <c r="AI150" i="8" s="1"/>
  <c r="AL150" i="8" s="1"/>
  <c r="R144" i="10"/>
  <c r="G147" i="7" s="1"/>
  <c r="M147" i="7" s="1"/>
  <c r="O144" i="14"/>
  <c r="H144" i="15"/>
  <c r="W147" i="10"/>
  <c r="S148" i="10"/>
  <c r="H151" i="7" s="1"/>
  <c r="F147" i="6"/>
  <c r="G147" i="6"/>
  <c r="H147" i="6" s="1"/>
  <c r="I147" i="6" s="1"/>
  <c r="AA147" i="10"/>
  <c r="AC150" i="8" s="1"/>
  <c r="O147" i="15"/>
  <c r="AE147" i="14"/>
  <c r="AB144" i="10"/>
  <c r="AD147" i="8" s="1"/>
  <c r="AF144" i="14"/>
  <c r="P144" i="15"/>
  <c r="J147" i="6"/>
  <c r="O147" i="10"/>
  <c r="L146" i="10"/>
  <c r="F146" i="15"/>
  <c r="J146" i="14"/>
  <c r="K146" i="14" s="1"/>
  <c r="I142" i="10"/>
  <c r="S145" i="6" s="1"/>
  <c r="E142" i="15"/>
  <c r="I142" i="14"/>
  <c r="W139" i="10"/>
  <c r="N138" i="14"/>
  <c r="M138" i="14" s="1"/>
  <c r="Q138" i="10"/>
  <c r="F141" i="7" s="1"/>
  <c r="L141" i="7" s="1"/>
  <c r="G138" i="15"/>
  <c r="H142" i="10"/>
  <c r="D142" i="15"/>
  <c r="H142" i="14"/>
  <c r="AC142" i="10"/>
  <c r="AF145" i="8" s="1"/>
  <c r="AH145" i="8" s="1"/>
  <c r="AH142" i="14"/>
  <c r="AJ142" i="14" s="1"/>
  <c r="Q142" i="15"/>
  <c r="U143" i="15"/>
  <c r="AG143" i="10"/>
  <c r="AK146" i="8" s="1"/>
  <c r="AM143" i="14"/>
  <c r="AE142" i="10"/>
  <c r="AI145" i="8" s="1"/>
  <c r="AL145" i="8" s="1"/>
  <c r="S142" i="15"/>
  <c r="AK142" i="14"/>
  <c r="AN142" i="14" s="1"/>
  <c r="O145" i="14"/>
  <c r="H145" i="15"/>
  <c r="R145" i="10"/>
  <c r="G148" i="7" s="1"/>
  <c r="M148" i="7" s="1"/>
  <c r="AA145" i="14"/>
  <c r="L145" i="15"/>
  <c r="X145" i="10"/>
  <c r="R143" i="15"/>
  <c r="AD143" i="10"/>
  <c r="AG146" i="8" s="1"/>
  <c r="AI143" i="14"/>
  <c r="AB143" i="10"/>
  <c r="AD146" i="8" s="1"/>
  <c r="AF143" i="14"/>
  <c r="P143" i="15"/>
  <c r="N143" i="14"/>
  <c r="G143" i="15"/>
  <c r="Q143" i="10"/>
  <c r="F146" i="7" s="1"/>
  <c r="L146" i="7" s="1"/>
  <c r="H142" i="15"/>
  <c r="O142" i="14"/>
  <c r="R142" i="10"/>
  <c r="G145" i="7" s="1"/>
  <c r="AM141" i="14"/>
  <c r="AN141" i="14" s="1"/>
  <c r="U141" i="15"/>
  <c r="AG141" i="10"/>
  <c r="AK144" i="8" s="1"/>
  <c r="AL144" i="8" s="1"/>
  <c r="O141" i="10"/>
  <c r="P137" i="10"/>
  <c r="AK138" i="14"/>
  <c r="AN138" i="14" s="1"/>
  <c r="S138" i="15"/>
  <c r="AE138" i="10"/>
  <c r="AI141" i="8" s="1"/>
  <c r="I137" i="14"/>
  <c r="K137" i="14" s="1"/>
  <c r="I137" i="10"/>
  <c r="S140" i="6" s="1"/>
  <c r="E137" i="15"/>
  <c r="N136" i="10"/>
  <c r="W134" i="10"/>
  <c r="AL134" i="14"/>
  <c r="T134" i="15"/>
  <c r="AF134" i="10"/>
  <c r="AJ137" i="8" s="1"/>
  <c r="H136" i="10"/>
  <c r="X139" i="6" s="1"/>
  <c r="Y139" i="6" s="1"/>
  <c r="Z139" i="6" s="1"/>
  <c r="H136" i="14"/>
  <c r="D136" i="15"/>
  <c r="I136" i="10"/>
  <c r="S139" i="6" s="1"/>
  <c r="I136" i="14"/>
  <c r="K136" i="14" s="1"/>
  <c r="E136" i="15"/>
  <c r="AK129" i="14"/>
  <c r="AN129" i="14" s="1"/>
  <c r="AB129" i="14" s="1"/>
  <c r="Z129" i="14" s="1"/>
  <c r="S129" i="14" s="1"/>
  <c r="S129" i="15"/>
  <c r="AE129" i="10"/>
  <c r="AI132" i="8" s="1"/>
  <c r="AL132" i="8" s="1"/>
  <c r="O176" i="12"/>
  <c r="J140" i="10"/>
  <c r="O140" i="10"/>
  <c r="Q136" i="15"/>
  <c r="AC136" i="10"/>
  <c r="AF139" i="8" s="1"/>
  <c r="AH139" i="8" s="1"/>
  <c r="AH136" i="14"/>
  <c r="AJ136" i="14" s="1"/>
  <c r="T135" i="10"/>
  <c r="I138" i="7" s="1"/>
  <c r="O138" i="7" s="1"/>
  <c r="Q135" i="14"/>
  <c r="J135" i="15"/>
  <c r="AH138" i="8"/>
  <c r="W133" i="10"/>
  <c r="AC133" i="10"/>
  <c r="AF136" i="8" s="1"/>
  <c r="AH136" i="8" s="1"/>
  <c r="AH133" i="14"/>
  <c r="AJ133" i="14" s="1"/>
  <c r="Q133" i="15"/>
  <c r="O133" i="14"/>
  <c r="H133" i="15"/>
  <c r="R133" i="10"/>
  <c r="G136" i="7" s="1"/>
  <c r="M136" i="7" s="1"/>
  <c r="C136" i="8"/>
  <c r="C136" i="7"/>
  <c r="C136" i="6"/>
  <c r="C135" i="3"/>
  <c r="J127" i="14"/>
  <c r="K127" i="14" s="1"/>
  <c r="L127" i="14" s="1"/>
  <c r="L127" i="10"/>
  <c r="F127" i="15"/>
  <c r="V127" i="15" s="1"/>
  <c r="G127" i="11" s="1"/>
  <c r="D127" i="11" s="1"/>
  <c r="N130" i="10"/>
  <c r="F130" i="14"/>
  <c r="G130" i="14" s="1"/>
  <c r="C130" i="15"/>
  <c r="G130" i="10"/>
  <c r="O139" i="7"/>
  <c r="AL139" i="8"/>
  <c r="L132" i="10"/>
  <c r="J132" i="14"/>
  <c r="K132" i="14" s="1"/>
  <c r="F132" i="15"/>
  <c r="AA132" i="14"/>
  <c r="L132" i="15"/>
  <c r="I130" i="15"/>
  <c r="R128" i="15"/>
  <c r="AI128" i="14"/>
  <c r="AJ128" i="14" s="1"/>
  <c r="AD128" i="10"/>
  <c r="AG131" i="8" s="1"/>
  <c r="AH131" i="8" s="1"/>
  <c r="K128" i="10"/>
  <c r="AG128" i="14"/>
  <c r="I125" i="10"/>
  <c r="S128" i="6" s="1"/>
  <c r="E125" i="15"/>
  <c r="V125" i="15" s="1"/>
  <c r="G125" i="11" s="1"/>
  <c r="D125" i="11" s="1"/>
  <c r="I125" i="14"/>
  <c r="K125" i="14" s="1"/>
  <c r="L125" i="14" s="1"/>
  <c r="D125" i="14" s="1"/>
  <c r="AI125" i="14"/>
  <c r="AJ125" i="14" s="1"/>
  <c r="AB125" i="14" s="1"/>
  <c r="R125" i="15"/>
  <c r="AD125" i="10"/>
  <c r="AG128" i="8" s="1"/>
  <c r="AH128" i="8" s="1"/>
  <c r="K123" i="10"/>
  <c r="AL123" i="14"/>
  <c r="AF123" i="10"/>
  <c r="AJ126" i="8" s="1"/>
  <c r="T123" i="15"/>
  <c r="Q126" i="10"/>
  <c r="F129" i="7" s="1"/>
  <c r="L129" i="7" s="1"/>
  <c r="G126" i="15"/>
  <c r="N126" i="14"/>
  <c r="M126" i="14" s="1"/>
  <c r="W126" i="14"/>
  <c r="X126" i="14" s="1"/>
  <c r="T126" i="14" s="1"/>
  <c r="J159" i="12"/>
  <c r="K122" i="10"/>
  <c r="K123" i="14"/>
  <c r="L123" i="14" s="1"/>
  <c r="D123" i="14" s="1"/>
  <c r="AH121" i="14"/>
  <c r="AJ121" i="14" s="1"/>
  <c r="Q121" i="15"/>
  <c r="AC121" i="10"/>
  <c r="AF124" i="8" s="1"/>
  <c r="AH124" i="8" s="1"/>
  <c r="AM124" i="8" s="1"/>
  <c r="AI114" i="14"/>
  <c r="AD114" i="10"/>
  <c r="AG117" i="8" s="1"/>
  <c r="R114" i="15"/>
  <c r="P128" i="6"/>
  <c r="Q128" i="6" s="1"/>
  <c r="X128" i="6"/>
  <c r="Y128" i="6" s="1"/>
  <c r="Z128" i="6" s="1"/>
  <c r="O128" i="6"/>
  <c r="P121" i="10"/>
  <c r="W118" i="14"/>
  <c r="X118" i="14" s="1"/>
  <c r="T118" i="14" s="1"/>
  <c r="N13" i="13"/>
  <c r="U121" i="10"/>
  <c r="J124" i="7" s="1"/>
  <c r="P124" i="7" s="1"/>
  <c r="K121" i="15"/>
  <c r="R121" i="14"/>
  <c r="F118" i="10"/>
  <c r="B118" i="15"/>
  <c r="E118" i="14"/>
  <c r="I115" i="10"/>
  <c r="S118" i="6" s="1"/>
  <c r="E115" i="15"/>
  <c r="V115" i="15" s="1"/>
  <c r="G115" i="11" s="1"/>
  <c r="D115" i="11" s="1"/>
  <c r="I115" i="14"/>
  <c r="K115" i="14" s="1"/>
  <c r="L115" i="14" s="1"/>
  <c r="D115" i="14" s="1"/>
  <c r="I123" i="15"/>
  <c r="M120" i="10"/>
  <c r="N127" i="7"/>
  <c r="K127" i="7"/>
  <c r="P126" i="3" s="1"/>
  <c r="T121" i="6"/>
  <c r="U121" i="6" s="1"/>
  <c r="V121" i="6" s="1"/>
  <c r="P121" i="6"/>
  <c r="Q121" i="6" s="1"/>
  <c r="O121" i="6"/>
  <c r="AF114" i="10"/>
  <c r="AJ117" i="8" s="1"/>
  <c r="AL117" i="8" s="1"/>
  <c r="T114" i="15"/>
  <c r="AL114" i="14"/>
  <c r="AN114" i="14" s="1"/>
  <c r="AN121" i="14"/>
  <c r="AH123" i="8"/>
  <c r="N113" i="10"/>
  <c r="O113" i="14"/>
  <c r="H113" i="15"/>
  <c r="R113" i="10"/>
  <c r="G116" i="7" s="1"/>
  <c r="M116" i="7" s="1"/>
  <c r="N112" i="10"/>
  <c r="O122" i="6"/>
  <c r="P122" i="6"/>
  <c r="Q122" i="6" s="1"/>
  <c r="T122" i="6"/>
  <c r="U122" i="6" s="1"/>
  <c r="V122" i="6" s="1"/>
  <c r="AB118" i="14"/>
  <c r="Z118" i="14" s="1"/>
  <c r="S118" i="14" s="1"/>
  <c r="N11" i="13"/>
  <c r="W116" i="14"/>
  <c r="X116" i="14" s="1"/>
  <c r="T116" i="14" s="1"/>
  <c r="AA112" i="10"/>
  <c r="AC115" i="8" s="1"/>
  <c r="AE112" i="14"/>
  <c r="O112" i="15"/>
  <c r="C115" i="8"/>
  <c r="C115" i="7"/>
  <c r="O115" i="7" s="1"/>
  <c r="C115" i="6"/>
  <c r="C114" i="3"/>
  <c r="AE121" i="8"/>
  <c r="W121" i="6"/>
  <c r="X121" i="6"/>
  <c r="Y121" i="6" s="1"/>
  <c r="U117" i="15"/>
  <c r="AM117" i="14"/>
  <c r="AG117" i="10"/>
  <c r="AK120" i="8" s="1"/>
  <c r="N110" i="10"/>
  <c r="O143" i="12"/>
  <c r="F104" i="14"/>
  <c r="C104" i="15"/>
  <c r="G104" i="10"/>
  <c r="O107" i="7" s="1"/>
  <c r="H103" i="14"/>
  <c r="L103" i="14" s="1"/>
  <c r="D103" i="14" s="1"/>
  <c r="B103" i="14" s="1"/>
  <c r="F103" i="11" s="1"/>
  <c r="C103" i="11" s="1"/>
  <c r="D103" i="15"/>
  <c r="V103" i="15" s="1"/>
  <c r="G103" i="11" s="1"/>
  <c r="D103" i="11" s="1"/>
  <c r="H103" i="10"/>
  <c r="M113" i="10"/>
  <c r="F110" i="10"/>
  <c r="E110" i="14"/>
  <c r="B110" i="15"/>
  <c r="K109" i="10"/>
  <c r="P104" i="10"/>
  <c r="F122" i="6"/>
  <c r="G122" i="6"/>
  <c r="H122" i="6" s="1"/>
  <c r="O106" i="10"/>
  <c r="Q104" i="10"/>
  <c r="F107" i="7" s="1"/>
  <c r="N104" i="14"/>
  <c r="M104" i="14" s="1"/>
  <c r="G104" i="15"/>
  <c r="R119" i="14"/>
  <c r="K119" i="15"/>
  <c r="U119" i="10"/>
  <c r="J122" i="7" s="1"/>
  <c r="P122" i="7" s="1"/>
  <c r="W119" i="14"/>
  <c r="X119" i="14" s="1"/>
  <c r="T119" i="14" s="1"/>
  <c r="J149" i="12"/>
  <c r="Q122" i="8" s="1"/>
  <c r="R122" i="8" s="1"/>
  <c r="X122" i="8" s="1"/>
  <c r="S121" i="3" s="1"/>
  <c r="G118" i="14"/>
  <c r="D118" i="14" s="1"/>
  <c r="AE118" i="8"/>
  <c r="AB109" i="10"/>
  <c r="AD112" i="8" s="1"/>
  <c r="AF109" i="14"/>
  <c r="P109" i="15"/>
  <c r="U116" i="15"/>
  <c r="AM116" i="14"/>
  <c r="AG116" i="10"/>
  <c r="AK119" i="8" s="1"/>
  <c r="AK116" i="14"/>
  <c r="AE116" i="10"/>
  <c r="AI119" i="8" s="1"/>
  <c r="S116" i="15"/>
  <c r="G116" i="6"/>
  <c r="H116" i="6" s="1"/>
  <c r="I116" i="6" s="1"/>
  <c r="F116" i="6"/>
  <c r="K111" i="6"/>
  <c r="L111" i="6" s="1"/>
  <c r="J111" i="6"/>
  <c r="M111" i="7"/>
  <c r="P115" i="6"/>
  <c r="Q115" i="6" s="1"/>
  <c r="O115" i="6"/>
  <c r="T115" i="6"/>
  <c r="U115" i="6" s="1"/>
  <c r="V115" i="6" s="1"/>
  <c r="N3" i="13"/>
  <c r="W108" i="14"/>
  <c r="X108" i="14" s="1"/>
  <c r="T108" i="14" s="1"/>
  <c r="AE108" i="14"/>
  <c r="O108" i="15"/>
  <c r="AA108" i="10"/>
  <c r="AC111" i="8" s="1"/>
  <c r="AE111" i="8" s="1"/>
  <c r="AM111" i="8" s="1"/>
  <c r="Q107" i="10"/>
  <c r="F110" i="7" s="1"/>
  <c r="L110" i="7" s="1"/>
  <c r="G107" i="15"/>
  <c r="N107" i="14"/>
  <c r="M107" i="14" s="1"/>
  <c r="AN110" i="14"/>
  <c r="F107" i="10"/>
  <c r="E107" i="14"/>
  <c r="B107" i="15"/>
  <c r="J107" i="14"/>
  <c r="K107" i="14" s="1"/>
  <c r="F107" i="15"/>
  <c r="L107" i="10"/>
  <c r="G108" i="14"/>
  <c r="M109" i="7"/>
  <c r="I106" i="15"/>
  <c r="D111" i="15"/>
  <c r="H111" i="10"/>
  <c r="H111" i="14"/>
  <c r="L111" i="14" s="1"/>
  <c r="H111" i="15"/>
  <c r="R111" i="10"/>
  <c r="G114" i="7" s="1"/>
  <c r="M114" i="7" s="1"/>
  <c r="O111" i="14"/>
  <c r="U111" i="15"/>
  <c r="AM111" i="14"/>
  <c r="AG111" i="10"/>
  <c r="AK114" i="8" s="1"/>
  <c r="AE100" i="14"/>
  <c r="O100" i="15"/>
  <c r="AA100" i="10"/>
  <c r="AC103" i="8" s="1"/>
  <c r="AE103" i="8" s="1"/>
  <c r="AM103" i="8" s="1"/>
  <c r="AI97" i="14"/>
  <c r="R97" i="15"/>
  <c r="AD97" i="10"/>
  <c r="AG100" i="8" s="1"/>
  <c r="C100" i="7"/>
  <c r="P100" i="7" s="1"/>
  <c r="C99" i="3"/>
  <c r="C100" i="8"/>
  <c r="C100" i="6"/>
  <c r="I102" i="14"/>
  <c r="E102" i="15"/>
  <c r="I102" i="10"/>
  <c r="S105" i="6" s="1"/>
  <c r="AE96" i="8"/>
  <c r="AM96" i="8" s="1"/>
  <c r="AN96" i="8" s="1"/>
  <c r="T95" i="3" s="1"/>
  <c r="N87" i="10"/>
  <c r="AH106" i="8"/>
  <c r="AM106" i="8" s="1"/>
  <c r="J102" i="10"/>
  <c r="D101" i="15"/>
  <c r="H101" i="10"/>
  <c r="H101" i="14"/>
  <c r="L101" i="14" s="1"/>
  <c r="D101" i="14" s="1"/>
  <c r="O101" i="14"/>
  <c r="H101" i="15"/>
  <c r="R101" i="10"/>
  <c r="G104" i="7" s="1"/>
  <c r="M104" i="7" s="1"/>
  <c r="AD95" i="10"/>
  <c r="AG98" i="8" s="1"/>
  <c r="AI95" i="14"/>
  <c r="R95" i="15"/>
  <c r="AC94" i="14"/>
  <c r="AG94" i="14" s="1"/>
  <c r="Y94" i="10"/>
  <c r="AA97" i="8" s="1"/>
  <c r="M94" i="15"/>
  <c r="N93" i="14"/>
  <c r="G93" i="15"/>
  <c r="Q93" i="10"/>
  <c r="F96" i="7" s="1"/>
  <c r="L96" i="7" s="1"/>
  <c r="W86" i="10"/>
  <c r="AK78" i="14"/>
  <c r="AN78" i="14" s="1"/>
  <c r="AB78" i="14" s="1"/>
  <c r="Z78" i="14" s="1"/>
  <c r="S78" i="14" s="1"/>
  <c r="AE78" i="10"/>
  <c r="AI81" i="8" s="1"/>
  <c r="AL81" i="8" s="1"/>
  <c r="S78" i="15"/>
  <c r="AG102" i="10"/>
  <c r="AK105" i="8" s="1"/>
  <c r="U102" i="15"/>
  <c r="AM102" i="14"/>
  <c r="M99" i="15"/>
  <c r="Y99" i="10"/>
  <c r="AA102" i="8" s="1"/>
  <c r="AC99" i="14"/>
  <c r="AG99" i="14" s="1"/>
  <c r="N96" i="10"/>
  <c r="W87" i="10"/>
  <c r="O96" i="7"/>
  <c r="U91" i="10"/>
  <c r="J94" i="7" s="1"/>
  <c r="P94" i="7" s="1"/>
  <c r="K91" i="15"/>
  <c r="R91" i="14"/>
  <c r="H90" i="15"/>
  <c r="R90" i="10"/>
  <c r="G93" i="7" s="1"/>
  <c r="M93" i="7" s="1"/>
  <c r="O90" i="14"/>
  <c r="J90" i="14"/>
  <c r="K90" i="14" s="1"/>
  <c r="L90" i="14" s="1"/>
  <c r="D90" i="14" s="1"/>
  <c r="F90" i="15"/>
  <c r="L90" i="10"/>
  <c r="M88" i="15"/>
  <c r="AC88" i="14"/>
  <c r="AG88" i="14" s="1"/>
  <c r="Y88" i="10"/>
  <c r="AA91" i="8" s="1"/>
  <c r="P87" i="14"/>
  <c r="M87" i="14" s="1"/>
  <c r="S84" i="15"/>
  <c r="AE84" i="10"/>
  <c r="AI87" i="8" s="1"/>
  <c r="AL87" i="8" s="1"/>
  <c r="AK84" i="14"/>
  <c r="AN84" i="14" s="1"/>
  <c r="AB84" i="14" s="1"/>
  <c r="Z84" i="14" s="1"/>
  <c r="S84" i="14" s="1"/>
  <c r="E80" i="14"/>
  <c r="F80" i="10"/>
  <c r="B80" i="15"/>
  <c r="C83" i="7"/>
  <c r="O83" i="7" s="1"/>
  <c r="C83" i="8"/>
  <c r="C83" i="6"/>
  <c r="C82" i="3"/>
  <c r="AD98" i="10"/>
  <c r="AG101" i="8" s="1"/>
  <c r="R98" i="15"/>
  <c r="AI98" i="14"/>
  <c r="X98" i="10"/>
  <c r="AF98" i="14"/>
  <c r="AB98" i="10"/>
  <c r="AD101" i="8" s="1"/>
  <c r="P98" i="15"/>
  <c r="K103" i="6"/>
  <c r="L103" i="6" s="1"/>
  <c r="M103" i="6" s="1"/>
  <c r="J103" i="6"/>
  <c r="P96" i="7"/>
  <c r="AM88" i="14"/>
  <c r="AN88" i="14" s="1"/>
  <c r="U88" i="15"/>
  <c r="AG88" i="10"/>
  <c r="AK91" i="8" s="1"/>
  <c r="AL91" i="8" s="1"/>
  <c r="N88" i="10"/>
  <c r="I87" i="15"/>
  <c r="K98" i="10"/>
  <c r="L91" i="10"/>
  <c r="J91" i="14"/>
  <c r="K91" i="14" s="1"/>
  <c r="F91" i="15"/>
  <c r="AC91" i="14"/>
  <c r="AG91" i="14" s="1"/>
  <c r="AB91" i="14" s="1"/>
  <c r="M91" i="15"/>
  <c r="Y91" i="10"/>
  <c r="AA94" i="8" s="1"/>
  <c r="E91" i="15"/>
  <c r="I91" i="10"/>
  <c r="S94" i="6" s="1"/>
  <c r="I91" i="14"/>
  <c r="L92" i="15"/>
  <c r="AA92" i="14"/>
  <c r="M92" i="10"/>
  <c r="O92" i="14"/>
  <c r="H92" i="15"/>
  <c r="R92" i="10"/>
  <c r="G95" i="7" s="1"/>
  <c r="C95" i="6"/>
  <c r="C94" i="3"/>
  <c r="C95" i="7"/>
  <c r="C95" i="8"/>
  <c r="P93" i="6"/>
  <c r="Q93" i="6" s="1"/>
  <c r="O93" i="6"/>
  <c r="T93" i="6"/>
  <c r="U93" i="6" s="1"/>
  <c r="V93" i="6" s="1"/>
  <c r="S88" i="10"/>
  <c r="H91" i="7" s="1"/>
  <c r="X87" i="6"/>
  <c r="Y87" i="6" s="1"/>
  <c r="Z87" i="6" s="1"/>
  <c r="W87" i="6"/>
  <c r="G82" i="15"/>
  <c r="Q82" i="10"/>
  <c r="F85" i="7" s="1"/>
  <c r="L85" i="7" s="1"/>
  <c r="N82" i="14"/>
  <c r="P93" i="14"/>
  <c r="P88" i="7"/>
  <c r="V84" i="15"/>
  <c r="G84" i="11" s="1"/>
  <c r="D84" i="11" s="1"/>
  <c r="AL89" i="14"/>
  <c r="T89" i="15"/>
  <c r="AF89" i="10"/>
  <c r="AJ92" i="8" s="1"/>
  <c r="D83" i="15"/>
  <c r="H83" i="14"/>
  <c r="L83" i="14" s="1"/>
  <c r="D83" i="14" s="1"/>
  <c r="H83" i="10"/>
  <c r="AK81" i="14"/>
  <c r="AN81" i="14" s="1"/>
  <c r="AE81" i="10"/>
  <c r="AI84" i="8" s="1"/>
  <c r="AL84" i="8" s="1"/>
  <c r="S81" i="15"/>
  <c r="M81" i="7"/>
  <c r="P67" i="10"/>
  <c r="AN90" i="14"/>
  <c r="D82" i="15"/>
  <c r="H82" i="14"/>
  <c r="L82" i="14" s="1"/>
  <c r="H82" i="10"/>
  <c r="M81" i="10"/>
  <c r="K89" i="10"/>
  <c r="W79" i="14"/>
  <c r="X79" i="14" s="1"/>
  <c r="T79" i="14" s="1"/>
  <c r="C82" i="8"/>
  <c r="C82" i="6"/>
  <c r="C82" i="7"/>
  <c r="C81" i="3"/>
  <c r="Z77" i="10"/>
  <c r="AB80" i="8" s="1"/>
  <c r="N77" i="15"/>
  <c r="AD77" i="14"/>
  <c r="M85" i="7"/>
  <c r="P77" i="10"/>
  <c r="N70" i="10"/>
  <c r="AE81" i="8"/>
  <c r="I75" i="15"/>
  <c r="K77" i="15"/>
  <c r="U77" i="10"/>
  <c r="J80" i="7" s="1"/>
  <c r="P80" i="7" s="1"/>
  <c r="R77" i="14"/>
  <c r="AA70" i="10"/>
  <c r="AC73" i="8" s="1"/>
  <c r="AE73" i="8" s="1"/>
  <c r="AM73" i="8" s="1"/>
  <c r="O70" i="15"/>
  <c r="AE70" i="14"/>
  <c r="AG70" i="14" s="1"/>
  <c r="P61" i="10"/>
  <c r="W76" i="14"/>
  <c r="X76" i="14" s="1"/>
  <c r="T76" i="14" s="1"/>
  <c r="M78" i="14"/>
  <c r="M74" i="15"/>
  <c r="AC74" i="14"/>
  <c r="AG74" i="14" s="1"/>
  <c r="Y74" i="10"/>
  <c r="AA77" i="8" s="1"/>
  <c r="P74" i="10"/>
  <c r="C77" i="6"/>
  <c r="C77" i="7"/>
  <c r="P77" i="7" s="1"/>
  <c r="C77" i="8"/>
  <c r="C76" i="3"/>
  <c r="T65" i="10"/>
  <c r="I68" i="7" s="1"/>
  <c r="O68" i="7" s="1"/>
  <c r="Q65" i="14"/>
  <c r="M65" i="14" s="1"/>
  <c r="J65" i="15"/>
  <c r="U64" i="10"/>
  <c r="J67" i="7" s="1"/>
  <c r="P67" i="7" s="1"/>
  <c r="R64" i="14"/>
  <c r="K64" i="15"/>
  <c r="S63" i="10"/>
  <c r="H66" i="7" s="1"/>
  <c r="F60" i="10"/>
  <c r="E60" i="14"/>
  <c r="G60" i="14" s="1"/>
  <c r="B60" i="15"/>
  <c r="E71" i="15"/>
  <c r="I71" i="14"/>
  <c r="I71" i="10"/>
  <c r="S74" i="6" s="1"/>
  <c r="W71" i="10"/>
  <c r="AE71" i="14"/>
  <c r="O71" i="15"/>
  <c r="AA71" i="10"/>
  <c r="AC74" i="8" s="1"/>
  <c r="AE72" i="14"/>
  <c r="AA72" i="10"/>
  <c r="AC75" i="8" s="1"/>
  <c r="O72" i="15"/>
  <c r="O69" i="10"/>
  <c r="C72" i="8"/>
  <c r="C72" i="7"/>
  <c r="P72" i="7" s="1"/>
  <c r="C72" i="6"/>
  <c r="C71" i="3"/>
  <c r="R72" i="10"/>
  <c r="G75" i="7" s="1"/>
  <c r="M75" i="7" s="1"/>
  <c r="O72" i="14"/>
  <c r="H72" i="15"/>
  <c r="Z68" i="10"/>
  <c r="AB71" i="8" s="1"/>
  <c r="N68" i="15"/>
  <c r="AD68" i="14"/>
  <c r="AI68" i="14"/>
  <c r="R68" i="15"/>
  <c r="AD68" i="10"/>
  <c r="AG71" i="8" s="1"/>
  <c r="V70" i="10"/>
  <c r="Y73" i="8"/>
  <c r="Z73" i="8" s="1"/>
  <c r="AH76" i="8"/>
  <c r="AC68" i="14"/>
  <c r="M68" i="15"/>
  <c r="Y68" i="10"/>
  <c r="AA71" i="8" s="1"/>
  <c r="J65" i="10"/>
  <c r="O59" i="14"/>
  <c r="R59" i="10"/>
  <c r="G62" i="7" s="1"/>
  <c r="M62" i="7" s="1"/>
  <c r="H59" i="15"/>
  <c r="V59" i="15" s="1"/>
  <c r="G59" i="11" s="1"/>
  <c r="D59" i="11" s="1"/>
  <c r="M56" i="10"/>
  <c r="Y72" i="10"/>
  <c r="AA75" i="8" s="1"/>
  <c r="M72" i="15"/>
  <c r="AC72" i="14"/>
  <c r="AG72" i="14" s="1"/>
  <c r="Q72" i="14"/>
  <c r="J72" i="15"/>
  <c r="T72" i="10"/>
  <c r="I75" i="7" s="1"/>
  <c r="O75" i="7" s="1"/>
  <c r="S69" i="10"/>
  <c r="H72" i="7" s="1"/>
  <c r="M59" i="7"/>
  <c r="I71" i="15"/>
  <c r="Z64" i="14"/>
  <c r="S64" i="14" s="1"/>
  <c r="Z66" i="10"/>
  <c r="AB69" i="8" s="1"/>
  <c r="AE69" i="8" s="1"/>
  <c r="N66" i="15"/>
  <c r="AD66" i="14"/>
  <c r="AG66" i="14" s="1"/>
  <c r="AE66" i="14"/>
  <c r="O66" i="15"/>
  <c r="AA66" i="10"/>
  <c r="AC69" i="8" s="1"/>
  <c r="N66" i="10"/>
  <c r="AD57" i="14"/>
  <c r="AG57" i="14" s="1"/>
  <c r="N57" i="15"/>
  <c r="Z57" i="10"/>
  <c r="AB60" i="8" s="1"/>
  <c r="AE60" i="8" s="1"/>
  <c r="W57" i="14"/>
  <c r="X57" i="14" s="1"/>
  <c r="T57" i="14" s="1"/>
  <c r="P54" i="15"/>
  <c r="AF54" i="14"/>
  <c r="AB54" i="10"/>
  <c r="AD57" i="8" s="1"/>
  <c r="O55" i="7"/>
  <c r="G50" i="14"/>
  <c r="C53" i="7"/>
  <c r="O53" i="7" s="1"/>
  <c r="C53" i="6"/>
  <c r="C52" i="3"/>
  <c r="C53" i="8"/>
  <c r="P38" i="10"/>
  <c r="P59" i="14"/>
  <c r="AG53" i="10"/>
  <c r="AK56" i="8" s="1"/>
  <c r="U53" i="15"/>
  <c r="AM53" i="14"/>
  <c r="AM54" i="8"/>
  <c r="AN54" i="8" s="1"/>
  <c r="T53" i="3" s="1"/>
  <c r="AE54" i="8"/>
  <c r="S49" i="10"/>
  <c r="H52" i="7" s="1"/>
  <c r="K47" i="10"/>
  <c r="V42" i="10"/>
  <c r="Y45" i="8"/>
  <c r="Z45" i="8" s="1"/>
  <c r="AK39" i="14"/>
  <c r="AN39" i="14" s="1"/>
  <c r="S39" i="15"/>
  <c r="AE39" i="10"/>
  <c r="AI42" i="8" s="1"/>
  <c r="AL42" i="8" s="1"/>
  <c r="AM55" i="14"/>
  <c r="AG55" i="10"/>
  <c r="AK58" i="8" s="1"/>
  <c r="U55" i="15"/>
  <c r="F55" i="14"/>
  <c r="G55" i="14" s="1"/>
  <c r="C55" i="15"/>
  <c r="G55" i="10"/>
  <c r="W55" i="14"/>
  <c r="X55" i="14" s="1"/>
  <c r="T55" i="14" s="1"/>
  <c r="J88" i="12"/>
  <c r="Q58" i="8" s="1"/>
  <c r="R58" i="8" s="1"/>
  <c r="F47" i="10"/>
  <c r="E47" i="14"/>
  <c r="B47" i="15"/>
  <c r="J49" i="6"/>
  <c r="K49" i="6"/>
  <c r="L49" i="6" s="1"/>
  <c r="F53" i="15"/>
  <c r="J53" i="14"/>
  <c r="K53" i="14" s="1"/>
  <c r="L53" i="10"/>
  <c r="AK53" i="14"/>
  <c r="AE53" i="10"/>
  <c r="AI56" i="8" s="1"/>
  <c r="S53" i="15"/>
  <c r="J50" i="10"/>
  <c r="AM48" i="14"/>
  <c r="AN48" i="14" s="1"/>
  <c r="AG48" i="10"/>
  <c r="AK51" i="8" s="1"/>
  <c r="AL51" i="8" s="1"/>
  <c r="U48" i="15"/>
  <c r="R46" i="10"/>
  <c r="G49" i="7" s="1"/>
  <c r="M49" i="7" s="1"/>
  <c r="O46" i="14"/>
  <c r="M46" i="14" s="1"/>
  <c r="H46" i="15"/>
  <c r="H41" i="10"/>
  <c r="H41" i="14"/>
  <c r="D41" i="15"/>
  <c r="AJ35" i="14"/>
  <c r="AB35" i="14" s="1"/>
  <c r="P58" i="10"/>
  <c r="W58" i="10"/>
  <c r="U58" i="10"/>
  <c r="J61" i="7" s="1"/>
  <c r="P61" i="7" s="1"/>
  <c r="R58" i="14"/>
  <c r="K58" i="15"/>
  <c r="G57" i="14"/>
  <c r="P56" i="14"/>
  <c r="M56" i="14" s="1"/>
  <c r="O54" i="7"/>
  <c r="Q49" i="15"/>
  <c r="AC49" i="10"/>
  <c r="AF52" i="8" s="1"/>
  <c r="AH52" i="8" s="1"/>
  <c r="AH49" i="14"/>
  <c r="AJ49" i="14" s="1"/>
  <c r="O49" i="14"/>
  <c r="H49" i="15"/>
  <c r="R49" i="10"/>
  <c r="G52" i="7" s="1"/>
  <c r="M52" i="7" s="1"/>
  <c r="L47" i="15"/>
  <c r="AA47" i="14"/>
  <c r="AA43" i="14"/>
  <c r="L43" i="15"/>
  <c r="H42" i="14"/>
  <c r="L42" i="14" s="1"/>
  <c r="D42" i="14" s="1"/>
  <c r="H42" i="10"/>
  <c r="D42" i="15"/>
  <c r="V42" i="15" s="1"/>
  <c r="G42" i="11" s="1"/>
  <c r="D42" i="11" s="1"/>
  <c r="AD39" i="14"/>
  <c r="Z39" i="10"/>
  <c r="AB42" i="8" s="1"/>
  <c r="AE42" i="8" s="1"/>
  <c r="N39" i="15"/>
  <c r="O35" i="10"/>
  <c r="K31" i="10"/>
  <c r="H26" i="14"/>
  <c r="D26" i="15"/>
  <c r="V26" i="15" s="1"/>
  <c r="G26" i="11" s="1"/>
  <c r="D26" i="11" s="1"/>
  <c r="H26" i="10"/>
  <c r="H18" i="14"/>
  <c r="L18" i="14" s="1"/>
  <c r="D18" i="14" s="1"/>
  <c r="D18" i="15"/>
  <c r="V18" i="15" s="1"/>
  <c r="G18" i="11" s="1"/>
  <c r="D18" i="11" s="1"/>
  <c r="H18" i="10"/>
  <c r="AL62" i="8"/>
  <c r="B58" i="15"/>
  <c r="E58" i="14"/>
  <c r="F58" i="10"/>
  <c r="N54" i="10"/>
  <c r="R45" i="15"/>
  <c r="AD45" i="10"/>
  <c r="AG48" i="8" s="1"/>
  <c r="AI45" i="14"/>
  <c r="AE43" i="10"/>
  <c r="AI46" i="8" s="1"/>
  <c r="AL46" i="8" s="1"/>
  <c r="AK43" i="14"/>
  <c r="AN43" i="14" s="1"/>
  <c r="S43" i="15"/>
  <c r="AA39" i="10"/>
  <c r="AC42" i="8" s="1"/>
  <c r="AE39" i="14"/>
  <c r="O39" i="15"/>
  <c r="W35" i="10"/>
  <c r="H35" i="14"/>
  <c r="L35" i="14" s="1"/>
  <c r="D35" i="15"/>
  <c r="V35" i="15" s="1"/>
  <c r="G35" i="11" s="1"/>
  <c r="D35" i="11" s="1"/>
  <c r="H35" i="10"/>
  <c r="AK19" i="14"/>
  <c r="AN19" i="14" s="1"/>
  <c r="S19" i="15"/>
  <c r="AE19" i="10"/>
  <c r="AI22" i="8" s="1"/>
  <c r="AL22" i="8" s="1"/>
  <c r="V60" i="10"/>
  <c r="Y63" i="8"/>
  <c r="Z63" i="8" s="1"/>
  <c r="P54" i="10"/>
  <c r="O54" i="10"/>
  <c r="AJ57" i="14"/>
  <c r="K52" i="10"/>
  <c r="AI52" i="14"/>
  <c r="R52" i="15"/>
  <c r="AD52" i="10"/>
  <c r="AG55" i="8" s="1"/>
  <c r="P50" i="10"/>
  <c r="G44" i="15"/>
  <c r="Q44" i="10"/>
  <c r="F47" i="7" s="1"/>
  <c r="L47" i="7" s="1"/>
  <c r="N44" i="14"/>
  <c r="N44" i="10"/>
  <c r="I41" i="15"/>
  <c r="Q32" i="10"/>
  <c r="F35" i="7" s="1"/>
  <c r="L35" i="7" s="1"/>
  <c r="G32" i="15"/>
  <c r="N32" i="14"/>
  <c r="AC32" i="14"/>
  <c r="AG32" i="14" s="1"/>
  <c r="M32" i="15"/>
  <c r="Y32" i="10"/>
  <c r="AA35" i="8" s="1"/>
  <c r="O25" i="14"/>
  <c r="R25" i="10"/>
  <c r="G28" i="7" s="1"/>
  <c r="H25" i="15"/>
  <c r="C28" i="8"/>
  <c r="C28" i="7"/>
  <c r="C28" i="6"/>
  <c r="C27" i="3"/>
  <c r="C81" i="4" s="1"/>
  <c r="Z34" i="14"/>
  <c r="S34" i="14" s="1"/>
  <c r="AD29" i="10"/>
  <c r="AG32" i="8" s="1"/>
  <c r="AI29" i="14"/>
  <c r="R29" i="15"/>
  <c r="S26" i="10"/>
  <c r="H29" i="7" s="1"/>
  <c r="Q23" i="14"/>
  <c r="T23" i="10"/>
  <c r="I26" i="7" s="1"/>
  <c r="O26" i="7" s="1"/>
  <c r="J23" i="15"/>
  <c r="O22" i="10"/>
  <c r="N17" i="10"/>
  <c r="X17" i="10"/>
  <c r="W13" i="14"/>
  <c r="X13" i="14" s="1"/>
  <c r="T13" i="14" s="1"/>
  <c r="J26" i="12"/>
  <c r="Q16" i="8" s="1"/>
  <c r="R16" i="8" s="1"/>
  <c r="S46" i="10"/>
  <c r="H49" i="7" s="1"/>
  <c r="G41" i="6"/>
  <c r="H41" i="6" s="1"/>
  <c r="F41" i="6"/>
  <c r="F37" i="10"/>
  <c r="E37" i="14"/>
  <c r="B37" i="15"/>
  <c r="L37" i="10"/>
  <c r="J37" i="14"/>
  <c r="K37" i="14" s="1"/>
  <c r="F37" i="15"/>
  <c r="AC30" i="10"/>
  <c r="AF33" i="8" s="1"/>
  <c r="AH33" i="8" s="1"/>
  <c r="Q30" i="15"/>
  <c r="AH30" i="14"/>
  <c r="AJ30" i="14" s="1"/>
  <c r="Q30" i="14"/>
  <c r="J30" i="15"/>
  <c r="T30" i="10"/>
  <c r="I33" i="7" s="1"/>
  <c r="O33" i="7" s="1"/>
  <c r="T29" i="15"/>
  <c r="AF29" i="10"/>
  <c r="AJ32" i="8" s="1"/>
  <c r="AL32" i="8" s="1"/>
  <c r="AL29" i="14"/>
  <c r="AN29" i="14" s="1"/>
  <c r="AE30" i="8"/>
  <c r="AM30" i="8" s="1"/>
  <c r="AN44" i="14"/>
  <c r="L42" i="7"/>
  <c r="G36" i="10"/>
  <c r="L39" i="7" s="1"/>
  <c r="F36" i="14"/>
  <c r="G36" i="14" s="1"/>
  <c r="D36" i="14" s="1"/>
  <c r="C36" i="15"/>
  <c r="O55" i="12"/>
  <c r="O36" i="14"/>
  <c r="H36" i="15"/>
  <c r="R36" i="10"/>
  <c r="G39" i="7" s="1"/>
  <c r="AM33" i="14"/>
  <c r="U33" i="15"/>
  <c r="AG33" i="10"/>
  <c r="AK36" i="8" s="1"/>
  <c r="AL36" i="8" s="1"/>
  <c r="W33" i="14"/>
  <c r="X33" i="14" s="1"/>
  <c r="T33" i="14" s="1"/>
  <c r="J29" i="10"/>
  <c r="E28" i="14"/>
  <c r="F28" i="10"/>
  <c r="B28" i="15"/>
  <c r="M22" i="10"/>
  <c r="AE22" i="8"/>
  <c r="AM22" i="8"/>
  <c r="X48" i="6"/>
  <c r="Y48" i="6" s="1"/>
  <c r="Z48" i="6" s="1"/>
  <c r="W48" i="6"/>
  <c r="V34" i="10"/>
  <c r="Y37" i="8"/>
  <c r="Z37" i="8" s="1"/>
  <c r="O40" i="14"/>
  <c r="H40" i="15"/>
  <c r="R40" i="10"/>
  <c r="G43" i="7" s="1"/>
  <c r="F40" i="14"/>
  <c r="G40" i="14" s="1"/>
  <c r="C40" i="15"/>
  <c r="G40" i="10"/>
  <c r="C43" i="6"/>
  <c r="C43" i="8"/>
  <c r="C43" i="7"/>
  <c r="C42" i="3"/>
  <c r="W29" i="14"/>
  <c r="X29" i="14" s="1"/>
  <c r="T29" i="14" s="1"/>
  <c r="P34" i="7"/>
  <c r="V28" i="15"/>
  <c r="G28" i="11" s="1"/>
  <c r="D28" i="11" s="1"/>
  <c r="X24" i="10"/>
  <c r="AD24" i="14"/>
  <c r="Z24" i="10"/>
  <c r="AB27" i="8" s="1"/>
  <c r="N24" i="15"/>
  <c r="AG28" i="14"/>
  <c r="W24" i="14"/>
  <c r="X24" i="14" s="1"/>
  <c r="T24" i="14" s="1"/>
  <c r="J40" i="12"/>
  <c r="O20" i="15"/>
  <c r="AA20" i="10"/>
  <c r="AC23" i="8" s="1"/>
  <c r="AE23" i="8" s="1"/>
  <c r="AE20" i="14"/>
  <c r="AG20" i="14" s="1"/>
  <c r="AH20" i="14"/>
  <c r="AJ20" i="14" s="1"/>
  <c r="AC20" i="10"/>
  <c r="AF23" i="8" s="1"/>
  <c r="AH23" i="8" s="1"/>
  <c r="Q20" i="15"/>
  <c r="L24" i="10"/>
  <c r="F24" i="15"/>
  <c r="J24" i="14"/>
  <c r="K24" i="14" s="1"/>
  <c r="V18" i="10"/>
  <c r="Y21" i="8"/>
  <c r="Z21" i="8" s="1"/>
  <c r="U15" i="15"/>
  <c r="AM15" i="14"/>
  <c r="AN15" i="14" s="1"/>
  <c r="AG15" i="10"/>
  <c r="AK18" i="8" s="1"/>
  <c r="AL18" i="8" s="1"/>
  <c r="AL31" i="8"/>
  <c r="O40" i="12"/>
  <c r="K28" i="6" s="1"/>
  <c r="L28" i="6" s="1"/>
  <c r="M28" i="6" s="1"/>
  <c r="N28" i="6" s="1"/>
  <c r="M27" i="3" s="1"/>
  <c r="M26" i="7"/>
  <c r="O21" i="7"/>
  <c r="W15" i="14"/>
  <c r="X15" i="14" s="1"/>
  <c r="T15" i="14" s="1"/>
  <c r="J14" i="8"/>
  <c r="V14" i="8"/>
  <c r="M14" i="8"/>
  <c r="S14" i="8"/>
  <c r="U14" i="8"/>
  <c r="I14" i="8"/>
  <c r="Q14" i="8"/>
  <c r="F14" i="8"/>
  <c r="T14" i="8"/>
  <c r="P14" i="8"/>
  <c r="R14" i="8" s="1"/>
  <c r="L14" i="8"/>
  <c r="N14" i="8" s="1"/>
  <c r="G14" i="8"/>
  <c r="J6" i="10"/>
  <c r="E3" i="14"/>
  <c r="B3" i="15"/>
  <c r="F3" i="10"/>
  <c r="G24" i="15"/>
  <c r="N24" i="14"/>
  <c r="Q24" i="10"/>
  <c r="F27" i="7" s="1"/>
  <c r="L27" i="7" s="1"/>
  <c r="AC16" i="10"/>
  <c r="AF19" i="8" s="1"/>
  <c r="AH19" i="8" s="1"/>
  <c r="Q16" i="15"/>
  <c r="AH16" i="14"/>
  <c r="AJ16" i="14" s="1"/>
  <c r="O16" i="14"/>
  <c r="H16" i="15"/>
  <c r="R16" i="10"/>
  <c r="G19" i="7" s="1"/>
  <c r="M19" i="7" s="1"/>
  <c r="M12" i="10"/>
  <c r="O21" i="15"/>
  <c r="AA21" i="10"/>
  <c r="AC24" i="8" s="1"/>
  <c r="AE21" i="14"/>
  <c r="P21" i="10"/>
  <c r="M21" i="10"/>
  <c r="W14" i="14"/>
  <c r="X14" i="14" s="1"/>
  <c r="T14" i="14" s="1"/>
  <c r="AC9" i="14"/>
  <c r="AG9" i="14" s="1"/>
  <c r="Y9" i="10"/>
  <c r="AA12" i="8" s="1"/>
  <c r="M9" i="15"/>
  <c r="AF9" i="14"/>
  <c r="AB9" i="10"/>
  <c r="AD12" i="8" s="1"/>
  <c r="P9" i="15"/>
  <c r="J12" i="10"/>
  <c r="P25" i="6"/>
  <c r="Q25" i="6" s="1"/>
  <c r="R25" i="6" s="1"/>
  <c r="AB18" i="14"/>
  <c r="Z18" i="14" s="1"/>
  <c r="S18" i="14" s="1"/>
  <c r="K17" i="14"/>
  <c r="L17" i="14" s="1"/>
  <c r="D17" i="14" s="1"/>
  <c r="V17" i="15"/>
  <c r="G17" i="11" s="1"/>
  <c r="D17" i="11" s="1"/>
  <c r="S13" i="10"/>
  <c r="H16" i="7" s="1"/>
  <c r="W14" i="10"/>
  <c r="G14" i="10"/>
  <c r="F14" i="14"/>
  <c r="G14" i="14" s="1"/>
  <c r="C14" i="15"/>
  <c r="AF14" i="14"/>
  <c r="P14" i="15"/>
  <c r="AB14" i="10"/>
  <c r="AD17" i="8" s="1"/>
  <c r="Z12" i="10"/>
  <c r="AB15" i="8" s="1"/>
  <c r="N12" i="15"/>
  <c r="AD12" i="14"/>
  <c r="AF12" i="10"/>
  <c r="AJ15" i="8" s="1"/>
  <c r="AL12" i="14"/>
  <c r="T12" i="15"/>
  <c r="F4" i="14"/>
  <c r="C4" i="15"/>
  <c r="G4" i="10"/>
  <c r="F7" i="10"/>
  <c r="B7" i="15"/>
  <c r="E7" i="14"/>
  <c r="K7" i="10"/>
  <c r="K9" i="6"/>
  <c r="L9" i="6" s="1"/>
  <c r="J9" i="6"/>
  <c r="P5" i="10"/>
  <c r="F4" i="10"/>
  <c r="B4" i="15"/>
  <c r="E4" i="14"/>
  <c r="K149" i="8"/>
  <c r="O149" i="8" s="1"/>
  <c r="R95" i="8"/>
  <c r="R76" i="8"/>
  <c r="X76" i="8" s="1"/>
  <c r="S75" i="3" s="1"/>
  <c r="R64" i="8"/>
  <c r="X64" i="8" s="1"/>
  <c r="S63" i="3" s="1"/>
  <c r="V12" i="10"/>
  <c r="Y15" i="8"/>
  <c r="Z15" i="8" s="1"/>
  <c r="AN3" i="14"/>
  <c r="V3" i="10"/>
  <c r="Y6" i="8"/>
  <c r="Z6" i="8" s="1"/>
  <c r="R156" i="8"/>
  <c r="N129" i="8"/>
  <c r="O129" i="8" s="1"/>
  <c r="N106" i="8"/>
  <c r="O106" i="8" s="1"/>
  <c r="X106" i="8" s="1"/>
  <c r="S105" i="3" s="1"/>
  <c r="O89" i="8"/>
  <c r="X89" i="8" s="1"/>
  <c r="S88" i="3" s="1"/>
  <c r="AA8" i="10"/>
  <c r="AC11" i="8" s="1"/>
  <c r="AE8" i="14"/>
  <c r="O8" i="15"/>
  <c r="I11" i="15"/>
  <c r="J14" i="12"/>
  <c r="Q11" i="8" s="1"/>
  <c r="R11" i="8" s="1"/>
  <c r="W8" i="14"/>
  <c r="X8" i="14" s="1"/>
  <c r="T8" i="14" s="1"/>
  <c r="S8" i="15"/>
  <c r="AK8" i="14"/>
  <c r="AE8" i="10"/>
  <c r="AI11" i="8" s="1"/>
  <c r="AM8" i="14"/>
  <c r="U8" i="15"/>
  <c r="AG8" i="10"/>
  <c r="AK11" i="8" s="1"/>
  <c r="P4" i="15"/>
  <c r="AF4" i="14"/>
  <c r="AG4" i="14" s="1"/>
  <c r="AB4" i="10"/>
  <c r="AD7" i="8" s="1"/>
  <c r="R123" i="8"/>
  <c r="W96" i="8"/>
  <c r="X96" i="8" s="1"/>
  <c r="S95" i="3" s="1"/>
  <c r="O73" i="8"/>
  <c r="W57" i="8"/>
  <c r="R32" i="8"/>
  <c r="X32" i="8" s="1"/>
  <c r="S31" i="3" s="1"/>
  <c r="P107" i="7"/>
  <c r="I11" i="10"/>
  <c r="S14" i="6" s="1"/>
  <c r="I11" i="14"/>
  <c r="K11" i="14" s="1"/>
  <c r="E11" i="15"/>
  <c r="H11" i="10"/>
  <c r="X14" i="6" s="1"/>
  <c r="Y14" i="6" s="1"/>
  <c r="Z14" i="6" s="1"/>
  <c r="H11" i="14"/>
  <c r="D11" i="15"/>
  <c r="AL9" i="8"/>
  <c r="Q5" i="15"/>
  <c r="AC5" i="10"/>
  <c r="AF8" i="8" s="1"/>
  <c r="AH8" i="8" s="1"/>
  <c r="AH5" i="14"/>
  <c r="AJ5" i="14" s="1"/>
  <c r="R106" i="8"/>
  <c r="W82" i="8"/>
  <c r="R59" i="8"/>
  <c r="W143" i="8"/>
  <c r="N141" i="8"/>
  <c r="N88" i="8"/>
  <c r="W81" i="8"/>
  <c r="H70" i="8"/>
  <c r="O70" i="8" s="1"/>
  <c r="X70" i="8" s="1"/>
  <c r="S69" i="3" s="1"/>
  <c r="N68" i="8"/>
  <c r="H45" i="8"/>
  <c r="O45" i="8" s="1"/>
  <c r="X45" i="8" s="1"/>
  <c r="S44" i="3" s="1"/>
  <c r="R37" i="8"/>
  <c r="T66" i="5"/>
  <c r="T49" i="5"/>
  <c r="R24" i="5"/>
  <c r="T24" i="5"/>
  <c r="T140" i="4"/>
  <c r="L140" i="4"/>
  <c r="P140" i="4"/>
  <c r="M140" i="4"/>
  <c r="K140" i="4" s="1"/>
  <c r="C140" i="4"/>
  <c r="S140" i="4"/>
  <c r="J140" i="4"/>
  <c r="U140" i="4"/>
  <c r="R140" i="4"/>
  <c r="O140" i="4"/>
  <c r="N140" i="4"/>
  <c r="I140" i="4"/>
  <c r="T12" i="4"/>
  <c r="AJ4" i="14"/>
  <c r="W160" i="8"/>
  <c r="H68" i="8"/>
  <c r="O68" i="8" s="1"/>
  <c r="X68" i="8" s="1"/>
  <c r="S67" i="3" s="1"/>
  <c r="R46" i="8"/>
  <c r="L127" i="7"/>
  <c r="T40" i="5"/>
  <c r="W159" i="8"/>
  <c r="K146" i="8"/>
  <c r="O146" i="8" s="1"/>
  <c r="P37" i="7"/>
  <c r="T39" i="4"/>
  <c r="O98" i="8"/>
  <c r="X98" i="8" s="1"/>
  <c r="S97" i="3" s="1"/>
  <c r="K62" i="8"/>
  <c r="O62" i="8" s="1"/>
  <c r="X62" i="8" s="1"/>
  <c r="S61" i="3" s="1"/>
  <c r="R35" i="8"/>
  <c r="T51" i="4"/>
  <c r="H139" i="8"/>
  <c r="O139" i="8" s="1"/>
  <c r="K23" i="8"/>
  <c r="T103" i="4"/>
  <c r="T56" i="4"/>
  <c r="C56" i="4"/>
  <c r="H128" i="8"/>
  <c r="O128" i="8" s="1"/>
  <c r="X128" i="8" s="1"/>
  <c r="S127" i="3" s="1"/>
  <c r="K126" i="8"/>
  <c r="H24" i="8"/>
  <c r="O24" i="8" s="1"/>
  <c r="X24" i="8" s="1"/>
  <c r="S23" i="3" s="1"/>
  <c r="T135" i="4"/>
  <c r="T52" i="4"/>
  <c r="N48" i="8"/>
  <c r="R40" i="8"/>
  <c r="O20" i="8"/>
  <c r="X20" i="8" s="1"/>
  <c r="S19" i="3" s="1"/>
  <c r="R13" i="8"/>
  <c r="T38" i="5"/>
  <c r="T104" i="4"/>
  <c r="T50" i="4"/>
  <c r="X6" i="6"/>
  <c r="Y6" i="6" s="1"/>
  <c r="Z6" i="6" s="1"/>
  <c r="N8" i="8"/>
  <c r="T83" i="5"/>
  <c r="P45" i="7"/>
  <c r="T17" i="4"/>
  <c r="R17" i="4"/>
  <c r="T59" i="4"/>
  <c r="K136" i="4" l="1"/>
  <c r="AG100" i="14"/>
  <c r="AB100" i="14" s="1"/>
  <c r="Z100" i="14" s="1"/>
  <c r="S100" i="14" s="1"/>
  <c r="AB94" i="14"/>
  <c r="AL113" i="8"/>
  <c r="V123" i="15"/>
  <c r="G123" i="11" s="1"/>
  <c r="D123" i="11" s="1"/>
  <c r="AG136" i="14"/>
  <c r="C40" i="5"/>
  <c r="AM121" i="8"/>
  <c r="O141" i="8"/>
  <c r="X141" i="8" s="1"/>
  <c r="S140" i="3" s="1"/>
  <c r="I42" i="6"/>
  <c r="Z96" i="6"/>
  <c r="N65" i="7"/>
  <c r="O73" i="7"/>
  <c r="AN11" i="14"/>
  <c r="I21" i="6"/>
  <c r="O55" i="8"/>
  <c r="X55" i="8" s="1"/>
  <c r="S54" i="3" s="1"/>
  <c r="Z64" i="6"/>
  <c r="AE139" i="8"/>
  <c r="AM139" i="8" s="1"/>
  <c r="AN146" i="14"/>
  <c r="AL47" i="8"/>
  <c r="AM59" i="8"/>
  <c r="V63" i="15"/>
  <c r="G63" i="11" s="1"/>
  <c r="D63" i="11" s="1"/>
  <c r="AM89" i="8"/>
  <c r="AN89" i="8" s="1"/>
  <c r="T88" i="3" s="1"/>
  <c r="R88" i="3" s="1"/>
  <c r="C50" i="4"/>
  <c r="C52" i="4"/>
  <c r="C103" i="4"/>
  <c r="AM42" i="8"/>
  <c r="AN42" i="8" s="1"/>
  <c r="T41" i="3" s="1"/>
  <c r="R41" i="3" s="1"/>
  <c r="AG68" i="14"/>
  <c r="AM81" i="8"/>
  <c r="R93" i="6"/>
  <c r="R115" i="6"/>
  <c r="L107" i="7"/>
  <c r="R121" i="6"/>
  <c r="AL141" i="8"/>
  <c r="AM141" i="8" s="1"/>
  <c r="M145" i="7"/>
  <c r="M154" i="7"/>
  <c r="AJ140" i="14"/>
  <c r="V3" i="15"/>
  <c r="AN24" i="14"/>
  <c r="Z36" i="6"/>
  <c r="L46" i="7"/>
  <c r="AM45" i="8"/>
  <c r="M141" i="14"/>
  <c r="O46" i="8"/>
  <c r="X46" i="8" s="1"/>
  <c r="S45" i="3" s="1"/>
  <c r="X39" i="8"/>
  <c r="S38" i="3" s="1"/>
  <c r="N76" i="7"/>
  <c r="AG82" i="14"/>
  <c r="AL14" i="8"/>
  <c r="M74" i="6"/>
  <c r="AM113" i="8"/>
  <c r="P131" i="7"/>
  <c r="AA39" i="6"/>
  <c r="AL105" i="8"/>
  <c r="AM105" i="8" s="1"/>
  <c r="AN105" i="8" s="1"/>
  <c r="M125" i="6"/>
  <c r="N125" i="6" s="1"/>
  <c r="M124" i="3" s="1"/>
  <c r="P121" i="7"/>
  <c r="X36" i="8"/>
  <c r="S35" i="3" s="1"/>
  <c r="X65" i="8"/>
  <c r="S64" i="3" s="1"/>
  <c r="V49" i="15"/>
  <c r="G49" i="11" s="1"/>
  <c r="D49" i="11" s="1"/>
  <c r="M72" i="6"/>
  <c r="K139" i="4"/>
  <c r="R118" i="6"/>
  <c r="C66" i="5"/>
  <c r="I41" i="6"/>
  <c r="C17" i="4"/>
  <c r="C104" i="4"/>
  <c r="U39" i="4"/>
  <c r="K14" i="8"/>
  <c r="AG39" i="14"/>
  <c r="AN150" i="14"/>
  <c r="R36" i="6"/>
  <c r="AH27" i="8"/>
  <c r="AG154" i="14"/>
  <c r="I138" i="6"/>
  <c r="O144" i="7"/>
  <c r="M13" i="6"/>
  <c r="N13" i="6" s="1"/>
  <c r="M12" i="3" s="1"/>
  <c r="R6" i="8"/>
  <c r="Z47" i="6"/>
  <c r="I82" i="6"/>
  <c r="Z91" i="6"/>
  <c r="I102" i="6"/>
  <c r="AN104" i="14"/>
  <c r="AB104" i="14" s="1"/>
  <c r="Z104" i="14" s="1"/>
  <c r="N9" i="8"/>
  <c r="R9" i="8"/>
  <c r="I96" i="6"/>
  <c r="AG90" i="14"/>
  <c r="AB90" i="14" s="1"/>
  <c r="Z90" i="14" s="1"/>
  <c r="S90" i="14" s="1"/>
  <c r="AG110" i="14"/>
  <c r="L123" i="7"/>
  <c r="G114" i="14"/>
  <c r="O22" i="7"/>
  <c r="M63" i="6"/>
  <c r="M93" i="6"/>
  <c r="L121" i="7"/>
  <c r="AG156" i="14"/>
  <c r="O48" i="8"/>
  <c r="R15" i="8"/>
  <c r="AG120" i="14"/>
  <c r="V130" i="15"/>
  <c r="G130" i="11" s="1"/>
  <c r="D130" i="11" s="1"/>
  <c r="M135" i="14"/>
  <c r="K150" i="14"/>
  <c r="R22" i="8"/>
  <c r="L66" i="5"/>
  <c r="AL11" i="8"/>
  <c r="M15" i="7"/>
  <c r="AG62" i="14"/>
  <c r="L144" i="7"/>
  <c r="X61" i="8"/>
  <c r="S60" i="3" s="1"/>
  <c r="AE7" i="8"/>
  <c r="H9" i="8"/>
  <c r="AM131" i="8"/>
  <c r="C43" i="5"/>
  <c r="L31" i="7"/>
  <c r="R126" i="3"/>
  <c r="Q136" i="4"/>
  <c r="G136" i="14"/>
  <c r="X12" i="8"/>
  <c r="S11" i="3" s="1"/>
  <c r="Z31" i="6"/>
  <c r="AA31" i="6" s="1"/>
  <c r="C39" i="4"/>
  <c r="C83" i="5"/>
  <c r="AN8" i="14"/>
  <c r="M28" i="7"/>
  <c r="M111" i="6"/>
  <c r="AB120" i="14"/>
  <c r="O145" i="7"/>
  <c r="M35" i="7"/>
  <c r="O57" i="7"/>
  <c r="AM46" i="8"/>
  <c r="M54" i="6"/>
  <c r="N54" i="6" s="1"/>
  <c r="M53" i="3" s="1"/>
  <c r="G98" i="14"/>
  <c r="AN132" i="14"/>
  <c r="AG142" i="14"/>
  <c r="AB142" i="14" s="1"/>
  <c r="Z142" i="14" s="1"/>
  <c r="S142" i="14" s="1"/>
  <c r="AN137" i="14"/>
  <c r="AB137" i="14" s="1"/>
  <c r="Z137" i="14" s="1"/>
  <c r="S137" i="14" s="1"/>
  <c r="N6" i="8"/>
  <c r="W19" i="8"/>
  <c r="R19" i="8"/>
  <c r="H26" i="8"/>
  <c r="V33" i="15"/>
  <c r="G33" i="11" s="1"/>
  <c r="D33" i="11" s="1"/>
  <c r="R67" i="6"/>
  <c r="I94" i="6"/>
  <c r="P93" i="7"/>
  <c r="AH90" i="8"/>
  <c r="AM90" i="8" s="1"/>
  <c r="O158" i="8"/>
  <c r="AL74" i="8"/>
  <c r="M126" i="7"/>
  <c r="D114" i="14"/>
  <c r="M130" i="14"/>
  <c r="AH150" i="8"/>
  <c r="R126" i="6"/>
  <c r="X69" i="8"/>
  <c r="S68" i="3" s="1"/>
  <c r="M20" i="7"/>
  <c r="M51" i="7"/>
  <c r="M97" i="14"/>
  <c r="L74" i="7"/>
  <c r="M59" i="14"/>
  <c r="AL156" i="8"/>
  <c r="AM156" i="8" s="1"/>
  <c r="Z125" i="6"/>
  <c r="H6" i="8"/>
  <c r="R69" i="3"/>
  <c r="X105" i="8"/>
  <c r="S104" i="3" s="1"/>
  <c r="K55" i="14"/>
  <c r="L55" i="14" s="1"/>
  <c r="D55" i="14" s="1"/>
  <c r="G89" i="14"/>
  <c r="AA103" i="6"/>
  <c r="R113" i="6"/>
  <c r="AM26" i="8"/>
  <c r="L52" i="7"/>
  <c r="K89" i="14"/>
  <c r="AM123" i="8"/>
  <c r="L143" i="7"/>
  <c r="O152" i="8"/>
  <c r="O136" i="8"/>
  <c r="AM6" i="8"/>
  <c r="K30" i="8"/>
  <c r="M129" i="7"/>
  <c r="M152" i="14"/>
  <c r="R53" i="3"/>
  <c r="M95" i="7"/>
  <c r="AB110" i="14"/>
  <c r="Z121" i="6"/>
  <c r="S17" i="14"/>
  <c r="AN30" i="14"/>
  <c r="AB30" i="14" s="1"/>
  <c r="Z30" i="14" s="1"/>
  <c r="S30" i="14" s="1"/>
  <c r="T20" i="6"/>
  <c r="U20" i="6" s="1"/>
  <c r="V20" i="6" s="1"/>
  <c r="AA20" i="6" s="1"/>
  <c r="AL23" i="8"/>
  <c r="AM23" i="8" s="1"/>
  <c r="I20" i="6"/>
  <c r="N20" i="6" s="1"/>
  <c r="M19" i="3" s="1"/>
  <c r="V13" i="15"/>
  <c r="G13" i="11" s="1"/>
  <c r="D13" i="11" s="1"/>
  <c r="AM67" i="8"/>
  <c r="AN67" i="8" s="1"/>
  <c r="T66" i="3" s="1"/>
  <c r="R66" i="3" s="1"/>
  <c r="AL82" i="8"/>
  <c r="AM107" i="8"/>
  <c r="AB23" i="14"/>
  <c r="Z23" i="14" s="1"/>
  <c r="S23" i="14" s="1"/>
  <c r="L134" i="14"/>
  <c r="V141" i="15"/>
  <c r="G141" i="11" s="1"/>
  <c r="D141" i="11" s="1"/>
  <c r="L157" i="7"/>
  <c r="I12" i="6"/>
  <c r="K15" i="8"/>
  <c r="V19" i="15"/>
  <c r="G19" i="11" s="1"/>
  <c r="D19" i="11" s="1"/>
  <c r="I67" i="6"/>
  <c r="N67" i="6" s="1"/>
  <c r="O152" i="7"/>
  <c r="O7" i="8"/>
  <c r="X7" i="8" s="1"/>
  <c r="S6" i="3" s="1"/>
  <c r="M45" i="6"/>
  <c r="AM60" i="8"/>
  <c r="D29" i="14"/>
  <c r="X57" i="8"/>
  <c r="S56" i="3" s="1"/>
  <c r="AM7" i="8"/>
  <c r="AB70" i="14"/>
  <c r="Z70" i="14" s="1"/>
  <c r="S70" i="14" s="1"/>
  <c r="X58" i="8"/>
  <c r="S57" i="3" s="1"/>
  <c r="AB128" i="14"/>
  <c r="G3" i="11"/>
  <c r="D3" i="11" s="1"/>
  <c r="B67" i="14"/>
  <c r="F67" i="11" s="1"/>
  <c r="C67" i="11" s="1"/>
  <c r="C67" i="14"/>
  <c r="H67" i="11" s="1"/>
  <c r="E67" i="11" s="1"/>
  <c r="B139" i="14"/>
  <c r="F139" i="11" s="1"/>
  <c r="C139" i="11" s="1"/>
  <c r="L17" i="4"/>
  <c r="L11" i="14"/>
  <c r="AE12" i="8"/>
  <c r="I5" i="15"/>
  <c r="X27" i="6"/>
  <c r="Y27" i="6" s="1"/>
  <c r="W27" i="6"/>
  <c r="J43" i="6"/>
  <c r="K43" i="6"/>
  <c r="L43" i="6" s="1"/>
  <c r="V41" i="15"/>
  <c r="G41" i="11" s="1"/>
  <c r="D41" i="11" s="1"/>
  <c r="U71" i="3"/>
  <c r="N66" i="7"/>
  <c r="K66" i="7"/>
  <c r="P65" i="3" s="1"/>
  <c r="S82" i="10"/>
  <c r="H85" i="7" s="1"/>
  <c r="S83" i="10"/>
  <c r="H86" i="7" s="1"/>
  <c r="F83" i="6"/>
  <c r="G83" i="6"/>
  <c r="H83" i="6" s="1"/>
  <c r="AL119" i="8"/>
  <c r="I122" i="6"/>
  <c r="T106" i="6"/>
  <c r="U106" i="6" s="1"/>
  <c r="V106" i="6" s="1"/>
  <c r="P106" i="6"/>
  <c r="Q106" i="6" s="1"/>
  <c r="O106" i="6"/>
  <c r="V115" i="8"/>
  <c r="M115" i="8"/>
  <c r="L115" i="8"/>
  <c r="U115" i="8"/>
  <c r="I115" i="8"/>
  <c r="Q115" i="8"/>
  <c r="F115" i="8"/>
  <c r="G115" i="8"/>
  <c r="T115" i="8"/>
  <c r="S115" i="8"/>
  <c r="P115" i="8"/>
  <c r="R115" i="8" s="1"/>
  <c r="J115" i="8"/>
  <c r="Q129" i="8"/>
  <c r="R129" i="8" s="1"/>
  <c r="X129" i="8" s="1"/>
  <c r="Q130" i="8"/>
  <c r="R130" i="8" s="1"/>
  <c r="X130" i="8" s="1"/>
  <c r="S132" i="10"/>
  <c r="H135" i="7" s="1"/>
  <c r="K133" i="6"/>
  <c r="L133" i="6" s="1"/>
  <c r="M133" i="6" s="1"/>
  <c r="J133" i="6"/>
  <c r="P133" i="6"/>
  <c r="Q133" i="6" s="1"/>
  <c r="R133" i="6" s="1"/>
  <c r="W149" i="6"/>
  <c r="X149" i="6"/>
  <c r="Y149" i="6" s="1"/>
  <c r="U133" i="4"/>
  <c r="U153" i="3"/>
  <c r="G154" i="6"/>
  <c r="H154" i="6" s="1"/>
  <c r="F154" i="6"/>
  <c r="Q112" i="8"/>
  <c r="M112" i="8"/>
  <c r="S112" i="8"/>
  <c r="F112" i="8"/>
  <c r="H112" i="8" s="1"/>
  <c r="P112" i="8"/>
  <c r="R112" i="8" s="1"/>
  <c r="L112" i="8"/>
  <c r="U112" i="8"/>
  <c r="I112" i="8"/>
  <c r="G112" i="8"/>
  <c r="V112" i="8"/>
  <c r="T112" i="8"/>
  <c r="J112" i="8"/>
  <c r="AN134" i="8"/>
  <c r="T133" i="3" s="1"/>
  <c r="X144" i="6"/>
  <c r="Y144" i="6" s="1"/>
  <c r="W144" i="6"/>
  <c r="F145" i="6"/>
  <c r="G145" i="6"/>
  <c r="H145" i="6" s="1"/>
  <c r="P158" i="14"/>
  <c r="U40" i="4"/>
  <c r="R35" i="5"/>
  <c r="X160" i="8"/>
  <c r="S159" i="3" s="1"/>
  <c r="C59" i="5"/>
  <c r="AE11" i="8"/>
  <c r="AM11" i="8"/>
  <c r="X95" i="8"/>
  <c r="S94" i="3" s="1"/>
  <c r="R32" i="6"/>
  <c r="O39" i="7"/>
  <c r="R52" i="6"/>
  <c r="P31" i="14"/>
  <c r="M31" i="14" s="1"/>
  <c r="X49" i="6"/>
  <c r="Y49" i="6" s="1"/>
  <c r="W49" i="6"/>
  <c r="G53" i="6"/>
  <c r="H53" i="6" s="1"/>
  <c r="I53" i="6" s="1"/>
  <c r="N53" i="6" s="1"/>
  <c r="F53" i="6"/>
  <c r="P57" i="6"/>
  <c r="Q57" i="6" s="1"/>
  <c r="T57" i="6"/>
  <c r="U57" i="6" s="1"/>
  <c r="V57" i="6" s="1"/>
  <c r="O57" i="6"/>
  <c r="V82" i="10"/>
  <c r="Y85" i="8"/>
  <c r="Z85" i="8" s="1"/>
  <c r="F91" i="6"/>
  <c r="G91" i="6"/>
  <c r="H91" i="6" s="1"/>
  <c r="I96" i="15"/>
  <c r="Q92" i="8"/>
  <c r="R92" i="8" s="1"/>
  <c r="Q93" i="8"/>
  <c r="R93" i="8" s="1"/>
  <c r="X93" i="8" s="1"/>
  <c r="S92" i="3" s="1"/>
  <c r="Q91" i="8"/>
  <c r="R91" i="8" s="1"/>
  <c r="Q90" i="8"/>
  <c r="R90" i="8" s="1"/>
  <c r="AH100" i="8"/>
  <c r="AM100" i="8" s="1"/>
  <c r="AN100" i="8" s="1"/>
  <c r="T99" i="3" s="1"/>
  <c r="U124" i="3"/>
  <c r="Z125" i="14"/>
  <c r="S125" i="14" s="1"/>
  <c r="B125" i="14" s="1"/>
  <c r="F125" i="11" s="1"/>
  <c r="C125" i="11" s="1"/>
  <c r="I133" i="6"/>
  <c r="O134" i="6"/>
  <c r="P134" i="6"/>
  <c r="Q134" i="6" s="1"/>
  <c r="T134" i="6"/>
  <c r="U134" i="6" s="1"/>
  <c r="V134" i="6" s="1"/>
  <c r="V135" i="10"/>
  <c r="Y138" i="8"/>
  <c r="Z138" i="8" s="1"/>
  <c r="T146" i="6"/>
  <c r="U146" i="6" s="1"/>
  <c r="V146" i="6" s="1"/>
  <c r="O146" i="6"/>
  <c r="P146" i="6"/>
  <c r="Q146" i="6" s="1"/>
  <c r="T160" i="6"/>
  <c r="U160" i="6" s="1"/>
  <c r="V160" i="6" s="1"/>
  <c r="O160" i="6"/>
  <c r="P160" i="6"/>
  <c r="Q160" i="6" s="1"/>
  <c r="R6" i="4"/>
  <c r="C33" i="4"/>
  <c r="C32" i="4"/>
  <c r="U32" i="4"/>
  <c r="R10" i="5"/>
  <c r="C45" i="5"/>
  <c r="S46" i="5"/>
  <c r="H86" i="5"/>
  <c r="O10" i="7"/>
  <c r="K26" i="8"/>
  <c r="AL33" i="8"/>
  <c r="L39" i="14"/>
  <c r="D39" i="14" s="1"/>
  <c r="V55" i="10"/>
  <c r="Y58" i="8"/>
  <c r="Z58" i="8" s="1"/>
  <c r="U75" i="3"/>
  <c r="U85" i="3"/>
  <c r="AE85" i="8"/>
  <c r="AM85" i="8" s="1"/>
  <c r="Z91" i="14"/>
  <c r="S91" i="14" s="1"/>
  <c r="U92" i="3"/>
  <c r="V96" i="15"/>
  <c r="G96" i="11" s="1"/>
  <c r="D96" i="11" s="1"/>
  <c r="N107" i="7"/>
  <c r="K107" i="7"/>
  <c r="P106" i="3" s="1"/>
  <c r="J122" i="6"/>
  <c r="K122" i="6"/>
  <c r="L122" i="6" s="1"/>
  <c r="F144" i="6"/>
  <c r="G144" i="6"/>
  <c r="H144" i="6" s="1"/>
  <c r="M158" i="7"/>
  <c r="AE148" i="8"/>
  <c r="AN155" i="8"/>
  <c r="T154" i="3" s="1"/>
  <c r="H85" i="5"/>
  <c r="F85" i="5"/>
  <c r="G85" i="5" s="1"/>
  <c r="L134" i="4"/>
  <c r="S58" i="5"/>
  <c r="R28" i="4"/>
  <c r="U72" i="5"/>
  <c r="R35" i="4"/>
  <c r="C26" i="4"/>
  <c r="C32" i="5"/>
  <c r="V5" i="10"/>
  <c r="Y8" i="8"/>
  <c r="Z8" i="8" s="1"/>
  <c r="M14" i="7"/>
  <c r="L11" i="5"/>
  <c r="K8" i="14"/>
  <c r="AB32" i="14"/>
  <c r="N44" i="7"/>
  <c r="Q44" i="7" s="1"/>
  <c r="K44" i="7"/>
  <c r="P43" i="3" s="1"/>
  <c r="X51" i="6"/>
  <c r="Y51" i="6" s="1"/>
  <c r="W51" i="6"/>
  <c r="L52" i="14"/>
  <c r="M50" i="14"/>
  <c r="L72" i="14"/>
  <c r="D72" i="14" s="1"/>
  <c r="V65" i="10"/>
  <c r="Y68" i="8"/>
  <c r="Z68" i="8" s="1"/>
  <c r="R72" i="6"/>
  <c r="N81" i="7"/>
  <c r="Q81" i="7" s="1"/>
  <c r="K81" i="7"/>
  <c r="P80" i="3" s="1"/>
  <c r="V75" i="15"/>
  <c r="G75" i="11" s="1"/>
  <c r="D75" i="11" s="1"/>
  <c r="K92" i="6"/>
  <c r="L92" i="6" s="1"/>
  <c r="J92" i="6"/>
  <c r="AH85" i="8"/>
  <c r="N98" i="7"/>
  <c r="P98" i="7"/>
  <c r="O96" i="6"/>
  <c r="T96" i="6"/>
  <c r="U96" i="6" s="1"/>
  <c r="V96" i="6" s="1"/>
  <c r="AA96" i="6" s="1"/>
  <c r="P96" i="6"/>
  <c r="Q96" i="6" s="1"/>
  <c r="U112" i="3"/>
  <c r="Q118" i="8"/>
  <c r="M118" i="8"/>
  <c r="S118" i="8"/>
  <c r="F118" i="8"/>
  <c r="H118" i="8" s="1"/>
  <c r="P118" i="8"/>
  <c r="R118" i="8" s="1"/>
  <c r="L118" i="8"/>
  <c r="U118" i="8"/>
  <c r="I118" i="8"/>
  <c r="G118" i="8"/>
  <c r="V118" i="8"/>
  <c r="T118" i="8"/>
  <c r="J118" i="8"/>
  <c r="W117" i="6"/>
  <c r="X117" i="6"/>
  <c r="Y117" i="6" s="1"/>
  <c r="V122" i="10"/>
  <c r="Y125" i="8"/>
  <c r="Z125" i="8" s="1"/>
  <c r="L133" i="7"/>
  <c r="G133" i="14"/>
  <c r="P144" i="14"/>
  <c r="M144" i="14" s="1"/>
  <c r="C37" i="5"/>
  <c r="R21" i="5"/>
  <c r="C21" i="5"/>
  <c r="L50" i="5"/>
  <c r="V7" i="10"/>
  <c r="Y10" i="8"/>
  <c r="Z10" i="8" s="1"/>
  <c r="M6" i="7"/>
  <c r="O57" i="4"/>
  <c r="O38" i="4"/>
  <c r="O36" i="5"/>
  <c r="O91" i="4"/>
  <c r="O14" i="5"/>
  <c r="O116" i="4"/>
  <c r="O55" i="5"/>
  <c r="O68" i="5"/>
  <c r="O84" i="4"/>
  <c r="O29" i="5"/>
  <c r="O8" i="4"/>
  <c r="O7" i="5"/>
  <c r="AL25" i="8"/>
  <c r="AE55" i="8"/>
  <c r="P13" i="6"/>
  <c r="Q13" i="6" s="1"/>
  <c r="R13" i="6" s="1"/>
  <c r="T13" i="6"/>
  <c r="U13" i="6" s="1"/>
  <c r="V13" i="6" s="1"/>
  <c r="O13" i="6"/>
  <c r="X13" i="6"/>
  <c r="Y13" i="6" s="1"/>
  <c r="Z13" i="6" s="1"/>
  <c r="P58" i="7"/>
  <c r="F75" i="6"/>
  <c r="G75" i="6"/>
  <c r="H75" i="6" s="1"/>
  <c r="I75" i="6" s="1"/>
  <c r="K79" i="6"/>
  <c r="L79" i="6" s="1"/>
  <c r="M79" i="6" s="1"/>
  <c r="J79" i="6"/>
  <c r="L76" i="7"/>
  <c r="AE92" i="8"/>
  <c r="K95" i="6"/>
  <c r="L95" i="6" s="1"/>
  <c r="J95" i="6"/>
  <c r="AH101" i="8"/>
  <c r="K110" i="7"/>
  <c r="P109" i="3" s="1"/>
  <c r="N110" i="7"/>
  <c r="AJ95" i="14"/>
  <c r="AB95" i="14" s="1"/>
  <c r="Z95" i="14" s="1"/>
  <c r="S95" i="14" s="1"/>
  <c r="AE114" i="8"/>
  <c r="X119" i="6"/>
  <c r="Y119" i="6" s="1"/>
  <c r="W119" i="6"/>
  <c r="V119" i="10"/>
  <c r="Y122" i="8"/>
  <c r="Z122" i="8" s="1"/>
  <c r="F109" i="6"/>
  <c r="G109" i="6"/>
  <c r="H109" i="6" s="1"/>
  <c r="V112" i="10"/>
  <c r="Y115" i="8"/>
  <c r="Z115" i="8" s="1"/>
  <c r="AE120" i="8"/>
  <c r="AN112" i="14"/>
  <c r="AG116" i="14"/>
  <c r="F117" i="6"/>
  <c r="G117" i="6"/>
  <c r="H117" i="6" s="1"/>
  <c r="I117" i="6" s="1"/>
  <c r="U142" i="3"/>
  <c r="P140" i="14"/>
  <c r="M140" i="14" s="1"/>
  <c r="W143" i="6"/>
  <c r="X143" i="6"/>
  <c r="Y143" i="6" s="1"/>
  <c r="Z143" i="6" s="1"/>
  <c r="W145" i="6"/>
  <c r="X145" i="6"/>
  <c r="Y145" i="6" s="1"/>
  <c r="P142" i="6"/>
  <c r="Q142" i="6" s="1"/>
  <c r="O142" i="6"/>
  <c r="X142" i="6"/>
  <c r="Y142" i="6" s="1"/>
  <c r="Z142" i="6" s="1"/>
  <c r="T142" i="6"/>
  <c r="U142" i="6" s="1"/>
  <c r="V142" i="6" s="1"/>
  <c r="U149" i="3"/>
  <c r="X156" i="6"/>
  <c r="Y156" i="6" s="1"/>
  <c r="W156" i="6"/>
  <c r="AN154" i="14"/>
  <c r="AB154" i="14" s="1"/>
  <c r="Z154" i="14" s="1"/>
  <c r="G157" i="14"/>
  <c r="P138" i="7"/>
  <c r="U125" i="3"/>
  <c r="C5" i="4"/>
  <c r="P7" i="7"/>
  <c r="AJ11" i="14"/>
  <c r="AB11" i="14" s="1"/>
  <c r="R27" i="5"/>
  <c r="X91" i="8"/>
  <c r="S90" i="3" s="1"/>
  <c r="N20" i="7"/>
  <c r="K20" i="7"/>
  <c r="O12" i="7"/>
  <c r="V20" i="15"/>
  <c r="G20" i="11" s="1"/>
  <c r="D20" i="11" s="1"/>
  <c r="V20" i="10"/>
  <c r="Y23" i="8"/>
  <c r="Z23" i="8" s="1"/>
  <c r="N31" i="7"/>
  <c r="K31" i="7"/>
  <c r="P30" i="3" s="1"/>
  <c r="G44" i="14"/>
  <c r="D44" i="14" s="1"/>
  <c r="AJ52" i="14"/>
  <c r="AB52" i="14" s="1"/>
  <c r="AE44" i="8"/>
  <c r="AM44" i="8" s="1"/>
  <c r="AN44" i="8" s="1"/>
  <c r="S39" i="10"/>
  <c r="H42" i="7" s="1"/>
  <c r="S58" i="10"/>
  <c r="H61" i="7" s="1"/>
  <c r="S72" i="10"/>
  <c r="H75" i="7" s="1"/>
  <c r="U61" i="3"/>
  <c r="S81" i="10"/>
  <c r="H84" i="7" s="1"/>
  <c r="AN83" i="14"/>
  <c r="AB83" i="14" s="1"/>
  <c r="Z83" i="14" s="1"/>
  <c r="S83" i="14" s="1"/>
  <c r="AL95" i="8"/>
  <c r="K91" i="6"/>
  <c r="L91" i="6" s="1"/>
  <c r="M91" i="6" s="1"/>
  <c r="J91" i="6"/>
  <c r="O102" i="7"/>
  <c r="V78" i="15"/>
  <c r="G78" i="11" s="1"/>
  <c r="D78" i="11" s="1"/>
  <c r="M112" i="7"/>
  <c r="AN123" i="14"/>
  <c r="F131" i="6"/>
  <c r="G131" i="6"/>
  <c r="H131" i="6" s="1"/>
  <c r="M135" i="7"/>
  <c r="K137" i="6"/>
  <c r="L137" i="6" s="1"/>
  <c r="M137" i="6" s="1"/>
  <c r="N137" i="6" s="1"/>
  <c r="M136" i="3" s="1"/>
  <c r="M133" i="7"/>
  <c r="AG140" i="14"/>
  <c r="M138" i="7"/>
  <c r="K139" i="6"/>
  <c r="L139" i="6" s="1"/>
  <c r="M139" i="6" s="1"/>
  <c r="J139" i="6"/>
  <c r="M144" i="7"/>
  <c r="P150" i="7"/>
  <c r="I155" i="15"/>
  <c r="X161" i="6"/>
  <c r="Y161" i="6" s="1"/>
  <c r="W161" i="6"/>
  <c r="P145" i="7"/>
  <c r="X160" i="6"/>
  <c r="Y160" i="6" s="1"/>
  <c r="Z160" i="6" s="1"/>
  <c r="P148" i="7"/>
  <c r="U54" i="5"/>
  <c r="R54" i="5"/>
  <c r="O144" i="8"/>
  <c r="X144" i="8" s="1"/>
  <c r="S143" i="3" s="1"/>
  <c r="O28" i="7"/>
  <c r="V36" i="10"/>
  <c r="Y39" i="8"/>
  <c r="Z39" i="8" s="1"/>
  <c r="P25" i="14"/>
  <c r="M25" i="14" s="1"/>
  <c r="M55" i="7"/>
  <c r="T56" i="6"/>
  <c r="U56" i="6" s="1"/>
  <c r="V56" i="6" s="1"/>
  <c r="O56" i="6"/>
  <c r="P56" i="6"/>
  <c r="Q56" i="6" s="1"/>
  <c r="AJ47" i="14"/>
  <c r="K41" i="7"/>
  <c r="P40" i="3" s="1"/>
  <c r="N41" i="7"/>
  <c r="Q41" i="7" s="1"/>
  <c r="N45" i="6"/>
  <c r="M44" i="3" s="1"/>
  <c r="AL53" i="8"/>
  <c r="AN72" i="14"/>
  <c r="AG65" i="14"/>
  <c r="D70" i="14"/>
  <c r="V69" i="10"/>
  <c r="Y72" i="8"/>
  <c r="Z72" i="8" s="1"/>
  <c r="T80" i="6"/>
  <c r="U80" i="6" s="1"/>
  <c r="V80" i="6" s="1"/>
  <c r="O80" i="6"/>
  <c r="P80" i="6"/>
  <c r="Q80" i="6" s="1"/>
  <c r="S89" i="10"/>
  <c r="H92" i="7" s="1"/>
  <c r="Q86" i="8"/>
  <c r="R86" i="8" s="1"/>
  <c r="X86" i="8" s="1"/>
  <c r="Q87" i="8"/>
  <c r="R87" i="8" s="1"/>
  <c r="F95" i="6"/>
  <c r="G95" i="6"/>
  <c r="H95" i="6" s="1"/>
  <c r="I95" i="6" s="1"/>
  <c r="AJ88" i="14"/>
  <c r="AB88" i="14" s="1"/>
  <c r="D98" i="14"/>
  <c r="T94" i="6"/>
  <c r="U94" i="6" s="1"/>
  <c r="V94" i="6" s="1"/>
  <c r="P94" i="6"/>
  <c r="Q94" i="6" s="1"/>
  <c r="O94" i="6"/>
  <c r="P89" i="6"/>
  <c r="Q89" i="6" s="1"/>
  <c r="T89" i="6"/>
  <c r="U89" i="6" s="1"/>
  <c r="V89" i="6" s="1"/>
  <c r="O89" i="6"/>
  <c r="M107" i="7"/>
  <c r="AN111" i="8"/>
  <c r="T110" i="3" s="1"/>
  <c r="S128" i="10"/>
  <c r="H131" i="7" s="1"/>
  <c r="K133" i="14"/>
  <c r="L133" i="14" s="1"/>
  <c r="D133" i="14" s="1"/>
  <c r="I151" i="6"/>
  <c r="P156" i="14"/>
  <c r="O83" i="8"/>
  <c r="X83" i="8" s="1"/>
  <c r="S82" i="3" s="1"/>
  <c r="C14" i="4"/>
  <c r="C54" i="4"/>
  <c r="R76" i="4"/>
  <c r="R6" i="6"/>
  <c r="U10" i="3"/>
  <c r="I7" i="15"/>
  <c r="AE10" i="8"/>
  <c r="G17" i="6"/>
  <c r="H17" i="6" s="1"/>
  <c r="I17" i="6" s="1"/>
  <c r="F17" i="6"/>
  <c r="J18" i="6"/>
  <c r="K18" i="6"/>
  <c r="L18" i="6" s="1"/>
  <c r="AG36" i="14"/>
  <c r="I29" i="15"/>
  <c r="V29" i="15" s="1"/>
  <c r="G29" i="11" s="1"/>
  <c r="D29" i="11" s="1"/>
  <c r="G46" i="14"/>
  <c r="AN58" i="14"/>
  <c r="AB58" i="14" s="1"/>
  <c r="Z58" i="14" s="1"/>
  <c r="S58" i="14" s="1"/>
  <c r="AH69" i="8"/>
  <c r="G74" i="6"/>
  <c r="H74" i="6" s="1"/>
  <c r="I74" i="6" s="1"/>
  <c r="F74" i="6"/>
  <c r="L79" i="7"/>
  <c r="AJ77" i="14"/>
  <c r="G66" i="6"/>
  <c r="H66" i="6" s="1"/>
  <c r="F66" i="6"/>
  <c r="U87" i="4"/>
  <c r="U100" i="3"/>
  <c r="AG96" i="14"/>
  <c r="F105" i="6"/>
  <c r="G105" i="6"/>
  <c r="H105" i="6" s="1"/>
  <c r="L104" i="14"/>
  <c r="AE116" i="8"/>
  <c r="AJ114" i="14"/>
  <c r="AB114" i="14" s="1"/>
  <c r="Z114" i="14" s="1"/>
  <c r="U112" i="4"/>
  <c r="U127" i="3"/>
  <c r="K138" i="7"/>
  <c r="P137" i="3" s="1"/>
  <c r="N138" i="7"/>
  <c r="C139" i="14"/>
  <c r="H139" i="11" s="1"/>
  <c r="E139" i="11" s="1"/>
  <c r="L147" i="14"/>
  <c r="D147" i="14" s="1"/>
  <c r="T153" i="6"/>
  <c r="U153" i="6" s="1"/>
  <c r="V153" i="6" s="1"/>
  <c r="O153" i="6"/>
  <c r="P153" i="6"/>
  <c r="Q153" i="6" s="1"/>
  <c r="AE149" i="8"/>
  <c r="AM149" i="8" s="1"/>
  <c r="AN149" i="8" s="1"/>
  <c r="T148" i="3" s="1"/>
  <c r="I15" i="15"/>
  <c r="V15" i="15" s="1"/>
  <c r="G15" i="11" s="1"/>
  <c r="D15" i="11" s="1"/>
  <c r="M9" i="6"/>
  <c r="AB20" i="14"/>
  <c r="S44" i="10"/>
  <c r="H47" i="7" s="1"/>
  <c r="X45" i="6"/>
  <c r="Y45" i="6" s="1"/>
  <c r="Z45" i="6" s="1"/>
  <c r="P45" i="6"/>
  <c r="Q45" i="6" s="1"/>
  <c r="R45" i="6" s="1"/>
  <c r="T45" i="6"/>
  <c r="U45" i="6" s="1"/>
  <c r="V45" i="6" s="1"/>
  <c r="AA45" i="6" s="1"/>
  <c r="O45" i="6"/>
  <c r="V47" i="10"/>
  <c r="Y50" i="8"/>
  <c r="Z50" i="8" s="1"/>
  <c r="S45" i="10"/>
  <c r="H48" i="7" s="1"/>
  <c r="S48" i="10"/>
  <c r="H51" i="7" s="1"/>
  <c r="U35" i="5"/>
  <c r="U52" i="3"/>
  <c r="S60" i="10"/>
  <c r="H63" i="7" s="1"/>
  <c r="AN73" i="8"/>
  <c r="T72" i="3" s="1"/>
  <c r="P77" i="14"/>
  <c r="K91" i="7"/>
  <c r="P90" i="3" s="1"/>
  <c r="N91" i="7"/>
  <c r="I98" i="15"/>
  <c r="R95" i="3"/>
  <c r="W110" i="6"/>
  <c r="X110" i="6"/>
  <c r="Y110" i="6" s="1"/>
  <c r="I145" i="15"/>
  <c r="S149" i="10"/>
  <c r="H152" i="7" s="1"/>
  <c r="J158" i="6"/>
  <c r="K158" i="6"/>
  <c r="L158" i="6" s="1"/>
  <c r="J131" i="6"/>
  <c r="K131" i="6"/>
  <c r="L131" i="6" s="1"/>
  <c r="M131" i="6" s="1"/>
  <c r="K147" i="14"/>
  <c r="P155" i="6"/>
  <c r="Q155" i="6" s="1"/>
  <c r="X155" i="6"/>
  <c r="Y155" i="6" s="1"/>
  <c r="Z155" i="6" s="1"/>
  <c r="T155" i="6"/>
  <c r="U155" i="6" s="1"/>
  <c r="V155" i="6" s="1"/>
  <c r="O155" i="6"/>
  <c r="S158" i="10"/>
  <c r="H161" i="7" s="1"/>
  <c r="C35" i="5"/>
  <c r="AB9" i="14"/>
  <c r="Z9" i="14" s="1"/>
  <c r="S9" i="14" s="1"/>
  <c r="S9" i="10"/>
  <c r="H12" i="7" s="1"/>
  <c r="S24" i="10"/>
  <c r="H27" i="7" s="1"/>
  <c r="AE36" i="8"/>
  <c r="AM36" i="8" s="1"/>
  <c r="AN36" i="8" s="1"/>
  <c r="D40" i="14"/>
  <c r="AE33" i="8"/>
  <c r="AM33" i="8" s="1"/>
  <c r="AN33" i="8" s="1"/>
  <c r="V35" i="10"/>
  <c r="Y38" i="8"/>
  <c r="Z38" i="8" s="1"/>
  <c r="AN38" i="8" s="1"/>
  <c r="S32" i="4" s="1"/>
  <c r="D54" i="14"/>
  <c r="W72" i="6"/>
  <c r="X72" i="6"/>
  <c r="Y72" i="6" s="1"/>
  <c r="I70" i="15"/>
  <c r="X106" i="6"/>
  <c r="Y106" i="6" s="1"/>
  <c r="Z106" i="6" s="1"/>
  <c r="I109" i="15"/>
  <c r="V109" i="15" s="1"/>
  <c r="G109" i="11" s="1"/>
  <c r="D109" i="11" s="1"/>
  <c r="U119" i="3"/>
  <c r="Z120" i="14"/>
  <c r="S120" i="14" s="1"/>
  <c r="V121" i="10"/>
  <c r="Y124" i="8"/>
  <c r="Z124" i="8" s="1"/>
  <c r="AN124" i="8" s="1"/>
  <c r="T123" i="3" s="1"/>
  <c r="T138" i="6"/>
  <c r="U138" i="6" s="1"/>
  <c r="V138" i="6" s="1"/>
  <c r="O138" i="6"/>
  <c r="P138" i="6"/>
  <c r="Q138" i="6" s="1"/>
  <c r="Q155" i="8"/>
  <c r="R155" i="8" s="1"/>
  <c r="X155" i="8" s="1"/>
  <c r="Q153" i="8"/>
  <c r="R153" i="8" s="1"/>
  <c r="X153" i="8" s="1"/>
  <c r="S152" i="3" s="1"/>
  <c r="Q154" i="8"/>
  <c r="R154" i="8" s="1"/>
  <c r="X154" i="8" s="1"/>
  <c r="S146" i="10"/>
  <c r="H149" i="7" s="1"/>
  <c r="C106" i="4"/>
  <c r="C131" i="4"/>
  <c r="R65" i="5"/>
  <c r="V21" i="10"/>
  <c r="Y24" i="8"/>
  <c r="Z24" i="8" s="1"/>
  <c r="I21" i="15"/>
  <c r="V21" i="15" s="1"/>
  <c r="G21" i="11" s="1"/>
  <c r="D21" i="11" s="1"/>
  <c r="N25" i="7"/>
  <c r="K25" i="7"/>
  <c r="P24" i="3" s="1"/>
  <c r="M25" i="7"/>
  <c r="L25" i="7"/>
  <c r="P35" i="6"/>
  <c r="Q35" i="6" s="1"/>
  <c r="O35" i="6"/>
  <c r="T35" i="6"/>
  <c r="U35" i="6" s="1"/>
  <c r="V35" i="6" s="1"/>
  <c r="AL43" i="8"/>
  <c r="U34" i="3"/>
  <c r="G47" i="14"/>
  <c r="K60" i="6"/>
  <c r="L60" i="6" s="1"/>
  <c r="M60" i="6" s="1"/>
  <c r="U49" i="3"/>
  <c r="F44" i="6"/>
  <c r="G44" i="6"/>
  <c r="H44" i="6" s="1"/>
  <c r="AN38" i="14"/>
  <c r="AB38" i="14" s="1"/>
  <c r="Z38" i="14" s="1"/>
  <c r="S38" i="14" s="1"/>
  <c r="F62" i="6"/>
  <c r="G62" i="6"/>
  <c r="H62" i="6" s="1"/>
  <c r="N64" i="7"/>
  <c r="K64" i="7"/>
  <c r="P63" i="3" s="1"/>
  <c r="AB74" i="14"/>
  <c r="U83" i="3"/>
  <c r="O91" i="7"/>
  <c r="V91" i="10"/>
  <c r="Y94" i="8"/>
  <c r="Z94" i="8" s="1"/>
  <c r="T88" i="6"/>
  <c r="U88" i="6" s="1"/>
  <c r="V88" i="6" s="1"/>
  <c r="P88" i="6"/>
  <c r="Q88" i="6" s="1"/>
  <c r="O88" i="6"/>
  <c r="X88" i="6"/>
  <c r="Y88" i="6" s="1"/>
  <c r="Z88" i="6" s="1"/>
  <c r="I112" i="15"/>
  <c r="V112" i="15" s="1"/>
  <c r="G112" i="11" s="1"/>
  <c r="D112" i="11" s="1"/>
  <c r="K135" i="6"/>
  <c r="L135" i="6" s="1"/>
  <c r="J135" i="6"/>
  <c r="N144" i="7"/>
  <c r="K144" i="7"/>
  <c r="P143" i="3" s="1"/>
  <c r="I142" i="15"/>
  <c r="V142" i="15" s="1"/>
  <c r="G142" i="11" s="1"/>
  <c r="D142" i="11" s="1"/>
  <c r="U92" i="4"/>
  <c r="U134" i="4"/>
  <c r="C58" i="5"/>
  <c r="C115" i="4"/>
  <c r="R115" i="4"/>
  <c r="C80" i="5"/>
  <c r="C35" i="4"/>
  <c r="O26" i="4"/>
  <c r="C70" i="5"/>
  <c r="V11" i="10"/>
  <c r="Y14" i="8"/>
  <c r="Z14" i="8" s="1"/>
  <c r="O16" i="7"/>
  <c r="N40" i="7"/>
  <c r="K40" i="7"/>
  <c r="P39" i="3" s="1"/>
  <c r="G27" i="6"/>
  <c r="H27" i="6" s="1"/>
  <c r="F27" i="6"/>
  <c r="S36" i="10"/>
  <c r="H39" i="7" s="1"/>
  <c r="C17" i="14"/>
  <c r="H17" i="11" s="1"/>
  <c r="E17" i="11" s="1"/>
  <c r="V43" i="15"/>
  <c r="G43" i="11" s="1"/>
  <c r="D43" i="11" s="1"/>
  <c r="P49" i="6"/>
  <c r="Q49" i="6" s="1"/>
  <c r="T49" i="6"/>
  <c r="U49" i="6" s="1"/>
  <c r="V49" i="6" s="1"/>
  <c r="O49" i="6"/>
  <c r="P53" i="14"/>
  <c r="M53" i="14" s="1"/>
  <c r="X37" i="6"/>
  <c r="Y37" i="6" s="1"/>
  <c r="Z37" i="6" s="1"/>
  <c r="P37" i="6"/>
  <c r="Q37" i="6" s="1"/>
  <c r="R37" i="6" s="1"/>
  <c r="T37" i="6"/>
  <c r="U37" i="6" s="1"/>
  <c r="V37" i="6" s="1"/>
  <c r="O37" i="6"/>
  <c r="O49" i="7"/>
  <c r="L72" i="7"/>
  <c r="I74" i="15"/>
  <c r="P66" i="7"/>
  <c r="L66" i="7"/>
  <c r="M66" i="7"/>
  <c r="P91" i="7"/>
  <c r="C103" i="14"/>
  <c r="H103" i="11" s="1"/>
  <c r="E103" i="11" s="1"/>
  <c r="B103" i="11" s="1"/>
  <c r="U96" i="3"/>
  <c r="U83" i="4"/>
  <c r="U104" i="3"/>
  <c r="S100" i="10"/>
  <c r="H103" i="7" s="1"/>
  <c r="P111" i="14"/>
  <c r="M111" i="14" s="1"/>
  <c r="V119" i="8"/>
  <c r="M119" i="8"/>
  <c r="L119" i="8"/>
  <c r="N119" i="8" s="1"/>
  <c r="U119" i="8"/>
  <c r="I119" i="8"/>
  <c r="Q119" i="8"/>
  <c r="F119" i="8"/>
  <c r="G119" i="8"/>
  <c r="T119" i="8"/>
  <c r="S119" i="8"/>
  <c r="P119" i="8"/>
  <c r="J119" i="8"/>
  <c r="S116" i="10"/>
  <c r="H119" i="7" s="1"/>
  <c r="AG119" i="14"/>
  <c r="AL122" i="8"/>
  <c r="J119" i="6"/>
  <c r="K119" i="6"/>
  <c r="L119" i="6" s="1"/>
  <c r="J128" i="6"/>
  <c r="K128" i="6"/>
  <c r="L128" i="6" s="1"/>
  <c r="M128" i="6" s="1"/>
  <c r="U130" i="3"/>
  <c r="G136" i="6"/>
  <c r="H136" i="6" s="1"/>
  <c r="F136" i="6"/>
  <c r="U31" i="4"/>
  <c r="C69" i="4"/>
  <c r="R11" i="4"/>
  <c r="L21" i="5"/>
  <c r="C26" i="5"/>
  <c r="R78" i="5"/>
  <c r="C128" i="4"/>
  <c r="C60" i="5"/>
  <c r="AG14" i="14"/>
  <c r="R58" i="4"/>
  <c r="R90" i="4"/>
  <c r="R65" i="4"/>
  <c r="S47" i="5"/>
  <c r="R84" i="4"/>
  <c r="R41" i="5"/>
  <c r="R62" i="4"/>
  <c r="R53" i="4"/>
  <c r="R36" i="4"/>
  <c r="R38" i="4"/>
  <c r="R29" i="5"/>
  <c r="S68" i="5"/>
  <c r="R62" i="5"/>
  <c r="R15" i="5"/>
  <c r="R127" i="4"/>
  <c r="R20" i="4"/>
  <c r="S86" i="4"/>
  <c r="R94" i="4"/>
  <c r="S82" i="4"/>
  <c r="R46" i="4"/>
  <c r="R48" i="5"/>
  <c r="R117" i="4"/>
  <c r="R126" i="4"/>
  <c r="R57" i="5"/>
  <c r="R57" i="4"/>
  <c r="S58" i="4"/>
  <c r="R107" i="4"/>
  <c r="R36" i="5"/>
  <c r="R63" i="5"/>
  <c r="R82" i="4"/>
  <c r="S41" i="5"/>
  <c r="Q41" i="5" s="1"/>
  <c r="R49" i="4"/>
  <c r="R85" i="4"/>
  <c r="R79" i="5"/>
  <c r="S66" i="4"/>
  <c r="S36" i="4"/>
  <c r="R71" i="5"/>
  <c r="S36" i="5"/>
  <c r="Q36" i="5" s="1"/>
  <c r="S62" i="5"/>
  <c r="Q62" i="5" s="1"/>
  <c r="R91" i="4"/>
  <c r="R14" i="5"/>
  <c r="R25" i="4"/>
  <c r="R72" i="4"/>
  <c r="R27" i="4"/>
  <c r="R68" i="5"/>
  <c r="R44" i="4"/>
  <c r="L33" i="7"/>
  <c r="U26" i="5"/>
  <c r="U39" i="3"/>
  <c r="V32" i="10"/>
  <c r="Y35" i="8"/>
  <c r="Z35" i="8" s="1"/>
  <c r="S32" i="10"/>
  <c r="H35" i="7" s="1"/>
  <c r="AG44" i="14"/>
  <c r="L57" i="7"/>
  <c r="S54" i="10"/>
  <c r="H57" i="7" s="1"/>
  <c r="AN54" i="14"/>
  <c r="AE53" i="8"/>
  <c r="G27" i="14"/>
  <c r="D27" i="14" s="1"/>
  <c r="M49" i="14"/>
  <c r="L58" i="7"/>
  <c r="L48" i="14"/>
  <c r="D48" i="14" s="1"/>
  <c r="G57" i="6"/>
  <c r="H57" i="6" s="1"/>
  <c r="I57" i="6" s="1"/>
  <c r="F57" i="6"/>
  <c r="V46" i="10"/>
  <c r="Y49" i="8"/>
  <c r="Z49" i="8" s="1"/>
  <c r="K74" i="7"/>
  <c r="P73" i="3" s="1"/>
  <c r="N74" i="7"/>
  <c r="Q74" i="7" s="1"/>
  <c r="P63" i="4" s="1"/>
  <c r="P68" i="7"/>
  <c r="U78" i="3"/>
  <c r="AG89" i="14"/>
  <c r="X85" i="6"/>
  <c r="Y85" i="6" s="1"/>
  <c r="Z85" i="6" s="1"/>
  <c r="W85" i="6"/>
  <c r="T92" i="6"/>
  <c r="U92" i="6" s="1"/>
  <c r="V92" i="6" s="1"/>
  <c r="P92" i="6"/>
  <c r="Q92" i="6" s="1"/>
  <c r="O92" i="6"/>
  <c r="S91" i="10"/>
  <c r="H94" i="7" s="1"/>
  <c r="J104" i="6"/>
  <c r="K104" i="6"/>
  <c r="L104" i="6" s="1"/>
  <c r="P111" i="7"/>
  <c r="K116" i="14"/>
  <c r="F108" i="6"/>
  <c r="G108" i="6"/>
  <c r="H108" i="6" s="1"/>
  <c r="L109" i="14"/>
  <c r="D109" i="14" s="1"/>
  <c r="N116" i="7"/>
  <c r="Q116" i="7" s="1"/>
  <c r="K116" i="7"/>
  <c r="P115" i="3" s="1"/>
  <c r="AJ115" i="14"/>
  <c r="AB115" i="14" s="1"/>
  <c r="Z115" i="14" s="1"/>
  <c r="S115" i="14" s="1"/>
  <c r="X134" i="6"/>
  <c r="Y134" i="6" s="1"/>
  <c r="Z134" i="6" s="1"/>
  <c r="S140" i="10"/>
  <c r="H143" i="7" s="1"/>
  <c r="AJ143" i="14"/>
  <c r="L144" i="14"/>
  <c r="D144" i="14" s="1"/>
  <c r="V150" i="10"/>
  <c r="Y153" i="8"/>
  <c r="Z153" i="8" s="1"/>
  <c r="X154" i="6"/>
  <c r="Y154" i="6" s="1"/>
  <c r="W154" i="6"/>
  <c r="AE159" i="8"/>
  <c r="AH161" i="8"/>
  <c r="L132" i="14"/>
  <c r="D132" i="14" s="1"/>
  <c r="O135" i="7"/>
  <c r="V136" i="10"/>
  <c r="Y139" i="8"/>
  <c r="Z139" i="8" s="1"/>
  <c r="AN139" i="8" s="1"/>
  <c r="T138" i="3" s="1"/>
  <c r="K141" i="7"/>
  <c r="P140" i="3" s="1"/>
  <c r="N141" i="7"/>
  <c r="Q141" i="7" s="1"/>
  <c r="I150" i="15"/>
  <c r="O158" i="6"/>
  <c r="T158" i="6"/>
  <c r="U158" i="6" s="1"/>
  <c r="V158" i="6" s="1"/>
  <c r="P158" i="6"/>
  <c r="Q158" i="6" s="1"/>
  <c r="C123" i="4"/>
  <c r="L124" i="4"/>
  <c r="R112" i="4"/>
  <c r="C80" i="4"/>
  <c r="C53" i="5"/>
  <c r="X7" i="6"/>
  <c r="Y7" i="6" s="1"/>
  <c r="W7" i="6"/>
  <c r="C27" i="5"/>
  <c r="W15" i="8"/>
  <c r="R30" i="8"/>
  <c r="U38" i="3"/>
  <c r="S23" i="10"/>
  <c r="H26" i="7" s="1"/>
  <c r="M47" i="7"/>
  <c r="K47" i="6"/>
  <c r="L47" i="6" s="1"/>
  <c r="M47" i="6" s="1"/>
  <c r="J47" i="6"/>
  <c r="X34" i="6"/>
  <c r="Y34" i="6" s="1"/>
  <c r="W34" i="6"/>
  <c r="I58" i="15"/>
  <c r="V58" i="15" s="1"/>
  <c r="G58" i="11" s="1"/>
  <c r="D58" i="11" s="1"/>
  <c r="L63" i="7"/>
  <c r="V71" i="10"/>
  <c r="Y74" i="8"/>
  <c r="Z74" i="8" s="1"/>
  <c r="V74" i="15"/>
  <c r="G74" i="11" s="1"/>
  <c r="D74" i="11" s="1"/>
  <c r="Q89" i="7"/>
  <c r="W84" i="6"/>
  <c r="X84" i="6"/>
  <c r="Y84" i="6" s="1"/>
  <c r="K84" i="6"/>
  <c r="L84" i="6" s="1"/>
  <c r="M84" i="6" s="1"/>
  <c r="J84" i="6"/>
  <c r="D78" i="14"/>
  <c r="B78" i="14" s="1"/>
  <c r="F78" i="11" s="1"/>
  <c r="C78" i="11" s="1"/>
  <c r="V94" i="10"/>
  <c r="Y97" i="8"/>
  <c r="Z97" i="8" s="1"/>
  <c r="S99" i="10"/>
  <c r="H102" i="7" s="1"/>
  <c r="Z110" i="14"/>
  <c r="S110" i="14" s="1"/>
  <c r="O123" i="7"/>
  <c r="K130" i="14"/>
  <c r="L130" i="14" s="1"/>
  <c r="D130" i="14" s="1"/>
  <c r="V129" i="15"/>
  <c r="G129" i="11" s="1"/>
  <c r="D129" i="11" s="1"/>
  <c r="V138" i="10"/>
  <c r="Y141" i="8"/>
  <c r="Z141" i="8" s="1"/>
  <c r="AN141" i="8" s="1"/>
  <c r="T140" i="3" s="1"/>
  <c r="R140" i="3" s="1"/>
  <c r="O146" i="7"/>
  <c r="U147" i="3"/>
  <c r="U129" i="4"/>
  <c r="P149" i="6"/>
  <c r="Q149" i="6" s="1"/>
  <c r="R149" i="6" s="1"/>
  <c r="T149" i="6"/>
  <c r="U149" i="6" s="1"/>
  <c r="V149" i="6" s="1"/>
  <c r="O149" i="6"/>
  <c r="T127" i="10"/>
  <c r="I130" i="7" s="1"/>
  <c r="AM158" i="8"/>
  <c r="AE158" i="8"/>
  <c r="O54" i="5"/>
  <c r="P74" i="5"/>
  <c r="R34" i="5"/>
  <c r="C24" i="4"/>
  <c r="L19" i="5"/>
  <c r="AG5" i="14"/>
  <c r="V8" i="10"/>
  <c r="Y11" i="8"/>
  <c r="Z11" i="8" s="1"/>
  <c r="AN11" i="8" s="1"/>
  <c r="T10" i="3" s="1"/>
  <c r="L4" i="14"/>
  <c r="AN9" i="14"/>
  <c r="Q17" i="8"/>
  <c r="M27" i="7"/>
  <c r="N42" i="6"/>
  <c r="M41" i="3" s="1"/>
  <c r="M58" i="7"/>
  <c r="U45" i="4"/>
  <c r="U50" i="3"/>
  <c r="P65" i="7"/>
  <c r="AL76" i="8"/>
  <c r="O80" i="7"/>
  <c r="P92" i="7"/>
  <c r="N100" i="7"/>
  <c r="K100" i="7"/>
  <c r="P99" i="3" s="1"/>
  <c r="P102" i="7"/>
  <c r="U121" i="3"/>
  <c r="L122" i="7"/>
  <c r="AG112" i="14"/>
  <c r="I118" i="15"/>
  <c r="V118" i="15" s="1"/>
  <c r="G118" i="11" s="1"/>
  <c r="D118" i="11" s="1"/>
  <c r="U70" i="5"/>
  <c r="U128" i="3"/>
  <c r="X136" i="6"/>
  <c r="Y136" i="6" s="1"/>
  <c r="W136" i="6"/>
  <c r="Q152" i="8"/>
  <c r="R152" i="8" s="1"/>
  <c r="Q151" i="8"/>
  <c r="R151" i="8" s="1"/>
  <c r="Q150" i="8"/>
  <c r="R150" i="8" s="1"/>
  <c r="X150" i="8" s="1"/>
  <c r="AM150" i="8"/>
  <c r="AE150" i="8"/>
  <c r="S156" i="10"/>
  <c r="H159" i="7" s="1"/>
  <c r="L111" i="4"/>
  <c r="X134" i="8"/>
  <c r="S133" i="3" s="1"/>
  <c r="M54" i="4"/>
  <c r="C101" i="4"/>
  <c r="C9" i="4"/>
  <c r="S76" i="4"/>
  <c r="Q76" i="4" s="1"/>
  <c r="S96" i="4"/>
  <c r="AG7" i="14"/>
  <c r="AM24" i="8"/>
  <c r="AE24" i="8"/>
  <c r="N22" i="7"/>
  <c r="Q22" i="7" s="1"/>
  <c r="P18" i="4" s="1"/>
  <c r="K22" i="7"/>
  <c r="P21" i="3" s="1"/>
  <c r="K23" i="6"/>
  <c r="L23" i="6" s="1"/>
  <c r="J23" i="6"/>
  <c r="P27" i="6"/>
  <c r="Q27" i="6" s="1"/>
  <c r="R27" i="6" s="1"/>
  <c r="O27" i="6"/>
  <c r="T27" i="6"/>
  <c r="U27" i="6" s="1"/>
  <c r="V27" i="6" s="1"/>
  <c r="AJ29" i="14"/>
  <c r="AB29" i="14" s="1"/>
  <c r="Z29" i="14" s="1"/>
  <c r="S29" i="14" s="1"/>
  <c r="L40" i="7"/>
  <c r="AE28" i="8"/>
  <c r="AB19" i="14"/>
  <c r="Z19" i="14" s="1"/>
  <c r="U55" i="3"/>
  <c r="K65" i="14"/>
  <c r="L65" i="14" s="1"/>
  <c r="D65" i="14" s="1"/>
  <c r="G77" i="14"/>
  <c r="T64" i="6"/>
  <c r="U64" i="6" s="1"/>
  <c r="V64" i="6" s="1"/>
  <c r="AA64" i="6" s="1"/>
  <c r="O64" i="6"/>
  <c r="P64" i="6"/>
  <c r="Q64" i="6" s="1"/>
  <c r="R64" i="6" s="1"/>
  <c r="V81" i="10"/>
  <c r="Y84" i="8"/>
  <c r="Z84" i="8" s="1"/>
  <c r="AB81" i="14"/>
  <c r="Z81" i="14" s="1"/>
  <c r="S81" i="14" s="1"/>
  <c r="O94" i="7"/>
  <c r="AN98" i="14"/>
  <c r="P114" i="7"/>
  <c r="L115" i="7"/>
  <c r="O128" i="7"/>
  <c r="P128" i="7"/>
  <c r="X71" i="8"/>
  <c r="S70" i="3" s="1"/>
  <c r="P5" i="14"/>
  <c r="M5" i="14" s="1"/>
  <c r="X40" i="6"/>
  <c r="Y40" i="6" s="1"/>
  <c r="W40" i="6"/>
  <c r="L41" i="14"/>
  <c r="U83" i="5"/>
  <c r="O56" i="4"/>
  <c r="R56" i="4"/>
  <c r="U24" i="5"/>
  <c r="V11" i="15"/>
  <c r="G11" i="11" s="1"/>
  <c r="D11" i="11" s="1"/>
  <c r="J17" i="6"/>
  <c r="K17" i="6"/>
  <c r="L17" i="6" s="1"/>
  <c r="H14" i="8"/>
  <c r="O14" i="8" s="1"/>
  <c r="AN63" i="8"/>
  <c r="L26" i="14"/>
  <c r="D26" i="14" s="1"/>
  <c r="T44" i="6"/>
  <c r="U44" i="6" s="1"/>
  <c r="V44" i="6" s="1"/>
  <c r="O44" i="6"/>
  <c r="P44" i="6"/>
  <c r="Q44" i="6" s="1"/>
  <c r="AB39" i="14"/>
  <c r="Z39" i="14" s="1"/>
  <c r="S39" i="14" s="1"/>
  <c r="AE77" i="8"/>
  <c r="AM77" i="8" s="1"/>
  <c r="P83" i="14"/>
  <c r="M83" i="14" s="1"/>
  <c r="W94" i="6"/>
  <c r="X94" i="6"/>
  <c r="Y94" i="6" s="1"/>
  <c r="U82" i="3"/>
  <c r="AN116" i="14"/>
  <c r="S117" i="10"/>
  <c r="H120" i="7" s="1"/>
  <c r="R122" i="6"/>
  <c r="AB121" i="14"/>
  <c r="Z121" i="14" s="1"/>
  <c r="S121" i="14" s="1"/>
  <c r="V132" i="10"/>
  <c r="Y135" i="8"/>
  <c r="Z135" i="8" s="1"/>
  <c r="X130" i="6"/>
  <c r="Y130" i="6" s="1"/>
  <c r="W130" i="6"/>
  <c r="T145" i="6"/>
  <c r="U145" i="6" s="1"/>
  <c r="V145" i="6" s="1"/>
  <c r="P145" i="6"/>
  <c r="Q145" i="6" s="1"/>
  <c r="O145" i="6"/>
  <c r="M147" i="6"/>
  <c r="N147" i="6" s="1"/>
  <c r="M146" i="3" s="1"/>
  <c r="Q159" i="8"/>
  <c r="R159" i="8" s="1"/>
  <c r="X159" i="8" s="1"/>
  <c r="S158" i="3" s="1"/>
  <c r="Q158" i="8"/>
  <c r="R158" i="8" s="1"/>
  <c r="X158" i="8" s="1"/>
  <c r="S157" i="3" s="1"/>
  <c r="AL137" i="8"/>
  <c r="AM137" i="8" s="1"/>
  <c r="AN137" i="8" s="1"/>
  <c r="W150" i="6"/>
  <c r="X150" i="6"/>
  <c r="Y150" i="6" s="1"/>
  <c r="R143" i="6"/>
  <c r="R8" i="5"/>
  <c r="C48" i="4"/>
  <c r="U12" i="4"/>
  <c r="U13" i="3"/>
  <c r="U9" i="3"/>
  <c r="U8" i="5"/>
  <c r="T10" i="6"/>
  <c r="U10" i="6" s="1"/>
  <c r="V10" i="6" s="1"/>
  <c r="P10" i="6"/>
  <c r="Q10" i="6" s="1"/>
  <c r="O10" i="6"/>
  <c r="S14" i="10"/>
  <c r="H17" i="7" s="1"/>
  <c r="AA32" i="6"/>
  <c r="X26" i="6"/>
  <c r="Y26" i="6" s="1"/>
  <c r="W26" i="6"/>
  <c r="J57" i="6"/>
  <c r="K57" i="6"/>
  <c r="L57" i="6" s="1"/>
  <c r="I60" i="6"/>
  <c r="P57" i="14"/>
  <c r="M57" i="14" s="1"/>
  <c r="M69" i="7"/>
  <c r="K75" i="6"/>
  <c r="L75" i="6" s="1"/>
  <c r="J75" i="6"/>
  <c r="P71" i="6"/>
  <c r="Q71" i="6" s="1"/>
  <c r="T71" i="6"/>
  <c r="U71" i="6" s="1"/>
  <c r="V71" i="6" s="1"/>
  <c r="O71" i="6"/>
  <c r="AA83" i="6"/>
  <c r="K84" i="14"/>
  <c r="L84" i="14" s="1"/>
  <c r="D84" i="14" s="1"/>
  <c r="J101" i="6"/>
  <c r="K101" i="6"/>
  <c r="L101" i="6" s="1"/>
  <c r="T87" i="6"/>
  <c r="U87" i="6" s="1"/>
  <c r="S87" i="6"/>
  <c r="AN103" i="8"/>
  <c r="T102" i="3" s="1"/>
  <c r="V111" i="10"/>
  <c r="Y114" i="8"/>
  <c r="Z114" i="8" s="1"/>
  <c r="P109" i="14"/>
  <c r="M109" i="14" s="1"/>
  <c r="AN117" i="14"/>
  <c r="M127" i="6"/>
  <c r="N127" i="6" s="1"/>
  <c r="M126" i="3" s="1"/>
  <c r="AB123" i="14"/>
  <c r="Z123" i="14" s="1"/>
  <c r="S123" i="14" s="1"/>
  <c r="B123" i="14" s="1"/>
  <c r="F123" i="11" s="1"/>
  <c r="C123" i="11" s="1"/>
  <c r="C127" i="14"/>
  <c r="H127" i="11" s="1"/>
  <c r="E127" i="11" s="1"/>
  <c r="G127" i="14"/>
  <c r="D127" i="14" s="1"/>
  <c r="B127" i="14" s="1"/>
  <c r="F127" i="11" s="1"/>
  <c r="C127" i="11" s="1"/>
  <c r="V143" i="10"/>
  <c r="Y146" i="8"/>
  <c r="Z146" i="8" s="1"/>
  <c r="N155" i="7"/>
  <c r="Q155" i="7" s="1"/>
  <c r="P134" i="4" s="1"/>
  <c r="K155" i="7"/>
  <c r="P154" i="3" s="1"/>
  <c r="I153" i="15"/>
  <c r="V153" i="15" s="1"/>
  <c r="I157" i="15"/>
  <c r="I134" i="15"/>
  <c r="I136" i="15"/>
  <c r="U126" i="4"/>
  <c r="U143" i="3"/>
  <c r="C12" i="5"/>
  <c r="U131" i="4"/>
  <c r="R32" i="4"/>
  <c r="C56" i="5"/>
  <c r="Q86" i="5"/>
  <c r="N13" i="7"/>
  <c r="Q13" i="7" s="1"/>
  <c r="P11" i="5" s="1"/>
  <c r="K13" i="7"/>
  <c r="P12" i="3" s="1"/>
  <c r="K15" i="6"/>
  <c r="L15" i="6" s="1"/>
  <c r="J15" i="6"/>
  <c r="H18" i="8"/>
  <c r="N26" i="8"/>
  <c r="O26" i="8" s="1"/>
  <c r="R26" i="8"/>
  <c r="F32" i="6"/>
  <c r="G32" i="6"/>
  <c r="H32" i="6" s="1"/>
  <c r="U12" i="5"/>
  <c r="U15" i="3"/>
  <c r="T42" i="6"/>
  <c r="U42" i="6" s="1"/>
  <c r="V42" i="6" s="1"/>
  <c r="P42" i="6"/>
  <c r="Q42" i="6" s="1"/>
  <c r="O42" i="6"/>
  <c r="I47" i="15"/>
  <c r="I68" i="6"/>
  <c r="G59" i="14"/>
  <c r="D59" i="14" s="1"/>
  <c r="P63" i="7"/>
  <c r="O63" i="7"/>
  <c r="M63" i="7"/>
  <c r="W76" i="6"/>
  <c r="X76" i="6"/>
  <c r="Y76" i="6" s="1"/>
  <c r="AE84" i="8"/>
  <c r="AM84" i="8" s="1"/>
  <c r="L83" i="7"/>
  <c r="K90" i="6"/>
  <c r="L90" i="6" s="1"/>
  <c r="J90" i="6"/>
  <c r="AB87" i="14"/>
  <c r="Z87" i="14" s="1"/>
  <c r="V104" i="10"/>
  <c r="Y107" i="8"/>
  <c r="Z107" i="8" s="1"/>
  <c r="AN107" i="8" s="1"/>
  <c r="T106" i="3" s="1"/>
  <c r="R106" i="3" s="1"/>
  <c r="C131" i="14"/>
  <c r="H131" i="11" s="1"/>
  <c r="E131" i="11" s="1"/>
  <c r="B131" i="11" s="1"/>
  <c r="AN143" i="14"/>
  <c r="V145" i="15"/>
  <c r="G145" i="11" s="1"/>
  <c r="D145" i="11" s="1"/>
  <c r="C92" i="4"/>
  <c r="O58" i="5"/>
  <c r="C42" i="4"/>
  <c r="C18" i="4"/>
  <c r="R26" i="4"/>
  <c r="U32" i="5"/>
  <c r="X143" i="8"/>
  <c r="S142" i="3" s="1"/>
  <c r="J12" i="6"/>
  <c r="P12" i="6"/>
  <c r="Q12" i="6" s="1"/>
  <c r="R12" i="6" s="1"/>
  <c r="K12" i="6"/>
  <c r="L12" i="6" s="1"/>
  <c r="M12" i="6" s="1"/>
  <c r="N12" i="6" s="1"/>
  <c r="M11" i="3" s="1"/>
  <c r="P16" i="14"/>
  <c r="M16" i="14" s="1"/>
  <c r="M32" i="6"/>
  <c r="L43" i="7"/>
  <c r="V44" i="10"/>
  <c r="Y47" i="8"/>
  <c r="Z47" i="8" s="1"/>
  <c r="Q49" i="8"/>
  <c r="R49" i="8" s="1"/>
  <c r="Q48" i="8"/>
  <c r="R48" i="8" s="1"/>
  <c r="X48" i="8" s="1"/>
  <c r="G52" i="14"/>
  <c r="D43" i="14"/>
  <c r="V34" i="15"/>
  <c r="G34" i="11" s="1"/>
  <c r="D34" i="11" s="1"/>
  <c r="L55" i="7"/>
  <c r="M53" i="7"/>
  <c r="P55" i="6"/>
  <c r="Q55" i="6" s="1"/>
  <c r="T55" i="6"/>
  <c r="U55" i="6" s="1"/>
  <c r="V55" i="6" s="1"/>
  <c r="O55" i="6"/>
  <c r="AG48" i="14"/>
  <c r="T72" i="6"/>
  <c r="U72" i="6" s="1"/>
  <c r="V72" i="6" s="1"/>
  <c r="L77" i="7"/>
  <c r="P74" i="14"/>
  <c r="M83" i="7"/>
  <c r="U79" i="3"/>
  <c r="G80" i="6"/>
  <c r="H80" i="6" s="1"/>
  <c r="F80" i="6"/>
  <c r="AA100" i="6"/>
  <c r="N108" i="7"/>
  <c r="Q108" i="7" s="1"/>
  <c r="P93" i="4" s="1"/>
  <c r="K108" i="7"/>
  <c r="P107" i="3" s="1"/>
  <c r="R103" i="6"/>
  <c r="AB103" i="6" s="1"/>
  <c r="N102" i="3" s="1"/>
  <c r="L107" i="14"/>
  <c r="V113" i="8"/>
  <c r="M113" i="8"/>
  <c r="L113" i="8"/>
  <c r="U113" i="8"/>
  <c r="I113" i="8"/>
  <c r="Q113" i="8"/>
  <c r="F113" i="8"/>
  <c r="G113" i="8"/>
  <c r="T113" i="8"/>
  <c r="S113" i="8"/>
  <c r="P113" i="8"/>
  <c r="R113" i="8" s="1"/>
  <c r="J113" i="8"/>
  <c r="R120" i="6"/>
  <c r="U101" i="4"/>
  <c r="U115" i="3"/>
  <c r="U66" i="5"/>
  <c r="U122" i="3"/>
  <c r="K117" i="6"/>
  <c r="L117" i="6" s="1"/>
  <c r="J117" i="6"/>
  <c r="I133" i="15"/>
  <c r="V133" i="15" s="1"/>
  <c r="G133" i="11" s="1"/>
  <c r="D133" i="11" s="1"/>
  <c r="S144" i="10"/>
  <c r="H147" i="7" s="1"/>
  <c r="C31" i="4"/>
  <c r="C11" i="4"/>
  <c r="M10" i="7"/>
  <c r="C78" i="5"/>
  <c r="X123" i="8"/>
  <c r="S122" i="3" s="1"/>
  <c r="X92" i="8"/>
  <c r="S91" i="3" s="1"/>
  <c r="C132" i="4"/>
  <c r="AN5" i="14"/>
  <c r="U16" i="3"/>
  <c r="AB27" i="14"/>
  <c r="P27" i="7"/>
  <c r="P32" i="7"/>
  <c r="I32" i="15"/>
  <c r="V32" i="15" s="1"/>
  <c r="G32" i="11" s="1"/>
  <c r="D32" i="11" s="1"/>
  <c r="V37" i="15"/>
  <c r="G37" i="11" s="1"/>
  <c r="D37" i="11" s="1"/>
  <c r="P49" i="7"/>
  <c r="L48" i="7"/>
  <c r="G19" i="14"/>
  <c r="T34" i="6"/>
  <c r="U34" i="6" s="1"/>
  <c r="V34" i="6" s="1"/>
  <c r="P34" i="6"/>
  <c r="Q34" i="6" s="1"/>
  <c r="O34" i="6"/>
  <c r="AL69" i="8"/>
  <c r="M65" i="7"/>
  <c r="T76" i="6"/>
  <c r="U76" i="6" s="1"/>
  <c r="V76" i="6" s="1"/>
  <c r="M76" i="6"/>
  <c r="M73" i="14"/>
  <c r="O90" i="7"/>
  <c r="S90" i="10"/>
  <c r="H93" i="7" s="1"/>
  <c r="X105" i="6"/>
  <c r="Y105" i="6" s="1"/>
  <c r="W105" i="6"/>
  <c r="F100" i="6"/>
  <c r="G100" i="6"/>
  <c r="H100" i="6" s="1"/>
  <c r="M122" i="7"/>
  <c r="AE119" i="8"/>
  <c r="AM119" i="8"/>
  <c r="M126" i="6"/>
  <c r="N126" i="6" s="1"/>
  <c r="M125" i="3" s="1"/>
  <c r="C124" i="14"/>
  <c r="H124" i="11" s="1"/>
  <c r="E124" i="11" s="1"/>
  <c r="B124" i="11" s="1"/>
  <c r="L128" i="7"/>
  <c r="N128" i="7"/>
  <c r="K128" i="7"/>
  <c r="P127" i="3" s="1"/>
  <c r="Z132" i="6"/>
  <c r="AE135" i="8"/>
  <c r="AM135" i="8"/>
  <c r="AH146" i="8"/>
  <c r="P147" i="14"/>
  <c r="M147" i="14" s="1"/>
  <c r="K153" i="14"/>
  <c r="AL157" i="8"/>
  <c r="J160" i="6"/>
  <c r="K160" i="6"/>
  <c r="L160" i="6" s="1"/>
  <c r="U157" i="3"/>
  <c r="Q142" i="7"/>
  <c r="S150" i="10"/>
  <c r="H153" i="7" s="1"/>
  <c r="L123" i="4"/>
  <c r="C118" i="4"/>
  <c r="C67" i="5"/>
  <c r="O124" i="4"/>
  <c r="G11" i="14"/>
  <c r="AH14" i="8"/>
  <c r="U27" i="5"/>
  <c r="K23" i="7"/>
  <c r="P22" i="3" s="1"/>
  <c r="N23" i="7"/>
  <c r="Q23" i="7" s="1"/>
  <c r="AH31" i="8"/>
  <c r="AM31" i="8" s="1"/>
  <c r="AJ37" i="14"/>
  <c r="T47" i="6"/>
  <c r="U47" i="6" s="1"/>
  <c r="V47" i="6" s="1"/>
  <c r="AA47" i="6" s="1"/>
  <c r="B42" i="14"/>
  <c r="F42" i="11" s="1"/>
  <c r="C42" i="11" s="1"/>
  <c r="L30" i="7"/>
  <c r="G58" i="14"/>
  <c r="AG54" i="14"/>
  <c r="M38" i="14"/>
  <c r="AB41" i="14"/>
  <c r="Z41" i="14" s="1"/>
  <c r="S41" i="14" s="1"/>
  <c r="I51" i="6"/>
  <c r="V50" i="10"/>
  <c r="Y53" i="8"/>
  <c r="Z53" i="8" s="1"/>
  <c r="N68" i="7"/>
  <c r="K68" i="7"/>
  <c r="P67" i="3" s="1"/>
  <c r="O62" i="7"/>
  <c r="K62" i="7"/>
  <c r="P61" i="3" s="1"/>
  <c r="P75" i="7"/>
  <c r="L62" i="7"/>
  <c r="N62" i="7"/>
  <c r="AJ65" i="14"/>
  <c r="AB65" i="14" s="1"/>
  <c r="Z65" i="14" s="1"/>
  <c r="S65" i="14" s="1"/>
  <c r="V71" i="15"/>
  <c r="G71" i="11" s="1"/>
  <c r="D71" i="11" s="1"/>
  <c r="P77" i="6"/>
  <c r="Q77" i="6" s="1"/>
  <c r="O77" i="6"/>
  <c r="T77" i="6"/>
  <c r="U77" i="6" s="1"/>
  <c r="V77" i="6" s="1"/>
  <c r="L64" i="7"/>
  <c r="P64" i="7"/>
  <c r="T73" i="10"/>
  <c r="I76" i="7" s="1"/>
  <c r="I84" i="6"/>
  <c r="L80" i="7"/>
  <c r="P81" i="14"/>
  <c r="M81" i="14" s="1"/>
  <c r="M90" i="7"/>
  <c r="AL88" i="8"/>
  <c r="AM88" i="8" s="1"/>
  <c r="AN88" i="8" s="1"/>
  <c r="J114" i="6"/>
  <c r="K114" i="6"/>
  <c r="L114" i="6" s="1"/>
  <c r="J116" i="6"/>
  <c r="K116" i="6"/>
  <c r="L116" i="6" s="1"/>
  <c r="M116" i="6" s="1"/>
  <c r="N116" i="6" s="1"/>
  <c r="M115" i="3" s="1"/>
  <c r="I121" i="15"/>
  <c r="V121" i="15" s="1"/>
  <c r="G121" i="11" s="1"/>
  <c r="D121" i="11" s="1"/>
  <c r="K121" i="14"/>
  <c r="AL143" i="8"/>
  <c r="L129" i="14"/>
  <c r="D129" i="14" s="1"/>
  <c r="B129" i="14" s="1"/>
  <c r="F129" i="11" s="1"/>
  <c r="C129" i="11" s="1"/>
  <c r="B129" i="11" s="1"/>
  <c r="C129" i="14"/>
  <c r="H129" i="11" s="1"/>
  <c r="E129" i="11" s="1"/>
  <c r="U138" i="3"/>
  <c r="O154" i="7"/>
  <c r="F153" i="6"/>
  <c r="G153" i="6"/>
  <c r="H153" i="6" s="1"/>
  <c r="V154" i="10"/>
  <c r="Y157" i="8"/>
  <c r="Z157" i="8" s="1"/>
  <c r="AL148" i="8"/>
  <c r="AM148" i="8" s="1"/>
  <c r="V117" i="8"/>
  <c r="M117" i="8"/>
  <c r="L117" i="8"/>
  <c r="N117" i="8" s="1"/>
  <c r="U117" i="8"/>
  <c r="I117" i="8"/>
  <c r="Q117" i="8"/>
  <c r="F117" i="8"/>
  <c r="G117" i="8"/>
  <c r="T117" i="8"/>
  <c r="S117" i="8"/>
  <c r="P117" i="8"/>
  <c r="J117" i="8"/>
  <c r="X146" i="6"/>
  <c r="Y146" i="6" s="1"/>
  <c r="W146" i="6"/>
  <c r="L54" i="5"/>
  <c r="C61" i="5"/>
  <c r="O63" i="8"/>
  <c r="X63" i="8" s="1"/>
  <c r="S62" i="3" s="1"/>
  <c r="I19" i="6"/>
  <c r="N19" i="6" s="1"/>
  <c r="M18" i="3" s="1"/>
  <c r="T24" i="6"/>
  <c r="U24" i="6" s="1"/>
  <c r="V24" i="6" s="1"/>
  <c r="O24" i="6"/>
  <c r="P24" i="6"/>
  <c r="Q24" i="6" s="1"/>
  <c r="R24" i="6" s="1"/>
  <c r="K17" i="8"/>
  <c r="U22" i="5"/>
  <c r="U35" i="3"/>
  <c r="L50" i="7"/>
  <c r="S25" i="10"/>
  <c r="H28" i="7" s="1"/>
  <c r="N46" i="7"/>
  <c r="AH47" i="8"/>
  <c r="Q80" i="8"/>
  <c r="R80" i="8" s="1"/>
  <c r="Q78" i="8"/>
  <c r="R78" i="8" s="1"/>
  <c r="X78" i="8" s="1"/>
  <c r="S77" i="3" s="1"/>
  <c r="Q79" i="8"/>
  <c r="R79" i="8" s="1"/>
  <c r="Q77" i="8"/>
  <c r="R77" i="8" s="1"/>
  <c r="T73" i="6"/>
  <c r="U73" i="6" s="1"/>
  <c r="S73" i="6"/>
  <c r="O82" i="7"/>
  <c r="AJ76" i="14"/>
  <c r="AB76" i="14" s="1"/>
  <c r="Z76" i="14" s="1"/>
  <c r="S76" i="14" s="1"/>
  <c r="M82" i="7"/>
  <c r="P89" i="14"/>
  <c r="AH91" i="8"/>
  <c r="Z97" i="6"/>
  <c r="V87" i="15"/>
  <c r="G87" i="11" s="1"/>
  <c r="D87" i="11" s="1"/>
  <c r="W102" i="6"/>
  <c r="X102" i="6"/>
  <c r="Y102" i="6" s="1"/>
  <c r="Z102" i="6" s="1"/>
  <c r="P101" i="14"/>
  <c r="M101" i="14" s="1"/>
  <c r="L105" i="7"/>
  <c r="P120" i="7"/>
  <c r="S118" i="10"/>
  <c r="H121" i="7" s="1"/>
  <c r="B114" i="14"/>
  <c r="F114" i="11" s="1"/>
  <c r="C114" i="11" s="1"/>
  <c r="M124" i="7"/>
  <c r="AJ126" i="14"/>
  <c r="AB126" i="14" s="1"/>
  <c r="Z126" i="14" s="1"/>
  <c r="P128" i="14"/>
  <c r="M128" i="14" s="1"/>
  <c r="U54" i="4"/>
  <c r="U76" i="4"/>
  <c r="O64" i="5"/>
  <c r="R82" i="5"/>
  <c r="T6" i="6"/>
  <c r="U6" i="6" s="1"/>
  <c r="V6" i="6" s="1"/>
  <c r="AA6" i="6" s="1"/>
  <c r="K11" i="6"/>
  <c r="L11" i="6" s="1"/>
  <c r="J11" i="6"/>
  <c r="K14" i="14"/>
  <c r="L14" i="14" s="1"/>
  <c r="D14" i="14" s="1"/>
  <c r="AG16" i="14"/>
  <c r="AB16" i="14" s="1"/>
  <c r="Z16" i="14" s="1"/>
  <c r="S16" i="14" s="1"/>
  <c r="G15" i="14"/>
  <c r="AE39" i="8"/>
  <c r="AM39" i="8"/>
  <c r="G49" i="6"/>
  <c r="H49" i="6" s="1"/>
  <c r="F49" i="6"/>
  <c r="K38" i="6"/>
  <c r="L38" i="6" s="1"/>
  <c r="J38" i="6"/>
  <c r="V50" i="15"/>
  <c r="G50" i="11" s="1"/>
  <c r="D50" i="11" s="1"/>
  <c r="V38" i="15"/>
  <c r="G38" i="11" s="1"/>
  <c r="D38" i="11" s="1"/>
  <c r="AJ50" i="14"/>
  <c r="N79" i="7"/>
  <c r="K79" i="7"/>
  <c r="P78" i="3" s="1"/>
  <c r="C78" i="14"/>
  <c r="H78" i="11" s="1"/>
  <c r="E78" i="11" s="1"/>
  <c r="W68" i="6"/>
  <c r="X68" i="6"/>
  <c r="Y68" i="6" s="1"/>
  <c r="M71" i="14"/>
  <c r="K77" i="14"/>
  <c r="M87" i="6"/>
  <c r="P95" i="7"/>
  <c r="M84" i="14"/>
  <c r="B84" i="14" s="1"/>
  <c r="F84" i="11" s="1"/>
  <c r="C84" i="11" s="1"/>
  <c r="P112" i="7"/>
  <c r="P107" i="6"/>
  <c r="Q107" i="6" s="1"/>
  <c r="R107" i="6" s="1"/>
  <c r="T107" i="6"/>
  <c r="U107" i="6" s="1"/>
  <c r="V107" i="6" s="1"/>
  <c r="O107" i="6"/>
  <c r="C125" i="14"/>
  <c r="H125" i="11" s="1"/>
  <c r="E125" i="11" s="1"/>
  <c r="T150" i="6"/>
  <c r="U150" i="6" s="1"/>
  <c r="V150" i="6" s="1"/>
  <c r="P150" i="6"/>
  <c r="Q150" i="6" s="1"/>
  <c r="O150" i="6"/>
  <c r="AG146" i="14"/>
  <c r="AB146" i="14" s="1"/>
  <c r="Z146" i="14" s="1"/>
  <c r="S146" i="14" s="1"/>
  <c r="P154" i="7"/>
  <c r="X49" i="8"/>
  <c r="S48" i="3" s="1"/>
  <c r="N16" i="7"/>
  <c r="K16" i="7"/>
  <c r="P15" i="3" s="1"/>
  <c r="R59" i="4"/>
  <c r="H140" i="4"/>
  <c r="F140" i="4"/>
  <c r="G140" i="4" s="1"/>
  <c r="J7" i="6"/>
  <c r="K7" i="6"/>
  <c r="L7" i="6" s="1"/>
  <c r="M7" i="6" s="1"/>
  <c r="P15" i="14"/>
  <c r="M15" i="14" s="1"/>
  <c r="AN21" i="8"/>
  <c r="T20" i="3" s="1"/>
  <c r="R20" i="3" s="1"/>
  <c r="C59" i="4"/>
  <c r="R50" i="4"/>
  <c r="R40" i="5"/>
  <c r="AB4" i="14"/>
  <c r="C49" i="5"/>
  <c r="R66" i="5"/>
  <c r="F6" i="6"/>
  <c r="G6" i="6"/>
  <c r="H6" i="6" s="1"/>
  <c r="Q28" i="8"/>
  <c r="R28" i="8" s="1"/>
  <c r="X28" i="8" s="1"/>
  <c r="Q27" i="8"/>
  <c r="R27" i="8" s="1"/>
  <c r="X27" i="8" s="1"/>
  <c r="U37" i="4"/>
  <c r="U42" i="3"/>
  <c r="N29" i="7"/>
  <c r="Q29" i="7" s="1"/>
  <c r="K29" i="7"/>
  <c r="P28" i="3" s="1"/>
  <c r="AB57" i="14"/>
  <c r="Z57" i="14" s="1"/>
  <c r="S57" i="14" s="1"/>
  <c r="Z43" i="14"/>
  <c r="S43" i="14" s="1"/>
  <c r="AN45" i="8"/>
  <c r="T44" i="3" s="1"/>
  <c r="R44" i="3" s="1"/>
  <c r="I48" i="15"/>
  <c r="AE71" i="8"/>
  <c r="S77" i="10"/>
  <c r="H80" i="7" s="1"/>
  <c r="I82" i="15"/>
  <c r="V82" i="15" s="1"/>
  <c r="G82" i="11" s="1"/>
  <c r="D82" i="11" s="1"/>
  <c r="T86" i="6"/>
  <c r="U86" i="6" s="1"/>
  <c r="V86" i="6" s="1"/>
  <c r="P86" i="6"/>
  <c r="Q86" i="6" s="1"/>
  <c r="O86" i="6"/>
  <c r="P98" i="14"/>
  <c r="M93" i="14"/>
  <c r="G110" i="6"/>
  <c r="H110" i="6" s="1"/>
  <c r="F110" i="6"/>
  <c r="C110" i="14"/>
  <c r="H110" i="11" s="1"/>
  <c r="E110" i="11" s="1"/>
  <c r="G110" i="14"/>
  <c r="D110" i="14" s="1"/>
  <c r="B110" i="14" s="1"/>
  <c r="F110" i="11" s="1"/>
  <c r="C110" i="11" s="1"/>
  <c r="P117" i="14"/>
  <c r="AB121" i="6"/>
  <c r="N120" i="3" s="1"/>
  <c r="W135" i="6"/>
  <c r="X135" i="6"/>
  <c r="Y135" i="6" s="1"/>
  <c r="S145" i="10"/>
  <c r="H148" i="7" s="1"/>
  <c r="I149" i="15"/>
  <c r="V149" i="15" s="1"/>
  <c r="G149" i="11" s="1"/>
  <c r="D149" i="11" s="1"/>
  <c r="AN158" i="14"/>
  <c r="G158" i="14"/>
  <c r="X152" i="6"/>
  <c r="Y152" i="6" s="1"/>
  <c r="Z152" i="6" s="1"/>
  <c r="O152" i="6"/>
  <c r="T152" i="6"/>
  <c r="U152" i="6" s="1"/>
  <c r="V152" i="6" s="1"/>
  <c r="P152" i="6"/>
  <c r="Q152" i="6" s="1"/>
  <c r="L158" i="7"/>
  <c r="R136" i="6"/>
  <c r="AA143" i="6"/>
  <c r="C113" i="4"/>
  <c r="R40" i="4"/>
  <c r="R48" i="4"/>
  <c r="R30" i="5"/>
  <c r="P12" i="14"/>
  <c r="P17" i="7"/>
  <c r="I24" i="15"/>
  <c r="AB36" i="14"/>
  <c r="Z52" i="14"/>
  <c r="S52" i="14" s="1"/>
  <c r="L51" i="14"/>
  <c r="D51" i="14" s="1"/>
  <c r="B51" i="14" s="1"/>
  <c r="F51" i="11" s="1"/>
  <c r="C51" i="11" s="1"/>
  <c r="B51" i="11" s="1"/>
  <c r="C51" i="14"/>
  <c r="H51" i="11" s="1"/>
  <c r="E51" i="11" s="1"/>
  <c r="AJ68" i="14"/>
  <c r="AB68" i="14" s="1"/>
  <c r="V68" i="15"/>
  <c r="G68" i="11" s="1"/>
  <c r="D68" i="11" s="1"/>
  <c r="V74" i="10"/>
  <c r="Y77" i="8"/>
  <c r="Z77" i="8" s="1"/>
  <c r="AN89" i="14"/>
  <c r="P96" i="14"/>
  <c r="M96" i="14" s="1"/>
  <c r="W104" i="6"/>
  <c r="X104" i="6"/>
  <c r="Y104" i="6" s="1"/>
  <c r="AJ97" i="14"/>
  <c r="AB97" i="14" s="1"/>
  <c r="Z97" i="14" s="1"/>
  <c r="S97" i="14" s="1"/>
  <c r="V106" i="15"/>
  <c r="G106" i="11" s="1"/>
  <c r="D106" i="11" s="1"/>
  <c r="P110" i="14"/>
  <c r="Q120" i="8"/>
  <c r="M120" i="8"/>
  <c r="S120" i="8"/>
  <c r="F120" i="8"/>
  <c r="P120" i="8"/>
  <c r="L120" i="8"/>
  <c r="U120" i="8"/>
  <c r="I120" i="8"/>
  <c r="G120" i="8"/>
  <c r="V120" i="8"/>
  <c r="T120" i="8"/>
  <c r="J120" i="8"/>
  <c r="F130" i="6"/>
  <c r="G130" i="6"/>
  <c r="H130" i="6" s="1"/>
  <c r="AG144" i="14"/>
  <c r="P157" i="14"/>
  <c r="AB138" i="14"/>
  <c r="Z138" i="14" s="1"/>
  <c r="P134" i="14"/>
  <c r="M134" i="14" s="1"/>
  <c r="C134" i="14" s="1"/>
  <c r="H134" i="11" s="1"/>
  <c r="E134" i="11" s="1"/>
  <c r="AN151" i="8"/>
  <c r="T150" i="3" s="1"/>
  <c r="L153" i="14"/>
  <c r="P136" i="14"/>
  <c r="M136" i="14" s="1"/>
  <c r="O8" i="8"/>
  <c r="X8" i="8" s="1"/>
  <c r="C17" i="5"/>
  <c r="R33" i="4"/>
  <c r="U77" i="5"/>
  <c r="X84" i="8"/>
  <c r="S83" i="3" s="1"/>
  <c r="R45" i="5"/>
  <c r="U73" i="4"/>
  <c r="X132" i="8"/>
  <c r="S131" i="3" s="1"/>
  <c r="C109" i="4"/>
  <c r="X16" i="8"/>
  <c r="S15" i="3" s="1"/>
  <c r="AG12" i="14"/>
  <c r="W18" i="8"/>
  <c r="V28" i="10"/>
  <c r="Y31" i="8"/>
  <c r="Z31" i="8" s="1"/>
  <c r="N45" i="7"/>
  <c r="Q45" i="7" s="1"/>
  <c r="K45" i="7"/>
  <c r="P44" i="3" s="1"/>
  <c r="AH48" i="8"/>
  <c r="J50" i="6"/>
  <c r="K50" i="6"/>
  <c r="L50" i="6" s="1"/>
  <c r="M50" i="6" s="1"/>
  <c r="G62" i="14"/>
  <c r="D62" i="14" s="1"/>
  <c r="B62" i="14" s="1"/>
  <c r="F62" i="11" s="1"/>
  <c r="C62" i="11" s="1"/>
  <c r="G65" i="14"/>
  <c r="K71" i="14"/>
  <c r="L71" i="14" s="1"/>
  <c r="D71" i="14" s="1"/>
  <c r="U40" i="5"/>
  <c r="U62" i="3"/>
  <c r="V76" i="10"/>
  <c r="Y79" i="8"/>
  <c r="Z79" i="8" s="1"/>
  <c r="U72" i="3"/>
  <c r="U47" i="5"/>
  <c r="U98" i="3"/>
  <c r="L85" i="14"/>
  <c r="D85" i="14" s="1"/>
  <c r="Q101" i="8"/>
  <c r="R101" i="8" s="1"/>
  <c r="X101" i="8" s="1"/>
  <c r="S100" i="3" s="1"/>
  <c r="Q102" i="8"/>
  <c r="R102" i="8" s="1"/>
  <c r="X102" i="8" s="1"/>
  <c r="S101" i="3" s="1"/>
  <c r="Q100" i="8"/>
  <c r="R100" i="8" s="1"/>
  <c r="X100" i="8" s="1"/>
  <c r="S99" i="3" s="1"/>
  <c r="V107" i="10"/>
  <c r="Y110" i="8"/>
  <c r="Z110" i="8" s="1"/>
  <c r="X111" i="6"/>
  <c r="Y111" i="6" s="1"/>
  <c r="Z111" i="6" s="1"/>
  <c r="W111" i="6"/>
  <c r="P112" i="14"/>
  <c r="U134" i="3"/>
  <c r="U75" i="5"/>
  <c r="V151" i="10"/>
  <c r="Y154" i="8"/>
  <c r="Z154" i="8" s="1"/>
  <c r="S142" i="10"/>
  <c r="H145" i="7" s="1"/>
  <c r="AL146" i="8"/>
  <c r="L28" i="5"/>
  <c r="L28" i="4"/>
  <c r="X60" i="8"/>
  <c r="S59" i="3" s="1"/>
  <c r="O18" i="4"/>
  <c r="I8" i="6"/>
  <c r="AB3" i="14"/>
  <c r="Z3" i="14" s="1"/>
  <c r="S3" i="14" s="1"/>
  <c r="X11" i="6"/>
  <c r="Y11" i="6" s="1"/>
  <c r="W11" i="6"/>
  <c r="W9" i="8"/>
  <c r="AL15" i="8"/>
  <c r="R20" i="6"/>
  <c r="AB20" i="6" s="1"/>
  <c r="G18" i="6"/>
  <c r="H18" i="6" s="1"/>
  <c r="F18" i="6"/>
  <c r="M48" i="6"/>
  <c r="X43" i="6"/>
  <c r="Y43" i="6" s="1"/>
  <c r="W43" i="6"/>
  <c r="U25" i="3"/>
  <c r="U17" i="5"/>
  <c r="T46" i="6"/>
  <c r="U46" i="6" s="1"/>
  <c r="V46" i="6" s="1"/>
  <c r="X46" i="6"/>
  <c r="Y46" i="6" s="1"/>
  <c r="Z46" i="6" s="1"/>
  <c r="O46" i="6"/>
  <c r="P46" i="6"/>
  <c r="Q46" i="6" s="1"/>
  <c r="F48" i="6"/>
  <c r="G48" i="6"/>
  <c r="H48" i="6" s="1"/>
  <c r="U53" i="4"/>
  <c r="U60" i="3"/>
  <c r="P69" i="6"/>
  <c r="Q69" i="6" s="1"/>
  <c r="O69" i="6"/>
  <c r="T69" i="6"/>
  <c r="U69" i="6" s="1"/>
  <c r="V69" i="6" s="1"/>
  <c r="K69" i="6"/>
  <c r="L69" i="6" s="1"/>
  <c r="J69" i="6"/>
  <c r="AB63" i="14"/>
  <c r="Z63" i="14" s="1"/>
  <c r="S63" i="14" s="1"/>
  <c r="K70" i="7"/>
  <c r="P69" i="3" s="1"/>
  <c r="N70" i="7"/>
  <c r="Q70" i="7" s="1"/>
  <c r="P46" i="5" s="1"/>
  <c r="N74" i="6"/>
  <c r="M73" i="3" s="1"/>
  <c r="S74" i="10"/>
  <c r="H77" i="7" s="1"/>
  <c r="K87" i="7"/>
  <c r="P86" i="3" s="1"/>
  <c r="N87" i="7"/>
  <c r="V81" i="15"/>
  <c r="G81" i="11" s="1"/>
  <c r="D81" i="11" s="1"/>
  <c r="P86" i="7"/>
  <c r="L95" i="7"/>
  <c r="AE93" i="8"/>
  <c r="AM93" i="8" s="1"/>
  <c r="S111" i="10"/>
  <c r="H114" i="7" s="1"/>
  <c r="V107" i="15"/>
  <c r="G107" i="11" s="1"/>
  <c r="D107" i="11" s="1"/>
  <c r="V105" i="15"/>
  <c r="G105" i="11" s="1"/>
  <c r="D105" i="11" s="1"/>
  <c r="AB117" i="14"/>
  <c r="Z117" i="14" s="1"/>
  <c r="S117" i="14" s="1"/>
  <c r="AE125" i="8"/>
  <c r="AM125" i="8" s="1"/>
  <c r="L136" i="7"/>
  <c r="P133" i="14"/>
  <c r="C108" i="4"/>
  <c r="C98" i="4"/>
  <c r="C73" i="5"/>
  <c r="AG15" i="14"/>
  <c r="AB15" i="14" s="1"/>
  <c r="Z15" i="14" s="1"/>
  <c r="S15" i="14" s="1"/>
  <c r="O25" i="7"/>
  <c r="M13" i="14"/>
  <c r="AN25" i="14"/>
  <c r="P39" i="6"/>
  <c r="Q39" i="6" s="1"/>
  <c r="R39" i="6" s="1"/>
  <c r="AB39" i="6" s="1"/>
  <c r="N38" i="3" s="1"/>
  <c r="AE47" i="8"/>
  <c r="D10" i="14"/>
  <c r="B10" i="14" s="1"/>
  <c r="F10" i="11" s="1"/>
  <c r="C10" i="11" s="1"/>
  <c r="P51" i="6"/>
  <c r="Q51" i="6" s="1"/>
  <c r="R51" i="6" s="1"/>
  <c r="O51" i="6"/>
  <c r="T51" i="6"/>
  <c r="U51" i="6" s="1"/>
  <c r="V51" i="6" s="1"/>
  <c r="AE50" i="8"/>
  <c r="P73" i="7"/>
  <c r="O100" i="7"/>
  <c r="AH98" i="8"/>
  <c r="AM98" i="8" s="1"/>
  <c r="AN98" i="8" s="1"/>
  <c r="AB96" i="14"/>
  <c r="Z96" i="14" s="1"/>
  <c r="S96" i="14" s="1"/>
  <c r="AG111" i="14"/>
  <c r="M115" i="7"/>
  <c r="AN113" i="14"/>
  <c r="AL115" i="8"/>
  <c r="O112" i="6"/>
  <c r="T112" i="6"/>
  <c r="U112" i="6" s="1"/>
  <c r="V112" i="6" s="1"/>
  <c r="P112" i="6"/>
  <c r="Q112" i="6" s="1"/>
  <c r="K118" i="7"/>
  <c r="P117" i="3" s="1"/>
  <c r="N118" i="7"/>
  <c r="U120" i="3"/>
  <c r="O124" i="6"/>
  <c r="T124" i="6"/>
  <c r="U124" i="6" s="1"/>
  <c r="V124" i="6" s="1"/>
  <c r="P124" i="6"/>
  <c r="Q124" i="6" s="1"/>
  <c r="R124" i="6" s="1"/>
  <c r="M130" i="6"/>
  <c r="T147" i="6"/>
  <c r="U147" i="6" s="1"/>
  <c r="V147" i="6" s="1"/>
  <c r="P147" i="6"/>
  <c r="Q147" i="6" s="1"/>
  <c r="O147" i="6"/>
  <c r="M153" i="7"/>
  <c r="AE152" i="8"/>
  <c r="AM152" i="8" s="1"/>
  <c r="AN152" i="8" s="1"/>
  <c r="AJ144" i="14"/>
  <c r="AL133" i="8"/>
  <c r="AM133" i="8" s="1"/>
  <c r="U123" i="4"/>
  <c r="P124" i="4"/>
  <c r="C55" i="4"/>
  <c r="O27" i="5"/>
  <c r="L12" i="7"/>
  <c r="H15" i="8"/>
  <c r="L20" i="14"/>
  <c r="Z20" i="14"/>
  <c r="S20" i="14" s="1"/>
  <c r="H30" i="8"/>
  <c r="X25" i="6"/>
  <c r="Y25" i="6" s="1"/>
  <c r="Z25" i="6" s="1"/>
  <c r="AA25" i="6" s="1"/>
  <c r="AB25" i="6" s="1"/>
  <c r="W25" i="6"/>
  <c r="AH40" i="8"/>
  <c r="P47" i="6"/>
  <c r="Q47" i="6" s="1"/>
  <c r="R47" i="6" s="1"/>
  <c r="AB47" i="6" s="1"/>
  <c r="N46" i="3" s="1"/>
  <c r="AG13" i="14"/>
  <c r="AB13" i="14" s="1"/>
  <c r="Z13" i="14" s="1"/>
  <c r="S13" i="14" s="1"/>
  <c r="I39" i="15"/>
  <c r="M41" i="14"/>
  <c r="U51" i="3"/>
  <c r="P58" i="14"/>
  <c r="I55" i="15"/>
  <c r="V55" i="15" s="1"/>
  <c r="G55" i="11" s="1"/>
  <c r="D55" i="11" s="1"/>
  <c r="V66" i="10"/>
  <c r="Y69" i="8"/>
  <c r="Z69" i="8" s="1"/>
  <c r="I72" i="15"/>
  <c r="O66" i="7"/>
  <c r="M76" i="7"/>
  <c r="K82" i="6"/>
  <c r="L82" i="6" s="1"/>
  <c r="M82" i="6" s="1"/>
  <c r="N82" i="6" s="1"/>
  <c r="M81" i="3" s="1"/>
  <c r="J82" i="6"/>
  <c r="M86" i="7"/>
  <c r="X86" i="6"/>
  <c r="Y86" i="6" s="1"/>
  <c r="Z86" i="6" s="1"/>
  <c r="X81" i="6"/>
  <c r="Y81" i="6" s="1"/>
  <c r="Z81" i="6" s="1"/>
  <c r="P81" i="6"/>
  <c r="Q81" i="6" s="1"/>
  <c r="T81" i="6"/>
  <c r="U81" i="6" s="1"/>
  <c r="V81" i="6" s="1"/>
  <c r="AA81" i="6" s="1"/>
  <c r="O81" i="6"/>
  <c r="I99" i="15"/>
  <c r="V99" i="15" s="1"/>
  <c r="G99" i="11" s="1"/>
  <c r="D99" i="11" s="1"/>
  <c r="AJ101" i="14"/>
  <c r="L108" i="14"/>
  <c r="D108" i="14" s="1"/>
  <c r="AJ112" i="14"/>
  <c r="AB112" i="14" s="1"/>
  <c r="P121" i="14"/>
  <c r="M121" i="14" s="1"/>
  <c r="U114" i="4"/>
  <c r="U129" i="3"/>
  <c r="W133" i="6"/>
  <c r="X133" i="6"/>
  <c r="Y133" i="6" s="1"/>
  <c r="AE132" i="8"/>
  <c r="AM132" i="8" s="1"/>
  <c r="AN132" i="8" s="1"/>
  <c r="T131" i="3" s="1"/>
  <c r="R131" i="3" s="1"/>
  <c r="AE143" i="8"/>
  <c r="P141" i="6"/>
  <c r="Q141" i="6" s="1"/>
  <c r="T141" i="6"/>
  <c r="U141" i="6" s="1"/>
  <c r="V141" i="6" s="1"/>
  <c r="AA141" i="6" s="1"/>
  <c r="O141" i="6"/>
  <c r="AN157" i="14"/>
  <c r="L146" i="14"/>
  <c r="D146" i="14" s="1"/>
  <c r="G150" i="6"/>
  <c r="H150" i="6" s="1"/>
  <c r="I150" i="6" s="1"/>
  <c r="F150" i="6"/>
  <c r="AG155" i="14"/>
  <c r="AB155" i="14" s="1"/>
  <c r="Z155" i="14" s="1"/>
  <c r="S155" i="14" s="1"/>
  <c r="AE153" i="8"/>
  <c r="C74" i="5"/>
  <c r="S74" i="5"/>
  <c r="K138" i="4"/>
  <c r="C34" i="5"/>
  <c r="L83" i="4"/>
  <c r="H139" i="4"/>
  <c r="F139" i="4"/>
  <c r="G139" i="4" s="1"/>
  <c r="P19" i="5"/>
  <c r="C69" i="5"/>
  <c r="X110" i="8"/>
  <c r="S109" i="3" s="1"/>
  <c r="P6" i="7"/>
  <c r="AE9" i="8"/>
  <c r="AM9" i="8" s="1"/>
  <c r="AN9" i="8" s="1"/>
  <c r="T8" i="3" s="1"/>
  <c r="P35" i="7"/>
  <c r="O48" i="7"/>
  <c r="P39" i="7"/>
  <c r="P50" i="7"/>
  <c r="L53" i="14"/>
  <c r="F56" i="6"/>
  <c r="G56" i="6"/>
  <c r="H56" i="6" s="1"/>
  <c r="O58" i="7"/>
  <c r="P48" i="7"/>
  <c r="I66" i="15"/>
  <c r="AL75" i="8"/>
  <c r="M73" i="6"/>
  <c r="M71" i="7"/>
  <c r="P79" i="7"/>
  <c r="AE80" i="8"/>
  <c r="AM80" i="8" s="1"/>
  <c r="I93" i="6"/>
  <c r="P101" i="6"/>
  <c r="Q101" i="6" s="1"/>
  <c r="T101" i="6"/>
  <c r="U101" i="6" s="1"/>
  <c r="V101" i="6" s="1"/>
  <c r="O101" i="6"/>
  <c r="D87" i="14"/>
  <c r="L86" i="14"/>
  <c r="D86" i="14" s="1"/>
  <c r="B86" i="14" s="1"/>
  <c r="F86" i="11" s="1"/>
  <c r="C86" i="11" s="1"/>
  <c r="C86" i="14"/>
  <c r="H86" i="11" s="1"/>
  <c r="E86" i="11" s="1"/>
  <c r="V94" i="15"/>
  <c r="G94" i="11" s="1"/>
  <c r="D94" i="11" s="1"/>
  <c r="M110" i="7"/>
  <c r="S108" i="10"/>
  <c r="H111" i="7" s="1"/>
  <c r="P119" i="14"/>
  <c r="AE115" i="8"/>
  <c r="V113" i="15"/>
  <c r="G113" i="11" s="1"/>
  <c r="D113" i="11" s="1"/>
  <c r="P129" i="7"/>
  <c r="G126" i="14"/>
  <c r="L131" i="7"/>
  <c r="P126" i="7"/>
  <c r="AG135" i="14"/>
  <c r="AB135" i="14" s="1"/>
  <c r="Z135" i="14" s="1"/>
  <c r="AG141" i="14"/>
  <c r="K129" i="7"/>
  <c r="P128" i="3" s="1"/>
  <c r="N129" i="7"/>
  <c r="Q129" i="7" s="1"/>
  <c r="X131" i="6"/>
  <c r="Y131" i="6" s="1"/>
  <c r="Z131" i="6" s="1"/>
  <c r="O131" i="6"/>
  <c r="T131" i="6"/>
  <c r="U131" i="6" s="1"/>
  <c r="V131" i="6" s="1"/>
  <c r="AA131" i="6" s="1"/>
  <c r="P131" i="6"/>
  <c r="Q131" i="6" s="1"/>
  <c r="AG133" i="14"/>
  <c r="AB133" i="14" s="1"/>
  <c r="Z133" i="14" s="1"/>
  <c r="S133" i="14" s="1"/>
  <c r="C5" i="5"/>
  <c r="C68" i="4"/>
  <c r="R54" i="4"/>
  <c r="C64" i="5"/>
  <c r="C89" i="4"/>
  <c r="S89" i="4"/>
  <c r="S43" i="5"/>
  <c r="S8" i="10"/>
  <c r="H11" i="7" s="1"/>
  <c r="P28" i="7"/>
  <c r="W22" i="8"/>
  <c r="AE43" i="8"/>
  <c r="AM43" i="8" s="1"/>
  <c r="P25" i="7"/>
  <c r="I30" i="15"/>
  <c r="O40" i="7"/>
  <c r="S29" i="10"/>
  <c r="H32" i="7" s="1"/>
  <c r="P57" i="7"/>
  <c r="AM52" i="8"/>
  <c r="AE52" i="8"/>
  <c r="AL61" i="8"/>
  <c r="AM61" i="8" s="1"/>
  <c r="AE58" i="8"/>
  <c r="U56" i="10"/>
  <c r="J59" i="7" s="1"/>
  <c r="M68" i="7"/>
  <c r="AG79" i="14"/>
  <c r="AG98" i="14"/>
  <c r="T102" i="6"/>
  <c r="U102" i="6" s="1"/>
  <c r="V102" i="6" s="1"/>
  <c r="O93" i="7"/>
  <c r="G98" i="6"/>
  <c r="H98" i="6" s="1"/>
  <c r="F98" i="6"/>
  <c r="AE104" i="8"/>
  <c r="AM104" i="8" s="1"/>
  <c r="AN104" i="8" s="1"/>
  <c r="I107" i="6"/>
  <c r="O119" i="6"/>
  <c r="T119" i="6"/>
  <c r="U119" i="6" s="1"/>
  <c r="V119" i="6" s="1"/>
  <c r="P119" i="6"/>
  <c r="Q119" i="6" s="1"/>
  <c r="R119" i="6" s="1"/>
  <c r="AH109" i="8"/>
  <c r="AM109" i="8" s="1"/>
  <c r="AG113" i="14"/>
  <c r="F118" i="6"/>
  <c r="G118" i="6"/>
  <c r="H118" i="6" s="1"/>
  <c r="P125" i="7"/>
  <c r="P122" i="14"/>
  <c r="M122" i="14" s="1"/>
  <c r="AN130" i="8"/>
  <c r="T129" i="3" s="1"/>
  <c r="V150" i="15"/>
  <c r="G150" i="11" s="1"/>
  <c r="D150" i="11" s="1"/>
  <c r="I151" i="15"/>
  <c r="V151" i="15" s="1"/>
  <c r="G151" i="11" s="1"/>
  <c r="D151" i="11" s="1"/>
  <c r="U24" i="4"/>
  <c r="U27" i="3"/>
  <c r="T38" i="6"/>
  <c r="U38" i="6" s="1"/>
  <c r="V38" i="6" s="1"/>
  <c r="X38" i="6"/>
  <c r="Y38" i="6" s="1"/>
  <c r="Z38" i="6" s="1"/>
  <c r="O38" i="6"/>
  <c r="P38" i="6"/>
  <c r="Q38" i="6" s="1"/>
  <c r="X29" i="6"/>
  <c r="Y29" i="6" s="1"/>
  <c r="Z29" i="6" s="1"/>
  <c r="P29" i="6"/>
  <c r="Q29" i="6" s="1"/>
  <c r="T29" i="6"/>
  <c r="U29" i="6" s="1"/>
  <c r="V29" i="6" s="1"/>
  <c r="AA29" i="6" s="1"/>
  <c r="O29" i="6"/>
  <c r="AB49" i="14"/>
  <c r="AL56" i="8"/>
  <c r="AM56" i="8" s="1"/>
  <c r="AN56" i="8" s="1"/>
  <c r="I64" i="15"/>
  <c r="V64" i="15" s="1"/>
  <c r="G64" i="11" s="1"/>
  <c r="D64" i="11" s="1"/>
  <c r="P82" i="14"/>
  <c r="M82" i="14" s="1"/>
  <c r="S98" i="10"/>
  <c r="H101" i="7" s="1"/>
  <c r="AE102" i="8"/>
  <c r="AM102" i="8" s="1"/>
  <c r="AN102" i="8" s="1"/>
  <c r="P104" i="6"/>
  <c r="Q104" i="6" s="1"/>
  <c r="T104" i="6"/>
  <c r="U104" i="6" s="1"/>
  <c r="V104" i="6" s="1"/>
  <c r="O104" i="6"/>
  <c r="U58" i="5"/>
  <c r="U99" i="3"/>
  <c r="G104" i="14"/>
  <c r="AA121" i="6"/>
  <c r="F121" i="6"/>
  <c r="G121" i="6"/>
  <c r="H121" i="6" s="1"/>
  <c r="T128" i="6"/>
  <c r="U128" i="6" s="1"/>
  <c r="V128" i="6" s="1"/>
  <c r="AA128" i="6" s="1"/>
  <c r="S120" i="10"/>
  <c r="H123" i="7" s="1"/>
  <c r="P145" i="14"/>
  <c r="N151" i="7"/>
  <c r="Q151" i="7" s="1"/>
  <c r="K151" i="7"/>
  <c r="P150" i="3" s="1"/>
  <c r="K149" i="6"/>
  <c r="L149" i="6" s="1"/>
  <c r="J149" i="6"/>
  <c r="M157" i="14"/>
  <c r="G151" i="14"/>
  <c r="D151" i="14" s="1"/>
  <c r="V126" i="15"/>
  <c r="G126" i="11" s="1"/>
  <c r="D126" i="11" s="1"/>
  <c r="M134" i="6"/>
  <c r="N134" i="6" s="1"/>
  <c r="M133" i="3" s="1"/>
  <c r="Z151" i="6"/>
  <c r="C71" i="4"/>
  <c r="C40" i="4"/>
  <c r="X40" i="8"/>
  <c r="S39" i="3" s="1"/>
  <c r="C30" i="5"/>
  <c r="Z4" i="14"/>
  <c r="S4" i="14" s="1"/>
  <c r="AE14" i="8"/>
  <c r="AM14" i="8" s="1"/>
  <c r="I12" i="15"/>
  <c r="V12" i="15" s="1"/>
  <c r="G12" i="11" s="1"/>
  <c r="D12" i="11" s="1"/>
  <c r="I25" i="6"/>
  <c r="N25" i="6" s="1"/>
  <c r="P43" i="6"/>
  <c r="Q43" i="6" s="1"/>
  <c r="R43" i="6" s="1"/>
  <c r="O43" i="6"/>
  <c r="T43" i="6"/>
  <c r="U43" i="6" s="1"/>
  <c r="V43" i="6" s="1"/>
  <c r="V22" i="10"/>
  <c r="Y25" i="8"/>
  <c r="Z25" i="8" s="1"/>
  <c r="U47" i="3"/>
  <c r="M61" i="6"/>
  <c r="S31" i="10"/>
  <c r="H34" i="7" s="1"/>
  <c r="D58" i="14"/>
  <c r="AN60" i="8"/>
  <c r="Q54" i="7"/>
  <c r="AE65" i="8"/>
  <c r="AM65" i="8"/>
  <c r="Z74" i="14"/>
  <c r="S74" i="14" s="1"/>
  <c r="AB83" i="6"/>
  <c r="N82" i="3" s="1"/>
  <c r="S70" i="10"/>
  <c r="H73" i="7" s="1"/>
  <c r="AL92" i="8"/>
  <c r="AM92" i="8" s="1"/>
  <c r="AN92" i="8" s="1"/>
  <c r="V90" i="10"/>
  <c r="Y93" i="8"/>
  <c r="Z93" i="8" s="1"/>
  <c r="AN93" i="8" s="1"/>
  <c r="T92" i="3" s="1"/>
  <c r="R92" i="3" s="1"/>
  <c r="Z108" i="6"/>
  <c r="V116" i="10"/>
  <c r="Y119" i="8"/>
  <c r="Z119" i="8" s="1"/>
  <c r="AN119" i="8" s="1"/>
  <c r="T118" i="3" s="1"/>
  <c r="V106" i="10"/>
  <c r="Y109" i="8"/>
  <c r="Z109" i="8" s="1"/>
  <c r="S109" i="10"/>
  <c r="H112" i="7" s="1"/>
  <c r="S110" i="10"/>
  <c r="H113" i="7" s="1"/>
  <c r="V117" i="10"/>
  <c r="Y120" i="8"/>
  <c r="Z120" i="8" s="1"/>
  <c r="V120" i="10"/>
  <c r="Y123" i="8"/>
  <c r="Z123" i="8" s="1"/>
  <c r="AN123" i="8" s="1"/>
  <c r="T122" i="3" s="1"/>
  <c r="R122" i="3" s="1"/>
  <c r="V125" i="10"/>
  <c r="Y128" i="8"/>
  <c r="Z128" i="8" s="1"/>
  <c r="W148" i="6"/>
  <c r="X148" i="6"/>
  <c r="Y148" i="6" s="1"/>
  <c r="U144" i="3"/>
  <c r="AE147" i="8"/>
  <c r="P153" i="14"/>
  <c r="AE157" i="8"/>
  <c r="AM157" i="8"/>
  <c r="S157" i="10"/>
  <c r="H160" i="7" s="1"/>
  <c r="M131" i="7"/>
  <c r="S134" i="10"/>
  <c r="H137" i="7" s="1"/>
  <c r="P156" i="6"/>
  <c r="Q156" i="6" s="1"/>
  <c r="T156" i="6"/>
  <c r="U156" i="6" s="1"/>
  <c r="V156" i="6" s="1"/>
  <c r="O156" i="6"/>
  <c r="S136" i="10"/>
  <c r="H139" i="7" s="1"/>
  <c r="U29" i="4"/>
  <c r="U106" i="4"/>
  <c r="L17" i="5"/>
  <c r="O126" i="8"/>
  <c r="C67" i="4"/>
  <c r="R67" i="4"/>
  <c r="X79" i="8"/>
  <c r="S78" i="3" s="1"/>
  <c r="R46" i="5"/>
  <c r="L109" i="4"/>
  <c r="V5" i="15"/>
  <c r="G5" i="11" s="1"/>
  <c r="D5" i="11" s="1"/>
  <c r="G7" i="14"/>
  <c r="D7" i="14" s="1"/>
  <c r="B7" i="14" s="1"/>
  <c r="F7" i="11" s="1"/>
  <c r="C7" i="11" s="1"/>
  <c r="U14" i="3"/>
  <c r="O19" i="8"/>
  <c r="X19" i="8" s="1"/>
  <c r="S18" i="3" s="1"/>
  <c r="U10" i="5"/>
  <c r="U11" i="3"/>
  <c r="Q18" i="8"/>
  <c r="R18" i="8" s="1"/>
  <c r="U31" i="3"/>
  <c r="M40" i="6"/>
  <c r="X42" i="6"/>
  <c r="Y42" i="6" s="1"/>
  <c r="W42" i="6"/>
  <c r="T58" i="6"/>
  <c r="U58" i="6" s="1"/>
  <c r="V58" i="6" s="1"/>
  <c r="P58" i="6"/>
  <c r="Q58" i="6" s="1"/>
  <c r="O58" i="6"/>
  <c r="P47" i="14"/>
  <c r="M47" i="14" s="1"/>
  <c r="T50" i="6"/>
  <c r="U50" i="6" s="1"/>
  <c r="V50" i="6" s="1"/>
  <c r="P50" i="6"/>
  <c r="Q50" i="6" s="1"/>
  <c r="O50" i="6"/>
  <c r="R63" i="3"/>
  <c r="G59" i="6"/>
  <c r="H59" i="6" s="1"/>
  <c r="F59" i="6"/>
  <c r="F79" i="6"/>
  <c r="G79" i="6"/>
  <c r="H79" i="6" s="1"/>
  <c r="S79" i="10"/>
  <c r="H82" i="7" s="1"/>
  <c r="Q73" i="8"/>
  <c r="R73" i="8" s="1"/>
  <c r="X73" i="8" s="1"/>
  <c r="Q74" i="8"/>
  <c r="R74" i="8" s="1"/>
  <c r="X74" i="8" s="1"/>
  <c r="S73" i="3" s="1"/>
  <c r="Q75" i="8"/>
  <c r="R75" i="8" s="1"/>
  <c r="M96" i="6"/>
  <c r="N96" i="6" s="1"/>
  <c r="M95" i="3" s="1"/>
  <c r="M80" i="14"/>
  <c r="K126" i="14"/>
  <c r="L126" i="14" s="1"/>
  <c r="P142" i="14"/>
  <c r="M142" i="14" s="1"/>
  <c r="L145" i="14"/>
  <c r="C19" i="4"/>
  <c r="C119" i="4"/>
  <c r="O134" i="4"/>
  <c r="R28" i="5"/>
  <c r="U28" i="5"/>
  <c r="U115" i="4"/>
  <c r="R42" i="5"/>
  <c r="O72" i="5"/>
  <c r="C72" i="5"/>
  <c r="R87" i="4"/>
  <c r="S11" i="5"/>
  <c r="X77" i="8"/>
  <c r="S76" i="3" s="1"/>
  <c r="X10" i="6"/>
  <c r="Y10" i="6" s="1"/>
  <c r="W10" i="6"/>
  <c r="I16" i="15"/>
  <c r="V16" i="15" s="1"/>
  <c r="G16" i="11" s="1"/>
  <c r="D16" i="11" s="1"/>
  <c r="AN29" i="8"/>
  <c r="T28" i="3" s="1"/>
  <c r="R28" i="3" s="1"/>
  <c r="G23" i="6"/>
  <c r="H23" i="6" s="1"/>
  <c r="F23" i="6"/>
  <c r="I40" i="15"/>
  <c r="V40" i="15" s="1"/>
  <c r="G40" i="11" s="1"/>
  <c r="D40" i="11" s="1"/>
  <c r="AG37" i="14"/>
  <c r="M37" i="6"/>
  <c r="N37" i="6" s="1"/>
  <c r="M36" i="3" s="1"/>
  <c r="X57" i="6"/>
  <c r="Y57" i="6" s="1"/>
  <c r="W57" i="6"/>
  <c r="V46" i="15"/>
  <c r="G46" i="11" s="1"/>
  <c r="D46" i="11" s="1"/>
  <c r="AB43" i="14"/>
  <c r="I64" i="6"/>
  <c r="N64" i="6" s="1"/>
  <c r="M63" i="3" s="1"/>
  <c r="U52" i="4"/>
  <c r="U59" i="3"/>
  <c r="U64" i="4"/>
  <c r="U74" i="3"/>
  <c r="V72" i="15"/>
  <c r="G72" i="11" s="1"/>
  <c r="D72" i="11" s="1"/>
  <c r="Z70" i="6"/>
  <c r="T84" i="6"/>
  <c r="U84" i="6" s="1"/>
  <c r="V84" i="6" s="1"/>
  <c r="P84" i="6"/>
  <c r="Q84" i="6" s="1"/>
  <c r="O84" i="6"/>
  <c r="T78" i="6"/>
  <c r="U78" i="6" s="1"/>
  <c r="V78" i="6" s="1"/>
  <c r="P78" i="6"/>
  <c r="Q78" i="6" s="1"/>
  <c r="O78" i="6"/>
  <c r="X78" i="6"/>
  <c r="Y78" i="6" s="1"/>
  <c r="Z78" i="6" s="1"/>
  <c r="AJ82" i="14"/>
  <c r="AB82" i="14" s="1"/>
  <c r="Z82" i="14" s="1"/>
  <c r="S82" i="14" s="1"/>
  <c r="I92" i="15"/>
  <c r="V92" i="15" s="1"/>
  <c r="G92" i="11" s="1"/>
  <c r="D92" i="11" s="1"/>
  <c r="Z88" i="14"/>
  <c r="S88" i="14" s="1"/>
  <c r="AB100" i="6"/>
  <c r="N99" i="3" s="1"/>
  <c r="V93" i="15"/>
  <c r="G93" i="11" s="1"/>
  <c r="D93" i="11" s="1"/>
  <c r="I100" i="15"/>
  <c r="V100" i="15" s="1"/>
  <c r="G100" i="11" s="1"/>
  <c r="D100" i="11" s="1"/>
  <c r="P110" i="6"/>
  <c r="Q110" i="6" s="1"/>
  <c r="R110" i="6" s="1"/>
  <c r="O110" i="6"/>
  <c r="T110" i="6"/>
  <c r="U110" i="6" s="1"/>
  <c r="V110" i="6" s="1"/>
  <c r="I116" i="15"/>
  <c r="V116" i="15" s="1"/>
  <c r="G116" i="11" s="1"/>
  <c r="D116" i="11" s="1"/>
  <c r="AN119" i="14"/>
  <c r="AB119" i="14" s="1"/>
  <c r="Z119" i="14" s="1"/>
  <c r="S119" i="14" s="1"/>
  <c r="X112" i="6"/>
  <c r="Y112" i="6" s="1"/>
  <c r="W112" i="6"/>
  <c r="O120" i="7"/>
  <c r="O123" i="6"/>
  <c r="T123" i="6"/>
  <c r="U123" i="6" s="1"/>
  <c r="V123" i="6" s="1"/>
  <c r="AA123" i="6" s="1"/>
  <c r="P123" i="6"/>
  <c r="Q123" i="6" s="1"/>
  <c r="R123" i="6" s="1"/>
  <c r="AB123" i="6" s="1"/>
  <c r="M108" i="4" s="1"/>
  <c r="S133" i="10"/>
  <c r="H136" i="7" s="1"/>
  <c r="C64" i="4"/>
  <c r="C93" i="4"/>
  <c r="R93" i="4"/>
  <c r="U78" i="5"/>
  <c r="U128" i="4"/>
  <c r="U76" i="5"/>
  <c r="AL8" i="8"/>
  <c r="M21" i="6"/>
  <c r="N21" i="6" s="1"/>
  <c r="M20" i="3" s="1"/>
  <c r="M20" i="14"/>
  <c r="AN26" i="8"/>
  <c r="T25" i="3" s="1"/>
  <c r="G43" i="6"/>
  <c r="H43" i="6" s="1"/>
  <c r="F43" i="6"/>
  <c r="P32" i="14"/>
  <c r="L37" i="14"/>
  <c r="K30" i="6"/>
  <c r="L30" i="6" s="1"/>
  <c r="J30" i="6"/>
  <c r="X53" i="6"/>
  <c r="Y53" i="6" s="1"/>
  <c r="W53" i="6"/>
  <c r="V48" i="15"/>
  <c r="G48" i="11" s="1"/>
  <c r="D48" i="11" s="1"/>
  <c r="AN66" i="14"/>
  <c r="O71" i="7"/>
  <c r="AE76" i="8"/>
  <c r="AM76" i="8"/>
  <c r="AN76" i="8" s="1"/>
  <c r="W92" i="6"/>
  <c r="X92" i="6"/>
  <c r="Y92" i="6" s="1"/>
  <c r="N93" i="6"/>
  <c r="M92" i="3" s="1"/>
  <c r="I91" i="15"/>
  <c r="V91" i="15" s="1"/>
  <c r="G91" i="11" s="1"/>
  <c r="D91" i="11" s="1"/>
  <c r="L98" i="7"/>
  <c r="AN102" i="14"/>
  <c r="AB102" i="14" s="1"/>
  <c r="Z102" i="14" s="1"/>
  <c r="S102" i="14" s="1"/>
  <c r="Z107" i="6"/>
  <c r="C97" i="14"/>
  <c r="H97" i="11" s="1"/>
  <c r="E97" i="11" s="1"/>
  <c r="G107" i="14"/>
  <c r="AG117" i="14"/>
  <c r="L121" i="14"/>
  <c r="D121" i="14" s="1"/>
  <c r="V134" i="15"/>
  <c r="G134" i="11" s="1"/>
  <c r="D134" i="11" s="1"/>
  <c r="G135" i="14"/>
  <c r="O135" i="6"/>
  <c r="P135" i="6"/>
  <c r="Q135" i="6" s="1"/>
  <c r="R135" i="6" s="1"/>
  <c r="T135" i="6"/>
  <c r="U135" i="6" s="1"/>
  <c r="V135" i="6" s="1"/>
  <c r="AH147" i="8"/>
  <c r="S123" i="4"/>
  <c r="O123" i="4"/>
  <c r="O35" i="8"/>
  <c r="X35" i="8" s="1"/>
  <c r="S34" i="3" s="1"/>
  <c r="U118" i="4"/>
  <c r="R47" i="4"/>
  <c r="R124" i="4"/>
  <c r="X37" i="8"/>
  <c r="S36" i="3" s="1"/>
  <c r="U53" i="5"/>
  <c r="F14" i="6"/>
  <c r="G14" i="6"/>
  <c r="H14" i="6" s="1"/>
  <c r="I14" i="6" s="1"/>
  <c r="M16" i="6"/>
  <c r="P23" i="6"/>
  <c r="Q23" i="6" s="1"/>
  <c r="T23" i="6"/>
  <c r="U23" i="6" s="1"/>
  <c r="V23" i="6" s="1"/>
  <c r="AA23" i="6" s="1"/>
  <c r="O23" i="6"/>
  <c r="W30" i="8"/>
  <c r="AJ28" i="14"/>
  <c r="AB28" i="14" s="1"/>
  <c r="G35" i="6"/>
  <c r="H35" i="6" s="1"/>
  <c r="F35" i="6"/>
  <c r="AE16" i="8"/>
  <c r="AM16" i="8" s="1"/>
  <c r="AH55" i="8"/>
  <c r="X41" i="6"/>
  <c r="Y41" i="6" s="1"/>
  <c r="W41" i="6"/>
  <c r="P39" i="14"/>
  <c r="M39" i="14" s="1"/>
  <c r="B39" i="14" s="1"/>
  <c r="F39" i="11" s="1"/>
  <c r="C39" i="11" s="1"/>
  <c r="X52" i="6"/>
  <c r="Y52" i="6" s="1"/>
  <c r="W52" i="6"/>
  <c r="X50" i="6"/>
  <c r="Y50" i="6" s="1"/>
  <c r="Z50" i="6" s="1"/>
  <c r="W50" i="6"/>
  <c r="AE57" i="8"/>
  <c r="AM57" i="8" s="1"/>
  <c r="S55" i="10"/>
  <c r="H58" i="7" s="1"/>
  <c r="L59" i="7"/>
  <c r="O59" i="7"/>
  <c r="AH68" i="8"/>
  <c r="L74" i="14"/>
  <c r="D74" i="14" s="1"/>
  <c r="U63" i="3"/>
  <c r="I81" i="15"/>
  <c r="AH104" i="8"/>
  <c r="T98" i="6"/>
  <c r="U98" i="6" s="1"/>
  <c r="V98" i="6" s="1"/>
  <c r="AA98" i="6" s="1"/>
  <c r="AB98" i="6" s="1"/>
  <c r="AB116" i="14"/>
  <c r="Z116" i="14" s="1"/>
  <c r="S116" i="14" s="1"/>
  <c r="AL126" i="8"/>
  <c r="AM126" i="8" s="1"/>
  <c r="AN126" i="8" s="1"/>
  <c r="V138" i="15"/>
  <c r="G138" i="11" s="1"/>
  <c r="D138" i="11" s="1"/>
  <c r="U80" i="5"/>
  <c r="U145" i="3"/>
  <c r="Q147" i="8"/>
  <c r="R147" i="8" s="1"/>
  <c r="X147" i="8" s="1"/>
  <c r="Q149" i="8"/>
  <c r="R149" i="8" s="1"/>
  <c r="X149" i="8" s="1"/>
  <c r="Q146" i="8"/>
  <c r="R146" i="8" s="1"/>
  <c r="X146" i="8" s="1"/>
  <c r="Q148" i="8"/>
  <c r="R148" i="8" s="1"/>
  <c r="X148" i="8" s="1"/>
  <c r="S147" i="3" s="1"/>
  <c r="D148" i="14"/>
  <c r="B148" i="14" s="1"/>
  <c r="F148" i="11" s="1"/>
  <c r="C148" i="11" s="1"/>
  <c r="P155" i="14"/>
  <c r="P154" i="14"/>
  <c r="AG157" i="14"/>
  <c r="AL160" i="8"/>
  <c r="V128" i="10"/>
  <c r="Y131" i="8"/>
  <c r="Z131" i="8" s="1"/>
  <c r="AN131" i="8" s="1"/>
  <c r="T130" i="3" s="1"/>
  <c r="R130" i="3" s="1"/>
  <c r="F139" i="6"/>
  <c r="G139" i="6"/>
  <c r="H139" i="6" s="1"/>
  <c r="Q125" i="8"/>
  <c r="R125" i="8" s="1"/>
  <c r="X125" i="8" s="1"/>
  <c r="Q124" i="8"/>
  <c r="R124" i="8" s="1"/>
  <c r="X124" i="8" s="1"/>
  <c r="S123" i="3" s="1"/>
  <c r="Q126" i="8"/>
  <c r="R126" i="8" s="1"/>
  <c r="G146" i="6"/>
  <c r="H146" i="6" s="1"/>
  <c r="I146" i="6" s="1"/>
  <c r="F146" i="6"/>
  <c r="K145" i="6"/>
  <c r="L145" i="6" s="1"/>
  <c r="J145" i="6"/>
  <c r="U156" i="3"/>
  <c r="V158" i="10"/>
  <c r="Y161" i="8"/>
  <c r="Z161" i="8" s="1"/>
  <c r="AN156" i="14"/>
  <c r="AB156" i="14" s="1"/>
  <c r="Z156" i="14" s="1"/>
  <c r="S156" i="14" s="1"/>
  <c r="P54" i="5"/>
  <c r="U74" i="5"/>
  <c r="C120" i="4"/>
  <c r="L120" i="4"/>
  <c r="U34" i="5"/>
  <c r="R19" i="5"/>
  <c r="U7" i="3"/>
  <c r="U6" i="5"/>
  <c r="AE8" i="8"/>
  <c r="I4" i="15"/>
  <c r="V4" i="15" s="1"/>
  <c r="L15" i="7"/>
  <c r="N17" i="8"/>
  <c r="U17" i="3"/>
  <c r="U15" i="4"/>
  <c r="U17" i="4"/>
  <c r="U19" i="3"/>
  <c r="J35" i="6"/>
  <c r="K35" i="6"/>
  <c r="L35" i="6" s="1"/>
  <c r="M35" i="6" s="1"/>
  <c r="V37" i="10"/>
  <c r="Y40" i="8"/>
  <c r="Z40" i="8" s="1"/>
  <c r="V27" i="10"/>
  <c r="Y30" i="8"/>
  <c r="Z30" i="8" s="1"/>
  <c r="AN30" i="8" s="1"/>
  <c r="T29" i="3" s="1"/>
  <c r="AH50" i="8"/>
  <c r="AN50" i="14"/>
  <c r="T65" i="6"/>
  <c r="U65" i="6" s="1"/>
  <c r="V65" i="6" s="1"/>
  <c r="AA65" i="6" s="1"/>
  <c r="AB65" i="6" s="1"/>
  <c r="K57" i="14"/>
  <c r="L57" i="14" s="1"/>
  <c r="D57" i="14" s="1"/>
  <c r="AE68" i="8"/>
  <c r="AM68" i="8" s="1"/>
  <c r="Z69" i="14"/>
  <c r="S69" i="14" s="1"/>
  <c r="U58" i="4"/>
  <c r="U66" i="3"/>
  <c r="X66" i="6"/>
  <c r="Y66" i="6" s="1"/>
  <c r="Z66" i="6" s="1"/>
  <c r="AA66" i="6" s="1"/>
  <c r="AB66" i="6" s="1"/>
  <c r="W66" i="6"/>
  <c r="AH79" i="8"/>
  <c r="V88" i="15"/>
  <c r="G88" i="11" s="1"/>
  <c r="D88" i="11" s="1"/>
  <c r="T90" i="6"/>
  <c r="U90" i="6" s="1"/>
  <c r="V90" i="6" s="1"/>
  <c r="P90" i="6"/>
  <c r="Q90" i="6" s="1"/>
  <c r="X90" i="6"/>
  <c r="Y90" i="6" s="1"/>
  <c r="Z90" i="6" s="1"/>
  <c r="O90" i="6"/>
  <c r="K99" i="14"/>
  <c r="L99" i="14" s="1"/>
  <c r="D99" i="14" s="1"/>
  <c r="S101" i="10"/>
  <c r="H104" i="7" s="1"/>
  <c r="O114" i="7"/>
  <c r="M119" i="14"/>
  <c r="S119" i="10"/>
  <c r="H122" i="7" s="1"/>
  <c r="K112" i="14"/>
  <c r="L112" i="14" s="1"/>
  <c r="D112" i="14" s="1"/>
  <c r="S114" i="10"/>
  <c r="H117" i="7" s="1"/>
  <c r="AB122" i="14"/>
  <c r="Z122" i="14" s="1"/>
  <c r="S122" i="14" s="1"/>
  <c r="N133" i="7"/>
  <c r="K133" i="7"/>
  <c r="P132" i="3" s="1"/>
  <c r="AE138" i="8"/>
  <c r="AM138" i="8" s="1"/>
  <c r="P111" i="4"/>
  <c r="O111" i="4"/>
  <c r="U68" i="4"/>
  <c r="C76" i="4"/>
  <c r="M89" i="4"/>
  <c r="K14" i="7"/>
  <c r="N14" i="7"/>
  <c r="P7" i="14"/>
  <c r="P24" i="7"/>
  <c r="J24" i="6"/>
  <c r="K24" i="6"/>
  <c r="L24" i="6" s="1"/>
  <c r="U19" i="4"/>
  <c r="U22" i="3"/>
  <c r="V24" i="15"/>
  <c r="G24" i="11" s="1"/>
  <c r="D24" i="11" s="1"/>
  <c r="S30" i="10"/>
  <c r="H33" i="7" s="1"/>
  <c r="AE48" i="8"/>
  <c r="AM48" i="8" s="1"/>
  <c r="AN48" i="8" s="1"/>
  <c r="P52" i="14"/>
  <c r="M52" i="14" s="1"/>
  <c r="AH53" i="8"/>
  <c r="AM53" i="8" s="1"/>
  <c r="M68" i="14"/>
  <c r="U61" i="4"/>
  <c r="U70" i="3"/>
  <c r="K80" i="6"/>
  <c r="L80" i="6" s="1"/>
  <c r="M80" i="6" s="1"/>
  <c r="J80" i="6"/>
  <c r="C63" i="14"/>
  <c r="H63" i="11" s="1"/>
  <c r="E63" i="11" s="1"/>
  <c r="W80" i="6"/>
  <c r="X80" i="6"/>
  <c r="Y80" i="6" s="1"/>
  <c r="Z80" i="6" s="1"/>
  <c r="AE95" i="8"/>
  <c r="AM95" i="8" s="1"/>
  <c r="AL101" i="8"/>
  <c r="L102" i="7"/>
  <c r="O110" i="7"/>
  <c r="C115" i="14"/>
  <c r="H115" i="11" s="1"/>
  <c r="E115" i="11" s="1"/>
  <c r="J124" i="6"/>
  <c r="K124" i="6"/>
  <c r="L124" i="6" s="1"/>
  <c r="I122" i="15"/>
  <c r="V122" i="15" s="1"/>
  <c r="G122" i="11" s="1"/>
  <c r="D122" i="11" s="1"/>
  <c r="G128" i="6"/>
  <c r="H128" i="6" s="1"/>
  <c r="F128" i="6"/>
  <c r="T140" i="6"/>
  <c r="U140" i="6" s="1"/>
  <c r="V140" i="6" s="1"/>
  <c r="AA140" i="6" s="1"/>
  <c r="P140" i="6"/>
  <c r="Q140" i="6" s="1"/>
  <c r="O140" i="6"/>
  <c r="F149" i="6"/>
  <c r="G149" i="6"/>
  <c r="H149" i="6" s="1"/>
  <c r="AN144" i="14"/>
  <c r="T157" i="6"/>
  <c r="U157" i="6" s="1"/>
  <c r="V157" i="6" s="1"/>
  <c r="L154" i="7"/>
  <c r="S151" i="10"/>
  <c r="H154" i="7" s="1"/>
  <c r="X59" i="8"/>
  <c r="S58" i="3" s="1"/>
  <c r="G61" i="6"/>
  <c r="H61" i="6" s="1"/>
  <c r="I61" i="6" s="1"/>
  <c r="F61" i="6"/>
  <c r="G50" i="6"/>
  <c r="H50" i="6" s="1"/>
  <c r="F50" i="6"/>
  <c r="AE75" i="8"/>
  <c r="AM75" i="8"/>
  <c r="P60" i="14"/>
  <c r="I77" i="15"/>
  <c r="P85" i="6"/>
  <c r="Q85" i="6" s="1"/>
  <c r="O85" i="6"/>
  <c r="T85" i="6"/>
  <c r="U85" i="6" s="1"/>
  <c r="V85" i="6" s="1"/>
  <c r="AA85" i="6" s="1"/>
  <c r="X93" i="6"/>
  <c r="Y93" i="6" s="1"/>
  <c r="Z93" i="6" s="1"/>
  <c r="AA93" i="6" s="1"/>
  <c r="AB93" i="6" s="1"/>
  <c r="W93" i="6"/>
  <c r="P114" i="6"/>
  <c r="Q114" i="6" s="1"/>
  <c r="O114" i="6"/>
  <c r="T114" i="6"/>
  <c r="U114" i="6" s="1"/>
  <c r="V114" i="6" s="1"/>
  <c r="F113" i="6"/>
  <c r="G113" i="6"/>
  <c r="H113" i="6" s="1"/>
  <c r="U100" i="4"/>
  <c r="U114" i="3"/>
  <c r="I132" i="15"/>
  <c r="U135" i="3"/>
  <c r="U119" i="4"/>
  <c r="V136" i="15"/>
  <c r="G136" i="11" s="1"/>
  <c r="D136" i="11" s="1"/>
  <c r="F161" i="6"/>
  <c r="G161" i="6"/>
  <c r="H161" i="6" s="1"/>
  <c r="V147" i="10"/>
  <c r="Y150" i="8"/>
  <c r="Z150" i="8" s="1"/>
  <c r="AN150" i="8" s="1"/>
  <c r="T149" i="3" s="1"/>
  <c r="M158" i="14"/>
  <c r="AN134" i="14"/>
  <c r="AB134" i="14" s="1"/>
  <c r="Z134" i="14" s="1"/>
  <c r="S134" i="14" s="1"/>
  <c r="O113" i="4"/>
  <c r="U113" i="4"/>
  <c r="R44" i="5"/>
  <c r="C79" i="4"/>
  <c r="P22" i="5"/>
  <c r="O40" i="4"/>
  <c r="X90" i="8"/>
  <c r="S89" i="3" s="1"/>
  <c r="M59" i="5"/>
  <c r="S12" i="10"/>
  <c r="H15" i="7" s="1"/>
  <c r="I14" i="15"/>
  <c r="D15" i="14"/>
  <c r="P9" i="14"/>
  <c r="P24" i="14"/>
  <c r="M24" i="14" s="1"/>
  <c r="G47" i="6"/>
  <c r="H47" i="6" s="1"/>
  <c r="F47" i="6"/>
  <c r="V52" i="10"/>
  <c r="Y55" i="8"/>
  <c r="Z55" i="8" s="1"/>
  <c r="I31" i="15"/>
  <c r="V31" i="15" s="1"/>
  <c r="G31" i="11" s="1"/>
  <c r="D31" i="11" s="1"/>
  <c r="Z35" i="14"/>
  <c r="S35" i="14" s="1"/>
  <c r="V48" i="10"/>
  <c r="Y51" i="8"/>
  <c r="Z51" i="8" s="1"/>
  <c r="AN51" i="8" s="1"/>
  <c r="T50" i="3" s="1"/>
  <c r="I57" i="15"/>
  <c r="T54" i="6"/>
  <c r="U54" i="6" s="1"/>
  <c r="V54" i="6" s="1"/>
  <c r="X54" i="6"/>
  <c r="Y54" i="6" s="1"/>
  <c r="Z54" i="6" s="1"/>
  <c r="O54" i="6"/>
  <c r="P54" i="6"/>
  <c r="Q54" i="6" s="1"/>
  <c r="V68" i="10"/>
  <c r="Y71" i="8"/>
  <c r="Z71" i="8" s="1"/>
  <c r="AN59" i="8"/>
  <c r="T58" i="3" s="1"/>
  <c r="X82" i="6"/>
  <c r="Y82" i="6" s="1"/>
  <c r="W82" i="6"/>
  <c r="S96" i="10"/>
  <c r="H99" i="7" s="1"/>
  <c r="J102" i="6"/>
  <c r="K102" i="6"/>
  <c r="L102" i="6" s="1"/>
  <c r="M103" i="7"/>
  <c r="O103" i="7"/>
  <c r="X113" i="6"/>
  <c r="Y113" i="6" s="1"/>
  <c r="W113" i="6"/>
  <c r="X122" i="6"/>
  <c r="Y122" i="6" s="1"/>
  <c r="W122" i="6"/>
  <c r="B115" i="14"/>
  <c r="F115" i="11" s="1"/>
  <c r="C115" i="11" s="1"/>
  <c r="P125" i="6"/>
  <c r="Q125" i="6" s="1"/>
  <c r="R125" i="6" s="1"/>
  <c r="T125" i="6"/>
  <c r="U125" i="6" s="1"/>
  <c r="V125" i="6" s="1"/>
  <c r="AA125" i="6" s="1"/>
  <c r="O125" i="6"/>
  <c r="R134" i="7"/>
  <c r="O133" i="3" s="1"/>
  <c r="Q133" i="3"/>
  <c r="V135" i="15"/>
  <c r="G135" i="11" s="1"/>
  <c r="D135" i="11" s="1"/>
  <c r="U82" i="5"/>
  <c r="U152" i="3"/>
  <c r="S153" i="10"/>
  <c r="H156" i="7" s="1"/>
  <c r="O131" i="7"/>
  <c r="I146" i="15"/>
  <c r="D158" i="14"/>
  <c r="V157" i="15"/>
  <c r="G157" i="11" s="1"/>
  <c r="D157" i="11" s="1"/>
  <c r="R25" i="5"/>
  <c r="U9" i="5"/>
  <c r="C46" i="5"/>
  <c r="C65" i="5"/>
  <c r="U65" i="5"/>
  <c r="U109" i="4"/>
  <c r="S21" i="10"/>
  <c r="H24" i="7" s="1"/>
  <c r="AE15" i="8"/>
  <c r="AM15" i="8" s="1"/>
  <c r="AN15" i="8" s="1"/>
  <c r="X19" i="6"/>
  <c r="Y19" i="6" s="1"/>
  <c r="W19" i="6"/>
  <c r="J27" i="6"/>
  <c r="K27" i="6"/>
  <c r="L27" i="6" s="1"/>
  <c r="AN40" i="14"/>
  <c r="U30" i="5"/>
  <c r="U46" i="3"/>
  <c r="AJ45" i="14"/>
  <c r="K46" i="6"/>
  <c r="L46" i="6" s="1"/>
  <c r="J46" i="6"/>
  <c r="AN47" i="14"/>
  <c r="M58" i="14"/>
  <c r="G58" i="6"/>
  <c r="H58" i="6" s="1"/>
  <c r="F58" i="6"/>
  <c r="G55" i="6"/>
  <c r="H55" i="6" s="1"/>
  <c r="I55" i="6" s="1"/>
  <c r="F55" i="6"/>
  <c r="AL41" i="8"/>
  <c r="AM41" i="8" s="1"/>
  <c r="AN41" i="8" s="1"/>
  <c r="V47" i="15"/>
  <c r="G47" i="11" s="1"/>
  <c r="D47" i="11" s="1"/>
  <c r="AN65" i="8"/>
  <c r="X75" i="6"/>
  <c r="Y75" i="6" s="1"/>
  <c r="W75" i="6"/>
  <c r="K68" i="6"/>
  <c r="L68" i="6" s="1"/>
  <c r="J68" i="6"/>
  <c r="R77" i="3"/>
  <c r="L82" i="7"/>
  <c r="T99" i="6"/>
  <c r="U99" i="6" s="1"/>
  <c r="V99" i="6" s="1"/>
  <c r="AA99" i="6" s="1"/>
  <c r="P99" i="6"/>
  <c r="Q99" i="6" s="1"/>
  <c r="R99" i="6" s="1"/>
  <c r="O99" i="6"/>
  <c r="V85" i="15"/>
  <c r="G85" i="11" s="1"/>
  <c r="D85" i="11" s="1"/>
  <c r="I102" i="15"/>
  <c r="V102" i="15" s="1"/>
  <c r="G102" i="11" s="1"/>
  <c r="D102" i="11" s="1"/>
  <c r="U96" i="4"/>
  <c r="U110" i="3"/>
  <c r="F111" i="6"/>
  <c r="G111" i="6"/>
  <c r="H111" i="6" s="1"/>
  <c r="S112" i="10"/>
  <c r="H115" i="7" s="1"/>
  <c r="AE117" i="8"/>
  <c r="AG143" i="14"/>
  <c r="I143" i="15"/>
  <c r="V143" i="15" s="1"/>
  <c r="G143" i="11" s="1"/>
  <c r="D143" i="11" s="1"/>
  <c r="G145" i="14"/>
  <c r="P148" i="6"/>
  <c r="Q148" i="6" s="1"/>
  <c r="T148" i="6"/>
  <c r="U148" i="6" s="1"/>
  <c r="V148" i="6" s="1"/>
  <c r="O148" i="6"/>
  <c r="O92" i="4"/>
  <c r="P19" i="4"/>
  <c r="C28" i="5"/>
  <c r="M58" i="5"/>
  <c r="C42" i="5"/>
  <c r="O42" i="5"/>
  <c r="U42" i="4"/>
  <c r="U35" i="4"/>
  <c r="R32" i="5"/>
  <c r="C30" i="4"/>
  <c r="Z11" i="14"/>
  <c r="S11" i="14" s="1"/>
  <c r="C11" i="5"/>
  <c r="C75" i="5"/>
  <c r="X94" i="8"/>
  <c r="S93" i="3" s="1"/>
  <c r="AB12" i="14"/>
  <c r="Z12" i="14" s="1"/>
  <c r="S12" i="14" s="1"/>
  <c r="S16" i="10"/>
  <c r="H19" i="7" s="1"/>
  <c r="G33" i="14"/>
  <c r="D33" i="14" s="1"/>
  <c r="B33" i="14" s="1"/>
  <c r="F33" i="11" s="1"/>
  <c r="C33" i="11" s="1"/>
  <c r="L28" i="7"/>
  <c r="P47" i="7"/>
  <c r="K55" i="6"/>
  <c r="L55" i="6" s="1"/>
  <c r="J55" i="6"/>
  <c r="AE51" i="8"/>
  <c r="AM51" i="8"/>
  <c r="M74" i="14"/>
  <c r="B74" i="14" s="1"/>
  <c r="F74" i="11" s="1"/>
  <c r="C74" i="11" s="1"/>
  <c r="K77" i="6"/>
  <c r="L77" i="6" s="1"/>
  <c r="J77" i="6"/>
  <c r="M84" i="7"/>
  <c r="V79" i="10"/>
  <c r="Y82" i="8"/>
  <c r="Z82" i="8" s="1"/>
  <c r="V88" i="10"/>
  <c r="Y91" i="8"/>
  <c r="Z91" i="8" s="1"/>
  <c r="AG80" i="14"/>
  <c r="AB80" i="14" s="1"/>
  <c r="Z80" i="14" s="1"/>
  <c r="S80" i="14" s="1"/>
  <c r="Q109" i="7"/>
  <c r="P94" i="4" s="1"/>
  <c r="L93" i="14"/>
  <c r="D93" i="14" s="1"/>
  <c r="AE122" i="8"/>
  <c r="AM122" i="8" s="1"/>
  <c r="Q116" i="8"/>
  <c r="M116" i="8"/>
  <c r="S116" i="8"/>
  <c r="F116" i="8"/>
  <c r="P116" i="8"/>
  <c r="L116" i="8"/>
  <c r="U116" i="8"/>
  <c r="I116" i="8"/>
  <c r="G116" i="8"/>
  <c r="V116" i="8"/>
  <c r="T116" i="8"/>
  <c r="J116" i="8"/>
  <c r="R37" i="5"/>
  <c r="C50" i="5"/>
  <c r="S93" i="4"/>
  <c r="Q93" i="4" s="1"/>
  <c r="C76" i="5"/>
  <c r="O16" i="5"/>
  <c r="C16" i="5"/>
  <c r="P14" i="7"/>
  <c r="L10" i="7"/>
  <c r="X24" i="6"/>
  <c r="Y24" i="6" s="1"/>
  <c r="W24" i="6"/>
  <c r="AU248" i="17"/>
  <c r="D248" i="17" s="1"/>
  <c r="J160" i="3" s="1"/>
  <c r="AU244" i="17"/>
  <c r="D244" i="17" s="1"/>
  <c r="AU240" i="17"/>
  <c r="D240" i="17" s="1"/>
  <c r="J156" i="3" s="1"/>
  <c r="AU236" i="17"/>
  <c r="D236" i="17" s="1"/>
  <c r="AU232" i="17"/>
  <c r="D232" i="17" s="1"/>
  <c r="AU220" i="17"/>
  <c r="D220" i="17" s="1"/>
  <c r="AU216" i="17"/>
  <c r="D216" i="17" s="1"/>
  <c r="AU204" i="17"/>
  <c r="D204" i="17" s="1"/>
  <c r="AU247" i="17"/>
  <c r="D247" i="17" s="1"/>
  <c r="J159" i="3" s="1"/>
  <c r="AU243" i="17"/>
  <c r="D243" i="17" s="1"/>
  <c r="AU239" i="17"/>
  <c r="D239" i="17" s="1"/>
  <c r="AU211" i="17"/>
  <c r="D211" i="17" s="1"/>
  <c r="AU195" i="17"/>
  <c r="D195" i="17" s="1"/>
  <c r="AU250" i="17"/>
  <c r="D250" i="17" s="1"/>
  <c r="AU246" i="17"/>
  <c r="D246" i="17" s="1"/>
  <c r="J158" i="3" s="1"/>
  <c r="AU242" i="17"/>
  <c r="D242" i="17" s="1"/>
  <c r="AU249" i="17"/>
  <c r="D249" i="17" s="1"/>
  <c r="AU245" i="17"/>
  <c r="D245" i="17" s="1"/>
  <c r="J157" i="3" s="1"/>
  <c r="AU241" i="17"/>
  <c r="D241" i="17" s="1"/>
  <c r="AU233" i="17"/>
  <c r="D233" i="17" s="1"/>
  <c r="AU197" i="17"/>
  <c r="D197" i="17" s="1"/>
  <c r="AU193" i="17"/>
  <c r="D193" i="17" s="1"/>
  <c r="AU171" i="17"/>
  <c r="D171" i="17" s="1"/>
  <c r="AU150" i="17"/>
  <c r="D150" i="17" s="1"/>
  <c r="AU134" i="17"/>
  <c r="D134" i="17" s="1"/>
  <c r="AU102" i="17"/>
  <c r="D102" i="17" s="1"/>
  <c r="AU86" i="17"/>
  <c r="D86" i="17" s="1"/>
  <c r="AU75" i="17"/>
  <c r="D75" i="17" s="1"/>
  <c r="AU43" i="17"/>
  <c r="D43" i="17" s="1"/>
  <c r="AU22" i="17"/>
  <c r="D22" i="17" s="1"/>
  <c r="AU6" i="17"/>
  <c r="D6" i="17" s="1"/>
  <c r="AU206" i="17"/>
  <c r="D206" i="17" s="1"/>
  <c r="AU160" i="17"/>
  <c r="D160" i="17" s="1"/>
  <c r="AU133" i="17"/>
  <c r="D133" i="17" s="1"/>
  <c r="AU117" i="17"/>
  <c r="D117" i="17" s="1"/>
  <c r="AU101" i="17"/>
  <c r="D101" i="17" s="1"/>
  <c r="AU85" i="17"/>
  <c r="D85" i="17" s="1"/>
  <c r="AU80" i="17"/>
  <c r="D80" i="17" s="1"/>
  <c r="AU69" i="17"/>
  <c r="D69" i="17" s="1"/>
  <c r="AU175" i="17"/>
  <c r="D175" i="17" s="1"/>
  <c r="AU170" i="17"/>
  <c r="D170" i="17" s="1"/>
  <c r="AU122" i="17"/>
  <c r="D122" i="17" s="1"/>
  <c r="AU106" i="17"/>
  <c r="D106" i="17" s="1"/>
  <c r="AU95" i="17"/>
  <c r="D95" i="17" s="1"/>
  <c r="AU79" i="17"/>
  <c r="D79" i="17" s="1"/>
  <c r="AU47" i="17"/>
  <c r="D47" i="17" s="1"/>
  <c r="AU42" i="17"/>
  <c r="D42" i="17" s="1"/>
  <c r="AU234" i="17"/>
  <c r="D234" i="17" s="1"/>
  <c r="AU169" i="17"/>
  <c r="D169" i="17" s="1"/>
  <c r="AU153" i="17"/>
  <c r="D153" i="17" s="1"/>
  <c r="AU148" i="17"/>
  <c r="D148" i="17" s="1"/>
  <c r="AU132" i="17"/>
  <c r="D132" i="17" s="1"/>
  <c r="AU116" i="17"/>
  <c r="D116" i="17" s="1"/>
  <c r="AU100" i="17"/>
  <c r="D100" i="17" s="1"/>
  <c r="AU84" i="17"/>
  <c r="D84" i="17" s="1"/>
  <c r="AU52" i="17"/>
  <c r="D52" i="17" s="1"/>
  <c r="AU25" i="17"/>
  <c r="D25" i="17" s="1"/>
  <c r="AU20" i="17"/>
  <c r="D20" i="17" s="1"/>
  <c r="AU9" i="17"/>
  <c r="D9" i="17" s="1"/>
  <c r="AU4" i="17"/>
  <c r="D4" i="17" s="1"/>
  <c r="AU158" i="17"/>
  <c r="D158" i="17" s="1"/>
  <c r="AU115" i="17"/>
  <c r="D115" i="17" s="1"/>
  <c r="AU99" i="17"/>
  <c r="D99" i="17" s="1"/>
  <c r="AU83" i="17"/>
  <c r="D83" i="17" s="1"/>
  <c r="AU78" i="17"/>
  <c r="D78" i="17" s="1"/>
  <c r="AU62" i="17"/>
  <c r="D62" i="17" s="1"/>
  <c r="AU198" i="17"/>
  <c r="D198" i="17" s="1"/>
  <c r="AU173" i="17"/>
  <c r="D173" i="17" s="1"/>
  <c r="AU168" i="17"/>
  <c r="D168" i="17" s="1"/>
  <c r="AU157" i="17"/>
  <c r="D157" i="17" s="1"/>
  <c r="AU136" i="17"/>
  <c r="D136" i="17" s="1"/>
  <c r="AU104" i="17"/>
  <c r="D104" i="17" s="1"/>
  <c r="AU93" i="17"/>
  <c r="D93" i="17" s="1"/>
  <c r="AU77" i="17"/>
  <c r="D77" i="17" s="1"/>
  <c r="AU40" i="17"/>
  <c r="D40" i="17" s="1"/>
  <c r="AU24" i="17"/>
  <c r="D24" i="17" s="1"/>
  <c r="AU13" i="17"/>
  <c r="D13" i="17" s="1"/>
  <c r="AU130" i="17"/>
  <c r="D130" i="17" s="1"/>
  <c r="AU87" i="17"/>
  <c r="D87" i="17" s="1"/>
  <c r="AU140" i="17"/>
  <c r="D140" i="17" s="1"/>
  <c r="AU39" i="17"/>
  <c r="D39" i="17" s="1"/>
  <c r="AU17" i="17"/>
  <c r="D17" i="17" s="1"/>
  <c r="AU172" i="17"/>
  <c r="D172" i="17" s="1"/>
  <c r="AU129" i="17"/>
  <c r="D129" i="17" s="1"/>
  <c r="AU16" i="17"/>
  <c r="D16" i="17" s="1"/>
  <c r="AU5" i="17"/>
  <c r="D5" i="17" s="1"/>
  <c r="AU81" i="17"/>
  <c r="D81" i="17" s="1"/>
  <c r="AU46" i="17"/>
  <c r="D46" i="17" s="1"/>
  <c r="AU14" i="17"/>
  <c r="D14" i="17" s="1"/>
  <c r="AU161" i="17"/>
  <c r="D161" i="17" s="1"/>
  <c r="AU71" i="17"/>
  <c r="D71" i="17" s="1"/>
  <c r="AU33" i="17"/>
  <c r="D33" i="17" s="1"/>
  <c r="AU194" i="17"/>
  <c r="D194" i="17" s="1"/>
  <c r="AU32" i="17"/>
  <c r="D32" i="17" s="1"/>
  <c r="AU21" i="17"/>
  <c r="D21" i="17" s="1"/>
  <c r="AU66" i="17"/>
  <c r="D66" i="17" s="1"/>
  <c r="AU30" i="17"/>
  <c r="D30" i="17" s="1"/>
  <c r="U122" i="4"/>
  <c r="C85" i="4"/>
  <c r="C58" i="4"/>
  <c r="U15" i="5"/>
  <c r="C117" i="4"/>
  <c r="C90" i="4"/>
  <c r="C78" i="4"/>
  <c r="U31" i="5"/>
  <c r="C15" i="5"/>
  <c r="C122" i="4"/>
  <c r="U5" i="5"/>
  <c r="U5" i="3"/>
  <c r="C31" i="5"/>
  <c r="U7" i="4"/>
  <c r="U63" i="5"/>
  <c r="C47" i="5"/>
  <c r="C41" i="5"/>
  <c r="C127" i="4"/>
  <c r="C84" i="4"/>
  <c r="U62" i="4"/>
  <c r="C20" i="4"/>
  <c r="U79" i="5"/>
  <c r="C63" i="5"/>
  <c r="U121" i="4"/>
  <c r="U94" i="4"/>
  <c r="C79" i="5"/>
  <c r="U105" i="4"/>
  <c r="U85" i="4"/>
  <c r="C62" i="4"/>
  <c r="U27" i="4"/>
  <c r="C95" i="4"/>
  <c r="U25" i="4"/>
  <c r="C110" i="4"/>
  <c r="C107" i="4"/>
  <c r="C48" i="5"/>
  <c r="C62" i="5"/>
  <c r="C46" i="4"/>
  <c r="C121" i="4"/>
  <c r="U70" i="4"/>
  <c r="U41" i="5"/>
  <c r="C23" i="4"/>
  <c r="C86" i="4"/>
  <c r="U66" i="4"/>
  <c r="U127" i="4"/>
  <c r="C55" i="5"/>
  <c r="C39" i="5"/>
  <c r="C52" i="5"/>
  <c r="U81" i="5"/>
  <c r="C81" i="5"/>
  <c r="C94" i="4"/>
  <c r="U82" i="4"/>
  <c r="C102" i="4"/>
  <c r="C34" i="4"/>
  <c r="C57" i="5"/>
  <c r="U10" i="4"/>
  <c r="C61" i="4"/>
  <c r="C68" i="5"/>
  <c r="U49" i="4"/>
  <c r="U29" i="5"/>
  <c r="C126" i="4"/>
  <c r="U36" i="5"/>
  <c r="U20" i="5"/>
  <c r="C21" i="4"/>
  <c r="U91" i="4"/>
  <c r="C57" i="4"/>
  <c r="C70" i="4"/>
  <c r="C116" i="4"/>
  <c r="U97" i="4"/>
  <c r="C88" i="4"/>
  <c r="U71" i="5"/>
  <c r="U34" i="4"/>
  <c r="C13" i="5"/>
  <c r="U23" i="5"/>
  <c r="C43" i="4"/>
  <c r="C53" i="4"/>
  <c r="U110" i="4"/>
  <c r="C82" i="4"/>
  <c r="U13" i="4"/>
  <c r="C10" i="4"/>
  <c r="U65" i="4"/>
  <c r="C49" i="4"/>
  <c r="U52" i="5"/>
  <c r="C105" i="4"/>
  <c r="C77" i="4"/>
  <c r="C91" i="4"/>
  <c r="C66" i="4"/>
  <c r="C100" i="4"/>
  <c r="U38" i="4"/>
  <c r="C97" i="4"/>
  <c r="U116" i="4"/>
  <c r="C71" i="5"/>
  <c r="U36" i="4"/>
  <c r="U68" i="5"/>
  <c r="U22" i="4"/>
  <c r="C7" i="4"/>
  <c r="U75" i="4"/>
  <c r="C23" i="5"/>
  <c r="C8" i="4"/>
  <c r="C7" i="5"/>
  <c r="C15" i="4"/>
  <c r="C25" i="4"/>
  <c r="C14" i="5"/>
  <c r="C16" i="4"/>
  <c r="U46" i="4"/>
  <c r="C72" i="4"/>
  <c r="C27" i="4"/>
  <c r="C36" i="4"/>
  <c r="C65" i="4"/>
  <c r="U125" i="4"/>
  <c r="C63" i="4"/>
  <c r="C13" i="4"/>
  <c r="C44" i="4"/>
  <c r="U107" i="4"/>
  <c r="C29" i="5"/>
  <c r="U48" i="5"/>
  <c r="U62" i="5"/>
  <c r="U33" i="5"/>
  <c r="C33" i="5"/>
  <c r="U57" i="5"/>
  <c r="C125" i="4"/>
  <c r="C38" i="4"/>
  <c r="U86" i="4"/>
  <c r="U55" i="5"/>
  <c r="C22" i="4"/>
  <c r="C75" i="4"/>
  <c r="C36" i="5"/>
  <c r="U44" i="4"/>
  <c r="C20" i="5"/>
  <c r="X18" i="6"/>
  <c r="Y18" i="6" s="1"/>
  <c r="W18" i="6"/>
  <c r="AE18" i="8"/>
  <c r="AM18" i="8" s="1"/>
  <c r="AN18" i="8" s="1"/>
  <c r="L32" i="7"/>
  <c r="M31" i="7"/>
  <c r="P31" i="7"/>
  <c r="K31" i="6"/>
  <c r="L31" i="6" s="1"/>
  <c r="J31" i="6"/>
  <c r="X35" i="6"/>
  <c r="Y35" i="6" s="1"/>
  <c r="Z35" i="6" s="1"/>
  <c r="L16" i="7"/>
  <c r="AL28" i="8"/>
  <c r="T40" i="6"/>
  <c r="U40" i="6" s="1"/>
  <c r="V40" i="6" s="1"/>
  <c r="O40" i="6"/>
  <c r="P40" i="6"/>
  <c r="Q40" i="6" s="1"/>
  <c r="I54" i="15"/>
  <c r="V54" i="15" s="1"/>
  <c r="G54" i="11" s="1"/>
  <c r="D54" i="11" s="1"/>
  <c r="AL57" i="8"/>
  <c r="K22" i="6"/>
  <c r="L22" i="6" s="1"/>
  <c r="J22" i="6"/>
  <c r="J51" i="6"/>
  <c r="K51" i="6"/>
  <c r="L51" i="6" s="1"/>
  <c r="AE74" i="8"/>
  <c r="AM74" i="8" s="1"/>
  <c r="N90" i="7"/>
  <c r="Q90" i="7" s="1"/>
  <c r="AJ98" i="14"/>
  <c r="AB98" i="14" s="1"/>
  <c r="Z98" i="14" s="1"/>
  <c r="S98" i="14" s="1"/>
  <c r="I90" i="15"/>
  <c r="V90" i="15" s="1"/>
  <c r="G90" i="11" s="1"/>
  <c r="D90" i="11" s="1"/>
  <c r="M95" i="14"/>
  <c r="B95" i="14" s="1"/>
  <c r="F95" i="11" s="1"/>
  <c r="C95" i="11" s="1"/>
  <c r="L97" i="7"/>
  <c r="K105" i="6"/>
  <c r="L105" i="6" s="1"/>
  <c r="J105" i="6"/>
  <c r="J110" i="6"/>
  <c r="K110" i="6"/>
  <c r="L110" i="6" s="1"/>
  <c r="AN107" i="14"/>
  <c r="V121" i="8"/>
  <c r="M121" i="8"/>
  <c r="L121" i="8"/>
  <c r="U121" i="8"/>
  <c r="I121" i="8"/>
  <c r="K121" i="8" s="1"/>
  <c r="Q121" i="8"/>
  <c r="F121" i="8"/>
  <c r="H121" i="8" s="1"/>
  <c r="G121" i="8"/>
  <c r="T121" i="8"/>
  <c r="S121" i="8"/>
  <c r="P121" i="8"/>
  <c r="J121" i="8"/>
  <c r="P135" i="7"/>
  <c r="P133" i="7"/>
  <c r="F143" i="6"/>
  <c r="G143" i="6"/>
  <c r="H143" i="6" s="1"/>
  <c r="D134" i="14"/>
  <c r="S144" i="6"/>
  <c r="T144" i="6"/>
  <c r="U144" i="6" s="1"/>
  <c r="K142" i="14"/>
  <c r="L142" i="14" s="1"/>
  <c r="I147" i="15"/>
  <c r="M150" i="7"/>
  <c r="O153" i="7"/>
  <c r="AG153" i="14"/>
  <c r="M153" i="14"/>
  <c r="M154" i="14"/>
  <c r="AB152" i="14"/>
  <c r="Z152" i="14" s="1"/>
  <c r="S152" i="14" s="1"/>
  <c r="B152" i="14" s="1"/>
  <c r="F152" i="11" s="1"/>
  <c r="C152" i="11" s="1"/>
  <c r="O136" i="7"/>
  <c r="AB141" i="14"/>
  <c r="AH154" i="8"/>
  <c r="AN130" i="14"/>
  <c r="AB130" i="14" s="1"/>
  <c r="Z130" i="14" s="1"/>
  <c r="P153" i="7"/>
  <c r="D155" i="14"/>
  <c r="P123" i="4"/>
  <c r="S118" i="4"/>
  <c r="O118" i="4"/>
  <c r="C47" i="4"/>
  <c r="S124" i="4"/>
  <c r="Q124" i="4" s="1"/>
  <c r="S55" i="4"/>
  <c r="U55" i="4"/>
  <c r="X34" i="8"/>
  <c r="S33" i="3" s="1"/>
  <c r="AH10" i="8"/>
  <c r="D9" i="14"/>
  <c r="AG24" i="14"/>
  <c r="AB24" i="14" s="1"/>
  <c r="Z24" i="14" s="1"/>
  <c r="S24" i="14" s="1"/>
  <c r="K22" i="14"/>
  <c r="L22" i="14" s="1"/>
  <c r="D22" i="14" s="1"/>
  <c r="O43" i="7"/>
  <c r="AE20" i="8"/>
  <c r="AM20" i="8" s="1"/>
  <c r="AN20" i="8" s="1"/>
  <c r="D45" i="14"/>
  <c r="N53" i="7"/>
  <c r="K53" i="7"/>
  <c r="P52" i="3" s="1"/>
  <c r="T22" i="6"/>
  <c r="U22" i="6" s="1"/>
  <c r="V22" i="6" s="1"/>
  <c r="AA22" i="6" s="1"/>
  <c r="X22" i="6"/>
  <c r="Y22" i="6" s="1"/>
  <c r="Z22" i="6" s="1"/>
  <c r="O22" i="6"/>
  <c r="P22" i="6"/>
  <c r="Q22" i="6" s="1"/>
  <c r="K38" i="14"/>
  <c r="L38" i="14" s="1"/>
  <c r="D38" i="14" s="1"/>
  <c r="O60" i="7"/>
  <c r="P72" i="14"/>
  <c r="M72" i="14" s="1"/>
  <c r="U39" i="5"/>
  <c r="U58" i="3"/>
  <c r="T74" i="6"/>
  <c r="U74" i="6" s="1"/>
  <c r="V74" i="6" s="1"/>
  <c r="P74" i="6"/>
  <c r="Q74" i="6" s="1"/>
  <c r="O74" i="6"/>
  <c r="P82" i="7"/>
  <c r="M77" i="14"/>
  <c r="P103" i="7"/>
  <c r="AG108" i="14"/>
  <c r="AB108" i="14" s="1"/>
  <c r="Z108" i="14" s="1"/>
  <c r="S108" i="14" s="1"/>
  <c r="T111" i="6"/>
  <c r="U111" i="6" s="1"/>
  <c r="V111" i="6" s="1"/>
  <c r="AA111" i="6" s="1"/>
  <c r="O111" i="6"/>
  <c r="P111" i="6"/>
  <c r="Q111" i="6" s="1"/>
  <c r="P115" i="7"/>
  <c r="J120" i="6"/>
  <c r="K120" i="6"/>
  <c r="L120" i="6" s="1"/>
  <c r="F115" i="6"/>
  <c r="G115" i="6"/>
  <c r="H115" i="6" s="1"/>
  <c r="I115" i="6" s="1"/>
  <c r="O125" i="7"/>
  <c r="T126" i="6"/>
  <c r="U126" i="6" s="1"/>
  <c r="V126" i="6" s="1"/>
  <c r="AA126" i="6" s="1"/>
  <c r="AB126" i="6" s="1"/>
  <c r="N130" i="7"/>
  <c r="L130" i="7"/>
  <c r="M145" i="14"/>
  <c r="S155" i="10"/>
  <c r="H158" i="7" s="1"/>
  <c r="AM160" i="8"/>
  <c r="AE160" i="8"/>
  <c r="Z128" i="14"/>
  <c r="S128" i="14" s="1"/>
  <c r="AE140" i="8"/>
  <c r="AM140" i="8" s="1"/>
  <c r="AN140" i="8" s="1"/>
  <c r="O74" i="5"/>
  <c r="C18" i="5"/>
  <c r="R61" i="5"/>
  <c r="C19" i="5"/>
  <c r="R60" i="4"/>
  <c r="X81" i="8"/>
  <c r="S80" i="3" s="1"/>
  <c r="L8" i="14"/>
  <c r="P4" i="14"/>
  <c r="M4" i="14" s="1"/>
  <c r="X12" i="6"/>
  <c r="Y12" i="6" s="1"/>
  <c r="W12" i="6"/>
  <c r="R17" i="8"/>
  <c r="P19" i="7"/>
  <c r="AG6" i="14"/>
  <c r="AB6" i="14" s="1"/>
  <c r="Z6" i="14" s="1"/>
  <c r="Q38" i="7"/>
  <c r="V30" i="15"/>
  <c r="G30" i="11" s="1"/>
  <c r="D30" i="11" s="1"/>
  <c r="P43" i="7"/>
  <c r="T28" i="6"/>
  <c r="U28" i="6" s="1"/>
  <c r="V28" i="6" s="1"/>
  <c r="O28" i="6"/>
  <c r="P28" i="6"/>
  <c r="Q28" i="6" s="1"/>
  <c r="I25" i="15"/>
  <c r="V25" i="15" s="1"/>
  <c r="G25" i="11" s="1"/>
  <c r="D25" i="11" s="1"/>
  <c r="V19" i="10"/>
  <c r="Y22" i="8"/>
  <c r="Z22" i="8" s="1"/>
  <c r="AN22" i="8" s="1"/>
  <c r="T21" i="3" s="1"/>
  <c r="V65" i="15"/>
  <c r="G65" i="11" s="1"/>
  <c r="D65" i="11" s="1"/>
  <c r="D63" i="14"/>
  <c r="L77" i="14"/>
  <c r="D77" i="14" s="1"/>
  <c r="AN81" i="8"/>
  <c r="T80" i="3" s="1"/>
  <c r="U80" i="4"/>
  <c r="U93" i="3"/>
  <c r="L88" i="14"/>
  <c r="I101" i="15"/>
  <c r="V101" i="15" s="1"/>
  <c r="G101" i="11" s="1"/>
  <c r="D101" i="11" s="1"/>
  <c r="AE110" i="8"/>
  <c r="AN111" i="14"/>
  <c r="L113" i="14"/>
  <c r="D113" i="14" s="1"/>
  <c r="B113" i="14" s="1"/>
  <c r="F113" i="11" s="1"/>
  <c r="C113" i="11" s="1"/>
  <c r="L120" i="7"/>
  <c r="P114" i="14"/>
  <c r="F157" i="6"/>
  <c r="G157" i="6"/>
  <c r="H157" i="6" s="1"/>
  <c r="O157" i="7"/>
  <c r="D156" i="14"/>
  <c r="I128" i="15"/>
  <c r="AE136" i="8"/>
  <c r="AM136" i="8" s="1"/>
  <c r="AN136" i="8" s="1"/>
  <c r="AG151" i="14"/>
  <c r="O150" i="7"/>
  <c r="AG147" i="14"/>
  <c r="C111" i="4"/>
  <c r="U43" i="5"/>
  <c r="M7" i="7"/>
  <c r="G8" i="14"/>
  <c r="X11" i="8"/>
  <c r="S10" i="3" s="1"/>
  <c r="S7" i="10"/>
  <c r="H10" i="7" s="1"/>
  <c r="K12" i="14"/>
  <c r="L12" i="14" s="1"/>
  <c r="D12" i="14" s="1"/>
  <c r="M9" i="7"/>
  <c r="AG40" i="14"/>
  <c r="M37" i="14"/>
  <c r="P29" i="14"/>
  <c r="M29" i="14" s="1"/>
  <c r="L51" i="7"/>
  <c r="O51" i="7"/>
  <c r="P53" i="6"/>
  <c r="Q53" i="6" s="1"/>
  <c r="T53" i="6"/>
  <c r="U53" i="6" s="1"/>
  <c r="V53" i="6" s="1"/>
  <c r="O53" i="6"/>
  <c r="O56" i="7"/>
  <c r="AN55" i="14"/>
  <c r="T60" i="6"/>
  <c r="U60" i="6" s="1"/>
  <c r="V60" i="6" s="1"/>
  <c r="O60" i="6"/>
  <c r="P60" i="6"/>
  <c r="Q60" i="6" s="1"/>
  <c r="I70" i="6"/>
  <c r="N70" i="6" s="1"/>
  <c r="M69" i="3" s="1"/>
  <c r="F69" i="6"/>
  <c r="G69" i="6"/>
  <c r="H69" i="6" s="1"/>
  <c r="AJ66" i="14"/>
  <c r="AB66" i="14" s="1"/>
  <c r="Z66" i="14" s="1"/>
  <c r="S66" i="14" s="1"/>
  <c r="AG59" i="14"/>
  <c r="AB59" i="14" s="1"/>
  <c r="Z59" i="14" s="1"/>
  <c r="L67" i="7"/>
  <c r="M86" i="6"/>
  <c r="N86" i="6" s="1"/>
  <c r="M85" i="3" s="1"/>
  <c r="M76" i="14"/>
  <c r="C76" i="14" s="1"/>
  <c r="H76" i="11" s="1"/>
  <c r="E76" i="11" s="1"/>
  <c r="AH80" i="8"/>
  <c r="M92" i="7"/>
  <c r="AE101" i="8"/>
  <c r="AM101" i="8" s="1"/>
  <c r="AN101" i="8" s="1"/>
  <c r="X114" i="6"/>
  <c r="Y114" i="6" s="1"/>
  <c r="W114" i="6"/>
  <c r="AB105" i="14"/>
  <c r="Z105" i="14" s="1"/>
  <c r="S105" i="14" s="1"/>
  <c r="T118" i="6"/>
  <c r="U118" i="6" s="1"/>
  <c r="V118" i="6" s="1"/>
  <c r="L124" i="7"/>
  <c r="L137" i="14"/>
  <c r="D137" i="14" s="1"/>
  <c r="L150" i="14"/>
  <c r="D150" i="14" s="1"/>
  <c r="R157" i="6"/>
  <c r="X103" i="8"/>
  <c r="S102" i="3" s="1"/>
  <c r="G31" i="6"/>
  <c r="H31" i="6" s="1"/>
  <c r="F31" i="6"/>
  <c r="K49" i="7"/>
  <c r="P48" i="3" s="1"/>
  <c r="N49" i="7"/>
  <c r="Q49" i="7" s="1"/>
  <c r="N52" i="7"/>
  <c r="Q52" i="7" s="1"/>
  <c r="P34" i="5" s="1"/>
  <c r="K52" i="7"/>
  <c r="P51" i="3" s="1"/>
  <c r="O59" i="4"/>
  <c r="C135" i="4"/>
  <c r="C51" i="4"/>
  <c r="R51" i="4"/>
  <c r="L39" i="4"/>
  <c r="R39" i="4"/>
  <c r="Q140" i="4"/>
  <c r="C24" i="5"/>
  <c r="S5" i="10"/>
  <c r="H8" i="7" s="1"/>
  <c r="T14" i="6"/>
  <c r="U14" i="6" s="1"/>
  <c r="V14" i="6" s="1"/>
  <c r="AA14" i="6" s="1"/>
  <c r="O14" i="6"/>
  <c r="P14" i="6"/>
  <c r="Q14" i="6" s="1"/>
  <c r="G4" i="14"/>
  <c r="G3" i="14"/>
  <c r="D3" i="14" s="1"/>
  <c r="B3" i="14" s="1"/>
  <c r="F3" i="11" s="1"/>
  <c r="C3" i="11" s="1"/>
  <c r="W14" i="8"/>
  <c r="S15" i="10"/>
  <c r="H18" i="7" s="1"/>
  <c r="M43" i="7"/>
  <c r="M39" i="7"/>
  <c r="F40" i="6"/>
  <c r="G40" i="6"/>
  <c r="H40" i="6" s="1"/>
  <c r="I44" i="15"/>
  <c r="V44" i="15" s="1"/>
  <c r="G44" i="11" s="1"/>
  <c r="D44" i="11" s="1"/>
  <c r="P21" i="6"/>
  <c r="Q21" i="6" s="1"/>
  <c r="R21" i="6" s="1"/>
  <c r="O21" i="6"/>
  <c r="T21" i="6"/>
  <c r="U21" i="6" s="1"/>
  <c r="V21" i="6" s="1"/>
  <c r="X21" i="6"/>
  <c r="Y21" i="6" s="1"/>
  <c r="Z21" i="6" s="1"/>
  <c r="I45" i="15"/>
  <c r="V45" i="15" s="1"/>
  <c r="G45" i="11" s="1"/>
  <c r="D45" i="11" s="1"/>
  <c r="AN53" i="14"/>
  <c r="AB53" i="14" s="1"/>
  <c r="Z53" i="14" s="1"/>
  <c r="M49" i="6"/>
  <c r="J58" i="6"/>
  <c r="K58" i="6"/>
  <c r="L58" i="6" s="1"/>
  <c r="P48" i="14"/>
  <c r="M48" i="14" s="1"/>
  <c r="G63" i="6"/>
  <c r="H63" i="6" s="1"/>
  <c r="F63" i="6"/>
  <c r="S64" i="10"/>
  <c r="H67" i="7" s="1"/>
  <c r="U81" i="3"/>
  <c r="U69" i="4"/>
  <c r="I83" i="15"/>
  <c r="V83" i="15" s="1"/>
  <c r="G83" i="11" s="1"/>
  <c r="D83" i="11" s="1"/>
  <c r="G80" i="14"/>
  <c r="D80" i="14" s="1"/>
  <c r="AE94" i="8"/>
  <c r="AM94" i="8" s="1"/>
  <c r="AE91" i="8"/>
  <c r="AM91" i="8" s="1"/>
  <c r="AE97" i="8"/>
  <c r="AM97" i="8"/>
  <c r="K107" i="6"/>
  <c r="L107" i="6" s="1"/>
  <c r="M107" i="6" s="1"/>
  <c r="N107" i="6" s="1"/>
  <c r="M106" i="3" s="1"/>
  <c r="J107" i="6"/>
  <c r="Q127" i="7"/>
  <c r="P68" i="5" s="1"/>
  <c r="R128" i="6"/>
  <c r="AB128" i="6" s="1"/>
  <c r="N127" i="3" s="1"/>
  <c r="P120" i="14"/>
  <c r="M120" i="14" s="1"/>
  <c r="P132" i="14"/>
  <c r="M132" i="14" s="1"/>
  <c r="L136" i="14"/>
  <c r="D136" i="14" s="1"/>
  <c r="AN147" i="14"/>
  <c r="J154" i="6"/>
  <c r="K154" i="6"/>
  <c r="L154" i="6" s="1"/>
  <c r="AN153" i="14"/>
  <c r="AB153" i="14" s="1"/>
  <c r="Z153" i="14" s="1"/>
  <c r="M156" i="14"/>
  <c r="U111" i="3"/>
  <c r="P129" i="6"/>
  <c r="Q129" i="6" s="1"/>
  <c r="O129" i="6"/>
  <c r="T129" i="6"/>
  <c r="U129" i="6" s="1"/>
  <c r="V129" i="6" s="1"/>
  <c r="M140" i="6"/>
  <c r="N140" i="6" s="1"/>
  <c r="M139" i="3" s="1"/>
  <c r="I156" i="6"/>
  <c r="AL153" i="8"/>
  <c r="V152" i="15"/>
  <c r="G152" i="11" s="1"/>
  <c r="D152" i="11" s="1"/>
  <c r="I158" i="15"/>
  <c r="V158" i="15" s="1"/>
  <c r="G158" i="11" s="1"/>
  <c r="D158" i="11" s="1"/>
  <c r="P113" i="4"/>
  <c r="S79" i="4"/>
  <c r="X25" i="8"/>
  <c r="S24" i="3" s="1"/>
  <c r="R22" i="5"/>
  <c r="V4" i="10"/>
  <c r="Y7" i="8"/>
  <c r="Z7" i="8" s="1"/>
  <c r="AN7" i="8" s="1"/>
  <c r="AG8" i="14"/>
  <c r="AB8" i="14"/>
  <c r="Z8" i="14" s="1"/>
  <c r="S8" i="14" s="1"/>
  <c r="AN16" i="8"/>
  <c r="T15" i="3" s="1"/>
  <c r="R15" i="3" s="1"/>
  <c r="I9" i="15"/>
  <c r="V9" i="15" s="1"/>
  <c r="G9" i="11" s="1"/>
  <c r="D9" i="11" s="1"/>
  <c r="T30" i="6"/>
  <c r="U30" i="6" s="1"/>
  <c r="V30" i="6" s="1"/>
  <c r="X30" i="6"/>
  <c r="Y30" i="6" s="1"/>
  <c r="Z30" i="6" s="1"/>
  <c r="O30" i="6"/>
  <c r="P30" i="6"/>
  <c r="Q30" i="6" s="1"/>
  <c r="R30" i="6" s="1"/>
  <c r="M77" i="7"/>
  <c r="AB79" i="14"/>
  <c r="Z79" i="14" s="1"/>
  <c r="S79" i="14" s="1"/>
  <c r="U78" i="4"/>
  <c r="U91" i="3"/>
  <c r="AB89" i="14"/>
  <c r="Z89" i="14" s="1"/>
  <c r="S89" i="14" s="1"/>
  <c r="P95" i="6"/>
  <c r="Q95" i="6" s="1"/>
  <c r="R95" i="6" s="1"/>
  <c r="T95" i="6"/>
  <c r="U95" i="6" s="1"/>
  <c r="V95" i="6" s="1"/>
  <c r="O95" i="6"/>
  <c r="K97" i="7"/>
  <c r="P96" i="3" s="1"/>
  <c r="N97" i="7"/>
  <c r="U59" i="5"/>
  <c r="U102" i="3"/>
  <c r="Z116" i="6"/>
  <c r="AN121" i="8"/>
  <c r="T120" i="3" s="1"/>
  <c r="I110" i="15"/>
  <c r="V110" i="15" s="1"/>
  <c r="G110" i="11" s="1"/>
  <c r="D110" i="11" s="1"/>
  <c r="AL120" i="8"/>
  <c r="AM120" i="8" s="1"/>
  <c r="AE128" i="8"/>
  <c r="AM128" i="8" s="1"/>
  <c r="K143" i="6"/>
  <c r="L143" i="6" s="1"/>
  <c r="J143" i="6"/>
  <c r="D135" i="14"/>
  <c r="J150" i="6"/>
  <c r="K150" i="6"/>
  <c r="L150" i="6" s="1"/>
  <c r="G148" i="6"/>
  <c r="H148" i="6" s="1"/>
  <c r="F148" i="6"/>
  <c r="P161" i="6"/>
  <c r="Q161" i="6" s="1"/>
  <c r="O161" i="6"/>
  <c r="T161" i="6"/>
  <c r="U161" i="6" s="1"/>
  <c r="V161" i="6" s="1"/>
  <c r="L157" i="14"/>
  <c r="D157" i="14" s="1"/>
  <c r="C6" i="4"/>
  <c r="C130" i="4"/>
  <c r="U33" i="4"/>
  <c r="C74" i="4"/>
  <c r="O74" i="4"/>
  <c r="M25" i="5"/>
  <c r="C9" i="5"/>
  <c r="U67" i="4"/>
  <c r="L10" i="5"/>
  <c r="X151" i="8"/>
  <c r="S150" i="3" s="1"/>
  <c r="K86" i="5"/>
  <c r="F86" i="5" s="1"/>
  <c r="G86" i="5" s="1"/>
  <c r="O6" i="8"/>
  <c r="K10" i="6"/>
  <c r="L10" i="6" s="1"/>
  <c r="J10" i="6"/>
  <c r="AB14" i="14"/>
  <c r="Z14" i="14" s="1"/>
  <c r="S14" i="14" s="1"/>
  <c r="K18" i="8"/>
  <c r="I34" i="6"/>
  <c r="N34" i="6" s="1"/>
  <c r="M41" i="6"/>
  <c r="N41" i="6" s="1"/>
  <c r="M40" i="3" s="1"/>
  <c r="U24" i="3"/>
  <c r="U21" i="4"/>
  <c r="F16" i="6"/>
  <c r="G16" i="6"/>
  <c r="H16" i="6" s="1"/>
  <c r="I16" i="6" s="1"/>
  <c r="M57" i="7"/>
  <c r="U48" i="3"/>
  <c r="U43" i="4"/>
  <c r="X55" i="6"/>
  <c r="Y55" i="6" s="1"/>
  <c r="W55" i="6"/>
  <c r="AA67" i="6"/>
  <c r="AB67" i="6" s="1"/>
  <c r="AB72" i="14"/>
  <c r="Z72" i="14" s="1"/>
  <c r="S72" i="14" s="1"/>
  <c r="AB62" i="14"/>
  <c r="Z62" i="14" s="1"/>
  <c r="S62" i="14" s="1"/>
  <c r="X71" i="6"/>
  <c r="Y71" i="6" s="1"/>
  <c r="W71" i="6"/>
  <c r="X74" i="6"/>
  <c r="Y74" i="6" s="1"/>
  <c r="W74" i="6"/>
  <c r="K73" i="14"/>
  <c r="L73" i="14" s="1"/>
  <c r="D73" i="14" s="1"/>
  <c r="I79" i="15"/>
  <c r="V79" i="15" s="1"/>
  <c r="G79" i="11" s="1"/>
  <c r="D79" i="11" s="1"/>
  <c r="L91" i="7"/>
  <c r="P83" i="7"/>
  <c r="I106" i="6"/>
  <c r="N106" i="6" s="1"/>
  <c r="M105" i="3" s="1"/>
  <c r="P102" i="14"/>
  <c r="M102" i="14" s="1"/>
  <c r="F129" i="6"/>
  <c r="G129" i="6"/>
  <c r="H129" i="6" s="1"/>
  <c r="I129" i="6" s="1"/>
  <c r="Q135" i="8"/>
  <c r="R135" i="8" s="1"/>
  <c r="X135" i="8" s="1"/>
  <c r="Q136" i="8"/>
  <c r="R136" i="8" s="1"/>
  <c r="X136" i="8" s="1"/>
  <c r="Q137" i="8"/>
  <c r="R137" i="8" s="1"/>
  <c r="X137" i="8" s="1"/>
  <c r="Q138" i="8"/>
  <c r="R138" i="8" s="1"/>
  <c r="Q139" i="8"/>
  <c r="R139" i="8" s="1"/>
  <c r="X139" i="8" s="1"/>
  <c r="Z137" i="6"/>
  <c r="M143" i="7"/>
  <c r="AE146" i="8"/>
  <c r="AM146" i="8" s="1"/>
  <c r="P143" i="14"/>
  <c r="AG145" i="14"/>
  <c r="S28" i="5"/>
  <c r="Q28" i="5" s="1"/>
  <c r="C28" i="4"/>
  <c r="C99" i="4"/>
  <c r="L35" i="4"/>
  <c r="U30" i="4"/>
  <c r="P70" i="5"/>
  <c r="U11" i="5"/>
  <c r="O11" i="5"/>
  <c r="O9" i="8"/>
  <c r="X9" i="8" s="1"/>
  <c r="S8" i="3" s="1"/>
  <c r="AN12" i="14"/>
  <c r="O15" i="7"/>
  <c r="L17" i="7"/>
  <c r="P15" i="7"/>
  <c r="U18" i="5"/>
  <c r="U26" i="3"/>
  <c r="O27" i="7"/>
  <c r="P40" i="14"/>
  <c r="M40" i="14" s="1"/>
  <c r="AM25" i="8"/>
  <c r="I36" i="15"/>
  <c r="V36" i="15" s="1"/>
  <c r="G36" i="11" s="1"/>
  <c r="D36" i="11" s="1"/>
  <c r="AE40" i="8"/>
  <c r="AM40" i="8" s="1"/>
  <c r="N36" i="7"/>
  <c r="Q36" i="7" s="1"/>
  <c r="K36" i="7"/>
  <c r="P35" i="3" s="1"/>
  <c r="AB54" i="14"/>
  <c r="Z54" i="14" s="1"/>
  <c r="S54" i="14" s="1"/>
  <c r="I53" i="15"/>
  <c r="X58" i="6"/>
  <c r="Y58" i="6" s="1"/>
  <c r="W58" i="6"/>
  <c r="M66" i="6"/>
  <c r="O69" i="7"/>
  <c r="V66" i="15"/>
  <c r="G66" i="11" s="1"/>
  <c r="D66" i="11" s="1"/>
  <c r="R59" i="6"/>
  <c r="AB59" i="6" s="1"/>
  <c r="N58" i="3" s="1"/>
  <c r="O77" i="7"/>
  <c r="K71" i="6"/>
  <c r="L71" i="6" s="1"/>
  <c r="J71" i="6"/>
  <c r="N71" i="7"/>
  <c r="K71" i="7"/>
  <c r="P70" i="3" s="1"/>
  <c r="R79" i="6"/>
  <c r="L75" i="14"/>
  <c r="D75" i="14" s="1"/>
  <c r="B75" i="14" s="1"/>
  <c r="F75" i="11" s="1"/>
  <c r="C75" i="11" s="1"/>
  <c r="B75" i="11" s="1"/>
  <c r="C75" i="14"/>
  <c r="H75" i="11" s="1"/>
  <c r="E75" i="11" s="1"/>
  <c r="Z89" i="6"/>
  <c r="P92" i="14"/>
  <c r="M92" i="14" s="1"/>
  <c r="X95" i="6"/>
  <c r="Y95" i="6" s="1"/>
  <c r="Z95" i="6" s="1"/>
  <c r="W95" i="6"/>
  <c r="M98" i="6"/>
  <c r="AE87" i="8"/>
  <c r="AM87" i="8"/>
  <c r="AN87" i="8" s="1"/>
  <c r="T86" i="3" s="1"/>
  <c r="Q106" i="7"/>
  <c r="K109" i="7"/>
  <c r="P108" i="3" s="1"/>
  <c r="U88" i="4"/>
  <c r="U101" i="3"/>
  <c r="T105" i="6"/>
  <c r="U105" i="6" s="1"/>
  <c r="V105" i="6" s="1"/>
  <c r="P105" i="6"/>
  <c r="Q105" i="6" s="1"/>
  <c r="O105" i="6"/>
  <c r="M100" i="7"/>
  <c r="I111" i="15"/>
  <c r="V111" i="15" s="1"/>
  <c r="G111" i="11" s="1"/>
  <c r="D111" i="11" s="1"/>
  <c r="K112" i="6"/>
  <c r="L112" i="6" s="1"/>
  <c r="M112" i="6" s="1"/>
  <c r="N112" i="6" s="1"/>
  <c r="M111" i="3" s="1"/>
  <c r="V113" i="10"/>
  <c r="Y116" i="8"/>
  <c r="Z116" i="8" s="1"/>
  <c r="U103" i="4"/>
  <c r="U117" i="3"/>
  <c r="U67" i="5"/>
  <c r="U123" i="3"/>
  <c r="M133" i="14"/>
  <c r="R108" i="4"/>
  <c r="L108" i="4"/>
  <c r="U50" i="5"/>
  <c r="P50" i="5"/>
  <c r="O78" i="5"/>
  <c r="R76" i="5"/>
  <c r="U98" i="4"/>
  <c r="C114" i="4"/>
  <c r="AM17" i="8"/>
  <c r="AN17" i="8" s="1"/>
  <c r="AE17" i="8"/>
  <c r="C18" i="14"/>
  <c r="H18" i="11" s="1"/>
  <c r="E18" i="11" s="1"/>
  <c r="L110" i="4"/>
  <c r="L15" i="5"/>
  <c r="L41" i="5"/>
  <c r="L116" i="4"/>
  <c r="L25" i="4"/>
  <c r="L13" i="5"/>
  <c r="M7" i="5"/>
  <c r="L82" i="4"/>
  <c r="M14" i="5"/>
  <c r="M8" i="4"/>
  <c r="L36" i="5"/>
  <c r="L23" i="5"/>
  <c r="M70" i="4"/>
  <c r="L14" i="5"/>
  <c r="L36" i="4"/>
  <c r="L52" i="5"/>
  <c r="L22" i="4"/>
  <c r="L16" i="4"/>
  <c r="L68" i="5"/>
  <c r="L46" i="4"/>
  <c r="L66" i="4"/>
  <c r="U8" i="3"/>
  <c r="U8" i="4"/>
  <c r="O31" i="7"/>
  <c r="AN22" i="14"/>
  <c r="AB22" i="14" s="1"/>
  <c r="Z22" i="14" s="1"/>
  <c r="G39" i="6"/>
  <c r="H39" i="6" s="1"/>
  <c r="F39" i="6"/>
  <c r="P16" i="7"/>
  <c r="AN34" i="8"/>
  <c r="T33" i="3" s="1"/>
  <c r="R33" i="3" s="1"/>
  <c r="M54" i="14"/>
  <c r="P54" i="14"/>
  <c r="M55" i="14"/>
  <c r="AG47" i="14"/>
  <c r="X69" i="6"/>
  <c r="Y69" i="6" s="1"/>
  <c r="W69" i="6"/>
  <c r="AG71" i="14"/>
  <c r="G72" i="6"/>
  <c r="H72" i="6" s="1"/>
  <c r="F72" i="6"/>
  <c r="G92" i="6"/>
  <c r="H92" i="6" s="1"/>
  <c r="F92" i="6"/>
  <c r="AE86" i="8"/>
  <c r="B98" i="14"/>
  <c r="F98" i="11" s="1"/>
  <c r="C98" i="11" s="1"/>
  <c r="U74" i="4"/>
  <c r="U86" i="3"/>
  <c r="P90" i="14"/>
  <c r="M90" i="14" s="1"/>
  <c r="G97" i="14"/>
  <c r="D97" i="14" s="1"/>
  <c r="B97" i="14" s="1"/>
  <c r="F97" i="11" s="1"/>
  <c r="C97" i="11" s="1"/>
  <c r="B97" i="11" s="1"/>
  <c r="U113" i="3"/>
  <c r="U99" i="4"/>
  <c r="Z112" i="14"/>
  <c r="S112" i="14" s="1"/>
  <c r="AL116" i="8"/>
  <c r="G105" i="14"/>
  <c r="D105" i="14" s="1"/>
  <c r="B105" i="14" s="1"/>
  <c r="F105" i="11" s="1"/>
  <c r="C105" i="11" s="1"/>
  <c r="V126" i="10"/>
  <c r="Y129" i="8"/>
  <c r="Z129" i="8" s="1"/>
  <c r="Q132" i="7"/>
  <c r="P116" i="4" s="1"/>
  <c r="I140" i="15"/>
  <c r="V140" i="15" s="1"/>
  <c r="G140" i="11" s="1"/>
  <c r="D140" i="11" s="1"/>
  <c r="J138" i="6"/>
  <c r="K138" i="6"/>
  <c r="L138" i="6" s="1"/>
  <c r="O148" i="7"/>
  <c r="S147" i="10"/>
  <c r="H150" i="7" s="1"/>
  <c r="AJ151" i="14"/>
  <c r="AB151" i="14" s="1"/>
  <c r="Z151" i="14" s="1"/>
  <c r="S151" i="14" s="1"/>
  <c r="J146" i="6"/>
  <c r="K146" i="6"/>
  <c r="L146" i="6" s="1"/>
  <c r="C148" i="14"/>
  <c r="H148" i="11" s="1"/>
  <c r="E148" i="11" s="1"/>
  <c r="X152" i="8"/>
  <c r="S151" i="3" s="1"/>
  <c r="C45" i="4"/>
  <c r="P118" i="4"/>
  <c r="U124" i="4"/>
  <c r="C112" i="4"/>
  <c r="F136" i="4"/>
  <c r="G136" i="4" s="1"/>
  <c r="H136" i="4"/>
  <c r="K14" i="6"/>
  <c r="L14" i="6" s="1"/>
  <c r="J14" i="6"/>
  <c r="P27" i="5"/>
  <c r="AJ7" i="14"/>
  <c r="AB7" i="14" s="1"/>
  <c r="Z7" i="14" s="1"/>
  <c r="V14" i="15"/>
  <c r="G14" i="11" s="1"/>
  <c r="D14" i="11" s="1"/>
  <c r="U23" i="3"/>
  <c r="U20" i="4"/>
  <c r="F24" i="6"/>
  <c r="G24" i="6"/>
  <c r="H24" i="6" s="1"/>
  <c r="N15" i="8"/>
  <c r="U16" i="4"/>
  <c r="U18" i="3"/>
  <c r="N30" i="8"/>
  <c r="Z28" i="6"/>
  <c r="C42" i="14"/>
  <c r="H42" i="11" s="1"/>
  <c r="E42" i="11" s="1"/>
  <c r="I23" i="15"/>
  <c r="V23" i="15" s="1"/>
  <c r="G23" i="11" s="1"/>
  <c r="D23" i="11" s="1"/>
  <c r="T48" i="6"/>
  <c r="U48" i="6" s="1"/>
  <c r="V48" i="6" s="1"/>
  <c r="AA48" i="6" s="1"/>
  <c r="O48" i="6"/>
  <c r="P48" i="6"/>
  <c r="Q48" i="6" s="1"/>
  <c r="U56" i="3"/>
  <c r="U37" i="5"/>
  <c r="AE49" i="8"/>
  <c r="AM49" i="8" s="1"/>
  <c r="Z49" i="14"/>
  <c r="S49" i="14" s="1"/>
  <c r="P55" i="14"/>
  <c r="V72" i="10"/>
  <c r="Y75" i="8"/>
  <c r="Z75" i="8" s="1"/>
  <c r="M72" i="7"/>
  <c r="V76" i="15"/>
  <c r="G76" i="11" s="1"/>
  <c r="D76" i="11" s="1"/>
  <c r="M94" i="6"/>
  <c r="N94" i="6" s="1"/>
  <c r="M93" i="3" s="1"/>
  <c r="N83" i="7"/>
  <c r="Q83" i="7" s="1"/>
  <c r="K83" i="7"/>
  <c r="P82" i="3" s="1"/>
  <c r="AL86" i="8"/>
  <c r="N88" i="7"/>
  <c r="Q88" i="7" s="1"/>
  <c r="P75" i="4" s="1"/>
  <c r="K88" i="7"/>
  <c r="P87" i="3" s="1"/>
  <c r="M89" i="14"/>
  <c r="M88" i="6"/>
  <c r="N88" i="6" s="1"/>
  <c r="M87" i="3" s="1"/>
  <c r="AN92" i="14"/>
  <c r="Z94" i="14"/>
  <c r="S94" i="14" s="1"/>
  <c r="B94" i="14" s="1"/>
  <c r="F94" i="11" s="1"/>
  <c r="C94" i="11" s="1"/>
  <c r="U60" i="5"/>
  <c r="U103" i="3"/>
  <c r="AN85" i="14"/>
  <c r="AB85" i="14" s="1"/>
  <c r="Z85" i="14" s="1"/>
  <c r="S85" i="14" s="1"/>
  <c r="U95" i="4"/>
  <c r="U109" i="3"/>
  <c r="AJ107" i="14"/>
  <c r="P119" i="7"/>
  <c r="V110" i="10"/>
  <c r="Y113" i="8"/>
  <c r="Z113" i="8" s="1"/>
  <c r="AN113" i="8" s="1"/>
  <c r="T112" i="3" s="1"/>
  <c r="AH115" i="8"/>
  <c r="AM115" i="8" s="1"/>
  <c r="R130" i="6"/>
  <c r="T133" i="6"/>
  <c r="U133" i="6" s="1"/>
  <c r="S133" i="6"/>
  <c r="AN140" i="14"/>
  <c r="AB140" i="14" s="1"/>
  <c r="Z140" i="14" s="1"/>
  <c r="S140" i="14" s="1"/>
  <c r="T132" i="6"/>
  <c r="U132" i="6" s="1"/>
  <c r="V132" i="6" s="1"/>
  <c r="AA132" i="6" s="1"/>
  <c r="O132" i="6"/>
  <c r="P132" i="6"/>
  <c r="Q132" i="6" s="1"/>
  <c r="P144" i="7"/>
  <c r="M146" i="7"/>
  <c r="V142" i="10"/>
  <c r="Y145" i="8"/>
  <c r="Z145" i="8" s="1"/>
  <c r="O151" i="6"/>
  <c r="P151" i="6"/>
  <c r="Q151" i="6" s="1"/>
  <c r="T151" i="6"/>
  <c r="U151" i="6" s="1"/>
  <c r="V151" i="6" s="1"/>
  <c r="AA151" i="6" s="1"/>
  <c r="S154" i="10"/>
  <c r="H157" i="7" s="1"/>
  <c r="AG158" i="14"/>
  <c r="O133" i="7"/>
  <c r="C152" i="14"/>
  <c r="H152" i="11" s="1"/>
  <c r="E152" i="11" s="1"/>
  <c r="U132" i="4"/>
  <c r="U151" i="3"/>
  <c r="X138" i="6"/>
  <c r="Y138" i="6" s="1"/>
  <c r="W138" i="6"/>
  <c r="P143" i="7"/>
  <c r="Z141" i="14"/>
  <c r="S141" i="14" s="1"/>
  <c r="B141" i="14" s="1"/>
  <c r="F141" i="11" s="1"/>
  <c r="C141" i="11" s="1"/>
  <c r="K143" i="14"/>
  <c r="L143" i="14" s="1"/>
  <c r="D143" i="14" s="1"/>
  <c r="L153" i="7"/>
  <c r="G153" i="14"/>
  <c r="AG150" i="14"/>
  <c r="AL159" i="8"/>
  <c r="AM159" i="8" s="1"/>
  <c r="AN159" i="8" s="1"/>
  <c r="T158" i="3" s="1"/>
  <c r="S54" i="5"/>
  <c r="Q54" i="5" s="1"/>
  <c r="L74" i="5"/>
  <c r="U120" i="4"/>
  <c r="Q138" i="4"/>
  <c r="L34" i="5"/>
  <c r="C83" i="4"/>
  <c r="R83" i="4"/>
  <c r="U61" i="5"/>
  <c r="U19" i="5"/>
  <c r="U69" i="5"/>
  <c r="N6" i="7"/>
  <c r="Q6" i="7" s="1"/>
  <c r="K6" i="7"/>
  <c r="P5" i="3" s="1"/>
  <c r="O88" i="8"/>
  <c r="X88" i="8" s="1"/>
  <c r="S87" i="3" s="1"/>
  <c r="S4" i="10"/>
  <c r="H7" i="7" s="1"/>
  <c r="M12" i="14"/>
  <c r="O17" i="7"/>
  <c r="L21" i="14"/>
  <c r="W17" i="8"/>
  <c r="P31" i="6"/>
  <c r="Q31" i="6" s="1"/>
  <c r="R31" i="6" s="1"/>
  <c r="P33" i="6"/>
  <c r="Q33" i="6" s="1"/>
  <c r="O33" i="6"/>
  <c r="T33" i="6"/>
  <c r="U33" i="6" s="1"/>
  <c r="V33" i="6" s="1"/>
  <c r="V40" i="10"/>
  <c r="Y43" i="8"/>
  <c r="Z43" i="8" s="1"/>
  <c r="L25" i="14"/>
  <c r="D25" i="14" s="1"/>
  <c r="N37" i="7"/>
  <c r="Q37" i="7" s="1"/>
  <c r="P23" i="5" s="1"/>
  <c r="K37" i="7"/>
  <c r="P36" i="3" s="1"/>
  <c r="AJ44" i="14"/>
  <c r="AB44" i="14" s="1"/>
  <c r="Z44" i="14" s="1"/>
  <c r="P66" i="14"/>
  <c r="M66" i="14" s="1"/>
  <c r="X77" i="6"/>
  <c r="Y77" i="6" s="1"/>
  <c r="Z77" i="6" s="1"/>
  <c r="X63" i="6"/>
  <c r="Y63" i="6" s="1"/>
  <c r="Z63" i="6" s="1"/>
  <c r="P63" i="6"/>
  <c r="Q63" i="6" s="1"/>
  <c r="T63" i="6"/>
  <c r="U63" i="6" s="1"/>
  <c r="V63" i="6" s="1"/>
  <c r="O63" i="6"/>
  <c r="G69" i="14"/>
  <c r="D69" i="14" s="1"/>
  <c r="B69" i="14" s="1"/>
  <c r="F69" i="11" s="1"/>
  <c r="C69" i="11" s="1"/>
  <c r="AB61" i="14"/>
  <c r="Z61" i="14" s="1"/>
  <c r="V77" i="15"/>
  <c r="G77" i="11" s="1"/>
  <c r="D77" i="11" s="1"/>
  <c r="I89" i="15"/>
  <c r="V89" i="15" s="1"/>
  <c r="G89" i="11" s="1"/>
  <c r="D89" i="11" s="1"/>
  <c r="U51" i="5"/>
  <c r="U84" i="3"/>
  <c r="N96" i="7"/>
  <c r="Q96" i="7" s="1"/>
  <c r="K96" i="7"/>
  <c r="P95" i="3" s="1"/>
  <c r="P91" i="6"/>
  <c r="Q91" i="6" s="1"/>
  <c r="O91" i="6"/>
  <c r="T91" i="6"/>
  <c r="U91" i="6" s="1"/>
  <c r="V91" i="6" s="1"/>
  <c r="AA91" i="6" s="1"/>
  <c r="V98" i="15"/>
  <c r="G98" i="11" s="1"/>
  <c r="D98" i="11" s="1"/>
  <c r="X101" i="6"/>
  <c r="Y101" i="6" s="1"/>
  <c r="W101" i="6"/>
  <c r="T97" i="6"/>
  <c r="U97" i="6" s="1"/>
  <c r="V97" i="6" s="1"/>
  <c r="AA97" i="6" s="1"/>
  <c r="P97" i="6"/>
  <c r="Q97" i="6" s="1"/>
  <c r="R97" i="6" s="1"/>
  <c r="O97" i="6"/>
  <c r="J99" i="6"/>
  <c r="K99" i="6"/>
  <c r="L99" i="6" s="1"/>
  <c r="M99" i="6" s="1"/>
  <c r="L100" i="7"/>
  <c r="AG107" i="14"/>
  <c r="I108" i="15"/>
  <c r="V108" i="15" s="1"/>
  <c r="G108" i="11" s="1"/>
  <c r="D108" i="11" s="1"/>
  <c r="I119" i="15"/>
  <c r="V119" i="15" s="1"/>
  <c r="G119" i="11" s="1"/>
  <c r="D119" i="11" s="1"/>
  <c r="AG109" i="14"/>
  <c r="AB109" i="14" s="1"/>
  <c r="Z109" i="14" s="1"/>
  <c r="X115" i="6"/>
  <c r="Y115" i="6" s="1"/>
  <c r="W115" i="6"/>
  <c r="M117" i="14"/>
  <c r="I114" i="15"/>
  <c r="V114" i="15" s="1"/>
  <c r="G114" i="11" s="1"/>
  <c r="D114" i="11" s="1"/>
  <c r="P118" i="14"/>
  <c r="M118" i="14" s="1"/>
  <c r="J129" i="6"/>
  <c r="K129" i="6"/>
  <c r="L129" i="6" s="1"/>
  <c r="V157" i="10"/>
  <c r="Y160" i="8"/>
  <c r="Z160" i="8" s="1"/>
  <c r="AN160" i="8" s="1"/>
  <c r="T159" i="3" s="1"/>
  <c r="R159" i="3" s="1"/>
  <c r="AH129" i="8"/>
  <c r="V128" i="15"/>
  <c r="G128" i="11" s="1"/>
  <c r="D128" i="11" s="1"/>
  <c r="P136" i="7"/>
  <c r="L150" i="7"/>
  <c r="F158" i="6"/>
  <c r="G158" i="6"/>
  <c r="H158" i="6" s="1"/>
  <c r="S111" i="4"/>
  <c r="R111" i="4"/>
  <c r="R51" i="5"/>
  <c r="U14" i="4"/>
  <c r="O101" i="4"/>
  <c r="P76" i="4"/>
  <c r="C37" i="4"/>
  <c r="U89" i="4"/>
  <c r="R43" i="5"/>
  <c r="I8" i="15"/>
  <c r="V8" i="15" s="1"/>
  <c r="G8" i="11" s="1"/>
  <c r="D8" i="11" s="1"/>
  <c r="X15" i="6"/>
  <c r="Y15" i="6" s="1"/>
  <c r="W15" i="6"/>
  <c r="O20" i="7"/>
  <c r="P18" i="7"/>
  <c r="G20" i="14"/>
  <c r="H22" i="8"/>
  <c r="O22" i="8" s="1"/>
  <c r="X22" i="8" s="1"/>
  <c r="S21" i="3" s="1"/>
  <c r="AH32" i="8"/>
  <c r="AM32" i="8" s="1"/>
  <c r="V29" i="10"/>
  <c r="Y32" i="8"/>
  <c r="Z32" i="8" s="1"/>
  <c r="AG25" i="14"/>
  <c r="V54" i="10"/>
  <c r="Y57" i="8"/>
  <c r="Z57" i="8" s="1"/>
  <c r="AB46" i="14"/>
  <c r="Z46" i="14" s="1"/>
  <c r="S52" i="10"/>
  <c r="H55" i="7" s="1"/>
  <c r="AG55" i="14"/>
  <c r="AL58" i="8"/>
  <c r="AB31" i="14"/>
  <c r="Z31" i="14" s="1"/>
  <c r="S31" i="14" s="1"/>
  <c r="V57" i="15"/>
  <c r="G57" i="11" s="1"/>
  <c r="D57" i="11" s="1"/>
  <c r="O72" i="7"/>
  <c r="L73" i="7"/>
  <c r="G73" i="6"/>
  <c r="H73" i="6" s="1"/>
  <c r="I73" i="6" s="1"/>
  <c r="F73" i="6"/>
  <c r="AE82" i="8"/>
  <c r="AM82" i="8" s="1"/>
  <c r="P84" i="7"/>
  <c r="G82" i="14"/>
  <c r="D82" i="14" s="1"/>
  <c r="T70" i="6"/>
  <c r="U70" i="6" s="1"/>
  <c r="V70" i="6" s="1"/>
  <c r="AA70" i="6" s="1"/>
  <c r="P70" i="6"/>
  <c r="Q70" i="6" s="1"/>
  <c r="O70" i="6"/>
  <c r="AG92" i="14"/>
  <c r="AB92" i="14" s="1"/>
  <c r="Z92" i="14" s="1"/>
  <c r="S92" i="14" s="1"/>
  <c r="O98" i="7"/>
  <c r="G106" i="14"/>
  <c r="D106" i="14" s="1"/>
  <c r="V104" i="15"/>
  <c r="G104" i="11" s="1"/>
  <c r="D104" i="11" s="1"/>
  <c r="S122" i="10"/>
  <c r="H125" i="7" s="1"/>
  <c r="V147" i="15"/>
  <c r="G147" i="11" s="1"/>
  <c r="D147" i="11" s="1"/>
  <c r="AL147" i="8"/>
  <c r="AN37" i="8"/>
  <c r="T36" i="3" s="1"/>
  <c r="R36" i="3" s="1"/>
  <c r="C38" i="5"/>
  <c r="R38" i="5"/>
  <c r="U135" i="4"/>
  <c r="AN6" i="8"/>
  <c r="T5" i="3" s="1"/>
  <c r="G7" i="6"/>
  <c r="H7" i="6" s="1"/>
  <c r="F7" i="6"/>
  <c r="G10" i="6"/>
  <c r="H10" i="6" s="1"/>
  <c r="F10" i="6"/>
  <c r="K39" i="6"/>
  <c r="L39" i="6" s="1"/>
  <c r="M39" i="6" s="1"/>
  <c r="J39" i="6"/>
  <c r="AE35" i="8"/>
  <c r="AM35" i="8" s="1"/>
  <c r="M32" i="14"/>
  <c r="P44" i="14"/>
  <c r="M44" i="14" s="1"/>
  <c r="V43" i="10"/>
  <c r="Y46" i="8"/>
  <c r="Z46" i="8" s="1"/>
  <c r="AN46" i="8" s="1"/>
  <c r="T45" i="3" s="1"/>
  <c r="R45" i="3" s="1"/>
  <c r="P45" i="14"/>
  <c r="M45" i="14" s="1"/>
  <c r="X56" i="6"/>
  <c r="Y56" i="6" s="1"/>
  <c r="W56" i="6"/>
  <c r="N72" i="7"/>
  <c r="Q72" i="7" s="1"/>
  <c r="K72" i="7"/>
  <c r="P71" i="3" s="1"/>
  <c r="I60" i="15"/>
  <c r="V60" i="15" s="1"/>
  <c r="G60" i="11" s="1"/>
  <c r="D60" i="11" s="1"/>
  <c r="P64" i="14"/>
  <c r="M64" i="14" s="1"/>
  <c r="U49" i="5"/>
  <c r="U76" i="3"/>
  <c r="U81" i="4"/>
  <c r="U94" i="3"/>
  <c r="V92" i="10"/>
  <c r="Y95" i="8"/>
  <c r="Z95" i="8" s="1"/>
  <c r="I117" i="15"/>
  <c r="V117" i="15" s="1"/>
  <c r="G117" i="11" s="1"/>
  <c r="D117" i="11" s="1"/>
  <c r="I120" i="15"/>
  <c r="V120" i="15" s="1"/>
  <c r="G120" i="11" s="1"/>
  <c r="D120" i="11" s="1"/>
  <c r="AB136" i="14"/>
  <c r="Z136" i="14" s="1"/>
  <c r="S136" i="14" s="1"/>
  <c r="T139" i="6"/>
  <c r="U139" i="6" s="1"/>
  <c r="V139" i="6" s="1"/>
  <c r="AA139" i="6" s="1"/>
  <c r="P139" i="6"/>
  <c r="Q139" i="6" s="1"/>
  <c r="O139" i="6"/>
  <c r="M143" i="14"/>
  <c r="V145" i="10"/>
  <c r="Y148" i="8"/>
  <c r="Z148" i="8" s="1"/>
  <c r="AB150" i="14"/>
  <c r="Z150" i="14" s="1"/>
  <c r="S150" i="14" s="1"/>
  <c r="P149" i="14"/>
  <c r="M149" i="14" s="1"/>
  <c r="B149" i="14" s="1"/>
  <c r="F149" i="11" s="1"/>
  <c r="C149" i="11" s="1"/>
  <c r="P158" i="7"/>
  <c r="P154" i="6"/>
  <c r="Q154" i="6" s="1"/>
  <c r="T154" i="6"/>
  <c r="U154" i="6" s="1"/>
  <c r="V154" i="6" s="1"/>
  <c r="O154" i="6"/>
  <c r="M155" i="14"/>
  <c r="W157" i="6"/>
  <c r="X157" i="6"/>
  <c r="Y157" i="6" s="1"/>
  <c r="U71" i="4"/>
  <c r="C44" i="5"/>
  <c r="U79" i="4"/>
  <c r="X51" i="8"/>
  <c r="S50" i="3" s="1"/>
  <c r="C22" i="5"/>
  <c r="R81" i="4"/>
  <c r="V7" i="15"/>
  <c r="G7" i="11" s="1"/>
  <c r="D7" i="11" s="1"/>
  <c r="P15" i="6"/>
  <c r="Q15" i="6" s="1"/>
  <c r="T15" i="6"/>
  <c r="U15" i="6" s="1"/>
  <c r="V15" i="6" s="1"/>
  <c r="O15" i="6"/>
  <c r="P14" i="14"/>
  <c r="M14" i="14" s="1"/>
  <c r="G9" i="6"/>
  <c r="H9" i="6" s="1"/>
  <c r="F9" i="6"/>
  <c r="AA36" i="6"/>
  <c r="AB36" i="6" s="1"/>
  <c r="K21" i="7"/>
  <c r="P20" i="3" s="1"/>
  <c r="N21" i="7"/>
  <c r="Q21" i="7" s="1"/>
  <c r="U32" i="3"/>
  <c r="U21" i="5"/>
  <c r="X33" i="6"/>
  <c r="Y33" i="6" s="1"/>
  <c r="W33" i="6"/>
  <c r="X44" i="6"/>
  <c r="Y44" i="6" s="1"/>
  <c r="Z44" i="6" s="1"/>
  <c r="B17" i="14"/>
  <c r="F17" i="11" s="1"/>
  <c r="C17" i="11" s="1"/>
  <c r="B17" i="11" s="1"/>
  <c r="P53" i="7"/>
  <c r="X61" i="6"/>
  <c r="Y61" i="6" s="1"/>
  <c r="W61" i="6"/>
  <c r="S57" i="10"/>
  <c r="H60" i="7" s="1"/>
  <c r="U60" i="4"/>
  <c r="U68" i="3"/>
  <c r="AH71" i="8"/>
  <c r="AM71" i="8" s="1"/>
  <c r="Z68" i="14"/>
  <c r="S68" i="14" s="1"/>
  <c r="P70" i="14"/>
  <c r="M70" i="14" s="1"/>
  <c r="B70" i="14" s="1"/>
  <c r="F70" i="11" s="1"/>
  <c r="C70" i="11" s="1"/>
  <c r="U77" i="4"/>
  <c r="U90" i="3"/>
  <c r="F101" i="6"/>
  <c r="G101" i="6"/>
  <c r="H101" i="6" s="1"/>
  <c r="I101" i="6" s="1"/>
  <c r="P109" i="6"/>
  <c r="Q109" i="6" s="1"/>
  <c r="T109" i="6"/>
  <c r="U109" i="6" s="1"/>
  <c r="V109" i="6" s="1"/>
  <c r="AA109" i="6" s="1"/>
  <c r="O109" i="6"/>
  <c r="Z118" i="6"/>
  <c r="V114" i="10"/>
  <c r="Y117" i="8"/>
  <c r="Z117" i="8" s="1"/>
  <c r="P127" i="6"/>
  <c r="Q127" i="6" s="1"/>
  <c r="O127" i="6"/>
  <c r="X127" i="6"/>
  <c r="Y127" i="6" s="1"/>
  <c r="Z127" i="6" s="1"/>
  <c r="T127" i="6"/>
  <c r="U127" i="6" s="1"/>
  <c r="V127" i="6" s="1"/>
  <c r="AA127" i="6" s="1"/>
  <c r="J144" i="6"/>
  <c r="P144" i="6"/>
  <c r="Q144" i="6" s="1"/>
  <c r="R144" i="6" s="1"/>
  <c r="K144" i="6"/>
  <c r="L144" i="6" s="1"/>
  <c r="AE145" i="8"/>
  <c r="AM145" i="8"/>
  <c r="U130" i="4"/>
  <c r="U148" i="3"/>
  <c r="W147" i="6"/>
  <c r="X147" i="6"/>
  <c r="Y147" i="6" s="1"/>
  <c r="P146" i="14"/>
  <c r="M146" i="14" s="1"/>
  <c r="C29" i="4"/>
  <c r="C25" i="5"/>
  <c r="U25" i="5"/>
  <c r="C77" i="5"/>
  <c r="O131" i="4"/>
  <c r="O23" i="8"/>
  <c r="X23" i="8" s="1"/>
  <c r="S22" i="3" s="1"/>
  <c r="O32" i="4"/>
  <c r="C73" i="4"/>
  <c r="U46" i="5"/>
  <c r="T8" i="6"/>
  <c r="U8" i="6" s="1"/>
  <c r="V8" i="6" s="1"/>
  <c r="X8" i="6"/>
  <c r="Y8" i="6" s="1"/>
  <c r="Z8" i="6" s="1"/>
  <c r="P8" i="6"/>
  <c r="Q8" i="6" s="1"/>
  <c r="O8" i="6"/>
  <c r="U6" i="4"/>
  <c r="U6" i="3"/>
  <c r="W6" i="8"/>
  <c r="M17" i="7"/>
  <c r="P21" i="14"/>
  <c r="M21" i="14" s="1"/>
  <c r="W26" i="8"/>
  <c r="B18" i="14"/>
  <c r="F18" i="11" s="1"/>
  <c r="C18" i="11" s="1"/>
  <c r="B18" i="11" s="1"/>
  <c r="Z28" i="14"/>
  <c r="S28" i="14" s="1"/>
  <c r="F36" i="6"/>
  <c r="G36" i="6"/>
  <c r="H36" i="6" s="1"/>
  <c r="P46" i="7"/>
  <c r="AL50" i="8"/>
  <c r="V39" i="15"/>
  <c r="G39" i="11" s="1"/>
  <c r="D39" i="11" s="1"/>
  <c r="C41" i="14"/>
  <c r="H41" i="11" s="1"/>
  <c r="E41" i="11" s="1"/>
  <c r="S47" i="10"/>
  <c r="H50" i="7" s="1"/>
  <c r="D47" i="14"/>
  <c r="AN66" i="8"/>
  <c r="T65" i="3" s="1"/>
  <c r="R65" i="3" s="1"/>
  <c r="C56" i="14"/>
  <c r="H56" i="11" s="1"/>
  <c r="E56" i="11" s="1"/>
  <c r="G56" i="14"/>
  <c r="D56" i="14" s="1"/>
  <c r="B56" i="14" s="1"/>
  <c r="F56" i="11" s="1"/>
  <c r="C56" i="11" s="1"/>
  <c r="B56" i="11" s="1"/>
  <c r="J65" i="6"/>
  <c r="K65" i="6"/>
  <c r="L65" i="6" s="1"/>
  <c r="AE72" i="8"/>
  <c r="AM72" i="8" s="1"/>
  <c r="AM79" i="8"/>
  <c r="X79" i="6"/>
  <c r="Y79" i="6" s="1"/>
  <c r="W79" i="6"/>
  <c r="P79" i="14"/>
  <c r="M79" i="14" s="1"/>
  <c r="O95" i="7"/>
  <c r="S102" i="10"/>
  <c r="H105" i="7" s="1"/>
  <c r="V111" i="8"/>
  <c r="M111" i="8"/>
  <c r="L111" i="8"/>
  <c r="N111" i="8" s="1"/>
  <c r="U111" i="8"/>
  <c r="I111" i="8"/>
  <c r="Q111" i="8"/>
  <c r="F111" i="8"/>
  <c r="G111" i="8"/>
  <c r="T111" i="8"/>
  <c r="S111" i="8"/>
  <c r="P111" i="8"/>
  <c r="R111" i="8" s="1"/>
  <c r="J111" i="8"/>
  <c r="X129" i="6"/>
  <c r="Y129" i="6" s="1"/>
  <c r="W129" i="6"/>
  <c r="M137" i="14"/>
  <c r="B137" i="14" s="1"/>
  <c r="F137" i="11" s="1"/>
  <c r="C137" i="11" s="1"/>
  <c r="S143" i="10"/>
  <c r="H146" i="7" s="1"/>
  <c r="J148" i="6"/>
  <c r="K148" i="6"/>
  <c r="L148" i="6" s="1"/>
  <c r="M148" i="6" s="1"/>
  <c r="R92" i="4"/>
  <c r="C134" i="4"/>
  <c r="S115" i="4"/>
  <c r="Q115" i="4" s="1"/>
  <c r="U18" i="4"/>
  <c r="L72" i="5"/>
  <c r="X138" i="8"/>
  <c r="S137" i="3" s="1"/>
  <c r="O35" i="4"/>
  <c r="C87" i="4"/>
  <c r="R30" i="4"/>
  <c r="X80" i="8"/>
  <c r="S79" i="3" s="1"/>
  <c r="F11" i="6"/>
  <c r="G11" i="6"/>
  <c r="H11" i="6" s="1"/>
  <c r="I11" i="6" s="1"/>
  <c r="X87" i="8"/>
  <c r="S86" i="3" s="1"/>
  <c r="S40" i="10"/>
  <c r="H43" i="7" s="1"/>
  <c r="AN33" i="14"/>
  <c r="AB33" i="14" s="1"/>
  <c r="Z33" i="14" s="1"/>
  <c r="P36" i="14"/>
  <c r="M36" i="14" s="1"/>
  <c r="P33" i="7"/>
  <c r="D13" i="14"/>
  <c r="M46" i="7"/>
  <c r="L46" i="14"/>
  <c r="D46" i="14" s="1"/>
  <c r="S53" i="10"/>
  <c r="H56" i="7" s="1"/>
  <c r="L34" i="14"/>
  <c r="D34" i="14" s="1"/>
  <c r="B34" i="14" s="1"/>
  <c r="F34" i="11" s="1"/>
  <c r="C34" i="11" s="1"/>
  <c r="C34" i="14"/>
  <c r="H34" i="11" s="1"/>
  <c r="E34" i="11" s="1"/>
  <c r="I46" i="6"/>
  <c r="AB48" i="14"/>
  <c r="Z48" i="14" s="1"/>
  <c r="S48" i="14" s="1"/>
  <c r="L53" i="7"/>
  <c r="P75" i="6"/>
  <c r="Q75" i="6" s="1"/>
  <c r="O75" i="6"/>
  <c r="T75" i="6"/>
  <c r="U75" i="6" s="1"/>
  <c r="V75" i="6" s="1"/>
  <c r="V62" i="15"/>
  <c r="G62" i="11" s="1"/>
  <c r="D62" i="11" s="1"/>
  <c r="AN71" i="14"/>
  <c r="AB71" i="14" s="1"/>
  <c r="Z71" i="14" s="1"/>
  <c r="U65" i="3"/>
  <c r="U42" i="5"/>
  <c r="O92" i="7"/>
  <c r="I87" i="6"/>
  <c r="S92" i="10"/>
  <c r="H95" i="7" s="1"/>
  <c r="AE83" i="8"/>
  <c r="AM83" i="8" s="1"/>
  <c r="AN83" i="8" s="1"/>
  <c r="U97" i="3"/>
  <c r="U84" i="4"/>
  <c r="P100" i="14"/>
  <c r="M100" i="14" s="1"/>
  <c r="B100" i="14" s="1"/>
  <c r="F100" i="11" s="1"/>
  <c r="C100" i="11" s="1"/>
  <c r="U104" i="4"/>
  <c r="U118" i="3"/>
  <c r="P116" i="14"/>
  <c r="M116" i="14" s="1"/>
  <c r="P108" i="6"/>
  <c r="Q108" i="6" s="1"/>
  <c r="R108" i="6" s="1"/>
  <c r="AB108" i="6" s="1"/>
  <c r="N107" i="3" s="1"/>
  <c r="T108" i="6"/>
  <c r="U108" i="6" s="1"/>
  <c r="V108" i="6" s="1"/>
  <c r="AA108" i="6" s="1"/>
  <c r="O108" i="6"/>
  <c r="L120" i="14"/>
  <c r="D120" i="14" s="1"/>
  <c r="I144" i="15"/>
  <c r="V144" i="15" s="1"/>
  <c r="G144" i="11" s="1"/>
  <c r="D144" i="11" s="1"/>
  <c r="O31" i="4"/>
  <c r="L69" i="4"/>
  <c r="S108" i="4"/>
  <c r="Q108" i="4" s="1"/>
  <c r="O50" i="5"/>
  <c r="U93" i="4"/>
  <c r="L128" i="4"/>
  <c r="S114" i="4"/>
  <c r="U16" i="5"/>
  <c r="R60" i="5"/>
  <c r="R73" i="5"/>
  <c r="O7" i="7"/>
  <c r="L7" i="7"/>
  <c r="N9" i="7"/>
  <c r="L9" i="7"/>
  <c r="AB26" i="14"/>
  <c r="Z26" i="14" s="1"/>
  <c r="S26" i="14" s="1"/>
  <c r="U26" i="4"/>
  <c r="U30" i="3"/>
  <c r="G28" i="14"/>
  <c r="D28" i="14" s="1"/>
  <c r="Z32" i="14"/>
  <c r="S32" i="14" s="1"/>
  <c r="AG50" i="14"/>
  <c r="O50" i="7"/>
  <c r="L69" i="7"/>
  <c r="L65" i="7"/>
  <c r="U64" i="3"/>
  <c r="U56" i="4"/>
  <c r="U59" i="4"/>
  <c r="U67" i="3"/>
  <c r="G76" i="14"/>
  <c r="D76" i="14" s="1"/>
  <c r="AG73" i="14"/>
  <c r="O84" i="7"/>
  <c r="L89" i="14"/>
  <c r="D89" i="14" s="1"/>
  <c r="M97" i="7"/>
  <c r="P91" i="14"/>
  <c r="M91" i="14" s="1"/>
  <c r="M98" i="7"/>
  <c r="V87" i="10"/>
  <c r="Y90" i="8"/>
  <c r="Z90" i="8" s="1"/>
  <c r="K102" i="14"/>
  <c r="L102" i="14" s="1"/>
  <c r="D102" i="14" s="1"/>
  <c r="Q114" i="8"/>
  <c r="M114" i="8"/>
  <c r="S114" i="8"/>
  <c r="F114" i="8"/>
  <c r="P114" i="8"/>
  <c r="L114" i="8"/>
  <c r="N114" i="8" s="1"/>
  <c r="U114" i="8"/>
  <c r="I114" i="8"/>
  <c r="G114" i="8"/>
  <c r="V114" i="8"/>
  <c r="T114" i="8"/>
  <c r="J114" i="8"/>
  <c r="L111" i="7"/>
  <c r="AL110" i="8"/>
  <c r="O112" i="7"/>
  <c r="X120" i="6"/>
  <c r="Y120" i="6" s="1"/>
  <c r="W120" i="6"/>
  <c r="AH118" i="8"/>
  <c r="AM118" i="8" s="1"/>
  <c r="AN118" i="8" s="1"/>
  <c r="M125" i="7"/>
  <c r="AG132" i="14"/>
  <c r="AB132" i="14" s="1"/>
  <c r="Z132" i="14" s="1"/>
  <c r="U132" i="3"/>
  <c r="U117" i="4"/>
  <c r="D140" i="14"/>
  <c r="P137" i="6"/>
  <c r="Q137" i="6" s="1"/>
  <c r="O137" i="6"/>
  <c r="T137" i="6"/>
  <c r="U137" i="6" s="1"/>
  <c r="V137" i="6" s="1"/>
  <c r="AB147" i="14"/>
  <c r="Z147" i="14" s="1"/>
  <c r="S147" i="14" s="1"/>
  <c r="I152" i="6"/>
  <c r="AJ158" i="14"/>
  <c r="V132" i="15"/>
  <c r="G132" i="11" s="1"/>
  <c r="D132" i="11" s="1"/>
  <c r="V140" i="10"/>
  <c r="Y143" i="8"/>
  <c r="Z143" i="8" s="1"/>
  <c r="K153" i="6"/>
  <c r="L153" i="6" s="1"/>
  <c r="J153" i="6"/>
  <c r="P150" i="14"/>
  <c r="M150" i="14" s="1"/>
  <c r="C150" i="14" s="1"/>
  <c r="H150" i="11" s="1"/>
  <c r="E150" i="11" s="1"/>
  <c r="W158" i="6"/>
  <c r="X158" i="6"/>
  <c r="Y158" i="6" s="1"/>
  <c r="V155" i="15"/>
  <c r="G155" i="11" s="1"/>
  <c r="D155" i="11" s="1"/>
  <c r="R123" i="4"/>
  <c r="U47" i="4"/>
  <c r="C124" i="4"/>
  <c r="O53" i="5"/>
  <c r="C11" i="14"/>
  <c r="H11" i="11" s="1"/>
  <c r="E11" i="11" s="1"/>
  <c r="X75" i="8"/>
  <c r="S74" i="3" s="1"/>
  <c r="X156" i="8"/>
  <c r="P17" i="6"/>
  <c r="Q17" i="6" s="1"/>
  <c r="O17" i="6"/>
  <c r="T17" i="6"/>
  <c r="U17" i="6" s="1"/>
  <c r="V17" i="6" s="1"/>
  <c r="M9" i="14"/>
  <c r="B9" i="14" s="1"/>
  <c r="F9" i="11" s="1"/>
  <c r="C9" i="11" s="1"/>
  <c r="N30" i="7"/>
  <c r="K30" i="7"/>
  <c r="P29" i="3" s="1"/>
  <c r="AE27" i="8"/>
  <c r="AM27" i="8" s="1"/>
  <c r="AN27" i="8" s="1"/>
  <c r="M33" i="7"/>
  <c r="P23" i="14"/>
  <c r="M23" i="14" s="1"/>
  <c r="B23" i="14" s="1"/>
  <c r="F23" i="11" s="1"/>
  <c r="C23" i="11" s="1"/>
  <c r="I30" i="6"/>
  <c r="B43" i="14"/>
  <c r="F43" i="11" s="1"/>
  <c r="C43" i="11" s="1"/>
  <c r="D19" i="14"/>
  <c r="V49" i="10"/>
  <c r="Y52" i="8"/>
  <c r="Z52" i="8" s="1"/>
  <c r="AN52" i="8" s="1"/>
  <c r="T51" i="3" s="1"/>
  <c r="R51" i="3" s="1"/>
  <c r="V58" i="10"/>
  <c r="Y61" i="8"/>
  <c r="Z61" i="8" s="1"/>
  <c r="M60" i="14"/>
  <c r="V77" i="10"/>
  <c r="Y80" i="8"/>
  <c r="Z80" i="8" s="1"/>
  <c r="M79" i="7"/>
  <c r="L92" i="7"/>
  <c r="G88" i="14"/>
  <c r="L103" i="7"/>
  <c r="AB99" i="14"/>
  <c r="Z99" i="14" s="1"/>
  <c r="S99" i="14" s="1"/>
  <c r="AN106" i="8"/>
  <c r="T105" i="3" s="1"/>
  <c r="R105" i="3" s="1"/>
  <c r="P99" i="14"/>
  <c r="M99" i="14" s="1"/>
  <c r="F103" i="6"/>
  <c r="G103" i="6"/>
  <c r="H103" i="6" s="1"/>
  <c r="G111" i="14"/>
  <c r="D111" i="14" s="1"/>
  <c r="AH110" i="8"/>
  <c r="K115" i="6"/>
  <c r="L115" i="6" s="1"/>
  <c r="J115" i="6"/>
  <c r="P118" i="7"/>
  <c r="K126" i="7"/>
  <c r="P125" i="3" s="1"/>
  <c r="N126" i="7"/>
  <c r="Q126" i="7" s="1"/>
  <c r="P110" i="4" s="1"/>
  <c r="M123" i="7"/>
  <c r="S121" i="10"/>
  <c r="H124" i="7" s="1"/>
  <c r="X124" i="6"/>
  <c r="Y124" i="6" s="1"/>
  <c r="W124" i="6"/>
  <c r="C128" i="14"/>
  <c r="H128" i="11" s="1"/>
  <c r="E128" i="11" s="1"/>
  <c r="F135" i="6"/>
  <c r="G135" i="6"/>
  <c r="H135" i="6" s="1"/>
  <c r="I135" i="6" s="1"/>
  <c r="L138" i="14"/>
  <c r="D138" i="14" s="1"/>
  <c r="L148" i="7"/>
  <c r="J152" i="6"/>
  <c r="K152" i="6"/>
  <c r="L152" i="6" s="1"/>
  <c r="V155" i="10"/>
  <c r="Y158" i="8"/>
  <c r="Z158" i="8" s="1"/>
  <c r="AN158" i="8" s="1"/>
  <c r="T157" i="3" s="1"/>
  <c r="I154" i="15"/>
  <c r="V154" i="15" s="1"/>
  <c r="V153" i="10"/>
  <c r="Y156" i="8"/>
  <c r="Z156" i="8" s="1"/>
  <c r="AE161" i="8"/>
  <c r="AM161" i="8"/>
  <c r="AN145" i="14"/>
  <c r="AB145" i="14" s="1"/>
  <c r="Z145" i="14" s="1"/>
  <c r="S145" i="14" s="1"/>
  <c r="V146" i="15"/>
  <c r="G146" i="11" s="1"/>
  <c r="D146" i="11" s="1"/>
  <c r="M152" i="7"/>
  <c r="U102" i="4"/>
  <c r="U116" i="3"/>
  <c r="V141" i="10"/>
  <c r="Y144" i="8"/>
  <c r="Z144" i="8" s="1"/>
  <c r="G142" i="14"/>
  <c r="N151" i="6"/>
  <c r="M150" i="3" s="1"/>
  <c r="J156" i="6"/>
  <c r="K156" i="6"/>
  <c r="L156" i="6" s="1"/>
  <c r="C54" i="5"/>
  <c r="N74" i="5"/>
  <c r="H138" i="4"/>
  <c r="F138" i="4"/>
  <c r="G138" i="4" s="1"/>
  <c r="O13" i="8"/>
  <c r="X13" i="8" s="1"/>
  <c r="S12" i="3" s="1"/>
  <c r="R12" i="3" s="1"/>
  <c r="L24" i="4"/>
  <c r="C60" i="4"/>
  <c r="R69" i="5"/>
  <c r="C41" i="4"/>
  <c r="R41" i="4"/>
  <c r="P7" i="6"/>
  <c r="Q7" i="6" s="1"/>
  <c r="T7" i="6"/>
  <c r="U7" i="6" s="1"/>
  <c r="V7" i="6" s="1"/>
  <c r="O7" i="6"/>
  <c r="P11" i="6"/>
  <c r="Q11" i="6" s="1"/>
  <c r="O11" i="6"/>
  <c r="T11" i="6"/>
  <c r="U11" i="6" s="1"/>
  <c r="V11" i="6" s="1"/>
  <c r="X157" i="8"/>
  <c r="S156" i="3" s="1"/>
  <c r="P10" i="7"/>
  <c r="K8" i="6"/>
  <c r="L8" i="6" s="1"/>
  <c r="J8" i="6"/>
  <c r="G15" i="6"/>
  <c r="H15" i="6" s="1"/>
  <c r="F15" i="6"/>
  <c r="AL12" i="8"/>
  <c r="AM12" i="8" s="1"/>
  <c r="AN12" i="8" s="1"/>
  <c r="C10" i="14"/>
  <c r="H10" i="11" s="1"/>
  <c r="E10" i="11" s="1"/>
  <c r="O30" i="7"/>
  <c r="L30" i="14"/>
  <c r="D30" i="14" s="1"/>
  <c r="Z36" i="14"/>
  <c r="S36" i="14" s="1"/>
  <c r="G37" i="14"/>
  <c r="G32" i="14"/>
  <c r="D32" i="14" s="1"/>
  <c r="I38" i="6"/>
  <c r="V53" i="15"/>
  <c r="G53" i="11" s="1"/>
  <c r="D53" i="11" s="1"/>
  <c r="Z27" i="14"/>
  <c r="S27" i="14" s="1"/>
  <c r="G53" i="14"/>
  <c r="U57" i="3"/>
  <c r="M60" i="7"/>
  <c r="X60" i="6"/>
  <c r="Y60" i="6" s="1"/>
  <c r="W60" i="6"/>
  <c r="S66" i="10"/>
  <c r="H69" i="7" s="1"/>
  <c r="D60" i="14"/>
  <c r="T68" i="6"/>
  <c r="U68" i="6" s="1"/>
  <c r="V68" i="6" s="1"/>
  <c r="P68" i="6"/>
  <c r="Q68" i="6" s="1"/>
  <c r="R68" i="6" s="1"/>
  <c r="O68" i="6"/>
  <c r="AG77" i="14"/>
  <c r="V70" i="15"/>
  <c r="G70" i="11" s="1"/>
  <c r="D70" i="11" s="1"/>
  <c r="AN73" i="14"/>
  <c r="L91" i="14"/>
  <c r="D91" i="14" s="1"/>
  <c r="AL114" i="8"/>
  <c r="P108" i="14"/>
  <c r="M108" i="14" s="1"/>
  <c r="T116" i="6"/>
  <c r="U116" i="6" s="1"/>
  <c r="V116" i="6" s="1"/>
  <c r="P116" i="6"/>
  <c r="Q116" i="6" s="1"/>
  <c r="O116" i="6"/>
  <c r="AE112" i="8"/>
  <c r="AM112" i="8" s="1"/>
  <c r="AN112" i="8" s="1"/>
  <c r="AE129" i="8"/>
  <c r="AM129" i="8"/>
  <c r="V130" i="10"/>
  <c r="Y133" i="8"/>
  <c r="Z133" i="8" s="1"/>
  <c r="N140" i="7"/>
  <c r="Q140" i="7" s="1"/>
  <c r="P76" i="5" s="1"/>
  <c r="K140" i="7"/>
  <c r="P139" i="3" s="1"/>
  <c r="AE144" i="8"/>
  <c r="AM144" i="8" s="1"/>
  <c r="X153" i="6"/>
  <c r="Y153" i="6" s="1"/>
  <c r="W153" i="6"/>
  <c r="O159" i="6"/>
  <c r="P159" i="6"/>
  <c r="Q159" i="6" s="1"/>
  <c r="T159" i="6"/>
  <c r="U159" i="6" s="1"/>
  <c r="V159" i="6" s="1"/>
  <c r="AA159" i="6" s="1"/>
  <c r="L128" i="14"/>
  <c r="D128" i="14" s="1"/>
  <c r="AE154" i="8"/>
  <c r="AM154" i="8" s="1"/>
  <c r="I156" i="15"/>
  <c r="V156" i="15" s="1"/>
  <c r="G156" i="11" s="1"/>
  <c r="D156" i="11" s="1"/>
  <c r="C129" i="4"/>
  <c r="U111" i="4"/>
  <c r="C51" i="5"/>
  <c r="L101" i="4"/>
  <c r="P101" i="4"/>
  <c r="R9" i="4"/>
  <c r="O76" i="4"/>
  <c r="L76" i="4"/>
  <c r="R37" i="4"/>
  <c r="C96" i="4"/>
  <c r="C82" i="5"/>
  <c r="C133" i="4"/>
  <c r="X82" i="8"/>
  <c r="S81" i="3" s="1"/>
  <c r="O14" i="7"/>
  <c r="P8" i="14"/>
  <c r="M8" i="14" s="1"/>
  <c r="X17" i="6"/>
  <c r="Y17" i="6" s="1"/>
  <c r="Z17" i="6" s="1"/>
  <c r="W17" i="6"/>
  <c r="S12" i="6"/>
  <c r="T12" i="6"/>
  <c r="U12" i="6" s="1"/>
  <c r="G21" i="14"/>
  <c r="AG21" i="14"/>
  <c r="AB21" i="14" s="1"/>
  <c r="Z21" i="14" s="1"/>
  <c r="S21" i="14" s="1"/>
  <c r="AE19" i="8"/>
  <c r="AM19" i="8" s="1"/>
  <c r="AN19" i="8" s="1"/>
  <c r="T16" i="6"/>
  <c r="U16" i="6" s="1"/>
  <c r="V16" i="6" s="1"/>
  <c r="AA16" i="6" s="1"/>
  <c r="AB16" i="6" s="1"/>
  <c r="L24" i="14"/>
  <c r="D24" i="14" s="1"/>
  <c r="G41" i="14"/>
  <c r="P30" i="14"/>
  <c r="M30" i="14" s="1"/>
  <c r="AG45" i="14"/>
  <c r="U48" i="4"/>
  <c r="U54" i="3"/>
  <c r="I52" i="15"/>
  <c r="V52" i="15" s="1"/>
  <c r="G52" i="11" s="1"/>
  <c r="D52" i="11" s="1"/>
  <c r="G35" i="14"/>
  <c r="D35" i="14" s="1"/>
  <c r="B35" i="14" s="1"/>
  <c r="F35" i="11" s="1"/>
  <c r="C35" i="11" s="1"/>
  <c r="B35" i="11" s="1"/>
  <c r="C35" i="14"/>
  <c r="H35" i="11" s="1"/>
  <c r="E35" i="11" s="1"/>
  <c r="L50" i="14"/>
  <c r="D50" i="14" s="1"/>
  <c r="P41" i="6"/>
  <c r="Q41" i="6" s="1"/>
  <c r="T41" i="6"/>
  <c r="U41" i="6" s="1"/>
  <c r="V41" i="6" s="1"/>
  <c r="O41" i="6"/>
  <c r="AE62" i="8"/>
  <c r="AM62" i="8"/>
  <c r="AN62" i="8" s="1"/>
  <c r="T61" i="3" s="1"/>
  <c r="R61" i="3" s="1"/>
  <c r="F77" i="6"/>
  <c r="G77" i="6"/>
  <c r="H77" i="6" s="1"/>
  <c r="L71" i="7"/>
  <c r="U73" i="3"/>
  <c r="U63" i="4"/>
  <c r="O65" i="7"/>
  <c r="G76" i="6"/>
  <c r="H76" i="6" s="1"/>
  <c r="F76" i="6"/>
  <c r="N78" i="7"/>
  <c r="Q78" i="7" s="1"/>
  <c r="P66" i="4" s="1"/>
  <c r="K78" i="7"/>
  <c r="P77" i="3" s="1"/>
  <c r="K85" i="6"/>
  <c r="L85" i="6" s="1"/>
  <c r="J85" i="6"/>
  <c r="V67" i="15"/>
  <c r="G67" i="11" s="1"/>
  <c r="D67" i="11" s="1"/>
  <c r="L87" i="7"/>
  <c r="F99" i="6"/>
  <c r="G99" i="6"/>
  <c r="H99" i="6" s="1"/>
  <c r="C95" i="14"/>
  <c r="H95" i="11" s="1"/>
  <c r="E95" i="11" s="1"/>
  <c r="AG101" i="14"/>
  <c r="G90" i="6"/>
  <c r="H90" i="6" s="1"/>
  <c r="F90" i="6"/>
  <c r="AE99" i="8"/>
  <c r="AM99" i="8" s="1"/>
  <c r="AN99" i="8" s="1"/>
  <c r="L116" i="14"/>
  <c r="D116" i="14" s="1"/>
  <c r="O122" i="7"/>
  <c r="J109" i="6"/>
  <c r="K109" i="6"/>
  <c r="L109" i="6" s="1"/>
  <c r="AJ106" i="14"/>
  <c r="AB106" i="14" s="1"/>
  <c r="Z106" i="14" s="1"/>
  <c r="M112" i="14"/>
  <c r="B112" i="14" s="1"/>
  <c r="F112" i="11" s="1"/>
  <c r="C112" i="11" s="1"/>
  <c r="AH117" i="8"/>
  <c r="AM117" i="8" s="1"/>
  <c r="V137" i="15"/>
  <c r="G137" i="11" s="1"/>
  <c r="D137" i="11" s="1"/>
  <c r="P151" i="14"/>
  <c r="M151" i="14" s="1"/>
  <c r="K108" i="4" l="1"/>
  <c r="Q32" i="4"/>
  <c r="S104" i="14"/>
  <c r="C104" i="14"/>
  <c r="H104" i="11" s="1"/>
  <c r="E104" i="11" s="1"/>
  <c r="T35" i="3"/>
  <c r="R35" i="3" s="1"/>
  <c r="S22" i="5"/>
  <c r="Q22" i="5" s="1"/>
  <c r="T139" i="3"/>
  <c r="R139" i="3" s="1"/>
  <c r="S76" i="5"/>
  <c r="T104" i="3"/>
  <c r="R104" i="3" s="1"/>
  <c r="S61" i="5"/>
  <c r="S154" i="3"/>
  <c r="R134" i="4"/>
  <c r="M66" i="3"/>
  <c r="L43" i="5"/>
  <c r="L58" i="4"/>
  <c r="R48" i="6"/>
  <c r="AB48" i="6" s="1"/>
  <c r="N47" i="3" s="1"/>
  <c r="M138" i="6"/>
  <c r="N138" i="6" s="1"/>
  <c r="M137" i="3" s="1"/>
  <c r="AM86" i="8"/>
  <c r="AN86" i="8" s="1"/>
  <c r="I69" i="6"/>
  <c r="AM110" i="8"/>
  <c r="D8" i="14"/>
  <c r="C145" i="14"/>
  <c r="H145" i="11" s="1"/>
  <c r="E145" i="11" s="1"/>
  <c r="W121" i="8"/>
  <c r="U23" i="4"/>
  <c r="R148" i="6"/>
  <c r="I121" i="6"/>
  <c r="N121" i="6" s="1"/>
  <c r="I56" i="6"/>
  <c r="N56" i="6" s="1"/>
  <c r="I48" i="6"/>
  <c r="Z104" i="6"/>
  <c r="AA104" i="6" s="1"/>
  <c r="I6" i="6"/>
  <c r="N6" i="6" s="1"/>
  <c r="O17" i="8"/>
  <c r="X17" i="8" s="1"/>
  <c r="Z150" i="6"/>
  <c r="AM69" i="8"/>
  <c r="AM55" i="8"/>
  <c r="Z27" i="6"/>
  <c r="AA27" i="6" s="1"/>
  <c r="AB27" i="6" s="1"/>
  <c r="I7" i="6"/>
  <c r="Z15" i="6"/>
  <c r="U73" i="5"/>
  <c r="B10" i="11"/>
  <c r="B65" i="14"/>
  <c r="F65" i="11" s="1"/>
  <c r="C65" i="11" s="1"/>
  <c r="AM10" i="8"/>
  <c r="M92" i="6"/>
  <c r="Z49" i="6"/>
  <c r="H111" i="8"/>
  <c r="R127" i="6"/>
  <c r="AB127" i="6" s="1"/>
  <c r="N126" i="3" s="1"/>
  <c r="L126" i="3" s="1"/>
  <c r="R50" i="3"/>
  <c r="I76" i="6"/>
  <c r="M8" i="6"/>
  <c r="N8" i="6" s="1"/>
  <c r="AN156" i="8"/>
  <c r="AA137" i="6"/>
  <c r="Q65" i="7"/>
  <c r="I36" i="6"/>
  <c r="N36" i="6" s="1"/>
  <c r="M35" i="3" s="1"/>
  <c r="AM58" i="8"/>
  <c r="R33" i="6"/>
  <c r="I24" i="6"/>
  <c r="AA53" i="6"/>
  <c r="I157" i="6"/>
  <c r="N157" i="6" s="1"/>
  <c r="M156" i="3" s="1"/>
  <c r="R74" i="6"/>
  <c r="R22" i="6"/>
  <c r="AB22" i="6" s="1"/>
  <c r="N21" i="3" s="1"/>
  <c r="M31" i="6"/>
  <c r="L11" i="4"/>
  <c r="M68" i="6"/>
  <c r="N68" i="6" s="1"/>
  <c r="I161" i="6"/>
  <c r="N161" i="6" s="1"/>
  <c r="M160" i="3" s="1"/>
  <c r="I113" i="6"/>
  <c r="N113" i="6" s="1"/>
  <c r="C74" i="14"/>
  <c r="H74" i="11" s="1"/>
  <c r="E74" i="11" s="1"/>
  <c r="AM8" i="8"/>
  <c r="Z53" i="6"/>
  <c r="AA78" i="6"/>
  <c r="R29" i="6"/>
  <c r="AB157" i="14"/>
  <c r="Z157" i="14" s="1"/>
  <c r="S157" i="14" s="1"/>
  <c r="R112" i="6"/>
  <c r="N48" i="6"/>
  <c r="M47" i="3" s="1"/>
  <c r="C43" i="14"/>
  <c r="H43" i="11" s="1"/>
  <c r="E43" i="11" s="1"/>
  <c r="B43" i="11" s="1"/>
  <c r="B110" i="11"/>
  <c r="AM47" i="8"/>
  <c r="I153" i="6"/>
  <c r="X26" i="8"/>
  <c r="I27" i="6"/>
  <c r="R88" i="6"/>
  <c r="Z161" i="6"/>
  <c r="AA161" i="6" s="1"/>
  <c r="AB161" i="6" s="1"/>
  <c r="N160" i="3" s="1"/>
  <c r="L160" i="3" s="1"/>
  <c r="AN23" i="8"/>
  <c r="R160" i="6"/>
  <c r="AN144" i="8"/>
  <c r="T143" i="3" s="1"/>
  <c r="R143" i="3" s="1"/>
  <c r="M153" i="6"/>
  <c r="N153" i="6" s="1"/>
  <c r="M152" i="3" s="1"/>
  <c r="R15" i="6"/>
  <c r="AB31" i="6"/>
  <c r="N30" i="3" s="1"/>
  <c r="P31" i="4"/>
  <c r="M154" i="6"/>
  <c r="R14" i="6"/>
  <c r="AB14" i="6" s="1"/>
  <c r="R60" i="6"/>
  <c r="R53" i="6"/>
  <c r="O121" i="8"/>
  <c r="M110" i="6"/>
  <c r="R40" i="6"/>
  <c r="AB40" i="14"/>
  <c r="Z40" i="14" s="1"/>
  <c r="S40" i="14" s="1"/>
  <c r="K119" i="8"/>
  <c r="AA88" i="6"/>
  <c r="M158" i="6"/>
  <c r="AM116" i="8"/>
  <c r="R56" i="6"/>
  <c r="R132" i="6"/>
  <c r="AB132" i="6" s="1"/>
  <c r="N131" i="3" s="1"/>
  <c r="L131" i="3" s="1"/>
  <c r="I72" i="6"/>
  <c r="N72" i="6" s="1"/>
  <c r="R161" i="6"/>
  <c r="R28" i="6"/>
  <c r="U13" i="5"/>
  <c r="M27" i="6"/>
  <c r="N27" i="6" s="1"/>
  <c r="M26" i="3" s="1"/>
  <c r="M102" i="6"/>
  <c r="N102" i="6" s="1"/>
  <c r="AM147" i="8"/>
  <c r="AN147" i="8" s="1"/>
  <c r="L31" i="4"/>
  <c r="AN77" i="8"/>
  <c r="M38" i="6"/>
  <c r="R117" i="8"/>
  <c r="I80" i="6"/>
  <c r="N80" i="6" s="1"/>
  <c r="C57" i="14"/>
  <c r="H57" i="11" s="1"/>
  <c r="E57" i="11" s="1"/>
  <c r="AA49" i="6"/>
  <c r="M95" i="6"/>
  <c r="Z51" i="6"/>
  <c r="AA51" i="6" s="1"/>
  <c r="AB51" i="6" s="1"/>
  <c r="R80" i="3"/>
  <c r="O83" i="4"/>
  <c r="R118" i="4"/>
  <c r="AM153" i="8"/>
  <c r="AM50" i="8"/>
  <c r="K120" i="8"/>
  <c r="I110" i="6"/>
  <c r="V73" i="6"/>
  <c r="AA73" i="6" s="1"/>
  <c r="AB73" i="6" s="1"/>
  <c r="Q62" i="7"/>
  <c r="P54" i="4" s="1"/>
  <c r="AB64" i="6"/>
  <c r="AM28" i="8"/>
  <c r="AN28" i="8" s="1"/>
  <c r="M23" i="6"/>
  <c r="B78" i="11"/>
  <c r="R77" i="4"/>
  <c r="Q82" i="4"/>
  <c r="R119" i="8"/>
  <c r="R49" i="6"/>
  <c r="AB49" i="6" s="1"/>
  <c r="S134" i="4"/>
  <c r="M43" i="6"/>
  <c r="R137" i="6"/>
  <c r="AB137" i="6" s="1"/>
  <c r="N136" i="3" s="1"/>
  <c r="L136" i="3" s="1"/>
  <c r="R41" i="6"/>
  <c r="B27" i="14"/>
  <c r="F27" i="11" s="1"/>
  <c r="C27" i="11" s="1"/>
  <c r="AN90" i="8"/>
  <c r="T89" i="3" s="1"/>
  <c r="Q9" i="7"/>
  <c r="P8" i="4" s="1"/>
  <c r="R129" i="6"/>
  <c r="U50" i="4"/>
  <c r="Q118" i="4"/>
  <c r="D142" i="14"/>
  <c r="M105" i="6"/>
  <c r="C96" i="14"/>
  <c r="H96" i="11" s="1"/>
  <c r="E96" i="11" s="1"/>
  <c r="D145" i="14"/>
  <c r="AM143" i="8"/>
  <c r="AB113" i="14"/>
  <c r="Z113" i="14" s="1"/>
  <c r="B85" i="14"/>
  <c r="F85" i="11" s="1"/>
  <c r="C85" i="11" s="1"/>
  <c r="R152" i="6"/>
  <c r="O93" i="4"/>
  <c r="D107" i="14"/>
  <c r="R10" i="6"/>
  <c r="Q58" i="4"/>
  <c r="Z72" i="6"/>
  <c r="AA72" i="6" s="1"/>
  <c r="AB72" i="6" s="1"/>
  <c r="AA142" i="6"/>
  <c r="AM114" i="8"/>
  <c r="B125" i="11"/>
  <c r="M85" i="6"/>
  <c r="N85" i="6" s="1"/>
  <c r="M84" i="3" s="1"/>
  <c r="B34" i="11"/>
  <c r="S40" i="4"/>
  <c r="Q40" i="4" s="1"/>
  <c r="AN57" i="8"/>
  <c r="T56" i="3" s="1"/>
  <c r="R56" i="3" s="1"/>
  <c r="AN43" i="8"/>
  <c r="T42" i="3" s="1"/>
  <c r="R42" i="3" s="1"/>
  <c r="I77" i="6"/>
  <c r="AB73" i="14"/>
  <c r="Z73" i="14" s="1"/>
  <c r="S73" i="14" s="1"/>
  <c r="R11" i="6"/>
  <c r="M152" i="6"/>
  <c r="N152" i="6" s="1"/>
  <c r="M151" i="3" s="1"/>
  <c r="R114" i="8"/>
  <c r="B28" i="14"/>
  <c r="F28" i="11" s="1"/>
  <c r="C28" i="11" s="1"/>
  <c r="M65" i="6"/>
  <c r="N65" i="6" s="1"/>
  <c r="M64" i="3" s="1"/>
  <c r="O22" i="5"/>
  <c r="R70" i="6"/>
  <c r="C12" i="14"/>
  <c r="H12" i="11" s="1"/>
  <c r="E12" i="11" s="1"/>
  <c r="AB107" i="14"/>
  <c r="Z107" i="14" s="1"/>
  <c r="L97" i="4"/>
  <c r="Z74" i="6"/>
  <c r="AB55" i="14"/>
  <c r="Z55" i="14" s="1"/>
  <c r="S55" i="14" s="1"/>
  <c r="AB111" i="14"/>
  <c r="Z111" i="14" s="1"/>
  <c r="S111" i="14" s="1"/>
  <c r="B63" i="14"/>
  <c r="F63" i="11" s="1"/>
  <c r="C63" i="11" s="1"/>
  <c r="B63" i="11" s="1"/>
  <c r="R45" i="4"/>
  <c r="B152" i="11"/>
  <c r="V144" i="6"/>
  <c r="R121" i="8"/>
  <c r="N121" i="8"/>
  <c r="U72" i="4"/>
  <c r="U14" i="5"/>
  <c r="AA148" i="6"/>
  <c r="Z122" i="6"/>
  <c r="AA122" i="6" s="1"/>
  <c r="I128" i="6"/>
  <c r="R129" i="4"/>
  <c r="I139" i="6"/>
  <c r="I35" i="6"/>
  <c r="N35" i="6" s="1"/>
  <c r="I79" i="6"/>
  <c r="Z148" i="6"/>
  <c r="I118" i="6"/>
  <c r="N118" i="6" s="1"/>
  <c r="R131" i="6"/>
  <c r="AB131" i="6" s="1"/>
  <c r="I130" i="6"/>
  <c r="N130" i="6" s="1"/>
  <c r="N120" i="8"/>
  <c r="AA152" i="6"/>
  <c r="R74" i="5"/>
  <c r="AB5" i="14"/>
  <c r="Z5" i="14" s="1"/>
  <c r="S5" i="14" s="1"/>
  <c r="I32" i="6"/>
  <c r="N32" i="6" s="1"/>
  <c r="B127" i="11"/>
  <c r="M57" i="6"/>
  <c r="N57" i="6" s="1"/>
  <c r="L37" i="5" s="1"/>
  <c r="N84" i="6"/>
  <c r="M83" i="3" s="1"/>
  <c r="M119" i="6"/>
  <c r="N119" i="6" s="1"/>
  <c r="AA37" i="6"/>
  <c r="AB37" i="6" s="1"/>
  <c r="R155" i="6"/>
  <c r="I35" i="11"/>
  <c r="K37" i="3"/>
  <c r="S22" i="14"/>
  <c r="B22" i="14" s="1"/>
  <c r="F22" i="11" s="1"/>
  <c r="C22" i="11" s="1"/>
  <c r="B22" i="11" s="1"/>
  <c r="C22" i="14"/>
  <c r="H22" i="11" s="1"/>
  <c r="E22" i="11" s="1"/>
  <c r="B36" i="14"/>
  <c r="F36" i="11" s="1"/>
  <c r="C36" i="11" s="1"/>
  <c r="C36" i="14"/>
  <c r="H36" i="11" s="1"/>
  <c r="E36" i="11" s="1"/>
  <c r="B64" i="14"/>
  <c r="F64" i="11" s="1"/>
  <c r="C64" i="11" s="1"/>
  <c r="C64" i="14"/>
  <c r="H64" i="11" s="1"/>
  <c r="E64" i="11" s="1"/>
  <c r="B118" i="14"/>
  <c r="F118" i="11" s="1"/>
  <c r="C118" i="11" s="1"/>
  <c r="C118" i="14"/>
  <c r="H118" i="11" s="1"/>
  <c r="E118" i="11" s="1"/>
  <c r="S44" i="14"/>
  <c r="B44" i="14" s="1"/>
  <c r="F44" i="11" s="1"/>
  <c r="C44" i="11" s="1"/>
  <c r="B44" i="11" s="1"/>
  <c r="C44" i="14"/>
  <c r="H44" i="11" s="1"/>
  <c r="E44" i="11" s="1"/>
  <c r="S59" i="14"/>
  <c r="B59" i="14" s="1"/>
  <c r="F59" i="11" s="1"/>
  <c r="C59" i="11" s="1"/>
  <c r="C59" i="14"/>
  <c r="H59" i="11" s="1"/>
  <c r="E59" i="11" s="1"/>
  <c r="C4" i="14"/>
  <c r="H4" i="11" s="1"/>
  <c r="E4" i="11" s="1"/>
  <c r="S124" i="3"/>
  <c r="R109" i="4"/>
  <c r="T101" i="3"/>
  <c r="R101" i="3" s="1"/>
  <c r="S88" i="4"/>
  <c r="B122" i="14"/>
  <c r="F122" i="11" s="1"/>
  <c r="C122" i="11" s="1"/>
  <c r="C122" i="14"/>
  <c r="H122" i="11" s="1"/>
  <c r="E122" i="11" s="1"/>
  <c r="S113" i="14"/>
  <c r="C113" i="14"/>
  <c r="H113" i="11" s="1"/>
  <c r="E113" i="11" s="1"/>
  <c r="B136" i="14"/>
  <c r="F136" i="11" s="1"/>
  <c r="C136" i="11" s="1"/>
  <c r="C136" i="14"/>
  <c r="H136" i="11" s="1"/>
  <c r="E136" i="11" s="1"/>
  <c r="T27" i="3"/>
  <c r="S24" i="4"/>
  <c r="I103" i="11"/>
  <c r="J91" i="4" s="1"/>
  <c r="K105" i="3"/>
  <c r="S85" i="3"/>
  <c r="R52" i="5"/>
  <c r="R73" i="4"/>
  <c r="T43" i="3"/>
  <c r="R43" i="3" s="1"/>
  <c r="S38" i="4"/>
  <c r="Q38" i="4" s="1"/>
  <c r="R65" i="7"/>
  <c r="Q64" i="3"/>
  <c r="P56" i="4"/>
  <c r="T82" i="3"/>
  <c r="R82" i="3" s="1"/>
  <c r="S70" i="4"/>
  <c r="S135" i="3"/>
  <c r="R119" i="4"/>
  <c r="C52" i="14"/>
  <c r="H52" i="11" s="1"/>
  <c r="E52" i="11" s="1"/>
  <c r="B142" i="14"/>
  <c r="F142" i="11" s="1"/>
  <c r="C142" i="11" s="1"/>
  <c r="B142" i="11" s="1"/>
  <c r="C142" i="14"/>
  <c r="H142" i="11" s="1"/>
  <c r="E142" i="11" s="1"/>
  <c r="B108" i="14"/>
  <c r="F108" i="11" s="1"/>
  <c r="C108" i="11" s="1"/>
  <c r="C108" i="14"/>
  <c r="H108" i="11" s="1"/>
  <c r="E108" i="11" s="1"/>
  <c r="T26" i="3"/>
  <c r="S23" i="4"/>
  <c r="S18" i="5"/>
  <c r="B116" i="14"/>
  <c r="F116" i="11" s="1"/>
  <c r="C116" i="11" s="1"/>
  <c r="C116" i="14"/>
  <c r="H116" i="11" s="1"/>
  <c r="E116" i="11" s="1"/>
  <c r="S33" i="14"/>
  <c r="C33" i="14"/>
  <c r="H33" i="11" s="1"/>
  <c r="E33" i="11" s="1"/>
  <c r="B33" i="11" s="1"/>
  <c r="I56" i="11"/>
  <c r="J39" i="5" s="1"/>
  <c r="K58" i="3"/>
  <c r="S7" i="14"/>
  <c r="C7" i="14"/>
  <c r="H7" i="11" s="1"/>
  <c r="E7" i="11" s="1"/>
  <c r="B90" i="14"/>
  <c r="F90" i="11" s="1"/>
  <c r="C90" i="11" s="1"/>
  <c r="C90" i="14"/>
  <c r="H90" i="11" s="1"/>
  <c r="E90" i="11" s="1"/>
  <c r="M71" i="3"/>
  <c r="L62" i="4"/>
  <c r="S134" i="3"/>
  <c r="R75" i="5"/>
  <c r="T100" i="3"/>
  <c r="R100" i="3" s="1"/>
  <c r="S87" i="4"/>
  <c r="Q87" i="4" s="1"/>
  <c r="B29" i="14"/>
  <c r="F29" i="11" s="1"/>
  <c r="C29" i="11" s="1"/>
  <c r="C29" i="14"/>
  <c r="H29" i="11" s="1"/>
  <c r="E29" i="11" s="1"/>
  <c r="M112" i="3"/>
  <c r="L98" i="4"/>
  <c r="T47" i="3"/>
  <c r="S42" i="4"/>
  <c r="S31" i="5"/>
  <c r="T91" i="3"/>
  <c r="R91" i="3" s="1"/>
  <c r="S78" i="4"/>
  <c r="B16" i="14"/>
  <c r="F16" i="11" s="1"/>
  <c r="C16" i="11" s="1"/>
  <c r="B16" i="11" s="1"/>
  <c r="C16" i="14"/>
  <c r="H16" i="11" s="1"/>
  <c r="E16" i="11" s="1"/>
  <c r="I131" i="11"/>
  <c r="K133" i="3"/>
  <c r="T136" i="3"/>
  <c r="S120" i="4"/>
  <c r="S149" i="3"/>
  <c r="R81" i="5"/>
  <c r="B111" i="14"/>
  <c r="F111" i="11" s="1"/>
  <c r="C111" i="11" s="1"/>
  <c r="B111" i="11" s="1"/>
  <c r="C111" i="14"/>
  <c r="H111" i="11" s="1"/>
  <c r="E111" i="11" s="1"/>
  <c r="S153" i="3"/>
  <c r="R133" i="4"/>
  <c r="B151" i="14"/>
  <c r="F151" i="11" s="1"/>
  <c r="C151" i="11" s="1"/>
  <c r="C151" i="14"/>
  <c r="H151" i="11" s="1"/>
  <c r="E151" i="11" s="1"/>
  <c r="N15" i="3"/>
  <c r="M12" i="5"/>
  <c r="B79" i="14"/>
  <c r="F79" i="11" s="1"/>
  <c r="C79" i="11" s="1"/>
  <c r="C79" i="14"/>
  <c r="H79" i="11" s="1"/>
  <c r="E79" i="11" s="1"/>
  <c r="N35" i="3"/>
  <c r="L35" i="3" s="1"/>
  <c r="M22" i="5"/>
  <c r="B72" i="14"/>
  <c r="F72" i="11" s="1"/>
  <c r="C72" i="11" s="1"/>
  <c r="C72" i="14"/>
  <c r="H72" i="11" s="1"/>
  <c r="E72" i="11" s="1"/>
  <c r="M117" i="3"/>
  <c r="L103" i="4"/>
  <c r="B121" i="14"/>
  <c r="F121" i="11" s="1"/>
  <c r="C121" i="11" s="1"/>
  <c r="B121" i="11" s="1"/>
  <c r="C121" i="14"/>
  <c r="H121" i="11" s="1"/>
  <c r="E121" i="11" s="1"/>
  <c r="S114" i="14"/>
  <c r="C114" i="14"/>
  <c r="H114" i="11" s="1"/>
  <c r="E114" i="11" s="1"/>
  <c r="B140" i="14"/>
  <c r="F140" i="11" s="1"/>
  <c r="C140" i="11" s="1"/>
  <c r="C140" i="14"/>
  <c r="H140" i="11" s="1"/>
  <c r="E140" i="11" s="1"/>
  <c r="I152" i="11"/>
  <c r="J134" i="4" s="1"/>
  <c r="K154" i="3"/>
  <c r="T40" i="3"/>
  <c r="R40" i="3" s="1"/>
  <c r="S35" i="4"/>
  <c r="Q35" i="4" s="1"/>
  <c r="S27" i="5"/>
  <c r="Q27" i="5" s="1"/>
  <c r="T125" i="3"/>
  <c r="S110" i="4"/>
  <c r="N24" i="3"/>
  <c r="M21" i="4"/>
  <c r="M16" i="5"/>
  <c r="B8" i="14"/>
  <c r="F8" i="11" s="1"/>
  <c r="C8" i="11" s="1"/>
  <c r="B8" i="11" s="1"/>
  <c r="C8" i="14"/>
  <c r="H8" i="11" s="1"/>
  <c r="E8" i="11" s="1"/>
  <c r="T97" i="3"/>
  <c r="R97" i="3" s="1"/>
  <c r="S84" i="4"/>
  <c r="Q84" i="4" s="1"/>
  <c r="S27" i="3"/>
  <c r="R24" i="4"/>
  <c r="S126" i="14"/>
  <c r="C126" i="14"/>
  <c r="H126" i="11" s="1"/>
  <c r="E126" i="11" s="1"/>
  <c r="S16" i="3"/>
  <c r="R14" i="4"/>
  <c r="I129" i="11"/>
  <c r="K131" i="3"/>
  <c r="S87" i="14"/>
  <c r="B87" i="14" s="1"/>
  <c r="F87" i="11" s="1"/>
  <c r="C87" i="11" s="1"/>
  <c r="B87" i="11" s="1"/>
  <c r="C87" i="14"/>
  <c r="H87" i="11" s="1"/>
  <c r="E87" i="11" s="1"/>
  <c r="I78" i="11"/>
  <c r="J50" i="5" s="1"/>
  <c r="K80" i="3"/>
  <c r="S154" i="14"/>
  <c r="C154" i="14"/>
  <c r="H154" i="11" s="1"/>
  <c r="E154" i="11" s="1"/>
  <c r="S129" i="3"/>
  <c r="R114" i="4"/>
  <c r="G4" i="11"/>
  <c r="D4" i="11" s="1"/>
  <c r="X162" i="15"/>
  <c r="X163" i="15"/>
  <c r="I110" i="11"/>
  <c r="J98" i="4" s="1"/>
  <c r="K112" i="3"/>
  <c r="S26" i="3"/>
  <c r="R23" i="4"/>
  <c r="R18" i="5"/>
  <c r="I124" i="11"/>
  <c r="K126" i="3"/>
  <c r="B24" i="14"/>
  <c r="F24" i="11" s="1"/>
  <c r="C24" i="11" s="1"/>
  <c r="C24" i="14"/>
  <c r="H24" i="11" s="1"/>
  <c r="E24" i="11" s="1"/>
  <c r="B82" i="14"/>
  <c r="F82" i="11" s="1"/>
  <c r="C82" i="11" s="1"/>
  <c r="C82" i="14"/>
  <c r="H82" i="11" s="1"/>
  <c r="E82" i="11" s="1"/>
  <c r="T11" i="3"/>
  <c r="R11" i="3" s="1"/>
  <c r="S11" i="4"/>
  <c r="Q11" i="4" s="1"/>
  <c r="S10" i="5"/>
  <c r="Q10" i="5" s="1"/>
  <c r="B99" i="14"/>
  <c r="F99" i="11" s="1"/>
  <c r="C99" i="11" s="1"/>
  <c r="C99" i="14"/>
  <c r="H99" i="11" s="1"/>
  <c r="E99" i="11" s="1"/>
  <c r="R158" i="3"/>
  <c r="T85" i="3"/>
  <c r="R85" i="3" s="1"/>
  <c r="S52" i="5"/>
  <c r="Q52" i="5" s="1"/>
  <c r="S73" i="4"/>
  <c r="I75" i="11"/>
  <c r="J66" i="4" s="1"/>
  <c r="K77" i="3"/>
  <c r="S138" i="3"/>
  <c r="R138" i="3" s="1"/>
  <c r="R122" i="4"/>
  <c r="B102" i="14"/>
  <c r="F102" i="11" s="1"/>
  <c r="C102" i="11" s="1"/>
  <c r="C102" i="14"/>
  <c r="H102" i="11" s="1"/>
  <c r="E102" i="11" s="1"/>
  <c r="N125" i="3"/>
  <c r="L125" i="3" s="1"/>
  <c r="M110" i="4"/>
  <c r="K110" i="4" s="1"/>
  <c r="T17" i="3"/>
  <c r="S15" i="4"/>
  <c r="S145" i="3"/>
  <c r="R80" i="5"/>
  <c r="N97" i="3"/>
  <c r="M84" i="4"/>
  <c r="T75" i="3"/>
  <c r="R75" i="3" s="1"/>
  <c r="S48" i="5"/>
  <c r="Q48" i="5" s="1"/>
  <c r="S65" i="4"/>
  <c r="Q65" i="4" s="1"/>
  <c r="M24" i="3"/>
  <c r="L21" i="4"/>
  <c r="L16" i="5"/>
  <c r="S138" i="14"/>
  <c r="B138" i="14" s="1"/>
  <c r="F138" i="11" s="1"/>
  <c r="C138" i="11" s="1"/>
  <c r="B138" i="11" s="1"/>
  <c r="C138" i="14"/>
  <c r="H138" i="11" s="1"/>
  <c r="E138" i="11" s="1"/>
  <c r="M5" i="3"/>
  <c r="L5" i="5"/>
  <c r="L5" i="4"/>
  <c r="T87" i="3"/>
  <c r="R87" i="3" s="1"/>
  <c r="S75" i="4"/>
  <c r="S53" i="5"/>
  <c r="I125" i="11"/>
  <c r="K127" i="3"/>
  <c r="S128" i="3"/>
  <c r="R113" i="4"/>
  <c r="R70" i="5"/>
  <c r="C21" i="14"/>
  <c r="H21" i="11" s="1"/>
  <c r="E21" i="11" s="1"/>
  <c r="B92" i="14"/>
  <c r="F92" i="11" s="1"/>
  <c r="C92" i="11" s="1"/>
  <c r="B92" i="11" s="1"/>
  <c r="C92" i="14"/>
  <c r="H92" i="11" s="1"/>
  <c r="E92" i="11" s="1"/>
  <c r="T135" i="3"/>
  <c r="S119" i="4"/>
  <c r="Q119" i="4" s="1"/>
  <c r="S6" i="14"/>
  <c r="B6" i="14" s="1"/>
  <c r="F6" i="11" s="1"/>
  <c r="C6" i="11" s="1"/>
  <c r="C6" i="14"/>
  <c r="H6" i="11" s="1"/>
  <c r="E6" i="11" s="1"/>
  <c r="S47" i="3"/>
  <c r="R42" i="4"/>
  <c r="R31" i="5"/>
  <c r="S25" i="3"/>
  <c r="R17" i="5"/>
  <c r="R22" i="4"/>
  <c r="S153" i="14"/>
  <c r="C153" i="14"/>
  <c r="H153" i="11" s="1"/>
  <c r="E153" i="11" s="1"/>
  <c r="B120" i="14"/>
  <c r="F120" i="11" s="1"/>
  <c r="C120" i="11" s="1"/>
  <c r="C120" i="14"/>
  <c r="H120" i="11" s="1"/>
  <c r="E120" i="11" s="1"/>
  <c r="N64" i="3"/>
  <c r="L64" i="3" s="1"/>
  <c r="M56" i="4"/>
  <c r="T103" i="3"/>
  <c r="R103" i="3" s="1"/>
  <c r="S60" i="5"/>
  <c r="Q60" i="5" s="1"/>
  <c r="S90" i="4"/>
  <c r="Q90" i="4" s="1"/>
  <c r="I10" i="11"/>
  <c r="J11" i="5" s="1"/>
  <c r="K12" i="3"/>
  <c r="B147" i="14"/>
  <c r="F147" i="11" s="1"/>
  <c r="C147" i="11" s="1"/>
  <c r="C147" i="14"/>
  <c r="H147" i="11" s="1"/>
  <c r="E147" i="11" s="1"/>
  <c r="S132" i="14"/>
  <c r="C132" i="14"/>
  <c r="H132" i="11" s="1"/>
  <c r="E132" i="11" s="1"/>
  <c r="S46" i="14"/>
  <c r="B46" i="14" s="1"/>
  <c r="F46" i="11" s="1"/>
  <c r="C46" i="11" s="1"/>
  <c r="B46" i="11" s="1"/>
  <c r="C46" i="14"/>
  <c r="H46" i="11" s="1"/>
  <c r="E46" i="11" s="1"/>
  <c r="B113" i="11"/>
  <c r="T14" i="3"/>
  <c r="S13" i="4"/>
  <c r="N65" i="3"/>
  <c r="M42" i="5"/>
  <c r="M57" i="4"/>
  <c r="T117" i="3"/>
  <c r="S103" i="4"/>
  <c r="B91" i="14"/>
  <c r="F91" i="11" s="1"/>
  <c r="C91" i="11" s="1"/>
  <c r="C91" i="14"/>
  <c r="H91" i="11" s="1"/>
  <c r="E91" i="11" s="1"/>
  <c r="B14" i="14"/>
  <c r="F14" i="11" s="1"/>
  <c r="C14" i="11" s="1"/>
  <c r="B14" i="11" s="1"/>
  <c r="C14" i="14"/>
  <c r="H14" i="11" s="1"/>
  <c r="E14" i="11" s="1"/>
  <c r="S109" i="14"/>
  <c r="B109" i="14" s="1"/>
  <c r="F109" i="11" s="1"/>
  <c r="C109" i="11" s="1"/>
  <c r="C109" i="14"/>
  <c r="H109" i="11" s="1"/>
  <c r="E109" i="11" s="1"/>
  <c r="C55" i="14"/>
  <c r="H55" i="11" s="1"/>
  <c r="E55" i="11" s="1"/>
  <c r="T16" i="3"/>
  <c r="R16" i="3" s="1"/>
  <c r="S14" i="4"/>
  <c r="B40" i="14"/>
  <c r="F40" i="11" s="1"/>
  <c r="C40" i="11" s="1"/>
  <c r="C40" i="14"/>
  <c r="H40" i="11" s="1"/>
  <c r="E40" i="11" s="1"/>
  <c r="M33" i="3"/>
  <c r="L29" i="4"/>
  <c r="I63" i="11"/>
  <c r="K65" i="3"/>
  <c r="S148" i="3"/>
  <c r="R130" i="4"/>
  <c r="S72" i="3"/>
  <c r="R72" i="3" s="1"/>
  <c r="R47" i="5"/>
  <c r="S135" i="14"/>
  <c r="B135" i="14" s="1"/>
  <c r="F135" i="11" s="1"/>
  <c r="C135" i="11" s="1"/>
  <c r="C135" i="14"/>
  <c r="H135" i="11" s="1"/>
  <c r="E135" i="11" s="1"/>
  <c r="N66" i="3"/>
  <c r="L66" i="3" s="1"/>
  <c r="M58" i="4"/>
  <c r="K58" i="4" s="1"/>
  <c r="M43" i="5"/>
  <c r="K43" i="5" s="1"/>
  <c r="S53" i="14"/>
  <c r="C53" i="14"/>
  <c r="H53" i="11" s="1"/>
  <c r="E53" i="11" s="1"/>
  <c r="T146" i="3"/>
  <c r="S128" i="4"/>
  <c r="I127" i="11"/>
  <c r="J114" i="4" s="1"/>
  <c r="K129" i="3"/>
  <c r="T98" i="3"/>
  <c r="R98" i="3" s="1"/>
  <c r="S57" i="5"/>
  <c r="Q57" i="5" s="1"/>
  <c r="S85" i="4"/>
  <c r="Q85" i="4" s="1"/>
  <c r="T18" i="3"/>
  <c r="R18" i="3" s="1"/>
  <c r="S16" i="4"/>
  <c r="S13" i="5"/>
  <c r="T111" i="3"/>
  <c r="S97" i="4"/>
  <c r="S106" i="14"/>
  <c r="B106" i="14" s="1"/>
  <c r="F106" i="11" s="1"/>
  <c r="C106" i="11" s="1"/>
  <c r="B106" i="11" s="1"/>
  <c r="C106" i="14"/>
  <c r="H106" i="11" s="1"/>
  <c r="E106" i="11" s="1"/>
  <c r="B30" i="14"/>
  <c r="F30" i="11" s="1"/>
  <c r="C30" i="11" s="1"/>
  <c r="C30" i="14"/>
  <c r="H30" i="11" s="1"/>
  <c r="E30" i="11" s="1"/>
  <c r="S71" i="14"/>
  <c r="C71" i="14"/>
  <c r="H71" i="11" s="1"/>
  <c r="E71" i="11" s="1"/>
  <c r="B146" i="14"/>
  <c r="F146" i="11" s="1"/>
  <c r="C146" i="11" s="1"/>
  <c r="C146" i="14"/>
  <c r="H146" i="11" s="1"/>
  <c r="E146" i="11" s="1"/>
  <c r="B66" i="14"/>
  <c r="F66" i="11" s="1"/>
  <c r="C66" i="11" s="1"/>
  <c r="B66" i="11" s="1"/>
  <c r="C66" i="14"/>
  <c r="H66" i="11" s="1"/>
  <c r="E66" i="11" s="1"/>
  <c r="S107" i="14"/>
  <c r="B107" i="14" s="1"/>
  <c r="F107" i="11" s="1"/>
  <c r="C107" i="11" s="1"/>
  <c r="C107" i="14"/>
  <c r="H107" i="11" s="1"/>
  <c r="E107" i="11" s="1"/>
  <c r="I97" i="11"/>
  <c r="K99" i="3"/>
  <c r="S136" i="3"/>
  <c r="R120" i="4"/>
  <c r="S130" i="14"/>
  <c r="B130" i="14" s="1"/>
  <c r="F130" i="11" s="1"/>
  <c r="C130" i="11" s="1"/>
  <c r="C130" i="14"/>
  <c r="H130" i="11" s="1"/>
  <c r="E130" i="11" s="1"/>
  <c r="N92" i="3"/>
  <c r="L92" i="3" s="1"/>
  <c r="M79" i="4"/>
  <c r="S146" i="3"/>
  <c r="R128" i="4"/>
  <c r="T55" i="3"/>
  <c r="R55" i="3" s="1"/>
  <c r="S49" i="4"/>
  <c r="Q49" i="4" s="1"/>
  <c r="T151" i="3"/>
  <c r="R151" i="3" s="1"/>
  <c r="S132" i="4"/>
  <c r="C13" i="14"/>
  <c r="H13" i="11" s="1"/>
  <c r="E13" i="11" s="1"/>
  <c r="S19" i="14"/>
  <c r="C19" i="14"/>
  <c r="H19" i="11" s="1"/>
  <c r="E19" i="11" s="1"/>
  <c r="T32" i="3"/>
  <c r="R32" i="3" s="1"/>
  <c r="S28" i="4"/>
  <c r="Q28" i="4" s="1"/>
  <c r="S21" i="5"/>
  <c r="Q21" i="5" s="1"/>
  <c r="M52" i="3"/>
  <c r="L47" i="4"/>
  <c r="L35" i="5"/>
  <c r="V12" i="6"/>
  <c r="R157" i="3"/>
  <c r="W114" i="8"/>
  <c r="T19" i="3"/>
  <c r="R19" i="3" s="1"/>
  <c r="S17" i="4"/>
  <c r="Q17" i="4" s="1"/>
  <c r="Z147" i="6"/>
  <c r="AA147" i="6" s="1"/>
  <c r="Q20" i="3"/>
  <c r="R21" i="7"/>
  <c r="AA15" i="6"/>
  <c r="AB70" i="6"/>
  <c r="N55" i="7"/>
  <c r="Q55" i="7" s="1"/>
  <c r="K55" i="7"/>
  <c r="AB97" i="6"/>
  <c r="S61" i="14"/>
  <c r="B61" i="14" s="1"/>
  <c r="F61" i="11" s="1"/>
  <c r="C61" i="11" s="1"/>
  <c r="B61" i="11" s="1"/>
  <c r="C61" i="14"/>
  <c r="H61" i="11" s="1"/>
  <c r="E61" i="11" s="1"/>
  <c r="K7" i="7"/>
  <c r="N7" i="7"/>
  <c r="Q7" i="7" s="1"/>
  <c r="R83" i="7"/>
  <c r="Q82" i="3"/>
  <c r="M146" i="6"/>
  <c r="N146" i="6" s="1"/>
  <c r="M39" i="5"/>
  <c r="L91" i="4"/>
  <c r="Q76" i="5"/>
  <c r="R106" i="7"/>
  <c r="Q105" i="3"/>
  <c r="M18" i="4"/>
  <c r="R49" i="7"/>
  <c r="Q48" i="3"/>
  <c r="C137" i="14"/>
  <c r="H137" i="11" s="1"/>
  <c r="E137" i="11" s="1"/>
  <c r="D88" i="14"/>
  <c r="B88" i="14" s="1"/>
  <c r="F88" i="11" s="1"/>
  <c r="C88" i="11" s="1"/>
  <c r="O34" i="5"/>
  <c r="R53" i="5"/>
  <c r="I143" i="6"/>
  <c r="U7" i="5"/>
  <c r="AN91" i="8"/>
  <c r="B74" i="11"/>
  <c r="AB99" i="6"/>
  <c r="T64" i="3"/>
  <c r="R64" i="3" s="1"/>
  <c r="S56" i="4"/>
  <c r="Q56" i="4" s="1"/>
  <c r="B58" i="14"/>
  <c r="F58" i="11" s="1"/>
  <c r="C58" i="11" s="1"/>
  <c r="M124" i="6"/>
  <c r="N124" i="6" s="1"/>
  <c r="B119" i="14"/>
  <c r="F119" i="11" s="1"/>
  <c r="C119" i="11" s="1"/>
  <c r="AA90" i="6"/>
  <c r="P53" i="5"/>
  <c r="B134" i="14"/>
  <c r="F134" i="11" s="1"/>
  <c r="C134" i="11" s="1"/>
  <c r="B134" i="11" s="1"/>
  <c r="R18" i="4"/>
  <c r="N34" i="7"/>
  <c r="Q34" i="7" s="1"/>
  <c r="K34" i="7"/>
  <c r="K101" i="7"/>
  <c r="N101" i="7"/>
  <c r="Q101" i="7" s="1"/>
  <c r="AA102" i="6"/>
  <c r="AB102" i="6" s="1"/>
  <c r="N32" i="7"/>
  <c r="Q32" i="7" s="1"/>
  <c r="K32" i="7"/>
  <c r="M41" i="4"/>
  <c r="Q74" i="5"/>
  <c r="AN69" i="8"/>
  <c r="Q118" i="7"/>
  <c r="U11" i="4"/>
  <c r="N19" i="3"/>
  <c r="L19" i="3" s="1"/>
  <c r="M17" i="4"/>
  <c r="K17" i="4" s="1"/>
  <c r="M72" i="5"/>
  <c r="K72" i="5" s="1"/>
  <c r="S42" i="5"/>
  <c r="Q42" i="5" s="1"/>
  <c r="H120" i="8"/>
  <c r="O120" i="8" s="1"/>
  <c r="Z135" i="6"/>
  <c r="R86" i="6"/>
  <c r="R29" i="7"/>
  <c r="Q28" i="3"/>
  <c r="AA150" i="6"/>
  <c r="Z68" i="6"/>
  <c r="N121" i="7"/>
  <c r="Q121" i="7" s="1"/>
  <c r="K121" i="7"/>
  <c r="Z146" i="6"/>
  <c r="K117" i="8"/>
  <c r="M114" i="6"/>
  <c r="N114" i="6" s="1"/>
  <c r="Q68" i="7"/>
  <c r="M160" i="6"/>
  <c r="N160" i="6" s="1"/>
  <c r="M159" i="3" s="1"/>
  <c r="M117" i="6"/>
  <c r="N117" i="6" s="1"/>
  <c r="K113" i="8"/>
  <c r="R108" i="7"/>
  <c r="Q107" i="3"/>
  <c r="R55" i="6"/>
  <c r="R155" i="7"/>
  <c r="Q154" i="3"/>
  <c r="M101" i="6"/>
  <c r="N101" i="6" s="1"/>
  <c r="R71" i="6"/>
  <c r="R59" i="5"/>
  <c r="X14" i="8"/>
  <c r="S39" i="4"/>
  <c r="Q39" i="4" s="1"/>
  <c r="Z136" i="6"/>
  <c r="AA136" i="6" s="1"/>
  <c r="Q100" i="7"/>
  <c r="AN97" i="8"/>
  <c r="R89" i="7"/>
  <c r="Q88" i="3"/>
  <c r="K26" i="7"/>
  <c r="N26" i="7"/>
  <c r="Q26" i="7" s="1"/>
  <c r="N143" i="7"/>
  <c r="Q143" i="7" s="1"/>
  <c r="K143" i="7"/>
  <c r="I108" i="6"/>
  <c r="N108" i="6" s="1"/>
  <c r="N94" i="7"/>
  <c r="Q94" i="7" s="1"/>
  <c r="K94" i="7"/>
  <c r="R16" i="4"/>
  <c r="Q68" i="5"/>
  <c r="Q47" i="5"/>
  <c r="S23" i="5"/>
  <c r="N103" i="7"/>
  <c r="Q103" i="7" s="1"/>
  <c r="K103" i="7"/>
  <c r="N39" i="7"/>
  <c r="Q39" i="7" s="1"/>
  <c r="K39" i="7"/>
  <c r="C141" i="14"/>
  <c r="H141" i="11" s="1"/>
  <c r="E141" i="11" s="1"/>
  <c r="B141" i="11" s="1"/>
  <c r="R35" i="6"/>
  <c r="S17" i="5"/>
  <c r="N149" i="7"/>
  <c r="Q149" i="7" s="1"/>
  <c r="K149" i="7"/>
  <c r="T37" i="3"/>
  <c r="R37" i="3" s="1"/>
  <c r="S24" i="5"/>
  <c r="Q24" i="5" s="1"/>
  <c r="Q91" i="7"/>
  <c r="C58" i="14"/>
  <c r="H58" i="11" s="1"/>
  <c r="E58" i="11" s="1"/>
  <c r="D104" i="14"/>
  <c r="B104" i="14" s="1"/>
  <c r="F104" i="11" s="1"/>
  <c r="C104" i="11" s="1"/>
  <c r="B104" i="11" s="1"/>
  <c r="K75" i="7"/>
  <c r="N75" i="7"/>
  <c r="Q75" i="7" s="1"/>
  <c r="Z156" i="6"/>
  <c r="R142" i="6"/>
  <c r="AB142" i="6" s="1"/>
  <c r="O62" i="5"/>
  <c r="O66" i="4"/>
  <c r="O43" i="4"/>
  <c r="R26" i="5"/>
  <c r="Q98" i="7"/>
  <c r="AN68" i="8"/>
  <c r="L42" i="4"/>
  <c r="Q134" i="4"/>
  <c r="AA160" i="6"/>
  <c r="R134" i="6"/>
  <c r="C84" i="14"/>
  <c r="H84" i="11" s="1"/>
  <c r="E84" i="11" s="1"/>
  <c r="B84" i="11" s="1"/>
  <c r="W115" i="8"/>
  <c r="Q66" i="7"/>
  <c r="I34" i="11"/>
  <c r="K36" i="3"/>
  <c r="K14" i="5"/>
  <c r="R86" i="3"/>
  <c r="L46" i="5"/>
  <c r="AA95" i="6"/>
  <c r="K18" i="7"/>
  <c r="N18" i="7"/>
  <c r="Q18" i="7" s="1"/>
  <c r="R21" i="3"/>
  <c r="U90" i="4"/>
  <c r="L56" i="5"/>
  <c r="N99" i="7"/>
  <c r="Q99" i="7" s="1"/>
  <c r="K99" i="7"/>
  <c r="K15" i="7"/>
  <c r="N15" i="7"/>
  <c r="Q15" i="7" s="1"/>
  <c r="L82" i="5"/>
  <c r="Q133" i="7"/>
  <c r="AN161" i="8"/>
  <c r="T160" i="3" s="1"/>
  <c r="R160" i="3" s="1"/>
  <c r="AA135" i="6"/>
  <c r="D37" i="14"/>
  <c r="S98" i="4"/>
  <c r="Z10" i="6"/>
  <c r="I59" i="6"/>
  <c r="N59" i="6" s="1"/>
  <c r="R58" i="6"/>
  <c r="L73" i="4"/>
  <c r="R9" i="5"/>
  <c r="AA156" i="6"/>
  <c r="N61" i="6"/>
  <c r="R151" i="7"/>
  <c r="Q150" i="3"/>
  <c r="L118" i="4"/>
  <c r="AB144" i="14"/>
  <c r="Z144" i="14" s="1"/>
  <c r="S144" i="14" s="1"/>
  <c r="B144" i="14" s="1"/>
  <c r="F144" i="11" s="1"/>
  <c r="C144" i="11" s="1"/>
  <c r="K114" i="7"/>
  <c r="N114" i="7"/>
  <c r="Q114" i="7" s="1"/>
  <c r="C65" i="14"/>
  <c r="H65" i="11" s="1"/>
  <c r="E65" i="11" s="1"/>
  <c r="B65" i="11" s="1"/>
  <c r="P131" i="4"/>
  <c r="W120" i="8"/>
  <c r="AA86" i="6"/>
  <c r="B15" i="14"/>
  <c r="F15" i="11" s="1"/>
  <c r="C15" i="11" s="1"/>
  <c r="N38" i="6"/>
  <c r="AN53" i="8"/>
  <c r="R16" i="5"/>
  <c r="AN47" i="8"/>
  <c r="AN146" i="8"/>
  <c r="M56" i="3"/>
  <c r="L50" i="4"/>
  <c r="K17" i="7"/>
  <c r="N17" i="7"/>
  <c r="Q17" i="7" s="1"/>
  <c r="L79" i="4"/>
  <c r="K159" i="7"/>
  <c r="P158" i="3" s="1"/>
  <c r="N159" i="7"/>
  <c r="Q159" i="7" s="1"/>
  <c r="D4" i="14"/>
  <c r="B4" i="14" s="1"/>
  <c r="F4" i="11" s="1"/>
  <c r="C4" i="11" s="1"/>
  <c r="B4" i="11" s="1"/>
  <c r="N35" i="7"/>
  <c r="Q35" i="7" s="1"/>
  <c r="K35" i="7"/>
  <c r="R23" i="5"/>
  <c r="S116" i="4"/>
  <c r="S122" i="4"/>
  <c r="Q122" i="4" s="1"/>
  <c r="R21" i="4"/>
  <c r="R10" i="4"/>
  <c r="S71" i="5"/>
  <c r="Q71" i="5" s="1"/>
  <c r="N128" i="6"/>
  <c r="R77" i="5"/>
  <c r="AA155" i="6"/>
  <c r="N48" i="7"/>
  <c r="Q48" i="7" s="1"/>
  <c r="K48" i="7"/>
  <c r="I105" i="6"/>
  <c r="I66" i="6"/>
  <c r="AA89" i="6"/>
  <c r="AA80" i="6"/>
  <c r="R41" i="7"/>
  <c r="Q40" i="3"/>
  <c r="C112" i="14"/>
  <c r="H112" i="11" s="1"/>
  <c r="E112" i="11" s="1"/>
  <c r="P19" i="3"/>
  <c r="O17" i="4"/>
  <c r="Z145" i="6"/>
  <c r="Z119" i="6"/>
  <c r="AA119" i="6" s="1"/>
  <c r="AB119" i="6" s="1"/>
  <c r="O23" i="5"/>
  <c r="O41" i="5"/>
  <c r="O15" i="5"/>
  <c r="S37" i="5"/>
  <c r="Q37" i="5" s="1"/>
  <c r="Z117" i="6"/>
  <c r="AA117" i="6" s="1"/>
  <c r="AB117" i="6" s="1"/>
  <c r="N118" i="8"/>
  <c r="AN8" i="8"/>
  <c r="P35" i="4"/>
  <c r="I144" i="6"/>
  <c r="C39" i="14"/>
  <c r="H39" i="11" s="1"/>
  <c r="E39" i="11" s="1"/>
  <c r="R99" i="3"/>
  <c r="I91" i="6"/>
  <c r="AB32" i="6"/>
  <c r="N133" i="6"/>
  <c r="I83" i="6"/>
  <c r="N83" i="6" s="1"/>
  <c r="B19" i="14"/>
  <c r="F19" i="11" s="1"/>
  <c r="C19" i="11" s="1"/>
  <c r="B19" i="11" s="1"/>
  <c r="B54" i="14"/>
  <c r="F54" i="11" s="1"/>
  <c r="C54" i="11" s="1"/>
  <c r="B112" i="11"/>
  <c r="B7" i="11"/>
  <c r="K95" i="7"/>
  <c r="N95" i="7"/>
  <c r="Q95" i="7" s="1"/>
  <c r="W111" i="8"/>
  <c r="Z79" i="6"/>
  <c r="AA79" i="6" s="1"/>
  <c r="R8" i="6"/>
  <c r="N60" i="7"/>
  <c r="Q60" i="7" s="1"/>
  <c r="K60" i="7"/>
  <c r="R154" i="6"/>
  <c r="Q111" i="4"/>
  <c r="B117" i="14"/>
  <c r="F117" i="11" s="1"/>
  <c r="C117" i="11" s="1"/>
  <c r="V133" i="6"/>
  <c r="M14" i="6"/>
  <c r="N14" i="6" s="1"/>
  <c r="R132" i="7"/>
  <c r="Q131" i="3"/>
  <c r="R132" i="4"/>
  <c r="AN116" i="8"/>
  <c r="R105" i="6"/>
  <c r="M143" i="6"/>
  <c r="N143" i="6" s="1"/>
  <c r="AB95" i="6"/>
  <c r="R38" i="7"/>
  <c r="Q37" i="3"/>
  <c r="P24" i="5"/>
  <c r="K158" i="7"/>
  <c r="P157" i="3" s="1"/>
  <c r="N158" i="7"/>
  <c r="Q158" i="7" s="1"/>
  <c r="AA74" i="6"/>
  <c r="AB74" i="6" s="1"/>
  <c r="Q53" i="7"/>
  <c r="M22" i="6"/>
  <c r="N22" i="6" s="1"/>
  <c r="K116" i="8"/>
  <c r="AN82" i="8"/>
  <c r="N24" i="7"/>
  <c r="Q24" i="7" s="1"/>
  <c r="K24" i="7"/>
  <c r="AA54" i="6"/>
  <c r="R140" i="6"/>
  <c r="AB140" i="6" s="1"/>
  <c r="C9" i="14"/>
  <c r="H9" i="11" s="1"/>
  <c r="E9" i="11" s="1"/>
  <c r="R23" i="6"/>
  <c r="AB23" i="6" s="1"/>
  <c r="AB135" i="6"/>
  <c r="C54" i="14"/>
  <c r="H54" i="11" s="1"/>
  <c r="E54" i="11" s="1"/>
  <c r="X126" i="8"/>
  <c r="R156" i="6"/>
  <c r="AB156" i="6" s="1"/>
  <c r="K113" i="7"/>
  <c r="N113" i="7"/>
  <c r="Q113" i="7" s="1"/>
  <c r="AB29" i="6"/>
  <c r="C94" i="14"/>
  <c r="H94" i="11" s="1"/>
  <c r="E94" i="11" s="1"/>
  <c r="B94" i="11" s="1"/>
  <c r="K11" i="7"/>
  <c r="N11" i="7"/>
  <c r="Q11" i="7" s="1"/>
  <c r="O30" i="8"/>
  <c r="X30" i="8" s="1"/>
  <c r="L80" i="4"/>
  <c r="N118" i="4"/>
  <c r="AB25" i="14"/>
  <c r="Z25" i="14" s="1"/>
  <c r="K145" i="7"/>
  <c r="N145" i="7"/>
  <c r="Q145" i="7" s="1"/>
  <c r="S106" i="4"/>
  <c r="N7" i="6"/>
  <c r="B128" i="14"/>
  <c r="F128" i="11" s="1"/>
  <c r="C128" i="11" s="1"/>
  <c r="B128" i="11" s="1"/>
  <c r="N28" i="7"/>
  <c r="Q28" i="7" s="1"/>
  <c r="K28" i="7"/>
  <c r="O76" i="7"/>
  <c r="Q76" i="7" s="1"/>
  <c r="K76" i="7"/>
  <c r="R62" i="7"/>
  <c r="Q61" i="3"/>
  <c r="B42" i="11"/>
  <c r="O47" i="4"/>
  <c r="N93" i="7"/>
  <c r="Q93" i="7" s="1"/>
  <c r="K93" i="7"/>
  <c r="N113" i="8"/>
  <c r="M26" i="4"/>
  <c r="Z76" i="6"/>
  <c r="AA76" i="6" s="1"/>
  <c r="AB76" i="6" s="1"/>
  <c r="O18" i="8"/>
  <c r="X18" i="8" s="1"/>
  <c r="R12" i="5"/>
  <c r="M75" i="6"/>
  <c r="N75" i="6" s="1"/>
  <c r="R145" i="6"/>
  <c r="AB122" i="6"/>
  <c r="Z94" i="6"/>
  <c r="AA94" i="6" s="1"/>
  <c r="R44" i="6"/>
  <c r="M17" i="6"/>
  <c r="N17" i="6" s="1"/>
  <c r="B5" i="14"/>
  <c r="F5" i="11" s="1"/>
  <c r="C5" i="11" s="1"/>
  <c r="C5" i="14"/>
  <c r="H5" i="11" s="1"/>
  <c r="E5" i="11" s="1"/>
  <c r="R10" i="3"/>
  <c r="Q61" i="5"/>
  <c r="AN74" i="8"/>
  <c r="Z7" i="6"/>
  <c r="AA7" i="6" s="1"/>
  <c r="R158" i="6"/>
  <c r="Z154" i="6"/>
  <c r="R92" i="6"/>
  <c r="AN35" i="8"/>
  <c r="R43" i="4"/>
  <c r="Q36" i="4"/>
  <c r="R63" i="4"/>
  <c r="R75" i="4"/>
  <c r="S91" i="4"/>
  <c r="Q91" i="4" s="1"/>
  <c r="R121" i="4"/>
  <c r="S10" i="4"/>
  <c r="Q10" i="4" s="1"/>
  <c r="S39" i="5"/>
  <c r="S8" i="4"/>
  <c r="S7" i="5"/>
  <c r="R31" i="4"/>
  <c r="W119" i="8"/>
  <c r="Q144" i="7"/>
  <c r="AB88" i="6"/>
  <c r="I44" i="6"/>
  <c r="N44" i="6" s="1"/>
  <c r="AN24" i="8"/>
  <c r="R123" i="3"/>
  <c r="N27" i="7"/>
  <c r="Q27" i="7" s="1"/>
  <c r="K27" i="7"/>
  <c r="Z110" i="6"/>
  <c r="K63" i="7"/>
  <c r="N63" i="7"/>
  <c r="Q63" i="7" s="1"/>
  <c r="AN50" i="8"/>
  <c r="N47" i="7"/>
  <c r="Q47" i="7" s="1"/>
  <c r="K47" i="7"/>
  <c r="R153" i="6"/>
  <c r="AB77" i="14"/>
  <c r="Z77" i="14" s="1"/>
  <c r="S77" i="14" s="1"/>
  <c r="B77" i="14" s="1"/>
  <c r="F77" i="11" s="1"/>
  <c r="C77" i="11" s="1"/>
  <c r="S37" i="4"/>
  <c r="Q37" i="4" s="1"/>
  <c r="R68" i="4"/>
  <c r="R89" i="6"/>
  <c r="AB89" i="6" s="1"/>
  <c r="AN72" i="8"/>
  <c r="N61" i="7"/>
  <c r="Q61" i="7" s="1"/>
  <c r="K61" i="7"/>
  <c r="Q20" i="7"/>
  <c r="S67" i="5"/>
  <c r="AN115" i="8"/>
  <c r="N95" i="6"/>
  <c r="P25" i="4"/>
  <c r="O75" i="4"/>
  <c r="O34" i="4"/>
  <c r="O46" i="4"/>
  <c r="O82" i="4"/>
  <c r="O95" i="4"/>
  <c r="O94" i="4"/>
  <c r="R44" i="7"/>
  <c r="Q43" i="3"/>
  <c r="M106" i="4"/>
  <c r="R146" i="6"/>
  <c r="I145" i="6"/>
  <c r="W112" i="8"/>
  <c r="B67" i="11"/>
  <c r="M30" i="5"/>
  <c r="S131" i="4"/>
  <c r="Q8" i="3"/>
  <c r="R9" i="7"/>
  <c r="Q114" i="4"/>
  <c r="Z153" i="6"/>
  <c r="AA68" i="6"/>
  <c r="AB68" i="6" s="1"/>
  <c r="N67" i="7"/>
  <c r="Q67" i="7" s="1"/>
  <c r="K67" i="7"/>
  <c r="N8" i="7"/>
  <c r="Q8" i="7" s="1"/>
  <c r="K8" i="7"/>
  <c r="S50" i="4"/>
  <c r="Q50" i="4" s="1"/>
  <c r="N10" i="7"/>
  <c r="Q10" i="7" s="1"/>
  <c r="K10" i="7"/>
  <c r="I90" i="6"/>
  <c r="Z124" i="6"/>
  <c r="M115" i="6"/>
  <c r="N115" i="6" s="1"/>
  <c r="B9" i="11"/>
  <c r="U5" i="4"/>
  <c r="AB158" i="14"/>
  <c r="Z158" i="14" s="1"/>
  <c r="S158" i="14" s="1"/>
  <c r="B158" i="14" s="1"/>
  <c r="F158" i="11" s="1"/>
  <c r="C158" i="11" s="1"/>
  <c r="Z120" i="6"/>
  <c r="AA120" i="6" s="1"/>
  <c r="AB120" i="6" s="1"/>
  <c r="K114" i="8"/>
  <c r="N56" i="7"/>
  <c r="Q56" i="7" s="1"/>
  <c r="K56" i="7"/>
  <c r="R139" i="6"/>
  <c r="AB139" i="6" s="1"/>
  <c r="AN95" i="8"/>
  <c r="Z56" i="6"/>
  <c r="I10" i="6"/>
  <c r="Z101" i="6"/>
  <c r="AA63" i="6"/>
  <c r="R37" i="7"/>
  <c r="Q36" i="3"/>
  <c r="R6" i="7"/>
  <c r="Q5" i="3"/>
  <c r="B89" i="14"/>
  <c r="F89" i="11" s="1"/>
  <c r="C89" i="11" s="1"/>
  <c r="AN129" i="8"/>
  <c r="L23" i="4"/>
  <c r="L121" i="4"/>
  <c r="L31" i="5"/>
  <c r="B133" i="14"/>
  <c r="F133" i="11" s="1"/>
  <c r="C133" i="11" s="1"/>
  <c r="AB79" i="6"/>
  <c r="L131" i="4"/>
  <c r="I148" i="6"/>
  <c r="N148" i="6" s="1"/>
  <c r="R8" i="3"/>
  <c r="B132" i="14"/>
  <c r="F132" i="11" s="1"/>
  <c r="C132" i="11" s="1"/>
  <c r="S5" i="5"/>
  <c r="R90" i="7"/>
  <c r="Q89" i="3"/>
  <c r="U57" i="4"/>
  <c r="Z24" i="6"/>
  <c r="R64" i="4"/>
  <c r="S72" i="5"/>
  <c r="M46" i="6"/>
  <c r="N46" i="6" s="1"/>
  <c r="S130" i="4"/>
  <c r="Q130" i="4" s="1"/>
  <c r="N156" i="7"/>
  <c r="Q156" i="7" s="1"/>
  <c r="K156" i="7"/>
  <c r="Z113" i="6"/>
  <c r="AA113" i="6" s="1"/>
  <c r="AB113" i="6" s="1"/>
  <c r="Z82" i="6"/>
  <c r="AA82" i="6" s="1"/>
  <c r="AB82" i="6" s="1"/>
  <c r="AN55" i="8"/>
  <c r="N154" i="7"/>
  <c r="Q154" i="7" s="1"/>
  <c r="K154" i="7"/>
  <c r="Q14" i="7"/>
  <c r="S54" i="4"/>
  <c r="Q54" i="4" s="1"/>
  <c r="N104" i="7"/>
  <c r="Q104" i="7" s="1"/>
  <c r="K104" i="7"/>
  <c r="AN40" i="8"/>
  <c r="Z52" i="6"/>
  <c r="AA52" i="6" s="1"/>
  <c r="N16" i="6"/>
  <c r="S50" i="5"/>
  <c r="Z112" i="6"/>
  <c r="AA112" i="6" s="1"/>
  <c r="AB112" i="6" s="1"/>
  <c r="U45" i="5"/>
  <c r="AN128" i="8"/>
  <c r="R54" i="7"/>
  <c r="Q53" i="3"/>
  <c r="R104" i="6"/>
  <c r="M111" i="4"/>
  <c r="K111" i="4" s="1"/>
  <c r="B86" i="11"/>
  <c r="R81" i="6"/>
  <c r="AB81" i="6" s="1"/>
  <c r="AA124" i="6"/>
  <c r="AB124" i="6" s="1"/>
  <c r="B13" i="14"/>
  <c r="F13" i="11" s="1"/>
  <c r="C13" i="11" s="1"/>
  <c r="M69" i="6"/>
  <c r="N69" i="6" s="1"/>
  <c r="O28" i="5"/>
  <c r="C85" i="14"/>
  <c r="H85" i="11" s="1"/>
  <c r="E85" i="11" s="1"/>
  <c r="B85" i="11" s="1"/>
  <c r="AN79" i="8"/>
  <c r="C62" i="14"/>
  <c r="H62" i="11" s="1"/>
  <c r="E62" i="11" s="1"/>
  <c r="B62" i="11" s="1"/>
  <c r="Q44" i="3"/>
  <c r="R45" i="7"/>
  <c r="P39" i="4"/>
  <c r="S7" i="3"/>
  <c r="R6" i="5"/>
  <c r="AB136" i="6"/>
  <c r="N87" i="6"/>
  <c r="I49" i="6"/>
  <c r="N49" i="6" s="1"/>
  <c r="S34" i="5"/>
  <c r="Q34" i="5" s="1"/>
  <c r="W117" i="8"/>
  <c r="N153" i="7"/>
  <c r="Q153" i="7" s="1"/>
  <c r="K153" i="7"/>
  <c r="Q128" i="7"/>
  <c r="M93" i="4"/>
  <c r="W113" i="8"/>
  <c r="O67" i="4"/>
  <c r="AN114" i="8"/>
  <c r="D126" i="14"/>
  <c r="AA145" i="6"/>
  <c r="S104" i="4"/>
  <c r="AN84" i="8"/>
  <c r="Z34" i="6"/>
  <c r="AN153" i="8"/>
  <c r="R7" i="4"/>
  <c r="R66" i="4"/>
  <c r="Q66" i="4" s="1"/>
  <c r="R116" i="4"/>
  <c r="R95" i="4"/>
  <c r="R86" i="4"/>
  <c r="S33" i="5"/>
  <c r="R8" i="4"/>
  <c r="S55" i="5"/>
  <c r="M42" i="4"/>
  <c r="K42" i="4" s="1"/>
  <c r="AB155" i="6"/>
  <c r="R64" i="5"/>
  <c r="AB47" i="14"/>
  <c r="Z47" i="14" s="1"/>
  <c r="S47" i="14" s="1"/>
  <c r="O19" i="5"/>
  <c r="C149" i="14"/>
  <c r="H149" i="11" s="1"/>
  <c r="E149" i="11" s="1"/>
  <c r="N84" i="7"/>
  <c r="Q84" i="7" s="1"/>
  <c r="K84" i="7"/>
  <c r="Q31" i="7"/>
  <c r="O61" i="4"/>
  <c r="P43" i="4"/>
  <c r="O63" i="4"/>
  <c r="P91" i="4"/>
  <c r="P36" i="5"/>
  <c r="P55" i="5"/>
  <c r="Q46" i="5"/>
  <c r="AN85" i="8"/>
  <c r="N135" i="7"/>
  <c r="Q135" i="7" s="1"/>
  <c r="K135" i="7"/>
  <c r="H115" i="8"/>
  <c r="R106" i="6"/>
  <c r="S59" i="5"/>
  <c r="Q59" i="5" s="1"/>
  <c r="I17" i="11"/>
  <c r="K19" i="3"/>
  <c r="AB15" i="6"/>
  <c r="AA154" i="6"/>
  <c r="R72" i="7"/>
  <c r="Q71" i="3"/>
  <c r="K125" i="7"/>
  <c r="N125" i="7"/>
  <c r="Q125" i="7" s="1"/>
  <c r="R96" i="7"/>
  <c r="Q95" i="3"/>
  <c r="AN145" i="8"/>
  <c r="U51" i="4"/>
  <c r="U38" i="5"/>
  <c r="I15" i="6"/>
  <c r="AN80" i="8"/>
  <c r="Q30" i="7"/>
  <c r="M109" i="6"/>
  <c r="M7" i="3"/>
  <c r="L6" i="5"/>
  <c r="R7" i="6"/>
  <c r="M156" i="6"/>
  <c r="N156" i="6" s="1"/>
  <c r="T155" i="3"/>
  <c r="S83" i="5"/>
  <c r="S135" i="4"/>
  <c r="B60" i="14"/>
  <c r="F60" i="11" s="1"/>
  <c r="C60" i="11" s="1"/>
  <c r="AA17" i="6"/>
  <c r="R89" i="3"/>
  <c r="R75" i="6"/>
  <c r="K43" i="7"/>
  <c r="N43" i="7"/>
  <c r="Q43" i="7" s="1"/>
  <c r="K146" i="7"/>
  <c r="N146" i="7"/>
  <c r="Q146" i="7" s="1"/>
  <c r="AA8" i="6"/>
  <c r="R109" i="6"/>
  <c r="AB109" i="6" s="1"/>
  <c r="Z33" i="6"/>
  <c r="AA33" i="6" s="1"/>
  <c r="AB33" i="6" s="1"/>
  <c r="I9" i="6"/>
  <c r="Z157" i="6"/>
  <c r="AA157" i="6" s="1"/>
  <c r="AB157" i="6" s="1"/>
  <c r="N156" i="3" s="1"/>
  <c r="L156" i="3" s="1"/>
  <c r="I158" i="6"/>
  <c r="N158" i="6" s="1"/>
  <c r="M157" i="3" s="1"/>
  <c r="M129" i="6"/>
  <c r="N129" i="6" s="1"/>
  <c r="Z115" i="6"/>
  <c r="AA115" i="6" s="1"/>
  <c r="AB115" i="6" s="1"/>
  <c r="R63" i="6"/>
  <c r="D21" i="14"/>
  <c r="B21" i="14" s="1"/>
  <c r="F21" i="11" s="1"/>
  <c r="C21" i="11" s="1"/>
  <c r="B21" i="11" s="1"/>
  <c r="Z138" i="6"/>
  <c r="AA138" i="6" s="1"/>
  <c r="AN75" i="8"/>
  <c r="K150" i="7"/>
  <c r="N150" i="7"/>
  <c r="Q150" i="7" s="1"/>
  <c r="Z69" i="6"/>
  <c r="M116" i="4"/>
  <c r="K116" i="4" s="1"/>
  <c r="L63" i="4"/>
  <c r="N66" i="6"/>
  <c r="R36" i="7"/>
  <c r="Q35" i="3"/>
  <c r="U28" i="4"/>
  <c r="Z55" i="6"/>
  <c r="AA55" i="6" s="1"/>
  <c r="M10" i="6"/>
  <c r="U56" i="5"/>
  <c r="M150" i="6"/>
  <c r="N150" i="6" s="1"/>
  <c r="AA30" i="6"/>
  <c r="AB30" i="6" s="1"/>
  <c r="U44" i="5"/>
  <c r="B156" i="14"/>
  <c r="F156" i="11" s="1"/>
  <c r="C156" i="11" s="1"/>
  <c r="C156" i="14"/>
  <c r="H156" i="11" s="1"/>
  <c r="E156" i="11" s="1"/>
  <c r="I63" i="6"/>
  <c r="N63" i="6" s="1"/>
  <c r="I40" i="6"/>
  <c r="C3" i="14"/>
  <c r="H3" i="11" s="1"/>
  <c r="E3" i="11" s="1"/>
  <c r="B3" i="11" s="1"/>
  <c r="I31" i="6"/>
  <c r="AA118" i="6"/>
  <c r="AB118" i="6" s="1"/>
  <c r="M120" i="6"/>
  <c r="N120" i="6" s="1"/>
  <c r="O112" i="4"/>
  <c r="B154" i="14"/>
  <c r="F154" i="11" s="1"/>
  <c r="C154" i="11" s="1"/>
  <c r="B154" i="11" s="1"/>
  <c r="C89" i="14"/>
  <c r="H89" i="11" s="1"/>
  <c r="E89" i="11" s="1"/>
  <c r="Z18" i="6"/>
  <c r="AA18" i="6" s="1"/>
  <c r="AB18" i="6" s="1"/>
  <c r="N116" i="8"/>
  <c r="K19" i="7"/>
  <c r="N19" i="7"/>
  <c r="Q19" i="7" s="1"/>
  <c r="P72" i="5"/>
  <c r="AB45" i="14"/>
  <c r="Z45" i="14" s="1"/>
  <c r="S45" i="14" s="1"/>
  <c r="B45" i="14" s="1"/>
  <c r="F45" i="11" s="1"/>
  <c r="C45" i="11" s="1"/>
  <c r="R58" i="3"/>
  <c r="R149" i="3"/>
  <c r="C70" i="14"/>
  <c r="H70" i="11" s="1"/>
  <c r="E70" i="11" s="1"/>
  <c r="B68" i="14"/>
  <c r="F68" i="11" s="1"/>
  <c r="C68" i="11" s="1"/>
  <c r="M24" i="6"/>
  <c r="N24" i="6" s="1"/>
  <c r="P13" i="3"/>
  <c r="O12" i="4"/>
  <c r="N117" i="7"/>
  <c r="Q117" i="7" s="1"/>
  <c r="K117" i="7"/>
  <c r="L27" i="5"/>
  <c r="Z92" i="6"/>
  <c r="AA92" i="6" s="1"/>
  <c r="R78" i="6"/>
  <c r="AB78" i="6" s="1"/>
  <c r="I23" i="6"/>
  <c r="N23" i="6" s="1"/>
  <c r="R50" i="6"/>
  <c r="Z42" i="6"/>
  <c r="AA42" i="6" s="1"/>
  <c r="N137" i="7"/>
  <c r="Q137" i="7" s="1"/>
  <c r="K137" i="7"/>
  <c r="N112" i="7"/>
  <c r="Q112" i="7" s="1"/>
  <c r="K112" i="7"/>
  <c r="T59" i="3"/>
  <c r="R59" i="3" s="1"/>
  <c r="S52" i="4"/>
  <c r="R38" i="6"/>
  <c r="Q43" i="5"/>
  <c r="O54" i="4"/>
  <c r="Z133" i="6"/>
  <c r="D20" i="14"/>
  <c r="B20" i="14" s="1"/>
  <c r="F20" i="11" s="1"/>
  <c r="C20" i="11" s="1"/>
  <c r="B20" i="11" s="1"/>
  <c r="O5" i="4"/>
  <c r="R50" i="5"/>
  <c r="N77" i="7"/>
  <c r="Q77" i="7" s="1"/>
  <c r="K77" i="7"/>
  <c r="AA69" i="6"/>
  <c r="R46" i="6"/>
  <c r="Z43" i="6"/>
  <c r="AA43" i="6" s="1"/>
  <c r="AB43" i="6" s="1"/>
  <c r="Z11" i="6"/>
  <c r="AN154" i="8"/>
  <c r="AN31" i="8"/>
  <c r="S12" i="5"/>
  <c r="Q12" i="5" s="1"/>
  <c r="B96" i="14"/>
  <c r="F96" i="11" s="1"/>
  <c r="C96" i="11" s="1"/>
  <c r="B96" i="11" s="1"/>
  <c r="B93" i="14"/>
  <c r="F93" i="11" s="1"/>
  <c r="C93" i="11" s="1"/>
  <c r="C93" i="14"/>
  <c r="H93" i="11" s="1"/>
  <c r="E93" i="11" s="1"/>
  <c r="S66" i="5"/>
  <c r="Q66" i="5" s="1"/>
  <c r="R52" i="4"/>
  <c r="Q16" i="7"/>
  <c r="AA107" i="6"/>
  <c r="Q79" i="7"/>
  <c r="M11" i="6"/>
  <c r="N11" i="6" s="1"/>
  <c r="AA24" i="6"/>
  <c r="AB24" i="6" s="1"/>
  <c r="S19" i="5"/>
  <c r="Q19" i="5" s="1"/>
  <c r="AB37" i="14"/>
  <c r="Z37" i="14" s="1"/>
  <c r="L53" i="5"/>
  <c r="R142" i="7"/>
  <c r="Q141" i="3"/>
  <c r="I100" i="6"/>
  <c r="N100" i="6" s="1"/>
  <c r="B73" i="14"/>
  <c r="F73" i="11" s="1"/>
  <c r="C73" i="11" s="1"/>
  <c r="R34" i="6"/>
  <c r="K147" i="7"/>
  <c r="N147" i="7"/>
  <c r="Q147" i="7" s="1"/>
  <c r="M90" i="6"/>
  <c r="M15" i="6"/>
  <c r="N15" i="6" s="1"/>
  <c r="Z26" i="6"/>
  <c r="AA26" i="6" s="1"/>
  <c r="AB26" i="6" s="1"/>
  <c r="AA10" i="6"/>
  <c r="AB10" i="6" s="1"/>
  <c r="R71" i="4"/>
  <c r="N120" i="7"/>
  <c r="Q120" i="7" s="1"/>
  <c r="K120" i="7"/>
  <c r="AA44" i="6"/>
  <c r="O39" i="4"/>
  <c r="R67" i="5"/>
  <c r="M104" i="6"/>
  <c r="N104" i="6" s="1"/>
  <c r="S25" i="4"/>
  <c r="Q25" i="4" s="1"/>
  <c r="S81" i="5"/>
  <c r="Q81" i="5" s="1"/>
  <c r="R39" i="5"/>
  <c r="S22" i="4"/>
  <c r="Q22" i="4" s="1"/>
  <c r="S15" i="5"/>
  <c r="Q15" i="5" s="1"/>
  <c r="L132" i="4"/>
  <c r="C20" i="14"/>
  <c r="H20" i="11" s="1"/>
  <c r="E20" i="11" s="1"/>
  <c r="O19" i="4"/>
  <c r="M135" i="6"/>
  <c r="N135" i="6" s="1"/>
  <c r="AN94" i="8"/>
  <c r="Q25" i="7"/>
  <c r="P32" i="4"/>
  <c r="O12" i="5"/>
  <c r="N12" i="7"/>
  <c r="Q12" i="7" s="1"/>
  <c r="K12" i="7"/>
  <c r="N152" i="7"/>
  <c r="Q152" i="7" s="1"/>
  <c r="K152" i="7"/>
  <c r="N9" i="6"/>
  <c r="AA153" i="6"/>
  <c r="AB6" i="6"/>
  <c r="R94" i="6"/>
  <c r="AN39" i="8"/>
  <c r="L18" i="5"/>
  <c r="K42" i="7"/>
  <c r="N42" i="7"/>
  <c r="Q42" i="7" s="1"/>
  <c r="I109" i="6"/>
  <c r="O121" i="4"/>
  <c r="P38" i="4"/>
  <c r="O77" i="4"/>
  <c r="O25" i="4"/>
  <c r="O20" i="5"/>
  <c r="O21" i="4"/>
  <c r="P7" i="5"/>
  <c r="W118" i="8"/>
  <c r="R96" i="6"/>
  <c r="AB96" i="6" s="1"/>
  <c r="S92" i="4"/>
  <c r="Q92" i="4" s="1"/>
  <c r="M122" i="6"/>
  <c r="N122" i="6" s="1"/>
  <c r="S29" i="4"/>
  <c r="AA146" i="6"/>
  <c r="Z149" i="6"/>
  <c r="AA149" i="6" s="1"/>
  <c r="AB149" i="6" s="1"/>
  <c r="AA106" i="6"/>
  <c r="K86" i="7"/>
  <c r="N86" i="7"/>
  <c r="Q86" i="7" s="1"/>
  <c r="N69" i="7"/>
  <c r="Q69" i="7" s="1"/>
  <c r="K69" i="7"/>
  <c r="N124" i="7"/>
  <c r="Q124" i="7" s="1"/>
  <c r="K124" i="7"/>
  <c r="AN61" i="8"/>
  <c r="R148" i="3"/>
  <c r="Q71" i="7"/>
  <c r="N105" i="6"/>
  <c r="N31" i="6"/>
  <c r="O76" i="5"/>
  <c r="R116" i="8"/>
  <c r="S18" i="4"/>
  <c r="Q18" i="4" s="1"/>
  <c r="M67" i="3"/>
  <c r="L59" i="4"/>
  <c r="AN71" i="8"/>
  <c r="L44" i="5"/>
  <c r="B70" i="11"/>
  <c r="U64" i="5"/>
  <c r="N58" i="7"/>
  <c r="Q58" i="7" s="1"/>
  <c r="K58" i="7"/>
  <c r="B39" i="11"/>
  <c r="O73" i="5"/>
  <c r="N136" i="7"/>
  <c r="Q136" i="7" s="1"/>
  <c r="K136" i="7"/>
  <c r="K82" i="7"/>
  <c r="N82" i="7"/>
  <c r="Q82" i="7" s="1"/>
  <c r="AA50" i="6"/>
  <c r="N40" i="6"/>
  <c r="AN109" i="8"/>
  <c r="AN25" i="8"/>
  <c r="B157" i="14"/>
  <c r="F157" i="11" s="1"/>
  <c r="C157" i="11" s="1"/>
  <c r="R129" i="7"/>
  <c r="Q128" i="3"/>
  <c r="N73" i="6"/>
  <c r="D53" i="14"/>
  <c r="B53" i="14" s="1"/>
  <c r="F53" i="11" s="1"/>
  <c r="C53" i="11" s="1"/>
  <c r="B53" i="11" s="1"/>
  <c r="O15" i="8"/>
  <c r="X15" i="8" s="1"/>
  <c r="M112" i="4"/>
  <c r="P5" i="4"/>
  <c r="L76" i="5"/>
  <c r="S31" i="4"/>
  <c r="R19" i="4"/>
  <c r="C98" i="14"/>
  <c r="H98" i="11" s="1"/>
  <c r="E98" i="11" s="1"/>
  <c r="B98" i="11" s="1"/>
  <c r="I51" i="11"/>
  <c r="J36" i="5" s="1"/>
  <c r="K53" i="3"/>
  <c r="N80" i="7"/>
  <c r="Q80" i="7" s="1"/>
  <c r="K80" i="7"/>
  <c r="L56" i="4"/>
  <c r="AB107" i="6"/>
  <c r="AB50" i="14"/>
  <c r="Z50" i="14" s="1"/>
  <c r="AA77" i="6"/>
  <c r="B38" i="14"/>
  <c r="F38" i="11" s="1"/>
  <c r="C38" i="11" s="1"/>
  <c r="C38" i="14"/>
  <c r="H38" i="11" s="1"/>
  <c r="E38" i="11" s="1"/>
  <c r="N76" i="6"/>
  <c r="AA34" i="6"/>
  <c r="R102" i="3"/>
  <c r="B57" i="14"/>
  <c r="F57" i="11" s="1"/>
  <c r="C57" i="11" s="1"/>
  <c r="B57" i="11" s="1"/>
  <c r="C26" i="14"/>
  <c r="H26" i="11" s="1"/>
  <c r="E26" i="11" s="1"/>
  <c r="D41" i="14"/>
  <c r="B41" i="14" s="1"/>
  <c r="F41" i="11" s="1"/>
  <c r="C41" i="11" s="1"/>
  <c r="B41" i="11" s="1"/>
  <c r="O103" i="4"/>
  <c r="R22" i="7"/>
  <c r="Q21" i="3"/>
  <c r="O130" i="7"/>
  <c r="Q130" i="7" s="1"/>
  <c r="K130" i="7"/>
  <c r="R74" i="7"/>
  <c r="Q73" i="3"/>
  <c r="K57" i="7"/>
  <c r="N57" i="7"/>
  <c r="Q57" i="7" s="1"/>
  <c r="R88" i="4"/>
  <c r="R55" i="5"/>
  <c r="R34" i="4"/>
  <c r="I136" i="6"/>
  <c r="N136" i="6" s="1"/>
  <c r="H119" i="8"/>
  <c r="O119" i="8" s="1"/>
  <c r="X119" i="8" s="1"/>
  <c r="AN14" i="8"/>
  <c r="Q64" i="7"/>
  <c r="O46" i="5"/>
  <c r="S9" i="5"/>
  <c r="Q9" i="5" s="1"/>
  <c r="L71" i="4"/>
  <c r="K131" i="7"/>
  <c r="N131" i="7"/>
  <c r="Q131" i="7" s="1"/>
  <c r="N92" i="7"/>
  <c r="Q92" i="7" s="1"/>
  <c r="K92" i="7"/>
  <c r="S45" i="4"/>
  <c r="Q45" i="4" s="1"/>
  <c r="O70" i="4"/>
  <c r="P62" i="5"/>
  <c r="O63" i="5"/>
  <c r="AN10" i="8"/>
  <c r="U108" i="4"/>
  <c r="C133" i="14"/>
  <c r="H133" i="11" s="1"/>
  <c r="E133" i="11" s="1"/>
  <c r="D52" i="14"/>
  <c r="B52" i="14" s="1"/>
  <c r="F52" i="11" s="1"/>
  <c r="C52" i="11" s="1"/>
  <c r="B52" i="11" s="1"/>
  <c r="R58" i="5"/>
  <c r="Q58" i="5" s="1"/>
  <c r="R154" i="3"/>
  <c r="AN138" i="8"/>
  <c r="B31" i="14"/>
  <c r="F31" i="11" s="1"/>
  <c r="C31" i="11" s="1"/>
  <c r="B31" i="11" s="1"/>
  <c r="C31" i="14"/>
  <c r="H31" i="11" s="1"/>
  <c r="E31" i="11" s="1"/>
  <c r="O44" i="5"/>
  <c r="K112" i="8"/>
  <c r="K115" i="8"/>
  <c r="C28" i="14"/>
  <c r="H28" i="11" s="1"/>
  <c r="E28" i="11" s="1"/>
  <c r="B28" i="11" s="1"/>
  <c r="B149" i="11"/>
  <c r="B32" i="14"/>
  <c r="F32" i="11" s="1"/>
  <c r="C32" i="11" s="1"/>
  <c r="AN32" i="8"/>
  <c r="N157" i="7"/>
  <c r="Q157" i="7" s="1"/>
  <c r="K157" i="7"/>
  <c r="P156" i="3" s="1"/>
  <c r="R88" i="7"/>
  <c r="Q87" i="3"/>
  <c r="M31" i="5"/>
  <c r="K31" i="5" s="1"/>
  <c r="B12" i="14"/>
  <c r="F12" i="11" s="1"/>
  <c r="C12" i="11" s="1"/>
  <c r="B12" i="11" s="1"/>
  <c r="Z19" i="6"/>
  <c r="AA19" i="6" s="1"/>
  <c r="AB19" i="6" s="1"/>
  <c r="AB125" i="6"/>
  <c r="I47" i="6"/>
  <c r="N47" i="6" s="1"/>
  <c r="R85" i="6"/>
  <c r="AB85" i="6" s="1"/>
  <c r="I50" i="6"/>
  <c r="N33" i="7"/>
  <c r="Q33" i="7" s="1"/>
  <c r="K33" i="7"/>
  <c r="C100" i="14"/>
  <c r="H100" i="11" s="1"/>
  <c r="E100" i="11" s="1"/>
  <c r="B100" i="11" s="1"/>
  <c r="Q123" i="4"/>
  <c r="I43" i="6"/>
  <c r="N122" i="3"/>
  <c r="L122" i="3" s="1"/>
  <c r="M66" i="5"/>
  <c r="K66" i="5" s="1"/>
  <c r="Z57" i="6"/>
  <c r="B80" i="14"/>
  <c r="F80" i="11" s="1"/>
  <c r="C80" i="11" s="1"/>
  <c r="N73" i="7"/>
  <c r="Q73" i="7" s="1"/>
  <c r="K73" i="7"/>
  <c r="C80" i="14"/>
  <c r="H80" i="11" s="1"/>
  <c r="E80" i="11" s="1"/>
  <c r="R129" i="3"/>
  <c r="I98" i="6"/>
  <c r="N98" i="6" s="1"/>
  <c r="P5" i="5"/>
  <c r="K111" i="7"/>
  <c r="N111" i="7"/>
  <c r="Q111" i="7" s="1"/>
  <c r="AA101" i="6"/>
  <c r="AB101" i="14"/>
  <c r="Z101" i="14" s="1"/>
  <c r="S101" i="14" s="1"/>
  <c r="B101" i="14" s="1"/>
  <c r="F101" i="11" s="1"/>
  <c r="C101" i="11" s="1"/>
  <c r="R147" i="6"/>
  <c r="R69" i="6"/>
  <c r="AB69" i="6" s="1"/>
  <c r="R11" i="5"/>
  <c r="Q11" i="5" s="1"/>
  <c r="AN110" i="8"/>
  <c r="N50" i="6"/>
  <c r="D153" i="14"/>
  <c r="B153" i="14" s="1"/>
  <c r="F153" i="11" s="1"/>
  <c r="C153" i="11" s="1"/>
  <c r="C60" i="14"/>
  <c r="H60" i="11" s="1"/>
  <c r="E60" i="11" s="1"/>
  <c r="C73" i="14"/>
  <c r="H73" i="11" s="1"/>
  <c r="E73" i="11" s="1"/>
  <c r="B114" i="11"/>
  <c r="H117" i="8"/>
  <c r="O117" i="8" s="1"/>
  <c r="X117" i="8" s="1"/>
  <c r="B81" i="14"/>
  <c r="F81" i="11" s="1"/>
  <c r="C81" i="11" s="1"/>
  <c r="R23" i="7"/>
  <c r="Q22" i="3"/>
  <c r="R80" i="4"/>
  <c r="H113" i="8"/>
  <c r="O113" i="8" s="1"/>
  <c r="X113" i="8" s="1"/>
  <c r="AB143" i="6"/>
  <c r="Z130" i="6"/>
  <c r="AA130" i="6" s="1"/>
  <c r="AB130" i="6" s="1"/>
  <c r="B83" i="14"/>
  <c r="F83" i="11" s="1"/>
  <c r="C83" i="11" s="1"/>
  <c r="B26" i="14"/>
  <c r="F26" i="11" s="1"/>
  <c r="C26" i="11" s="1"/>
  <c r="B26" i="11" s="1"/>
  <c r="U41" i="4"/>
  <c r="Z84" i="6"/>
  <c r="AA84" i="6" s="1"/>
  <c r="AB143" i="14"/>
  <c r="Z143" i="14" s="1"/>
  <c r="S143" i="14" s="1"/>
  <c r="B143" i="14" s="1"/>
  <c r="F143" i="11" s="1"/>
  <c r="C143" i="11" s="1"/>
  <c r="R116" i="7"/>
  <c r="Q115" i="3"/>
  <c r="B49" i="14"/>
  <c r="F49" i="11" s="1"/>
  <c r="C49" i="11" s="1"/>
  <c r="C49" i="14"/>
  <c r="H49" i="11" s="1"/>
  <c r="E49" i="11" s="1"/>
  <c r="S20" i="5"/>
  <c r="R61" i="4"/>
  <c r="R78" i="4"/>
  <c r="R125" i="4"/>
  <c r="S126" i="4"/>
  <c r="Q126" i="4" s="1"/>
  <c r="R70" i="4"/>
  <c r="C123" i="14"/>
  <c r="H123" i="11" s="1"/>
  <c r="E123" i="11" s="1"/>
  <c r="B123" i="11" s="1"/>
  <c r="Q40" i="7"/>
  <c r="I62" i="6"/>
  <c r="N62" i="6" s="1"/>
  <c r="AA35" i="6"/>
  <c r="R56" i="5"/>
  <c r="R131" i="4"/>
  <c r="R29" i="4"/>
  <c r="R138" i="6"/>
  <c r="C88" i="14"/>
  <c r="H88" i="11" s="1"/>
  <c r="E88" i="11" s="1"/>
  <c r="AB45" i="6"/>
  <c r="M18" i="6"/>
  <c r="C81" i="14"/>
  <c r="H81" i="11" s="1"/>
  <c r="E81" i="11" s="1"/>
  <c r="M120" i="4"/>
  <c r="K120" i="4" s="1"/>
  <c r="I131" i="6"/>
  <c r="N131" i="6" s="1"/>
  <c r="AN122" i="8"/>
  <c r="Q110" i="7"/>
  <c r="P15" i="5"/>
  <c r="O110" i="4"/>
  <c r="P70" i="4"/>
  <c r="O62" i="4"/>
  <c r="R81" i="7"/>
  <c r="Q80" i="3"/>
  <c r="P28" i="5"/>
  <c r="AB160" i="6"/>
  <c r="N159" i="3" s="1"/>
  <c r="L159" i="3" s="1"/>
  <c r="AA57" i="6"/>
  <c r="AB52" i="6"/>
  <c r="Z144" i="6"/>
  <c r="AA144" i="6" s="1"/>
  <c r="AB144" i="6" s="1"/>
  <c r="I154" i="6"/>
  <c r="N154" i="6" s="1"/>
  <c r="K85" i="7"/>
  <c r="N85" i="7"/>
  <c r="Q85" i="7" s="1"/>
  <c r="N43" i="6"/>
  <c r="R79" i="4"/>
  <c r="Q79" i="4" s="1"/>
  <c r="B137" i="11"/>
  <c r="N105" i="7"/>
  <c r="Q105" i="7" s="1"/>
  <c r="K105" i="7"/>
  <c r="N50" i="7"/>
  <c r="Q50" i="7" s="1"/>
  <c r="K50" i="7"/>
  <c r="X6" i="8"/>
  <c r="T6" i="3"/>
  <c r="R6" i="3" s="1"/>
  <c r="S6" i="4"/>
  <c r="Q6" i="4" s="1"/>
  <c r="B76" i="14"/>
  <c r="F76" i="11" s="1"/>
  <c r="C76" i="11" s="1"/>
  <c r="B76" i="11" s="1"/>
  <c r="B150" i="14"/>
  <c r="F150" i="11" s="1"/>
  <c r="C150" i="11" s="1"/>
  <c r="B150" i="11" s="1"/>
  <c r="B145" i="14"/>
  <c r="F145" i="11" s="1"/>
  <c r="C145" i="11" s="1"/>
  <c r="B145" i="11" s="1"/>
  <c r="R78" i="7"/>
  <c r="Q77" i="3"/>
  <c r="R140" i="7"/>
  <c r="Q139" i="3"/>
  <c r="R116" i="6"/>
  <c r="R17" i="6"/>
  <c r="AB17" i="6" s="1"/>
  <c r="AN143" i="8"/>
  <c r="I18" i="11"/>
  <c r="J15" i="5" s="1"/>
  <c r="K20" i="3"/>
  <c r="R74" i="4"/>
  <c r="AN117" i="8"/>
  <c r="Z61" i="6"/>
  <c r="AA61" i="6" s="1"/>
  <c r="AB61" i="6" s="1"/>
  <c r="C105" i="14"/>
  <c r="H105" i="11" s="1"/>
  <c r="E105" i="11" s="1"/>
  <c r="B105" i="11" s="1"/>
  <c r="B55" i="14"/>
  <c r="F55" i="11" s="1"/>
  <c r="C55" i="11" s="1"/>
  <c r="B55" i="11" s="1"/>
  <c r="I39" i="6"/>
  <c r="N39" i="6" s="1"/>
  <c r="L72" i="4"/>
  <c r="Q97" i="7"/>
  <c r="B48" i="14"/>
  <c r="F48" i="11" s="1"/>
  <c r="C48" i="11" s="1"/>
  <c r="B48" i="11" s="1"/>
  <c r="C48" i="14"/>
  <c r="H48" i="11" s="1"/>
  <c r="E48" i="11" s="1"/>
  <c r="N13" i="3"/>
  <c r="M12" i="4"/>
  <c r="AB53" i="6"/>
  <c r="H116" i="8"/>
  <c r="O116" i="8" s="1"/>
  <c r="X116" i="8" s="1"/>
  <c r="R109" i="7"/>
  <c r="Q108" i="3"/>
  <c r="M55" i="6"/>
  <c r="N55" i="6" s="1"/>
  <c r="AB148" i="6"/>
  <c r="K115" i="7"/>
  <c r="N115" i="7"/>
  <c r="Q115" i="7" s="1"/>
  <c r="I99" i="6"/>
  <c r="N99" i="6" s="1"/>
  <c r="R159" i="6"/>
  <c r="AB159" i="6" s="1"/>
  <c r="N158" i="3" s="1"/>
  <c r="L158" i="3" s="1"/>
  <c r="AN133" i="8"/>
  <c r="AA116" i="6"/>
  <c r="Z60" i="6"/>
  <c r="AA60" i="6" s="1"/>
  <c r="AB60" i="6" s="1"/>
  <c r="AA11" i="6"/>
  <c r="AB11" i="6" s="1"/>
  <c r="R126" i="7"/>
  <c r="Q125" i="3"/>
  <c r="I103" i="6"/>
  <c r="N103" i="6" s="1"/>
  <c r="S155" i="3"/>
  <c r="R83" i="5"/>
  <c r="R135" i="4"/>
  <c r="Z158" i="6"/>
  <c r="AA158" i="6" s="1"/>
  <c r="H114" i="8"/>
  <c r="Z129" i="6"/>
  <c r="AA129" i="6" s="1"/>
  <c r="AB129" i="6" s="1"/>
  <c r="K111" i="8"/>
  <c r="O111" i="8" s="1"/>
  <c r="X111" i="8" s="1"/>
  <c r="M144" i="6"/>
  <c r="N144" i="6" s="1"/>
  <c r="B155" i="14"/>
  <c r="F155" i="11" s="1"/>
  <c r="C155" i="11" s="1"/>
  <c r="AN148" i="8"/>
  <c r="R91" i="6"/>
  <c r="AB91" i="6" s="1"/>
  <c r="R151" i="6"/>
  <c r="AB151" i="6" s="1"/>
  <c r="I92" i="6"/>
  <c r="N92" i="6" s="1"/>
  <c r="L75" i="4"/>
  <c r="M62" i="5"/>
  <c r="M86" i="4"/>
  <c r="M68" i="5"/>
  <c r="K68" i="5" s="1"/>
  <c r="L7" i="4"/>
  <c r="M71" i="6"/>
  <c r="N71" i="6" s="1"/>
  <c r="Z58" i="6"/>
  <c r="AA58" i="6" s="1"/>
  <c r="Z71" i="6"/>
  <c r="AA71" i="6" s="1"/>
  <c r="R127" i="7"/>
  <c r="Q126" i="3"/>
  <c r="M58" i="6"/>
  <c r="AA21" i="6"/>
  <c r="AB21" i="6" s="1"/>
  <c r="R52" i="7"/>
  <c r="Q51" i="3"/>
  <c r="Z114" i="6"/>
  <c r="AA114" i="6" s="1"/>
  <c r="AA28" i="6"/>
  <c r="AB28" i="6" s="1"/>
  <c r="Z12" i="6"/>
  <c r="M69" i="5"/>
  <c r="R111" i="6"/>
  <c r="AB111" i="6" s="1"/>
  <c r="C32" i="14"/>
  <c r="H32" i="11" s="1"/>
  <c r="E32" i="11" s="1"/>
  <c r="B95" i="11"/>
  <c r="M51" i="6"/>
  <c r="N51" i="6" s="1"/>
  <c r="W116" i="8"/>
  <c r="M77" i="6"/>
  <c r="N77" i="6" s="1"/>
  <c r="I111" i="6"/>
  <c r="N111" i="6" s="1"/>
  <c r="Z75" i="6"/>
  <c r="AA75" i="6" s="1"/>
  <c r="I58" i="6"/>
  <c r="B115" i="11"/>
  <c r="R54" i="6"/>
  <c r="AB54" i="6" s="1"/>
  <c r="R114" i="6"/>
  <c r="I149" i="6"/>
  <c r="R89" i="4"/>
  <c r="Q89" i="4" s="1"/>
  <c r="K122" i="7"/>
  <c r="N122" i="7"/>
  <c r="Q122" i="7" s="1"/>
  <c r="R90" i="6"/>
  <c r="AB90" i="6" s="1"/>
  <c r="M145" i="6"/>
  <c r="N145" i="6" s="1"/>
  <c r="B148" i="11"/>
  <c r="Z41" i="6"/>
  <c r="AA41" i="6" s="1"/>
  <c r="AB41" i="6" s="1"/>
  <c r="M30" i="6"/>
  <c r="N30" i="6" s="1"/>
  <c r="R25" i="3"/>
  <c r="S78" i="5"/>
  <c r="Q78" i="5" s="1"/>
  <c r="AA110" i="6"/>
  <c r="AB110" i="6" s="1"/>
  <c r="R84" i="6"/>
  <c r="O70" i="5"/>
  <c r="L92" i="4"/>
  <c r="B47" i="14"/>
  <c r="F47" i="11" s="1"/>
  <c r="C47" i="11" s="1"/>
  <c r="N139" i="7"/>
  <c r="Q139" i="7" s="1"/>
  <c r="K139" i="7"/>
  <c r="N160" i="7"/>
  <c r="Q160" i="7" s="1"/>
  <c r="K160" i="7"/>
  <c r="P159" i="3" s="1"/>
  <c r="AN120" i="8"/>
  <c r="O35" i="5"/>
  <c r="M149" i="6"/>
  <c r="N149" i="6" s="1"/>
  <c r="N123" i="7"/>
  <c r="Q123" i="7" s="1"/>
  <c r="K123" i="7"/>
  <c r="AA38" i="6"/>
  <c r="P59" i="7"/>
  <c r="Q59" i="7" s="1"/>
  <c r="K59" i="7"/>
  <c r="L51" i="5"/>
  <c r="C155" i="14"/>
  <c r="H155" i="11" s="1"/>
  <c r="E155" i="11" s="1"/>
  <c r="R101" i="6"/>
  <c r="C143" i="14"/>
  <c r="H143" i="11" s="1"/>
  <c r="E143" i="11" s="1"/>
  <c r="R141" i="6"/>
  <c r="AB141" i="6" s="1"/>
  <c r="C119" i="14"/>
  <c r="H119" i="11" s="1"/>
  <c r="E119" i="11" s="1"/>
  <c r="C68" i="14"/>
  <c r="H68" i="11" s="1"/>
  <c r="E68" i="11" s="1"/>
  <c r="Q87" i="7"/>
  <c r="R70" i="7"/>
  <c r="Q69" i="3"/>
  <c r="AA46" i="6"/>
  <c r="I18" i="6"/>
  <c r="R72" i="5"/>
  <c r="R150" i="3"/>
  <c r="R120" i="8"/>
  <c r="N148" i="7"/>
  <c r="Q148" i="7" s="1"/>
  <c r="K148" i="7"/>
  <c r="R150" i="6"/>
  <c r="AB150" i="6" s="1"/>
  <c r="B71" i="14"/>
  <c r="F71" i="11" s="1"/>
  <c r="C71" i="11" s="1"/>
  <c r="B71" i="11" s="1"/>
  <c r="U9" i="4"/>
  <c r="Q46" i="7"/>
  <c r="AN157" i="8"/>
  <c r="T156" i="3" s="1"/>
  <c r="R156" i="3" s="1"/>
  <c r="C117" i="14"/>
  <c r="H117" i="11" s="1"/>
  <c r="E117" i="11" s="1"/>
  <c r="R77" i="6"/>
  <c r="AB77" i="6" s="1"/>
  <c r="Z105" i="6"/>
  <c r="AA105" i="6" s="1"/>
  <c r="C69" i="14"/>
  <c r="H69" i="11" s="1"/>
  <c r="E69" i="11" s="1"/>
  <c r="B69" i="11" s="1"/>
  <c r="R69" i="4"/>
  <c r="R42" i="6"/>
  <c r="R13" i="7"/>
  <c r="Q12" i="3"/>
  <c r="V87" i="6"/>
  <c r="AA87" i="6" s="1"/>
  <c r="AB87" i="6" s="1"/>
  <c r="L22" i="5"/>
  <c r="AN135" i="8"/>
  <c r="T62" i="3"/>
  <c r="R62" i="3" s="1"/>
  <c r="S40" i="5"/>
  <c r="Q40" i="5" s="1"/>
  <c r="Z40" i="6"/>
  <c r="AA40" i="6" s="1"/>
  <c r="AB40" i="6" s="1"/>
  <c r="O5" i="5"/>
  <c r="O69" i="5"/>
  <c r="N102" i="7"/>
  <c r="Q102" i="7" s="1"/>
  <c r="K102" i="7"/>
  <c r="S5" i="4"/>
  <c r="R141" i="7"/>
  <c r="Q140" i="3"/>
  <c r="C83" i="14"/>
  <c r="H83" i="11" s="1"/>
  <c r="E83" i="11" s="1"/>
  <c r="AN49" i="8"/>
  <c r="C27" i="14"/>
  <c r="H27" i="11" s="1"/>
  <c r="E27" i="11" s="1"/>
  <c r="B27" i="11" s="1"/>
  <c r="S29" i="5"/>
  <c r="Q29" i="5" s="1"/>
  <c r="R7" i="5"/>
  <c r="S14" i="5"/>
  <c r="Q14" i="5" s="1"/>
  <c r="R33" i="5"/>
  <c r="Q86" i="4"/>
  <c r="S57" i="4"/>
  <c r="Q57" i="4" s="1"/>
  <c r="S46" i="4"/>
  <c r="Q46" i="4" s="1"/>
  <c r="R13" i="5"/>
  <c r="N119" i="7"/>
  <c r="Q119" i="7" s="1"/>
  <c r="K119" i="7"/>
  <c r="C15" i="14"/>
  <c r="H15" i="11" s="1"/>
  <c r="E15" i="11" s="1"/>
  <c r="N60" i="6"/>
  <c r="M33" i="4"/>
  <c r="N161" i="7"/>
  <c r="Q161" i="7" s="1"/>
  <c r="K161" i="7"/>
  <c r="P160" i="3" s="1"/>
  <c r="K51" i="7"/>
  <c r="N51" i="7"/>
  <c r="Q51" i="7" s="1"/>
  <c r="C23" i="14"/>
  <c r="H23" i="11" s="1"/>
  <c r="E23" i="11" s="1"/>
  <c r="B23" i="11" s="1"/>
  <c r="Q138" i="7"/>
  <c r="R80" i="6"/>
  <c r="AB80" i="6" s="1"/>
  <c r="AA56" i="6"/>
  <c r="AB56" i="6" s="1"/>
  <c r="N139" i="6"/>
  <c r="N91" i="6"/>
  <c r="R55" i="4"/>
  <c r="Q55" i="4" s="1"/>
  <c r="N79" i="6"/>
  <c r="AA13" i="6"/>
  <c r="AB13" i="6" s="1"/>
  <c r="P62" i="4"/>
  <c r="O86" i="4"/>
  <c r="O117" i="4"/>
  <c r="O126" i="4"/>
  <c r="P63" i="5"/>
  <c r="P46" i="4"/>
  <c r="P82" i="4"/>
  <c r="O26" i="5"/>
  <c r="AN125" i="8"/>
  <c r="K118" i="8"/>
  <c r="O118" i="8" s="1"/>
  <c r="X118" i="8" s="1"/>
  <c r="Q107" i="7"/>
  <c r="AN58" i="8"/>
  <c r="S74" i="4"/>
  <c r="AA134" i="6"/>
  <c r="R57" i="6"/>
  <c r="R133" i="3"/>
  <c r="N112" i="8"/>
  <c r="N115" i="8"/>
  <c r="D11" i="14"/>
  <c r="B11" i="14" s="1"/>
  <c r="F11" i="11" s="1"/>
  <c r="C11" i="11" s="1"/>
  <c r="B11" i="11" s="1"/>
  <c r="R49" i="5"/>
  <c r="B139" i="11"/>
  <c r="M34" i="3" l="1"/>
  <c r="L30" i="4"/>
  <c r="N36" i="3"/>
  <c r="L36" i="3" s="1"/>
  <c r="M23" i="5"/>
  <c r="K23" i="5" s="1"/>
  <c r="M31" i="4"/>
  <c r="K31" i="4" s="1"/>
  <c r="M79" i="3"/>
  <c r="L68" i="4"/>
  <c r="I43" i="11"/>
  <c r="K45" i="3"/>
  <c r="M129" i="3"/>
  <c r="L114" i="4"/>
  <c r="N50" i="3"/>
  <c r="M33" i="5"/>
  <c r="M45" i="4"/>
  <c r="M31" i="3"/>
  <c r="L27" i="4"/>
  <c r="N26" i="3"/>
  <c r="L26" i="3" s="1"/>
  <c r="M23" i="4"/>
  <c r="K23" i="4" s="1"/>
  <c r="M18" i="5"/>
  <c r="K18" i="5" s="1"/>
  <c r="AB46" i="6"/>
  <c r="Q50" i="5"/>
  <c r="AB153" i="6"/>
  <c r="Q7" i="5"/>
  <c r="AB35" i="6"/>
  <c r="B135" i="11"/>
  <c r="B109" i="11"/>
  <c r="N72" i="3"/>
  <c r="M47" i="5"/>
  <c r="AB104" i="6"/>
  <c r="Q116" i="4"/>
  <c r="AB134" i="6"/>
  <c r="R47" i="3"/>
  <c r="B136" i="11"/>
  <c r="N110" i="6"/>
  <c r="B73" i="11"/>
  <c r="AB38" i="6"/>
  <c r="AB50" i="6"/>
  <c r="Q39" i="5"/>
  <c r="M101" i="3"/>
  <c r="L88" i="4"/>
  <c r="X121" i="8"/>
  <c r="L47" i="3"/>
  <c r="B32" i="11"/>
  <c r="B5" i="11"/>
  <c r="B54" i="11"/>
  <c r="B107" i="11"/>
  <c r="B147" i="11"/>
  <c r="Q75" i="4"/>
  <c r="M118" i="3"/>
  <c r="L104" i="4"/>
  <c r="AB152" i="6"/>
  <c r="B143" i="11"/>
  <c r="AB8" i="6"/>
  <c r="Q132" i="4"/>
  <c r="B59" i="11"/>
  <c r="M55" i="3"/>
  <c r="L49" i="4"/>
  <c r="Q83" i="5"/>
  <c r="Q55" i="5"/>
  <c r="C47" i="14"/>
  <c r="H47" i="11" s="1"/>
  <c r="E47" i="11" s="1"/>
  <c r="N130" i="3"/>
  <c r="M71" i="5"/>
  <c r="M115" i="4"/>
  <c r="T22" i="3"/>
  <c r="R22" i="3" s="1"/>
  <c r="S19" i="4"/>
  <c r="Q19" i="4" s="1"/>
  <c r="Q24" i="4"/>
  <c r="N63" i="3"/>
  <c r="L63" i="3" s="1"/>
  <c r="M41" i="5"/>
  <c r="K41" i="5" s="1"/>
  <c r="M120" i="3"/>
  <c r="L120" i="3" s="1"/>
  <c r="L106" i="4"/>
  <c r="K106" i="4" s="1"/>
  <c r="N18" i="6"/>
  <c r="O112" i="8"/>
  <c r="X112" i="8" s="1"/>
  <c r="AB106" i="6"/>
  <c r="Q67" i="5"/>
  <c r="B119" i="11"/>
  <c r="R27" i="3"/>
  <c r="N48" i="3"/>
  <c r="M43" i="4"/>
  <c r="T76" i="3"/>
  <c r="R76" i="3" s="1"/>
  <c r="S49" i="5"/>
  <c r="Q49" i="5" s="1"/>
  <c r="C157" i="14"/>
  <c r="H157" i="11" s="1"/>
  <c r="E157" i="11" s="1"/>
  <c r="B157" i="11" s="1"/>
  <c r="N40" i="3"/>
  <c r="L40" i="3" s="1"/>
  <c r="M27" i="5"/>
  <c r="K27" i="5" s="1"/>
  <c r="M35" i="4"/>
  <c r="K35" i="4" s="1"/>
  <c r="N27" i="3"/>
  <c r="L27" i="3" s="1"/>
  <c r="M24" i="4"/>
  <c r="K24" i="4" s="1"/>
  <c r="N128" i="3"/>
  <c r="M70" i="5"/>
  <c r="M113" i="4"/>
  <c r="I105" i="11"/>
  <c r="K107" i="3"/>
  <c r="I123" i="11"/>
  <c r="J110" i="4" s="1"/>
  <c r="K125" i="3"/>
  <c r="N32" i="3"/>
  <c r="L32" i="3" s="1"/>
  <c r="M21" i="5"/>
  <c r="K21" i="5" s="1"/>
  <c r="M28" i="4"/>
  <c r="K28" i="4" s="1"/>
  <c r="N119" i="3"/>
  <c r="M105" i="4"/>
  <c r="I141" i="11"/>
  <c r="K143" i="3"/>
  <c r="M91" i="3"/>
  <c r="L78" i="4"/>
  <c r="N129" i="3"/>
  <c r="L129" i="3" s="1"/>
  <c r="M114" i="4"/>
  <c r="K114" i="4" s="1"/>
  <c r="I41" i="11"/>
  <c r="J38" i="4" s="1"/>
  <c r="K43" i="3"/>
  <c r="N29" i="3"/>
  <c r="M20" i="5"/>
  <c r="M147" i="3"/>
  <c r="L129" i="4"/>
  <c r="I33" i="11"/>
  <c r="J22" i="5" s="1"/>
  <c r="K35" i="3"/>
  <c r="I53" i="11"/>
  <c r="J49" i="4" s="1"/>
  <c r="K55" i="3"/>
  <c r="N111" i="3"/>
  <c r="L111" i="3" s="1"/>
  <c r="M97" i="4"/>
  <c r="K97" i="4" s="1"/>
  <c r="I59" i="11"/>
  <c r="J54" i="4" s="1"/>
  <c r="K61" i="3"/>
  <c r="N20" i="3"/>
  <c r="L20" i="3" s="1"/>
  <c r="M15" i="5"/>
  <c r="K15" i="5" s="1"/>
  <c r="R130" i="7"/>
  <c r="Q129" i="3"/>
  <c r="P114" i="4"/>
  <c r="N123" i="3"/>
  <c r="M67" i="5"/>
  <c r="N118" i="3"/>
  <c r="L118" i="3" s="1"/>
  <c r="M104" i="4"/>
  <c r="K104" i="4" s="1"/>
  <c r="I4" i="11"/>
  <c r="J6" i="4" s="1"/>
  <c r="K6" i="3"/>
  <c r="N9" i="3"/>
  <c r="M8" i="5"/>
  <c r="M9" i="4"/>
  <c r="I98" i="11"/>
  <c r="J87" i="4" s="1"/>
  <c r="K100" i="3"/>
  <c r="M153" i="3"/>
  <c r="L133" i="4"/>
  <c r="I52" i="11"/>
  <c r="J48" i="4" s="1"/>
  <c r="K54" i="3"/>
  <c r="I20" i="11"/>
  <c r="J19" i="4" s="1"/>
  <c r="K22" i="3"/>
  <c r="I62" i="11"/>
  <c r="J56" i="4" s="1"/>
  <c r="K64" i="3"/>
  <c r="R76" i="7"/>
  <c r="Q75" i="3"/>
  <c r="P48" i="5"/>
  <c r="P65" i="4"/>
  <c r="I46" i="11"/>
  <c r="J43" i="4" s="1"/>
  <c r="K48" i="3"/>
  <c r="I44" i="11"/>
  <c r="K46" i="3"/>
  <c r="I22" i="11"/>
  <c r="K24" i="3"/>
  <c r="N59" i="3"/>
  <c r="M52" i="4"/>
  <c r="I107" i="11"/>
  <c r="K109" i="3"/>
  <c r="I100" i="11"/>
  <c r="K102" i="3"/>
  <c r="M38" i="3"/>
  <c r="L38" i="3" s="1"/>
  <c r="L25" i="5"/>
  <c r="K25" i="5" s="1"/>
  <c r="L33" i="4"/>
  <c r="N143" i="3"/>
  <c r="M78" i="5"/>
  <c r="M126" i="4"/>
  <c r="S111" i="3"/>
  <c r="R111" i="3" s="1"/>
  <c r="R97" i="4"/>
  <c r="N42" i="3"/>
  <c r="M37" i="4"/>
  <c r="N148" i="3"/>
  <c r="M130" i="4"/>
  <c r="M22" i="3"/>
  <c r="L19" i="4"/>
  <c r="I143" i="11"/>
  <c r="J80" i="5" s="1"/>
  <c r="K145" i="3"/>
  <c r="I3" i="11"/>
  <c r="K5" i="3"/>
  <c r="N109" i="3"/>
  <c r="M95" i="4"/>
  <c r="M64" i="5"/>
  <c r="M98" i="3"/>
  <c r="L85" i="4"/>
  <c r="L57" i="5"/>
  <c r="R59" i="7"/>
  <c r="Q58" i="3"/>
  <c r="P39" i="5"/>
  <c r="I85" i="11"/>
  <c r="K87" i="3"/>
  <c r="N67" i="3"/>
  <c r="L67" i="3" s="1"/>
  <c r="M44" i="5"/>
  <c r="K44" i="5" s="1"/>
  <c r="M59" i="4"/>
  <c r="K59" i="4" s="1"/>
  <c r="N73" i="3"/>
  <c r="L73" i="3" s="1"/>
  <c r="M63" i="4"/>
  <c r="K63" i="4" s="1"/>
  <c r="I65" i="11"/>
  <c r="K67" i="3"/>
  <c r="I84" i="11"/>
  <c r="J74" i="4" s="1"/>
  <c r="K86" i="3"/>
  <c r="I135" i="11"/>
  <c r="J121" i="4" s="1"/>
  <c r="K137" i="3"/>
  <c r="I109" i="11"/>
  <c r="J97" i="4" s="1"/>
  <c r="K111" i="3"/>
  <c r="T57" i="3"/>
  <c r="R57" i="3" s="1"/>
  <c r="S51" i="4"/>
  <c r="Q51" i="4" s="1"/>
  <c r="S38" i="5"/>
  <c r="Q38" i="5" s="1"/>
  <c r="M90" i="3"/>
  <c r="L77" i="4"/>
  <c r="N86" i="3"/>
  <c r="M74" i="4"/>
  <c r="O69" i="3"/>
  <c r="N46" i="5"/>
  <c r="M76" i="3"/>
  <c r="L49" i="5"/>
  <c r="S115" i="3"/>
  <c r="R101" i="4"/>
  <c r="O139" i="3"/>
  <c r="N76" i="5"/>
  <c r="M17" i="3"/>
  <c r="L15" i="4"/>
  <c r="M49" i="3"/>
  <c r="L32" i="5"/>
  <c r="L44" i="4"/>
  <c r="P130" i="3"/>
  <c r="O115" i="4"/>
  <c r="O71" i="5"/>
  <c r="R147" i="7"/>
  <c r="Q146" i="3"/>
  <c r="P128" i="4"/>
  <c r="P136" i="3"/>
  <c r="O120" i="4"/>
  <c r="R43" i="7"/>
  <c r="Q42" i="3"/>
  <c r="P37" i="4"/>
  <c r="P155" i="3"/>
  <c r="O135" i="4"/>
  <c r="O83" i="5"/>
  <c r="R18" i="7"/>
  <c r="Q17" i="3"/>
  <c r="P15" i="4"/>
  <c r="P102" i="3"/>
  <c r="O89" i="4"/>
  <c r="O59" i="5"/>
  <c r="M116" i="3"/>
  <c r="L102" i="4"/>
  <c r="I119" i="11"/>
  <c r="K121" i="3"/>
  <c r="I106" i="11"/>
  <c r="K108" i="3"/>
  <c r="R161" i="7"/>
  <c r="O160" i="3" s="1"/>
  <c r="Q160" i="3"/>
  <c r="M143" i="3"/>
  <c r="L78" i="5"/>
  <c r="L126" i="4"/>
  <c r="R111" i="7"/>
  <c r="Q110" i="3"/>
  <c r="P96" i="4"/>
  <c r="M130" i="3"/>
  <c r="L130" i="3" s="1"/>
  <c r="L115" i="4"/>
  <c r="K115" i="4" s="1"/>
  <c r="L71" i="5"/>
  <c r="K71" i="5" s="1"/>
  <c r="Q136" i="3"/>
  <c r="R137" i="7"/>
  <c r="P120" i="4"/>
  <c r="P149" i="3"/>
  <c r="O81" i="5"/>
  <c r="R156" i="7"/>
  <c r="Q155" i="3"/>
  <c r="P135" i="4"/>
  <c r="P83" i="5"/>
  <c r="N152" i="3"/>
  <c r="L152" i="3" s="1"/>
  <c r="M82" i="5"/>
  <c r="K82" i="5" s="1"/>
  <c r="N121" i="3"/>
  <c r="M65" i="5"/>
  <c r="M107" i="4"/>
  <c r="R46" i="7"/>
  <c r="Q45" i="3"/>
  <c r="P40" i="4"/>
  <c r="P29" i="5"/>
  <c r="N53" i="3"/>
  <c r="L53" i="3" s="1"/>
  <c r="M36" i="5"/>
  <c r="K36" i="5" s="1"/>
  <c r="I95" i="11"/>
  <c r="J84" i="4" s="1"/>
  <c r="K97" i="3"/>
  <c r="O125" i="3"/>
  <c r="N110" i="4"/>
  <c r="S5" i="3"/>
  <c r="R5" i="3" s="1"/>
  <c r="R5" i="4"/>
  <c r="R5" i="5"/>
  <c r="Q5" i="5" s="1"/>
  <c r="T121" i="3"/>
  <c r="R121" i="3" s="1"/>
  <c r="S107" i="4"/>
  <c r="Q107" i="4" s="1"/>
  <c r="S65" i="5"/>
  <c r="Q65" i="5" s="1"/>
  <c r="N68" i="3"/>
  <c r="M60" i="4"/>
  <c r="M45" i="5"/>
  <c r="N55" i="3"/>
  <c r="L55" i="3" s="1"/>
  <c r="M49" i="4"/>
  <c r="K49" i="4" s="1"/>
  <c r="R58" i="7"/>
  <c r="Q57" i="3"/>
  <c r="P38" i="5"/>
  <c r="P51" i="4"/>
  <c r="I73" i="11"/>
  <c r="K75" i="3"/>
  <c r="N37" i="3"/>
  <c r="M24" i="5"/>
  <c r="M32" i="4"/>
  <c r="R135" i="7"/>
  <c r="Q134" i="3"/>
  <c r="P75" i="5"/>
  <c r="B13" i="11"/>
  <c r="T54" i="3"/>
  <c r="R54" i="3" s="1"/>
  <c r="S48" i="4"/>
  <c r="Q48" i="4" s="1"/>
  <c r="M97" i="3"/>
  <c r="L97" i="3" s="1"/>
  <c r="L84" i="4"/>
  <c r="R61" i="7"/>
  <c r="Q60" i="3"/>
  <c r="P53" i="4"/>
  <c r="M74" i="3"/>
  <c r="L64" i="4"/>
  <c r="I27" i="11"/>
  <c r="J20" i="5" s="1"/>
  <c r="K29" i="3"/>
  <c r="C158" i="14"/>
  <c r="H158" i="11" s="1"/>
  <c r="E158" i="11" s="1"/>
  <c r="B158" i="11" s="1"/>
  <c r="I28" i="11"/>
  <c r="J26" i="4" s="1"/>
  <c r="K30" i="3"/>
  <c r="I139" i="11"/>
  <c r="J124" i="4" s="1"/>
  <c r="K141" i="3"/>
  <c r="M78" i="3"/>
  <c r="L67" i="4"/>
  <c r="R51" i="7"/>
  <c r="Q50" i="3"/>
  <c r="P33" i="5"/>
  <c r="P45" i="4"/>
  <c r="R119" i="7"/>
  <c r="Q118" i="3"/>
  <c r="P104" i="4"/>
  <c r="R102" i="7"/>
  <c r="Q101" i="3"/>
  <c r="P88" i="4"/>
  <c r="N149" i="3"/>
  <c r="M81" i="5"/>
  <c r="P122" i="3"/>
  <c r="O66" i="5"/>
  <c r="O108" i="4"/>
  <c r="R122" i="7"/>
  <c r="Q121" i="3"/>
  <c r="P65" i="5"/>
  <c r="P107" i="4"/>
  <c r="N58" i="6"/>
  <c r="N90" i="3"/>
  <c r="M77" i="4"/>
  <c r="K77" i="4" s="1"/>
  <c r="AB116" i="6"/>
  <c r="P104" i="3"/>
  <c r="O61" i="5"/>
  <c r="S112" i="3"/>
  <c r="R112" i="3" s="1"/>
  <c r="R98" i="4"/>
  <c r="T9" i="3"/>
  <c r="R9" i="3" s="1"/>
  <c r="S8" i="5"/>
  <c r="Q8" i="5" s="1"/>
  <c r="S9" i="4"/>
  <c r="Q9" i="4" s="1"/>
  <c r="T13" i="3"/>
  <c r="S12" i="4"/>
  <c r="P56" i="3"/>
  <c r="O37" i="5"/>
  <c r="O50" i="4"/>
  <c r="R80" i="7"/>
  <c r="Q79" i="3"/>
  <c r="P68" i="4"/>
  <c r="P135" i="3"/>
  <c r="O119" i="4"/>
  <c r="P11" i="3"/>
  <c r="O10" i="5"/>
  <c r="O11" i="4"/>
  <c r="M14" i="3"/>
  <c r="L13" i="4"/>
  <c r="O141" i="3"/>
  <c r="N124" i="4"/>
  <c r="R16" i="7"/>
  <c r="Q15" i="3"/>
  <c r="P12" i="5"/>
  <c r="T153" i="3"/>
  <c r="R153" i="3" s="1"/>
  <c r="S133" i="4"/>
  <c r="Q133" i="4" s="1"/>
  <c r="P111" i="3"/>
  <c r="O97" i="4"/>
  <c r="N77" i="3"/>
  <c r="L77" i="3" s="1"/>
  <c r="M66" i="4"/>
  <c r="K66" i="4" s="1"/>
  <c r="B68" i="11"/>
  <c r="N114" i="3"/>
  <c r="L114" i="3" s="1"/>
  <c r="M100" i="4"/>
  <c r="R146" i="7"/>
  <c r="Q145" i="3"/>
  <c r="P80" i="5"/>
  <c r="B60" i="11"/>
  <c r="P124" i="3"/>
  <c r="O109" i="4"/>
  <c r="J14" i="5"/>
  <c r="J17" i="4"/>
  <c r="N154" i="3"/>
  <c r="L154" i="3" s="1"/>
  <c r="M134" i="4"/>
  <c r="K134" i="4" s="1"/>
  <c r="N80" i="3"/>
  <c r="L80" i="3" s="1"/>
  <c r="M50" i="5"/>
  <c r="K50" i="5" s="1"/>
  <c r="O5" i="3"/>
  <c r="N5" i="4"/>
  <c r="N5" i="5"/>
  <c r="N138" i="3"/>
  <c r="M122" i="4"/>
  <c r="M114" i="3"/>
  <c r="L100" i="4"/>
  <c r="Q7" i="3"/>
  <c r="R8" i="7"/>
  <c r="P6" i="5"/>
  <c r="P7" i="4"/>
  <c r="Q131" i="4"/>
  <c r="O43" i="3"/>
  <c r="N38" i="4"/>
  <c r="M94" i="3"/>
  <c r="L81" i="4"/>
  <c r="P62" i="3"/>
  <c r="O40" i="5"/>
  <c r="O55" i="4"/>
  <c r="R144" i="7"/>
  <c r="Q143" i="3"/>
  <c r="P78" i="5"/>
  <c r="P126" i="4"/>
  <c r="AB158" i="6"/>
  <c r="N157" i="3" s="1"/>
  <c r="L157" i="3" s="1"/>
  <c r="M16" i="3"/>
  <c r="L14" i="4"/>
  <c r="S17" i="3"/>
  <c r="R17" i="3" s="1"/>
  <c r="R15" i="4"/>
  <c r="I42" i="11"/>
  <c r="K44" i="3"/>
  <c r="I128" i="11"/>
  <c r="K130" i="3"/>
  <c r="R113" i="7"/>
  <c r="Q112" i="3"/>
  <c r="P98" i="4"/>
  <c r="O37" i="3"/>
  <c r="N24" i="5"/>
  <c r="N32" i="4"/>
  <c r="AB154" i="6"/>
  <c r="P94" i="3"/>
  <c r="O81" i="4"/>
  <c r="M132" i="3"/>
  <c r="L73" i="5"/>
  <c r="L117" i="4"/>
  <c r="T7" i="3"/>
  <c r="R7" i="3" s="1"/>
  <c r="S6" i="5"/>
  <c r="Q6" i="5" s="1"/>
  <c r="S7" i="4"/>
  <c r="Q7" i="4" s="1"/>
  <c r="P113" i="3"/>
  <c r="O99" i="4"/>
  <c r="O150" i="3"/>
  <c r="N131" i="4"/>
  <c r="R66" i="7"/>
  <c r="Q65" i="3"/>
  <c r="P42" i="5"/>
  <c r="P57" i="4"/>
  <c r="R98" i="7"/>
  <c r="Q97" i="3"/>
  <c r="P84" i="4"/>
  <c r="R75" i="7"/>
  <c r="Q74" i="3"/>
  <c r="P64" i="4"/>
  <c r="Q38" i="3"/>
  <c r="R39" i="7"/>
  <c r="P25" i="5"/>
  <c r="P33" i="4"/>
  <c r="P93" i="3"/>
  <c r="O80" i="4"/>
  <c r="O56" i="5"/>
  <c r="O88" i="3"/>
  <c r="N54" i="5"/>
  <c r="N76" i="4"/>
  <c r="AB71" i="6"/>
  <c r="T68" i="3"/>
  <c r="R68" i="3" s="1"/>
  <c r="S45" i="5"/>
  <c r="Q45" i="5" s="1"/>
  <c r="S60" i="4"/>
  <c r="Q60" i="4" s="1"/>
  <c r="Q100" i="3"/>
  <c r="R101" i="7"/>
  <c r="P87" i="4"/>
  <c r="I74" i="11"/>
  <c r="J49" i="5" s="1"/>
  <c r="K76" i="3"/>
  <c r="O105" i="3"/>
  <c r="N91" i="4"/>
  <c r="P6" i="3"/>
  <c r="O6" i="4"/>
  <c r="O20" i="3"/>
  <c r="N15" i="5"/>
  <c r="Q13" i="5"/>
  <c r="Q128" i="4"/>
  <c r="I113" i="11"/>
  <c r="J101" i="4" s="1"/>
  <c r="K115" i="3"/>
  <c r="I147" i="11"/>
  <c r="J81" i="5" s="1"/>
  <c r="K149" i="3"/>
  <c r="I92" i="11"/>
  <c r="J81" i="4" s="1"/>
  <c r="K94" i="3"/>
  <c r="Q73" i="4"/>
  <c r="I8" i="11"/>
  <c r="K10" i="3"/>
  <c r="Q120" i="4"/>
  <c r="Q31" i="5"/>
  <c r="Q23" i="4"/>
  <c r="R148" i="7"/>
  <c r="Q147" i="3"/>
  <c r="P129" i="4"/>
  <c r="P138" i="3"/>
  <c r="O122" i="4"/>
  <c r="B155" i="11"/>
  <c r="T116" i="3"/>
  <c r="S102" i="4"/>
  <c r="N51" i="3"/>
  <c r="L51" i="3" s="1"/>
  <c r="M34" i="5"/>
  <c r="K34" i="5" s="1"/>
  <c r="M46" i="4"/>
  <c r="K46" i="4" s="1"/>
  <c r="T137" i="3"/>
  <c r="R137" i="3" s="1"/>
  <c r="S121" i="4"/>
  <c r="Q121" i="4" s="1"/>
  <c r="M62" i="3"/>
  <c r="L40" i="5"/>
  <c r="L55" i="4"/>
  <c r="P83" i="3"/>
  <c r="O71" i="4"/>
  <c r="T83" i="3"/>
  <c r="R83" i="3" s="1"/>
  <c r="S71" i="4"/>
  <c r="Q71" i="4" s="1"/>
  <c r="N135" i="3"/>
  <c r="M119" i="4"/>
  <c r="P153" i="3"/>
  <c r="O133" i="4"/>
  <c r="P26" i="3"/>
  <c r="O23" i="4"/>
  <c r="O18" i="5"/>
  <c r="T73" i="3"/>
  <c r="R73" i="3" s="1"/>
  <c r="S63" i="4"/>
  <c r="Q63" i="4" s="1"/>
  <c r="N155" i="3"/>
  <c r="M83" i="5"/>
  <c r="M135" i="4"/>
  <c r="R53" i="7"/>
  <c r="Q52" i="3"/>
  <c r="P47" i="4"/>
  <c r="P35" i="5"/>
  <c r="M13" i="3"/>
  <c r="L13" i="3" s="1"/>
  <c r="L12" i="4"/>
  <c r="N116" i="3"/>
  <c r="M102" i="4"/>
  <c r="P14" i="3"/>
  <c r="O13" i="4"/>
  <c r="P148" i="3"/>
  <c r="O130" i="4"/>
  <c r="R100" i="7"/>
  <c r="Q99" i="3"/>
  <c r="P86" i="4"/>
  <c r="P58" i="5"/>
  <c r="J68" i="5"/>
  <c r="J111" i="4"/>
  <c r="K16" i="5"/>
  <c r="O64" i="3"/>
  <c r="N56" i="4"/>
  <c r="M102" i="3"/>
  <c r="L102" i="3" s="1"/>
  <c r="L89" i="4"/>
  <c r="K89" i="4" s="1"/>
  <c r="L59" i="5"/>
  <c r="K59" i="5" s="1"/>
  <c r="R97" i="7"/>
  <c r="Q96" i="3"/>
  <c r="P83" i="4"/>
  <c r="I26" i="11"/>
  <c r="K28" i="3"/>
  <c r="M46" i="3"/>
  <c r="L46" i="3" s="1"/>
  <c r="L30" i="5"/>
  <c r="L41" i="4"/>
  <c r="K41" i="4" s="1"/>
  <c r="S14" i="3"/>
  <c r="R14" i="3" s="1"/>
  <c r="R13" i="4"/>
  <c r="Q13" i="4" s="1"/>
  <c r="M104" i="3"/>
  <c r="L61" i="5"/>
  <c r="N45" i="3"/>
  <c r="M40" i="4"/>
  <c r="M29" i="5"/>
  <c r="P116" i="3"/>
  <c r="O102" i="4"/>
  <c r="R155" i="3"/>
  <c r="R84" i="7"/>
  <c r="Q83" i="3"/>
  <c r="P71" i="4"/>
  <c r="Q127" i="3"/>
  <c r="R128" i="7"/>
  <c r="P69" i="5"/>
  <c r="P112" i="4"/>
  <c r="N103" i="3"/>
  <c r="M90" i="4"/>
  <c r="M60" i="5"/>
  <c r="O89" i="3"/>
  <c r="N55" i="5"/>
  <c r="N133" i="3"/>
  <c r="L133" i="3" s="1"/>
  <c r="M118" i="4"/>
  <c r="K118" i="4" s="1"/>
  <c r="F118" i="4" s="1"/>
  <c r="G118" i="4" s="1"/>
  <c r="H118" i="4" s="1"/>
  <c r="M74" i="5"/>
  <c r="K74" i="5" s="1"/>
  <c r="AB42" i="6"/>
  <c r="I148" i="11"/>
  <c r="J131" i="4" s="1"/>
  <c r="K150" i="3"/>
  <c r="M42" i="3"/>
  <c r="L37" i="4"/>
  <c r="R124" i="7"/>
  <c r="Q123" i="3"/>
  <c r="P67" i="5"/>
  <c r="R153" i="7"/>
  <c r="Q152" i="3"/>
  <c r="P82" i="5"/>
  <c r="T39" i="3"/>
  <c r="R39" i="3" s="1"/>
  <c r="S26" i="5"/>
  <c r="Q26" i="5" s="1"/>
  <c r="S34" i="4"/>
  <c r="Q34" i="4" s="1"/>
  <c r="AB146" i="6"/>
  <c r="T23" i="3"/>
  <c r="R23" i="3" s="1"/>
  <c r="S20" i="4"/>
  <c r="Q20" i="4" s="1"/>
  <c r="T34" i="3"/>
  <c r="R34" i="3" s="1"/>
  <c r="S30" i="4"/>
  <c r="Q30" i="4" s="1"/>
  <c r="P92" i="3"/>
  <c r="O79" i="4"/>
  <c r="P144" i="3"/>
  <c r="O127" i="4"/>
  <c r="O79" i="5"/>
  <c r="P23" i="3"/>
  <c r="O20" i="4"/>
  <c r="O40" i="3"/>
  <c r="N35" i="4"/>
  <c r="N27" i="5"/>
  <c r="P34" i="3"/>
  <c r="O30" i="4"/>
  <c r="M48" i="3"/>
  <c r="L48" i="3" s="1"/>
  <c r="L43" i="4"/>
  <c r="K43" i="4" s="1"/>
  <c r="R26" i="7"/>
  <c r="Q25" i="3"/>
  <c r="P17" i="5"/>
  <c r="P22" i="4"/>
  <c r="R68" i="7"/>
  <c r="Q67" i="3"/>
  <c r="P59" i="4"/>
  <c r="P44" i="5"/>
  <c r="Q74" i="4"/>
  <c r="P50" i="3"/>
  <c r="O45" i="4"/>
  <c r="O33" i="5"/>
  <c r="P147" i="3"/>
  <c r="O129" i="4"/>
  <c r="AB101" i="6"/>
  <c r="R123" i="7"/>
  <c r="Q122" i="3"/>
  <c r="P108" i="4"/>
  <c r="P66" i="5"/>
  <c r="Q159" i="3"/>
  <c r="R160" i="7"/>
  <c r="O159" i="3" s="1"/>
  <c r="P121" i="3"/>
  <c r="O65" i="5"/>
  <c r="O107" i="4"/>
  <c r="M110" i="3"/>
  <c r="L96" i="4"/>
  <c r="T147" i="3"/>
  <c r="R147" i="3" s="1"/>
  <c r="S129" i="4"/>
  <c r="Q129" i="4" s="1"/>
  <c r="T132" i="3"/>
  <c r="R132" i="3" s="1"/>
  <c r="S73" i="5"/>
  <c r="Q73" i="5" s="1"/>
  <c r="S117" i="4"/>
  <c r="Q117" i="4" s="1"/>
  <c r="O108" i="3"/>
  <c r="N94" i="4"/>
  <c r="N63" i="5"/>
  <c r="N60" i="3"/>
  <c r="M53" i="4"/>
  <c r="I76" i="11"/>
  <c r="J67" i="4" s="1"/>
  <c r="K78" i="3"/>
  <c r="R105" i="7"/>
  <c r="Q104" i="3"/>
  <c r="P61" i="5"/>
  <c r="N124" i="3"/>
  <c r="L124" i="3" s="1"/>
  <c r="M109" i="4"/>
  <c r="K109" i="4" s="1"/>
  <c r="T31" i="3"/>
  <c r="R31" i="3" s="1"/>
  <c r="S27" i="4"/>
  <c r="Q27" i="4" s="1"/>
  <c r="I31" i="11"/>
  <c r="J29" i="4" s="1"/>
  <c r="K33" i="3"/>
  <c r="Q130" i="3"/>
  <c r="R131" i="7"/>
  <c r="P71" i="5"/>
  <c r="P115" i="4"/>
  <c r="B38" i="11"/>
  <c r="T24" i="3"/>
  <c r="R24" i="3" s="1"/>
  <c r="S16" i="5"/>
  <c r="Q16" i="5" s="1"/>
  <c r="S21" i="4"/>
  <c r="Q21" i="4" s="1"/>
  <c r="R136" i="7"/>
  <c r="Q135" i="3"/>
  <c r="P119" i="4"/>
  <c r="R86" i="7"/>
  <c r="Q85" i="3"/>
  <c r="P52" i="5"/>
  <c r="P73" i="4"/>
  <c r="T38" i="3"/>
  <c r="R38" i="3" s="1"/>
  <c r="S33" i="4"/>
  <c r="Q33" i="4" s="1"/>
  <c r="S25" i="5"/>
  <c r="Q25" i="5" s="1"/>
  <c r="R12" i="7"/>
  <c r="Q11" i="3"/>
  <c r="P11" i="4"/>
  <c r="P10" i="5"/>
  <c r="N90" i="6"/>
  <c r="Q111" i="3"/>
  <c r="R112" i="7"/>
  <c r="P97" i="4"/>
  <c r="N17" i="3"/>
  <c r="L17" i="3" s="1"/>
  <c r="M15" i="4"/>
  <c r="N10" i="6"/>
  <c r="M128" i="3"/>
  <c r="L113" i="4"/>
  <c r="L70" i="5"/>
  <c r="P145" i="3"/>
  <c r="O80" i="5"/>
  <c r="Q135" i="4"/>
  <c r="N109" i="6"/>
  <c r="R31" i="7"/>
  <c r="Q30" i="3"/>
  <c r="P26" i="4"/>
  <c r="M86" i="3"/>
  <c r="L74" i="4"/>
  <c r="T78" i="3"/>
  <c r="R78" i="3" s="1"/>
  <c r="S67" i="4"/>
  <c r="Q67" i="4" s="1"/>
  <c r="I86" i="11"/>
  <c r="K88" i="3"/>
  <c r="R14" i="7"/>
  <c r="Q13" i="3"/>
  <c r="P12" i="4"/>
  <c r="P55" i="3"/>
  <c r="O49" i="4"/>
  <c r="P66" i="3"/>
  <c r="O58" i="4"/>
  <c r="O43" i="5"/>
  <c r="K30" i="5"/>
  <c r="T114" i="3"/>
  <c r="S100" i="4"/>
  <c r="AB44" i="6"/>
  <c r="M6" i="3"/>
  <c r="L6" i="4"/>
  <c r="P112" i="3"/>
  <c r="O98" i="4"/>
  <c r="M21" i="3"/>
  <c r="L21" i="3" s="1"/>
  <c r="L18" i="4"/>
  <c r="K18" i="4" s="1"/>
  <c r="N94" i="3"/>
  <c r="L94" i="3" s="1"/>
  <c r="M81" i="4"/>
  <c r="O131" i="3"/>
  <c r="N72" i="5"/>
  <c r="N116" i="4"/>
  <c r="P59" i="3"/>
  <c r="O52" i="4"/>
  <c r="I7" i="11"/>
  <c r="K9" i="3"/>
  <c r="B15" i="11"/>
  <c r="R15" i="7"/>
  <c r="Q14" i="3"/>
  <c r="P13" i="4"/>
  <c r="P74" i="3"/>
  <c r="O64" i="4"/>
  <c r="R94" i="7"/>
  <c r="Q93" i="3"/>
  <c r="P80" i="4"/>
  <c r="P56" i="5"/>
  <c r="T96" i="3"/>
  <c r="R96" i="3" s="1"/>
  <c r="S83" i="4"/>
  <c r="Q83" i="4" s="1"/>
  <c r="M100" i="3"/>
  <c r="L87" i="4"/>
  <c r="P120" i="3"/>
  <c r="O106" i="4"/>
  <c r="X120" i="8"/>
  <c r="P100" i="3"/>
  <c r="O87" i="4"/>
  <c r="T90" i="3"/>
  <c r="R90" i="3" s="1"/>
  <c r="S77" i="4"/>
  <c r="Q77" i="4" s="1"/>
  <c r="AA12" i="6"/>
  <c r="AB12" i="6" s="1"/>
  <c r="K79" i="4"/>
  <c r="J86" i="4"/>
  <c r="J58" i="5"/>
  <c r="Q16" i="4"/>
  <c r="R146" i="3"/>
  <c r="J57" i="4"/>
  <c r="J42" i="5"/>
  <c r="B120" i="11"/>
  <c r="Q53" i="5"/>
  <c r="K84" i="4"/>
  <c r="K22" i="5"/>
  <c r="B151" i="11"/>
  <c r="R136" i="3"/>
  <c r="Q42" i="4"/>
  <c r="R26" i="3"/>
  <c r="B64" i="11"/>
  <c r="I48" i="11"/>
  <c r="K50" i="3"/>
  <c r="S110" i="3"/>
  <c r="R110" i="3" s="1"/>
  <c r="R96" i="4"/>
  <c r="Q96" i="4" s="1"/>
  <c r="M61" i="3"/>
  <c r="L61" i="3" s="1"/>
  <c r="L54" i="4"/>
  <c r="K54" i="4" s="1"/>
  <c r="N18" i="3"/>
  <c r="L18" i="3" s="1"/>
  <c r="M16" i="4"/>
  <c r="K16" i="4" s="1"/>
  <c r="M13" i="5"/>
  <c r="K13" i="5" s="1"/>
  <c r="M30" i="3"/>
  <c r="L30" i="3" s="1"/>
  <c r="L26" i="4"/>
  <c r="S117" i="3"/>
  <c r="R117" i="3" s="1"/>
  <c r="R103" i="4"/>
  <c r="Q103" i="4" s="1"/>
  <c r="R67" i="7"/>
  <c r="Q66" i="3"/>
  <c r="P43" i="5"/>
  <c r="P58" i="4"/>
  <c r="R60" i="7"/>
  <c r="Q59" i="3"/>
  <c r="P52" i="4"/>
  <c r="N31" i="3"/>
  <c r="L31" i="3" s="1"/>
  <c r="M27" i="4"/>
  <c r="K27" i="4" s="1"/>
  <c r="P47" i="3"/>
  <c r="O42" i="4"/>
  <c r="O31" i="5"/>
  <c r="T145" i="3"/>
  <c r="R145" i="3" s="1"/>
  <c r="S80" i="5"/>
  <c r="Q80" i="5" s="1"/>
  <c r="M60" i="3"/>
  <c r="L53" i="4"/>
  <c r="I104" i="11"/>
  <c r="J92" i="4" s="1"/>
  <c r="K106" i="3"/>
  <c r="I61" i="11"/>
  <c r="J41" i="5" s="1"/>
  <c r="K63" i="3"/>
  <c r="I87" i="11"/>
  <c r="J55" i="5" s="1"/>
  <c r="K89" i="3"/>
  <c r="Q86" i="3"/>
  <c r="R87" i="7"/>
  <c r="P74" i="4"/>
  <c r="M29" i="3"/>
  <c r="L20" i="5"/>
  <c r="O22" i="3"/>
  <c r="N19" i="4"/>
  <c r="M135" i="3"/>
  <c r="L119" i="4"/>
  <c r="S50" i="14"/>
  <c r="B50" i="14" s="1"/>
  <c r="F50" i="11" s="1"/>
  <c r="C50" i="11" s="1"/>
  <c r="C50" i="14"/>
  <c r="H50" i="11" s="1"/>
  <c r="E50" i="11" s="1"/>
  <c r="I39" i="11"/>
  <c r="J36" i="4" s="1"/>
  <c r="K41" i="3"/>
  <c r="P146" i="3"/>
  <c r="O128" i="4"/>
  <c r="P42" i="3"/>
  <c r="O37" i="4"/>
  <c r="R27" i="7"/>
  <c r="Q26" i="3"/>
  <c r="P18" i="5"/>
  <c r="P23" i="4"/>
  <c r="P75" i="3"/>
  <c r="O48" i="5"/>
  <c r="O65" i="4"/>
  <c r="AB105" i="6"/>
  <c r="Q102" i="3"/>
  <c r="R103" i="7"/>
  <c r="P89" i="4"/>
  <c r="P59" i="5"/>
  <c r="P142" i="3"/>
  <c r="O77" i="5"/>
  <c r="O125" i="4"/>
  <c r="N75" i="3"/>
  <c r="M48" i="5"/>
  <c r="M65" i="4"/>
  <c r="R34" i="7"/>
  <c r="Q33" i="3"/>
  <c r="P29" i="4"/>
  <c r="M123" i="3"/>
  <c r="L67" i="5"/>
  <c r="O48" i="3"/>
  <c r="N43" i="4"/>
  <c r="N96" i="3"/>
  <c r="L96" i="3" s="1"/>
  <c r="M83" i="4"/>
  <c r="K83" i="4" s="1"/>
  <c r="B30" i="11"/>
  <c r="B6" i="11"/>
  <c r="B102" i="11"/>
  <c r="I94" i="11"/>
  <c r="J83" i="4" s="1"/>
  <c r="K96" i="3"/>
  <c r="K21" i="4"/>
  <c r="J74" i="5"/>
  <c r="J118" i="4"/>
  <c r="B108" i="11"/>
  <c r="I69" i="11"/>
  <c r="J62" i="4" s="1"/>
  <c r="K71" i="3"/>
  <c r="B122" i="11"/>
  <c r="B36" i="11"/>
  <c r="N71" i="3"/>
  <c r="L71" i="3" s="1"/>
  <c r="M62" i="4"/>
  <c r="K62" i="4" s="1"/>
  <c r="K33" i="4"/>
  <c r="O12" i="3"/>
  <c r="N11" i="5"/>
  <c r="P58" i="3"/>
  <c r="O39" i="5"/>
  <c r="B47" i="11"/>
  <c r="AB114" i="6"/>
  <c r="M50" i="3"/>
  <c r="L50" i="3" s="1"/>
  <c r="L33" i="5"/>
  <c r="K33" i="5" s="1"/>
  <c r="L45" i="4"/>
  <c r="K45" i="4" s="1"/>
  <c r="R115" i="7"/>
  <c r="Q114" i="3"/>
  <c r="P100" i="4"/>
  <c r="N52" i="3"/>
  <c r="L52" i="3" s="1"/>
  <c r="M47" i="4"/>
  <c r="K47" i="4" s="1"/>
  <c r="M35" i="5"/>
  <c r="K35" i="5" s="1"/>
  <c r="O77" i="3"/>
  <c r="N66" i="4"/>
  <c r="R110" i="7"/>
  <c r="Q109" i="3"/>
  <c r="P95" i="4"/>
  <c r="P64" i="5"/>
  <c r="B49" i="11"/>
  <c r="B83" i="11"/>
  <c r="B81" i="11"/>
  <c r="P110" i="3"/>
  <c r="O96" i="4"/>
  <c r="B80" i="11"/>
  <c r="P32" i="3"/>
  <c r="O21" i="5"/>
  <c r="O28" i="4"/>
  <c r="O87" i="3"/>
  <c r="N75" i="4"/>
  <c r="N53" i="5"/>
  <c r="P129" i="3"/>
  <c r="O114" i="4"/>
  <c r="I57" i="11"/>
  <c r="J52" i="4" s="1"/>
  <c r="K59" i="3"/>
  <c r="N106" i="3"/>
  <c r="L106" i="3" s="1"/>
  <c r="M92" i="4"/>
  <c r="K92" i="4" s="1"/>
  <c r="P57" i="3"/>
  <c r="O51" i="4"/>
  <c r="O38" i="5"/>
  <c r="P123" i="3"/>
  <c r="O67" i="5"/>
  <c r="R25" i="7"/>
  <c r="Q24" i="3"/>
  <c r="P21" i="4"/>
  <c r="P16" i="5"/>
  <c r="R120" i="7"/>
  <c r="Q119" i="3"/>
  <c r="P105" i="4"/>
  <c r="AB34" i="6"/>
  <c r="B93" i="11"/>
  <c r="R117" i="7"/>
  <c r="Q116" i="3"/>
  <c r="P102" i="4"/>
  <c r="B156" i="11"/>
  <c r="T74" i="3"/>
  <c r="R74" i="3" s="1"/>
  <c r="S64" i="4"/>
  <c r="Q64" i="4" s="1"/>
  <c r="AB75" i="6"/>
  <c r="M155" i="3"/>
  <c r="L135" i="4"/>
  <c r="L83" i="5"/>
  <c r="J29" i="5"/>
  <c r="J40" i="4"/>
  <c r="P134" i="3"/>
  <c r="O75" i="5"/>
  <c r="P152" i="3"/>
  <c r="O82" i="5"/>
  <c r="M68" i="3"/>
  <c r="L45" i="5"/>
  <c r="L60" i="4"/>
  <c r="N78" i="3"/>
  <c r="M67" i="4"/>
  <c r="K67" i="4" s="1"/>
  <c r="T128" i="3"/>
  <c r="R128" i="3" s="1"/>
  <c r="S113" i="4"/>
  <c r="Q113" i="4" s="1"/>
  <c r="S70" i="5"/>
  <c r="Q70" i="5" s="1"/>
  <c r="P9" i="3"/>
  <c r="O9" i="4"/>
  <c r="O8" i="5"/>
  <c r="P60" i="3"/>
  <c r="O53" i="4"/>
  <c r="P46" i="3"/>
  <c r="O41" i="4"/>
  <c r="O30" i="5"/>
  <c r="Q8" i="4"/>
  <c r="AB145" i="6"/>
  <c r="Q144" i="3"/>
  <c r="R145" i="7"/>
  <c r="P127" i="4"/>
  <c r="P79" i="5"/>
  <c r="R11" i="7"/>
  <c r="Q10" i="3"/>
  <c r="P10" i="4"/>
  <c r="P9" i="5"/>
  <c r="R158" i="7"/>
  <c r="O157" i="3" s="1"/>
  <c r="Q157" i="3"/>
  <c r="T115" i="3"/>
  <c r="S101" i="4"/>
  <c r="Q101" i="4" s="1"/>
  <c r="I19" i="11"/>
  <c r="J18" i="4" s="1"/>
  <c r="K21" i="3"/>
  <c r="T46" i="3"/>
  <c r="R46" i="3" s="1"/>
  <c r="S41" i="4"/>
  <c r="Q41" i="4" s="1"/>
  <c r="S30" i="5"/>
  <c r="Q30" i="5" s="1"/>
  <c r="R99" i="7"/>
  <c r="Q98" i="3"/>
  <c r="P85" i="4"/>
  <c r="P57" i="5"/>
  <c r="Q17" i="5"/>
  <c r="Q23" i="5"/>
  <c r="R143" i="7"/>
  <c r="Q142" i="3"/>
  <c r="P125" i="4"/>
  <c r="P77" i="5"/>
  <c r="P31" i="3"/>
  <c r="O27" i="4"/>
  <c r="B58" i="11"/>
  <c r="M145" i="3"/>
  <c r="L80" i="5"/>
  <c r="P54" i="3"/>
  <c r="O48" i="4"/>
  <c r="B130" i="11"/>
  <c r="B82" i="11"/>
  <c r="J116" i="4"/>
  <c r="J72" i="5"/>
  <c r="L24" i="3"/>
  <c r="B79" i="11"/>
  <c r="C45" i="14"/>
  <c r="H45" i="11" s="1"/>
  <c r="E45" i="11" s="1"/>
  <c r="Q88" i="4"/>
  <c r="N76" i="3"/>
  <c r="L76" i="3" s="1"/>
  <c r="M49" i="5"/>
  <c r="K49" i="5" s="1"/>
  <c r="M148" i="3"/>
  <c r="L130" i="4"/>
  <c r="P72" i="3"/>
  <c r="O47" i="5"/>
  <c r="I32" i="11"/>
  <c r="J30" i="4" s="1"/>
  <c r="K34" i="3"/>
  <c r="S118" i="3"/>
  <c r="R118" i="3" s="1"/>
  <c r="R104" i="4"/>
  <c r="O73" i="3"/>
  <c r="N63" i="4"/>
  <c r="T108" i="3"/>
  <c r="R108" i="3" s="1"/>
  <c r="S63" i="5"/>
  <c r="Q63" i="5" s="1"/>
  <c r="S94" i="4"/>
  <c r="Q94" i="4" s="1"/>
  <c r="P85" i="3"/>
  <c r="O52" i="5"/>
  <c r="O73" i="4"/>
  <c r="AB94" i="6"/>
  <c r="S37" i="14"/>
  <c r="B37" i="14" s="1"/>
  <c r="F37" i="11" s="1"/>
  <c r="C37" i="11" s="1"/>
  <c r="B37" i="11" s="1"/>
  <c r="C37" i="14"/>
  <c r="H37" i="11" s="1"/>
  <c r="E37" i="11" s="1"/>
  <c r="R30" i="7"/>
  <c r="Q29" i="3"/>
  <c r="P20" i="5"/>
  <c r="K93" i="4"/>
  <c r="O36" i="3"/>
  <c r="N31" i="4"/>
  <c r="N23" i="5"/>
  <c r="I67" i="11"/>
  <c r="J46" i="5" s="1"/>
  <c r="K69" i="3"/>
  <c r="O61" i="3"/>
  <c r="N54" i="4"/>
  <c r="R159" i="7"/>
  <c r="O158" i="3" s="1"/>
  <c r="Q158" i="3"/>
  <c r="M107" i="3"/>
  <c r="L107" i="3" s="1"/>
  <c r="L62" i="5"/>
  <c r="K62" i="5" s="1"/>
  <c r="L93" i="4"/>
  <c r="I121" i="11"/>
  <c r="J67" i="5" s="1"/>
  <c r="K123" i="3"/>
  <c r="R107" i="7"/>
  <c r="Q106" i="3"/>
  <c r="P92" i="4"/>
  <c r="N39" i="3"/>
  <c r="M34" i="4"/>
  <c r="M26" i="5"/>
  <c r="I137" i="11"/>
  <c r="J76" i="5" s="1"/>
  <c r="K139" i="3"/>
  <c r="R73" i="7"/>
  <c r="Q72" i="3"/>
  <c r="P47" i="5"/>
  <c r="I149" i="11"/>
  <c r="J132" i="4" s="1"/>
  <c r="K151" i="3"/>
  <c r="T70" i="3"/>
  <c r="R70" i="3" s="1"/>
  <c r="S61" i="4"/>
  <c r="Q61" i="4" s="1"/>
  <c r="T60" i="3"/>
  <c r="R60" i="3" s="1"/>
  <c r="S53" i="4"/>
  <c r="Q53" i="4" s="1"/>
  <c r="N5" i="3"/>
  <c r="L5" i="3" s="1"/>
  <c r="M5" i="5"/>
  <c r="K5" i="5" s="1"/>
  <c r="M5" i="4"/>
  <c r="K5" i="4" s="1"/>
  <c r="P119" i="3"/>
  <c r="O105" i="4"/>
  <c r="O71" i="3"/>
  <c r="N62" i="4"/>
  <c r="Q104" i="4"/>
  <c r="M15" i="3"/>
  <c r="L12" i="5"/>
  <c r="K12" i="5" s="1"/>
  <c r="Q19" i="3"/>
  <c r="R20" i="7"/>
  <c r="P17" i="4"/>
  <c r="P14" i="5"/>
  <c r="S29" i="3"/>
  <c r="R29" i="3" s="1"/>
  <c r="R20" i="5"/>
  <c r="I54" i="11"/>
  <c r="K56" i="3"/>
  <c r="P17" i="3"/>
  <c r="O15" i="4"/>
  <c r="R149" i="7"/>
  <c r="Q148" i="3"/>
  <c r="P130" i="4"/>
  <c r="O154" i="3"/>
  <c r="N134" i="4"/>
  <c r="M59" i="3"/>
  <c r="L52" i="4"/>
  <c r="O140" i="3"/>
  <c r="N123" i="4"/>
  <c r="AB138" i="6"/>
  <c r="S116" i="3"/>
  <c r="R102" i="4"/>
  <c r="M72" i="3"/>
  <c r="L72" i="3" s="1"/>
  <c r="L47" i="5"/>
  <c r="K47" i="5" s="1"/>
  <c r="I96" i="11"/>
  <c r="K98" i="3"/>
  <c r="N49" i="3"/>
  <c r="M32" i="5"/>
  <c r="K32" i="5" s="1"/>
  <c r="M44" i="4"/>
  <c r="M119" i="3"/>
  <c r="L105" i="4"/>
  <c r="O35" i="3"/>
  <c r="N22" i="5"/>
  <c r="AB7" i="6"/>
  <c r="T152" i="3"/>
  <c r="R152" i="3" s="1"/>
  <c r="S82" i="5"/>
  <c r="Q82" i="5" s="1"/>
  <c r="M45" i="3"/>
  <c r="L29" i="5"/>
  <c r="L40" i="4"/>
  <c r="R10" i="7"/>
  <c r="Q9" i="3"/>
  <c r="P8" i="5"/>
  <c r="P9" i="4"/>
  <c r="B117" i="11"/>
  <c r="N10" i="3"/>
  <c r="M10" i="4"/>
  <c r="M9" i="5"/>
  <c r="N12" i="3"/>
  <c r="L12" i="3" s="1"/>
  <c r="M11" i="5"/>
  <c r="K11" i="5" s="1"/>
  <c r="N34" i="3"/>
  <c r="L34" i="3" s="1"/>
  <c r="M30" i="4"/>
  <c r="K30" i="4" s="1"/>
  <c r="R32" i="7"/>
  <c r="Q31" i="3"/>
  <c r="P27" i="4"/>
  <c r="Q54" i="3"/>
  <c r="R55" i="7"/>
  <c r="P48" i="4"/>
  <c r="I66" i="11"/>
  <c r="K68" i="3"/>
  <c r="I14" i="11"/>
  <c r="J14" i="4" s="1"/>
  <c r="K16" i="3"/>
  <c r="I138" i="11"/>
  <c r="J123" i="4" s="1"/>
  <c r="K140" i="3"/>
  <c r="I111" i="11"/>
  <c r="J99" i="4" s="1"/>
  <c r="K113" i="3"/>
  <c r="I16" i="11"/>
  <c r="K18" i="3"/>
  <c r="I142" i="11"/>
  <c r="K144" i="3"/>
  <c r="B45" i="11"/>
  <c r="I136" i="11"/>
  <c r="J122" i="4" s="1"/>
  <c r="K138" i="3"/>
  <c r="T124" i="3"/>
  <c r="R124" i="3" s="1"/>
  <c r="S109" i="4"/>
  <c r="Q109" i="4" s="1"/>
  <c r="R138" i="7"/>
  <c r="Q137" i="3"/>
  <c r="P121" i="4"/>
  <c r="Q5" i="4"/>
  <c r="M144" i="3"/>
  <c r="L79" i="5"/>
  <c r="L127" i="4"/>
  <c r="I115" i="11"/>
  <c r="J103" i="4" s="1"/>
  <c r="K117" i="3"/>
  <c r="O51" i="3"/>
  <c r="N34" i="5"/>
  <c r="N46" i="4"/>
  <c r="N150" i="3"/>
  <c r="L150" i="3" s="1"/>
  <c r="M131" i="4"/>
  <c r="K131" i="4" s="1"/>
  <c r="O114" i="8"/>
  <c r="X114" i="8" s="1"/>
  <c r="N147" i="3"/>
  <c r="M129" i="4"/>
  <c r="T142" i="3"/>
  <c r="R142" i="3" s="1"/>
  <c r="S125" i="4"/>
  <c r="Q125" i="4" s="1"/>
  <c r="S77" i="5"/>
  <c r="Q77" i="5" s="1"/>
  <c r="I145" i="11"/>
  <c r="J129" i="4" s="1"/>
  <c r="K147" i="3"/>
  <c r="P49" i="3"/>
  <c r="O32" i="5"/>
  <c r="O44" i="4"/>
  <c r="R85" i="7"/>
  <c r="Q84" i="3"/>
  <c r="P51" i="5"/>
  <c r="P72" i="4"/>
  <c r="O115" i="3"/>
  <c r="N101" i="4"/>
  <c r="N142" i="3"/>
  <c r="M125" i="4"/>
  <c r="M77" i="5"/>
  <c r="I114" i="11"/>
  <c r="J102" i="4" s="1"/>
  <c r="K116" i="3"/>
  <c r="I12" i="11"/>
  <c r="J13" i="4" s="1"/>
  <c r="K14" i="3"/>
  <c r="P91" i="3"/>
  <c r="O78" i="4"/>
  <c r="Q31" i="4"/>
  <c r="P81" i="3"/>
  <c r="O69" i="4"/>
  <c r="P68" i="3"/>
  <c r="O60" i="4"/>
  <c r="O45" i="5"/>
  <c r="Q29" i="4"/>
  <c r="R42" i="7"/>
  <c r="Q41" i="3"/>
  <c r="P36" i="4"/>
  <c r="P151" i="3"/>
  <c r="O132" i="4"/>
  <c r="M134" i="3"/>
  <c r="L75" i="5"/>
  <c r="M99" i="3"/>
  <c r="L99" i="3" s="1"/>
  <c r="L86" i="4"/>
  <c r="K86" i="4" s="1"/>
  <c r="L58" i="5"/>
  <c r="K58" i="5" s="1"/>
  <c r="R79" i="7"/>
  <c r="Q78" i="3"/>
  <c r="P67" i="4"/>
  <c r="R77" i="7"/>
  <c r="Q76" i="3"/>
  <c r="P49" i="5"/>
  <c r="Q52" i="4"/>
  <c r="R19" i="7"/>
  <c r="Q18" i="3"/>
  <c r="P13" i="5"/>
  <c r="P16" i="4"/>
  <c r="N117" i="3"/>
  <c r="L117" i="3" s="1"/>
  <c r="M103" i="4"/>
  <c r="K103" i="4" s="1"/>
  <c r="M65" i="3"/>
  <c r="L65" i="3" s="1"/>
  <c r="L57" i="4"/>
  <c r="K57" i="4" s="1"/>
  <c r="L42" i="5"/>
  <c r="K42" i="5" s="1"/>
  <c r="N108" i="3"/>
  <c r="M94" i="4"/>
  <c r="M63" i="5"/>
  <c r="O95" i="3"/>
  <c r="N82" i="4"/>
  <c r="N14" i="3"/>
  <c r="L14" i="3" s="1"/>
  <c r="M13" i="4"/>
  <c r="K13" i="4" s="1"/>
  <c r="T84" i="3"/>
  <c r="R84" i="3" s="1"/>
  <c r="S51" i="5"/>
  <c r="Q51" i="5" s="1"/>
  <c r="S72" i="4"/>
  <c r="Q72" i="4" s="1"/>
  <c r="O44" i="3"/>
  <c r="N28" i="5"/>
  <c r="N39" i="4"/>
  <c r="T127" i="3"/>
  <c r="R127" i="3" s="1"/>
  <c r="S112" i="4"/>
  <c r="Q112" i="4" s="1"/>
  <c r="S69" i="5"/>
  <c r="Q69" i="5" s="1"/>
  <c r="P103" i="3"/>
  <c r="O90" i="4"/>
  <c r="O60" i="5"/>
  <c r="N81" i="3"/>
  <c r="L81" i="3" s="1"/>
  <c r="M69" i="4"/>
  <c r="K69" i="4" s="1"/>
  <c r="Q72" i="5"/>
  <c r="O8" i="3"/>
  <c r="N8" i="4"/>
  <c r="N7" i="5"/>
  <c r="T71" i="3"/>
  <c r="R71" i="3" s="1"/>
  <c r="S62" i="4"/>
  <c r="Q62" i="4" s="1"/>
  <c r="T49" i="3"/>
  <c r="R49" i="3" s="1"/>
  <c r="S44" i="4"/>
  <c r="Q44" i="4" s="1"/>
  <c r="S32" i="5"/>
  <c r="Q32" i="5" s="1"/>
  <c r="M43" i="3"/>
  <c r="L38" i="4"/>
  <c r="AB92" i="6"/>
  <c r="R93" i="7"/>
  <c r="Q92" i="3"/>
  <c r="P79" i="4"/>
  <c r="P27" i="3"/>
  <c r="O24" i="4"/>
  <c r="S25" i="14"/>
  <c r="B25" i="14" s="1"/>
  <c r="F25" i="11" s="1"/>
  <c r="C25" i="11" s="1"/>
  <c r="C25" i="14"/>
  <c r="H25" i="11" s="1"/>
  <c r="E25" i="11" s="1"/>
  <c r="N134" i="3"/>
  <c r="M75" i="5"/>
  <c r="R24" i="7"/>
  <c r="Q23" i="3"/>
  <c r="P20" i="4"/>
  <c r="M127" i="3"/>
  <c r="L127" i="3" s="1"/>
  <c r="L112" i="4"/>
  <c r="K112" i="4" s="1"/>
  <c r="L69" i="5"/>
  <c r="K69" i="5" s="1"/>
  <c r="R35" i="7"/>
  <c r="Q34" i="3"/>
  <c r="P30" i="4"/>
  <c r="R17" i="7"/>
  <c r="Q16" i="3"/>
  <c r="P14" i="4"/>
  <c r="T52" i="3"/>
  <c r="R52" i="3" s="1"/>
  <c r="S35" i="5"/>
  <c r="Q35" i="5" s="1"/>
  <c r="S47" i="4"/>
  <c r="Q47" i="4" s="1"/>
  <c r="AB58" i="6"/>
  <c r="N141" i="3"/>
  <c r="L141" i="3" s="1"/>
  <c r="M124" i="4"/>
  <c r="K124" i="4" s="1"/>
  <c r="P25" i="3"/>
  <c r="O22" i="4"/>
  <c r="O17" i="5"/>
  <c r="S13" i="3"/>
  <c r="R12" i="4"/>
  <c r="M113" i="3"/>
  <c r="L99" i="4"/>
  <c r="O28" i="3"/>
  <c r="N19" i="5"/>
  <c r="N25" i="4"/>
  <c r="N101" i="3"/>
  <c r="L101" i="3" s="1"/>
  <c r="M88" i="4"/>
  <c r="K88" i="4" s="1"/>
  <c r="O82" i="3"/>
  <c r="N70" i="4"/>
  <c r="N69" i="3"/>
  <c r="L69" i="3" s="1"/>
  <c r="M46" i="5"/>
  <c r="K46" i="5" s="1"/>
  <c r="Q97" i="4"/>
  <c r="B40" i="11"/>
  <c r="K56" i="4"/>
  <c r="Q15" i="4"/>
  <c r="B24" i="11"/>
  <c r="B140" i="11"/>
  <c r="Q78" i="4"/>
  <c r="B29" i="11"/>
  <c r="B90" i="11"/>
  <c r="B116" i="11"/>
  <c r="Q70" i="4"/>
  <c r="I11" i="11"/>
  <c r="J12" i="4" s="1"/>
  <c r="K13" i="3"/>
  <c r="T48" i="3"/>
  <c r="R48" i="3" s="1"/>
  <c r="S43" i="4"/>
  <c r="Q43" i="4" s="1"/>
  <c r="O126" i="3"/>
  <c r="N68" i="5"/>
  <c r="N111" i="4"/>
  <c r="Q20" i="5"/>
  <c r="I23" i="11"/>
  <c r="K25" i="3"/>
  <c r="R150" i="7"/>
  <c r="Q149" i="3"/>
  <c r="P81" i="5"/>
  <c r="N105" i="3"/>
  <c r="L105" i="3" s="1"/>
  <c r="M91" i="4"/>
  <c r="K91" i="4" s="1"/>
  <c r="R56" i="7"/>
  <c r="Q55" i="3"/>
  <c r="P49" i="4"/>
  <c r="K26" i="4"/>
  <c r="N139" i="3"/>
  <c r="L139" i="3" s="1"/>
  <c r="M76" i="5"/>
  <c r="K76" i="5" s="1"/>
  <c r="M142" i="3"/>
  <c r="L77" i="5"/>
  <c r="L125" i="4"/>
  <c r="I112" i="11"/>
  <c r="J100" i="4" s="1"/>
  <c r="K114" i="3"/>
  <c r="Q98" i="4"/>
  <c r="R121" i="7"/>
  <c r="Q120" i="3"/>
  <c r="P106" i="4"/>
  <c r="P33" i="3"/>
  <c r="O29" i="4"/>
  <c r="C77" i="14"/>
  <c r="H77" i="11" s="1"/>
  <c r="E77" i="11" s="1"/>
  <c r="B77" i="11" s="1"/>
  <c r="I21" i="11"/>
  <c r="J20" i="4" s="1"/>
  <c r="K23" i="3"/>
  <c r="M138" i="3"/>
  <c r="L122" i="4"/>
  <c r="Q138" i="3"/>
  <c r="R139" i="7"/>
  <c r="P122" i="4"/>
  <c r="N44" i="3"/>
  <c r="L44" i="3" s="1"/>
  <c r="M39" i="4"/>
  <c r="K39" i="4" s="1"/>
  <c r="M28" i="5"/>
  <c r="K28" i="5" s="1"/>
  <c r="R40" i="7"/>
  <c r="Q39" i="3"/>
  <c r="P34" i="4"/>
  <c r="P26" i="5"/>
  <c r="T109" i="3"/>
  <c r="R109" i="3" s="1"/>
  <c r="S64" i="5"/>
  <c r="Q64" i="5" s="1"/>
  <c r="S95" i="4"/>
  <c r="Q95" i="4" s="1"/>
  <c r="M39" i="3"/>
  <c r="L26" i="5"/>
  <c r="L34" i="4"/>
  <c r="N95" i="3"/>
  <c r="L95" i="3" s="1"/>
  <c r="M82" i="4"/>
  <c r="K82" i="4" s="1"/>
  <c r="I154" i="11"/>
  <c r="K156" i="3"/>
  <c r="T144" i="3"/>
  <c r="R144" i="3" s="1"/>
  <c r="S79" i="5"/>
  <c r="Q79" i="5" s="1"/>
  <c r="S127" i="4"/>
  <c r="Q127" i="4" s="1"/>
  <c r="O115" i="8"/>
  <c r="X115" i="8" s="1"/>
  <c r="R154" i="7"/>
  <c r="Q153" i="3"/>
  <c r="P133" i="4"/>
  <c r="S125" i="3"/>
  <c r="R125" i="3" s="1"/>
  <c r="R110" i="4"/>
  <c r="Q110" i="4" s="1"/>
  <c r="AA133" i="6"/>
  <c r="AB133" i="6" s="1"/>
  <c r="N7" i="3"/>
  <c r="L7" i="3" s="1"/>
  <c r="M6" i="5"/>
  <c r="K6" i="5" s="1"/>
  <c r="M7" i="4"/>
  <c r="K7" i="4" s="1"/>
  <c r="Q47" i="3"/>
  <c r="R48" i="7"/>
  <c r="P31" i="5"/>
  <c r="P42" i="4"/>
  <c r="P98" i="3"/>
  <c r="O85" i="4"/>
  <c r="O57" i="5"/>
  <c r="N79" i="3"/>
  <c r="L79" i="3" s="1"/>
  <c r="M68" i="4"/>
  <c r="K68" i="4" s="1"/>
  <c r="M70" i="3"/>
  <c r="L61" i="4"/>
  <c r="P114" i="3"/>
  <c r="O100" i="4"/>
  <c r="R33" i="7"/>
  <c r="Q32" i="3"/>
  <c r="P28" i="4"/>
  <c r="P21" i="5"/>
  <c r="R82" i="7"/>
  <c r="Q81" i="3"/>
  <c r="P69" i="4"/>
  <c r="B153" i="11"/>
  <c r="M8" i="3"/>
  <c r="L8" i="3" s="1"/>
  <c r="L7" i="5"/>
  <c r="K7" i="5" s="1"/>
  <c r="L8" i="4"/>
  <c r="K8" i="4" s="1"/>
  <c r="T93" i="3"/>
  <c r="R93" i="3" s="1"/>
  <c r="S56" i="5"/>
  <c r="Q56" i="5" s="1"/>
  <c r="S80" i="4"/>
  <c r="Q80" i="4" s="1"/>
  <c r="M10" i="3"/>
  <c r="L9" i="5"/>
  <c r="L10" i="4"/>
  <c r="P76" i="3"/>
  <c r="O49" i="5"/>
  <c r="T79" i="3"/>
  <c r="R79" i="3" s="1"/>
  <c r="S68" i="4"/>
  <c r="Q68" i="4" s="1"/>
  <c r="Q33" i="5"/>
  <c r="B126" i="14"/>
  <c r="F126" i="11" s="1"/>
  <c r="C126" i="11" s="1"/>
  <c r="B126" i="11" s="1"/>
  <c r="O53" i="3"/>
  <c r="N36" i="5"/>
  <c r="B89" i="11"/>
  <c r="R47" i="7"/>
  <c r="Q46" i="3"/>
  <c r="P30" i="5"/>
  <c r="P41" i="4"/>
  <c r="N23" i="3"/>
  <c r="M20" i="4"/>
  <c r="P10" i="3"/>
  <c r="O9" i="5"/>
  <c r="O10" i="4"/>
  <c r="R91" i="7"/>
  <c r="Q90" i="3"/>
  <c r="P77" i="4"/>
  <c r="AB55" i="6"/>
  <c r="R135" i="3"/>
  <c r="AB57" i="6"/>
  <c r="P118" i="3"/>
  <c r="O104" i="4"/>
  <c r="P101" i="3"/>
  <c r="O88" i="4"/>
  <c r="T134" i="3"/>
  <c r="R134" i="3" s="1"/>
  <c r="S75" i="5"/>
  <c r="Q75" i="5" s="1"/>
  <c r="I71" i="11"/>
  <c r="J63" i="4" s="1"/>
  <c r="K73" i="3"/>
  <c r="N140" i="3"/>
  <c r="L140" i="3" s="1"/>
  <c r="M123" i="4"/>
  <c r="K123" i="4" s="1"/>
  <c r="T119" i="3"/>
  <c r="S105" i="4"/>
  <c r="AB84" i="6"/>
  <c r="N89" i="3"/>
  <c r="M55" i="5"/>
  <c r="N110" i="3"/>
  <c r="M96" i="4"/>
  <c r="K96" i="4" s="1"/>
  <c r="M54" i="3"/>
  <c r="L48" i="4"/>
  <c r="K12" i="4"/>
  <c r="I55" i="11"/>
  <c r="K57" i="3"/>
  <c r="N16" i="3"/>
  <c r="M14" i="4"/>
  <c r="K14" i="4" s="1"/>
  <c r="I150" i="11"/>
  <c r="J82" i="5" s="1"/>
  <c r="K152" i="3"/>
  <c r="R50" i="7"/>
  <c r="Q49" i="3"/>
  <c r="P44" i="4"/>
  <c r="P32" i="5"/>
  <c r="P84" i="3"/>
  <c r="O51" i="5"/>
  <c r="O72" i="4"/>
  <c r="O80" i="3"/>
  <c r="N50" i="5"/>
  <c r="AB147" i="6"/>
  <c r="N84" i="3"/>
  <c r="L84" i="3" s="1"/>
  <c r="M72" i="4"/>
  <c r="K72" i="4" s="1"/>
  <c r="M51" i="5"/>
  <c r="K51" i="5" s="1"/>
  <c r="R157" i="7"/>
  <c r="O156" i="3" s="1"/>
  <c r="Q156" i="3"/>
  <c r="R92" i="7"/>
  <c r="Q91" i="3"/>
  <c r="P78" i="4"/>
  <c r="R64" i="7"/>
  <c r="Q63" i="3"/>
  <c r="P41" i="5"/>
  <c r="R57" i="7"/>
  <c r="Q56" i="3"/>
  <c r="P50" i="4"/>
  <c r="P37" i="5"/>
  <c r="O21" i="3"/>
  <c r="N18" i="4"/>
  <c r="M75" i="3"/>
  <c r="L65" i="4"/>
  <c r="L48" i="5"/>
  <c r="P79" i="3"/>
  <c r="O68" i="4"/>
  <c r="O128" i="3"/>
  <c r="N70" i="5"/>
  <c r="N113" i="4"/>
  <c r="I70" i="11"/>
  <c r="J47" i="5" s="1"/>
  <c r="K72" i="3"/>
  <c r="R71" i="7"/>
  <c r="Q70" i="3"/>
  <c r="P61" i="4"/>
  <c r="R69" i="7"/>
  <c r="Q68" i="3"/>
  <c r="P45" i="5"/>
  <c r="P60" i="4"/>
  <c r="M121" i="3"/>
  <c r="L107" i="4"/>
  <c r="L65" i="5"/>
  <c r="P41" i="3"/>
  <c r="O36" i="4"/>
  <c r="R152" i="7"/>
  <c r="Q151" i="3"/>
  <c r="P132" i="4"/>
  <c r="M103" i="3"/>
  <c r="L60" i="5"/>
  <c r="L90" i="4"/>
  <c r="N25" i="3"/>
  <c r="L25" i="3" s="1"/>
  <c r="M17" i="5"/>
  <c r="K17" i="5" s="1"/>
  <c r="M22" i="4"/>
  <c r="K22" i="4" s="1"/>
  <c r="T30" i="3"/>
  <c r="R30" i="3" s="1"/>
  <c r="S26" i="4"/>
  <c r="Q26" i="4" s="1"/>
  <c r="M23" i="3"/>
  <c r="L20" i="4"/>
  <c r="P18" i="3"/>
  <c r="O13" i="5"/>
  <c r="O16" i="4"/>
  <c r="M149" i="3"/>
  <c r="L81" i="5"/>
  <c r="AB63" i="6"/>
  <c r="R125" i="7"/>
  <c r="Q124" i="3"/>
  <c r="P109" i="4"/>
  <c r="T113" i="3"/>
  <c r="S99" i="4"/>
  <c r="Q103" i="3"/>
  <c r="R104" i="7"/>
  <c r="P90" i="4"/>
  <c r="P60" i="5"/>
  <c r="N112" i="3"/>
  <c r="L112" i="3" s="1"/>
  <c r="M98" i="4"/>
  <c r="K98" i="4" s="1"/>
  <c r="B132" i="11"/>
  <c r="B133" i="11"/>
  <c r="T94" i="3"/>
  <c r="R94" i="3" s="1"/>
  <c r="S81" i="4"/>
  <c r="Q81" i="4" s="1"/>
  <c r="I9" i="11"/>
  <c r="K11" i="3"/>
  <c r="P7" i="3"/>
  <c r="O6" i="5"/>
  <c r="O7" i="4"/>
  <c r="N88" i="3"/>
  <c r="L88" i="3" s="1"/>
  <c r="M54" i="5"/>
  <c r="K54" i="5" s="1"/>
  <c r="M76" i="4"/>
  <c r="K76" i="4" s="1"/>
  <c r="R63" i="7"/>
  <c r="Q62" i="3"/>
  <c r="P55" i="4"/>
  <c r="P40" i="5"/>
  <c r="N87" i="3"/>
  <c r="L87" i="3" s="1"/>
  <c r="M75" i="4"/>
  <c r="K75" i="4" s="1"/>
  <c r="M53" i="5"/>
  <c r="K53" i="5" s="1"/>
  <c r="I5" i="11"/>
  <c r="K7" i="3"/>
  <c r="R28" i="7"/>
  <c r="Q27" i="3"/>
  <c r="P24" i="4"/>
  <c r="N28" i="3"/>
  <c r="L28" i="3" s="1"/>
  <c r="M19" i="5"/>
  <c r="K19" i="5" s="1"/>
  <c r="M25" i="4"/>
  <c r="K25" i="4" s="1"/>
  <c r="N22" i="3"/>
  <c r="L22" i="3" s="1"/>
  <c r="M19" i="4"/>
  <c r="K19" i="4" s="1"/>
  <c r="T81" i="3"/>
  <c r="R81" i="3" s="1"/>
  <c r="S69" i="4"/>
  <c r="Q69" i="4" s="1"/>
  <c r="R95" i="7"/>
  <c r="Q94" i="3"/>
  <c r="P81" i="4"/>
  <c r="M82" i="3"/>
  <c r="L82" i="3" s="1"/>
  <c r="L70" i="4"/>
  <c r="K70" i="4" s="1"/>
  <c r="P16" i="3"/>
  <c r="O14" i="4"/>
  <c r="M37" i="3"/>
  <c r="L24" i="5"/>
  <c r="L32" i="4"/>
  <c r="R114" i="7"/>
  <c r="Q113" i="3"/>
  <c r="P99" i="4"/>
  <c r="M58" i="3"/>
  <c r="L58" i="3" s="1"/>
  <c r="L39" i="5"/>
  <c r="K39" i="5" s="1"/>
  <c r="R133" i="7"/>
  <c r="Q132" i="3"/>
  <c r="P73" i="5"/>
  <c r="P117" i="4"/>
  <c r="J23" i="5"/>
  <c r="J31" i="4"/>
  <c r="T67" i="3"/>
  <c r="R67" i="3" s="1"/>
  <c r="S59" i="4"/>
  <c r="Q59" i="4" s="1"/>
  <c r="S44" i="5"/>
  <c r="Q44" i="5" s="1"/>
  <c r="P38" i="3"/>
  <c r="O33" i="4"/>
  <c r="O25" i="5"/>
  <c r="O107" i="3"/>
  <c r="N62" i="5"/>
  <c r="N93" i="4"/>
  <c r="AB86" i="6"/>
  <c r="R118" i="7"/>
  <c r="Q117" i="3"/>
  <c r="P103" i="4"/>
  <c r="I134" i="11"/>
  <c r="J120" i="4" s="1"/>
  <c r="K136" i="3"/>
  <c r="N98" i="3"/>
  <c r="M85" i="4"/>
  <c r="K85" i="4" s="1"/>
  <c r="M57" i="5"/>
  <c r="K57" i="5" s="1"/>
  <c r="B88" i="11"/>
  <c r="R7" i="7"/>
  <c r="Q6" i="3"/>
  <c r="P6" i="4"/>
  <c r="B146" i="11"/>
  <c r="Q14" i="4"/>
  <c r="B91" i="11"/>
  <c r="J69" i="5"/>
  <c r="J112" i="4"/>
  <c r="B99" i="11"/>
  <c r="C144" i="14"/>
  <c r="H144" i="11" s="1"/>
  <c r="E144" i="11" s="1"/>
  <c r="B144" i="11" s="1"/>
  <c r="C101" i="14"/>
  <c r="H101" i="11" s="1"/>
  <c r="E101" i="11" s="1"/>
  <c r="B101" i="11" s="1"/>
  <c r="B72" i="11"/>
  <c r="L15" i="3"/>
  <c r="Q18" i="5"/>
  <c r="B118" i="11"/>
  <c r="J24" i="5"/>
  <c r="J32" i="4"/>
  <c r="K159" i="3" l="1"/>
  <c r="I157" i="11"/>
  <c r="K24" i="5"/>
  <c r="B25" i="11"/>
  <c r="K65" i="4"/>
  <c r="K100" i="4"/>
  <c r="K45" i="5"/>
  <c r="K130" i="4"/>
  <c r="K52" i="4"/>
  <c r="K60" i="4"/>
  <c r="N151" i="3"/>
  <c r="L151" i="3" s="1"/>
  <c r="M132" i="4"/>
  <c r="K132" i="4" s="1"/>
  <c r="K10" i="4"/>
  <c r="K60" i="5"/>
  <c r="K81" i="5"/>
  <c r="L128" i="3"/>
  <c r="M109" i="3"/>
  <c r="L109" i="3" s="1"/>
  <c r="L95" i="4"/>
  <c r="K95" i="4" s="1"/>
  <c r="L64" i="5"/>
  <c r="K64" i="5" s="1"/>
  <c r="L23" i="3"/>
  <c r="L103" i="3"/>
  <c r="K67" i="5"/>
  <c r="S120" i="3"/>
  <c r="R120" i="3" s="1"/>
  <c r="R106" i="4"/>
  <c r="Q106" i="4" s="1"/>
  <c r="I144" i="11"/>
  <c r="J128" i="4" s="1"/>
  <c r="K146" i="3"/>
  <c r="I158" i="11"/>
  <c r="K160" i="3"/>
  <c r="I77" i="11"/>
  <c r="J68" i="4" s="1"/>
  <c r="K79" i="3"/>
  <c r="I101" i="11"/>
  <c r="K103" i="3"/>
  <c r="I37" i="11"/>
  <c r="K39" i="3"/>
  <c r="F93" i="4"/>
  <c r="G93" i="4" s="1"/>
  <c r="H93" i="4" s="1"/>
  <c r="I126" i="11"/>
  <c r="K128" i="3"/>
  <c r="O9" i="3"/>
  <c r="N8" i="5"/>
  <c r="N9" i="4"/>
  <c r="N93" i="3"/>
  <c r="L93" i="3" s="1"/>
  <c r="M56" i="5"/>
  <c r="K56" i="5" s="1"/>
  <c r="M80" i="4"/>
  <c r="K80" i="4" s="1"/>
  <c r="I58" i="11"/>
  <c r="J53" i="4" s="1"/>
  <c r="K60" i="3"/>
  <c r="I93" i="11"/>
  <c r="J82" i="4" s="1"/>
  <c r="K95" i="3"/>
  <c r="I47" i="11"/>
  <c r="K49" i="3"/>
  <c r="I36" i="11"/>
  <c r="K38" i="3"/>
  <c r="O102" i="3"/>
  <c r="N89" i="4"/>
  <c r="N59" i="5"/>
  <c r="I64" i="11"/>
  <c r="K66" i="3"/>
  <c r="I120" i="11"/>
  <c r="K122" i="3"/>
  <c r="O93" i="3"/>
  <c r="N56" i="5"/>
  <c r="N80" i="4"/>
  <c r="J9" i="4"/>
  <c r="J8" i="5"/>
  <c r="N43" i="3"/>
  <c r="L43" i="3" s="1"/>
  <c r="M38" i="4"/>
  <c r="K38" i="4" s="1"/>
  <c r="O111" i="3"/>
  <c r="N97" i="4"/>
  <c r="O135" i="3"/>
  <c r="N119" i="4"/>
  <c r="O25" i="3"/>
  <c r="N22" i="4"/>
  <c r="N17" i="5"/>
  <c r="J25" i="4"/>
  <c r="J19" i="5"/>
  <c r="G64" i="3"/>
  <c r="L155" i="3"/>
  <c r="K119" i="4"/>
  <c r="I155" i="11"/>
  <c r="K157" i="3"/>
  <c r="O74" i="3"/>
  <c r="N64" i="4"/>
  <c r="F131" i="4"/>
  <c r="G131" i="4" s="1"/>
  <c r="H131" i="4" s="1"/>
  <c r="H5" i="5"/>
  <c r="F5" i="5"/>
  <c r="G5" i="5" s="1"/>
  <c r="O79" i="3"/>
  <c r="N68" i="4"/>
  <c r="O110" i="3"/>
  <c r="N96" i="4"/>
  <c r="J59" i="5"/>
  <c r="J89" i="4"/>
  <c r="J30" i="5"/>
  <c r="J41" i="4"/>
  <c r="L119" i="3"/>
  <c r="K113" i="4"/>
  <c r="L98" i="3"/>
  <c r="F62" i="5"/>
  <c r="G62" i="5" s="1"/>
  <c r="H62" i="5" s="1"/>
  <c r="J7" i="4"/>
  <c r="J6" i="5"/>
  <c r="O103" i="3"/>
  <c r="N90" i="4"/>
  <c r="N60" i="5"/>
  <c r="F113" i="4"/>
  <c r="G113" i="4" s="1"/>
  <c r="F18" i="4"/>
  <c r="G18" i="4" s="1"/>
  <c r="H18" i="4" s="1"/>
  <c r="O63" i="3"/>
  <c r="N41" i="5"/>
  <c r="J38" i="5"/>
  <c r="J51" i="4"/>
  <c r="N83" i="3"/>
  <c r="L83" i="3" s="1"/>
  <c r="M71" i="4"/>
  <c r="K71" i="4" s="1"/>
  <c r="J22" i="4"/>
  <c r="J17" i="5"/>
  <c r="G28" i="3"/>
  <c r="O16" i="3"/>
  <c r="N14" i="4"/>
  <c r="F28" i="5"/>
  <c r="G28" i="5" s="1"/>
  <c r="H28" i="5" s="1"/>
  <c r="G95" i="3"/>
  <c r="O76" i="3"/>
  <c r="N49" i="5"/>
  <c r="K9" i="5"/>
  <c r="F134" i="4"/>
  <c r="G134" i="4" s="1"/>
  <c r="H134" i="4" s="1"/>
  <c r="J50" i="4"/>
  <c r="J37" i="5"/>
  <c r="G36" i="3"/>
  <c r="I82" i="11"/>
  <c r="K84" i="3"/>
  <c r="O10" i="3"/>
  <c r="N10" i="4"/>
  <c r="N9" i="5"/>
  <c r="N74" i="3"/>
  <c r="L74" i="3" s="1"/>
  <c r="M64" i="4"/>
  <c r="K64" i="4" s="1"/>
  <c r="N33" i="3"/>
  <c r="L33" i="3" s="1"/>
  <c r="M29" i="4"/>
  <c r="K29" i="4" s="1"/>
  <c r="I122" i="11"/>
  <c r="J109" i="4" s="1"/>
  <c r="K124" i="3"/>
  <c r="F43" i="4"/>
  <c r="G43" i="4" s="1"/>
  <c r="H43" i="4" s="1"/>
  <c r="K48" i="5"/>
  <c r="O26" i="3"/>
  <c r="N23" i="4"/>
  <c r="N18" i="5"/>
  <c r="B50" i="11"/>
  <c r="O86" i="3"/>
  <c r="N74" i="4"/>
  <c r="O66" i="3"/>
  <c r="N58" i="4"/>
  <c r="N43" i="5"/>
  <c r="N11" i="3"/>
  <c r="L11" i="3" s="1"/>
  <c r="M11" i="4"/>
  <c r="K11" i="4" s="1"/>
  <c r="M10" i="5"/>
  <c r="K10" i="5" s="1"/>
  <c r="O104" i="3"/>
  <c r="N61" i="5"/>
  <c r="O122" i="3"/>
  <c r="N66" i="5"/>
  <c r="N108" i="4"/>
  <c r="K90" i="4"/>
  <c r="O83" i="3"/>
  <c r="N71" i="4"/>
  <c r="O99" i="3"/>
  <c r="N86" i="4"/>
  <c r="N58" i="5"/>
  <c r="L135" i="3"/>
  <c r="F91" i="4"/>
  <c r="G91" i="4" s="1"/>
  <c r="H91" i="4" s="1"/>
  <c r="G150" i="3"/>
  <c r="F5" i="4"/>
  <c r="G5" i="4" s="1"/>
  <c r="H5" i="4" s="1"/>
  <c r="I68" i="11"/>
  <c r="J61" i="4" s="1"/>
  <c r="K70" i="3"/>
  <c r="L90" i="3"/>
  <c r="L37" i="3"/>
  <c r="O136" i="3"/>
  <c r="N120" i="4"/>
  <c r="J107" i="4"/>
  <c r="J65" i="5"/>
  <c r="O17" i="3"/>
  <c r="N15" i="4"/>
  <c r="K126" i="4"/>
  <c r="L123" i="3"/>
  <c r="K70" i="5"/>
  <c r="F70" i="5" s="1"/>
  <c r="G70" i="5" s="1"/>
  <c r="H70" i="5" s="1"/>
  <c r="N62" i="3"/>
  <c r="L62" i="3" s="1"/>
  <c r="M55" i="4"/>
  <c r="K55" i="4" s="1"/>
  <c r="M40" i="5"/>
  <c r="K40" i="5" s="1"/>
  <c r="G35" i="3"/>
  <c r="I35" i="3"/>
  <c r="G107" i="3"/>
  <c r="N146" i="3"/>
  <c r="L146" i="3" s="1"/>
  <c r="M128" i="4"/>
  <c r="K128" i="4" s="1"/>
  <c r="O81" i="3"/>
  <c r="N69" i="4"/>
  <c r="O47" i="3"/>
  <c r="N42" i="4"/>
  <c r="N31" i="5"/>
  <c r="G154" i="3"/>
  <c r="O118" i="3"/>
  <c r="N104" i="4"/>
  <c r="K78" i="5"/>
  <c r="J95" i="4"/>
  <c r="J64" i="5"/>
  <c r="I99" i="11"/>
  <c r="J88" i="4" s="1"/>
  <c r="K101" i="3"/>
  <c r="O68" i="3"/>
  <c r="N60" i="4"/>
  <c r="N45" i="5"/>
  <c r="G128" i="3"/>
  <c r="O49" i="3"/>
  <c r="N32" i="5"/>
  <c r="N44" i="4"/>
  <c r="O90" i="3"/>
  <c r="N77" i="4"/>
  <c r="O106" i="3"/>
  <c r="N92" i="4"/>
  <c r="O109" i="3"/>
  <c r="N95" i="4"/>
  <c r="N64" i="5"/>
  <c r="O114" i="3"/>
  <c r="N100" i="4"/>
  <c r="F11" i="5"/>
  <c r="G11" i="5" s="1"/>
  <c r="H11" i="5" s="1"/>
  <c r="F74" i="5"/>
  <c r="G74" i="5" s="1"/>
  <c r="H74" i="5" s="1"/>
  <c r="F46" i="5"/>
  <c r="G46" i="5" s="1"/>
  <c r="H46" i="5" s="1"/>
  <c r="I132" i="11"/>
  <c r="J75" i="5" s="1"/>
  <c r="K134" i="3"/>
  <c r="O91" i="3"/>
  <c r="N78" i="4"/>
  <c r="G80" i="3"/>
  <c r="O46" i="3"/>
  <c r="N41" i="4"/>
  <c r="N30" i="5"/>
  <c r="O153" i="3"/>
  <c r="N133" i="4"/>
  <c r="F68" i="5"/>
  <c r="G68" i="5" s="1"/>
  <c r="H68" i="5"/>
  <c r="I90" i="11"/>
  <c r="J79" i="4" s="1"/>
  <c r="K92" i="3"/>
  <c r="O34" i="3"/>
  <c r="N30" i="4"/>
  <c r="L134" i="3"/>
  <c r="N91" i="3"/>
  <c r="L91" i="3" s="1"/>
  <c r="M78" i="4"/>
  <c r="K78" i="4" s="1"/>
  <c r="F7" i="5"/>
  <c r="G7" i="5" s="1"/>
  <c r="H7" i="5" s="1"/>
  <c r="O78" i="3"/>
  <c r="N67" i="4"/>
  <c r="K77" i="5"/>
  <c r="O84" i="3"/>
  <c r="N51" i="5"/>
  <c r="N72" i="4"/>
  <c r="G51" i="3"/>
  <c r="I51" i="3"/>
  <c r="J79" i="5"/>
  <c r="J127" i="4"/>
  <c r="O31" i="3"/>
  <c r="N27" i="4"/>
  <c r="I117" i="11"/>
  <c r="J105" i="4" s="1"/>
  <c r="K119" i="3"/>
  <c r="N137" i="3"/>
  <c r="L137" i="3" s="1"/>
  <c r="M121" i="4"/>
  <c r="K121" i="4" s="1"/>
  <c r="G71" i="3"/>
  <c r="G61" i="3"/>
  <c r="O98" i="3"/>
  <c r="N85" i="4"/>
  <c r="N57" i="5"/>
  <c r="O144" i="3"/>
  <c r="N79" i="5"/>
  <c r="N127" i="4"/>
  <c r="L78" i="3"/>
  <c r="I156" i="11"/>
  <c r="K158" i="3"/>
  <c r="O119" i="3"/>
  <c r="N105" i="4"/>
  <c r="F53" i="5"/>
  <c r="G53" i="5" s="1"/>
  <c r="H53" i="5" s="1"/>
  <c r="F66" i="4"/>
  <c r="G66" i="4" s="1"/>
  <c r="H66" i="4" s="1"/>
  <c r="G12" i="3"/>
  <c r="I108" i="11"/>
  <c r="J96" i="4" s="1"/>
  <c r="K110" i="3"/>
  <c r="F19" i="4"/>
  <c r="G19" i="4" s="1"/>
  <c r="H19" i="4" s="1"/>
  <c r="I151" i="11"/>
  <c r="J133" i="4" s="1"/>
  <c r="K153" i="3"/>
  <c r="F72" i="5"/>
  <c r="G72" i="5" s="1"/>
  <c r="H72" i="5" s="1"/>
  <c r="O30" i="3"/>
  <c r="N26" i="4"/>
  <c r="M9" i="3"/>
  <c r="L9" i="3" s="1"/>
  <c r="L8" i="5"/>
  <c r="K8" i="5" s="1"/>
  <c r="L9" i="4"/>
  <c r="K9" i="4" s="1"/>
  <c r="I38" i="11"/>
  <c r="K40" i="3"/>
  <c r="K53" i="4"/>
  <c r="G159" i="3"/>
  <c r="H159" i="3" s="1"/>
  <c r="I159" i="3"/>
  <c r="O67" i="3"/>
  <c r="N44" i="5"/>
  <c r="N59" i="4"/>
  <c r="F76" i="4"/>
  <c r="G76" i="4" s="1"/>
  <c r="H76" i="4" s="1"/>
  <c r="O38" i="3"/>
  <c r="N25" i="5"/>
  <c r="N33" i="4"/>
  <c r="N153" i="3"/>
  <c r="L153" i="3" s="1"/>
  <c r="M133" i="4"/>
  <c r="K133" i="4" s="1"/>
  <c r="J71" i="5"/>
  <c r="J115" i="4"/>
  <c r="G141" i="3"/>
  <c r="Q12" i="4"/>
  <c r="L149" i="3"/>
  <c r="L68" i="3"/>
  <c r="G125" i="3"/>
  <c r="O45" i="3"/>
  <c r="N29" i="5"/>
  <c r="N40" i="4"/>
  <c r="O146" i="3"/>
  <c r="N128" i="4"/>
  <c r="G69" i="3"/>
  <c r="L59" i="3"/>
  <c r="O129" i="3"/>
  <c r="N114" i="4"/>
  <c r="K20" i="5"/>
  <c r="J10" i="5"/>
  <c r="J11" i="4"/>
  <c r="I140" i="11"/>
  <c r="K142" i="3"/>
  <c r="I115" i="3"/>
  <c r="O151" i="3"/>
  <c r="N132" i="4"/>
  <c r="F70" i="4"/>
  <c r="G70" i="4" s="1"/>
  <c r="H70" i="4" s="1"/>
  <c r="G44" i="3"/>
  <c r="I158" i="3"/>
  <c r="G158" i="3"/>
  <c r="H158" i="3" s="1"/>
  <c r="G48" i="3"/>
  <c r="O152" i="3"/>
  <c r="N82" i="5"/>
  <c r="J10" i="4"/>
  <c r="J9" i="5"/>
  <c r="O15" i="3"/>
  <c r="N12" i="5"/>
  <c r="F111" i="4"/>
  <c r="G111" i="4" s="1"/>
  <c r="H111" i="4" s="1"/>
  <c r="N57" i="3"/>
  <c r="M51" i="4"/>
  <c r="M38" i="5"/>
  <c r="L10" i="3"/>
  <c r="F54" i="4"/>
  <c r="G54" i="4" s="1"/>
  <c r="H54" i="4" s="1"/>
  <c r="I130" i="11"/>
  <c r="K132" i="3"/>
  <c r="I6" i="11"/>
  <c r="K8" i="3"/>
  <c r="F116" i="4"/>
  <c r="G116" i="4" s="1"/>
  <c r="H116" i="4" s="1"/>
  <c r="N145" i="3"/>
  <c r="L145" i="3" s="1"/>
  <c r="M80" i="5"/>
  <c r="K80" i="5" s="1"/>
  <c r="O96" i="3"/>
  <c r="N83" i="4"/>
  <c r="N70" i="3"/>
  <c r="L70" i="3" s="1"/>
  <c r="M61" i="4"/>
  <c r="K61" i="4" s="1"/>
  <c r="H124" i="4"/>
  <c r="F124" i="4"/>
  <c r="G124" i="4" s="1"/>
  <c r="J65" i="4"/>
  <c r="J48" i="5"/>
  <c r="F110" i="4"/>
  <c r="G110" i="4" s="1"/>
  <c r="H110" i="4" s="1"/>
  <c r="L148" i="3"/>
  <c r="I118" i="11"/>
  <c r="J106" i="4" s="1"/>
  <c r="K120" i="3"/>
  <c r="O94" i="3"/>
  <c r="N81" i="4"/>
  <c r="I89" i="11"/>
  <c r="J78" i="4" s="1"/>
  <c r="K91" i="3"/>
  <c r="S114" i="3"/>
  <c r="R100" i="4"/>
  <c r="Q100" i="4" s="1"/>
  <c r="G126" i="3"/>
  <c r="I29" i="11"/>
  <c r="J27" i="4" s="1"/>
  <c r="K31" i="3"/>
  <c r="F8" i="4"/>
  <c r="G8" i="4" s="1"/>
  <c r="H8" i="4" s="1"/>
  <c r="O18" i="3"/>
  <c r="N16" i="4"/>
  <c r="N13" i="5"/>
  <c r="K125" i="4"/>
  <c r="K129" i="4"/>
  <c r="O137" i="3"/>
  <c r="N121" i="4"/>
  <c r="L49" i="3"/>
  <c r="F123" i="4"/>
  <c r="G123" i="4" s="1"/>
  <c r="H123" i="4"/>
  <c r="O148" i="3"/>
  <c r="N130" i="4"/>
  <c r="K26" i="5"/>
  <c r="O29" i="3"/>
  <c r="N20" i="5"/>
  <c r="I79" i="11"/>
  <c r="J69" i="4" s="1"/>
  <c r="K81" i="3"/>
  <c r="G157" i="3"/>
  <c r="H157" i="3" s="1"/>
  <c r="I157" i="3" s="1"/>
  <c r="F75" i="4"/>
  <c r="G75" i="4" s="1"/>
  <c r="H75" i="4" s="1"/>
  <c r="I81" i="11"/>
  <c r="J71" i="4" s="1"/>
  <c r="K83" i="3"/>
  <c r="G77" i="3"/>
  <c r="I30" i="11"/>
  <c r="K32" i="3"/>
  <c r="G22" i="3"/>
  <c r="O59" i="3"/>
  <c r="N52" i="4"/>
  <c r="O14" i="3"/>
  <c r="N13" i="4"/>
  <c r="G131" i="3"/>
  <c r="J76" i="4"/>
  <c r="J54" i="5"/>
  <c r="M108" i="3"/>
  <c r="L108" i="3" s="1"/>
  <c r="G108" i="3" s="1"/>
  <c r="L94" i="4"/>
  <c r="K94" i="4" s="1"/>
  <c r="L63" i="5"/>
  <c r="K63" i="5" s="1"/>
  <c r="K15" i="4"/>
  <c r="O85" i="3"/>
  <c r="N73" i="4"/>
  <c r="N52" i="5"/>
  <c r="L60" i="3"/>
  <c r="F27" i="5"/>
  <c r="G27" i="5" s="1"/>
  <c r="H27" i="5" s="1"/>
  <c r="O123" i="3"/>
  <c r="N67" i="5"/>
  <c r="G133" i="3"/>
  <c r="O127" i="3"/>
  <c r="N112" i="4"/>
  <c r="N69" i="5"/>
  <c r="K29" i="5"/>
  <c r="O52" i="3"/>
  <c r="N35" i="5"/>
  <c r="N47" i="4"/>
  <c r="O147" i="3"/>
  <c r="N129" i="4"/>
  <c r="F15" i="5"/>
  <c r="G15" i="5" s="1"/>
  <c r="H15" i="5" s="1"/>
  <c r="F54" i="5"/>
  <c r="G54" i="5" s="1"/>
  <c r="H54" i="5" s="1"/>
  <c r="F38" i="4"/>
  <c r="G38" i="4" s="1"/>
  <c r="H38" i="4" s="1"/>
  <c r="R13" i="3"/>
  <c r="K107" i="4"/>
  <c r="O155" i="3"/>
  <c r="N83" i="5"/>
  <c r="N135" i="4"/>
  <c r="G160" i="3"/>
  <c r="H160" i="3" s="1"/>
  <c r="I160" i="3" s="1"/>
  <c r="F76" i="5"/>
  <c r="G76" i="5" s="1"/>
  <c r="H76" i="5" s="1"/>
  <c r="K74" i="4"/>
  <c r="O58" i="3"/>
  <c r="N39" i="5"/>
  <c r="J5" i="5"/>
  <c r="J5" i="4"/>
  <c r="K37" i="4"/>
  <c r="L29" i="3"/>
  <c r="J126" i="4"/>
  <c r="J78" i="5"/>
  <c r="I72" i="11"/>
  <c r="J64" i="4" s="1"/>
  <c r="K74" i="3"/>
  <c r="O62" i="3"/>
  <c r="N40" i="5"/>
  <c r="N55" i="4"/>
  <c r="F39" i="4"/>
  <c r="G39" i="4" s="1"/>
  <c r="H39" i="4" s="1"/>
  <c r="O24" i="3"/>
  <c r="N21" i="4"/>
  <c r="N16" i="5"/>
  <c r="I80" i="11"/>
  <c r="J70" i="4" s="1"/>
  <c r="K82" i="3"/>
  <c r="I102" i="11"/>
  <c r="J61" i="5" s="1"/>
  <c r="K104" i="3"/>
  <c r="M89" i="3"/>
  <c r="L89" i="3" s="1"/>
  <c r="G89" i="3" s="1"/>
  <c r="L55" i="5"/>
  <c r="K55" i="5" s="1"/>
  <c r="N41" i="3"/>
  <c r="L41" i="3" s="1"/>
  <c r="M36" i="4"/>
  <c r="K36" i="4" s="1"/>
  <c r="O113" i="3"/>
  <c r="N99" i="4"/>
  <c r="I133" i="11"/>
  <c r="J119" i="4" s="1"/>
  <c r="K135" i="3"/>
  <c r="O138" i="3"/>
  <c r="N122" i="4"/>
  <c r="K75" i="5"/>
  <c r="O92" i="3"/>
  <c r="N79" i="4"/>
  <c r="F34" i="5"/>
  <c r="G34" i="5" s="1"/>
  <c r="H34" i="5"/>
  <c r="K44" i="4"/>
  <c r="O13" i="3"/>
  <c r="N12" i="4"/>
  <c r="L143" i="3"/>
  <c r="O6" i="3"/>
  <c r="N6" i="4"/>
  <c r="O132" i="3"/>
  <c r="N73" i="5"/>
  <c r="N117" i="4"/>
  <c r="O70" i="3"/>
  <c r="N61" i="4"/>
  <c r="O56" i="3"/>
  <c r="N50" i="4"/>
  <c r="N37" i="5"/>
  <c r="G156" i="3"/>
  <c r="H156" i="3" s="1"/>
  <c r="I156" i="3" s="1"/>
  <c r="L110" i="3"/>
  <c r="N56" i="3"/>
  <c r="L56" i="3" s="1"/>
  <c r="M50" i="4"/>
  <c r="K50" i="4" s="1"/>
  <c r="M37" i="5"/>
  <c r="K37" i="5" s="1"/>
  <c r="F36" i="5"/>
  <c r="G36" i="5" s="1"/>
  <c r="H36" i="5" s="1"/>
  <c r="O32" i="3"/>
  <c r="N28" i="4"/>
  <c r="N21" i="5"/>
  <c r="O39" i="3"/>
  <c r="N26" i="5"/>
  <c r="N34" i="4"/>
  <c r="O120" i="3"/>
  <c r="N106" i="4"/>
  <c r="I40" i="11"/>
  <c r="J37" i="4" s="1"/>
  <c r="K42" i="3"/>
  <c r="I25" i="11"/>
  <c r="J24" i="4" s="1"/>
  <c r="K27" i="3"/>
  <c r="G8" i="3"/>
  <c r="O41" i="3"/>
  <c r="N36" i="4"/>
  <c r="L142" i="3"/>
  <c r="L147" i="3"/>
  <c r="J16" i="4"/>
  <c r="J13" i="5"/>
  <c r="J45" i="5"/>
  <c r="J60" i="4"/>
  <c r="N6" i="3"/>
  <c r="L6" i="3" s="1"/>
  <c r="M6" i="4"/>
  <c r="K6" i="4" s="1"/>
  <c r="I140" i="3"/>
  <c r="G140" i="3"/>
  <c r="O19" i="3"/>
  <c r="N17" i="4"/>
  <c r="N14" i="5"/>
  <c r="K34" i="4"/>
  <c r="O142" i="3"/>
  <c r="N77" i="5"/>
  <c r="N125" i="4"/>
  <c r="N144" i="3"/>
  <c r="L144" i="3" s="1"/>
  <c r="M79" i="5"/>
  <c r="K79" i="5" s="1"/>
  <c r="M127" i="4"/>
  <c r="K127" i="4" s="1"/>
  <c r="G87" i="3"/>
  <c r="I83" i="11"/>
  <c r="K85" i="3"/>
  <c r="S119" i="3"/>
  <c r="R119" i="3" s="1"/>
  <c r="R105" i="4"/>
  <c r="Q105" i="4" s="1"/>
  <c r="I15" i="11"/>
  <c r="J15" i="4" s="1"/>
  <c r="K17" i="3"/>
  <c r="K81" i="4"/>
  <c r="O11" i="3"/>
  <c r="N11" i="4"/>
  <c r="N10" i="5"/>
  <c r="F35" i="4"/>
  <c r="G35" i="4" s="1"/>
  <c r="H35" i="4" s="1"/>
  <c r="K40" i="4"/>
  <c r="K102" i="4"/>
  <c r="K135" i="4"/>
  <c r="Q102" i="4"/>
  <c r="G20" i="3"/>
  <c r="O100" i="3"/>
  <c r="N87" i="4"/>
  <c r="G88" i="3"/>
  <c r="F24" i="5"/>
  <c r="G24" i="5" s="1"/>
  <c r="H24" i="5" s="1"/>
  <c r="J39" i="4"/>
  <c r="J28" i="5"/>
  <c r="G43" i="3"/>
  <c r="K122" i="4"/>
  <c r="O145" i="3"/>
  <c r="N80" i="5"/>
  <c r="N115" i="3"/>
  <c r="L115" i="3" s="1"/>
  <c r="G115" i="3" s="1"/>
  <c r="M101" i="4"/>
  <c r="K101" i="4" s="1"/>
  <c r="F101" i="4" s="1"/>
  <c r="G101" i="4" s="1"/>
  <c r="O50" i="3"/>
  <c r="N45" i="4"/>
  <c r="N33" i="5"/>
  <c r="O60" i="3"/>
  <c r="N53" i="4"/>
  <c r="O134" i="3"/>
  <c r="N75" i="5"/>
  <c r="K65" i="5"/>
  <c r="G139" i="3"/>
  <c r="L86" i="3"/>
  <c r="L42" i="3"/>
  <c r="J21" i="4"/>
  <c r="J16" i="5"/>
  <c r="O75" i="3"/>
  <c r="N65" i="4"/>
  <c r="N48" i="5"/>
  <c r="N54" i="3"/>
  <c r="L54" i="3" s="1"/>
  <c r="M48" i="4"/>
  <c r="K48" i="4" s="1"/>
  <c r="F19" i="5"/>
  <c r="G19" i="5" s="1"/>
  <c r="H19" i="5" s="1"/>
  <c r="F82" i="4"/>
  <c r="G82" i="4" s="1"/>
  <c r="H82" i="4" s="1"/>
  <c r="O54" i="3"/>
  <c r="N48" i="4"/>
  <c r="F31" i="4"/>
  <c r="G31" i="4" s="1"/>
  <c r="H31" i="4" s="1"/>
  <c r="I73" i="3"/>
  <c r="G73" i="3"/>
  <c r="I146" i="11"/>
  <c r="J130" i="4" s="1"/>
  <c r="K148" i="3"/>
  <c r="G21" i="3"/>
  <c r="O55" i="3"/>
  <c r="N49" i="4"/>
  <c r="I24" i="11"/>
  <c r="K26" i="3"/>
  <c r="O23" i="3"/>
  <c r="N20" i="4"/>
  <c r="H46" i="4"/>
  <c r="F46" i="4"/>
  <c r="G46" i="4" s="1"/>
  <c r="I45" i="11"/>
  <c r="K47" i="3"/>
  <c r="O72" i="3"/>
  <c r="N47" i="5"/>
  <c r="L75" i="3"/>
  <c r="N104" i="3"/>
  <c r="L104" i="3" s="1"/>
  <c r="M61" i="5"/>
  <c r="K61" i="5" s="1"/>
  <c r="R114" i="3"/>
  <c r="N100" i="3"/>
  <c r="L100" i="3" s="1"/>
  <c r="M87" i="4"/>
  <c r="K87" i="4" s="1"/>
  <c r="G105" i="3"/>
  <c r="O112" i="3"/>
  <c r="N98" i="4"/>
  <c r="O7" i="3"/>
  <c r="N6" i="5"/>
  <c r="N7" i="4"/>
  <c r="G5" i="3"/>
  <c r="J75" i="4"/>
  <c r="J53" i="5"/>
  <c r="F50" i="5"/>
  <c r="G50" i="5" s="1"/>
  <c r="H50" i="5" s="1"/>
  <c r="I116" i="11"/>
  <c r="J104" i="4" s="1"/>
  <c r="K118" i="3"/>
  <c r="G82" i="3"/>
  <c r="H62" i="4"/>
  <c r="F62" i="4"/>
  <c r="G62" i="4" s="1"/>
  <c r="R115" i="3"/>
  <c r="O97" i="3"/>
  <c r="N84" i="4"/>
  <c r="I60" i="11"/>
  <c r="K62" i="3"/>
  <c r="M57" i="3"/>
  <c r="L51" i="4"/>
  <c r="L38" i="5"/>
  <c r="I13" i="11"/>
  <c r="J12" i="5" s="1"/>
  <c r="K15" i="3"/>
  <c r="J44" i="5"/>
  <c r="J59" i="4"/>
  <c r="I88" i="11"/>
  <c r="J77" i="4" s="1"/>
  <c r="K90" i="3"/>
  <c r="O117" i="3"/>
  <c r="N103" i="4"/>
  <c r="I91" i="11"/>
  <c r="K93" i="3"/>
  <c r="N85" i="3"/>
  <c r="L85" i="3" s="1"/>
  <c r="M52" i="5"/>
  <c r="K52" i="5" s="1"/>
  <c r="M73" i="4"/>
  <c r="K73" i="4" s="1"/>
  <c r="O27" i="3"/>
  <c r="N24" i="4"/>
  <c r="O124" i="3"/>
  <c r="N109" i="4"/>
  <c r="L16" i="3"/>
  <c r="K20" i="4"/>
  <c r="G53" i="3"/>
  <c r="I153" i="11"/>
  <c r="K155" i="3"/>
  <c r="N132" i="3"/>
  <c r="L132" i="3" s="1"/>
  <c r="M117" i="4"/>
  <c r="K117" i="4" s="1"/>
  <c r="M73" i="5"/>
  <c r="K73" i="5" s="1"/>
  <c r="O149" i="3"/>
  <c r="N81" i="5"/>
  <c r="F25" i="4"/>
  <c r="G25" i="4" s="1"/>
  <c r="H25" i="4" s="1"/>
  <c r="H101" i="4"/>
  <c r="S113" i="3"/>
  <c r="R113" i="3" s="1"/>
  <c r="R99" i="4"/>
  <c r="Q99" i="4" s="1"/>
  <c r="H22" i="5"/>
  <c r="F22" i="5"/>
  <c r="G22" i="5" s="1"/>
  <c r="J57" i="5"/>
  <c r="J85" i="4"/>
  <c r="L39" i="3"/>
  <c r="F23" i="5"/>
  <c r="G23" i="5" s="1"/>
  <c r="H23" i="5" s="1"/>
  <c r="F63" i="4"/>
  <c r="G63" i="4" s="1"/>
  <c r="H63" i="4"/>
  <c r="O116" i="3"/>
  <c r="N102" i="4"/>
  <c r="I49" i="11"/>
  <c r="K51" i="3"/>
  <c r="N113" i="3"/>
  <c r="L113" i="3" s="1"/>
  <c r="M99" i="4"/>
  <c r="K99" i="4" s="1"/>
  <c r="O33" i="3"/>
  <c r="N29" i="4"/>
  <c r="J33" i="5"/>
  <c r="J45" i="4"/>
  <c r="O130" i="3"/>
  <c r="N71" i="5"/>
  <c r="N115" i="4"/>
  <c r="G40" i="3"/>
  <c r="L45" i="3"/>
  <c r="F56" i="4"/>
  <c r="G56" i="4" s="1"/>
  <c r="H56" i="4" s="1"/>
  <c r="L116" i="3"/>
  <c r="K83" i="5"/>
  <c r="R116" i="3"/>
  <c r="O65" i="3"/>
  <c r="N57" i="4"/>
  <c r="N42" i="5"/>
  <c r="G37" i="3"/>
  <c r="O143" i="3"/>
  <c r="N126" i="4"/>
  <c r="N78" i="5"/>
  <c r="L138" i="3"/>
  <c r="O121" i="3"/>
  <c r="N65" i="5"/>
  <c r="N107" i="4"/>
  <c r="O101" i="3"/>
  <c r="N88" i="4"/>
  <c r="K32" i="4"/>
  <c r="F32" i="4" s="1"/>
  <c r="G32" i="4" s="1"/>
  <c r="H32" i="4" s="1"/>
  <c r="O57" i="3"/>
  <c r="N51" i="4"/>
  <c r="N38" i="5"/>
  <c r="L121" i="3"/>
  <c r="J63" i="5"/>
  <c r="J94" i="4"/>
  <c r="O42" i="3"/>
  <c r="N37" i="4"/>
  <c r="K105" i="4"/>
  <c r="J62" i="5"/>
  <c r="J93" i="4"/>
  <c r="H113" i="4" l="1"/>
  <c r="H115" i="3"/>
  <c r="AU184" i="17"/>
  <c r="D184" i="17" s="1"/>
  <c r="H108" i="3"/>
  <c r="AU177" i="17"/>
  <c r="D177" i="17" s="1"/>
  <c r="F63" i="5"/>
  <c r="G63" i="5" s="1"/>
  <c r="H63" i="5" s="1"/>
  <c r="F55" i="5"/>
  <c r="G55" i="5" s="1"/>
  <c r="H55" i="5" s="1"/>
  <c r="F94" i="4"/>
  <c r="G94" i="4" s="1"/>
  <c r="H94" i="4" s="1"/>
  <c r="G121" i="3"/>
  <c r="G130" i="3"/>
  <c r="H73" i="3"/>
  <c r="AU120" i="17"/>
  <c r="D120" i="17" s="1"/>
  <c r="H88" i="3"/>
  <c r="I88" i="3" s="1"/>
  <c r="AU143" i="17"/>
  <c r="D143" i="17" s="1"/>
  <c r="F106" i="4"/>
  <c r="G106" i="4" s="1"/>
  <c r="H106" i="4" s="1"/>
  <c r="F37" i="5"/>
  <c r="G37" i="5" s="1"/>
  <c r="H37" i="5" s="1"/>
  <c r="F6" i="4"/>
  <c r="G6" i="4" s="1"/>
  <c r="H6" i="4" s="1"/>
  <c r="F79" i="4"/>
  <c r="G79" i="4" s="1"/>
  <c r="H79" i="4" s="1"/>
  <c r="G113" i="3"/>
  <c r="F40" i="5"/>
  <c r="G40" i="5" s="1"/>
  <c r="H40" i="5" s="1"/>
  <c r="F47" i="4"/>
  <c r="G47" i="4" s="1"/>
  <c r="H47" i="4" s="1"/>
  <c r="G85" i="3"/>
  <c r="H131" i="3"/>
  <c r="I131" i="3" s="1"/>
  <c r="AU207" i="17"/>
  <c r="D207" i="17" s="1"/>
  <c r="J21" i="5"/>
  <c r="J28" i="4"/>
  <c r="F16" i="4"/>
  <c r="G16" i="4" s="1"/>
  <c r="H16" i="4" s="1"/>
  <c r="J8" i="4"/>
  <c r="J7" i="5"/>
  <c r="K51" i="4"/>
  <c r="G15" i="3"/>
  <c r="G129" i="3"/>
  <c r="G45" i="3"/>
  <c r="J35" i="4"/>
  <c r="J27" i="5"/>
  <c r="G31" i="3"/>
  <c r="G153" i="3"/>
  <c r="G106" i="3"/>
  <c r="F45" i="5"/>
  <c r="G45" i="5" s="1"/>
  <c r="H45" i="5" s="1"/>
  <c r="F104" i="4"/>
  <c r="G104" i="4" s="1"/>
  <c r="H104" i="4" s="1"/>
  <c r="G81" i="3"/>
  <c r="H35" i="3"/>
  <c r="AU56" i="17"/>
  <c r="D56" i="17" s="1"/>
  <c r="H15" i="4"/>
  <c r="F15" i="4"/>
  <c r="G15" i="4" s="1"/>
  <c r="F66" i="5"/>
  <c r="G66" i="5" s="1"/>
  <c r="H66" i="5" s="1"/>
  <c r="F43" i="5"/>
  <c r="G43" i="5" s="1"/>
  <c r="H43" i="5" s="1"/>
  <c r="G26" i="3"/>
  <c r="H95" i="3"/>
  <c r="I95" i="3" s="1"/>
  <c r="AU152" i="17"/>
  <c r="D152" i="17" s="1"/>
  <c r="H64" i="3"/>
  <c r="I64" i="3" s="1"/>
  <c r="AU108" i="17"/>
  <c r="D108" i="17" s="1"/>
  <c r="I108" i="3"/>
  <c r="F59" i="5"/>
  <c r="G59" i="5" s="1"/>
  <c r="H59" i="5" s="1"/>
  <c r="G9" i="3"/>
  <c r="F51" i="4"/>
  <c r="G51" i="4" s="1"/>
  <c r="H51" i="4" s="1"/>
  <c r="G65" i="3"/>
  <c r="H102" i="4"/>
  <c r="F102" i="4"/>
  <c r="G102" i="4" s="1"/>
  <c r="H53" i="3"/>
  <c r="I53" i="3" s="1"/>
  <c r="AU89" i="17"/>
  <c r="D89" i="17" s="1"/>
  <c r="G27" i="3"/>
  <c r="H5" i="3"/>
  <c r="I5" i="3" s="1"/>
  <c r="AU3" i="17"/>
  <c r="D3" i="17" s="1"/>
  <c r="G72" i="3"/>
  <c r="J23" i="4"/>
  <c r="J18" i="5"/>
  <c r="G60" i="3"/>
  <c r="F11" i="4"/>
  <c r="G11" i="4" s="1"/>
  <c r="H11" i="4" s="1"/>
  <c r="J52" i="5"/>
  <c r="J73" i="4"/>
  <c r="G142" i="3"/>
  <c r="G41" i="3"/>
  <c r="G120" i="3"/>
  <c r="H50" i="4"/>
  <c r="F50" i="4"/>
  <c r="G50" i="4" s="1"/>
  <c r="G6" i="3"/>
  <c r="G92" i="3"/>
  <c r="G62" i="3"/>
  <c r="F135" i="4"/>
  <c r="G135" i="4" s="1"/>
  <c r="H135" i="4" s="1"/>
  <c r="F35" i="5"/>
  <c r="G35" i="5" s="1"/>
  <c r="H35" i="5" s="1"/>
  <c r="F67" i="5"/>
  <c r="G67" i="5" s="1"/>
  <c r="H67" i="5"/>
  <c r="F13" i="4"/>
  <c r="G13" i="4" s="1"/>
  <c r="H13" i="4" s="1"/>
  <c r="H77" i="3"/>
  <c r="I77" i="3" s="1"/>
  <c r="AU125" i="17"/>
  <c r="D125" i="17" s="1"/>
  <c r="G18" i="3"/>
  <c r="F83" i="4"/>
  <c r="G83" i="4" s="1"/>
  <c r="H83" i="4" s="1"/>
  <c r="L57" i="3"/>
  <c r="H44" i="3"/>
  <c r="I44" i="3" s="1"/>
  <c r="AU67" i="17"/>
  <c r="D67" i="17" s="1"/>
  <c r="H125" i="3"/>
  <c r="I125" i="3" s="1"/>
  <c r="AU199" i="17"/>
  <c r="D199" i="17" s="1"/>
  <c r="F59" i="4"/>
  <c r="G59" i="4" s="1"/>
  <c r="H59" i="4" s="1"/>
  <c r="F127" i="4"/>
  <c r="G127" i="4" s="1"/>
  <c r="H127" i="4" s="1"/>
  <c r="H71" i="3"/>
  <c r="I71" i="3" s="1"/>
  <c r="AU118" i="17"/>
  <c r="D118" i="17" s="1"/>
  <c r="F67" i="4"/>
  <c r="G67" i="4" s="1"/>
  <c r="H67" i="4" s="1"/>
  <c r="H30" i="4"/>
  <c r="F30" i="4"/>
  <c r="G30" i="4" s="1"/>
  <c r="F30" i="5"/>
  <c r="G30" i="5" s="1"/>
  <c r="H30" i="5" s="1"/>
  <c r="F77" i="4"/>
  <c r="G77" i="4" s="1"/>
  <c r="H77" i="4" s="1"/>
  <c r="F60" i="4"/>
  <c r="G60" i="4" s="1"/>
  <c r="H60" i="4" s="1"/>
  <c r="G118" i="3"/>
  <c r="G17" i="3"/>
  <c r="F58" i="5"/>
  <c r="G58" i="5" s="1"/>
  <c r="H58" i="5"/>
  <c r="G122" i="3"/>
  <c r="F58" i="4"/>
  <c r="G58" i="4" s="1"/>
  <c r="H58" i="4" s="1"/>
  <c r="F119" i="4"/>
  <c r="G119" i="4" s="1"/>
  <c r="H119" i="4" s="1"/>
  <c r="F80" i="4"/>
  <c r="G80" i="4" s="1"/>
  <c r="H80" i="4" s="1"/>
  <c r="F89" i="4"/>
  <c r="G89" i="4" s="1"/>
  <c r="H89" i="4" s="1"/>
  <c r="J90" i="4"/>
  <c r="J60" i="5"/>
  <c r="F57" i="4"/>
  <c r="G57" i="4" s="1"/>
  <c r="H57" i="4" s="1"/>
  <c r="F24" i="4"/>
  <c r="G24" i="4" s="1"/>
  <c r="H24" i="4" s="1"/>
  <c r="H105" i="3"/>
  <c r="I105" i="3" s="1"/>
  <c r="AU167" i="17"/>
  <c r="D167" i="17" s="1"/>
  <c r="F77" i="5"/>
  <c r="G77" i="5" s="1"/>
  <c r="H77" i="5" s="1"/>
  <c r="I116" i="3"/>
  <c r="G116" i="3"/>
  <c r="H87" i="3"/>
  <c r="I87" i="3" s="1"/>
  <c r="AU142" i="17"/>
  <c r="D142" i="17" s="1"/>
  <c r="H8" i="3"/>
  <c r="I8" i="3" s="1"/>
  <c r="AU10" i="17"/>
  <c r="D10" i="17" s="1"/>
  <c r="F83" i="5"/>
  <c r="G83" i="5" s="1"/>
  <c r="H83" i="5" s="1"/>
  <c r="F100" i="4"/>
  <c r="G100" i="4" s="1"/>
  <c r="H100" i="4" s="1"/>
  <c r="G68" i="3"/>
  <c r="H154" i="3"/>
  <c r="I154" i="3" s="1"/>
  <c r="AU237" i="17"/>
  <c r="D237" i="17" s="1"/>
  <c r="F61" i="5"/>
  <c r="G61" i="5" s="1"/>
  <c r="H61" i="5" s="1"/>
  <c r="F64" i="4"/>
  <c r="G64" i="4" s="1"/>
  <c r="H64" i="4" s="1"/>
  <c r="G102" i="3"/>
  <c r="F126" i="4"/>
  <c r="G126" i="4" s="1"/>
  <c r="H126" i="4" s="1"/>
  <c r="G149" i="3"/>
  <c r="G55" i="3"/>
  <c r="H43" i="3"/>
  <c r="I43" i="3" s="1"/>
  <c r="AU65" i="17"/>
  <c r="D65" i="17" s="1"/>
  <c r="F122" i="4"/>
  <c r="G122" i="4" s="1"/>
  <c r="H122" i="4" s="1"/>
  <c r="F21" i="4"/>
  <c r="G21" i="4" s="1"/>
  <c r="H21" i="4" s="1"/>
  <c r="G58" i="3"/>
  <c r="F44" i="4"/>
  <c r="G44" i="4" s="1"/>
  <c r="H44" i="4" s="1"/>
  <c r="F97" i="4"/>
  <c r="G97" i="4" s="1"/>
  <c r="H97" i="4" s="1"/>
  <c r="G42" i="3"/>
  <c r="G143" i="3"/>
  <c r="G33" i="3"/>
  <c r="F84" i="4"/>
  <c r="G84" i="4" s="1"/>
  <c r="H84" i="4" s="1"/>
  <c r="F6" i="5"/>
  <c r="G6" i="5" s="1"/>
  <c r="H6" i="5" s="1"/>
  <c r="H21" i="3"/>
  <c r="I21" i="3" s="1"/>
  <c r="AU35" i="17"/>
  <c r="D35" i="17" s="1"/>
  <c r="F48" i="4"/>
  <c r="G48" i="4" s="1"/>
  <c r="H48" i="4" s="1"/>
  <c r="F48" i="5"/>
  <c r="G48" i="5" s="1"/>
  <c r="H48" i="5" s="1"/>
  <c r="G50" i="3"/>
  <c r="H20" i="3"/>
  <c r="I20" i="3" s="1"/>
  <c r="AU34" i="17"/>
  <c r="D34" i="17" s="1"/>
  <c r="F17" i="4"/>
  <c r="G17" i="4" s="1"/>
  <c r="H17" i="4"/>
  <c r="G39" i="3"/>
  <c r="G70" i="3"/>
  <c r="G13" i="3"/>
  <c r="G138" i="3"/>
  <c r="G24" i="3"/>
  <c r="F69" i="5"/>
  <c r="G69" i="5" s="1"/>
  <c r="H69" i="5" s="1"/>
  <c r="G59" i="3"/>
  <c r="G29" i="3"/>
  <c r="G137" i="3"/>
  <c r="F81" i="4"/>
  <c r="G81" i="4" s="1"/>
  <c r="H81" i="4"/>
  <c r="G152" i="3"/>
  <c r="F128" i="4"/>
  <c r="G128" i="4" s="1"/>
  <c r="H128" i="4" s="1"/>
  <c r="F33" i="4"/>
  <c r="G33" i="4" s="1"/>
  <c r="H33" i="4" s="1"/>
  <c r="F26" i="4"/>
  <c r="G26" i="4" s="1"/>
  <c r="H26" i="4" s="1"/>
  <c r="F105" i="4"/>
  <c r="G105" i="4" s="1"/>
  <c r="H105" i="4" s="1"/>
  <c r="F57" i="5"/>
  <c r="G57" i="5" s="1"/>
  <c r="H57" i="5"/>
  <c r="H51" i="3"/>
  <c r="AU82" i="17"/>
  <c r="D82" i="17" s="1"/>
  <c r="H80" i="3"/>
  <c r="I80" i="3" s="1"/>
  <c r="AU128" i="17"/>
  <c r="D128" i="17" s="1"/>
  <c r="F64" i="5"/>
  <c r="G64" i="5" s="1"/>
  <c r="H64" i="5" s="1"/>
  <c r="F32" i="5"/>
  <c r="G32" i="5" s="1"/>
  <c r="H32" i="5" s="1"/>
  <c r="F31" i="5"/>
  <c r="G31" i="5" s="1"/>
  <c r="H31" i="5" s="1"/>
  <c r="F120" i="4"/>
  <c r="G120" i="4" s="1"/>
  <c r="H120" i="4" s="1"/>
  <c r="H150" i="3"/>
  <c r="I150" i="3" s="1"/>
  <c r="AU229" i="17"/>
  <c r="D229" i="17" s="1"/>
  <c r="F71" i="4"/>
  <c r="G71" i="4" s="1"/>
  <c r="H71" i="4" s="1"/>
  <c r="G86" i="3"/>
  <c r="G10" i="3"/>
  <c r="F14" i="4"/>
  <c r="G14" i="4" s="1"/>
  <c r="H14" i="4" s="1"/>
  <c r="F60" i="5"/>
  <c r="G60" i="5" s="1"/>
  <c r="H60" i="5" s="1"/>
  <c r="F68" i="4"/>
  <c r="G68" i="4" s="1"/>
  <c r="H68" i="4"/>
  <c r="F17" i="5"/>
  <c r="G17" i="5" s="1"/>
  <c r="H17" i="5" s="1"/>
  <c r="G111" i="3"/>
  <c r="J33" i="4"/>
  <c r="J25" i="5"/>
  <c r="J46" i="4"/>
  <c r="J34" i="5"/>
  <c r="G145" i="3"/>
  <c r="F36" i="4"/>
  <c r="G36" i="4" s="1"/>
  <c r="H36" i="4" s="1"/>
  <c r="F81" i="5"/>
  <c r="G81" i="5" s="1"/>
  <c r="H81" i="5"/>
  <c r="F49" i="4"/>
  <c r="G49" i="4" s="1"/>
  <c r="H49" i="4" s="1"/>
  <c r="F33" i="5"/>
  <c r="G33" i="5" s="1"/>
  <c r="H33" i="5" s="1"/>
  <c r="F44" i="5"/>
  <c r="G44" i="5" s="1"/>
  <c r="H44" i="5" s="1"/>
  <c r="G135" i="3"/>
  <c r="J70" i="5"/>
  <c r="J113" i="4"/>
  <c r="F29" i="4"/>
  <c r="G29" i="4" s="1"/>
  <c r="H29" i="4" s="1"/>
  <c r="J55" i="4"/>
  <c r="J40" i="5"/>
  <c r="F7" i="4"/>
  <c r="G7" i="4" s="1"/>
  <c r="H7" i="4" s="1"/>
  <c r="F14" i="5"/>
  <c r="G14" i="5" s="1"/>
  <c r="H14" i="5" s="1"/>
  <c r="F61" i="4"/>
  <c r="G61" i="4" s="1"/>
  <c r="H61" i="4" s="1"/>
  <c r="F12" i="4"/>
  <c r="G12" i="4" s="1"/>
  <c r="H12" i="4" s="1"/>
  <c r="G99" i="3"/>
  <c r="F10" i="4"/>
  <c r="G10" i="4" s="1"/>
  <c r="H10" i="4" s="1"/>
  <c r="G110" i="3"/>
  <c r="G74" i="3"/>
  <c r="G93" i="3"/>
  <c r="F88" i="4"/>
  <c r="G88" i="4" s="1"/>
  <c r="H88" i="4" s="1"/>
  <c r="G101" i="3"/>
  <c r="H37" i="3"/>
  <c r="I37" i="3" s="1"/>
  <c r="AU58" i="17"/>
  <c r="D58" i="17" s="1"/>
  <c r="G97" i="3"/>
  <c r="G7" i="3"/>
  <c r="G54" i="3"/>
  <c r="F65" i="4"/>
  <c r="G65" i="4" s="1"/>
  <c r="H65" i="4" s="1"/>
  <c r="G19" i="3"/>
  <c r="F21" i="5"/>
  <c r="G21" i="5" s="1"/>
  <c r="H21" i="5" s="1"/>
  <c r="F117" i="4"/>
  <c r="G117" i="4" s="1"/>
  <c r="H117" i="4" s="1"/>
  <c r="F112" i="4"/>
  <c r="G112" i="4" s="1"/>
  <c r="H112" i="4" s="1"/>
  <c r="G94" i="3"/>
  <c r="H48" i="3"/>
  <c r="I48" i="3" s="1"/>
  <c r="AU73" i="17"/>
  <c r="D73" i="17" s="1"/>
  <c r="G146" i="3"/>
  <c r="F25" i="5"/>
  <c r="G25" i="5" s="1"/>
  <c r="H25" i="5" s="1"/>
  <c r="G30" i="3"/>
  <c r="G119" i="3"/>
  <c r="F85" i="4"/>
  <c r="G85" i="4" s="1"/>
  <c r="H85" i="4"/>
  <c r="F72" i="4"/>
  <c r="G72" i="4" s="1"/>
  <c r="H72" i="4" s="1"/>
  <c r="F95" i="4"/>
  <c r="G95" i="4" s="1"/>
  <c r="H95" i="4" s="1"/>
  <c r="G49" i="3"/>
  <c r="F42" i="4"/>
  <c r="G42" i="4" s="1"/>
  <c r="H42" i="4" s="1"/>
  <c r="G136" i="3"/>
  <c r="G83" i="3"/>
  <c r="I50" i="11"/>
  <c r="K52" i="3"/>
  <c r="G16" i="3"/>
  <c r="F90" i="4"/>
  <c r="G90" i="4" s="1"/>
  <c r="H90" i="4" s="1"/>
  <c r="G79" i="3"/>
  <c r="F22" i="4"/>
  <c r="G22" i="4" s="1"/>
  <c r="H22" i="4" s="1"/>
  <c r="J66" i="5"/>
  <c r="J108" i="4"/>
  <c r="J83" i="5"/>
  <c r="J135" i="4"/>
  <c r="G117" i="3"/>
  <c r="F53" i="4"/>
  <c r="G53" i="4" s="1"/>
  <c r="H53" i="4" s="1"/>
  <c r="F10" i="5"/>
  <c r="G10" i="5" s="1"/>
  <c r="H10" i="5"/>
  <c r="H82" i="3"/>
  <c r="I82" i="3" s="1"/>
  <c r="AU135" i="17"/>
  <c r="D135" i="17" s="1"/>
  <c r="F16" i="5"/>
  <c r="G16" i="5" s="1"/>
  <c r="H16" i="5" s="1"/>
  <c r="G96" i="3"/>
  <c r="F79" i="5"/>
  <c r="G79" i="5" s="1"/>
  <c r="H79" i="5" s="1"/>
  <c r="F41" i="4"/>
  <c r="G41" i="4" s="1"/>
  <c r="H41" i="4" s="1"/>
  <c r="G90" i="3"/>
  <c r="F86" i="4"/>
  <c r="G86" i="4" s="1"/>
  <c r="H86" i="4" s="1"/>
  <c r="G66" i="3"/>
  <c r="F9" i="5"/>
  <c r="G9" i="5" s="1"/>
  <c r="H9" i="5" s="1"/>
  <c r="F96" i="4"/>
  <c r="G96" i="4" s="1"/>
  <c r="H96" i="4" s="1"/>
  <c r="F37" i="4"/>
  <c r="G37" i="4" s="1"/>
  <c r="H37" i="4"/>
  <c r="F45" i="4"/>
  <c r="G45" i="4" s="1"/>
  <c r="H45" i="4" s="1"/>
  <c r="I100" i="3"/>
  <c r="G100" i="3"/>
  <c r="G155" i="3"/>
  <c r="F52" i="4"/>
  <c r="G52" i="4" s="1"/>
  <c r="H52" i="4" s="1"/>
  <c r="F20" i="5"/>
  <c r="G20" i="5" s="1"/>
  <c r="H20" i="5"/>
  <c r="F82" i="5"/>
  <c r="G82" i="5" s="1"/>
  <c r="H82" i="5" s="1"/>
  <c r="J125" i="4"/>
  <c r="J77" i="5"/>
  <c r="G67" i="3"/>
  <c r="F74" i="4"/>
  <c r="G74" i="4" s="1"/>
  <c r="H74" i="4" s="1"/>
  <c r="F107" i="4"/>
  <c r="G107" i="4" s="1"/>
  <c r="H107" i="4" s="1"/>
  <c r="F109" i="4"/>
  <c r="G109" i="4" s="1"/>
  <c r="H109" i="4" s="1"/>
  <c r="J80" i="4"/>
  <c r="J56" i="5"/>
  <c r="H98" i="4"/>
  <c r="F98" i="4"/>
  <c r="G98" i="4" s="1"/>
  <c r="F20" i="4"/>
  <c r="G20" i="4" s="1"/>
  <c r="H20" i="4" s="1"/>
  <c r="G75" i="3"/>
  <c r="F75" i="5"/>
  <c r="G75" i="5" s="1"/>
  <c r="H75" i="5" s="1"/>
  <c r="H140" i="3"/>
  <c r="AU218" i="17"/>
  <c r="D218" i="17" s="1"/>
  <c r="F28" i="4"/>
  <c r="G28" i="4" s="1"/>
  <c r="H28" i="4" s="1"/>
  <c r="F73" i="5"/>
  <c r="G73" i="5" s="1"/>
  <c r="H73" i="5" s="1"/>
  <c r="F129" i="4"/>
  <c r="G129" i="4" s="1"/>
  <c r="H129" i="4"/>
  <c r="G127" i="3"/>
  <c r="F52" i="5"/>
  <c r="G52" i="5" s="1"/>
  <c r="H52" i="5" s="1"/>
  <c r="H22" i="3"/>
  <c r="I22" i="3" s="1"/>
  <c r="AU36" i="17"/>
  <c r="D36" i="17" s="1"/>
  <c r="H130" i="4"/>
  <c r="F130" i="4"/>
  <c r="G130" i="4" s="1"/>
  <c r="F132" i="4"/>
  <c r="G132" i="4" s="1"/>
  <c r="H132" i="4" s="1"/>
  <c r="F40" i="4"/>
  <c r="G40" i="4" s="1"/>
  <c r="H40" i="4" s="1"/>
  <c r="G38" i="3"/>
  <c r="H12" i="3"/>
  <c r="I12" i="3" s="1"/>
  <c r="AU18" i="17"/>
  <c r="D18" i="17" s="1"/>
  <c r="G98" i="3"/>
  <c r="I98" i="3"/>
  <c r="F51" i="5"/>
  <c r="G51" i="5" s="1"/>
  <c r="H51" i="5" s="1"/>
  <c r="F78" i="4"/>
  <c r="G78" i="4" s="1"/>
  <c r="H78" i="4" s="1"/>
  <c r="G109" i="3"/>
  <c r="G47" i="3"/>
  <c r="H107" i="3"/>
  <c r="I107" i="3" s="1"/>
  <c r="AU176" i="17"/>
  <c r="D176" i="17" s="1"/>
  <c r="F18" i="5"/>
  <c r="G18" i="5" s="1"/>
  <c r="H18" i="5" s="1"/>
  <c r="J72" i="4"/>
  <c r="J51" i="5"/>
  <c r="F49" i="5"/>
  <c r="G49" i="5" s="1"/>
  <c r="H49" i="5" s="1"/>
  <c r="H28" i="3"/>
  <c r="I28" i="3" s="1"/>
  <c r="AU48" i="17"/>
  <c r="D48" i="17" s="1"/>
  <c r="F41" i="5"/>
  <c r="G41" i="5" s="1"/>
  <c r="H41" i="5" s="1"/>
  <c r="G103" i="3"/>
  <c r="G25" i="3"/>
  <c r="J44" i="4"/>
  <c r="J32" i="5"/>
  <c r="F9" i="4"/>
  <c r="G9" i="4" s="1"/>
  <c r="H9" i="4" s="1"/>
  <c r="H89" i="3"/>
  <c r="I89" i="3" s="1"/>
  <c r="AU144" i="17"/>
  <c r="D144" i="17" s="1"/>
  <c r="F47" i="5"/>
  <c r="G47" i="5" s="1"/>
  <c r="H47" i="5" s="1"/>
  <c r="F78" i="5"/>
  <c r="G78" i="5" s="1"/>
  <c r="H78" i="5" s="1"/>
  <c r="H40" i="3"/>
  <c r="I40" i="3" s="1"/>
  <c r="AU61" i="17"/>
  <c r="D61" i="17" s="1"/>
  <c r="H87" i="4"/>
  <c r="F87" i="4"/>
  <c r="G87" i="4" s="1"/>
  <c r="G11" i="3"/>
  <c r="F34" i="4"/>
  <c r="G34" i="4" s="1"/>
  <c r="H34" i="4" s="1"/>
  <c r="G56" i="3"/>
  <c r="F39" i="5"/>
  <c r="G39" i="5" s="1"/>
  <c r="H39" i="5" s="1"/>
  <c r="G52" i="3"/>
  <c r="G123" i="3"/>
  <c r="G14" i="3"/>
  <c r="J117" i="4"/>
  <c r="J73" i="5"/>
  <c r="H69" i="3"/>
  <c r="I69" i="3" s="1"/>
  <c r="AU113" i="17"/>
  <c r="D113" i="17" s="1"/>
  <c r="G78" i="3"/>
  <c r="G34" i="3"/>
  <c r="F56" i="5"/>
  <c r="G56" i="5" s="1"/>
  <c r="H56" i="5" s="1"/>
  <c r="J31" i="5"/>
  <c r="J42" i="4"/>
  <c r="H139" i="3"/>
  <c r="I139" i="3" s="1"/>
  <c r="AU217" i="17"/>
  <c r="D217" i="17" s="1"/>
  <c r="F26" i="5"/>
  <c r="G26" i="5" s="1"/>
  <c r="H26" i="5" s="1"/>
  <c r="F121" i="4"/>
  <c r="G121" i="4" s="1"/>
  <c r="H121" i="4" s="1"/>
  <c r="G144" i="3"/>
  <c r="G46" i="3"/>
  <c r="G114" i="3"/>
  <c r="G104" i="3"/>
  <c r="F115" i="4"/>
  <c r="G115" i="4" s="1"/>
  <c r="H115" i="4" s="1"/>
  <c r="F65" i="5"/>
  <c r="G65" i="5" s="1"/>
  <c r="H65" i="5" s="1"/>
  <c r="F42" i="5"/>
  <c r="G42" i="5" s="1"/>
  <c r="H42" i="5" s="1"/>
  <c r="F71" i="5"/>
  <c r="G71" i="5" s="1"/>
  <c r="H71" i="5" s="1"/>
  <c r="G124" i="3"/>
  <c r="F103" i="4"/>
  <c r="G103" i="4" s="1"/>
  <c r="H103" i="4" s="1"/>
  <c r="I112" i="3"/>
  <c r="G112" i="3"/>
  <c r="G23" i="3"/>
  <c r="G134" i="3"/>
  <c r="F80" i="5"/>
  <c r="G80" i="5" s="1"/>
  <c r="H80" i="5" s="1"/>
  <c r="F125" i="4"/>
  <c r="G125" i="4" s="1"/>
  <c r="H125" i="4"/>
  <c r="G32" i="3"/>
  <c r="G132" i="3"/>
  <c r="F99" i="4"/>
  <c r="G99" i="4" s="1"/>
  <c r="H99" i="4" s="1"/>
  <c r="F55" i="4"/>
  <c r="G55" i="4" s="1"/>
  <c r="H55" i="4" s="1"/>
  <c r="G147" i="3"/>
  <c r="H133" i="3"/>
  <c r="I133" i="3" s="1"/>
  <c r="AU209" i="17"/>
  <c r="D209" i="17" s="1"/>
  <c r="F73" i="4"/>
  <c r="G73" i="4" s="1"/>
  <c r="H73" i="4" s="1"/>
  <c r="G148" i="3"/>
  <c r="I148" i="3"/>
  <c r="F13" i="5"/>
  <c r="G13" i="5" s="1"/>
  <c r="H13" i="5" s="1"/>
  <c r="H126" i="3"/>
  <c r="I126" i="3" s="1"/>
  <c r="AU200" i="17"/>
  <c r="D200" i="17" s="1"/>
  <c r="K38" i="5"/>
  <c r="F12" i="5"/>
  <c r="G12" i="5" s="1"/>
  <c r="H12" i="5" s="1"/>
  <c r="G151" i="3"/>
  <c r="F114" i="4"/>
  <c r="G114" i="4" s="1"/>
  <c r="H114" i="4" s="1"/>
  <c r="F29" i="5"/>
  <c r="G29" i="5" s="1"/>
  <c r="H29" i="5" s="1"/>
  <c r="H141" i="3"/>
  <c r="I141" i="3" s="1"/>
  <c r="AU219" i="17"/>
  <c r="D219" i="17" s="1"/>
  <c r="H61" i="3"/>
  <c r="I61" i="3" s="1"/>
  <c r="AU103" i="17"/>
  <c r="D103" i="17" s="1"/>
  <c r="F27" i="4"/>
  <c r="G27" i="4" s="1"/>
  <c r="H27" i="4" s="1"/>
  <c r="G84" i="3"/>
  <c r="F133" i="4"/>
  <c r="G133" i="4" s="1"/>
  <c r="H133" i="4" s="1"/>
  <c r="G91" i="3"/>
  <c r="F92" i="4"/>
  <c r="G92" i="4" s="1"/>
  <c r="H92" i="4" s="1"/>
  <c r="H128" i="3"/>
  <c r="I128" i="3" s="1"/>
  <c r="AU202" i="17"/>
  <c r="D202" i="17" s="1"/>
  <c r="F69" i="4"/>
  <c r="G69" i="4" s="1"/>
  <c r="H69" i="4" s="1"/>
  <c r="F108" i="4"/>
  <c r="G108" i="4" s="1"/>
  <c r="H108" i="4" s="1"/>
  <c r="F23" i="4"/>
  <c r="G23" i="4" s="1"/>
  <c r="H23" i="4" s="1"/>
  <c r="H36" i="3"/>
  <c r="I36" i="3" s="1"/>
  <c r="AU57" i="17"/>
  <c r="D57" i="17" s="1"/>
  <c r="G76" i="3"/>
  <c r="G63" i="3"/>
  <c r="J58" i="4"/>
  <c r="J43" i="5"/>
  <c r="F8" i="5"/>
  <c r="G8" i="5" s="1"/>
  <c r="H8" i="5" s="1"/>
  <c r="J34" i="4"/>
  <c r="J26" i="5"/>
  <c r="H127" i="3" l="1"/>
  <c r="I127" i="3" s="1"/>
  <c r="AU201" i="17"/>
  <c r="D201" i="17" s="1"/>
  <c r="J80" i="3"/>
  <c r="I50" i="5"/>
  <c r="G57" i="3"/>
  <c r="H17" i="3"/>
  <c r="I17" i="3" s="1"/>
  <c r="AU28" i="17"/>
  <c r="D28" i="17" s="1"/>
  <c r="I56" i="4"/>
  <c r="J64" i="3"/>
  <c r="H31" i="3"/>
  <c r="I31" i="3" s="1"/>
  <c r="AU51" i="17"/>
  <c r="D51" i="17" s="1"/>
  <c r="H15" i="3"/>
  <c r="I15" i="3" s="1"/>
  <c r="AU26" i="17"/>
  <c r="D26" i="17" s="1"/>
  <c r="H144" i="3"/>
  <c r="I144" i="3" s="1"/>
  <c r="AU223" i="17"/>
  <c r="D223" i="17" s="1"/>
  <c r="H11" i="3"/>
  <c r="I11" i="3" s="1"/>
  <c r="AU15" i="17"/>
  <c r="D15" i="17" s="1"/>
  <c r="H25" i="3"/>
  <c r="I25" i="3" s="1"/>
  <c r="AU41" i="17"/>
  <c r="D41" i="17" s="1"/>
  <c r="H98" i="3"/>
  <c r="AU156" i="17"/>
  <c r="D156" i="17" s="1"/>
  <c r="H66" i="3"/>
  <c r="I66" i="3" s="1"/>
  <c r="AU110" i="17"/>
  <c r="D110" i="17" s="1"/>
  <c r="H10" i="3"/>
  <c r="I10" i="3" s="1"/>
  <c r="AU12" i="17"/>
  <c r="D12" i="17" s="1"/>
  <c r="H50" i="3"/>
  <c r="I50" i="3" s="1"/>
  <c r="AU76" i="17"/>
  <c r="D76" i="17" s="1"/>
  <c r="H42" i="3"/>
  <c r="I42" i="3" s="1"/>
  <c r="AU64" i="17"/>
  <c r="D64" i="17" s="1"/>
  <c r="H92" i="3"/>
  <c r="I92" i="3" s="1"/>
  <c r="AU147" i="17"/>
  <c r="D147" i="17" s="1"/>
  <c r="H41" i="3"/>
  <c r="I41" i="3" s="1"/>
  <c r="AU63" i="17"/>
  <c r="D63" i="17" s="1"/>
  <c r="H60" i="3"/>
  <c r="I60" i="3" s="1"/>
  <c r="AU98" i="17"/>
  <c r="D98" i="17" s="1"/>
  <c r="J131" i="3"/>
  <c r="I116" i="4"/>
  <c r="I72" i="5"/>
  <c r="H113" i="3"/>
  <c r="I113" i="3" s="1"/>
  <c r="AU182" i="17"/>
  <c r="D182" i="17" s="1"/>
  <c r="J140" i="3"/>
  <c r="I123" i="4"/>
  <c r="H101" i="3"/>
  <c r="I101" i="3" s="1"/>
  <c r="AU163" i="17"/>
  <c r="D163" i="17" s="1"/>
  <c r="H147" i="3"/>
  <c r="I147" i="3" s="1"/>
  <c r="AU226" i="17"/>
  <c r="D226" i="17" s="1"/>
  <c r="H23" i="3"/>
  <c r="I23" i="3" s="1"/>
  <c r="AU37" i="17"/>
  <c r="D37" i="17" s="1"/>
  <c r="H104" i="3"/>
  <c r="I104" i="3" s="1"/>
  <c r="AU166" i="17"/>
  <c r="D166" i="17" s="1"/>
  <c r="J89" i="3"/>
  <c r="I55" i="5"/>
  <c r="H109" i="3"/>
  <c r="I109" i="3" s="1"/>
  <c r="AU178" i="17"/>
  <c r="D178" i="17" s="1"/>
  <c r="H96" i="3"/>
  <c r="I96" i="3" s="1"/>
  <c r="AU154" i="17"/>
  <c r="D154" i="17" s="1"/>
  <c r="H49" i="3"/>
  <c r="I49" i="3" s="1"/>
  <c r="AU74" i="17"/>
  <c r="D74" i="17" s="1"/>
  <c r="H119" i="3"/>
  <c r="I119" i="3" s="1"/>
  <c r="AU188" i="17"/>
  <c r="D188" i="17" s="1"/>
  <c r="I43" i="4"/>
  <c r="J48" i="3"/>
  <c r="H7" i="3"/>
  <c r="I7" i="3" s="1"/>
  <c r="AU8" i="17"/>
  <c r="D8" i="17" s="1"/>
  <c r="H86" i="3"/>
  <c r="I86" i="3" s="1"/>
  <c r="AU141" i="17"/>
  <c r="D141" i="17" s="1"/>
  <c r="I46" i="4"/>
  <c r="I34" i="5"/>
  <c r="J51" i="3"/>
  <c r="H137" i="3"/>
  <c r="I137" i="3" s="1"/>
  <c r="AU214" i="17"/>
  <c r="D214" i="17" s="1"/>
  <c r="H24" i="3"/>
  <c r="I24" i="3" s="1"/>
  <c r="AU38" i="17"/>
  <c r="D38" i="17" s="1"/>
  <c r="H39" i="3"/>
  <c r="I39" i="3" s="1"/>
  <c r="AU60" i="17"/>
  <c r="D60" i="17" s="1"/>
  <c r="J154" i="3"/>
  <c r="I134" i="4"/>
  <c r="I7" i="5"/>
  <c r="I8" i="4"/>
  <c r="J8" i="3"/>
  <c r="H118" i="3"/>
  <c r="I118" i="3" s="1"/>
  <c r="AU187" i="17"/>
  <c r="D187" i="17" s="1"/>
  <c r="H27" i="3"/>
  <c r="I27" i="3" s="1"/>
  <c r="AU45" i="17"/>
  <c r="D45" i="17" s="1"/>
  <c r="J95" i="3"/>
  <c r="I82" i="4"/>
  <c r="H121" i="3"/>
  <c r="I121" i="3" s="1"/>
  <c r="AU190" i="17"/>
  <c r="D190" i="17" s="1"/>
  <c r="J69" i="3"/>
  <c r="I46" i="5"/>
  <c r="H149" i="3"/>
  <c r="I149" i="3" s="1"/>
  <c r="AU228" i="17"/>
  <c r="D228" i="17" s="1"/>
  <c r="H32" i="3"/>
  <c r="I32" i="3" s="1"/>
  <c r="AU53" i="17"/>
  <c r="D53" i="17" s="1"/>
  <c r="H103" i="3"/>
  <c r="I103" i="3" s="1"/>
  <c r="AU165" i="17"/>
  <c r="D165" i="17" s="1"/>
  <c r="J12" i="3"/>
  <c r="I11" i="5"/>
  <c r="H63" i="3"/>
  <c r="I63" i="3" s="1"/>
  <c r="AU107" i="17"/>
  <c r="D107" i="17" s="1"/>
  <c r="I54" i="4"/>
  <c r="J61" i="3"/>
  <c r="H67" i="3"/>
  <c r="I67" i="3" s="1"/>
  <c r="AU111" i="17"/>
  <c r="D111" i="17" s="1"/>
  <c r="J35" i="5"/>
  <c r="J47" i="4"/>
  <c r="H6" i="3"/>
  <c r="I6" i="3" s="1"/>
  <c r="AU7" i="17"/>
  <c r="D7" i="17" s="1"/>
  <c r="H142" i="3"/>
  <c r="I142" i="3" s="1"/>
  <c r="AU221" i="17"/>
  <c r="D221" i="17" s="1"/>
  <c r="J53" i="3"/>
  <c r="I36" i="5"/>
  <c r="H85" i="3"/>
  <c r="I85" i="3" s="1"/>
  <c r="AU139" i="17"/>
  <c r="D139" i="17" s="1"/>
  <c r="J88" i="3"/>
  <c r="I54" i="5"/>
  <c r="I76" i="4"/>
  <c r="F38" i="5"/>
  <c r="G38" i="5" s="1"/>
  <c r="H38" i="5" s="1"/>
  <c r="J133" i="3"/>
  <c r="I118" i="4"/>
  <c r="I74" i="5"/>
  <c r="H124" i="3"/>
  <c r="I124" i="3" s="1"/>
  <c r="AU196" i="17"/>
  <c r="D196" i="17" s="1"/>
  <c r="H47" i="3"/>
  <c r="I47" i="3" s="1"/>
  <c r="AU72" i="17"/>
  <c r="D72" i="17" s="1"/>
  <c r="H16" i="3"/>
  <c r="I16" i="3" s="1"/>
  <c r="AU27" i="17"/>
  <c r="D27" i="17" s="1"/>
  <c r="H54" i="3"/>
  <c r="I54" i="3" s="1"/>
  <c r="AU90" i="17"/>
  <c r="D90" i="17" s="1"/>
  <c r="H56" i="3"/>
  <c r="I56" i="3" s="1"/>
  <c r="AU92" i="17"/>
  <c r="D92" i="17" s="1"/>
  <c r="H38" i="3"/>
  <c r="I38" i="3" s="1"/>
  <c r="AU59" i="17"/>
  <c r="D59" i="17" s="1"/>
  <c r="I19" i="4"/>
  <c r="J22" i="3"/>
  <c r="H155" i="3"/>
  <c r="I155" i="3" s="1"/>
  <c r="AU238" i="17"/>
  <c r="D238" i="17" s="1"/>
  <c r="H117" i="3"/>
  <c r="I117" i="3" s="1"/>
  <c r="AU186" i="17"/>
  <c r="D186" i="17" s="1"/>
  <c r="H79" i="3"/>
  <c r="I79" i="3" s="1"/>
  <c r="AU127" i="17"/>
  <c r="D127" i="17" s="1"/>
  <c r="H94" i="3"/>
  <c r="I94" i="3" s="1"/>
  <c r="AU151" i="17"/>
  <c r="D151" i="17" s="1"/>
  <c r="H97" i="3"/>
  <c r="I97" i="3" s="1"/>
  <c r="AU155" i="17"/>
  <c r="D155" i="17" s="1"/>
  <c r="H93" i="3"/>
  <c r="I93" i="3" s="1"/>
  <c r="AU149" i="17"/>
  <c r="D149" i="17" s="1"/>
  <c r="H135" i="3"/>
  <c r="I135" i="3" s="1"/>
  <c r="AU212" i="17"/>
  <c r="D212" i="17" s="1"/>
  <c r="H29" i="3"/>
  <c r="I29" i="3" s="1"/>
  <c r="AU49" i="17"/>
  <c r="D49" i="17" s="1"/>
  <c r="H138" i="3"/>
  <c r="I138" i="3" s="1"/>
  <c r="AU215" i="17"/>
  <c r="D215" i="17" s="1"/>
  <c r="H33" i="3"/>
  <c r="I33" i="3" s="1"/>
  <c r="AU54" i="17"/>
  <c r="D54" i="17" s="1"/>
  <c r="J43" i="3"/>
  <c r="I38" i="4"/>
  <c r="H102" i="3"/>
  <c r="I102" i="3" s="1"/>
  <c r="AU164" i="17"/>
  <c r="D164" i="17" s="1"/>
  <c r="H68" i="3"/>
  <c r="I68" i="3" s="1"/>
  <c r="AU112" i="17"/>
  <c r="D112" i="17" s="1"/>
  <c r="J87" i="3"/>
  <c r="I75" i="4"/>
  <c r="I53" i="5"/>
  <c r="J105" i="3"/>
  <c r="I91" i="4"/>
  <c r="H122" i="3"/>
  <c r="I122" i="3" s="1"/>
  <c r="AU191" i="17"/>
  <c r="D191" i="17" s="1"/>
  <c r="I110" i="4"/>
  <c r="J125" i="3"/>
  <c r="H18" i="3"/>
  <c r="I18" i="3" s="1"/>
  <c r="AU29" i="17"/>
  <c r="D29" i="17" s="1"/>
  <c r="H9" i="3"/>
  <c r="I9" i="3" s="1"/>
  <c r="AU11" i="17"/>
  <c r="D11" i="17" s="1"/>
  <c r="I22" i="5"/>
  <c r="J35" i="3"/>
  <c r="H45" i="3"/>
  <c r="I45" i="3" s="1"/>
  <c r="AU68" i="17"/>
  <c r="D68" i="17" s="1"/>
  <c r="I94" i="4"/>
  <c r="J108" i="3"/>
  <c r="I63" i="5"/>
  <c r="H132" i="3"/>
  <c r="I132" i="3" s="1"/>
  <c r="AU208" i="17"/>
  <c r="D208" i="17" s="1"/>
  <c r="H110" i="3"/>
  <c r="I110" i="3" s="1"/>
  <c r="AU179" i="17"/>
  <c r="D179" i="17" s="1"/>
  <c r="H70" i="3"/>
  <c r="I70" i="3" s="1"/>
  <c r="AU114" i="17"/>
  <c r="D114" i="17" s="1"/>
  <c r="H91" i="3"/>
  <c r="I91" i="3" s="1"/>
  <c r="AU146" i="17"/>
  <c r="D146" i="17" s="1"/>
  <c r="H151" i="3"/>
  <c r="I151" i="3" s="1"/>
  <c r="AU230" i="17"/>
  <c r="D230" i="17" s="1"/>
  <c r="H112" i="3"/>
  <c r="AU181" i="17"/>
  <c r="D181" i="17" s="1"/>
  <c r="J40" i="3"/>
  <c r="I27" i="5"/>
  <c r="I35" i="4"/>
  <c r="H76" i="3"/>
  <c r="I76" i="3" s="1"/>
  <c r="AU124" i="17"/>
  <c r="D124" i="17" s="1"/>
  <c r="J141" i="3"/>
  <c r="I124" i="4"/>
  <c r="H148" i="3"/>
  <c r="AU227" i="17"/>
  <c r="D227" i="17" s="1"/>
  <c r="H114" i="3"/>
  <c r="I114" i="3" s="1"/>
  <c r="AU183" i="17"/>
  <c r="D183" i="17" s="1"/>
  <c r="H34" i="3"/>
  <c r="I34" i="3" s="1"/>
  <c r="AU55" i="17"/>
  <c r="D55" i="17" s="1"/>
  <c r="H14" i="3"/>
  <c r="I14" i="3" s="1"/>
  <c r="AU23" i="17"/>
  <c r="D23" i="17" s="1"/>
  <c r="H75" i="3"/>
  <c r="I75" i="3" s="1"/>
  <c r="AU123" i="17"/>
  <c r="D123" i="17" s="1"/>
  <c r="H90" i="3"/>
  <c r="I90" i="3" s="1"/>
  <c r="AU145" i="17"/>
  <c r="D145" i="17" s="1"/>
  <c r="H83" i="3"/>
  <c r="I83" i="3" s="1"/>
  <c r="AU137" i="17"/>
  <c r="D137" i="17" s="1"/>
  <c r="H30" i="3"/>
  <c r="I30" i="3" s="1"/>
  <c r="AU50" i="17"/>
  <c r="D50" i="17" s="1"/>
  <c r="H19" i="3"/>
  <c r="I19" i="3" s="1"/>
  <c r="AU31" i="17"/>
  <c r="D31" i="17" s="1"/>
  <c r="H99" i="3"/>
  <c r="I99" i="3" s="1"/>
  <c r="AU159" i="17"/>
  <c r="D159" i="17" s="1"/>
  <c r="J77" i="3"/>
  <c r="I66" i="4"/>
  <c r="H72" i="3"/>
  <c r="I72" i="3" s="1"/>
  <c r="AU119" i="17"/>
  <c r="D119" i="17" s="1"/>
  <c r="H26" i="3"/>
  <c r="I26" i="3" s="1"/>
  <c r="AU44" i="17"/>
  <c r="D44" i="17" s="1"/>
  <c r="H106" i="3"/>
  <c r="I106" i="3" s="1"/>
  <c r="AU174" i="17"/>
  <c r="D174" i="17" s="1"/>
  <c r="I63" i="4"/>
  <c r="J73" i="3"/>
  <c r="J126" i="3"/>
  <c r="I68" i="5"/>
  <c r="I111" i="4"/>
  <c r="H134" i="3"/>
  <c r="I134" i="3" s="1"/>
  <c r="AU210" i="17"/>
  <c r="D210" i="17" s="1"/>
  <c r="H52" i="3"/>
  <c r="I52" i="3" s="1"/>
  <c r="AU88" i="17"/>
  <c r="D88" i="17" s="1"/>
  <c r="H146" i="3"/>
  <c r="I146" i="3" s="1"/>
  <c r="AU225" i="17"/>
  <c r="D225" i="17" s="1"/>
  <c r="H46" i="3"/>
  <c r="I46" i="3" s="1"/>
  <c r="AU70" i="17"/>
  <c r="D70" i="17" s="1"/>
  <c r="H78" i="3"/>
  <c r="I78" i="3" s="1"/>
  <c r="AU126" i="17"/>
  <c r="D126" i="17" s="1"/>
  <c r="I62" i="5"/>
  <c r="J107" i="3"/>
  <c r="I93" i="4"/>
  <c r="H100" i="3"/>
  <c r="AU162" i="17"/>
  <c r="D162" i="17" s="1"/>
  <c r="I70" i="4"/>
  <c r="J82" i="3"/>
  <c r="J37" i="3"/>
  <c r="I24" i="5"/>
  <c r="I32" i="4"/>
  <c r="H111" i="3"/>
  <c r="I111" i="3" s="1"/>
  <c r="AU180" i="17"/>
  <c r="D180" i="17" s="1"/>
  <c r="J150" i="3"/>
  <c r="I131" i="4"/>
  <c r="H13" i="3"/>
  <c r="I13" i="3" s="1"/>
  <c r="AU19" i="17"/>
  <c r="D19" i="17" s="1"/>
  <c r="J20" i="3"/>
  <c r="I15" i="5"/>
  <c r="J21" i="3"/>
  <c r="I18" i="4"/>
  <c r="H143" i="3"/>
  <c r="I143" i="3" s="1"/>
  <c r="AU222" i="17"/>
  <c r="D222" i="17" s="1"/>
  <c r="H55" i="3"/>
  <c r="I55" i="3" s="1"/>
  <c r="AU91" i="17"/>
  <c r="D91" i="17" s="1"/>
  <c r="H116" i="3"/>
  <c r="AU185" i="17"/>
  <c r="D185" i="17" s="1"/>
  <c r="I62" i="4"/>
  <c r="J71" i="3"/>
  <c r="J44" i="3"/>
  <c r="I28" i="5"/>
  <c r="I39" i="4"/>
  <c r="H81" i="3"/>
  <c r="I81" i="3" s="1"/>
  <c r="AU131" i="17"/>
  <c r="D131" i="17" s="1"/>
  <c r="H153" i="3"/>
  <c r="I153" i="3" s="1"/>
  <c r="AU235" i="17"/>
  <c r="D235" i="17" s="1"/>
  <c r="H129" i="3"/>
  <c r="I129" i="3" s="1"/>
  <c r="AU203" i="17"/>
  <c r="D203" i="17" s="1"/>
  <c r="I101" i="4"/>
  <c r="J115" i="3"/>
  <c r="H145" i="3"/>
  <c r="I145" i="3" s="1"/>
  <c r="AU224" i="17"/>
  <c r="D224" i="17" s="1"/>
  <c r="J139" i="3"/>
  <c r="I76" i="5"/>
  <c r="H123" i="3"/>
  <c r="I123" i="3" s="1"/>
  <c r="AU192" i="17"/>
  <c r="D192" i="17" s="1"/>
  <c r="J28" i="3"/>
  <c r="I25" i="4"/>
  <c r="I19" i="5"/>
  <c r="J36" i="3"/>
  <c r="I23" i="5"/>
  <c r="I31" i="4"/>
  <c r="I70" i="5"/>
  <c r="I113" i="4"/>
  <c r="J128" i="3"/>
  <c r="H84" i="3"/>
  <c r="I84" i="3" s="1"/>
  <c r="AU138" i="17"/>
  <c r="D138" i="17" s="1"/>
  <c r="H136" i="3"/>
  <c r="I136" i="3" s="1"/>
  <c r="AU213" i="17"/>
  <c r="D213" i="17" s="1"/>
  <c r="H74" i="3"/>
  <c r="I74" i="3" s="1"/>
  <c r="AU121" i="17"/>
  <c r="D121" i="17" s="1"/>
  <c r="H152" i="3"/>
  <c r="I152" i="3" s="1"/>
  <c r="AU231" i="17"/>
  <c r="D231" i="17" s="1"/>
  <c r="H59" i="3"/>
  <c r="I59" i="3" s="1"/>
  <c r="AU97" i="17"/>
  <c r="D97" i="17" s="1"/>
  <c r="H58" i="3"/>
  <c r="I58" i="3" s="1"/>
  <c r="AU96" i="17"/>
  <c r="D96" i="17" s="1"/>
  <c r="H62" i="3"/>
  <c r="I62" i="3" s="1"/>
  <c r="AU105" i="17"/>
  <c r="D105" i="17" s="1"/>
  <c r="H120" i="3"/>
  <c r="I120" i="3" s="1"/>
  <c r="AU189" i="17"/>
  <c r="D189" i="17" s="1"/>
  <c r="I5" i="5"/>
  <c r="I5" i="4"/>
  <c r="J5" i="3"/>
  <c r="H65" i="3"/>
  <c r="I65" i="3" s="1"/>
  <c r="AU109" i="17"/>
  <c r="D109" i="17" s="1"/>
  <c r="H130" i="3"/>
  <c r="I130" i="3" s="1"/>
  <c r="AU205" i="17"/>
  <c r="D205" i="17" s="1"/>
  <c r="I57" i="4" l="1"/>
  <c r="I42" i="5"/>
  <c r="J65" i="3"/>
  <c r="I71" i="4"/>
  <c r="J83" i="3"/>
  <c r="I39" i="5"/>
  <c r="J58" i="3"/>
  <c r="I102" i="4"/>
  <c r="J116" i="3"/>
  <c r="I47" i="4"/>
  <c r="I35" i="5"/>
  <c r="J52" i="3"/>
  <c r="I78" i="4"/>
  <c r="J91" i="3"/>
  <c r="I119" i="4"/>
  <c r="J135" i="3"/>
  <c r="I68" i="4"/>
  <c r="J79" i="3"/>
  <c r="I33" i="4"/>
  <c r="I25" i="5"/>
  <c r="J38" i="3"/>
  <c r="I31" i="5"/>
  <c r="I42" i="4"/>
  <c r="J47" i="3"/>
  <c r="I37" i="4"/>
  <c r="J42" i="3"/>
  <c r="I85" i="4"/>
  <c r="I57" i="5"/>
  <c r="J98" i="3"/>
  <c r="I12" i="5"/>
  <c r="J15" i="3"/>
  <c r="H57" i="3"/>
  <c r="I57" i="3" s="1"/>
  <c r="AU94" i="17"/>
  <c r="D94" i="17" s="1"/>
  <c r="I129" i="4"/>
  <c r="J147" i="3"/>
  <c r="I80" i="5"/>
  <c r="J145" i="3"/>
  <c r="I69" i="4"/>
  <c r="J81" i="3"/>
  <c r="J106" i="3"/>
  <c r="I92" i="4"/>
  <c r="I86" i="4"/>
  <c r="I58" i="5"/>
  <c r="J99" i="3"/>
  <c r="I77" i="4"/>
  <c r="J90" i="3"/>
  <c r="I100" i="4"/>
  <c r="J114" i="3"/>
  <c r="I13" i="5"/>
  <c r="I16" i="4"/>
  <c r="J18" i="3"/>
  <c r="I6" i="4"/>
  <c r="J6" i="3"/>
  <c r="I41" i="5"/>
  <c r="J63" i="3"/>
  <c r="I81" i="5"/>
  <c r="J149" i="3"/>
  <c r="I24" i="4"/>
  <c r="J27" i="3"/>
  <c r="I105" i="4"/>
  <c r="J119" i="3"/>
  <c r="I88" i="4"/>
  <c r="J101" i="3"/>
  <c r="I95" i="4"/>
  <c r="I64" i="5"/>
  <c r="J109" i="3"/>
  <c r="I52" i="4"/>
  <c r="J59" i="3"/>
  <c r="I72" i="4"/>
  <c r="I51" i="5"/>
  <c r="J84" i="3"/>
  <c r="I49" i="4"/>
  <c r="J55" i="3"/>
  <c r="I12" i="4"/>
  <c r="J13" i="3"/>
  <c r="I67" i="4"/>
  <c r="J78" i="3"/>
  <c r="I75" i="5"/>
  <c r="J134" i="3"/>
  <c r="I61" i="4"/>
  <c r="J70" i="3"/>
  <c r="J33" i="3"/>
  <c r="I29" i="4"/>
  <c r="I80" i="4"/>
  <c r="I56" i="5"/>
  <c r="J93" i="3"/>
  <c r="I103" i="4"/>
  <c r="J117" i="3"/>
  <c r="I50" i="4"/>
  <c r="I37" i="5"/>
  <c r="J56" i="3"/>
  <c r="I109" i="4"/>
  <c r="J124" i="3"/>
  <c r="I34" i="4"/>
  <c r="I26" i="5"/>
  <c r="J39" i="3"/>
  <c r="I53" i="4"/>
  <c r="J60" i="3"/>
  <c r="I33" i="5"/>
  <c r="I45" i="4"/>
  <c r="J50" i="3"/>
  <c r="I22" i="4"/>
  <c r="I17" i="5"/>
  <c r="J25" i="3"/>
  <c r="I27" i="4"/>
  <c r="J31" i="3"/>
  <c r="I30" i="4"/>
  <c r="J34" i="3"/>
  <c r="J136" i="3"/>
  <c r="I120" i="4"/>
  <c r="I23" i="4"/>
  <c r="I18" i="5"/>
  <c r="J26" i="3"/>
  <c r="I14" i="5"/>
  <c r="I17" i="4"/>
  <c r="J19" i="3"/>
  <c r="I65" i="4"/>
  <c r="I48" i="5"/>
  <c r="J75" i="3"/>
  <c r="I130" i="4"/>
  <c r="J148" i="3"/>
  <c r="I29" i="5"/>
  <c r="J45" i="3"/>
  <c r="I40" i="4"/>
  <c r="I52" i="5"/>
  <c r="I73" i="4"/>
  <c r="J85" i="3"/>
  <c r="I104" i="4"/>
  <c r="J118" i="3"/>
  <c r="I74" i="4"/>
  <c r="J86" i="3"/>
  <c r="I44" i="4"/>
  <c r="I32" i="5"/>
  <c r="J49" i="3"/>
  <c r="I61" i="5"/>
  <c r="J104" i="3"/>
  <c r="I69" i="5"/>
  <c r="I112" i="4"/>
  <c r="J127" i="3"/>
  <c r="I9" i="4"/>
  <c r="I8" i="5"/>
  <c r="J9" i="3"/>
  <c r="I126" i="4"/>
  <c r="I78" i="5"/>
  <c r="J143" i="3"/>
  <c r="I41" i="4"/>
  <c r="I30" i="5"/>
  <c r="J46" i="3"/>
  <c r="I98" i="4"/>
  <c r="J112" i="3"/>
  <c r="I96" i="4"/>
  <c r="J110" i="3"/>
  <c r="I45" i="5"/>
  <c r="I60" i="4"/>
  <c r="J68" i="3"/>
  <c r="I122" i="4"/>
  <c r="J138" i="3"/>
  <c r="I84" i="4"/>
  <c r="J97" i="3"/>
  <c r="J155" i="3"/>
  <c r="I83" i="5"/>
  <c r="I135" i="4"/>
  <c r="I48" i="4"/>
  <c r="J54" i="3"/>
  <c r="I21" i="4"/>
  <c r="I16" i="5"/>
  <c r="J24" i="3"/>
  <c r="J41" i="3"/>
  <c r="I36" i="4"/>
  <c r="I10" i="4"/>
  <c r="I9" i="5"/>
  <c r="J10" i="3"/>
  <c r="I10" i="5"/>
  <c r="I11" i="4"/>
  <c r="J11" i="3"/>
  <c r="I49" i="5"/>
  <c r="J76" i="3"/>
  <c r="I21" i="5"/>
  <c r="I28" i="4"/>
  <c r="J32" i="3"/>
  <c r="I82" i="5"/>
  <c r="J152" i="3"/>
  <c r="I71" i="5"/>
  <c r="I115" i="4"/>
  <c r="J130" i="3"/>
  <c r="I67" i="5"/>
  <c r="J123" i="3"/>
  <c r="I114" i="4"/>
  <c r="J129" i="3"/>
  <c r="I87" i="4"/>
  <c r="J100" i="3"/>
  <c r="I47" i="5"/>
  <c r="J72" i="3"/>
  <c r="I26" i="4"/>
  <c r="J30" i="3"/>
  <c r="I13" i="4"/>
  <c r="J14" i="3"/>
  <c r="I66" i="5"/>
  <c r="I108" i="4"/>
  <c r="J122" i="3"/>
  <c r="I44" i="5"/>
  <c r="I59" i="4"/>
  <c r="J67" i="3"/>
  <c r="I90" i="4"/>
  <c r="I60" i="5"/>
  <c r="J103" i="3"/>
  <c r="I107" i="4"/>
  <c r="I65" i="5"/>
  <c r="J121" i="3"/>
  <c r="I7" i="4"/>
  <c r="I6" i="5"/>
  <c r="J7" i="3"/>
  <c r="I83" i="4"/>
  <c r="J96" i="3"/>
  <c r="I20" i="4"/>
  <c r="J23" i="3"/>
  <c r="I99" i="4"/>
  <c r="J113" i="3"/>
  <c r="I133" i="4"/>
  <c r="J153" i="3"/>
  <c r="I125" i="4"/>
  <c r="I77" i="5"/>
  <c r="J142" i="3"/>
  <c r="I106" i="4"/>
  <c r="J120" i="3"/>
  <c r="I55" i="4"/>
  <c r="I40" i="5"/>
  <c r="J62" i="3"/>
  <c r="I64" i="4"/>
  <c r="J74" i="3"/>
  <c r="I97" i="4"/>
  <c r="J111" i="3"/>
  <c r="J146" i="3"/>
  <c r="I128" i="4"/>
  <c r="I132" i="4"/>
  <c r="J151" i="3"/>
  <c r="I117" i="4"/>
  <c r="I73" i="5"/>
  <c r="J132" i="3"/>
  <c r="I89" i="4"/>
  <c r="I59" i="5"/>
  <c r="J102" i="3"/>
  <c r="J29" i="3"/>
  <c r="I20" i="5"/>
  <c r="I81" i="4"/>
  <c r="J94" i="3"/>
  <c r="I14" i="4"/>
  <c r="J16" i="3"/>
  <c r="J137" i="3"/>
  <c r="I121" i="4"/>
  <c r="I79" i="4"/>
  <c r="J92" i="3"/>
  <c r="I58" i="4"/>
  <c r="I43" i="5"/>
  <c r="J66" i="3"/>
  <c r="I79" i="5"/>
  <c r="I127" i="4"/>
  <c r="J144" i="3"/>
  <c r="I15" i="4"/>
  <c r="J17" i="3"/>
  <c r="I38" i="5" l="1"/>
  <c r="I51" i="4"/>
  <c r="J5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<sst xmlns="http://schemas.openxmlformats.org/spreadsheetml/2006/main" count="37925" uniqueCount="9571">
  <si>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</si>
  <si>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</si>
  <si>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</si>
  <si>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</si>
  <si>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</si>
  <si>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</si>
  <si>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</si>
  <si>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</si>
  <si>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</si>
  <si>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</si>
  <si>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</si>
  <si>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</si>
  <si>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</si>
  <si>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</si>
  <si>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</si>
  <si>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</si>
  <si>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</si>
  <si>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</si>
  <si>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</si>
  <si>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</si>
  <si>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</si>
  <si>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</si>
  <si>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</si>
  <si>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</si>
  <si>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</si>
  <si>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</si>
  <si>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</si>
  <si>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</si>
  <si>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</si>
  <si>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</si>
  <si>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</si>
  <si>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</si>
  <si>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</si>
  <si>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</si>
  <si>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</si>
  <si>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</si>
  <si>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</si>
  <si>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</si>
  <si>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</si>
  <si>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</si>
  <si>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</si>
  <si>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</si>
  <si>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</si>
  <si>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</si>
  <si>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</si>
  <si>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</si>
  <si>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</si>
  <si>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</si>
  <si>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</si>
  <si>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</si>
  <si>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</si>
  <si>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</si>
  <si>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</si>
  <si>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</si>
  <si>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</si>
  <si>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</si>
  <si>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</si>
  <si>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</si>
  <si>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</si>
  <si>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</si>
  <si>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</si>
  <si>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</si>
  <si>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</si>
  <si>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</si>
  <si>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</si>
  <si>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</si>
  <si>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</si>
  <si>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</si>
  <si>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</si>
  <si>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</si>
  <si>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</si>
  <si>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</si>
  <si>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</si>
  <si>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</si>
  <si>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</si>
  <si>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</si>
  <si>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</si>
  <si>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</si>
  <si>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</si>
  <si>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</si>
  <si>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</si>
  <si>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</si>
  <si>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</si>
  <si>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</si>
  <si>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</si>
  <si>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</si>
  <si>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</si>
  <si>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</si>
  <si>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</si>
  <si>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</si>
  <si>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</si>
  <si>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</si>
  <si>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</si>
  <si>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</si>
  <si>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</si>
  <si>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</si>
  <si>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</si>
  <si>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</si>
  <si>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</si>
  <si>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</si>
  <si>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</si>
  <si>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</si>
  <si>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</si>
  <si>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</si>
  <si>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</si>
  <si>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</si>
  <si>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</si>
  <si>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</si>
  <si>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</si>
  <si>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</si>
  <si>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</si>
  <si>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</si>
  <si>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</si>
  <si>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</si>
  <si>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</si>
  <si>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</si>
  <si>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</si>
  <si>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</si>
  <si>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</si>
  <si>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</si>
  <si>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</si>
  <si>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</si>
  <si>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</si>
  <si>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</si>
  <si>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</si>
  <si>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</si>
  <si>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</si>
  <si>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</si>
  <si>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</si>
  <si>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</si>
  <si>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</si>
  <si>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</si>
  <si>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</si>
  <si>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</si>
  <si>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</si>
  <si>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</si>
  <si>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</si>
  <si>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</si>
  <si>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</si>
  <si>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</si>
  <si>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</si>
  <si>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</si>
  <si>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</si>
  <si>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</si>
  <si>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</si>
  <si>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</si>
  <si>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</si>
  <si>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</si>
  <si>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</si>
  <si>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</si>
  <si>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</si>
  <si>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</si>
  <si>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</si>
  <si>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</si>
  <si>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</si>
  <si>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</si>
  <si>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</si>
  <si>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</si>
  <si>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</si>
  <si>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</si>
  <si>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</si>
  <si>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</si>
  <si>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</si>
  <si>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</si>
  <si>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</si>
  <si>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</si>
  <si>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</si>
  <si>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</si>
  <si>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</si>
  <si>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</si>
  <si>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</si>
  <si>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</si>
  <si>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</si>
  <si>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</si>
  <si>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</si>
  <si>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</si>
  <si>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</si>
  <si>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</si>
  <si>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</si>
  <si>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</si>
  <si>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</si>
  <si>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</si>
  <si>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</si>
  <si>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</si>
  <si>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</si>
  <si>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</si>
  <si>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</si>
  <si>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</si>
  <si>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</si>
  <si>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</si>
  <si>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</si>
  <si>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</si>
  <si>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</si>
  <si>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</si>
  <si>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</si>
  <si>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</si>
  <si>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</si>
  <si>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</si>
  <si>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</si>
  <si>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</si>
  <si>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</si>
  <si>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</si>
  <si>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</si>
  <si>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</si>
  <si>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</si>
  <si>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</si>
  <si>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</si>
  <si>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</si>
  <si>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</si>
  <si>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</si>
  <si>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</si>
  <si>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</si>
  <si>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</si>
  <si>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</si>
  <si>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</si>
  <si>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</si>
  <si>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</si>
  <si>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</si>
  <si>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</si>
  <si>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NER001Injuries reported</t>
  </si>
  <si>
    <t>NER001People facing limited access constraints</t>
  </si>
  <si>
    <t>NER001People facing restricted access constraints</t>
  </si>
  <si>
    <t>Boko Haram in Niger</t>
  </si>
  <si>
    <t>NER002</t>
  </si>
  <si>
    <t>OCHA 01/2019</t>
  </si>
  <si>
    <t>https://reliefweb.int/sites/reliefweb.int/files/resources/ner_hno_2019.pdf</t>
  </si>
  <si>
    <t>Refugees, returnees, IDPs, host and non host populations affected by the conflict</t>
  </si>
  <si>
    <t>NER002Crisis affected groups</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</si>
  <si>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</si>
  <si>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</si>
  <si>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</si>
  <si>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</si>
  <si>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</si>
  <si>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</si>
  <si>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</si>
  <si>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</si>
  <si>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</si>
  <si>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</si>
  <si>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</si>
  <si>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</si>
  <si>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</si>
  <si>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</si>
  <si>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</si>
  <si>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</si>
  <si>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</si>
  <si>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</si>
  <si>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</si>
  <si>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</si>
  <si>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</si>
  <si>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</si>
  <si>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</si>
  <si>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</si>
  <si>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</si>
  <si>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</si>
  <si>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</si>
  <si>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</si>
  <si>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</si>
  <si>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</si>
  <si>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</si>
  <si>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</si>
  <si>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</si>
  <si>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</si>
  <si>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</si>
  <si>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</si>
  <si>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</si>
  <si>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</si>
  <si>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</si>
  <si>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</si>
  <si>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</si>
  <si>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</si>
  <si>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</si>
  <si>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</si>
  <si>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</si>
  <si>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</si>
  <si>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</si>
  <si>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</si>
  <si>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</si>
  <si>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</si>
  <si>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</si>
  <si>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</si>
  <si>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</si>
  <si>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</si>
  <si>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</si>
  <si>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</si>
  <si>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</si>
  <si>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</si>
  <si>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</si>
  <si>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</si>
  <si>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</si>
  <si>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</si>
  <si>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</si>
  <si>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</si>
  <si>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</si>
  <si>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</si>
  <si>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</si>
  <si>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</si>
  <si>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</si>
  <si>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</si>
  <si>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</si>
  <si>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</si>
  <si>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</si>
  <si>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</si>
  <si>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</si>
  <si>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</si>
  <si>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</si>
  <si>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</si>
  <si>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</si>
  <si>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</si>
  <si>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</si>
  <si>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</si>
  <si>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</si>
  <si>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</si>
  <si>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</si>
  <si>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</si>
  <si>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</si>
  <si>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</si>
  <si>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</si>
  <si>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</si>
  <si>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</si>
  <si>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</si>
  <si>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</si>
  <si>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</si>
  <si>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</si>
  <si>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</si>
  <si>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</si>
  <si>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</si>
  <si>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</si>
  <si>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</si>
  <si>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</si>
  <si>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</si>
  <si>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</si>
  <si>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</si>
  <si>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</si>
  <si>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</si>
  <si>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</si>
  <si>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</si>
  <si>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</si>
  <si>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</si>
  <si>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</si>
  <si>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</si>
  <si>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</si>
  <si>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</si>
  <si>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</si>
  <si>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</si>
  <si>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</si>
  <si>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</si>
  <si>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</si>
  <si>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</si>
  <si>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</si>
  <si>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</si>
  <si>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</si>
  <si>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</si>
  <si>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</si>
  <si>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</si>
  <si>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</si>
  <si>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</si>
  <si>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</si>
  <si>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</si>
  <si>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</si>
  <si>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</si>
  <si>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</si>
  <si>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</si>
  <si>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</si>
  <si>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</si>
  <si>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</si>
  <si>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</si>
  <si>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</si>
  <si>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</si>
  <si>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</si>
  <si>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</si>
  <si>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</si>
  <si>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</si>
  <si>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</si>
  <si>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</si>
  <si>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</si>
  <si>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</si>
  <si>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</si>
  <si>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</si>
  <si>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</si>
  <si>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</si>
  <si>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</si>
  <si>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</si>
  <si>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</si>
  <si>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</si>
  <si>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Host, refs</t>
  </si>
  <si>
    <t>MRT002Crisis affected groups</t>
  </si>
  <si>
    <t>MRT002Economic Losses</t>
  </si>
  <si>
    <t>MRT002Illness cases reported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</si>
  <si>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</si>
  <si>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</si>
  <si>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</si>
  <si>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</si>
  <si>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</si>
  <si>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</si>
  <si>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</si>
  <si>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</si>
  <si>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</si>
  <si>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</si>
  <si>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</si>
  <si>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</si>
  <si>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</si>
  <si>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</si>
  <si>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</si>
  <si>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</si>
  <si>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</si>
  <si>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</si>
  <si>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</si>
  <si>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</si>
  <si>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</si>
  <si>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</si>
  <si>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</si>
  <si>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</si>
  <si>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</si>
  <si>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</si>
  <si>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</si>
  <si>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</si>
  <si>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</si>
  <si>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</si>
  <si>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</si>
  <si>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</si>
  <si>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</si>
  <si>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</si>
  <si>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</si>
  <si>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</si>
  <si>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</si>
  <si>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</si>
  <si>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</si>
  <si>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</si>
  <si>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</si>
  <si>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</si>
  <si>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</si>
  <si>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</si>
  <si>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</si>
  <si>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</si>
  <si>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</si>
  <si>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</si>
  <si>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</si>
  <si>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</si>
  <si>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</si>
  <si>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</si>
  <si>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</si>
  <si>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</si>
  <si>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</si>
  <si>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</si>
  <si>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</si>
  <si>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</si>
  <si>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</si>
  <si>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</si>
  <si>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</si>
  <si>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</si>
  <si>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</si>
  <si>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</si>
  <si>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</si>
  <si>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</si>
  <si>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</si>
  <si>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</si>
  <si>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</si>
  <si>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</si>
  <si>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</si>
  <si>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</si>
  <si>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</si>
  <si>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</si>
  <si>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</si>
  <si>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</si>
  <si>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</si>
  <si>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</si>
  <si>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</si>
  <si>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</si>
  <si>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</si>
  <si>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</si>
  <si>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</si>
  <si>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</si>
  <si>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</si>
  <si>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</si>
  <si>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</si>
  <si>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</si>
  <si>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</si>
  <si>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</si>
  <si>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</si>
  <si>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</si>
  <si>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</si>
  <si>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</si>
  <si>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</si>
  <si>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</si>
  <si>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</si>
  <si>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</si>
  <si>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</si>
  <si>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</si>
  <si>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</si>
  <si>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</si>
  <si>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</si>
  <si>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</si>
  <si>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</si>
  <si>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</si>
  <si>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</si>
  <si>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</si>
  <si>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</si>
  <si>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</si>
  <si>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</si>
  <si>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</si>
  <si>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</si>
  <si>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</si>
  <si>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</si>
  <si>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</si>
  <si>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</si>
  <si>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</si>
  <si>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</si>
  <si>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</si>
  <si>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</si>
  <si>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</si>
  <si>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</si>
  <si>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</si>
  <si>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</si>
  <si>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</si>
  <si>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</si>
  <si>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</si>
  <si>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</si>
  <si>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</si>
  <si>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</si>
  <si>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</si>
  <si>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</si>
  <si>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</si>
  <si>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</si>
  <si>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</si>
  <si>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</si>
  <si>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</si>
  <si>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</si>
  <si>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</si>
  <si>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</si>
  <si>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</si>
  <si>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</si>
  <si>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</si>
  <si>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</si>
  <si>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</si>
  <si>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</si>
  <si>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</si>
  <si>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</si>
  <si>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</si>
  <si>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</si>
  <si>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</si>
  <si>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</si>
  <si>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</si>
  <si>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</si>
  <si>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</si>
  <si>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</si>
  <si>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</si>
  <si>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</si>
  <si>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</si>
  <si>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</si>
  <si>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</si>
  <si>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</si>
  <si>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</si>
  <si>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</si>
  <si>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</si>
  <si>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</si>
  <si>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</si>
  <si>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</si>
  <si>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</si>
  <si>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</si>
  <si>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</si>
  <si>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</si>
  <si>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</si>
  <si>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</si>
  <si>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</si>
  <si>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</si>
  <si>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</si>
  <si>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</si>
  <si>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</si>
  <si>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</si>
  <si>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</si>
  <si>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</si>
  <si>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</si>
  <si>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</si>
  <si>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</si>
  <si>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</si>
  <si>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</si>
  <si>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</si>
  <si>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</si>
  <si>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</si>
  <si>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</si>
  <si>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</si>
  <si>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</si>
  <si>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</si>
  <si>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</si>
  <si>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</si>
  <si>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</si>
  <si>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</si>
  <si>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</si>
  <si>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</si>
  <si>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</si>
  <si>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</si>
  <si>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</si>
  <si>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</si>
  <si>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</si>
  <si>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</si>
  <si>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</si>
  <si>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</si>
  <si>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</si>
  <si>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</si>
  <si>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</si>
  <si>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</si>
  <si>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</si>
  <si>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</si>
  <si>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</si>
  <si>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</si>
  <si>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</si>
  <si>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</si>
  <si>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</si>
  <si>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</si>
  <si>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</si>
  <si>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</si>
  <si>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</si>
  <si>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</si>
  <si>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</si>
  <si>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</si>
  <si>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</si>
  <si>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</si>
  <si>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</si>
  <si>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</si>
  <si>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</si>
  <si>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</si>
  <si>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</si>
  <si>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</si>
  <si>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</si>
  <si>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</si>
  <si>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</si>
  <si>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</si>
  <si>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</si>
  <si>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</si>
  <si>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</si>
  <si>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</si>
  <si>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</si>
  <si>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</si>
  <si>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</si>
  <si>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</si>
  <si>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</si>
  <si>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</si>
  <si>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</si>
  <si>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</si>
  <si>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</si>
  <si>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</si>
  <si>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</si>
  <si>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</si>
  <si>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</si>
  <si>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</si>
  <si>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</si>
  <si>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</si>
  <si>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</si>
  <si>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</si>
  <si>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</si>
  <si>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</si>
  <si>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</si>
  <si>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</si>
  <si>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People exposed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</si>
  <si>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</si>
  <si>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</si>
  <si>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</si>
  <si>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</si>
  <si>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</si>
  <si>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</si>
  <si>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</si>
  <si>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</si>
  <si>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</si>
  <si>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</si>
  <si>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</si>
  <si>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</si>
  <si>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</si>
  <si>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</si>
  <si>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</si>
  <si>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</si>
  <si>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</si>
  <si>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</si>
  <si>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</si>
  <si>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</si>
  <si>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</si>
  <si>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</si>
  <si>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</si>
  <si>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</si>
  <si>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</si>
  <si>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</si>
  <si>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</si>
  <si>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</si>
  <si>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</si>
  <si>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</si>
  <si>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</si>
  <si>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</si>
  <si>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</si>
  <si>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</si>
  <si>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</si>
  <si>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</si>
  <si>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</si>
  <si>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</si>
  <si>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</si>
  <si>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</si>
  <si>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</si>
  <si>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</si>
  <si>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</si>
  <si>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</si>
  <si>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</si>
  <si>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</si>
  <si>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</si>
  <si>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</si>
  <si>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</si>
  <si>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</si>
  <si>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</si>
  <si>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</si>
  <si>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</si>
  <si>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</si>
  <si>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</si>
  <si>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</si>
  <si>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</si>
  <si>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</si>
  <si>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</si>
  <si>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</si>
  <si>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</si>
  <si>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</si>
  <si>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</si>
  <si>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</si>
  <si>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</si>
  <si>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</si>
  <si>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</si>
  <si>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</si>
  <si>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</si>
  <si>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</si>
  <si>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</si>
  <si>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</si>
  <si>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</si>
  <si>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</si>
  <si>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</si>
  <si>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</si>
  <si>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Total population</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</si>
  <si>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</si>
  <si>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</si>
  <si>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</si>
  <si>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</si>
  <si>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</si>
  <si>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</si>
  <si>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</si>
  <si>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</si>
  <si>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</si>
  <si>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</si>
  <si>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</si>
  <si>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</si>
  <si>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</si>
  <si>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</si>
  <si>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</si>
  <si>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</si>
  <si>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</si>
  <si>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</si>
  <si>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</si>
  <si>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</si>
  <si>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</si>
  <si>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</si>
  <si>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</si>
  <si>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</si>
  <si>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</si>
  <si>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</si>
  <si>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</si>
  <si>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</si>
  <si>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</si>
  <si>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</si>
  <si>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</si>
  <si>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</si>
  <si>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</si>
  <si>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</si>
  <si>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</si>
  <si>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</si>
  <si>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</si>
  <si>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</si>
  <si>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</si>
  <si>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</si>
  <si>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</si>
  <si>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</si>
  <si>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</si>
  <si>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</si>
  <si>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</si>
  <si>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</si>
  <si>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</si>
  <si>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</si>
  <si>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</si>
  <si>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</si>
  <si>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</si>
  <si>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</si>
  <si>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</si>
  <si>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</si>
  <si>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Central Mediterranean Route</t>
  </si>
  <si>
    <t>REG007</t>
  </si>
  <si>
    <t>Algeria,Tunisia,Libya,Italy</t>
  </si>
  <si>
    <t>REG007Buildings damaged</t>
  </si>
  <si>
    <t>REG007Buildings destroyed</t>
  </si>
  <si>
    <t>refugees and host community is affected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</si>
  <si>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</si>
  <si>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</si>
  <si>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</si>
  <si>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</si>
  <si>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</si>
  <si>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</si>
  <si>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</si>
  <si>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</si>
  <si>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</si>
  <si>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</si>
  <si>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</si>
  <si>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</si>
  <si>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</si>
  <si>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</si>
  <si>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</si>
  <si>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</si>
  <si>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</si>
  <si>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</si>
  <si>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</si>
  <si>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</si>
  <si>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</si>
  <si>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</si>
  <si>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</si>
  <si>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</si>
  <si>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</si>
  <si>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</si>
  <si>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</si>
  <si>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</si>
  <si>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</si>
  <si>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</si>
  <si>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</si>
  <si>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</si>
  <si>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</si>
  <si>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</si>
  <si>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</si>
  <si>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</si>
  <si>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</si>
  <si>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</si>
  <si>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</si>
  <si>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</si>
  <si>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</si>
  <si>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</si>
  <si>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</si>
  <si>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</si>
  <si>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</si>
  <si>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</si>
  <si>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</si>
  <si>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</si>
  <si>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</si>
  <si>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</si>
  <si>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</si>
  <si>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</si>
  <si>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</si>
  <si>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</si>
  <si>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</si>
  <si>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</si>
  <si>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</si>
  <si>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</si>
  <si>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</si>
  <si>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</si>
  <si>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</si>
  <si>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</si>
  <si>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</si>
  <si>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</si>
  <si>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</si>
  <si>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</si>
  <si>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</si>
  <si>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</si>
  <si>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</si>
  <si>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</si>
  <si>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</si>
  <si>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</si>
  <si>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</si>
  <si>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</si>
  <si>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</si>
  <si>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</si>
  <si>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</si>
  <si>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</si>
  <si>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</si>
  <si>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</si>
  <si>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</si>
  <si>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</si>
  <si>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</si>
  <si>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</si>
  <si>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</si>
  <si>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</si>
  <si>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</si>
  <si>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</si>
  <si>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</si>
  <si>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</si>
  <si>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</si>
  <si>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</si>
  <si>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</si>
  <si>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</si>
  <si>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</si>
  <si>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</si>
  <si>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</si>
  <si>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</si>
  <si>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</si>
  <si>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</si>
  <si>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</si>
  <si>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</si>
  <si>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</si>
  <si>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</si>
  <si>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</si>
  <si>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</si>
  <si>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</si>
  <si>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</si>
  <si>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</si>
  <si>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</si>
  <si>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</si>
  <si>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</si>
  <si>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</si>
  <si>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</si>
  <si>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</si>
  <si>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</si>
  <si>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</si>
  <si>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</si>
  <si>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</si>
  <si>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</si>
  <si>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</si>
  <si>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</si>
  <si>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</si>
  <si>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</si>
  <si>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</si>
  <si>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</si>
  <si>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</si>
  <si>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</si>
  <si>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</si>
  <si>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</si>
  <si>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CIA</t>
  </si>
  <si>
    <t>https://www.cia.gov/library/publications/the-world-factbook/geos/od.html</t>
  </si>
  <si>
    <t>Th ehwole country is considered affected</t>
  </si>
  <si>
    <t>SSD001Landmass affected</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</si>
  <si>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</si>
  <si>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</si>
  <si>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</si>
  <si>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</si>
  <si>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</si>
  <si>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</si>
  <si>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</si>
  <si>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</si>
  <si>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</si>
  <si>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</si>
  <si>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</si>
  <si>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</si>
  <si>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</si>
  <si>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</si>
  <si>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</si>
  <si>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</si>
  <si>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</si>
  <si>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</si>
  <si>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</si>
  <si>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</si>
  <si>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</si>
  <si>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</si>
  <si>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</si>
  <si>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</si>
  <si>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</si>
  <si>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</si>
  <si>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</si>
  <si>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</si>
  <si>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</si>
  <si>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</si>
  <si>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</si>
  <si>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</si>
  <si>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</si>
  <si>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</si>
  <si>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</si>
  <si>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</si>
  <si>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</si>
  <si>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</si>
  <si>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</si>
  <si>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</si>
  <si>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</si>
  <si>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</si>
  <si>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</si>
  <si>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</si>
  <si>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</si>
  <si>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</si>
  <si>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</si>
  <si>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</si>
  <si>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</si>
  <si>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</si>
  <si>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</si>
  <si>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</si>
  <si>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</si>
  <si>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</si>
  <si>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</si>
  <si>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</si>
  <si>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</si>
  <si>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</si>
  <si>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</si>
  <si>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</si>
  <si>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</si>
  <si>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</si>
  <si>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</si>
  <si>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</si>
  <si>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</si>
  <si>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</si>
  <si>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</si>
  <si>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</si>
  <si>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</si>
  <si>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</si>
  <si>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</si>
  <si>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</si>
  <si>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</si>
  <si>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</si>
  <si>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</si>
  <si>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</si>
  <si>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</si>
  <si>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</si>
  <si>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</si>
  <si>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</si>
  <si>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</si>
  <si>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</si>
  <si>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</si>
  <si>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</si>
  <si>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</si>
  <si>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</si>
  <si>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</si>
  <si>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</si>
  <si>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</si>
  <si>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</si>
  <si>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</si>
  <si>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</si>
  <si>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</si>
  <si>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</si>
  <si>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</si>
  <si>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</si>
  <si>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</si>
  <si>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</si>
  <si>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</si>
  <si>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</si>
  <si>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</si>
  <si>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</si>
  <si>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</si>
  <si>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</si>
  <si>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</si>
  <si>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</si>
  <si>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</si>
  <si>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</si>
  <si>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</si>
  <si>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</si>
  <si>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</si>
  <si>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</si>
  <si>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</si>
  <si>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</si>
  <si>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</si>
  <si>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</si>
  <si>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</si>
  <si>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</si>
  <si>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</si>
  <si>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</si>
  <si>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</si>
  <si>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</si>
  <si>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</si>
  <si>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</si>
  <si>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</si>
  <si>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</si>
  <si>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</si>
  <si>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</si>
  <si>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</si>
  <si>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</si>
  <si>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</si>
  <si>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</si>
  <si>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</si>
  <si>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</si>
  <si>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</si>
  <si>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</si>
  <si>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</si>
  <si>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</si>
  <si>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</si>
  <si>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</si>
  <si>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</si>
  <si>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</si>
  <si>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</si>
  <si>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</si>
  <si>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</si>
  <si>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</si>
  <si>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</si>
  <si>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</si>
  <si>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</si>
  <si>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</si>
  <si>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</si>
  <si>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</si>
  <si>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</si>
  <si>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</si>
  <si>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</si>
  <si>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</si>
  <si>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</si>
  <si>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</si>
  <si>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</si>
  <si>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</si>
  <si>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</si>
  <si>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</si>
  <si>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</si>
  <si>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</si>
  <si>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</si>
  <si>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</si>
  <si>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</si>
  <si>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</si>
  <si>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</si>
  <si>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</si>
  <si>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</si>
  <si>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</si>
  <si>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</si>
  <si>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</si>
  <si>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</si>
  <si>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</si>
  <si>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</si>
  <si>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</si>
  <si>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</si>
  <si>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</si>
  <si>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</si>
  <si>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</si>
  <si>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</si>
  <si>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</si>
  <si>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DZA002Illness cases reported</t>
  </si>
  <si>
    <t>DZA002Injuries reported</t>
  </si>
  <si>
    <t>DZA003Buildings damaged</t>
  </si>
  <si>
    <t>DZA003Buildings destroyed</t>
  </si>
  <si>
    <t>DZA003Economic Losses</t>
  </si>
  <si>
    <t>DZA003Illness cases reported</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</si>
  <si>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</si>
  <si>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</si>
  <si>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</si>
  <si>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</si>
  <si>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</si>
  <si>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</si>
  <si>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</si>
  <si>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</si>
  <si>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</si>
  <si>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</si>
  <si>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</si>
  <si>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</si>
  <si>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No sufficient data available</t>
  </si>
  <si>
    <t>REG002Economic Losses</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</si>
  <si>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</si>
  <si>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</si>
  <si>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</si>
  <si>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</si>
  <si>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</si>
  <si>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</si>
  <si>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</si>
  <si>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</si>
  <si>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</si>
  <si>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</si>
  <si>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Refugees in neighbouring countries fled violence in Casamance. Most IDPs (22,000) were also displaced due to conflict and violence.</t>
  </si>
  <si>
    <t>SEN002People displaced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</si>
  <si>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</si>
  <si>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</si>
  <si>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</si>
  <si>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</si>
  <si>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</si>
  <si>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</si>
  <si>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</si>
  <si>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</si>
  <si>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</si>
  <si>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</si>
  <si>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</si>
  <si>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</si>
  <si>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</si>
  <si>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</si>
  <si>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</si>
  <si>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</si>
  <si>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</si>
  <si>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</si>
  <si>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</si>
  <si>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</si>
  <si>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</si>
  <si>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</si>
  <si>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</si>
  <si>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</si>
  <si>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</si>
  <si>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</si>
  <si>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</si>
  <si>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</si>
  <si>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</si>
  <si>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</si>
  <si>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</si>
  <si>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</si>
  <si>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</si>
  <si>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</si>
  <si>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</si>
  <si>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</si>
  <si>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</si>
  <si>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</si>
  <si>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</si>
  <si>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</si>
  <si>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</si>
  <si>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</si>
  <si>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</si>
  <si>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</si>
  <si>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</si>
  <si>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</si>
  <si>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</si>
  <si>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</si>
  <si>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</si>
  <si>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</si>
  <si>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</si>
  <si>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</si>
  <si>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</si>
  <si>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</si>
  <si>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</si>
  <si>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</si>
  <si>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</si>
  <si>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</si>
  <si>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</si>
  <si>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</si>
  <si>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</si>
  <si>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</si>
  <si>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</si>
  <si>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</si>
  <si>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</si>
  <si>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</si>
  <si>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</si>
  <si>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</si>
  <si>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</si>
  <si>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</si>
  <si>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DZA003Injuries reported</t>
  </si>
  <si>
    <t>OCHA 11/2019</t>
  </si>
  <si>
    <t>https://www.humanitarianresponse.info/sites/www.humanitarianresponse.info/files/documents/files/iraq_hno_2020.pdf</t>
  </si>
  <si>
    <t>All groups are affected by the impact and aftermarth of the crisis</t>
  </si>
  <si>
    <t>IRQ002Crisis affected groups</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</si>
  <si>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</si>
  <si>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</si>
  <si>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</si>
  <si>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</si>
  <si>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</si>
  <si>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</si>
  <si>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</si>
  <si>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</si>
  <si>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</si>
  <si>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</si>
  <si>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</si>
  <si>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</si>
  <si>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</si>
  <si>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</si>
  <si>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</si>
  <si>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</si>
  <si>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</si>
  <si>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</si>
  <si>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</si>
  <si>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</si>
  <si>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</si>
  <si>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</si>
  <si>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</si>
  <si>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</si>
  <si>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</si>
  <si>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</si>
  <si>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</si>
  <si>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</si>
  <si>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</si>
  <si>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</si>
  <si>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</si>
  <si>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</si>
  <si>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</si>
  <si>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</si>
  <si>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</si>
  <si>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</si>
  <si>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</si>
  <si>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</si>
  <si>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</si>
  <si>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</si>
  <si>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</si>
  <si>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</si>
  <si>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</si>
  <si>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</si>
  <si>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</si>
  <si>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</si>
  <si>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</si>
  <si>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</si>
  <si>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</si>
  <si>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</si>
  <si>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TCD004Severe humanitarian conditions - Level 4</t>
  </si>
  <si>
    <t>TCD004Stressed humanitarian conditions - Level 2</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</si>
  <si>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</si>
  <si>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</si>
  <si>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</si>
  <si>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</si>
  <si>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</si>
  <si>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</si>
  <si>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TCD005Moderate humanitarian conditions - Level 3</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</si>
  <si>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</si>
  <si>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</si>
  <si>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</si>
  <si>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</si>
  <si>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</si>
  <si>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</si>
  <si>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</si>
  <si>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</si>
  <si>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</si>
  <si>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</si>
  <si>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</si>
  <si>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</si>
  <si>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</si>
  <si>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</si>
  <si>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</si>
  <si>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</si>
  <si>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</si>
  <si>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</si>
  <si>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</si>
  <si>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</si>
  <si>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</si>
  <si>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</si>
  <si>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</si>
  <si>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</si>
  <si>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</si>
  <si>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</si>
  <si>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</si>
  <si>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</si>
  <si>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</si>
  <si>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</si>
  <si>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</si>
  <si>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</si>
  <si>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</si>
  <si>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</si>
  <si>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</si>
  <si>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</si>
  <si>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</si>
  <si>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</si>
  <si>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</si>
  <si>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</si>
  <si>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</si>
  <si>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</si>
  <si>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</si>
  <si>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</si>
  <si>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</si>
  <si>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</si>
  <si>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</si>
  <si>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</si>
  <si>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</si>
  <si>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</si>
  <si>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</si>
  <si>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</si>
  <si>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</si>
  <si>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</si>
  <si>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</si>
  <si>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</si>
  <si>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</si>
  <si>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</si>
  <si>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</si>
  <si>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</si>
  <si>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</si>
  <si>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</si>
  <si>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</si>
  <si>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</si>
  <si>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</si>
  <si>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</si>
  <si>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</si>
  <si>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</si>
  <si>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</si>
  <si>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</si>
  <si>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</si>
  <si>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</si>
  <si>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</si>
  <si>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</si>
  <si>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</si>
  <si>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</si>
  <si>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</si>
  <si>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</si>
  <si>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</si>
  <si>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</si>
  <si>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</si>
  <si>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</si>
  <si>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</si>
  <si>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</si>
  <si>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</si>
  <si>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</si>
  <si>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</si>
  <si>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</si>
  <si>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</si>
  <si>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</si>
  <si>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</si>
  <si>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</si>
  <si>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</si>
  <si>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</si>
  <si>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</si>
  <si>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</si>
  <si>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</si>
  <si>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</si>
  <si>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</si>
  <si>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</si>
  <si>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</si>
  <si>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</si>
  <si>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</si>
  <si>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</si>
  <si>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</si>
  <si>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</si>
  <si>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</si>
  <si>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</si>
  <si>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</si>
  <si>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</si>
  <si>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</si>
  <si>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</si>
  <si>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</si>
  <si>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</si>
  <si>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</si>
  <si>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</si>
  <si>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</si>
  <si>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</si>
  <si>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</si>
  <si>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</si>
  <si>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</si>
  <si>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</si>
  <si>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</si>
  <si>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</si>
  <si>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</si>
  <si>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</si>
  <si>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</si>
  <si>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</si>
  <si>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</si>
  <si>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</si>
  <si>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</si>
  <si>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</si>
  <si>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</si>
  <si>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</si>
  <si>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</si>
  <si>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</si>
  <si>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</si>
  <si>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</si>
  <si>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</si>
  <si>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</si>
  <si>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</si>
  <si>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</si>
  <si>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</si>
  <si>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</si>
  <si>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</si>
  <si>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</si>
  <si>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</si>
  <si>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</si>
  <si>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</si>
  <si>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</si>
  <si>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</si>
  <si>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</si>
  <si>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</si>
  <si>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</si>
  <si>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</si>
  <si>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</si>
  <si>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</si>
  <si>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</si>
  <si>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</si>
  <si>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</si>
  <si>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</si>
  <si>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</si>
  <si>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</si>
  <si>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</si>
  <si>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</si>
  <si>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</si>
  <si>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</si>
  <si>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</si>
  <si>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</si>
  <si>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</si>
  <si>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</si>
  <si>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</si>
  <si>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</si>
  <si>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</si>
  <si>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</si>
  <si>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</si>
  <si>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</si>
  <si>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</si>
  <si>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</si>
  <si>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</si>
  <si>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</si>
  <si>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</si>
  <si>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</si>
  <si>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</si>
  <si>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</si>
  <si>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</si>
  <si>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</si>
  <si>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</si>
  <si>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</si>
  <si>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</si>
  <si>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</si>
  <si>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</si>
  <si>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</si>
  <si>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</si>
  <si>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</si>
  <si>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</si>
  <si>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</si>
  <si>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</si>
  <si>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</si>
  <si>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</si>
  <si>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</si>
  <si>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</si>
  <si>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</si>
  <si>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</si>
  <si>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</si>
  <si>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</si>
  <si>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</si>
  <si>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</si>
  <si>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</si>
  <si>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</si>
  <si>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</si>
  <si>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</si>
  <si>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</si>
  <si>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</si>
  <si>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</si>
  <si>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</si>
  <si>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</si>
  <si>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</si>
  <si>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</si>
  <si>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</si>
  <si>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</si>
  <si>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</si>
  <si>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</si>
  <si>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</si>
  <si>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</si>
  <si>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</si>
  <si>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</si>
  <si>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</si>
  <si>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</si>
  <si>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</si>
  <si>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</si>
  <si>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</si>
  <si>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</si>
  <si>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</si>
  <si>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</si>
  <si>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</si>
  <si>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</si>
  <si>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REG003People affected</t>
  </si>
  <si>
    <t>LSO002People displaced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</si>
  <si>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</si>
  <si>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</si>
  <si>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</si>
  <si>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</si>
  <si>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</si>
  <si>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</si>
  <si>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</si>
  <si>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</si>
  <si>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</si>
  <si>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</si>
  <si>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</si>
  <si>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</si>
  <si>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</si>
  <si>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</si>
  <si>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</si>
  <si>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</si>
  <si>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</si>
  <si>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</si>
  <si>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</si>
  <si>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</si>
  <si>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</si>
  <si>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</si>
  <si>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</si>
  <si>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</si>
  <si>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</si>
  <si>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</si>
  <si>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</si>
  <si>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</si>
  <si>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</si>
  <si>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</si>
  <si>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</si>
  <si>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</si>
  <si>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</si>
  <si>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</si>
  <si>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</si>
  <si>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World Bank 2019</t>
  </si>
  <si>
    <t>https://data.worldbank.org/country/cameroon</t>
  </si>
  <si>
    <t>Total population as estimated by the World Bank, based on the de facto definition of population, which counts all residents regardless of legal status or citizenship. The values shown are midyear estimates.</t>
  </si>
  <si>
    <t>CMR002Total population</t>
  </si>
  <si>
    <t>CMR003Total population</t>
  </si>
  <si>
    <t>CMR004Total population</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</si>
  <si>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</si>
  <si>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</si>
  <si>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</si>
  <si>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</si>
  <si>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</si>
  <si>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</si>
  <si>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</si>
  <si>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</si>
  <si>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</si>
  <si>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</si>
  <si>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</si>
  <si>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</si>
  <si>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</si>
  <si>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</si>
  <si>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</si>
  <si>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</si>
  <si>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</si>
  <si>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</si>
  <si>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</si>
  <si>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</si>
  <si>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</si>
  <si>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</si>
  <si>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</si>
  <si>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</si>
  <si>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</si>
  <si>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</si>
  <si>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</si>
  <si>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</si>
  <si>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</si>
  <si>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</si>
  <si>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</si>
  <si>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</si>
  <si>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</si>
  <si>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</si>
  <si>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</si>
  <si>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</si>
  <si>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</si>
  <si>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</si>
  <si>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</si>
  <si>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</si>
  <si>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</si>
  <si>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</si>
  <si>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</si>
  <si>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</si>
  <si>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</si>
  <si>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</si>
  <si>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</si>
  <si>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</si>
  <si>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COG001Fatalities in all crises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</si>
  <si>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</si>
  <si>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</si>
  <si>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</si>
  <si>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</si>
  <si>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</si>
  <si>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</si>
  <si>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</si>
  <si>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</si>
  <si>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</si>
  <si>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</si>
  <si>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</si>
  <si>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</si>
  <si>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</si>
  <si>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</si>
  <si>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</si>
  <si>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</si>
  <si>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</si>
  <si>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</si>
  <si>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</si>
  <si>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</si>
  <si>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</si>
  <si>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</si>
  <si>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</si>
  <si>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</si>
  <si>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</si>
  <si>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</si>
  <si>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</si>
  <si>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</si>
  <si>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</si>
  <si>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</si>
  <si>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</si>
  <si>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</si>
  <si>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</si>
  <si>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</si>
  <si>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</si>
  <si>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</si>
  <si>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</si>
  <si>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</si>
  <si>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</si>
  <si>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</si>
  <si>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</si>
  <si>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</si>
  <si>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</si>
  <si>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SEN002Extreme humanitarian conditions - Level 5</t>
  </si>
  <si>
    <t>OCHA 25/01/2021</t>
  </si>
  <si>
    <t>https://www.humanitarianresponse.info/sites/www.humanitarianresponse.info/files/documents/files/25012021_ner_hno_2021.pdf</t>
  </si>
  <si>
    <t>2021 population estimate as stated in the 2021 HNO</t>
  </si>
  <si>
    <t>NER002Total population</t>
  </si>
  <si>
    <t>Whole population living in Diffa</t>
  </si>
  <si>
    <t>NER002People exposed</t>
  </si>
  <si>
    <t>Population facing L2-L5 needs according to 2021 HNO</t>
  </si>
  <si>
    <t>NER002People affected</t>
  </si>
  <si>
    <t>PIN and severity figures for L2-L5 severity taken from 2021 HNO figures. L1 is the remaining population</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</si>
  <si>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</si>
  <si>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</si>
  <si>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</si>
  <si>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</si>
  <si>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</si>
  <si>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</si>
  <si>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</si>
  <si>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</si>
  <si>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</si>
  <si>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</si>
  <si>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</si>
  <si>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</si>
  <si>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</si>
  <si>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</si>
  <si>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</si>
  <si>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</si>
  <si>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</si>
  <si>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</si>
  <si>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</si>
  <si>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</si>
  <si>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</si>
  <si>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</si>
  <si>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</si>
  <si>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</si>
  <si>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</si>
  <si>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</si>
  <si>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</si>
  <si>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</si>
  <si>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</si>
  <si>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</si>
  <si>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</si>
  <si>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</si>
  <si>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 xml:space="preserve">ACLED  27/01/2021
</t>
  </si>
  <si>
    <t xml:space="preserve">No information available (June 2020-January 2021)
</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</si>
  <si>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</si>
  <si>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</si>
  <si>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</si>
  <si>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</si>
  <si>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</si>
  <si>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</si>
  <si>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</si>
  <si>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</si>
  <si>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</si>
  <si>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</si>
  <si>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</si>
  <si>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</si>
  <si>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</si>
  <si>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</si>
  <si>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</si>
  <si>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</si>
  <si>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</si>
  <si>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</si>
  <si>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</si>
  <si>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</si>
  <si>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</si>
  <si>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</si>
  <si>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</si>
  <si>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</si>
  <si>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</si>
  <si>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</si>
  <si>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</si>
  <si>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</si>
  <si>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</si>
  <si>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</si>
  <si>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</si>
  <si>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</si>
  <si>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</si>
  <si>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</si>
  <si>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</si>
  <si>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</si>
  <si>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</si>
  <si>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</si>
  <si>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</si>
  <si>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</si>
  <si>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</si>
  <si>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</si>
  <si>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</si>
  <si>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</si>
  <si>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</si>
  <si>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</si>
  <si>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</si>
  <si>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</si>
  <si>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</si>
  <si>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</si>
  <si>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</si>
  <si>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</si>
  <si>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</si>
  <si>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</si>
  <si>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</si>
  <si>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</si>
  <si>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</si>
  <si>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</si>
  <si>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</si>
  <si>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</si>
  <si>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</si>
  <si>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</si>
  <si>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</si>
  <si>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</si>
  <si>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</si>
  <si>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</si>
  <si>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</si>
  <si>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</si>
  <si>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</si>
  <si>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</si>
  <si>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</si>
  <si>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</si>
  <si>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</si>
  <si>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</si>
  <si>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</si>
  <si>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</si>
  <si>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</si>
  <si>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</si>
  <si>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</si>
  <si>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ACLED 01/09/2020 - 28/02/2021</t>
  </si>
  <si>
    <t>https://acleddata.com/dashboard/#/dashboard</t>
  </si>
  <si>
    <t>Number of casualties across Chad between September-February. Figure is likely an underestimation, as violent incidents often go unreported.</t>
  </si>
  <si>
    <t>TCD005Fatalities in all crises</t>
  </si>
  <si>
    <t>TCD004Fatalities in all crises</t>
  </si>
  <si>
    <t>TCD006Fatalities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</si>
  <si>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</si>
  <si>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</si>
  <si>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</si>
  <si>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</si>
  <si>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</si>
  <si>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</si>
  <si>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</si>
  <si>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</si>
  <si>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See individual crises</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</si>
  <si>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</si>
  <si>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</si>
  <si>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</si>
  <si>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</si>
  <si>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</si>
  <si>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</si>
  <si>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</si>
  <si>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</si>
  <si>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</si>
  <si>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</si>
  <si>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</si>
  <si>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</si>
  <si>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</si>
  <si>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</si>
  <si>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</si>
  <si>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</si>
  <si>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</si>
  <si>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</si>
  <si>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</si>
  <si>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</si>
  <si>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</si>
  <si>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</si>
  <si>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</si>
  <si>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</si>
  <si>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</si>
  <si>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</si>
  <si>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</si>
  <si>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</si>
  <si>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</si>
  <si>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</si>
  <si>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</si>
  <si>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</si>
  <si>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</si>
  <si>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</si>
  <si>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</si>
  <si>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</si>
  <si>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</si>
  <si>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</si>
  <si>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</si>
  <si>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</si>
  <si>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</si>
  <si>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</si>
  <si>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</si>
  <si>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</si>
  <si>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</si>
  <si>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</si>
  <si>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</si>
  <si>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</si>
  <si>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</si>
  <si>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</si>
  <si>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</si>
  <si>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</si>
  <si>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</si>
  <si>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</si>
  <si>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</si>
  <si>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</si>
  <si>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</si>
  <si>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</si>
  <si>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</si>
  <si>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</si>
  <si>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</si>
  <si>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</si>
  <si>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</si>
  <si>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</si>
  <si>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</si>
  <si>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</si>
  <si>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</si>
  <si>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</si>
  <si>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</si>
  <si>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</si>
  <si>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</si>
  <si>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</si>
  <si>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</si>
  <si>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</si>
  <si>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</si>
  <si>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</si>
  <si>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</si>
  <si>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</si>
  <si>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</si>
  <si>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</si>
  <si>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</si>
  <si>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</si>
  <si>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</si>
  <si>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</si>
  <si>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No data</t>
  </si>
  <si>
    <t>ETH001Illness cases reported</t>
  </si>
  <si>
    <t>ETH001Injuries reported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</si>
  <si>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</si>
  <si>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</si>
  <si>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</si>
  <si>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</si>
  <si>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</si>
  <si>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</si>
  <si>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</si>
  <si>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</si>
  <si>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</si>
  <si>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</si>
  <si>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</si>
  <si>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</si>
  <si>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</si>
  <si>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</si>
  <si>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</si>
  <si>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</si>
  <si>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</si>
  <si>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</si>
  <si>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</si>
  <si>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</si>
  <si>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</si>
  <si>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</si>
  <si>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</si>
  <si>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</si>
  <si>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</si>
  <si>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</si>
  <si>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</si>
  <si>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</si>
  <si>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</si>
  <si>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</si>
  <si>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</si>
  <si>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</si>
  <si>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</si>
  <si>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</si>
  <si>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</si>
  <si>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</si>
  <si>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</si>
  <si>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</si>
  <si>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</si>
  <si>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</si>
  <si>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</si>
  <si>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</si>
  <si>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</si>
  <si>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</si>
  <si>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</si>
  <si>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</si>
  <si>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</si>
  <si>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</si>
  <si>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</si>
  <si>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</si>
  <si>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</si>
  <si>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</si>
  <si>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</si>
  <si>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</si>
  <si>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</si>
  <si>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</si>
  <si>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</si>
  <si>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</si>
  <si>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</si>
  <si>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</si>
  <si>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</si>
  <si>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</si>
  <si>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</si>
  <si>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</si>
  <si>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</si>
  <si>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</si>
  <si>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</si>
  <si>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PIN is the sum of populations on levels 3-5.</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</si>
  <si>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</si>
  <si>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</si>
  <si>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</si>
  <si>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</si>
  <si>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</si>
  <si>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</si>
  <si>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Britannica 07/07/2021</t>
  </si>
  <si>
    <t>https://www.britannica.com/place/Zimbabwe#ref44142</t>
  </si>
  <si>
    <t>Total area of zimbabwe</t>
  </si>
  <si>
    <t>ZWE001Landmass affected</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</si>
  <si>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</si>
  <si>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</si>
  <si>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</si>
  <si>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</si>
  <si>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</si>
  <si>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</si>
  <si>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The whole country is affected by the food insecurity crisis</t>
  </si>
  <si>
    <t>NAM002Landmass affected</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</si>
  <si>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</si>
  <si>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</si>
  <si>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</si>
  <si>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</si>
  <si>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</si>
  <si>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</si>
  <si>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</si>
  <si>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</si>
  <si>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</si>
  <si>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</si>
  <si>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</si>
  <si>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</si>
  <si>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</si>
  <si>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</si>
  <si>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</si>
  <si>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</si>
  <si>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</si>
  <si>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</si>
  <si>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</si>
  <si>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</si>
  <si>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</si>
  <si>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</si>
  <si>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</si>
  <si>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</si>
  <si>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</si>
  <si>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</si>
  <si>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</si>
  <si>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</si>
  <si>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</si>
  <si>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</si>
  <si>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</si>
  <si>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</si>
  <si>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</si>
  <si>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</si>
  <si>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</si>
  <si>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</si>
  <si>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</si>
  <si>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</si>
  <si>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</si>
  <si>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</si>
  <si>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is affected by the drought crisis</t>
  </si>
  <si>
    <t>DJI003Landmass affected</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</si>
  <si>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</si>
  <si>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</si>
  <si>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</si>
  <si>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</si>
  <si>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</si>
  <si>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</si>
  <si>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</si>
  <si>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</si>
  <si>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</si>
  <si>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</si>
  <si>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</si>
  <si>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</si>
  <si>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</si>
  <si>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</si>
  <si>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</si>
  <si>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</si>
  <si>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</si>
  <si>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</si>
  <si>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</si>
  <si>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</si>
  <si>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</si>
  <si>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</si>
  <si>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</si>
  <si>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</si>
  <si>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</si>
  <si>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</si>
  <si>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</si>
  <si>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</si>
  <si>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</si>
  <si>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</si>
  <si>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</si>
  <si>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</si>
  <si>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</si>
  <si>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</si>
  <si>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</si>
  <si>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</si>
  <si>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</si>
  <si>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</si>
  <si>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</si>
  <si>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</si>
  <si>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</si>
  <si>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KEN002Illness cases reported</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</si>
  <si>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</si>
  <si>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</si>
  <si>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</si>
  <si>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</si>
  <si>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</si>
  <si>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</si>
  <si>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</si>
  <si>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</si>
  <si>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</si>
  <si>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</si>
  <si>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</si>
  <si>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UNHCR 31/08/2021</t>
  </si>
  <si>
    <t>https://data2.unhcr.org/en/country/ner</t>
  </si>
  <si>
    <t>Nigerian refugees in Niger</t>
  </si>
  <si>
    <t>NER004People displaced</t>
  </si>
  <si>
    <t>ACLED 28/09/2021</t>
  </si>
  <si>
    <t>From 28/03/2021 to 23/09/2021</t>
  </si>
  <si>
    <t>NER004Fatalities reported</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</si>
  <si>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</si>
  <si>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</si>
  <si>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</si>
  <si>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</si>
  <si>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</si>
  <si>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</si>
  <si>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</si>
  <si>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</si>
  <si>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</si>
  <si>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</si>
  <si>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</si>
  <si>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</si>
  <si>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</si>
  <si>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</si>
  <si>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SOM001People in Need</t>
  </si>
  <si>
    <t>IPC 18/08/2021</t>
  </si>
  <si>
    <t>https://reliefweb.int/report/zambia/zambia-acute-food-insecurity-situation-july-september-2021-and-projections-october</t>
  </si>
  <si>
    <t>ACAPS methodology: Exposed= Level 1 + Level 2 + Level 3 + Level 4 +Level 5</t>
  </si>
  <si>
    <t>ZMB002People exposed</t>
  </si>
  <si>
    <t>ACAPS methodology: Affected= Level 2 + Level 3 + Level 4 + Level 5</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</si>
  <si>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</si>
  <si>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</si>
  <si>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</si>
  <si>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</si>
  <si>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</si>
  <si>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</si>
  <si>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</si>
  <si>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</si>
  <si>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</si>
  <si>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</si>
  <si>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</si>
  <si>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</si>
  <si>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</si>
  <si>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</si>
  <si>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</si>
  <si>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</si>
  <si>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Drought in South-West Angola</t>
  </si>
  <si>
    <t>AGO002</t>
  </si>
  <si>
    <t>Angola</t>
  </si>
  <si>
    <t>ACLED accessed 13/12/2021</t>
  </si>
  <si>
    <t>From 13/05/2021 to 03/12/2021</t>
  </si>
  <si>
    <t>AGO002Fatalities reported</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</si>
  <si>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</si>
  <si>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</si>
  <si>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</si>
  <si>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</si>
  <si>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</si>
  <si>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</si>
  <si>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</si>
  <si>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</si>
  <si>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</si>
  <si>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</si>
  <si>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</si>
  <si>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</si>
  <si>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</si>
  <si>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</si>
  <si>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</si>
  <si>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</si>
  <si>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</si>
  <si>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</si>
  <si>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</si>
  <si>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</si>
  <si>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</si>
  <si>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</si>
  <si>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</si>
  <si>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</si>
  <si>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</si>
  <si>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</si>
  <si>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</si>
  <si>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</si>
  <si>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</si>
  <si>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</si>
  <si>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</si>
  <si>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</si>
  <si>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</si>
  <si>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</si>
  <si>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</si>
  <si>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</si>
  <si>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</si>
  <si>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</si>
  <si>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</si>
  <si>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</si>
  <si>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</si>
  <si>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</si>
  <si>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</si>
  <si>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</si>
  <si>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</si>
  <si>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</si>
  <si>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</si>
  <si>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</si>
  <si>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</si>
  <si>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</si>
  <si>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</si>
  <si>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</si>
  <si>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</si>
  <si>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</si>
  <si>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</si>
  <si>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</si>
  <si>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</si>
  <si>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</si>
  <si>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</si>
  <si>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</si>
  <si>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</si>
  <si>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</si>
  <si>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</si>
  <si>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OCHA HNO 2/12/2021</t>
  </si>
  <si>
    <t>https://reliefweb.int/report/sudan/sudan-humanitarian-needs-overview-2022-december-2021</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</si>
  <si>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</si>
  <si>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</si>
  <si>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</si>
  <si>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</si>
  <si>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</si>
  <si>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</si>
  <si>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</si>
  <si>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</si>
  <si>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</si>
  <si>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</si>
  <si>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</si>
  <si>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</si>
  <si>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</si>
  <si>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</si>
  <si>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</si>
  <si>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</si>
  <si>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</si>
  <si>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</si>
  <si>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</si>
  <si>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</si>
  <si>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</si>
  <si>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</si>
  <si>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</si>
  <si>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</si>
  <si>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</si>
  <si>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</si>
  <si>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</si>
  <si>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</si>
  <si>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</si>
  <si>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</si>
  <si>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</si>
  <si>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</si>
  <si>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</si>
  <si>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</si>
  <si>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</si>
  <si>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</si>
  <si>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</si>
  <si>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</si>
  <si>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</si>
  <si>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</si>
  <si>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</si>
  <si>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</si>
  <si>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</si>
  <si>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</si>
  <si>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</si>
  <si>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</si>
  <si>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</si>
  <si>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</si>
  <si>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</si>
  <si>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</si>
  <si>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</si>
  <si>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</si>
  <si>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</si>
  <si>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</si>
  <si>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Province population: GoT</t>
  </si>
  <si>
    <t>http://web.turkstat.gov.tr/UstMenu.do?metod=temelist</t>
  </si>
  <si>
    <t xml:space="preserve">Represents the total population of provinces affected by one or more crisis. </t>
  </si>
  <si>
    <t>TUR001People exposed</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</si>
  <si>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</si>
  <si>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</si>
  <si>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</si>
  <si>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</si>
  <si>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</si>
  <si>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</si>
  <si>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</si>
  <si>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</si>
  <si>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</si>
  <si>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</si>
  <si>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</si>
  <si>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</si>
  <si>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</si>
  <si>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</si>
  <si>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</si>
  <si>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</si>
  <si>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</si>
  <si>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</si>
  <si>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</si>
  <si>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</si>
  <si>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</si>
  <si>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</si>
  <si>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</si>
  <si>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</si>
  <si>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</si>
  <si>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</si>
  <si>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</si>
  <si>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</si>
  <si>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</si>
  <si>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</si>
  <si>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</si>
  <si>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</si>
  <si>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</si>
  <si>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</si>
  <si>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</si>
  <si>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</si>
  <si>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</si>
  <si>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</si>
  <si>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</si>
  <si>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</si>
  <si>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</si>
  <si>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</si>
  <si>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</si>
  <si>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</si>
  <si>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</si>
  <si>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</si>
  <si>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</si>
  <si>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</si>
  <si>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</si>
  <si>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</si>
  <si>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</si>
  <si>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</si>
  <si>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</si>
  <si>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</si>
  <si>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</si>
  <si>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</si>
  <si>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</si>
  <si>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</si>
  <si>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</si>
  <si>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</si>
  <si>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</si>
  <si>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</si>
  <si>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</si>
  <si>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</si>
  <si>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</si>
  <si>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</si>
  <si>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</si>
  <si>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</si>
  <si>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</si>
  <si>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Govt of Philippines 2015</t>
  </si>
  <si>
    <t>This is the total area of the affected regions: regions V - XII, Caraga and MIMAROPA</t>
  </si>
  <si>
    <t>PHL010Landmass affected</t>
  </si>
  <si>
    <t xml:space="preserve">The total landmass of crisis affected areas. </t>
  </si>
  <si>
    <t>PHL001Landmass affected</t>
  </si>
  <si>
    <t>Hindustan Times 31/12/2021</t>
  </si>
  <si>
    <t>https://www.hindustantimes.com/world-news/typhoon-rai-over-400-people-dead-thousands-injured-82-missing-says-philippines-disaster-agency-101640928177369.html</t>
  </si>
  <si>
    <t>Number of crisis related in juries in the last 6 months</t>
  </si>
  <si>
    <t>PHL001Injuries reported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</si>
  <si>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</si>
  <si>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</si>
  <si>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</si>
  <si>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</si>
  <si>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</si>
  <si>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</si>
  <si>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</si>
  <si>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</si>
  <si>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</si>
  <si>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</si>
  <si>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</si>
  <si>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</si>
  <si>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</si>
  <si>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</si>
  <si>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</si>
  <si>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</si>
  <si>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</si>
  <si>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</si>
  <si>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</si>
  <si>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</si>
  <si>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YEM002Total population</t>
  </si>
  <si>
    <t xml:space="preserve">World bank </t>
  </si>
  <si>
    <t>https://data.worldbank.org/indicator/AG.LND.TOTL.K2?locations=YE</t>
  </si>
  <si>
    <t>YEM002Landmass affected</t>
  </si>
  <si>
    <t>YEM001Total population</t>
  </si>
  <si>
    <t>YEM001Landmass affected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</si>
  <si>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</si>
  <si>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</si>
  <si>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</si>
  <si>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</si>
  <si>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</si>
  <si>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</si>
  <si>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</si>
  <si>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</si>
  <si>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</si>
  <si>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YEM002Fatalities reported</t>
  </si>
  <si>
    <t>YEM001Injuries reported</t>
  </si>
  <si>
    <t>YEM001Fatalities in all crises</t>
  </si>
  <si>
    <t>REG011Extreme humanitarian conditions - Level 5</t>
  </si>
  <si>
    <t>Tropical Cyclones Season in 2022 in Madagascar</t>
  </si>
  <si>
    <t>MDG006</t>
  </si>
  <si>
    <t>MDG006Illness cases reported</t>
  </si>
  <si>
    <t>MDG006Injuries reported</t>
  </si>
  <si>
    <t>MDG006Economic Losses</t>
  </si>
  <si>
    <t>MDG006Crisis affected groups</t>
  </si>
  <si>
    <t>MDG006People facing limited access constraints</t>
  </si>
  <si>
    <t>MDG006People facing restricted access constraints</t>
  </si>
  <si>
    <t>City popualtion 01/06/2020</t>
  </si>
  <si>
    <t>https://www.citypopulation.de/en/madagascar/admin/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</si>
  <si>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</si>
  <si>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</si>
  <si>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</si>
  <si>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</si>
  <si>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</si>
  <si>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</si>
  <si>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</si>
  <si>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</si>
  <si>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</si>
  <si>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</si>
  <si>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</si>
  <si>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</si>
  <si>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People in Catastrophe (IPC-5) for for January-April 2022 period</t>
  </si>
  <si>
    <t>MDG002Extreme humanitarian conditions - Level 5</t>
  </si>
  <si>
    <t>Host Community</t>
  </si>
  <si>
    <t>MDG002Crisis affected groups</t>
  </si>
  <si>
    <t>Multiple crisis in Madagascar</t>
  </si>
  <si>
    <t>MDG001</t>
  </si>
  <si>
    <t>MDG001Illness cases reported</t>
  </si>
  <si>
    <t>MDG001Injuries reported</t>
  </si>
  <si>
    <t>MDG001Economic Losses</t>
  </si>
  <si>
    <t>MDG001Crisis affected groups</t>
  </si>
  <si>
    <t>MDG001People facing limited access constraints</t>
  </si>
  <si>
    <t>MDG001People facing restricted access constraints</t>
  </si>
  <si>
    <t>ACLED Accessed 27/01/2022; IOM Accessed 27/01/2022</t>
  </si>
  <si>
    <t>https://acleddata.com/data-export-tool/; https://missingmigrants.iom.int/downloads</t>
  </si>
  <si>
    <t>Fatalities in Somalia from July to December 2021</t>
  </si>
  <si>
    <t>SOM002Fatalities in all crises</t>
  </si>
  <si>
    <t>IOM Accessed 27/01/2022</t>
  </si>
  <si>
    <t>https://missingmigrants.iom.int/downloads</t>
  </si>
  <si>
    <t>IOM- Migrant fatalities in Somalia from July to December 2021</t>
  </si>
  <si>
    <t>SOM002Fatalities reported</t>
  </si>
  <si>
    <t>LSO002People exposed</t>
  </si>
  <si>
    <t>LSO002People affected</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</si>
  <si>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</si>
  <si>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</si>
  <si>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</si>
  <si>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</si>
  <si>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</si>
  <si>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</si>
  <si>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</si>
  <si>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</si>
  <si>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</si>
  <si>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</si>
  <si>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</si>
  <si>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</si>
  <si>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</si>
  <si>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</si>
  <si>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</si>
  <si>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</si>
  <si>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</si>
  <si>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</si>
  <si>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</si>
  <si>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</si>
  <si>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</si>
  <si>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</si>
  <si>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Govt. Malawi/iMMAP 29/01/2022 ; ECHO 28/01/2022</t>
  </si>
  <si>
    <t>https://erccportal.jrc.ec.europa.eu/ECHO-Products/Echo-Flash#/echo-flash-items/22294 ; https://reliefweb.int/sites/reliefweb.int/files/resources/019_mw_snpt_20220128_cyclone_ana_flash_update_v4.pdf</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</si>
  <si>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</si>
  <si>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</si>
  <si>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</si>
  <si>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</si>
  <si>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</si>
  <si>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Xinhua 31/01/2022</t>
  </si>
  <si>
    <t>http://www.xinhuanet.com/english/africa/20220131/252295557e43432fac22f3ef129d3e4b/c.html</t>
  </si>
  <si>
    <t>As of 30 January, at least 147 people are injured</t>
  </si>
  <si>
    <t>MWI004Injuries reported</t>
  </si>
  <si>
    <t>As of 30 January, at least 32 people are killed</t>
  </si>
  <si>
    <t>MWI004Fatalities reported</t>
  </si>
  <si>
    <t>MWI004Buildings damaged</t>
  </si>
  <si>
    <t>MWI004Buildings destroyed</t>
  </si>
  <si>
    <t>MWI004Economic Losses</t>
  </si>
  <si>
    <t>There is no information about the severity of needs. All PiN are considered in Level 3 and no one is in Level 4 or 5</t>
  </si>
  <si>
    <t>MWI004Severe humanitarian conditions - Level 4</t>
  </si>
  <si>
    <t>MWI004Extreme humanitarian conditions - Level 5</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</si>
  <si>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</si>
  <si>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</si>
  <si>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</si>
  <si>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</si>
  <si>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</si>
  <si>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</si>
  <si>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</si>
  <si>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</si>
  <si>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</si>
  <si>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</si>
  <si>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</si>
  <si>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</si>
  <si>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</si>
  <si>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</si>
  <si>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</si>
  <si>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</si>
  <si>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</si>
  <si>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</si>
  <si>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</si>
  <si>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</si>
  <si>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</si>
  <si>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</si>
  <si>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</si>
  <si>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</si>
  <si>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</si>
  <si>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</si>
  <si>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</si>
  <si>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</si>
  <si>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</si>
  <si>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</si>
  <si>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</si>
  <si>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</si>
  <si>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</si>
  <si>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</si>
  <si>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</si>
  <si>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MOZ001Economic Losses</t>
  </si>
  <si>
    <t>Drought in Ethiopia</t>
  </si>
  <si>
    <t>ETH005</t>
  </si>
  <si>
    <t>ETH005Illness cases reported</t>
  </si>
  <si>
    <t>ETH005Injuries reported</t>
  </si>
  <si>
    <t>ETH005Buildings damaged</t>
  </si>
  <si>
    <t>ETH005Buildings destroyed</t>
  </si>
  <si>
    <t>between 170,000-220,000 livestock deaths +  In southern parts of Oromia, 70% of the harvest was lost in 2021.</t>
  </si>
  <si>
    <t>ETH005Economic Losses</t>
  </si>
  <si>
    <t>Host community, refugees, IDPs</t>
  </si>
  <si>
    <t>ETH005Crisis affected groups</t>
  </si>
  <si>
    <t>ETH005People facing limited access constraints</t>
  </si>
  <si>
    <t>ETH005People facing restricted access constraints</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</si>
  <si>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</si>
  <si>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</si>
  <si>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</si>
  <si>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</si>
  <si>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</si>
  <si>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</si>
  <si>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World Bank Accessed 23/02/2022</t>
  </si>
  <si>
    <t>https://data.worldbank.org/indicator/SP.POP.TOTL?locations=NG</t>
  </si>
  <si>
    <t>NGA001Total population</t>
  </si>
  <si>
    <t>The entire Nigerian population is exposed to the complex crisis</t>
  </si>
  <si>
    <t>NGA001People exposed</t>
  </si>
  <si>
    <t>NGA008Total population</t>
  </si>
  <si>
    <t>NGA003Total population</t>
  </si>
  <si>
    <t>NGA004Total population</t>
  </si>
  <si>
    <t>NGA007Total population</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</si>
  <si>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</si>
  <si>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</si>
  <si>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</si>
  <si>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</si>
  <si>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</si>
  <si>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</si>
  <si>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</si>
  <si>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</si>
  <si>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</si>
  <si>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</si>
  <si>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</si>
  <si>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Statoids 23/02/2022 ; UNHCR 27/04/2021</t>
  </si>
  <si>
    <t>http://www.statoids.com/utz.html ; https://data2.unhcr.org/en/documents/details/86371</t>
  </si>
  <si>
    <t>Total landmass of regions that host refugees: Kigoma, Katavi, Tabora, Tanga, Dar-es Salaam</t>
  </si>
  <si>
    <t>TZA002Landmass affected</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</si>
  <si>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</si>
  <si>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</si>
  <si>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</si>
  <si>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</si>
  <si>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</si>
  <si>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</si>
  <si>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Total landmass of Madagascar</t>
  </si>
  <si>
    <t>MDG001Landmass affected</t>
  </si>
  <si>
    <t>The total population are exposed to the 2022 cyclone season and drought</t>
  </si>
  <si>
    <t>MDG001People exposed</t>
  </si>
  <si>
    <t>OCHA 10/02/2022</t>
  </si>
  <si>
    <t>https://reliefweb.int/report/tonga/tonga-volcanic-eruption-situation-report-no-4-10-february-2022</t>
  </si>
  <si>
    <t>Houses damaged as of 4 February</t>
  </si>
  <si>
    <t>TON002Buildings damaged</t>
  </si>
  <si>
    <t>UNHCR 31/01/2022</t>
  </si>
  <si>
    <t>https://reliefweb.int/sites/reliefweb.int/files/resources/UNHCR%20Niger_Population%20of%20Concern_%20January%202022.pdf</t>
  </si>
  <si>
    <t>Nigerian refugees (130,023) + Returnees (35, 491) + IDPs (67, 817) Asylum seekers (3,612)</t>
  </si>
  <si>
    <t>NER002People displaced</t>
  </si>
  <si>
    <t>ACLED 21/02/2022</t>
  </si>
  <si>
    <t>Total Fatalities from 11/08/2021 to 11/02/2022</t>
  </si>
  <si>
    <t>NER002Fatalities reported</t>
  </si>
  <si>
    <t>Population of concern in Tahoua and Tillaberi + Nigerien refugees in Mali, as they have been displaced by the same crisis</t>
  </si>
  <si>
    <t>NER003People displaced</t>
  </si>
  <si>
    <t>NER003Fatalities reported</t>
  </si>
  <si>
    <t>https://reliefweb.int/sites/reliefweb.int/files/resources/BURKINA%20FASO_Rapport%20statisitique%2031012022.pdf</t>
  </si>
  <si>
    <t>IDPs+Refugees+Asylum seekers</t>
  </si>
  <si>
    <t>BFA002People displaced</t>
  </si>
  <si>
    <t>BFA002Fatalities reported</t>
  </si>
  <si>
    <t>Eastern Africa Regional Drought Crisis</t>
  </si>
  <si>
    <t>REG014</t>
  </si>
  <si>
    <t>Ethiopia,Somalia,Kenya</t>
  </si>
  <si>
    <t>REG014Illness cases reported</t>
  </si>
  <si>
    <t>REG014Injuries reported</t>
  </si>
  <si>
    <t>REG014Buildings damaged</t>
  </si>
  <si>
    <t>REG014Buildings destroyed</t>
  </si>
  <si>
    <t>REG014Economic Losses</t>
  </si>
  <si>
    <t>OCHA 03/01/2022 ; IOM 13/12/2021 x x</t>
  </si>
  <si>
    <t>https://dtm.iom.int/reports/ethiopia-%E2%80%94-national-displacement-report-10-august-september-2021 ; https://reliefweb.int/sites/reliefweb.int/files/resources/Ethiopia%20Humanitarian%20Bulletin%20-%203%20January%202022.pdf  x</t>
  </si>
  <si>
    <t>The sum of Level 5 figures for the drought crisis from ACAPS INFORM Severity Index of each country (Ethiopia, Kenya, and Somalia)</t>
  </si>
  <si>
    <t>REG014Extreme humanitarian conditions - Level 5</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</si>
  <si>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</si>
  <si>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</si>
  <si>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</si>
  <si>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</si>
  <si>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</si>
  <si>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</si>
  <si>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</si>
  <si>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</si>
  <si>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OCHA 05/2018; R4V 05/01/2021; The World Bank 12/2021; Data Commons 2021; OCHA HNO COLOMBIA 2021; OCHA, 2018; R4V Ecuador 16/09/2020; HDX 01/01/2021; World Bank 2019; HDX 2022</t>
  </si>
  <si>
    <t>https://r4v.info/es/situations/platform  https://datacommons.org/ranking/Count_Person/Country/southamerica?h=country%2FBRA&amp;hl=es  https://www.humanitarianresponse.info/sites/www.humanitarianresponse.info/files/documents/files/hno_colombia_2021_vf.pdf  https://data.humdata.org/dataset/ecuador-admin-level-2-boundaries#  https://data2.unhcr.org/en/situations/platform/location/7512  https://data.humdata.org/group/per?  . https://data.worldbank.org/country/trinidad-and-tobago  https://data.humdata.org/group/chl  https://data.humdata.org/group/pan  https://data.humdata.org/group/dom</t>
  </si>
  <si>
    <t>Total sum of population of countries with REG002: 27412335 (Ven); 208495000 (Bra); 50300000 (COL); 14846361 (EC); 33000000 (Per); 1454973 (TTO); 19100000 (CHL); 4300000 (PAN); 10800000 (DOM)</t>
  </si>
  <si>
    <t>REG002Total population</t>
  </si>
  <si>
    <t>World Bank 2019; ); mapfight 2021; embajada de Brasil 2021; Gifex 2022; World Bank 2018; Migracion Colombia 30/09/2020; INEC Ecuador, 2018; INEI 2021; INEI 2021; World Bank2019; INE 2020; BCN 2022; HDX 2022; HDX 2022</t>
  </si>
  <si>
    <t>https://data.worldbank.org/indicator/AG.LND.TOTL.K2?view=map https://mapfight.xyz/map/minas.gerais/  https://www.embajadadebrasil.org/brasil/estados/region-nordeste/bahia.php#.YdR8jWhBw2w  https://www.gifex.com/fullsize1/2018-12-21-15463/Mapa_politico_del_Estado_de_Rio_de_Janeiro.html   https://reliefweb.int/sites/reliefweb.int/files/resources/30122020_sitrepno6_afectaciones_por_lluvias_y_hiota_update_9_vf.pdf   https://databank.worldbank.org/data/views/reports/reportwidget.aspx?Report_Name=CountryProfile&amp;Id=b450fd57&amp;tbar=y&amp;dd=y&amp;inf=n&amp;zm=n&amp;country=COL; https://www.migracioncolombia.gov.co/infografias/distribucion-venezolanos-en-colombia-corte-a-30-de-septiembre https://www.ecuadorencifras.gob.ec/search/Poblaci%C3%B3n,+superficie+(km2),+densidad+poblacional+a+nivel+parroquial/   https://www.inei.gob.pe/  https://www.inei.gob.pe/media/MenuRecursivo/publicaciones_digitales/Est/Lib0018/ca322003.htm  https://databank.worldbank.org/data/reports.aspx?source=2&amp;country=TTO   https://www.ine.cl/prensa/2020/06/15/el-74-5-de-las-personas-extranjeras-que-viven-en-chile-se-concentra-en-42-comunas-las-principales-son-santiago-antofagasta-e-independencia  https://www.bcn.cl/siit/nuestropais/nuestropais/region13/  https://www.bcn.cl/siit/nuestropais/nuestropais/region5/  https://www.bcn.cl/siit/nuestropais/region2   https://data.humdata.org/group/pan  https://data.humdata.org/group/dom</t>
  </si>
  <si>
    <t xml:space="preserve">Sum ofLandmass affected in countries with REG002, discriminated as follows: 882050 (ven)
224274 (Bra) 
111093 (Col) 
3449 (EC) 
205094 (Per) 
5130 (TTO). 
46424 (CHL) 
74200 (PAN)
48300 (DOM): </t>
  </si>
  <si>
    <t>REG002Landmass affected</t>
  </si>
  <si>
    <t xml:space="preserve">OCHA 05/2018; R4V 05/01/2021; City Population 2022 ; OCHA (29/07/2020) | GIFMM &amp; R4V (06/2021); City Population 2022; City Population 2022  ; Worldometer 2020; HDX 2021; R4V 2022; HDX 2022 </t>
  </si>
  <si>
    <t>https://data.humdata.org/dataset/venezuela-administrative-level-0-1-2-and-3-population-statistics-and-gazeteer; https://r4v.info/es/situations/platform  https://www.citypopulation.de/en/brazil/cities/roraima/ https://data.humdata.org/dataset/colombia-population-estimates-and-projections  https://www.citypopulation.de/en/brazil/cities/roraima/   https://www.citypopulation.de/en/peru/cities/   https://www.worldometers.info/world-population/trinidad-and-tobago-population/  https://data.humdata.org/dataset/cod-ps-chl  https://www.r4v.info/es/document/r4v-america-latina-y-el-caribe-refugiados-y-migrantes-venezolanos-en-la-region-febrero-1  https://data.humdata.org/group/dom</t>
  </si>
  <si>
    <t xml:space="preserve">27412335 (ven):  OCHA figures based on government data (the latest census in 2011) using projections for 2018. Subtracted number of Venezuelans who left the country since 2015 when the crisis began.
652713 (Bra): Total number of population in Roraima (State with the highest flow of migrants in Brazil) 
22010957 (Col): Population living in the departments with over 100,000 Venezuelans migrants. The same data are kept, because they were provided by HNO (waiting for HNO 2022). 
7591550 (EC): Total number of population in Pichincha (2,576,287)+ Guayas (3,645,483) + Manabí (1,369,780) (States with the highest flow of migrants). The census of these areas has not been updated. 
10669294 (Per): Total number of population migrants in Callao (994.494) + Lima (9,674800) Peru (cities with the highest number of Venezuelan migrants) 
1406907 (TTO): Total population of Trinidad and Tobago (data not update) 
10975578 (CHL): Number calculated with migrant population and host community in Metropolitana, Antofagasta and Valparaiso 
121600. (PAN):Total # of venezuelan migrants in Panamá
10800000 (DOM): Total population of the country is exposed
</t>
  </si>
  <si>
    <t>REG002People exposed</t>
  </si>
  <si>
    <t>OCHA 05/2018; R4V 05/01/2021; R4V 2022; RMRP (05/2021); R4V 2022; R4V 12/2021; R4V 2022; R4V2022; R4V 15/02/2022; R4V 2022; R4V 02/2022; R4V 2022; R4V 02/2022; APNEWS 01/02/2022; R4V 2022; R4V 2022</t>
  </si>
  <si>
    <t>https://data.humdata.org/dataset/venezuela-administrative-level-0-1-2-and-3-population-statistics-and-gazeteer; https://r4v.info/es/situations/platform  https://data.humdata.org/dataset/rmrp-2022  https://www.r4v.info/es/document/rmrp-2021-es  https://www.r4v.info/sites/default/files/2021-12/2%20Pager%202022%20%28ENG%29%20ECUADOR_0.pdf  https://www.r4v.info/en/monitoring  https://www.r4v.info/sites/default/files/2021-12/2%20Pager%202022%20%28ENG%29%20ECUADOR_0.pdf https://www.r4v.info/en/monitoring  https://www.r4v.info/es/document/2022-rmrp-trinidad-y-tobago-hoja-informativa  https://www.r4v.info/en/monitoring https://app.powerbi.com/view?r=eyJrIjoiY2NiM2NiYmEtOWJkZS00ZmFlLWEyZDMtMjkyNGIyZGNhNWZjIiwidCI6ImU1YzM3OTgxLTY2NjQtNDEzNC04YTBjLTY1NDNkMmFmODBiZSIsImMiOjh9  https://www.r4v.info/es/document/r4v-america-latina-y-el-caribe-refugiados-y-migrantes-venezolanos-en-la-region-febrero-1   https://data.humdata.org/dataset/rmrp-2022 https://apnews.com/article/noticias-9412f9ff99ff5e89b36dcdec57802516 https://www.r4v.info/en/monitoring  https://www.r4v.info/es/caribe</t>
  </si>
  <si>
    <t>Sum of affected people from countries with open Reg002 crisis: 27412335 (ven): 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381000 (Bra): Number calculated with people in destination and host community. 5834000 (Col): It includes Venezuelans in Colombia (2080000) + Venezuelans in pendular situation (1870000) + Colombian returnees (980000) + transit population (162000) + host communities (742000). The same data are kept, because they were provided by HNO (waiting for HNO 2022). 1013000 (ECU): Migrant population with vocation to stay (551000) + migrant population in transit (252000) + host communities (210000). 2063000 (Per): Sum of Venezuelan migrants in permanence (1450000)+Venezuelans in transit (113000)+host community (500.000). 38700 (TTO): Sum of host community and Venezuelans in the destination. 616321 (CHL): Number calculated with people in destination and host community. 95940 (PAN): Number of people in need (migrants+refugees+host community+approximation of venezuelan migrants in transit through darien during january and february 2022). 95940 (PAN): Number of people in need (migrants+refugees+host community+approximation of venezuelan migrants in transit through darien during january and february 2022). 130520 (DOM): Host community: 9,520 + 121,000 (Venezuelans with permanence vocation)</t>
  </si>
  <si>
    <t>REG002People affected</t>
  </si>
  <si>
    <t>R4V 05/01/2021; R4V 14/01/2021; R4V 31/12/2021; Regional Response Plan 2021 10/12/2020; Migracion Colombia 18/12/2020; R4V Ecuador 27/01/2021 UNHCR 31/12/2020; UNICEF 2021; R4V 31/12/2021; IDMC 2020; UN 23/12/2021; IDMC 2020; R4V 2022</t>
  </si>
  <si>
    <t>https://www.r4v.info/pt/brazil  https://r4v.info/es/situations/platform; https://reliefweb.int/sites/reliefweb.int/files/resources/R4V_Stock_Jan21_Eng.pdf  https://rmrp.r4v.info/; https://www.migracioncolombia.gov.co/infografias/distribucion-venezolanos-en-colombia-corte-a-30-de-octubre  https://data2.unhcr.org/es/situations/platform/location/7512 https://reliefweb.int/sites/reliefweb.int/files/resources/Refugiados%20y%20migrantes%20en%20Ecuador%20-%20Reporte%20de%20situaci%C3%B3n%20%28Diciembre%202020%29.pdf  https://www.unicef.org/media/104551/file/Peru%20Migration%20&amp;%20COVID-19%20Situation%20Report%20No.1%20March%202021.pdf   https://www.r4v.info/es/caribe  https://www.internal-displacement.org/countries/chile  https://news.un.org/en/story/2021/12/1108682#:~:text=Venezuelan%20migrants,country%20through%20irregular%20border%20crossings  https://www.internal-displacement.org/countries/panama  https://www.r4v.info/es/caribe</t>
  </si>
  <si>
    <t>Sum of people displaced from countries with open Reg002 crisis
5442611 (ven): Number of Venezuelans who have left their country. 3.3m left after 2015 when the economic crisis started spiralling down. Out of the total 5.4m people displaced, 4.6m are in Latin American and Caribean countries (January 2021).
305076 (Bra): Total number of refugees and migrants in Brazil
2859352 (Col): It includes Venezuelans with intention to stay (1,717,352) + Transit population (162,000) + Colombian returnees (980,000)
415835 (EC): As of 27 January 2021, 415835 Venezuelans were estimated to be in Ecuador, many of whom needed food, health, and nutrition assistance. 
1050000 (Per): Total number of displaced persons, refugees, and asylum seekers in the country
34000 (TTO): Total number of refugees and migrants in Trinidad &amp; Tobago
451500 (CHL): Sum of IDP and number of Venezuelan migrants
3700 (PAN): Sum of IDP
121000 (DOM): Total number of Venezuelan migrants</t>
  </si>
  <si>
    <t>REG002People displaced</t>
  </si>
  <si>
    <t xml:space="preserve">It is difficult to establish and access this data
</t>
  </si>
  <si>
    <t>REG002Illness cases reported</t>
  </si>
  <si>
    <t>REG002Injuries reported</t>
  </si>
  <si>
    <t>El Pitazo 05/10/2021; R4V 09/2021 IOM Missing Migrants Project April - September 2020; ACLED 27/11/2020; IOM Missing Migrants Project December 2019 - May 2020; IOM Missing Migrants Project April - September 2020; Observatorio Venezolano de Violencia 27/12/2018</t>
  </si>
  <si>
    <t>https://elpitazo.net/migracion/panama-entierra-15-cadaveres-de-migrantes-que-murieron-en-la-selva-del-darien/#:~:text=AP%20rese%C3%B1a%20que%20Panam%C3%A1%20ha,incremente%20la%20cifra%20de%20fallecidos  https://www.r4v.info/sites/default/files/2022-02/R4V%20Regional%20SitRep%20July%20-%20Sept%202021%20FINAL.pdf  https://missingmigrants.iom.int/downloads; https://acleddata.com/data-export-tool/  https://missingmigrants.iom.int/downloads; https://missingmigrants.iom.int/downloads https://observatoriodeviolencia.org.ve/news/informe-anual-de-violencia-2019/</t>
  </si>
  <si>
    <t>82253 (ven): 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
0 (Bra):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(Col): Infogap
1 (Ecu):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(Per): Infogap
60 (TTO):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
3 (CHL): number of migrant deaths from January to September 2021 while crossing into chile through irregular crossing points (crisis-related deaths)
15 (PAN): The exact number is unknown and there are no reports. The crossing through the Darien jungle is a dangerous passage for Venezuelan migrants. At least 15 Venezuelan deaths were registered in 2021.
x (DOM): Infogap</t>
  </si>
  <si>
    <t>REG002Fatalities reported</t>
  </si>
  <si>
    <t>REG002Fatalities in all crises</t>
  </si>
  <si>
    <t>ENCOVI 2020; RMRP 2021; OCHA 23/07/2020; R4V 2022; OCHA HNO COLOMBIA 2021; R4V 2022; RV4 2022; R4V 2022; "R4V 2022; RV4 2022</t>
  </si>
  <si>
    <t>https://assets.website-files.com/5d14c6a5c4ad42a4e794d0f7/5f03875cac6fc11b6d67a8a5_Presentaci%C3%B3n%20%20ENCOVI%202019-Pobreza_compressed.pdf; https://rmrp.r4v.info/; https://data.humdata.org/dataset/venezuela-administrative-level-0-1-2-and-3-population-statistics-and-gazeteer  https://data.humdata.org/dataset/rmrp-2022  https://www.humanitarianresponse.info/sites/www.humanitarianresponse.info/files/documents/files/hno_colombia_2021_vf.pdf  https://data.humdata.org/dataset/rmrp-2022  https://data.humdata.org/dataset/rmrp-2022 https://data.humdata.org/dataset/rmrp-2022 https://data.humdata.org/dataset/rmrp-2022 https://data.humdata.org/dataset/rmrp-2022</t>
  </si>
  <si>
    <t>Sum of PIN in countries with REG002
14802661 (ven): 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
312010 (Bra): Number of people in need (migrants+refugees+host community).
4100000 (Col): Data taken from the latest HNO for Colombia. The same data are kept, because they were provided by HNO (waiting for HNO 2022).
872861 (Ecu): Number of people in need (migrants+refugees+host community).
1695243 (Per): Number of people in need  (migrants+refugees+host community).
35305 (TTO): Number of Venezuelan migrants in need.
481327 (CHL): Number of people in need (migrants+refugees+host community)
93940 (PAN): Number of people in need (migrants+refugees+host community)
99100 (DOM): Number of people in need (migrants+refugees+host community)</t>
  </si>
  <si>
    <t>REG002People in Need</t>
  </si>
  <si>
    <t>RV4 2022; RV4 2022; R4V 2022; RV4 2022; R4V 2022; OCHA HNO COLOMBIA 2021 | OCHA (29/07/2020); R4V 2022; ENCOVI 2020; RMRP 2021; OCHA 23/07/2020</t>
  </si>
  <si>
    <t xml:space="preserve">https://data.humdata.org/dataset/rmrp-2022  https://data.humdata.org/dataset/rmrp-2022  https://data.humdata.org/dataset/rmrp-2022  https://data.humdata.org/dataset/rmrp-2022  https://data.humdata.org/dataset/rmrp-2022  https://www.humanitarianresponse.info/sites/www.humanitarianresponse.info/files/documents/files/hno_colombia_2021_vf.pdf | https://data.humdata.org/dataset/colombia-population-estimates-and-projections https://data.humdata.org/dataset/rmrp-2022  https://assets.website-files.com/5d14c6a5c4ad42a4e794d0f7/5f03875cac6fc11b6d67a8a5_Presentaci%C3%B3n%20%20ENCOVI%202019-Pobreza_compressed.pdf; https://rmrp.r4v.info/; https://data.humdata.org/dataset/venezuela-administrative-level-0-1-2-and-3-population-statistics-and-gazeteer </t>
  </si>
  <si>
    <t xml:space="preserve">Sum of level 1 in all countries with open crisis REG002. </t>
  </si>
  <si>
    <t>REG002Minimal humanitarian conditions - Level 1</t>
  </si>
  <si>
    <t>ENCOVI 2020; RMRP 2021; OCHA 23/07/2020; OCHA HNO COLOMBIA 2021 | OCHA (29/07/2020); R4V 2022; RV4 2022; RV4 2022; R4V 2022</t>
  </si>
  <si>
    <t xml:space="preserve">https://assets.website-files.com/5d14c6a5c4ad42a4e794d0f7/5f03875cac6fc11b6d67a8a5_Presentaci%C3%B3n%20%20ENCOVI%202019-Pobreza_compressed.pdf; https://rmrp.r4v.info/; https://data.humdata.org/dataset/venezuela-administrative-level-0-1-2-and-3-population-statistics-and-gazeteer  https://www.humanitarianresponse.info/sites/www.humanitarianresponse.info/files/documents/files/hno_colombia_2021_vf.pdf | https://data.humdata.org/dataset/colombia-population-estimates-and-projections https://data.humdata.org/dataset/rmrp-2022 https://data.humdata.org/dataset/rmrp-2022 https://data.humdata.org/dataset/rmrp-2022 </t>
  </si>
  <si>
    <t>Sum of level 2 in all countries with open crisis REG002</t>
  </si>
  <si>
    <t>REG002Stressed humanitarian conditions - Level 2</t>
  </si>
  <si>
    <t>REG002Moderate humanitarian conditions - Level 3</t>
  </si>
  <si>
    <t xml:space="preserve">No data available
</t>
  </si>
  <si>
    <t>REG002Severe humanitarian conditions - Level 4</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</si>
  <si>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</si>
  <si>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</si>
  <si>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</si>
  <si>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</si>
  <si>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</si>
  <si>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</si>
  <si>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</si>
  <si>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</si>
  <si>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</si>
  <si>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</si>
  <si>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</si>
  <si>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</si>
  <si>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TZA001Crisis affected groups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</si>
  <si>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</si>
  <si>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</si>
  <si>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</si>
  <si>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</si>
  <si>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</si>
  <si>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</si>
  <si>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</si>
  <si>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</si>
  <si>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</si>
  <si>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</si>
  <si>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</si>
  <si>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</si>
  <si>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</si>
  <si>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</si>
  <si>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</si>
  <si>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</si>
  <si>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</si>
  <si>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</si>
  <si>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IPC 03/01/2022 ; WFP 13/03/2022</t>
  </si>
  <si>
    <t>https://reliefweb.int/report/madagascar/madagascar-grand-south-grand-south-east-ipc-food-security-nutrition-snapshot ; https://reliefweb.int/report/madagascar/wfp-madagascar-cyclone-response-update-11-march-2022-1900-eat</t>
  </si>
  <si>
    <t>Number of people in IPC 2 and above in the districts affected by drought for January-April 2022 period (3549000) + People affected by 2022 cyclone season (960000) as at mid-March</t>
  </si>
  <si>
    <t>MDG001People affected</t>
  </si>
  <si>
    <t>OCHA 19/08/2021 ; IFRC 18/03/2022</t>
  </si>
  <si>
    <t>https://reliefweb.int/report/madagascar/madagascar-grand-sud-flash-appeal-january-2021-may-2022-revised-june-2021 ; https://reliefweb.int/sites/reliefweb.int/files/resources/MDRMG018OU1%20OPERATION%20UPDATE.pdf</t>
  </si>
  <si>
    <t>The number of people displaced because of floods and drought</t>
  </si>
  <si>
    <t>MDG001People displaced</t>
  </si>
  <si>
    <t>OCHA 24/01/2022 ; OCHA 22/02/2022 ; ECHO 11/02/2022 ; OCHA 02/03/2022 ; Midi Madagasikara 10/03/2022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</si>
  <si>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t>
  </si>
  <si>
    <t>Dumako: 1,016 + Ana: 6809 + Batsirai: 2,700 + Gombe: 208 + Emnati: 17,287</t>
  </si>
  <si>
    <t>MDG001Buildings damaged</t>
  </si>
  <si>
    <t>Dumako: 186 + Ana: 57 + Batsirai: 8,200 + Gombe: 36 + Emnati: 6,118</t>
  </si>
  <si>
    <t>MDG001Buildings destroyed</t>
  </si>
  <si>
    <t>IPC 03/01/2022 ; IFRC 18/03/2022</t>
  </si>
  <si>
    <t>https://reliefweb.int/report/madagascar/madagascar-grand-south-grand-south-east-ipc-food-security-nutrition-snapshot ; https://reliefweb.int/sites/reliefweb.int/files/resources/MDRMG018OU1%20OPERATION%20UPDATE.pdf</t>
  </si>
  <si>
    <t>MDG001People in Need</t>
  </si>
  <si>
    <t>Level1= Exposed population - affected population.</t>
  </si>
  <si>
    <t>MDG001Minimal humanitarian conditions - Level 1</t>
  </si>
  <si>
    <t xml:space="preserve">Level 2 = Affected population - PIN </t>
  </si>
  <si>
    <t>MDG001Stressed humanitarian conditions - Level 2</t>
  </si>
  <si>
    <t>People in Crisis IPC 3 in the drought affected regions for January-April 2022 period (1303000) + people displaced by the floods as of 12 March (21,900)</t>
  </si>
  <si>
    <t>MDG001Moderate humanitarian conditions - Level 3</t>
  </si>
  <si>
    <t>People in Emergency IPC 4 for January-April 2022 period</t>
  </si>
  <si>
    <t>MDG001Severe humanitarian conditions - Level 4</t>
  </si>
  <si>
    <t xml:space="preserve">https://reliefweb.int/report/madagascar/madagascar-grand-south-grand-south-east-ipc-food-security-nutrition-snapshot ; </t>
  </si>
  <si>
    <t>People in Famine IPC 5 for January-April 2022 period</t>
  </si>
  <si>
    <t>MDG001Extreme humanitarian conditions - Level 5</t>
  </si>
  <si>
    <t>WFP 13/03/2022</t>
  </si>
  <si>
    <t>https://reliefweb.int/report/madagascar/wfp-madagascar-cyclone-response-update-11-march-2022-1900-eat</t>
  </si>
  <si>
    <t>The number of people affected by the 2022 cyclone season as at mid-March</t>
  </si>
  <si>
    <t>MDG006People affected</t>
  </si>
  <si>
    <t>IFRC 18/03/2022</t>
  </si>
  <si>
    <t>https://reliefweb.int/sites/reliefweb.int/files/resources/MDRMG018OU1%20OPERATION%20UPDATE.pdf</t>
  </si>
  <si>
    <t>The number of displaced people because of the 2022 cyclone season as of 12 March</t>
  </si>
  <si>
    <t>MDG006People displaced</t>
  </si>
  <si>
    <t>Madagascar Tribune 16/03/2022</t>
  </si>
  <si>
    <t>https://www.madagascar-tribune.com/Intemperies-Les-5-cyclones-et-tempetes-ont-fait-206-morts.html</t>
  </si>
  <si>
    <t>The total number of people who died because of the 2022 cyclone season</t>
  </si>
  <si>
    <t>MDG006Fatalities reported</t>
  </si>
  <si>
    <t>MDG006Buildings damaged</t>
  </si>
  <si>
    <t>MDG006People in Need</t>
  </si>
  <si>
    <t>IFRC 18/03/2022 ; WFP 13/03/2022</t>
  </si>
  <si>
    <t>https://reliefweb.int/sites/reliefweb.int/files/resources/MDRMG018OU1%20OPERATION%20UPDATE.pdf ; https://reliefweb.int/report/madagascar/wfp-madagascar-cyclone-response-update-11-march-2022-1900-eat</t>
  </si>
  <si>
    <t>MDG006Minimal humanitarian conditions - Level 1</t>
  </si>
  <si>
    <t>MDG006Stressed humanitarian conditions - Level 2</t>
  </si>
  <si>
    <t>People displaced as of 12 March</t>
  </si>
  <si>
    <t>MDG006Moderate humanitarian conditions - Level 3</t>
  </si>
  <si>
    <t xml:space="preserve">Information on the severity of needs is unavailable </t>
  </si>
  <si>
    <t>MDG006Severe humanitarian conditions - Level 4</t>
  </si>
  <si>
    <t>MDG006Extreme humanitarian conditions - Level 5</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</si>
  <si>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</si>
  <si>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</si>
  <si>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</si>
  <si>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</si>
  <si>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</si>
  <si>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</si>
  <si>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</si>
  <si>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</si>
  <si>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</si>
  <si>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</si>
  <si>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</si>
  <si>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</si>
  <si>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</si>
  <si>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</si>
  <si>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</si>
  <si>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</si>
  <si>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</si>
  <si>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</si>
  <si>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</si>
  <si>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</si>
  <si>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</si>
  <si>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</si>
  <si>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</si>
  <si>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</si>
  <si>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</si>
  <si>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</si>
  <si>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</si>
  <si>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</si>
  <si>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</si>
  <si>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</si>
  <si>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</si>
  <si>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</si>
  <si>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</si>
  <si>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</si>
  <si>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</si>
  <si>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</si>
  <si>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</si>
  <si>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</si>
  <si>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</si>
  <si>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</si>
  <si>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OCHA 26/02/2022</t>
  </si>
  <si>
    <t>https://reliefweb.int/report/malawi/malawi-flash-appeal-tropical-storm-ana-february-2022-may-2022</t>
  </si>
  <si>
    <t xml:space="preserve">Over 990,000 people were affected by the Tropical Storm Ana, according to Government figures. </t>
  </si>
  <si>
    <t>MWI002People affected</t>
  </si>
  <si>
    <t>more than 190,400 people displaced across 178 informal camps because of tropical storm Ana</t>
  </si>
  <si>
    <t>MWI002People displaced</t>
  </si>
  <si>
    <t>UNFPA 12/2018 ; OCHA 26/02/2022</t>
  </si>
  <si>
    <t>https://malawi.unfpa.org/sites/default/files/resource-pdf/2018%20Census%20Preliminary%20Report.pdf ; https://reliefweb.int/report/malawi/malawi-flash-appeal-tropical-storm-ana-february-2022-may-2022</t>
  </si>
  <si>
    <t>According to ACAPS methodology, Level1= Exposed population - affected population.</t>
  </si>
  <si>
    <t>MWI002Minimal humanitarian conditions - Level 1</t>
  </si>
  <si>
    <t>MWI002Severe humanitarian conditions - Level 4</t>
  </si>
  <si>
    <t>MWI002Extreme humanitarian conditions - Level 5</t>
  </si>
  <si>
    <t>FAO 23/02/2022</t>
  </si>
  <si>
    <t>https://reliefweb.int/report/tonga/hunga-tonga-hunga-ha-apai-volcano-eruption-data-emergencies-hazard-impact-assessment-0</t>
  </si>
  <si>
    <t>The number of people affected by the volcanic eruption and tsunami</t>
  </si>
  <si>
    <t>TON002People affected</t>
  </si>
  <si>
    <t>Plan International 15/03/2022</t>
  </si>
  <si>
    <t>https://reliefweb.int/report/tonga/plan-international-supports-children-young-people-and-communities-aftermath-tonga</t>
  </si>
  <si>
    <t>People displaced as of 10 Feb (2,390) by the volcanic eruption and tsunami</t>
  </si>
  <si>
    <t>TON002People displaced</t>
  </si>
  <si>
    <t>Plan International 15/03/2022 ; FAO 23/02/2022</t>
  </si>
  <si>
    <t>https://reliefweb.int/report/tonga/plan-international-supports-children-young-people-and-communities-aftermath-tonga ; https://reliefweb.int/report/tonga/hunga-tonga-hunga-ha-apai-volcano-eruption-data-emergencies-hazard-impact-assessment-0</t>
  </si>
  <si>
    <t>TON002People in Need</t>
  </si>
  <si>
    <t>TON002Minimal humanitarian conditions - Level 1</t>
  </si>
  <si>
    <t>TON002Stressed humanitarian conditions - Level 2</t>
  </si>
  <si>
    <t>People in need = Level3 + Level4 + Level5</t>
  </si>
  <si>
    <t>TON002Moderate humanitarian conditions - Level 3</t>
  </si>
  <si>
    <t>TON002Severe humanitarian conditions - Level 4</t>
  </si>
  <si>
    <t>TON002Extreme humanitarian conditions - Level 5</t>
  </si>
  <si>
    <t>OCHA 02/2021 World Bank Accessed 09/09/2021; UNHCR 31/07/2021 OCHA 24/10/2021</t>
  </si>
  <si>
    <t>https://reliefweb.int/sites/reliefweb.int/files/resources/ethiopia_2021_humanitarian_needs_overview_hno.pdf https://data.worldbank.org/indicator/SP.POP.TOTL?locations=KE&amp;name_desc=true&amp;page=2; https://data2.unhcr.org/en/country/ken https://reliefweb.int/sites/reliefweb.int/files/resources/2022%20Somalia%20HNO.pdf</t>
  </si>
  <si>
    <t>Total population of Ethiopia, Kenya, and Somalia</t>
  </si>
  <si>
    <t>REG014Total population</t>
  </si>
  <si>
    <t>Ethiovisit 2017 HDX 24/11/2015 World Bank Accessed 25/11/2021; FAO 27/01/2022</t>
  </si>
  <si>
    <t>http://www.ethiovisit.com/ethiopia/ethiopia-regions-and-cities.html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</si>
  <si>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</si>
  <si>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</si>
  <si>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 OCHA HDX 24/05/2021 KNBS 04/11/2019; UNHCR 28/02/2022 OCHA 24/10/2021; FAO 27/01/2022</t>
  </si>
  <si>
    <t> https://data.humdata.org/dataset/ethiopia-population-data-_-admin-level-0-3 https://www.knbs.or.ke/?wpdmpro=2019-kenya-population-and-housing-census-volume-i-population-by-county-and-sub-county; https://reliefweb.int/report/kenya/kenya-registered-refugees-and-asylum-seekers-31-july-2021 https://reliefweb.int/sites/reliefweb.int/files/resources/2022%20Somalia%20HNO.pdf; https://reliefweb.int/report/somalia/somalia-drought-update-27-january-2022</t>
  </si>
  <si>
    <t>REG014People exposed</t>
  </si>
  <si>
    <t>OCHA 03/01/2022 KFSSG 08/03/2022; KNBS 04/11/2019 OCHA 07/02/2022; FEWS NET/FSNAU 10/02/2022; OCHA 24/10/2021</t>
  </si>
  <si>
    <t>https://reliefweb.int/sites/reliefweb.int/files/resources/Ethiopia%20Humanitarian%20Bulletin%20-%203%20January%202022.pdf https://reliefweb.int/sites/reliefweb.int/files/resources/SRA%202021%20National%20Assessment%20Report.pdf; https://www.knbs.or.ke/?wpdmpro=2019-kenya-population-and-housing-census-volume-i-population-by-county-and-sub-county https://reliefweb.int/report/somalia/somalia-drought-snapshot-7-february-2022-enso; https://reliefweb.int/report/somalia/more-41-million-people-somalia-face-acute-food-insecurity-crisis-ipc-phase-3-or-worse; https://reliefweb.int/sites/reliefweb.int/files/resources/2022%20Somalia%20HNO.pdf</t>
  </si>
  <si>
    <t>REG014People affected</t>
  </si>
  <si>
    <t>OCHA 22/03/2022 Infogap OCHA 09/03/2022</t>
  </si>
  <si>
    <t>https://reliefweb.int/sites/reliefweb.int/files/resources/20220323_RHPT_KeyMessages_HornOfAfricaDrought_Update.pdf  https://reliefweb.int/report/somalia/somalia-2022-drought-impact-snapshot-9-march-2022</t>
  </si>
  <si>
    <t>IPDs in Ethiopia and Somalia</t>
  </si>
  <si>
    <t>REG014People displaced</t>
  </si>
  <si>
    <t>ACLED accessed on 27/03/2022  x</t>
  </si>
  <si>
    <t>https://acleddata.com/data-export-tool/  x</t>
  </si>
  <si>
    <t>fatalities between 01 Oct 2021 and 27 March 2022, due to the regional drought crisis</t>
  </si>
  <si>
    <t>REG014Fatalities reported</t>
  </si>
  <si>
    <t>ACLED accessed on 27/03/2022  ACLED Accessed 27/01/2021</t>
  </si>
  <si>
    <t>https://acleddata.com/data-export-tool/  https://acleddata.com/data-export-tool/</t>
  </si>
  <si>
    <t>fatalities between 01 Oct 2021 and 27 March 2022</t>
  </si>
  <si>
    <t>REG014Fatalities in all crises</t>
  </si>
  <si>
    <t>REG014People in Need</t>
  </si>
  <si>
    <t>OCHA 03/01/2022 ; OCHA 22/03/2022 KNBS 04/11/2019; UNHCR 31/07/2021; KFSSG 08/03/2022 OCHA 20/01/2022; UNHCR 10/01/2022; OCHA 24/10/2021; OCHA 23/11/2021</t>
  </si>
  <si>
    <t>https://reliefweb.int/sites/reliefweb.int/files/resources/20220323_RHPT_KeyMessages_HornOfAfricaDrought_Update.pdf ; https://reliefweb.int/sites/reliefweb.int/files/resources/Ethiopia%20Humanitarian%20Bulletin%20-%203%20January%202022.pdf 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 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</si>
  <si>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The sum of Level 1 figures for the drought crisis from ACAPS INFORM Severity Index of each country (Ethiopia, Kenya, and Somalia)</t>
  </si>
  <si>
    <t>REG014Minimal humanitarian conditions - Level 1</t>
  </si>
  <si>
    <t>OCHA 03/01/2022 ; OCHA 22/03/2022 KFSSG 08/03/2022 OCHA 07/02/2022; FEWS NET/FSNAU 10/02/2022</t>
  </si>
  <si>
    <t>https://reliefweb.int/sites/reliefweb.int/files/resources/20220323_RHPT_KeyMessages_HornOfAfricaDrought_Update.pdf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</si>
  <si>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2 figures for the drought crisis from ACAPS INFORM Severity Index of each country (Ethiopia, Kenya, and Somalia)</t>
  </si>
  <si>
    <t>REG014Stressed humanitarian conditions - Level 2</t>
  </si>
  <si>
    <t>OCHA 22/03/2022 KFSSG 08/03/2022 OCHA 07/02/2022; FEWS NET/FSNAU 10/02/2022</t>
  </si>
  <si>
    <t>https://reliefweb.int/sites/reliefweb.int/files/resources/20220323_RHPT_KeyMessages_HornOfAfricaDrought_Update.pdf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</si>
  <si>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3 figures for the drought crisis from ACAPS INFORM Severity Index of each country (Ethiopia, Kenya, and Somalia)</t>
  </si>
  <si>
    <t>REG014Moderate humanitarian conditions - Level 3</t>
  </si>
  <si>
    <t>OCHA 03/01/2022 ; IOM 13/12/2021 KFSSG 08/03/2022 OCHA 07/02/2022; FEWS NET/FSNAU 10/02/2022</t>
  </si>
  <si>
    <t>https://dtm.iom.int/reports/ethiopia-%E2%80%94-national-displacement-report-10-august-september-2021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</si>
  <si>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4 figures for the drought crisis from ACAPS INFORM Severity Index of each country (Ethiopia, Kenya, and Somalia)</t>
  </si>
  <si>
    <t>REG014Severe humanitarian conditions - Level 4</t>
  </si>
  <si>
    <t>OCHA 28/02/2022</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</si>
  <si>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</si>
  <si>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</si>
  <si>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</si>
  <si>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</si>
  <si>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</si>
  <si>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</si>
  <si>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</si>
  <si>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</si>
  <si>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UNHCR 28/02/2022; UNHCR 28/02/2022</t>
  </si>
  <si>
    <t>https://data2.unhcr.org/en/situations/southsudan; https://data2.unhcr.org/en/country/ssd</t>
  </si>
  <si>
    <t>IDPs and refugees from South Sudan in neighbouring countries</t>
  </si>
  <si>
    <t>SSD001People displaced</t>
  </si>
  <si>
    <t>ACLED Accessed 30/03/2022</t>
  </si>
  <si>
    <t>The total fatalities in South Sudan from Sept 2021 to Feb 2022</t>
  </si>
  <si>
    <t>SSD001Fatalities reported</t>
  </si>
  <si>
    <t>SSD001Fatalities in all crises</t>
  </si>
  <si>
    <t>SSD001People in Need</t>
  </si>
  <si>
    <t>ACAPS methodology was applied to compute level 1 and 2. Level 3 includes minimal, stressed and severe from the HNO. Level 4 corresponds to the figure of extreme in the HNO while level 5 corresponds to catasrophic in the HNO.</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</si>
  <si>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</si>
  <si>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</si>
  <si>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</si>
  <si>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</si>
  <si>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</si>
  <si>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Non-host, Refugees, IDPs, Returnees</t>
  </si>
  <si>
    <t>SSD001Crisis affected groups</t>
  </si>
  <si>
    <t>World Bank Accessed on 30/03/2022</t>
  </si>
  <si>
    <t>https://data.worldbank.org/indicator/SP.POP.TOTL?locations=RW</t>
  </si>
  <si>
    <t>Total population of Rwanda</t>
  </si>
  <si>
    <t>RWA002Total population</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</si>
  <si>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</si>
  <si>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</si>
  <si>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</si>
  <si>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</si>
  <si>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</si>
  <si>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</si>
  <si>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UNHCR 15/03/2022; Statoids Accessed 30/03/2022</t>
  </si>
  <si>
    <t>https://reliefweb.int/report/rwanda/unhcr-operational-update-rwanda-january-2022; http://www.statoids.com/yrw.html</t>
  </si>
  <si>
    <t>ACAPS Methodology was used to compute level 1 and 2. Level 3 is the total number of Refugees in Rwanda. Even though some of the refugees may have some of the level 4  and 5 needs, there is no information to indicate this.</t>
  </si>
  <si>
    <t>RWA002Minimal humanitarian conditions - Level 1</t>
  </si>
  <si>
    <t>UNHCR 15/03/2022</t>
  </si>
  <si>
    <t>https://reliefweb.int/report/rwanda/unhcr-operational-update-rwanda-january-2022</t>
  </si>
  <si>
    <t>RWA002Stressed humanitarian conditions - Level 2</t>
  </si>
  <si>
    <t>RWA002Severe humanitarian conditions - Level 4</t>
  </si>
  <si>
    <t>RWA002Extreme humanitarian conditions - Level 5</t>
  </si>
  <si>
    <t>Refugee &amp; Host population</t>
  </si>
  <si>
    <t>RWA002Crisis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</si>
  <si>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</si>
  <si>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</si>
  <si>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</si>
  <si>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</si>
  <si>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</si>
  <si>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</si>
  <si>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</si>
  <si>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</si>
  <si>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</si>
  <si>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</si>
  <si>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</si>
  <si>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</si>
  <si>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(28/02/2022)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</si>
  <si>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</si>
  <si>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</si>
  <si>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</si>
  <si>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</si>
  <si>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</si>
  <si>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</si>
  <si>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</si>
  <si>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</si>
  <si>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</si>
  <si>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</si>
  <si>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</si>
  <si>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</si>
  <si>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</si>
  <si>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</si>
  <si>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</si>
  <si>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</si>
  <si>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</si>
  <si>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</si>
  <si>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</si>
  <si>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</si>
  <si>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</si>
  <si>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</si>
  <si>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</si>
  <si>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</si>
  <si>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</si>
  <si>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</si>
  <si>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</si>
  <si>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</si>
  <si>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</si>
  <si>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</si>
  <si>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</si>
  <si>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</si>
  <si>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</si>
  <si>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</si>
  <si>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</si>
  <si>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</si>
  <si>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</si>
  <si>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</si>
  <si>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</si>
  <si>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</si>
  <si>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</si>
  <si>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</si>
  <si>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</si>
  <si>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</si>
  <si>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</si>
  <si>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</si>
  <si>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</si>
  <si>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</si>
  <si>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</si>
  <si>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</si>
  <si>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</si>
  <si>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</si>
  <si>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</si>
  <si>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</si>
  <si>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</si>
  <si>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</si>
  <si>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</si>
  <si>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</si>
  <si>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</si>
  <si>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</si>
  <si>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</si>
  <si>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</si>
  <si>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</si>
  <si>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</si>
  <si>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JOR002Moderate humanitarian conditions - Level 3</t>
  </si>
  <si>
    <t>JOR002Severe humanitarian conditions - Level 4</t>
  </si>
  <si>
    <t>JOR002Extreme humanitarian conditions - Level 5</t>
  </si>
  <si>
    <t>Government of Jordan &amp; Governement of Germany 14/02/2021; UNHCR 02/2022; RNO 2021 11/2020; UNHCR 31/12/2021; UNHCR 18/03/2021, BBC 18/09/2018, Pew Research Center 29/01/2018; OCHA 07/02/2022</t>
  </si>
  <si>
    <t>https://reliefweb.int/sites/reliefweb.int/files/resources/2021_Influx%20of%20Syrian%20Refugees%20in%20Jordan%20-%20Effects%20on%20the%20Water%20Sector.pdf; https://www.3rpsyriacrisis.org/wp-content/uploads/2022/02/RSO2022.pdf; http://www.3rpsyriacrisis.org/wp-content/uploads/2021/02/RNO_3RP.pdf; https://data2.unhcr.org/en/situations/syria; https://www.unhcr.org/cy/2021/03/18/syria-refugee-crisis-globally-in-europe-and-in-cyprus-meet-some-syrian-refugees-in-cyprus/
https://www.bbc.com/news/world-europe-44660699
https://www.pewresearch.org/fact-tank/2018/01/29/where-displaced-syrians-have-resettled/; https://data.humdata.org/dataset/syrian-arab-republic-idp-movements-and-idp-spontaneous-return-movements-data</t>
  </si>
  <si>
    <t xml:space="preserve">The figure is the total IDPs (about 10.6 million) and returnees (about 3.2 million) in Syria + refugees outside of Syria (about 8.9 million) in Jordan, Lebanon, Turkey, Iraq, Egypt, other countries in North Africa, and Europe + Palestinian refugees from Syria are included in this count. 
The figures for Syrian refugees in Lebanon, Jordan and Egypt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As the figure includes the total number of Syrian refugees (about 8.9 million) in Jordan, Lebanon, Turkey, Egypt and Iraq - these people are not part of people affected or in need as they are outside the country and considered in other crisis. 
The displaced people follows the severity collection guideline to include:
• Total number of IDPs
• Incoming refugees
• Incoming asylum seekers 
• Incoming migrants 
• Returnees
• Outgoing refugees and asylum seekers
</t>
  </si>
  <si>
    <t>SYR001People displaced</t>
  </si>
  <si>
    <t>OCHA 22/02/2022</t>
  </si>
  <si>
    <t>https://reliefweb.int/sites/reliefweb.int/files/resources/hno_2022_final_version_210222-2.pdf</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</si>
  <si>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</si>
  <si>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</si>
  <si>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</si>
  <si>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</si>
  <si>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</si>
  <si>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</si>
  <si>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</si>
  <si>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IOM 15/07/2021
</t>
  </si>
  <si>
    <t>https://displacement.iom.int/sites/default/files/public/reports/ZWE_Baseline%20Round%207.pdf</t>
  </si>
  <si>
    <t xml:space="preserve">
The number of IDPs in Zimbabwe as of May 2021
</t>
  </si>
  <si>
    <t>ZWE001People displaced</t>
  </si>
  <si>
    <t>Host-community, IDPs, refugees , returnees</t>
  </si>
  <si>
    <t>ZWE001Crisis affected groups</t>
  </si>
  <si>
    <t>World Bank 2020, UNFPA 2021</t>
  </si>
  <si>
    <t>https://data.worldbank.org/indicator/SP.POP.TOTL?locations=LB; 
https://www.unfpa.org/data/world-population/LB</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</si>
  <si>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in 2021 and 2022.</t>
  </si>
  <si>
    <t>LBN004People exposed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</si>
  <si>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</si>
  <si>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</si>
  <si>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</si>
  <si>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</si>
  <si>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</si>
  <si>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</si>
  <si>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</si>
  <si>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</si>
  <si>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</si>
  <si>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</si>
  <si>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</si>
  <si>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</si>
  <si>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</si>
  <si>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The Government of Lebanon and the United Nations 15/02/2022, ESCWA 03/09/2021; UNHCR, UNICEF, and WFP 25/01/2022</t>
  </si>
  <si>
    <t>https://data2.unhcr.org/en/documents/details/90915; http://data2.unhcr.org/en/situations/syria/location/71; https://data2.unhcr.org/en/documents/details/90915</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</si>
  <si>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</si>
  <si>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</si>
  <si>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</si>
  <si>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</si>
  <si>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</si>
  <si>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</si>
  <si>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</si>
  <si>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</si>
  <si>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</si>
  <si>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</si>
  <si>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</si>
  <si>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</si>
  <si>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</si>
  <si>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</si>
  <si>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</si>
  <si>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</si>
  <si>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</si>
  <si>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</si>
  <si>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</si>
  <si>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</si>
  <si>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</si>
  <si>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</si>
  <si>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</si>
  <si>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</si>
  <si>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UNICEF 16/04/2022</t>
  </si>
  <si>
    <t>https://reliefweb.int/report/somalia/unicef-somalia-humanitarian-situation-report-3-march-2022</t>
  </si>
  <si>
    <t>Number of acutely malnourished children under 5 years</t>
  </si>
  <si>
    <t>SOM001Illness cases reported</t>
  </si>
  <si>
    <t>UNHCR 23/03/2022; UNHCR 10/04/2022</t>
  </si>
  <si>
    <t>https://data2.unhcr.org/en/documents/details/91556; https://data2.unhcr.org/en/situations/mediterranean/location/5179</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</si>
  <si>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</si>
  <si>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</si>
  <si>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</si>
  <si>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</si>
  <si>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migrants in Greece according to UNHCR. </t>
  </si>
  <si>
    <t>GRC002People displaced</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</si>
  <si>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</si>
  <si>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</si>
  <si>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</si>
  <si>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</si>
  <si>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</si>
  <si>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</si>
  <si>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</si>
  <si>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</si>
  <si>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</si>
  <si>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TUR002Fatalities reported</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</si>
  <si>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</si>
  <si>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</si>
  <si>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</si>
  <si>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</si>
  <si>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</si>
  <si>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</si>
  <si>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</si>
  <si>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individual crises, Mixed Migration - Turkey and Greece</t>
  </si>
  <si>
    <t>REG006Extreme humanitarian conditions - Level 5</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</si>
  <si>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</si>
  <si>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</si>
  <si>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</si>
  <si>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</si>
  <si>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</si>
  <si>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</si>
  <si>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</si>
  <si>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</si>
  <si>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</si>
  <si>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</si>
  <si>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</si>
  <si>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</si>
  <si>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</si>
  <si>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</si>
  <si>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</si>
  <si>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</si>
  <si>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</si>
  <si>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</si>
  <si>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</si>
  <si>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</si>
  <si>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</si>
  <si>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</si>
  <si>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</si>
  <si>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</si>
  <si>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</si>
  <si>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</si>
  <si>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</si>
  <si>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</si>
  <si>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</si>
  <si>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Number of people injured since the start of tropical cyclones. There is no cumulative figure on the number of people injured by insurgents.</t>
  </si>
  <si>
    <t>MOZ001Injuries reported</t>
  </si>
  <si>
    <t>MOZ001People in Need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</si>
  <si>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</si>
  <si>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</si>
  <si>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</si>
  <si>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</si>
  <si>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</si>
  <si>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</si>
  <si>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</si>
  <si>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</si>
  <si>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</si>
  <si>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</si>
  <si>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</si>
  <si>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</si>
  <si>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</si>
  <si>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</si>
  <si>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</si>
  <si>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</si>
  <si>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</si>
  <si>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</si>
  <si>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</si>
  <si>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</si>
  <si>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</si>
  <si>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</si>
  <si>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</si>
  <si>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</si>
  <si>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</si>
  <si>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</si>
  <si>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</si>
  <si>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</si>
  <si>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</si>
  <si>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</si>
  <si>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</si>
  <si>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</si>
  <si>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</si>
  <si>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</si>
  <si>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</si>
  <si>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</si>
  <si>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</si>
  <si>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</si>
  <si>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</si>
  <si>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</si>
  <si>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</si>
  <si>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</si>
  <si>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</si>
  <si>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</si>
  <si>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</si>
  <si>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</si>
  <si>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</si>
  <si>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</si>
  <si>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</si>
  <si>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</si>
  <si>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</si>
  <si>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</si>
  <si>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</si>
  <si>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</si>
  <si>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</si>
  <si>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</si>
  <si>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</si>
  <si>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</si>
  <si>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</si>
  <si>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</si>
  <si>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</si>
  <si>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</si>
  <si>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</si>
  <si>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</si>
  <si>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</si>
  <si>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</si>
  <si>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</si>
  <si>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</si>
  <si>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</si>
  <si>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</si>
  <si>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</si>
  <si>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</si>
  <si>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</si>
  <si>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</si>
  <si>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</si>
  <si>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</si>
  <si>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</si>
  <si>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</si>
  <si>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</si>
  <si>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</si>
  <si>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</si>
  <si>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</si>
  <si>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</si>
  <si>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</si>
  <si>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</si>
  <si>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</si>
  <si>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</si>
  <si>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</si>
  <si>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</si>
  <si>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</si>
  <si>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</si>
  <si>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</si>
  <si>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</si>
  <si>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Country level Brazil</t>
  </si>
  <si>
    <t>BRA001</t>
  </si>
  <si>
    <t>Brazil</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</si>
  <si>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</si>
  <si>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</si>
  <si>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</si>
  <si>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</si>
  <si>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</si>
  <si>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</si>
  <si>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</si>
  <si>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</si>
  <si>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</si>
  <si>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Venezuela displacement in Brazil</t>
  </si>
  <si>
    <t>BRA002</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</si>
  <si>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</si>
  <si>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</si>
  <si>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</si>
  <si>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</si>
  <si>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</si>
  <si>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</si>
  <si>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</si>
  <si>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</si>
  <si>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</si>
  <si>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</si>
  <si>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</si>
  <si>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</si>
  <si>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</si>
  <si>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</si>
  <si>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</si>
  <si>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</si>
  <si>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</si>
  <si>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</si>
  <si>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</si>
  <si>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</si>
  <si>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</si>
  <si>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</si>
  <si>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</si>
  <si>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</si>
  <si>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</si>
  <si>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</si>
  <si>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</si>
  <si>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</si>
  <si>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</si>
  <si>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</si>
  <si>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</si>
  <si>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</si>
  <si>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</si>
  <si>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</si>
  <si>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</si>
  <si>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</si>
  <si>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</si>
  <si>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</si>
  <si>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</si>
  <si>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</si>
  <si>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</si>
  <si>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</si>
  <si>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</si>
  <si>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</si>
  <si>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</si>
  <si>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</si>
  <si>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</si>
  <si>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</si>
  <si>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</si>
  <si>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</si>
  <si>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</si>
  <si>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</si>
  <si>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</si>
  <si>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</si>
  <si>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</si>
  <si>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</si>
  <si>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</si>
  <si>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</si>
  <si>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</si>
  <si>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</si>
  <si>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</si>
  <si>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</si>
  <si>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</si>
  <si>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</si>
  <si>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</si>
  <si>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</si>
  <si>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</si>
  <si>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</si>
  <si>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</si>
  <si>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</si>
  <si>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</si>
  <si>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</si>
  <si>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</si>
  <si>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</si>
  <si>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</si>
  <si>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</si>
  <si>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</si>
  <si>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</si>
  <si>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</si>
  <si>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</si>
  <si>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</si>
  <si>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</si>
  <si>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</si>
  <si>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</si>
  <si>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</si>
  <si>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</si>
  <si>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</si>
  <si>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</si>
  <si>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</si>
  <si>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</si>
  <si>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</si>
  <si>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</si>
  <si>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</si>
  <si>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</si>
  <si>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</si>
  <si>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</si>
  <si>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</si>
  <si>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</si>
  <si>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</si>
  <si>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</si>
  <si>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</si>
  <si>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</si>
  <si>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</si>
  <si>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</si>
  <si>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</si>
  <si>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</si>
  <si>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</si>
  <si>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</si>
  <si>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</si>
  <si>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</si>
  <si>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</si>
  <si>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</si>
  <si>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</si>
  <si>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</si>
  <si>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</si>
  <si>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</si>
  <si>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</si>
  <si>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</si>
  <si>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</si>
  <si>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</si>
  <si>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</si>
  <si>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</si>
  <si>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ACLED accessed 28/04/2022 ; Madagascar Tribune 16/03/2022</t>
  </si>
  <si>
    <t>https://acleddata.com/data-export-tool/ ; https://www.madagascar-tribune.com/Intemperies-Les-5-cyclones-et-tempetes-ont-fait-206-morts.html</t>
  </si>
  <si>
    <t>fatalities between 01 Nov 2021 and 28 April 2022  including fatalities due to dahalo militias (53) and the 2022 cyclone season (206)</t>
  </si>
  <si>
    <t>MDG001Fatalities reported</t>
  </si>
  <si>
    <t>ACLED accessed 28/04/2022 ; FAO 23/02/2022</t>
  </si>
  <si>
    <t>https://acleddata.com/data-export-tool/ ; https://reliefweb.int/report/tonga/hunga-tonga-hunga-ha-apai-volcano-eruption-data-emergencies-hazard-impact-assessment-0</t>
  </si>
  <si>
    <t>fatalities between 01 Jan and 28 April 2022 according to ACLED + Fatalities because of the volcanic eruption</t>
  </si>
  <si>
    <t>TON002Fatalities in all crises</t>
  </si>
  <si>
    <t>The total population of Sudan according to OCHA's HNO (48 million including 1,16 million refugees)</t>
  </si>
  <si>
    <t>SDN001Total population</t>
  </si>
  <si>
    <t>SDN005Total population</t>
  </si>
  <si>
    <t>SDN008Total population</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</si>
  <si>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</si>
  <si>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</si>
  <si>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</si>
  <si>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</si>
  <si>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</si>
  <si>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</si>
  <si>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</si>
  <si>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</si>
  <si>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</si>
  <si>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</si>
  <si>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</si>
  <si>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</si>
  <si>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</si>
  <si>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</si>
  <si>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</si>
  <si>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</si>
  <si>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</si>
  <si>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</si>
  <si>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</si>
  <si>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</si>
  <si>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</si>
  <si>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</si>
  <si>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</si>
  <si>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</si>
  <si>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</si>
  <si>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</si>
  <si>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</si>
  <si>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</si>
  <si>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</si>
  <si>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</si>
  <si>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</si>
  <si>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</si>
  <si>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</si>
  <si>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</si>
  <si>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</si>
  <si>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</si>
  <si>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</si>
  <si>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</si>
  <si>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</si>
  <si>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</si>
  <si>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</si>
  <si>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</si>
  <si>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</si>
  <si>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</si>
  <si>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</si>
  <si>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</si>
  <si>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</si>
  <si>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</si>
  <si>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</si>
  <si>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</si>
  <si>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</si>
  <si>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</si>
  <si>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</si>
  <si>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</si>
  <si>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</si>
  <si>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</si>
  <si>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</si>
  <si>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</si>
  <si>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</si>
  <si>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</si>
  <si>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</si>
  <si>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</si>
  <si>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</si>
  <si>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</si>
  <si>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</si>
  <si>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</si>
  <si>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</si>
  <si>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</si>
  <si>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</si>
  <si>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</si>
  <si>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</si>
  <si>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</si>
  <si>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</si>
  <si>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</si>
  <si>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</si>
  <si>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</si>
  <si>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</si>
  <si>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</si>
  <si>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</si>
  <si>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</si>
  <si>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</si>
  <si>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</si>
  <si>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</si>
  <si>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</si>
  <si>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</si>
  <si>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</si>
  <si>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</si>
  <si>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</si>
  <si>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</si>
  <si>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</si>
  <si>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</si>
  <si>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</si>
  <si>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</si>
  <si>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</si>
  <si>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</si>
  <si>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</si>
  <si>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</si>
  <si>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</si>
  <si>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</si>
  <si>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</si>
  <si>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</si>
  <si>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</si>
  <si>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</si>
  <si>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</si>
  <si>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</si>
  <si>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</si>
  <si>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</si>
  <si>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</si>
  <si>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</si>
  <si>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</si>
  <si>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</si>
  <si>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</si>
  <si>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</si>
  <si>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</si>
  <si>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</si>
  <si>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</si>
  <si>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</si>
  <si>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</si>
  <si>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</si>
  <si>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</si>
  <si>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</si>
  <si>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</si>
  <si>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</si>
  <si>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</si>
  <si>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</si>
  <si>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</si>
  <si>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</si>
  <si>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</si>
  <si>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</si>
  <si>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</si>
  <si>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</si>
  <si>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</si>
  <si>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</si>
  <si>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</si>
  <si>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</si>
  <si>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</si>
  <si>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</si>
  <si>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</si>
  <si>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</si>
  <si>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</si>
  <si>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</si>
  <si>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</si>
  <si>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</si>
  <si>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</si>
  <si>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</si>
  <si>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</si>
  <si>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</si>
  <si>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</si>
  <si>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</si>
  <si>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</si>
  <si>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</si>
  <si>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</si>
  <si>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</si>
  <si>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</si>
  <si>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</si>
  <si>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</si>
  <si>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</si>
  <si>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</si>
  <si>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</si>
  <si>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</si>
  <si>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</si>
  <si>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</si>
  <si>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</si>
  <si>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</si>
  <si>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</si>
  <si>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</si>
  <si>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</si>
  <si>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</si>
  <si>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</si>
  <si>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</si>
  <si>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</si>
  <si>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</si>
  <si>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</si>
  <si>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</si>
  <si>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</si>
  <si>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</si>
  <si>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</si>
  <si>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</si>
  <si>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</si>
  <si>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</si>
  <si>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</si>
  <si>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</si>
  <si>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</si>
  <si>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</si>
  <si>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</si>
  <si>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</si>
  <si>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</si>
  <si>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</si>
  <si>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</si>
  <si>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</si>
  <si>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</si>
  <si>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</si>
  <si>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</si>
  <si>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</si>
  <si>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</si>
  <si>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</si>
  <si>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</si>
  <si>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</si>
  <si>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</si>
  <si>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</si>
  <si>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</si>
  <si>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</si>
  <si>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</si>
  <si>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</si>
  <si>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</si>
  <si>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</si>
  <si>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</si>
  <si>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</si>
  <si>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</si>
  <si>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</si>
  <si>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</si>
  <si>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</si>
  <si>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</si>
  <si>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</si>
  <si>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</si>
  <si>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</si>
  <si>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</si>
  <si>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</si>
  <si>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</si>
  <si>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</si>
  <si>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</si>
  <si>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</si>
  <si>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</si>
  <si>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</si>
  <si>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</si>
  <si>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</si>
  <si>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</si>
  <si>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</si>
  <si>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</si>
  <si>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</si>
  <si>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</si>
  <si>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</si>
  <si>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</si>
  <si>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</si>
  <si>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</si>
  <si>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</si>
  <si>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</si>
  <si>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</si>
  <si>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</si>
  <si>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</si>
  <si>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</si>
  <si>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</si>
  <si>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</si>
  <si>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</si>
  <si>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</si>
  <si>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</si>
  <si>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</si>
  <si>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</si>
  <si>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</si>
  <si>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</si>
  <si>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</si>
  <si>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</si>
  <si>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</si>
  <si>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</si>
  <si>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</si>
  <si>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</si>
  <si>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</si>
  <si>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</si>
  <si>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</si>
  <si>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</si>
  <si>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</si>
  <si>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</si>
  <si>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</si>
  <si>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</si>
  <si>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</si>
  <si>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</si>
  <si>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</si>
  <si>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</si>
  <si>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</si>
  <si>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</si>
  <si>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</si>
  <si>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</si>
  <si>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</si>
  <si>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</si>
  <si>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</si>
  <si>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</si>
  <si>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</si>
  <si>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</si>
  <si>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</si>
  <si>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</si>
  <si>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</si>
  <si>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</si>
  <si>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</si>
  <si>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</si>
  <si>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</si>
  <si>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</si>
  <si>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</si>
  <si>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</si>
  <si>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</si>
  <si>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</si>
  <si>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</si>
  <si>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</si>
  <si>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</si>
  <si>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</si>
  <si>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</si>
  <si>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</si>
  <si>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</si>
  <si>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</si>
  <si>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</si>
  <si>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</si>
  <si>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</si>
  <si>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</si>
  <si>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</si>
  <si>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</si>
  <si>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</si>
  <si>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</si>
  <si>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</si>
  <si>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</si>
  <si>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</si>
  <si>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</si>
  <si>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</si>
  <si>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</si>
  <si>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</si>
  <si>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</si>
  <si>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</si>
  <si>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</si>
  <si>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</si>
  <si>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</si>
  <si>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</si>
  <si>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</si>
  <si>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</si>
  <si>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</si>
  <si>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</si>
  <si>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</si>
  <si>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</si>
  <si>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</si>
  <si>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</si>
  <si>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</si>
  <si>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</si>
  <si>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</si>
  <si>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</si>
  <si>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</si>
  <si>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</si>
  <si>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</si>
  <si>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</si>
  <si>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</si>
  <si>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</si>
  <si>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</si>
  <si>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</si>
  <si>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</si>
  <si>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</si>
  <si>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</si>
  <si>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</si>
  <si>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</si>
  <si>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</si>
  <si>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</si>
  <si>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</si>
  <si>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</si>
  <si>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</si>
  <si>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</si>
  <si>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</si>
  <si>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</si>
  <si>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</si>
  <si>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</si>
  <si>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</si>
  <si>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</si>
  <si>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</si>
  <si>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</si>
  <si>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</si>
  <si>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</si>
  <si>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</si>
  <si>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</si>
  <si>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</si>
  <si>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</si>
  <si>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</si>
  <si>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</si>
  <si>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</si>
  <si>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</si>
  <si>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</si>
  <si>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</si>
  <si>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</si>
  <si>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</si>
  <si>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</si>
  <si>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</si>
  <si>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</si>
  <si>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</si>
  <si>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</si>
  <si>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</si>
  <si>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</si>
  <si>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</si>
  <si>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</si>
  <si>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</si>
  <si>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</si>
  <si>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</si>
  <si>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</si>
  <si>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</si>
  <si>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</si>
  <si>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</si>
  <si>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</si>
  <si>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</si>
  <si>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</si>
  <si>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</si>
  <si>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</si>
  <si>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</si>
  <si>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</si>
  <si>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</si>
  <si>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</si>
  <si>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</si>
  <si>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</si>
  <si>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</si>
  <si>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</si>
  <si>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</si>
  <si>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</si>
  <si>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</si>
  <si>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</si>
  <si>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</si>
  <si>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</si>
  <si>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</si>
  <si>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</si>
  <si>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</si>
  <si>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</si>
  <si>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</si>
  <si>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</si>
  <si>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</si>
  <si>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</si>
  <si>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</si>
  <si>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</si>
  <si>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</si>
  <si>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</si>
  <si>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</si>
  <si>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</si>
  <si>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</si>
  <si>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</si>
  <si>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</si>
  <si>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</si>
  <si>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</si>
  <si>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</si>
  <si>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</si>
  <si>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</si>
  <si>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</si>
  <si>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</si>
  <si>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</si>
  <si>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</si>
  <si>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</si>
  <si>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</si>
  <si>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</si>
  <si>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</si>
  <si>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</si>
  <si>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</si>
  <si>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</si>
  <si>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</si>
  <si>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</si>
  <si>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</si>
  <si>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</si>
  <si>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Displacement from 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</si>
  <si>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</si>
  <si>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</si>
  <si>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</si>
  <si>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</si>
  <si>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</si>
  <si>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</si>
  <si>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</si>
  <si>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</si>
  <si>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</si>
  <si>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</si>
  <si>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</si>
  <si>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</si>
  <si>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</si>
  <si>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</si>
  <si>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</si>
  <si>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</si>
  <si>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</si>
  <si>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</si>
  <si>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</si>
  <si>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</si>
  <si>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</si>
  <si>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</si>
  <si>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</si>
  <si>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</si>
  <si>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</si>
  <si>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</si>
  <si>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</si>
  <si>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</si>
  <si>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</si>
  <si>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</si>
  <si>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</si>
  <si>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</si>
  <si>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</si>
  <si>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</si>
  <si>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</si>
  <si>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</si>
  <si>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</si>
  <si>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</si>
  <si>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</si>
  <si>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</si>
  <si>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</si>
  <si>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</si>
  <si>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</si>
  <si>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</si>
  <si>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</si>
  <si>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</si>
  <si>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</si>
  <si>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</si>
  <si>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</si>
  <si>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</si>
  <si>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</si>
  <si>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</si>
  <si>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</si>
  <si>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</si>
  <si>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</si>
  <si>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</si>
  <si>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</si>
  <si>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</si>
  <si>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</si>
  <si>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</si>
  <si>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</si>
  <si>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</si>
  <si>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</si>
  <si>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</si>
  <si>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</si>
  <si>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DIsplacement from 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</si>
  <si>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</si>
  <si>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</si>
  <si>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</si>
  <si>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</si>
  <si>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</si>
  <si>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</si>
  <si>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</si>
  <si>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</si>
  <si>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</si>
  <si>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</si>
  <si>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</si>
  <si>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</si>
  <si>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</si>
  <si>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</si>
  <si>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</si>
  <si>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</si>
  <si>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</si>
  <si>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</si>
  <si>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</si>
  <si>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</si>
  <si>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</si>
  <si>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</si>
  <si>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</si>
  <si>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</si>
  <si>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</si>
  <si>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</si>
  <si>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</si>
  <si>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</si>
  <si>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</si>
  <si>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</si>
  <si>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</si>
  <si>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</si>
  <si>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</si>
  <si>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</si>
  <si>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</si>
  <si>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</si>
  <si>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</si>
  <si>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</si>
  <si>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</si>
  <si>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</si>
  <si>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</si>
  <si>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</si>
  <si>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</si>
  <si>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</si>
  <si>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</si>
  <si>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</si>
  <si>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</si>
  <si>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</si>
  <si>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</si>
  <si>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</si>
  <si>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</si>
  <si>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</si>
  <si>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</si>
  <si>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</si>
  <si>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Displacement from 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</si>
  <si>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</si>
  <si>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</si>
  <si>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</si>
  <si>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</si>
  <si>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</si>
  <si>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</si>
  <si>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</si>
  <si>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</si>
  <si>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</si>
  <si>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</si>
  <si>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</si>
  <si>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</si>
  <si>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</si>
  <si>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</si>
  <si>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</si>
  <si>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</si>
  <si>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</si>
  <si>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</si>
  <si>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</si>
  <si>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</si>
  <si>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</si>
  <si>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</si>
  <si>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</si>
  <si>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</si>
  <si>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</si>
  <si>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</si>
  <si>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</si>
  <si>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</si>
  <si>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</si>
  <si>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</si>
  <si>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</si>
  <si>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</si>
  <si>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</si>
  <si>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</si>
  <si>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</si>
  <si>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</si>
  <si>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</si>
  <si>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</si>
  <si>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</si>
  <si>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</si>
  <si>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</si>
  <si>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Displacement from 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</si>
  <si>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</si>
  <si>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</si>
  <si>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</si>
  <si>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</si>
  <si>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</si>
  <si>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</si>
  <si>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</si>
  <si>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</si>
  <si>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</si>
  <si>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</si>
  <si>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</si>
  <si>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</si>
  <si>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</si>
  <si>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</si>
  <si>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</si>
  <si>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</si>
  <si>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</si>
  <si>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</si>
  <si>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</si>
  <si>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</si>
  <si>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</si>
  <si>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</si>
  <si>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</si>
  <si>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</si>
  <si>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</si>
  <si>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</si>
  <si>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</si>
  <si>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</si>
  <si>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</si>
  <si>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</si>
  <si>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</si>
  <si>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</si>
  <si>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</si>
  <si>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</si>
  <si>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</si>
  <si>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</si>
  <si>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</si>
  <si>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</si>
  <si>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</si>
  <si>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</si>
  <si>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</si>
  <si>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</si>
  <si>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</si>
  <si>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</si>
  <si>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</si>
  <si>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</si>
  <si>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</si>
  <si>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</si>
  <si>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</si>
  <si>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</si>
  <si>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</si>
  <si>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</si>
  <si>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</si>
  <si>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</si>
  <si>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</si>
  <si>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</si>
  <si>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</si>
  <si>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</si>
  <si>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</si>
  <si>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</si>
  <si>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</si>
  <si>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</si>
  <si>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</si>
  <si>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</si>
  <si>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</si>
  <si>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</si>
  <si>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</si>
  <si>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</si>
  <si>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</si>
  <si>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</si>
  <si>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</si>
  <si>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</si>
  <si>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</si>
  <si>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</si>
  <si>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</si>
  <si>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</si>
  <si>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</si>
  <si>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</si>
  <si>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</si>
  <si>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</si>
  <si>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</si>
  <si>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</si>
  <si>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</si>
  <si>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</si>
  <si>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</si>
  <si>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</si>
  <si>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</si>
  <si>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</si>
  <si>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</si>
  <si>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</si>
  <si>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</si>
  <si>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</si>
  <si>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</si>
  <si>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</si>
  <si>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</si>
  <si>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</si>
  <si>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</si>
  <si>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</si>
  <si>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</si>
  <si>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</si>
  <si>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</si>
  <si>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</si>
  <si>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</si>
  <si>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</si>
  <si>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</si>
  <si>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</si>
  <si>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</si>
  <si>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</si>
  <si>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</si>
  <si>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</si>
  <si>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</si>
  <si>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</si>
  <si>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</si>
  <si>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</si>
  <si>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</si>
  <si>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</si>
  <si>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</si>
  <si>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</si>
  <si>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</si>
  <si>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</si>
  <si>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</si>
  <si>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</si>
  <si>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</si>
  <si>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</si>
  <si>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</si>
  <si>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</si>
  <si>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</si>
  <si>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</si>
  <si>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</si>
  <si>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</si>
  <si>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</si>
  <si>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</si>
  <si>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</si>
  <si>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</si>
  <si>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</si>
  <si>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</si>
  <si>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</si>
  <si>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</si>
  <si>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</si>
  <si>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</si>
  <si>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</si>
  <si>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</si>
  <si>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</si>
  <si>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</si>
  <si>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</si>
  <si>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</si>
  <si>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</si>
  <si>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</si>
  <si>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</si>
  <si>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</si>
  <si>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</si>
  <si>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</si>
  <si>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</si>
  <si>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</si>
  <si>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</si>
  <si>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</si>
  <si>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</si>
  <si>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</si>
  <si>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</si>
  <si>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</si>
  <si>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</si>
  <si>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</si>
  <si>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</si>
  <si>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</si>
  <si>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</si>
  <si>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</si>
  <si>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</si>
  <si>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</si>
  <si>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</si>
  <si>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</si>
  <si>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</si>
  <si>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</si>
  <si>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</si>
  <si>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</si>
  <si>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</si>
  <si>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</si>
  <si>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</si>
  <si>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</si>
  <si>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</si>
  <si>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</si>
  <si>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</si>
  <si>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</si>
  <si>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</si>
  <si>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</si>
  <si>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</si>
  <si>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</si>
  <si>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</si>
  <si>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</si>
  <si>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</si>
  <si>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</si>
  <si>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</si>
  <si>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</si>
  <si>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</si>
  <si>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</si>
  <si>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</si>
  <si>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</si>
  <si>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</si>
  <si>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</si>
  <si>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</si>
  <si>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</si>
  <si>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</si>
  <si>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</si>
  <si>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</si>
  <si>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</si>
  <si>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</si>
  <si>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</si>
  <si>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</si>
  <si>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</si>
  <si>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</si>
  <si>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</si>
  <si>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</si>
  <si>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</si>
  <si>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</si>
  <si>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</si>
  <si>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</si>
  <si>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</si>
  <si>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</si>
  <si>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</si>
  <si>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</si>
  <si>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</si>
  <si>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</si>
  <si>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</si>
  <si>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</si>
  <si>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</si>
  <si>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</si>
  <si>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</si>
  <si>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</si>
  <si>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</si>
  <si>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</si>
  <si>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</si>
  <si>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</si>
  <si>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</si>
  <si>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</si>
  <si>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</si>
  <si>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</si>
  <si>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</si>
  <si>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</si>
  <si>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</si>
  <si>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</si>
  <si>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</si>
  <si>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</si>
  <si>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</si>
  <si>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</si>
  <si>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</si>
  <si>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</si>
  <si>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</si>
  <si>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</si>
  <si>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</si>
  <si>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</si>
  <si>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</si>
  <si>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</si>
  <si>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</si>
  <si>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</si>
  <si>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</si>
  <si>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</si>
  <si>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</si>
  <si>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</si>
  <si>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</si>
  <si>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</si>
  <si>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</si>
  <si>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</si>
  <si>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</si>
  <si>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</si>
  <si>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</si>
  <si>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</si>
  <si>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</si>
  <si>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</si>
  <si>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</si>
  <si>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</si>
  <si>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</si>
  <si>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</si>
  <si>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</si>
  <si>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</si>
  <si>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</si>
  <si>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</si>
  <si>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</si>
  <si>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</si>
  <si>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</si>
  <si>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</si>
  <si>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</si>
  <si>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</si>
  <si>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</si>
  <si>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</si>
  <si>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</si>
  <si>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</si>
  <si>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</si>
  <si>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</si>
  <si>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</si>
  <si>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</si>
  <si>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</si>
  <si>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</si>
  <si>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</si>
  <si>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</si>
  <si>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</si>
  <si>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</si>
  <si>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</si>
  <si>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</si>
  <si>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</si>
  <si>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</si>
  <si>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</si>
  <si>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</si>
  <si>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</si>
  <si>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</si>
  <si>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</si>
  <si>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</si>
  <si>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</si>
  <si>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</si>
  <si>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</si>
  <si>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World Bank 2020, UNHCR 28/02/2022, UNHCR 2018</t>
  </si>
  <si>
    <t>https://data.worldbank.org/indicator/SP.POP.TOTL?locations=DZ&amp;page=2 ; https://reporting.unhcr.org/document/1845 ; http://www.usc.es/export9/sites/webinstitucional/gl/institutos/ceso/descargas/UNHCR_Tindouf-Total-In-Camp-Population_March-2018.pdf</t>
  </si>
  <si>
    <t>43,851,043 population of the country for 2020. It is not clear whether the 173,600 Sahrawi refugees living in the south west of the country (http://www.usc.es/export9/sites/webinstitucional/gl/institutos/ceso/descargas/UNHCR_Tindouf-Total-In-Camp-Population_March-2018.pdf) are included in the figure. An updated number of Sahrawi refugees is not available.
Total population = population of the country + Sahrawi refugees + Other Refugees as the end of Feb 2022 + Asylum seekers as the end of Feb =  43,851,043 + 173,600 + 8,227 + 2,776 = 44,035,646</t>
  </si>
  <si>
    <t>DZA004Total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</si>
  <si>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</si>
  <si>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</si>
  <si>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</si>
  <si>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</si>
  <si>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DZA004People exposed</t>
  </si>
  <si>
    <t>UNHCR 03/2018, UNHCR 28/02/2022</t>
  </si>
  <si>
    <t xml:space="preserve"> https://reporting.unhcr.org/document/1845 ; http://www.usc.es/export9/sites/webinstitucional/gl/institutos/ceso/descargas/UNHCR_Tindouf-Total-In-Camp-Population_March-2018.pdf</t>
  </si>
  <si>
    <t>There  is no data concerning the mixed migration crisis. There are an estimated 173,600 Sahrawi refugees in refugee camps. The indicator was xed. Availability and quality of data is insufficient to report on this</t>
  </si>
  <si>
    <t>DZA004People affected</t>
  </si>
  <si>
    <t>DZA004People displaced</t>
  </si>
  <si>
    <t>(IOM 20/04/2022) ; (ACLED 15/04/2022)</t>
  </si>
  <si>
    <t xml:space="preserve">https://acleddata.com/data-export-tool/ ; https://missingmigrants.iom.int/region/mediterranean?migrant_route%5B%5D=1376 </t>
  </si>
  <si>
    <t>Country overall fatalities from all crisis taken from ACLED + Missing Migrants in the Western Mediterranean route = 1+151=152.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</si>
  <si>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DZA004Fatalities reported</t>
  </si>
  <si>
    <t>DZA004Fatalities in all crises</t>
  </si>
  <si>
    <t xml:space="preserve">https://data.worldbank.org/indicator/SP.POP.TOTL?locations=DZ&amp;page=2 ; https://reporting.unhcr.org/document/1845 ; http://www.usc.es/export9/sites/webinstitucional/gl/institutos/ceso/descargas/UNHCR_Tindouf-Total-In-Camp-Population_March-2018.pdf
</t>
  </si>
  <si>
    <t xml:space="preserve">As PIN numbers are available only for the Sahrawi refugee crisis, but not for the mixed migration crisis, the indicator was xed.
Availability and quality of data is insufficient to report on this </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</si>
  <si>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</si>
  <si>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</si>
  <si>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</si>
  <si>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</si>
  <si>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</si>
  <si>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</si>
  <si>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Refugees,  migrants and host population</t>
  </si>
  <si>
    <t>DZA004Crisis affected groups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</si>
  <si>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</si>
  <si>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</si>
  <si>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</si>
  <si>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</si>
  <si>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</si>
  <si>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</si>
  <si>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</si>
  <si>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</si>
  <si>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</si>
  <si>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</si>
  <si>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</si>
  <si>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</si>
  <si>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</si>
  <si>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</si>
  <si>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</si>
  <si>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</si>
  <si>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</si>
  <si>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</si>
  <si>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</si>
  <si>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</si>
  <si>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</si>
  <si>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</si>
  <si>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</si>
  <si>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</si>
  <si>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</si>
  <si>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</si>
  <si>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</si>
  <si>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</si>
  <si>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</si>
  <si>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</si>
  <si>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</si>
  <si>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</si>
  <si>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</si>
  <si>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</si>
  <si>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</si>
  <si>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</si>
  <si>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</si>
  <si>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</si>
  <si>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</si>
  <si>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</si>
  <si>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</si>
  <si>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</si>
  <si>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</si>
  <si>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</si>
  <si>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</si>
  <si>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</si>
  <si>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</si>
  <si>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</si>
  <si>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</si>
  <si>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</si>
  <si>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</si>
  <si>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</si>
  <si>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</si>
  <si>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</si>
  <si>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</si>
  <si>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</si>
  <si>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</si>
  <si>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</si>
  <si>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</si>
  <si>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</si>
  <si>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</si>
  <si>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</si>
  <si>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</si>
  <si>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</si>
  <si>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</si>
  <si>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</si>
  <si>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</si>
  <si>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</si>
  <si>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</si>
  <si>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</si>
  <si>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</si>
  <si>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</si>
  <si>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</si>
  <si>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</si>
  <si>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</si>
  <si>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</si>
  <si>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</si>
  <si>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</si>
  <si>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</si>
  <si>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</si>
  <si>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</si>
  <si>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</si>
  <si>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</si>
  <si>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</si>
  <si>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</si>
  <si>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</si>
  <si>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</si>
  <si>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</si>
  <si>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</si>
  <si>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</si>
  <si>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</si>
  <si>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</si>
  <si>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</si>
  <si>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</si>
  <si>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</si>
  <si>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</si>
  <si>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</si>
  <si>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</si>
  <si>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</si>
  <si>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</si>
  <si>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</si>
  <si>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</si>
  <si>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</si>
  <si>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</si>
  <si>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</si>
  <si>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</si>
  <si>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</si>
  <si>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</si>
  <si>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</si>
  <si>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</si>
  <si>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</si>
  <si>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</si>
  <si>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</si>
  <si>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</si>
  <si>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</si>
  <si>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</si>
  <si>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</si>
  <si>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</si>
  <si>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</si>
  <si>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</si>
  <si>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</si>
  <si>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</si>
  <si>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</si>
  <si>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</si>
  <si>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</si>
  <si>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</si>
  <si>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</si>
  <si>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</si>
  <si>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</si>
  <si>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</si>
  <si>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</si>
  <si>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</si>
  <si>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</si>
  <si>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</si>
  <si>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</si>
  <si>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</si>
  <si>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</si>
  <si>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</si>
  <si>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</si>
  <si>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</si>
  <si>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</si>
  <si>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</si>
  <si>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</si>
  <si>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</si>
  <si>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</si>
  <si>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</si>
  <si>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</si>
  <si>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</si>
  <si>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</si>
  <si>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</si>
  <si>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</si>
  <si>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</si>
  <si>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</si>
  <si>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</si>
  <si>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</si>
  <si>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</si>
  <si>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</si>
  <si>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</si>
  <si>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</si>
  <si>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</si>
  <si>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</si>
  <si>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</si>
  <si>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</si>
  <si>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</si>
  <si>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</si>
  <si>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</si>
  <si>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</si>
  <si>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</si>
  <si>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</si>
  <si>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</si>
  <si>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</si>
  <si>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</si>
  <si>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</si>
  <si>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</si>
  <si>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</si>
  <si>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</si>
  <si>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</si>
  <si>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</si>
  <si>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</si>
  <si>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</si>
  <si>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</si>
  <si>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</si>
  <si>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</si>
  <si>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</si>
  <si>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</si>
  <si>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</si>
  <si>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</si>
  <si>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</si>
  <si>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</si>
  <si>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</si>
  <si>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</si>
  <si>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</si>
  <si>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</si>
  <si>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</si>
  <si>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</si>
  <si>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</si>
  <si>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</si>
  <si>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</si>
  <si>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</si>
  <si>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</si>
  <si>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</si>
  <si>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</si>
  <si>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</si>
  <si>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</si>
  <si>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</si>
  <si>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</si>
  <si>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</si>
  <si>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</si>
  <si>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</si>
  <si>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</si>
  <si>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</si>
  <si>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</si>
  <si>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</si>
  <si>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</si>
  <si>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</si>
  <si>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</si>
  <si>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</si>
  <si>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</si>
  <si>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</si>
  <si>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</si>
  <si>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</si>
  <si>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</si>
  <si>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</si>
  <si>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</si>
  <si>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</si>
  <si>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</si>
  <si>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</si>
  <si>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</si>
  <si>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</si>
  <si>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</si>
  <si>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</si>
  <si>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</si>
  <si>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</si>
  <si>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</si>
  <si>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</si>
  <si>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</si>
  <si>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</si>
  <si>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</si>
  <si>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</si>
  <si>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</si>
  <si>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</si>
  <si>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</si>
  <si>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</si>
  <si>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</si>
  <si>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</si>
  <si>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</si>
  <si>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</si>
  <si>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</si>
  <si>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</si>
  <si>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</si>
  <si>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</si>
  <si>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</si>
  <si>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</si>
  <si>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</si>
  <si>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</si>
  <si>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</si>
  <si>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</si>
  <si>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</si>
  <si>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</si>
  <si>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</si>
  <si>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</si>
  <si>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</si>
  <si>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</si>
  <si>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</si>
  <si>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</si>
  <si>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</si>
  <si>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</si>
  <si>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</si>
  <si>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</si>
  <si>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</si>
  <si>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</si>
  <si>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</si>
  <si>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</si>
  <si>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</si>
  <si>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</si>
  <si>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</si>
  <si>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</si>
  <si>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</si>
  <si>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</si>
  <si>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</si>
  <si>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</si>
  <si>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</si>
  <si>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</si>
  <si>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</si>
  <si>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</si>
  <si>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</si>
  <si>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</si>
  <si>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</si>
  <si>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</si>
  <si>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</si>
  <si>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</si>
  <si>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</si>
  <si>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</si>
  <si>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</si>
  <si>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</si>
  <si>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</si>
  <si>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</si>
  <si>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</si>
  <si>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</si>
  <si>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</si>
  <si>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</si>
  <si>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</si>
  <si>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</si>
  <si>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</si>
  <si>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</si>
  <si>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</si>
  <si>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</si>
  <si>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</si>
  <si>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</si>
  <si>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</si>
  <si>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</si>
  <si>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</si>
  <si>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</si>
  <si>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</si>
  <si>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</si>
  <si>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</si>
  <si>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</si>
  <si>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</si>
  <si>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</si>
  <si>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</si>
  <si>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</si>
  <si>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</si>
  <si>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</si>
  <si>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</si>
  <si>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</si>
  <si>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</si>
  <si>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</si>
  <si>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</si>
  <si>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</si>
  <si>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</si>
  <si>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</si>
  <si>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</si>
  <si>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</si>
  <si>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</si>
  <si>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</si>
  <si>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</si>
  <si>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</si>
  <si>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</si>
  <si>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</si>
  <si>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</si>
  <si>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</si>
  <si>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</si>
  <si>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</si>
  <si>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</si>
  <si>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</si>
  <si>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</si>
  <si>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</si>
  <si>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</si>
  <si>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</si>
  <si>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</si>
  <si>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</si>
  <si>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</si>
  <si>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</si>
  <si>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</si>
  <si>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</si>
  <si>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</si>
  <si>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</si>
  <si>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</si>
  <si>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</si>
  <si>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</si>
  <si>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</si>
  <si>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</si>
  <si>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</si>
  <si>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</si>
  <si>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</si>
  <si>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</si>
  <si>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</si>
  <si>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</si>
  <si>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</si>
  <si>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</si>
  <si>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</si>
  <si>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</si>
  <si>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</si>
  <si>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</si>
  <si>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</si>
  <si>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</si>
  <si>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</si>
  <si>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</si>
  <si>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</si>
  <si>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</si>
  <si>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</si>
  <si>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</si>
  <si>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</si>
  <si>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</si>
  <si>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</si>
  <si>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</si>
  <si>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</si>
  <si>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</si>
  <si>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ERI001Fatalities reported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</si>
  <si>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</si>
  <si>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</si>
  <si>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</si>
  <si>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</si>
  <si>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</si>
  <si>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</si>
  <si>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</si>
  <si>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</si>
  <si>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ERI001People in Need</t>
  </si>
  <si>
    <t>ERI001Economic Losses</t>
  </si>
  <si>
    <t>BGD002Impediments to entry into country (bureaucratic and administrative)</t>
  </si>
  <si>
    <t xml:space="preserve"> UNHCR 30/04/2022; UNHCR 17/05/2022 </t>
  </si>
  <si>
    <t>https://data2.unhcr.org/en/situations/horn; https://data2.unhcr.org/en/documents/details/92775</t>
  </si>
  <si>
    <t>Total displaced population includes IDPs, Somali refugees in neighboring countries, refugees/asylum seekers in Somalia and returnees. Cumulative number of IDPs does not seem to reflect the rise in drought related displacement in 2022.</t>
  </si>
  <si>
    <t>SOM001People displaced</t>
  </si>
  <si>
    <t>ACLED Accessed 20/05/2022</t>
  </si>
  <si>
    <t>Fatalities in Somalia from 13 Nov 2021 to 13 May 2022</t>
  </si>
  <si>
    <t>SOM001Fatalities reported</t>
  </si>
  <si>
    <t>SOM001Fatalities in all crises</t>
  </si>
  <si>
    <t>Level 1 and 2 are computed according to ACAPS Methodology. Levels 3 to 5 add up to the cumulative PIN figure from the HNO. Level 4 and 5 correspond with IPC Phase 4 and 5 figures for the period April-June 2022</t>
  </si>
  <si>
    <t>SOM001Minimal humanitarian conditions - Level 1</t>
  </si>
  <si>
    <t>SOM001Stressed humanitarian conditions - Level 2</t>
  </si>
  <si>
    <t>OCHA 24/10/2021; IPC 08/04/2022</t>
  </si>
  <si>
    <t>https://reliefweb.int/sites/reliefweb.int/files/resources/2022%20Somalia%20HNO.pdf; https://www.ipcinfo.org/fileadmin/user_upload/ipcinfo/docs/Somalia-Updated-IPC-and-Famine-Risk-Analysis-Technical-Release-(March-June-2022)-8-Apr-2022.pdf</t>
  </si>
  <si>
    <t>SOM001Moderate humanitarian conditions - Level 3</t>
  </si>
  <si>
    <t>IPC 08/04/2022</t>
  </si>
  <si>
    <t>https://www.ipcinfo.org/fileadmin/user_upload/ipcinfo/docs/Somalia-Updated-IPC-and-Famine-Risk-Analysis-Technical-Release-(March-June-2022)-8-Apr-2022.pdf</t>
  </si>
  <si>
    <t>SOM001Severe humanitarian conditions - Level 4</t>
  </si>
  <si>
    <t>SOM001Extreme humanitarian conditions - Level 5</t>
  </si>
  <si>
    <t>IPC 01/03/2022 ; UNHCR accessed on 25/05/2022</t>
  </si>
  <si>
    <t>https://reliefweb.int/report/united-republic-tanzania/tanzania-ipc-acute-food-insecurity-analysis-november-2021-september ; https://data2.unhcr.org/en/country/tza</t>
  </si>
  <si>
    <t>Exposed people= Levels 1 to 5, and it also includes people exposed to the food insecurity crisis and the refugees crisis.</t>
  </si>
  <si>
    <t>TZA001People exposed</t>
  </si>
  <si>
    <t xml:space="preserve"> IPC 05/05/2022</t>
  </si>
  <si>
    <t>https://www.ipcinfo.org/ipc-country-analysis/details-map/en/c/1155581/</t>
  </si>
  <si>
    <t>People in Emergency IPC-4 between March to June</t>
  </si>
  <si>
    <t>DJI001Severe humanitarian conditions - Level 4</t>
  </si>
  <si>
    <t>There is no data available of extreme needs in Djibouti and no one is in Catastrophe (IPC-5)</t>
  </si>
  <si>
    <t>DJI001Extreme humanitarian conditions - Level 5</t>
  </si>
  <si>
    <t>ACLED accessed on 25/05/2022</t>
  </si>
  <si>
    <t>fatalities between 27 Dec 2021 and 17 May 2022</t>
  </si>
  <si>
    <t>LSO002Fatalities reported</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</si>
  <si>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</si>
  <si>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</si>
  <si>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</si>
  <si>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</si>
  <si>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</si>
  <si>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</si>
  <si>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</si>
  <si>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</si>
  <si>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This being a complex crisis the entire country is involved therefore we take the whole population</t>
  </si>
  <si>
    <t>BDI001People exposed</t>
  </si>
  <si>
    <t>BDI001People affected</t>
  </si>
  <si>
    <t>OCHA 27/05/2022</t>
  </si>
  <si>
    <t>https://reliefweb.int/report/burundi/burundi-humanitarian-overview-key-figures-17-may-2022</t>
  </si>
  <si>
    <t>The sum of Refugees, Asylum seekers and IDPs.</t>
  </si>
  <si>
    <t>BDI001People displaced</t>
  </si>
  <si>
    <t>There were mentions of diseases in the HNO but there was no cumulative figure for this.</t>
  </si>
  <si>
    <t>BDI001Injuries reported</t>
  </si>
  <si>
    <t>ACLED 30/05/2022</t>
  </si>
  <si>
    <t>https://api.acleddata.com/acled/read.exportcsv</t>
  </si>
  <si>
    <t>Total fatalities reported in the entire region from 30/11/2021 to 30/05/2022</t>
  </si>
  <si>
    <t>BDI001Fatalities reported</t>
  </si>
  <si>
    <t>BDI001Fatalities in all crises</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</si>
  <si>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</si>
  <si>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</si>
  <si>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</si>
  <si>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</si>
  <si>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</si>
  <si>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</si>
  <si>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</si>
  <si>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</si>
  <si>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</si>
  <si>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</si>
  <si>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Illness was mentioned in the HNO but no exact figures were cumulated.</t>
  </si>
  <si>
    <t>BDI001Illness cases reported</t>
  </si>
  <si>
    <t>ACAPS methodology: Affected people= Levels 2 to 5</t>
  </si>
  <si>
    <t>TZA001People affected</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</si>
  <si>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</si>
  <si>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</si>
  <si>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</si>
  <si>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</si>
  <si>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TZA003People affected</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</si>
  <si>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</si>
  <si>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</si>
  <si>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</si>
  <si>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</si>
  <si>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</si>
  <si>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</si>
  <si>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</si>
  <si>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</si>
  <si>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</si>
  <si>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</si>
  <si>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</si>
  <si>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</si>
  <si>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</si>
  <si>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</si>
  <si>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</si>
  <si>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</si>
  <si>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</si>
  <si>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</si>
  <si>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</si>
  <si>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</si>
  <si>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</si>
  <si>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</si>
  <si>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</si>
  <si>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</si>
  <si>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</si>
  <si>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</si>
  <si>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</si>
  <si>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</si>
  <si>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</si>
  <si>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</si>
  <si>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</si>
  <si>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</si>
  <si>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</si>
  <si>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</si>
  <si>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</si>
  <si>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Number of Refugees/Asylum seekers in Rwanda</t>
  </si>
  <si>
    <t>RWA002People affected</t>
  </si>
  <si>
    <t>RWA002People displaced</t>
  </si>
  <si>
    <t>RWA002People in Need</t>
  </si>
  <si>
    <t>RWA002Moderate humanitarian conditions - Level 3</t>
  </si>
  <si>
    <t>The number of people in minimal humanitarian conditions and there is no specific information.</t>
  </si>
  <si>
    <t>IDN002Minimal humanitarian conditions - Level 1</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</si>
  <si>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</si>
  <si>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</si>
  <si>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</si>
  <si>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</si>
  <si>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</si>
  <si>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</si>
  <si>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</si>
  <si>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</si>
  <si>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</si>
  <si>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</si>
  <si>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</si>
  <si>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</si>
  <si>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</si>
  <si>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</si>
  <si>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</si>
  <si>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</si>
  <si>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</si>
  <si>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</si>
  <si>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</si>
  <si>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</si>
  <si>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</si>
  <si>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</si>
  <si>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</si>
  <si>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</si>
  <si>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</si>
  <si>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</si>
  <si>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</si>
  <si>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</si>
  <si>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</si>
  <si>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</si>
  <si>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</si>
  <si>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</si>
  <si>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</si>
  <si>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</si>
  <si>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</si>
  <si>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</si>
  <si>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</si>
  <si>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</si>
  <si>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</si>
  <si>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</si>
  <si>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</si>
  <si>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</si>
  <si>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</si>
  <si>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</si>
  <si>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</si>
  <si>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</si>
  <si>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</si>
  <si>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</si>
  <si>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</si>
  <si>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</si>
  <si>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</si>
  <si>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</si>
  <si>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</si>
  <si>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</si>
  <si>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</si>
  <si>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</si>
  <si>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</si>
  <si>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</si>
  <si>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</si>
  <si>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</si>
  <si>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</si>
  <si>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</si>
  <si>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</si>
  <si>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</si>
  <si>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</si>
  <si>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</si>
  <si>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</si>
  <si>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</si>
  <si>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</si>
  <si>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IPC 28/12/2021 ; OCHA 24/05/2022</t>
  </si>
  <si>
    <t>https://reliefweb.int/report/malawi/malawi-ipc-acute-food-insecurity-analysis-november-2021-march-2022-issued-december ; https://reliefweb.int/report/malawi/malawi-humanitarian-response-dashboard-april-2022</t>
  </si>
  <si>
    <t>MWI002People in Need</t>
  </si>
  <si>
    <t xml:space="preserve">According to ACAPS methodology, Level 2 = Affected population - PIN </t>
  </si>
  <si>
    <t>MWI002Stressed humanitarian conditions - Level 2</t>
  </si>
  <si>
    <t>Includes the people in IPC-3 (Crisis) severity for JANUARY - MARCH 2022 period (1,653,000) + People in need by storm Ana (680,000)</t>
  </si>
  <si>
    <t>MWI002Moderate humanitarian conditions - Level 3</t>
  </si>
  <si>
    <t>https://reliefweb.int/report/malawi/malawi-humanitarian-response-dashboard-april-2022</t>
  </si>
  <si>
    <t>MWI004People in Need</t>
  </si>
  <si>
    <t>UNFPA 12/2018 ; OCHA 24/05/2022</t>
  </si>
  <si>
    <t>https://malawi.unfpa.org/sites/default/files/resource-pdf/2018%20Census%20Preliminary%20Report.pdf ; https://reliefweb.int/report/malawi/malawi-humanitarian-response-dashboard-april-2022</t>
  </si>
  <si>
    <t>MWI004Stressed humanitarian conditions - Level 2</t>
  </si>
  <si>
    <t>OCHA 24/05/2022</t>
  </si>
  <si>
    <t>MWI004Moderate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</si>
  <si>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</si>
  <si>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</si>
  <si>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</si>
  <si>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</si>
  <si>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</si>
  <si>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</si>
  <si>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</si>
  <si>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</si>
  <si>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</si>
  <si>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</si>
  <si>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</si>
  <si>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</si>
  <si>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</si>
  <si>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</si>
  <si>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</si>
  <si>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</si>
  <si>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</si>
  <si>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</si>
  <si>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</si>
  <si>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09/06/2022 (HNP 2022)</t>
  </si>
  <si>
    <t>https://reliefweb.int/report/sri-lanka/sri-lanka-food-security-crisis-humanitarian-needs-and-priorities-2022-june-sept-2022-ensita</t>
  </si>
  <si>
    <t>LKA002People in Need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</si>
  <si>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</si>
  <si>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</si>
  <si>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</si>
  <si>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</si>
  <si>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Level 2 = Stressed = Affected population – PiN. 
Considering the situation mentioned above in L1, L2 = the number of people affected - PIN = 22,156,000 - 5,700,000 = 16,456,000</t>
  </si>
  <si>
    <t>LKA002Stressed humanitarian conditions - Level 2</t>
  </si>
  <si>
    <t>There is no clear figure/percentage about the severity of needs in Sri Lanka based on the HNP. Therefore, the number of people who are vulnerable and malnourished children were used to estimate the PIN's severity levels. 
L3 = PIN - L4 - L5 = 5,700,000 (total number of PIN) - 1,700,000 (the ones who are most vulnerable according to HNP 2022) - 0 = 4,000,000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</si>
  <si>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</si>
  <si>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1,700,000 (the ones who are most vulnerable according to HNP 2022) - 56,000 (children suffering from severe acute malnutrition according to HNP 2022) =  1,644,000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</si>
  <si>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</si>
  <si>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</si>
  <si>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</si>
  <si>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</si>
  <si>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</si>
  <si>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</si>
  <si>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</si>
  <si>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</si>
  <si>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</si>
  <si>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</si>
  <si>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</si>
  <si>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</si>
  <si>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</si>
  <si>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</si>
  <si>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</si>
  <si>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</si>
  <si>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</si>
  <si>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</si>
  <si>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</si>
  <si>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</si>
  <si>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</si>
  <si>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</si>
  <si>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</si>
  <si>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</si>
  <si>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</si>
  <si>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</si>
  <si>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</si>
  <si>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</si>
  <si>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</si>
  <si>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</si>
  <si>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</si>
  <si>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</si>
  <si>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WPR Accessed 17/6/2022</t>
  </si>
  <si>
    <t>https://worldpopulationreview.com/countries/kenya-population</t>
  </si>
  <si>
    <t>Total population of the country including refugees in the country and the migration flow in the country</t>
  </si>
  <si>
    <t>KEN001Total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</si>
  <si>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</si>
  <si>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</si>
  <si>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</si>
  <si>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</si>
  <si>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KNBS 04/11/2019; UNHCR 28/02/2022; UN Habitat 06/2021a; UN Habitat 06/2021b; 13/06/2022</t>
  </si>
  <si>
    <t xml:space="preserve">https://reliefweb.int/report/kenya/kenya-registered-refugees-and-asylum-seekers-31-may-2022;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
</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</si>
  <si>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</si>
  <si>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</si>
  <si>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KNBS 04/11/2019; UNHCR 31/05/2022; GOVT KENYA 10/06/2022; UNHCR 13/06/2022; UNHCR 13/06/2022</t>
  </si>
  <si>
    <t>https://www.knbs.or.ke/?wpdmpro=2019-kenya-population-and-housing-census-volume-i-population-by-county-and-sub-county ; https://data.unhcr.org/en/country/ken; https://reliefweb.int/report/kenya/national-drought-early-warning-bulletin-june-2022; https://reliefweb.int/report/kenya/kenya-registered-refugees-and-asylum-seekers-31-may-2022</t>
  </si>
  <si>
    <t>The population of all ASAL counties, except Baringo, Narok, Lamu and Makueni are affected by drought.</t>
  </si>
  <si>
    <t>KEN001People affected</t>
  </si>
  <si>
    <t>UNHCR 13/06/2022</t>
  </si>
  <si>
    <t xml:space="preserve">https://reliefweb.int/report/kenya/kenya-registered-refugees-and-asylum-seekers-31-may-2022 </t>
  </si>
  <si>
    <t>Total number of registered refugees in Kenya according to UNHCR</t>
  </si>
  <si>
    <t>KEN001People displaced</t>
  </si>
  <si>
    <t>No cumulative figure for this event</t>
  </si>
  <si>
    <t>KEN001Injuries reported</t>
  </si>
  <si>
    <t>NDMA 03/2022</t>
  </si>
  <si>
    <t>http://www.ndma.go.ke/index.php/resource-center/early-warning-reports/send/27-wajir/6450-wajir-march-2022</t>
  </si>
  <si>
    <t>While there are reports of fatalities due to drought, there are no reliable cumulative figures. 3 children in Wajir county died due to malnutrition in March 2022</t>
  </si>
  <si>
    <t>KEN001Fatalities reported</t>
  </si>
  <si>
    <t>KEN001Fatalities in all crises</t>
  </si>
  <si>
    <t>KEN001People in Need</t>
  </si>
  <si>
    <t>KNBS 04/11/2019; UNHCR 31/05/2022; GOVT KENYA 10/06/2022; 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</si>
  <si>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</si>
  <si>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</si>
  <si>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</si>
  <si>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</si>
  <si>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IPC 10/06/2022; GOVT KENYA 10/06/2022; UNHCR 13/06/2022</t>
  </si>
  <si>
    <t>https://reliefweb.int/report/kenya/kenya-ipc-acute-food-insecurity-and-acute-malnutrition-analysis-march-june-2022-published-june-10-2022; https://reliefweb.int/report/kenya/national-drought-early-warning-bulletin-june-2022; https://reliefweb.int/report/kenya/kenya-registered-refugees-and-asylum-seekers-31-may-2022</t>
  </si>
  <si>
    <t>KEN001Moderate humanitarian conditions - Level 3</t>
  </si>
  <si>
    <t>KEN001Severe humanitarian conditions - Level 4</t>
  </si>
  <si>
    <t>NDMA 10/06/2022</t>
  </si>
  <si>
    <t>https://reliefweb.int/report/kenya/national-drought-early-warning-bulletin-june-2022</t>
  </si>
  <si>
    <t>KEN001Extreme humanitarian conditions - Level 5</t>
  </si>
  <si>
    <t>https://reliefweb.int/report/kenya/kenya-ipc-acute-food-insecurity-and-acute-malnutrition-analysis-march-june-2022-published-june-10-2022</t>
  </si>
  <si>
    <t>Acute malnutrition reported cases in child age under the age 5 years</t>
  </si>
  <si>
    <t>KEN001Crisis affected groups</t>
  </si>
  <si>
    <t>IPC 10/06/2022</t>
  </si>
  <si>
    <t>KEN001Illness cases reported</t>
  </si>
  <si>
    <t>KEN003Total population</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</si>
  <si>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</si>
  <si>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</si>
  <si>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</si>
  <si>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KNBS 04/11/2019; UNHCR 31/05/2022; GOVT KENYA 10/06/2022</t>
  </si>
  <si>
    <t>https://www.knbs.or.ke/?wpdmpro=2019-kenya-population-and-housing-census-volume-i-population-by-county-and-sub-county ; https://data.unhcr.org/en/country/ken; https://reliefweb.int/report/kenya/national-drought-early-warning-bulletin-june-2022</t>
  </si>
  <si>
    <t>KEN003People exposed</t>
  </si>
  <si>
    <t>KNBS 04/11/2019; UNHCR 31/05/2022; NDMA 10/06/2022</t>
  </si>
  <si>
    <t>KEN003People affected</t>
  </si>
  <si>
    <t>KEN003People displaced</t>
  </si>
  <si>
    <t>KEN003Injuries reported</t>
  </si>
  <si>
    <t>KEN003Fatalities reported</t>
  </si>
  <si>
    <t>KEN003Fatalities in all crises</t>
  </si>
  <si>
    <t>IPC 10/06/2022; GOVT KENYA 10/06/2022</t>
  </si>
  <si>
    <t>https://reliefweb.int/report/kenya/kenya-ipc-acute-food-insecurity-and-acute-malnutrition-analysis-march-june-2022-published-june-10-2022; https://reliefweb.int/report/kenya/national-drought-early-warning-bulletin-june-2022</t>
  </si>
  <si>
    <t>KEN003People in Need</t>
  </si>
  <si>
    <t>https://www.knbs.or.ke/?wpdmpro=2019-kenya-population-and-housing-census-volume-i-population-by-county-and-sub-county
  ; https://data.unhcr.org/en/country/ken;
  https://reliefweb.int/report/kenya/national-drought-early-warning-bulletin-june-2022</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</si>
  <si>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</si>
  <si>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</si>
  <si>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</si>
  <si>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</si>
  <si>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</si>
  <si>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</si>
  <si>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Host population and refugees</t>
  </si>
  <si>
    <t>KEN003Crisis affected groups</t>
  </si>
  <si>
    <t>KEN003Illness cases reported</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</si>
  <si>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</si>
  <si>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</si>
  <si>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</si>
  <si>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</si>
  <si>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</si>
  <si>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</si>
  <si>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Total population of Dadaab, Fafi and Turkana west and kamkunji sub-counties, which host Kakuma and Daadab refugee camps as well as Urban refugees</t>
  </si>
  <si>
    <t>KEN002People exposed</t>
  </si>
  <si>
    <t>https://reliefweb.int/report/kenya/kenya-registered-refugees-and-asylum-seekers-31-may-2022</t>
  </si>
  <si>
    <t>KEN002People affected</t>
  </si>
  <si>
    <t>KEN002People displaced</t>
  </si>
  <si>
    <t>No Information regarding this incident</t>
  </si>
  <si>
    <t>KEN002Injuries reported</t>
  </si>
  <si>
    <t>KEN002Fatalities reported</t>
  </si>
  <si>
    <t>KEN002Fatalities in all crises</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</si>
  <si>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</si>
  <si>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</si>
  <si>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</si>
  <si>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</si>
  <si>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</si>
  <si>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</si>
  <si>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</si>
  <si>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</si>
  <si>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Refugees, Host population</t>
  </si>
  <si>
    <t>KEN002Crisis affected groups</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</si>
  <si>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</si>
  <si>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</si>
  <si>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</si>
  <si>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</si>
  <si>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OCHA 02/2021</t>
  </si>
  <si>
    <t>https://reliefweb.int/sites/reliefweb.int/files/resources/ethiopia_2021_humanitarian_needs_overview_hno.pdf</t>
  </si>
  <si>
    <t>The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</si>
  <si>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</si>
  <si>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</si>
  <si>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</si>
  <si>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UNHCR 16/06/2022 ; UNHCR accessed on 16/06/2022; UNHCR accessed on 16/06/2022 ; OCHA 19/05/2021</t>
  </si>
  <si>
    <t>https://reliefweb.int/report/ethiopia/regional-bureau-east-and-horn-africa-and-great-lakes-region-internally-displaced ; https://data.unhcr.org/en/country/eth;  https://data2.unhcr.org/en/country/sdn; https://reliefweb.int/sites/reliefweb.int/files/resources/Situation%20Report%20-%20Ethiopia%20-%20Tigray%20Region%20Humanitarian%20Update%20-%2014%20May%202021.pdf</t>
  </si>
  <si>
    <t>Includes number of IDPs in Ethiopia 4,51 Million + Refugees in Ethiopia (864,958) as of 30 May 2022 + Ethiopian refugees in Sudan (72,555) as of 30 May 2022 + Returnees (1.3M) as of May 2021</t>
  </si>
  <si>
    <t>ETH001People displaced</t>
  </si>
  <si>
    <t>OCHA 2021 HNO Ethiopia (05/03/2021)</t>
  </si>
  <si>
    <t>ETH001People in Need</t>
  </si>
  <si>
    <t>Levels 1 = Exposed population - affected population - PIN.</t>
  </si>
  <si>
    <t>ETH001Minimal humanitarian conditions - Level 1</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</si>
  <si>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</si>
  <si>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</si>
  <si>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</si>
  <si>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</si>
  <si>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</si>
  <si>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</si>
  <si>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</si>
  <si>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</si>
  <si>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</si>
  <si>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</si>
  <si>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</si>
  <si>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ETH003Landmass affected</t>
  </si>
  <si>
    <t xml:space="preserve"> This figure is the total popluation of Ethiopia because refugees and asuylum seekers live across all of Ethiopia and not only in camps.</t>
  </si>
  <si>
    <t>ETH003People exposed</t>
  </si>
  <si>
    <t>Ethiovisit 2017; UNHCR 30/04/2022</t>
  </si>
  <si>
    <t>http://www.ethiovisit.com/ethiopia/ethiopia-regions-and-cities.html ; https://data2.unhcr.org/en/country/eth</t>
  </si>
  <si>
    <t xml:space="preserve">Figure represents the total population of the states that has more than 40K refugees: Gambela, Somali, Tigray, Benishangul-Gumuz, Afar, and Addis Ababa (according to UNHCR data portal of Ethiopia). </t>
  </si>
  <si>
    <t>ETH003People affected</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</si>
  <si>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</si>
  <si>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</si>
  <si>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</si>
  <si>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</si>
  <si>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</si>
  <si>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</si>
  <si>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</si>
  <si>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</si>
  <si>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</si>
  <si>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</si>
  <si>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ETH004People in Need</t>
  </si>
  <si>
    <t>WFP 26/11/2021 ; OCHA 23/12/2021 ; IPC 10/06/2021 ; OCHA 14/12/2021 ; IOM 15/02/2022</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</si>
  <si>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</si>
  <si>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Levels 1 = the number of people exposed - affected population</t>
  </si>
  <si>
    <t>ETH004Minimal humanitarian conditions - Level 1</t>
  </si>
  <si>
    <t>OCHA 02/2021; UNHCR 11/11/2020 ; OCHA 17/06/2022 ; IOM 15/02/2022</t>
  </si>
  <si>
    <t xml:space="preserve">https://reliefweb.int/sites/reliefweb.int/files/resources/ethiopia_2021_humanitarian_needs_overview_hno.pdf  ; https://data2.unhcr.org/en/documents/details/83745 ; https://reliefweb.int/report/ethiopia/ethiopia-northern-ethiopia-humanitarian-update-situation-report-16-june-2022 ; https://reliefweb.int/report/ethiopia/ethiopia-national-displacement-report-10-site-assessment-round-27-village-assessment </t>
  </si>
  <si>
    <t>ETH004Stressed humanitarian conditions - Level 2</t>
  </si>
  <si>
    <t>IOM 15/04/2022 ; UNHCR accessed on 16/06/2022 ; IPC 10/06/2021</t>
  </si>
  <si>
    <t>https://dtm.iom.int/reports/ethiopia-%E2%80%94-national-displacement-report-11-december-2021-%E2%80%94-february-2022-1 ; https://data2.unhcr.org/en/country/sdn ; https://reliefweb.int/report/ethiopia/ethiopia-ipc-acute-food-insecurity-analysis-may-september-2021-issued-june-2021\</t>
  </si>
  <si>
    <t xml:space="preserve">ACAPS methodology: Level 3 = People in Need - Level 4 - Level 5. There is limited evidence on the severity of needs because of limited access to the areas. </t>
  </si>
  <si>
    <t>ETH004Moderate humanitarian conditions - Level 3</t>
  </si>
  <si>
    <t>IOM 15/04/2022 ; UNHCR accessed on 16/06/2022</t>
  </si>
  <si>
    <t>https://dtm.iom.int/reports/ethiopia-%E2%80%94-national-displacement-report-11-december-2021-%E2%80%94-february-2022-1 ; https://data2.unhcr.org/en/country/sdn</t>
  </si>
  <si>
    <t xml:space="preserve">There is limited evidence on the severity of needs because of limited access to the area.  However, the number inculdes IDPs in Tigray and IDPs in Amhara and Afar who were displaced due to Northern Ethiopia conflict (2,5 million)  = 1.8 million people in Tigray, over 542,000 in Amhara, and more than 175,264 people in Afar as at Feb 2022 </t>
  </si>
  <si>
    <t>ETH004Severe humanitarian conditions - Level 4</t>
  </si>
  <si>
    <t>IPC 10/06/2021</t>
  </si>
  <si>
    <t>https://reliefweb.int/report/ethiopia/ethiopia-ipc-acute-food-insecurity-analysis-may-september-2021-issued-june-2021\</t>
  </si>
  <si>
    <t>There are 401000 peope in Catastrophe food security conditions (IPC-5)</t>
  </si>
  <si>
    <t>ETH004Extreme humanitarian conditions - Level 5</t>
  </si>
  <si>
    <t>The total area of Oromia, Somali, and SNNP regions</t>
  </si>
  <si>
    <t>ETH005Landmass affected</t>
  </si>
  <si>
    <t> OCHA HDX 05/01/2022</t>
  </si>
  <si>
    <t xml:space="preserve">Number of people living in Oromia (39,3 million), Somali (6,3 million), SNNP (13,2 million) , and South West (3,4 million) regions. </t>
  </si>
  <si>
    <t>ETH005People exposed</t>
  </si>
  <si>
    <t>OCHA 03/06/2022</t>
  </si>
  <si>
    <t>https://reliefweb.int/report/ethiopia/ethiopia-drought-update-no-4-june-2022</t>
  </si>
  <si>
    <t>An estimated 8 million people in Oromia, Somali, and Southern Nations, Nationalities, and Peoples' (SNNP), and South West regions are affected by drought and require food assistance</t>
  </si>
  <si>
    <t>ETH005People affected</t>
  </si>
  <si>
    <t>ETH005People in Need</t>
  </si>
  <si>
    <t> OCHA HDX 05/01/2022 ; OCHA 03/06/2022</t>
  </si>
  <si>
    <t> https://data.humdata.org/dataset/ethiopia-population-data-_-admin-level-0-3 ; https://reliefweb.int/report/ethiopia/ethiopia-drought-update-no-4-june-2022</t>
  </si>
  <si>
    <t>ETH005Minimal humanitarian conditions - Level 1</t>
  </si>
  <si>
    <t>ETH005Stressed humanitarian conditions - Level 2</t>
  </si>
  <si>
    <t>There is limited evidence on the severity of needs.</t>
  </si>
  <si>
    <t>ETH005Moderate humanitarian conditions - Level 3</t>
  </si>
  <si>
    <t>ETH005Severe humanitarian conditions - Level 4</t>
  </si>
  <si>
    <t>ETH005Extreme humanitarian conditions - Level 5</t>
  </si>
  <si>
    <t>IOM 15/04/2022</t>
  </si>
  <si>
    <t>https://dtm.iom.int/reports/ethiopia-%E2%80%94-national-displacement-report-11-december-2021-%E2%80%94-february-2022-1; https://reliefweb.int/report/ethiopia/ethiopia-drought-update-no-4-june-2022</t>
  </si>
  <si>
    <t xml:space="preserve">According to IOM, people displaced due to drought as of Feb 2022 in Oromia are 88,305 and in Somali 325,505. No figures for SNNP region were reported. </t>
  </si>
  <si>
    <t>ETH005People displaced</t>
  </si>
  <si>
    <t>UNHCR accessed on 23/06/2022</t>
  </si>
  <si>
    <t>https://data2.unhcr.org/en/country/sdn</t>
  </si>
  <si>
    <t>Level1= Exposed population - affected population (ACAPS methodology)</t>
  </si>
  <si>
    <t>SDN005Minimal humanitarian conditions - Level 1</t>
  </si>
  <si>
    <t>Areas of West-Darfur , West Kordofan , South Darfur , South Kordofan , North Darfur , North Kordofan , East Darfur and Central Darfur</t>
  </si>
  <si>
    <t>SDN008Landmass affected</t>
  </si>
  <si>
    <t xml:space="preserve">ACAPS methodology: Exposed= Levels 1+2+3+4+5
</t>
  </si>
  <si>
    <t>SDN008People exposed</t>
  </si>
  <si>
    <t>ACAPS methodology: Affected= Levels 2+3+4+5</t>
  </si>
  <si>
    <t>SDN008People affected</t>
  </si>
  <si>
    <t>SDN008People in Need</t>
  </si>
  <si>
    <t>number of minimal humanitarian needs in Kordofan and Darfur regions (HNO p. 46)</t>
  </si>
  <si>
    <t>SDN008Minimal humanitarian conditions - Level 1</t>
  </si>
  <si>
    <t>People facing stressed humanitarian needs as a result of violence in Kordofan and Darfur regions including host community, IDPs, Returnees, refugees (HNO p.46)</t>
  </si>
  <si>
    <t>SDN008Stressed humanitarian conditions - Level 2</t>
  </si>
  <si>
    <t>People facing moderate humanitarian needs as a result of violence in Kordofan and Darfur regions including host community, IDPs, Returnees, refugees (HNO p.35)</t>
  </si>
  <si>
    <t>SDN008Moderate humanitarian conditions - Level 3</t>
  </si>
  <si>
    <t>People facing severe humanitarian needs as a result of violence in Kordofan and Darfur regions including host community, IDPs,  refugees and Returnees. (HNO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</si>
  <si>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</si>
  <si>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</si>
  <si>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</si>
  <si>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</si>
  <si>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</si>
  <si>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</si>
  <si>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</si>
  <si>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</si>
  <si>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</si>
  <si>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</si>
  <si>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</si>
  <si>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</si>
  <si>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</si>
  <si>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</si>
  <si>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</si>
  <si>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</si>
  <si>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</si>
  <si>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</si>
  <si>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</si>
  <si>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</si>
  <si>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</si>
  <si>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</si>
  <si>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</si>
  <si>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</si>
  <si>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</si>
  <si>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</si>
  <si>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</si>
  <si>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</si>
  <si>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</si>
  <si>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</si>
  <si>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</si>
  <si>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</si>
  <si>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UNHCR 31/05/2022</t>
  </si>
  <si>
    <t>https://www.unhcr.org/en-us/figures-at-a-glance-in-malaysia.html</t>
  </si>
  <si>
    <t>Total number of refugees in Malaysia</t>
  </si>
  <si>
    <t>MYS001People displaced</t>
  </si>
  <si>
    <t>UNHCR 21/4/2022</t>
  </si>
  <si>
    <t>https://reliefweb.int/report/malaysia/unhcr-shocked-reported-deaths-asylum-seekers-after-riot-immigration-depot-malaysia</t>
  </si>
  <si>
    <t>The number of fatality related to the crisis for the last 6 months.</t>
  </si>
  <si>
    <t>MYS001Fatalities reported</t>
  </si>
  <si>
    <t>The number of fatalities of all the crises for the last 6 months.</t>
  </si>
  <si>
    <t>MYS001Fatalities in all crises</t>
  </si>
  <si>
    <t>MYS001People in Need</t>
  </si>
  <si>
    <t>Level 2 = Affected population - PIN (ACAPS methodology)</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</si>
  <si>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</si>
  <si>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</si>
  <si>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</si>
  <si>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UNHCR 6/06/2022</t>
  </si>
  <si>
    <t>https://reliefweb.int/map/myanmar/myanmar-emergency-overview-map-number-people-displaced-feb-2021-and-remain-displaced-06-jun-2022</t>
  </si>
  <si>
    <t>Total number of IDPs in the Kachin (92,500) and norther Shan (9,500) states (prior to Feb 2021 coup)</t>
  </si>
  <si>
    <t>MMR003People displaced</t>
  </si>
  <si>
    <t>OCHA (03/01/2022-30/05/2022)</t>
  </si>
  <si>
    <t>Total number of fatalities resulting directly from conflict (Palestinians), reported for the past six months</t>
  </si>
  <si>
    <t>PSE002Fatalities reported</t>
  </si>
  <si>
    <t>ACLED (01/01/2022-17/06/2022)</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</si>
  <si>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</si>
  <si>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</si>
  <si>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NBS Accessed 21/06/2022</t>
  </si>
  <si>
    <t>https://nigeria.opendataforafrica.org/xspplpb/nigeria-census</t>
  </si>
  <si>
    <t>Total population of Cross River, Akwa Ibom, Anambra, Enugu,Taraba and Benue states, which host 98% of Cameroonian refugees</t>
  </si>
  <si>
    <t>NGA008People exposed</t>
  </si>
  <si>
    <t>Nigerial Portal Data Accessed 27/07/2022</t>
  </si>
  <si>
    <t>Total population of Zamfara, Kaduna, Niger, Sokoto, Kebbi and Katsina </t>
  </si>
  <si>
    <t>NGA007People exposed</t>
  </si>
  <si>
    <t>REG013Severe humanitarian conditions - Level 4</t>
  </si>
  <si>
    <t>REG013Extreme humanitarian conditions - Level 5</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</si>
  <si>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</si>
  <si>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</si>
  <si>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</si>
  <si>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</si>
  <si>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</si>
  <si>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</si>
  <si>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</si>
  <si>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</si>
  <si>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</si>
  <si>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</si>
  <si>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</si>
  <si>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</si>
  <si>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</si>
  <si>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</si>
  <si>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</si>
  <si>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https://nigerianstat.gov.ng/elibrary</t>
  </si>
  <si>
    <t>Total population of Taraba, Benue, Plateau, Nasarawa(most affected by Middle Belt crisis)</t>
  </si>
  <si>
    <t>NGA003People exposed</t>
  </si>
  <si>
    <t>Earthquake in Khost and Paktika</t>
  </si>
  <si>
    <t>AFG005</t>
  </si>
  <si>
    <t>AFG005Total population</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</si>
  <si>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</si>
  <si>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</si>
  <si>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</si>
  <si>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</si>
  <si>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</si>
  <si>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</si>
  <si>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</si>
  <si>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</si>
  <si>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</si>
  <si>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</si>
  <si>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</si>
  <si>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</si>
  <si>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</si>
  <si>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WHO 28/10/2022</t>
  </si>
  <si>
    <t>https://reliefweb.int/report/afghanistan/earthquake-paktika-and-khost-provinces-afghanistan-situation-report-7-issued-28-june-2022</t>
  </si>
  <si>
    <t>Number of injuries reported as at 28 June</t>
  </si>
  <si>
    <t>AFG005Injuries reported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</si>
  <si>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</si>
  <si>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</si>
  <si>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</si>
  <si>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</si>
  <si>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</si>
  <si>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</si>
  <si>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</si>
  <si>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</si>
  <si>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</si>
  <si>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</si>
  <si>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</si>
  <si>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</si>
  <si>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</si>
  <si>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</si>
  <si>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</si>
  <si>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</si>
  <si>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</si>
  <si>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</si>
  <si>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</si>
  <si>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</si>
  <si>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</si>
  <si>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</si>
  <si>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</si>
  <si>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</si>
  <si>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Number of injuries reported in Khost and Paktika because of the earthquake, as at 28 June</t>
  </si>
  <si>
    <t>AFG001Injuries reported</t>
  </si>
  <si>
    <t>UNHCR 16/06/2022;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</si>
  <si>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</si>
  <si>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</si>
  <si>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TUR001Extreme humanitarian conditions - Level 5</t>
  </si>
  <si>
    <t>WFP 04/2020; UNHCR 16/06/2022;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</si>
  <si>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</si>
  <si>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</si>
  <si>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TUR002Extreme humanitarian conditions - Level 5</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</si>
  <si>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</si>
  <si>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</si>
  <si>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</si>
  <si>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</si>
  <si>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</si>
  <si>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</si>
  <si>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</si>
  <si>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</si>
  <si>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</si>
  <si>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United Nations Office for the Coordination of Humanitarian Affairs - April 2022</t>
  </si>
  <si>
    <t>https://www.humanitarianresponse.info/en/operations/mali/document/mali-aper%C3%A7u-des-besoins-humanitaires-2022-0</t>
  </si>
  <si>
    <t>Total population adjusted</t>
  </si>
  <si>
    <t>MLI001Total population</t>
  </si>
  <si>
    <t>Bangladesh Bureau of Statistics 11/2015</t>
  </si>
  <si>
    <t>http://203.112.218.65:8008/WebTestApplication/userfiles/Image/PopMonographs/PopulationProjection.pdf</t>
  </si>
  <si>
    <t>Total projected population for 2021</t>
  </si>
  <si>
    <t>BGD002Total population</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</si>
  <si>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</si>
  <si>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</si>
  <si>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</si>
  <si>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</si>
  <si>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</si>
  <si>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</si>
  <si>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</si>
  <si>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</si>
  <si>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</si>
  <si>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</si>
  <si>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</si>
  <si>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</si>
  <si>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</si>
  <si>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Total numbe rof crisis-related injuries in the last 6 months.</t>
  </si>
  <si>
    <t>BGD008Injuries reported</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</si>
  <si>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</si>
  <si>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</si>
  <si>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</si>
  <si>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</si>
  <si>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</si>
  <si>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</si>
  <si>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</si>
  <si>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</si>
  <si>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</si>
  <si>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</si>
  <si>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</si>
  <si>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</si>
  <si>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</si>
  <si>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</si>
  <si>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</si>
  <si>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</si>
  <si>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</si>
  <si>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</si>
  <si>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</si>
  <si>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</si>
  <si>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</si>
  <si>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</si>
  <si>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x; https://reliefweb.int/report/bangladesh/united-nations-bangladesh-coordinated-appeal-hctt-response-plan-severe-flash-floods-july-december-2022</t>
  </si>
  <si>
    <t>Total number of flood-related injuries in the last 6 months.</t>
  </si>
  <si>
    <t>BGD001Injuries reported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</si>
  <si>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</si>
  <si>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</si>
  <si>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</si>
  <si>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</si>
  <si>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</si>
  <si>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</si>
  <si>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</si>
  <si>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</si>
  <si>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</si>
  <si>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</si>
  <si>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</si>
  <si>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</si>
  <si>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</si>
  <si>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</si>
  <si>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https://data.worldbank.org/indicator/AG.SRF.TOTL.K2?locations=ML</t>
  </si>
  <si>
    <t>Total square kilometers of affected area</t>
  </si>
  <si>
    <t>MLI001Landmass affected</t>
  </si>
  <si>
    <t>OCHA February 2022</t>
  </si>
  <si>
    <t>People exposed in the current crisis</t>
  </si>
  <si>
    <t>MLI001People exposed</t>
  </si>
  <si>
    <t>People affected in the following Mali regions - Taoudenit, Tombouctou, Gao, Meneka, Kidal, Mopti, Segou, Kayes, Koulikoro and Sikasso</t>
  </si>
  <si>
    <t>MLI001People affected</t>
  </si>
  <si>
    <t>Data UNHCR - 30 April 2022</t>
  </si>
  <si>
    <t>https://data.unhcr.org/en/documents/details/93012 https://reliefweb.int/report/mali/mali-rapport-sur-le-suivi-des-flux-de-populations-76-mai-2022</t>
  </si>
  <si>
    <t>Displaced persons in Mali from areas of conflicts are heading to Bamako (73%) and Sikasso (23%) with several displaced categories which include; Refugees, Repatriated, IDPs, Returnees, and Others (non-displaced people)</t>
  </si>
  <si>
    <t>MLI001People displaced</t>
  </si>
  <si>
    <t>ACLED - 03 June 2022</t>
  </si>
  <si>
    <t>Fatalities incurred in Mali</t>
  </si>
  <si>
    <t>MLI001Fatalities reported</t>
  </si>
  <si>
    <t>MLI001People in Need</t>
  </si>
  <si>
    <t>Minimal humanitarian condition witnessed in Mali precisely in the 10 regions</t>
  </si>
  <si>
    <t>MLI001Minimal humanitarian conditions - Level 1</t>
  </si>
  <si>
    <t>Stressed humanitarian condition witnessed in several regions of Mali</t>
  </si>
  <si>
    <t>MLI001Stressed humanitarian conditions - Level 2</t>
  </si>
  <si>
    <t xml:space="preserve">Moderate humanitarian conditions witnesseded in several regions of Mali
</t>
  </si>
  <si>
    <t>MLI001Moderate humanitarian conditions - Level 3</t>
  </si>
  <si>
    <t>Severe humanitarian condition witnessed in several regions of Mali</t>
  </si>
  <si>
    <t>MLI001Severe humanitarian conditions - Level 4</t>
  </si>
  <si>
    <t>Extreme humanitarian conditions experience in Taoudenit, Tombouctou, Gao, Meneka, Kidal, Mopti, Segou, Kayes, Koulikoro and Sikasso</t>
  </si>
  <si>
    <t>MLI001Extreme humanitarian conditions - Level 5</t>
  </si>
  <si>
    <t>The affected groups include: internally displaced persons, returnees, repatriated women, refugees and immigrants</t>
  </si>
  <si>
    <t>MLI001Crisis affected groups</t>
  </si>
  <si>
    <t>Agence Nationale de la statistique et de la demographique - January 2022</t>
  </si>
  <si>
    <t>http://www.ansd.sn/</t>
  </si>
  <si>
    <t>SEN002Total population</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</si>
  <si>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</si>
  <si>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</si>
  <si>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</si>
  <si>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</si>
  <si>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Cadre Harmonise (CH) and Integrated Food Security Phase Classification (IPC) data - 15 May 2022</t>
  </si>
  <si>
    <t>Number of people exposed in Senegal</t>
  </si>
  <si>
    <t>SEN002People exposed</t>
  </si>
  <si>
    <t>People affected in Senegal.</t>
  </si>
  <si>
    <t>SEN002Landmass affected</t>
  </si>
  <si>
    <t>SEN002People in Need</t>
  </si>
  <si>
    <t>Minimal humanitarian conditions of people in Senegal</t>
  </si>
  <si>
    <t>SEN002Minimal humanitarian conditions - Level 1</t>
  </si>
  <si>
    <t>Stressed humanitarian conditions of people in Senegal.</t>
  </si>
  <si>
    <t>SEN002Stressed humanitarian conditions - Level 2</t>
  </si>
  <si>
    <t xml:space="preserve">Moderate humanitarian conditions of people in Senegal. </t>
  </si>
  <si>
    <t>SEN002Moderate humanitarian conditions - Level 3</t>
  </si>
  <si>
    <t>Severe humanitarian conditions in Senegal</t>
  </si>
  <si>
    <t>SEN002Severe humanitarian conditions - Level 4</t>
  </si>
  <si>
    <t>Data UNHCR - 31 May 2022</t>
  </si>
  <si>
    <t>https://data.unhcr.org/en/country/sen</t>
  </si>
  <si>
    <t>Affected groups inlcude; refugees and asylum seekers</t>
  </si>
  <si>
    <t>SEN002Crisis affected groups</t>
  </si>
  <si>
    <t>World bank 2020</t>
  </si>
  <si>
    <t>https://data.worldbank.org/indicator/SP.POP.TOTL?locations=CG</t>
  </si>
  <si>
    <t>COG001Total population</t>
  </si>
  <si>
    <t>World bank 2018</t>
  </si>
  <si>
    <t>https://data.worldbank.org/indicator/AG.SRF.TOTL.K2?locations=CG</t>
  </si>
  <si>
    <t>COG001Landmass affected</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</si>
  <si>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</si>
  <si>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</si>
  <si>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</si>
  <si>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</si>
  <si>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</si>
  <si>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</si>
  <si>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Number of people displaced in Congo</t>
  </si>
  <si>
    <t>COG001People displaced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</si>
  <si>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</si>
  <si>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</si>
  <si>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</si>
  <si>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</si>
  <si>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</si>
  <si>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</si>
  <si>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</si>
  <si>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</si>
  <si>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</si>
  <si>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Groups affected include; refugees, asylum seekers and internally displaced persons.</t>
  </si>
  <si>
    <t>COG001Crisis affected groups</t>
  </si>
  <si>
    <t>https://data.worldbank.org/indicator/SP.POP.TOTL?locations=AO</t>
  </si>
  <si>
    <t>AGO002Total population</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</si>
  <si>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</si>
  <si>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</si>
  <si>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</si>
  <si>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</si>
  <si>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</si>
  <si>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</si>
  <si>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</si>
  <si>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</si>
  <si>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</si>
  <si>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</si>
  <si>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</si>
  <si>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</si>
  <si>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</si>
  <si>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</si>
  <si>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</si>
  <si>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</si>
  <si>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</si>
  <si>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</si>
  <si>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</si>
  <si>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</si>
  <si>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</si>
  <si>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</si>
  <si>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</si>
  <si>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</si>
  <si>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</si>
  <si>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</si>
  <si>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</si>
  <si>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BRA002People facing restricted access constraints</t>
  </si>
  <si>
    <t>OCHA HNO 15/12/2021</t>
  </si>
  <si>
    <t>https://www.humanitarianresponse.info/sites/www.humanitarianresponse.info/files/documents/files/hno_car_2022_final.pdf</t>
  </si>
  <si>
    <t>The whole population is considered affected by the complex crisis and faces humanitarian needs as a result.</t>
  </si>
  <si>
    <t>CAF001Extreme humanitarian conditions - Level 5</t>
  </si>
  <si>
    <t>CAF001Severe humanitarian conditions - Level 4</t>
  </si>
  <si>
    <t>CAF001Moderate humanitarian conditions - Level 3</t>
  </si>
  <si>
    <t>CAF001Stressed humanitarian conditions - Level 2</t>
  </si>
  <si>
    <t>CAF001Minimal humanitarian conditions - Level 1</t>
  </si>
  <si>
    <t>https://data.worldbank.org/indicator/AG.SRF.TOTL.K2?locations=AO</t>
  </si>
  <si>
    <t>AGO002Landmass affected</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</si>
  <si>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</si>
  <si>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</si>
  <si>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</si>
  <si>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</si>
  <si>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</si>
  <si>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</si>
  <si>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https://data.unhcr.org/en/country/ago</t>
  </si>
  <si>
    <t>People displaced in Angola precisely in the 10 municipalities of Southern Angola.</t>
  </si>
  <si>
    <t>AGO002People displaced</t>
  </si>
  <si>
    <t>AGO002People in Need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</si>
  <si>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</si>
  <si>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</si>
  <si>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</si>
  <si>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</si>
  <si>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</si>
  <si>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 xml:space="preserve">Sum of the individual crises BGD002 and MMR002. </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</si>
  <si>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</si>
  <si>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</si>
  <si>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</si>
  <si>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</si>
  <si>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</si>
  <si>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</si>
  <si>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</si>
  <si>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Groups affected incude; refugees and asylum seekers</t>
  </si>
  <si>
    <t>AGO002Crisis affected groups</t>
  </si>
  <si>
    <t>https://www.humanitarianresponse.info/en/operations/niger/document/niger-aper%C3%A7u-des-besoins-humanitaires-2022</t>
  </si>
  <si>
    <t xml:space="preserve">The total population of Niger was gotten from the Humanitarian Needs Overview. </t>
  </si>
  <si>
    <t>NER001Total population</t>
  </si>
  <si>
    <t>https://data.worldbank.org/indicator/AG.SRF.TOTL.K2?locations=NE</t>
  </si>
  <si>
    <t>NER001Landmass affected</t>
  </si>
  <si>
    <t>The whole country is exposed.</t>
  </si>
  <si>
    <t>NER001People exposed</t>
  </si>
  <si>
    <t>This is the sum of people facing levels 2-5 humanitarian needs according to ACAPS methodology.</t>
  </si>
  <si>
    <t>NER001People affected</t>
  </si>
  <si>
    <t>UNHCR - 21/06/2022</t>
  </si>
  <si>
    <t>https://reliefweb.int/report/niger/niger-mise-jour-operationnelle-mai-2022</t>
  </si>
  <si>
    <t xml:space="preserve">People displaced in the various Niger regions - Agadez, Diffa, Dosso, Maradi, Niamey, Tahoua, Tillaberi, Zinder. </t>
  </si>
  <si>
    <t>NER001People displaced</t>
  </si>
  <si>
    <t>ACLED - 17/06/2022</t>
  </si>
  <si>
    <t>Fatalities incured in Niger from 01/01/2022 - 17/06/2022</t>
  </si>
  <si>
    <t>NER001Fatalities reported</t>
  </si>
  <si>
    <t>NER001People in Need</t>
  </si>
  <si>
    <t>Persons lioving in the various Niger regions - Agadez, Diffa, Dosso, Maradi, Niamey, Tahoua, Tillaberi, Zinder; are facing minimal humanitarian conditions</t>
  </si>
  <si>
    <t>NER001Minimal humanitarian conditions - Level 1</t>
  </si>
  <si>
    <t xml:space="preserve">Stressed humanitarian conditions of people living in the various Niger regions - Agadez, Diffa, Dosso, Maradi, Niamey, Tahoua, Tillaberi, Zinder. </t>
  </si>
  <si>
    <t>NER001Stressed humanitarian conditions - Level 2</t>
  </si>
  <si>
    <t xml:space="preserve">Moderate humanitarian conditions of people living in the various Niger regions - Agadez, Diffa, Dosso, Maradi, Niamey, Tahoua, Tillaberi, Zinder. </t>
  </si>
  <si>
    <t>NER001Moderate humanitarian conditions - Level 3</t>
  </si>
  <si>
    <t xml:space="preserve">Severe humanitarian conditions of people living in the various Niger regions - Agadez, Diffa, Dosso, Maradi, Niamey, Tahoua, Tillaberi, Zinder. </t>
  </si>
  <si>
    <t>NER001Severe humanitarian conditions - Level 4</t>
  </si>
  <si>
    <t xml:space="preserve"> Extreme humanitarian conditions of people living in the various Niger regions - Agadez, Diffa, Dosso, Maradi, Niamey, Tahoua, Tillaberi, Zinder. </t>
  </si>
  <si>
    <t>NER001Extreme humanitarian conditions - Level 5</t>
  </si>
  <si>
    <t>UN High Commissioner for Refugees - 21/06/2022</t>
  </si>
  <si>
    <t>Groups affected incude; refugees, internal displaced persons and asylum seekers</t>
  </si>
  <si>
    <t>NER001Crisis affected groups</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</si>
  <si>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</si>
  <si>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</si>
  <si>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</si>
  <si>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</si>
  <si>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</si>
  <si>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</si>
  <si>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</si>
  <si>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People affected in the various regions as presented in the HNO for Cameroon.</t>
  </si>
  <si>
    <t>CMR001People affected</t>
  </si>
  <si>
    <t>https://data.unhcr.org/en/country/cmr https://data.unhcr.org/en/documents/details/93647</t>
  </si>
  <si>
    <t>People displaced living in Cameroon and Nigeria</t>
  </si>
  <si>
    <t>CMR001People displaced</t>
  </si>
  <si>
    <t>Fatalities incured in the 10 regions of Cameroon from 01/01/2022 - 17/06/2022</t>
  </si>
  <si>
    <t>CMR001Fatalities reported</t>
  </si>
  <si>
    <t>CMR001People in Need</t>
  </si>
  <si>
    <t>Persons living within the 10 regions as presented in the HNO DATASET for Cameroon</t>
  </si>
  <si>
    <t>CMR001Minimal humanitarian conditions - Level 1</t>
  </si>
  <si>
    <t>Stressed humanitarian conditions of Persons living within the 10 regions as presented in the HNO DATASET for Cameroon</t>
  </si>
  <si>
    <t>CMR001Stressed humanitarian conditions - Level 2</t>
  </si>
  <si>
    <t>Moderate humanitarian conditions of Persons living within the 10 regions as presented in the HNO DATASET for Cameroon</t>
  </si>
  <si>
    <t>CMR001Moderate humanitarian conditions - Level 3</t>
  </si>
  <si>
    <t>Severe humanitarian conditions of Persons living within the 10 regions as presented in the HNO DATASET for Cameroon</t>
  </si>
  <si>
    <t>CMR001Severe humanitarian conditions - Level 4</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</si>
  <si>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</si>
  <si>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</si>
  <si>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</si>
  <si>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</si>
  <si>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</si>
  <si>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</si>
  <si>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</si>
  <si>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</si>
  <si>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</si>
  <si>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</si>
  <si>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</si>
  <si>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</si>
  <si>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UNHCR 19/04/2022; UNHCR 19/08/2019; UNHCR 31/05/2022; Euro-Med Monitor 22/05/2022</t>
  </si>
  <si>
    <t>https://data.unhcr.org/en/country/yem; https://reliefweb.int/report/yemen/displacement-yemen-overview-enar</t>
  </si>
  <si>
    <t>The total displaced people includes: IDPs, Returnees, Refugees and Asylme seekers that were last updated. While thousands of Yemenis have sought refuge in neighboring countries and further, there remains very limited information or statistics on the number of Yemeni refugees or their distribution across host countries. Therefore, they were included in the total figure.</t>
  </si>
  <si>
    <t>YEM001People displaced</t>
  </si>
  <si>
    <t>CIMP Accessed on 30/06/2022</t>
  </si>
  <si>
    <t xml:space="preserve">Total number of fatalities from Civilian Impact Monitoring Project Monthly Data Drop, these are Incidents of armed violence to have had a direct civilian impact in Yemen. from 01 December 2021 - 31 May 2022.  It is possible that there are additional premature deaths associated with food insecurity or illnesses and lack of access to services, though this data is not available. 
</t>
  </si>
  <si>
    <t>YEM001Fatalities reported</t>
  </si>
  <si>
    <t>OCHA 19/04/2022</t>
  </si>
  <si>
    <t>https://reliefweb.int/report/yemen/yemen-humanitarian-needs-overview-2022-april-2022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</si>
  <si>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</si>
  <si>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</si>
  <si>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</si>
  <si>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</si>
  <si>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</si>
  <si>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</si>
  <si>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</si>
  <si>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UNHCR 19/04/2022; UNHCR 19/08/2019;UNHCR 31/05/2022;Euro-Med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</si>
  <si>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</si>
  <si>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</si>
  <si>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</si>
  <si>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OCHA 16/07/2020;UNHCR 31/05/2022</t>
  </si>
  <si>
    <t xml:space="preserve">Only Amanat Al Asimah (Sana'a City), Aden, and Lahj are considered exposed, as they host refugee numbers higher than 10,000 pluse the total population of the refugees and asylme seekers population. </t>
  </si>
  <si>
    <t>YEM002People exposed</t>
  </si>
  <si>
    <t>OCHA 19/04/2022;UNHCR 31/05/2022</t>
  </si>
  <si>
    <t>https://reliefweb.int/report/yemen/yemen-humanitarian-needs-overview-2022-april-2022;https://data.unhcr.org/en/country/yem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</si>
  <si>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</si>
  <si>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</si>
  <si>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</si>
  <si>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</si>
  <si>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CIMP 30/06/2022</t>
  </si>
  <si>
    <t>YEM002Fatalities in all crises</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</si>
  <si>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</si>
  <si>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</si>
  <si>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</si>
  <si>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</si>
  <si>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</si>
  <si>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</si>
  <si>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</si>
  <si>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The number of affected groups from the following list: 
Refugees, asylum seekers, and others of concern (such as migrants etc.), Host
Yemen has two groups affected by the mixed migration crisis</t>
  </si>
  <si>
    <t>YEM002Crisis affected groups</t>
  </si>
  <si>
    <t>OCHA 27/12/2021</t>
  </si>
  <si>
    <t>https://reliefweb.int/report/democratic-republic-congo/r-publique-d-mocratique-du-congo-aper-u-des-besoins-humanitaires-3</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</si>
  <si>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</si>
  <si>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</si>
  <si>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</si>
  <si>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</si>
  <si>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</si>
  <si>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</si>
  <si>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</si>
  <si>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</si>
  <si>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</si>
  <si>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</si>
  <si>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</si>
  <si>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</si>
  <si>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</si>
  <si>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</si>
  <si>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</si>
  <si>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OCHA 10/05/2022</t>
  </si>
  <si>
    <t>https://www.humanitarianresponse.info/fr/operations/cameroon</t>
  </si>
  <si>
    <t>CMR001Extreme humanitarian conditions - Level 5</t>
  </si>
  <si>
    <t>MWI004Minimal humanitarian conditions - Level 1</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</si>
  <si>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</si>
  <si>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</si>
  <si>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</si>
  <si>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</si>
  <si>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</si>
  <si>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</si>
  <si>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</si>
  <si>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world population review accessed on 06/07/2022</t>
  </si>
  <si>
    <t>https://worldpopulationreview.com/countries/eswatini-population</t>
  </si>
  <si>
    <t>Total population of Eswatini</t>
  </si>
  <si>
    <t>SWZ001Total population</t>
  </si>
  <si>
    <t>IPC 04/07/2022</t>
  </si>
  <si>
    <t>https://www.ipcinfo.org/fileadmin/user_upload/ipcinfo/docs/IPC_Eswatini_Acute_Food_Insecurity_2022July2023March.pdf</t>
  </si>
  <si>
    <t>SWZ001People exposed</t>
  </si>
  <si>
    <t>SWZ001People affected</t>
  </si>
  <si>
    <t>ACLED accessed on 06/07/2022</t>
  </si>
  <si>
    <t>fatalities between 01  January 2022 and 01 July 2022 because of food insecurity</t>
  </si>
  <si>
    <t>SWZ001Fatalities reported</t>
  </si>
  <si>
    <t>fatalities between 01 January 2022  and 01 July 2022</t>
  </si>
  <si>
    <t>SWZ001Fatalities in all crises</t>
  </si>
  <si>
    <t>SWZ001People in Need</t>
  </si>
  <si>
    <t>Food insecurity level of IPC-1 (minimal severity) between July 2022 - September 2022</t>
  </si>
  <si>
    <t>SWZ001Minimal humanitarian conditions - Level 1</t>
  </si>
  <si>
    <t>Food insecurity level of IPC-2 (Stressed severity) between  July 2022 - September 2022</t>
  </si>
  <si>
    <t>SWZ001Stressed humanitarian conditions - Level 2</t>
  </si>
  <si>
    <t>Food insecurity level of IPC-3 (Crisis severity) between July 2022 - September 2022</t>
  </si>
  <si>
    <t>SWZ001Moderate humanitarian conditions - Level 3</t>
  </si>
  <si>
    <t>Food insecurity level of IPC-4 (Emergency severity) between  July 2022 - September 2022</t>
  </si>
  <si>
    <t>SWZ001Severe humanitarian conditions - Level 4</t>
  </si>
  <si>
    <t>Food insecurity level of IPC-5 (Catastrophe severity) between  July 2022 - September 2022</t>
  </si>
  <si>
    <t>SWZ001Extreme humanitarian conditions - Level 5</t>
  </si>
  <si>
    <t>https://worldpopulationreview.com/countries/zimbabwe-population</t>
  </si>
  <si>
    <t>total population in Zimbabwe</t>
  </si>
  <si>
    <t>ZWE001Total population</t>
  </si>
  <si>
    <t>All of Zimbabwe is affected by multiple crises</t>
  </si>
  <si>
    <t>ZWE001People exposed</t>
  </si>
  <si>
    <t>ACLED accessed on 06\07\2022</t>
  </si>
  <si>
    <t>fatalities between 01 January 2022 and 01 July 2022 for the complex crisis</t>
  </si>
  <si>
    <t>ZWE001Fatalities reported</t>
  </si>
  <si>
    <t>fatalities between 01 January 2022 and 01 July  2022</t>
  </si>
  <si>
    <t>ZWE001Fatalities in all crises</t>
  </si>
  <si>
    <t>OCHA HNO 29/02/2021 ; world population review accessed on 06/07/2022</t>
  </si>
  <si>
    <t>https://reliefweb.int/report/zimbabwe/zimbabwe-humanitarian-needs-overview-2020-february-2020 ; https://worldpopulationreview.com/countries/zimbabwe-population</t>
  </si>
  <si>
    <t>ACAPS methodology: Level1= Exposed population - affected population.</t>
  </si>
  <si>
    <t>ZWE001Minimal humanitarian conditions - Level 1</t>
  </si>
  <si>
    <t>ACLED 30/06/22</t>
  </si>
  <si>
    <t>Fatalities of the country of past six month</t>
  </si>
  <si>
    <t>IRN004Fatalities in all crises</t>
  </si>
  <si>
    <t>OCHA Updated 3/07/22;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</si>
  <si>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</si>
  <si>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</si>
  <si>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</si>
  <si>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OCHA (01/01/2022-31/06/2022); ACLED (01/01/2022-24/06/2022)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</si>
  <si>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</si>
  <si>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</si>
  <si>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</si>
  <si>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ECHO 27/06/2022; OCHA (01/01/2022-31/06/2022); ACLED (01/01/2022-24/06/2022)</t>
  </si>
  <si>
    <t>AFG001Fatalities in all crises</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</si>
  <si>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</si>
  <si>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</si>
  <si>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</si>
  <si>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world population review accessed on 14/07/2022</t>
  </si>
  <si>
    <t>https://worldpopulationreview.com/countries/tanzania-population</t>
  </si>
  <si>
    <t>Total population of Tanzania in 2022</t>
  </si>
  <si>
    <t>TZA001Total population</t>
  </si>
  <si>
    <t>UNHCR accessed on 14/07/2022</t>
  </si>
  <si>
    <t>https://data2.unhcr.org/en/country/tza</t>
  </si>
  <si>
    <t>is the number of refugees in Tanzania as of 30 June ( 249000)</t>
  </si>
  <si>
    <t>TZA001People displaced</t>
  </si>
  <si>
    <t>ACLED accessed on 14\07\2022</t>
  </si>
  <si>
    <t>fatalities between 01 January 2022 and 08/07/ 2022 in Multiple crisis</t>
  </si>
  <si>
    <t>TZA001Fatalities reported</t>
  </si>
  <si>
    <t>fatalities between 01 January 2022 and 08/07/ 2022</t>
  </si>
  <si>
    <t>TZA001Fatalities in all crises</t>
  </si>
  <si>
    <t>IPC 01/03/2022 ; UNHCR accessed on 14/07/2022</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</si>
  <si>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</si>
  <si>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</si>
  <si>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</si>
  <si>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</si>
  <si>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</si>
  <si>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(497,000) + the refugees crisis ( 249,000 )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</si>
  <si>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</si>
  <si>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</si>
  <si>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</si>
  <si>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</si>
  <si>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</si>
  <si>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TZA003Total population</t>
  </si>
  <si>
    <t>ACLED accessed on 07\07\2022</t>
  </si>
  <si>
    <t>fatalities between 01 January  and 07 July 2022 because of food insecurity .</t>
  </si>
  <si>
    <t>TZA003Fatalities reported</t>
  </si>
  <si>
    <t>TZA003Fatalities in all crises</t>
  </si>
  <si>
    <t>TZA002Total population</t>
  </si>
  <si>
    <t>is the number of refugees in Tanzania as of 30 June (249,000)</t>
  </si>
  <si>
    <t>TZA002People displaced</t>
  </si>
  <si>
    <t>fatalities between 01 January  and 07 July 2022 related to refugees</t>
  </si>
  <si>
    <t>TZA002Fatalities reported</t>
  </si>
  <si>
    <t>TZA002Fatalities in all crises</t>
  </si>
  <si>
    <t>TZA002People in Need</t>
  </si>
  <si>
    <t>TZA002Minimal humanitarian conditions - Level 1</t>
  </si>
  <si>
    <t>TZA002Stressed humanitarian conditions - Level 2</t>
  </si>
  <si>
    <t>is the number of refugees in Tanzania as of 30 June 2022</t>
  </si>
  <si>
    <t>TZA002Moderate humanitarian conditions - Level 3</t>
  </si>
  <si>
    <t>The severity of needs is not identified for refugees</t>
  </si>
  <si>
    <t>TZA002Severe humanitarian conditions - Level 4</t>
  </si>
  <si>
    <t>TZA002Extreme humanitarian conditions - Level 5</t>
  </si>
  <si>
    <t>ACLED (01/01/2022 - 30/06/2022)</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</si>
  <si>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</si>
  <si>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</si>
  <si>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world population review accessed on 10/07/2022</t>
  </si>
  <si>
    <t>https://worldpopulationreview.com/countries/zambia-population</t>
  </si>
  <si>
    <t>Total population in Zambia</t>
  </si>
  <si>
    <t>ZMB002Total population</t>
  </si>
  <si>
    <t>ACLED accessed on 10/07/2022</t>
  </si>
  <si>
    <t>fatalities between 01 January 2022 and 30 June 2022 because of drought</t>
  </si>
  <si>
    <t>ZMB002Fatalities reported</t>
  </si>
  <si>
    <t xml:space="preserve">fatalities between 01 January 2022 and 30 June 2022 </t>
  </si>
  <si>
    <t>ZMB002Fatalities in all crises</t>
  </si>
  <si>
    <t>ACLED accessed on 18/07/2022 ; IFRC 18/02/2022</t>
  </si>
  <si>
    <t>https://acleddata.com/dashboard/#/dashboard ; https://reliefweb.int/report/malawi/malawi-africa-tropical-storm-ana-emergency-appeal-n-mdrmw015-operational-strategy-24</t>
  </si>
  <si>
    <t>fatalities between 01 January and 08 July in the complex crisis and Tropical Cyclone Ana crisis</t>
  </si>
  <si>
    <t>MWI002Fatalities reported</t>
  </si>
  <si>
    <t>https://acleddata.com/dashboard/#/dashboard / ; https://reliefweb.int/report/malawi/malawi-africa-tropical-storm-ana-emergency-appeal-n-mdrmw015-operational-strategy-24</t>
  </si>
  <si>
    <t>fatalities between 01 January 2022 and 08 July 2022 in the complex crisis and Tropical Cyclone Ana crisis</t>
  </si>
  <si>
    <t>MWI002Fatalities in all crises</t>
  </si>
  <si>
    <t>MWI004Fatalities in all crises</t>
  </si>
  <si>
    <t>world population review accessed on 19/07/2022</t>
  </si>
  <si>
    <t>https://worldpopulationreview.com/countries/namibia-population</t>
  </si>
  <si>
    <t>Total population of Namibia</t>
  </si>
  <si>
    <t>NAM002Total population</t>
  </si>
  <si>
    <t>ACLED accessed on 19 /07/2022</t>
  </si>
  <si>
    <t>fatalities between 01 January 2022 and 15 July  2022 because of food insecurity</t>
  </si>
  <si>
    <t>NAM002Fatalities reported</t>
  </si>
  <si>
    <t>UNHCR 30/06/2022;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</si>
  <si>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</si>
  <si>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</si>
  <si>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</si>
  <si>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</si>
  <si>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</si>
  <si>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</si>
  <si>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</si>
  <si>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</si>
  <si>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</si>
  <si>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fatalities between 01 January 2022  and 15 July 2022</t>
  </si>
  <si>
    <t>NAM002Fatalities in all crises</t>
  </si>
  <si>
    <t xml:space="preserve">UNHCR accessed on  19/07/2022 ; UNHCR Sudan accessed on 19/07/2022 ; UNHCR South Sudan accesed on 19/07/2022   ; UNHCR Chad accessed on19 /07/2022  </t>
  </si>
  <si>
    <t>https://reliefweb.int/report/ethiopia/regional-bureau-east-and-horn-africa-and-great-lakes-region-internally-displaced ; https://data2.unhcr.org/en/country/sdn; https://data2.unhcr.org/en/country/ssd ; https://data2.unhcr.org/en/country/tcd</t>
  </si>
  <si>
    <t>The number includes IDPs in Sudan (3,040,000) as of 31 March 2022, Refugees in Sudan(1,142,000) as of 30 June 2022, Refugee returnees (2,060) as of 31 Dec. 2019, Sudanese refugees in South Sudan (310,000) as of 30 June  2022 and Chad (393,000) as of 30 June 2022.</t>
  </si>
  <si>
    <t>SDN001People displaced</t>
  </si>
  <si>
    <t>ACLED accessed on 17/07/2022</t>
  </si>
  <si>
    <t>fatalities between 01 January 2022 and 08 July 2022 for the complex crisis</t>
  </si>
  <si>
    <t>SDN001Fatalities reported</t>
  </si>
  <si>
    <t>fatalities between 01 January 2022 and 08 July 2022</t>
  </si>
  <si>
    <t>SDN001Fatalities in all crises</t>
  </si>
  <si>
    <t>UNHCR accessed on 19/07/2022</t>
  </si>
  <si>
    <t>The number represents refugees in Sudan,  as of 30 June  2022</t>
  </si>
  <si>
    <t>SDN005People displaced</t>
  </si>
  <si>
    <t>ACLED accessed on 07/07/2022</t>
  </si>
  <si>
    <t xml:space="preserve">fatalities between 01 January 2022 and 07 July 2022 related to refugees </t>
  </si>
  <si>
    <t>SDN005Fatalities reported</t>
  </si>
  <si>
    <t>SDN005Fatalities in all crises</t>
  </si>
  <si>
    <t>SDN005People in Need</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</si>
  <si>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</si>
  <si>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</si>
  <si>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</si>
  <si>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</si>
  <si>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</si>
  <si>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OCHA 07 /07/2022</t>
  </si>
  <si>
    <t>https://reliefweb.int/map/sudan/sudan-inter-communal-conflicts-and-armed-attacks-january-june-2022</t>
  </si>
  <si>
    <t xml:space="preserve">Number of IDPs in Darfur and kordofan regions from Jan to June 2022 </t>
  </si>
  <si>
    <t>SDN008People displaced</t>
  </si>
  <si>
    <t xml:space="preserve">fatalities between 01 January 2022 and 07 July 2022 in Kordofan and Darfur regions . </t>
  </si>
  <si>
    <t>SDN008Fatalities reported</t>
  </si>
  <si>
    <t>SDN008Fatalities in all crises</t>
  </si>
  <si>
    <t>world population review accessed on 06/07/2022 WPR accessed on 19/07/2022 world population review accessed on 10/07/2022 world population review accessed on 06/07/2022 World Bank 2020 world population review accessed on 19/07/2022 IPC 30/07/2021 world population review accessed on 14/07/2022</t>
  </si>
  <si>
    <t>https://worldpopulationreview.com/countries/zimbabwe-population https://www.citypopulation.de/en/madagascar/admin/ https://worldpopulationreview.com/countries/zambia-population https://worldpopulationreview.com/countries/eswatini-population https://data.worldbank.org/indicator/SP.POP.TOTL?locations=MW https://worldpopulationreview.com/countries/namibia-population https://reliefweb.int/report/lesotho/lesotho-ipc-acute-food-insecurity-analysis-july-september-2021-and-projection-october https://worldpopulationreview.com/countries/tanzania-population</t>
  </si>
  <si>
    <t>Total population of Zimbabwe, Madagascar, Zambia, Eswatini, Malawi, Namibia, Lesotho, and Tanzania</t>
  </si>
  <si>
    <t>REG012Total population</t>
  </si>
  <si>
    <t>WPR Accessed on 12/07/2022</t>
  </si>
  <si>
    <t>https://worldpopulationreview.com/countries/ethiopia-population</t>
  </si>
  <si>
    <t>Population figure based on "world population review" live figure</t>
  </si>
  <si>
    <t>ETH001Total population</t>
  </si>
  <si>
    <t>ACLED accessed on 12/07/2022</t>
  </si>
  <si>
    <t>Number of fatalaties from all crises between 12 January to 08 July 2022</t>
  </si>
  <si>
    <t>ETH001Fatalities reported</t>
  </si>
  <si>
    <t>ETH001Fatalities in all crises</t>
  </si>
  <si>
    <t>ETH003Total population</t>
  </si>
  <si>
    <t>UNHCR accessed on 12/07/2022</t>
  </si>
  <si>
    <t>https://data.unhcr.org/en/country/eth</t>
  </si>
  <si>
    <t>Refugees in Ethiopia (870,507) as of 30 June 2022</t>
  </si>
  <si>
    <t>ETH003People displaced</t>
  </si>
  <si>
    <t>Number of fatalaies reported related to refugees between January to June</t>
  </si>
  <si>
    <t>ETH003Fatalities reported</t>
  </si>
  <si>
    <t>ETH003Fatalities in all crises</t>
  </si>
  <si>
    <t>https://data2.unhcr.org/en/country/eth</t>
  </si>
  <si>
    <t>ETH003People in Need</t>
  </si>
  <si>
    <t>Ethiovisit 2017; UNHCR accessed on 12/07/2022</t>
  </si>
  <si>
    <t>ETH003Minimal humanitarian conditions - Level 1</t>
  </si>
  <si>
    <t>ETH003Stressed humanitarian conditions - Level 2</t>
  </si>
  <si>
    <t xml:space="preserve">Refugees in Ethiopia (854,471) as of 30 June 2022.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</si>
  <si>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</si>
  <si>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</si>
  <si>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</si>
  <si>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</si>
  <si>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</si>
  <si>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ETH004Total population</t>
  </si>
  <si>
    <t>IOM 15/04/2022 ; UNHCR accessed on 20/07/2022</t>
  </si>
  <si>
    <t>Over 2,437,000 million people were displaced in northern Ethiopia. This includes more than 1.8 million people in Tigray as at Sep 2021, over 462,529 in Amhara as at Feb 2022, and more than 175,264 people in Afar as at Feb 2022 + Ethiopian refugees in Sudan (73,448) as of 30 June 2022</t>
  </si>
  <si>
    <t>ETH004People displaced</t>
  </si>
  <si>
    <t>fatalities between January to June in Afar, Amhara, and Tigray</t>
  </si>
  <si>
    <t>ETH004Fatalities reported</t>
  </si>
  <si>
    <t>ETH004Fatalities in all crises</t>
  </si>
  <si>
    <t>ETH005Total population</t>
  </si>
  <si>
    <t>fatalities between January and June 2022 in Oromia, Somali, SNNP, and South West regions because of drought</t>
  </si>
  <si>
    <t>ETH005Fatalities reported</t>
  </si>
  <si>
    <t>ETH005Fatalities in all crises</t>
  </si>
  <si>
    <t>WPR accessed on 19/07/2022</t>
  </si>
  <si>
    <t>Population based on World Population Review live figure</t>
  </si>
  <si>
    <t>MDG001Total population</t>
  </si>
  <si>
    <t>ACLED accessed on 19/07/2022</t>
  </si>
  <si>
    <t>Fatalities between 19 Jan 2022 and 19 July 2022</t>
  </si>
  <si>
    <t>MDG001Fatalities in all crises</t>
  </si>
  <si>
    <t>MDG002Total population</t>
  </si>
  <si>
    <t>No information available on fatalaties caused by drought on ACLED and other sources</t>
  </si>
  <si>
    <t>MDG002Fatalities reported</t>
  </si>
  <si>
    <t>MDG002Fatalities in all crises</t>
  </si>
  <si>
    <t>IPC 30/05/2022</t>
  </si>
  <si>
    <t>https://reliefweb.int/report/madagascar/madagascar-grand-south-grand-south-east-ipc-food-insecurity-snapshot-april-august-2022</t>
  </si>
  <si>
    <t>MDG002People in Need</t>
  </si>
  <si>
    <t>MDG002Minimal humanitarian conditions - Level 1</t>
  </si>
  <si>
    <t>MDG002Stressed humanitarian conditions - Level 2</t>
  </si>
  <si>
    <t>People in Crisis (IPC-3) for April-August 2022 period</t>
  </si>
  <si>
    <t>MDG002Moderate humanitarian conditions - Level 3</t>
  </si>
  <si>
    <t>People in Emergency (IPC-4) for for April-August 2022 period</t>
  </si>
  <si>
    <t>MDG002Severe humanitarian conditions - Level 4</t>
  </si>
  <si>
    <t>ACLED accessed on 18/07//2022</t>
  </si>
  <si>
    <t>Fatalities in all crises reported during the period 01 Jan 2022 - 30 June 2022. Change in the figure from the previous months was due to change in methodology. Previously any fatalities in the country was considered for this figure. Now, only crises-related fatalities are considered.</t>
  </si>
  <si>
    <t>LSO002Fatalities in all crises</t>
  </si>
  <si>
    <t>OCHA 01/01/2022; UNHCR 30/06/2022; UNHCR 30/06/2022</t>
  </si>
  <si>
    <t>https://www.humanitarianresponse.info/sites/www.humanitarianresponse.info/files/documents/files/hno_2021_drc_finalv2.pdf; https://data.unhcr.org/en/country/cod#idp; https://data.unhcr.org/en/country/cod#idp</t>
  </si>
  <si>
    <t>106,700,000 OCHA population projection from Jan 2022 HNO. There hasn't been a census since 1984. + refugees and Asylum seekers from neighboring countries +Repatriated From neighboring countries to DRC - Congolese Refugee in Africa. Returnees are assumed to be included in the projections from the census and are therefore not taken into account in these calculations</t>
  </si>
  <si>
    <t>COD001Total population</t>
  </si>
  <si>
    <t>COD001People exposed</t>
  </si>
  <si>
    <t>COD001People affected</t>
  </si>
  <si>
    <t>OCHA 01/01/2021; UNHCR 30/06/2022; UNHCR 30/06/2022</t>
  </si>
  <si>
    <t>https://www.humanitarianresponse.info/sites/www.humanitarianresponse.info/files/documents/files/drc_hno_2020_final_web.pdf; https://data.unhcr.org/en/country/cod#idp; https://data.unhcr.org/en/country/cod#idp</t>
  </si>
  <si>
    <t>refugees and asylum seekers in DRC + refugees and asylum seekers from DRC + IDPs  + returnees+ Repatriated from DRC to neighboring countries+Repatriated from neighboring countries to DRC+ Congolese Refugees in Africa</t>
  </si>
  <si>
    <t>COD001People displaced</t>
  </si>
  <si>
    <t>ACLED 01/01/2022-30/06/2022</t>
  </si>
  <si>
    <t xml:space="preserve">All deaths  as counted by ACLED. </t>
  </si>
  <si>
    <t>COD001Fatalities reported</t>
  </si>
  <si>
    <t>COD001Fatalities in all crises</t>
  </si>
  <si>
    <t>The part of the population that is not in Level 2,3,4 or 5 is considered as exposed and therefore put in Level 1</t>
  </si>
  <si>
    <t>COD001Minimal humanitarian conditions - Level 1</t>
  </si>
  <si>
    <t>ACLED 30/06/2022</t>
  </si>
  <si>
    <t>Total number of fatalities in the last 6 months in the Papua and West Papua provinces.</t>
  </si>
  <si>
    <t>IDN002Fatalities reported</t>
  </si>
  <si>
    <t>IDN002Fatalities in all crises</t>
  </si>
  <si>
    <t>https://acleddata.com/dashboard#/dashboard</t>
  </si>
  <si>
    <t>The number of crisis related fatalities in the last 6 months</t>
  </si>
  <si>
    <t>IND002Fatalities reported</t>
  </si>
  <si>
    <t>The number of fatalities in  all crises in the last 6 months.</t>
  </si>
  <si>
    <t>IND002Fatalities in all crises</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</si>
  <si>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</si>
  <si>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</si>
  <si>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</si>
  <si>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</si>
  <si>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</si>
  <si>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</si>
  <si>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</si>
  <si>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UNHCR 08/07/2022</t>
  </si>
  <si>
    <t>https://data.unhcr.org/en/documents/details/94114</t>
  </si>
  <si>
    <t>Sum of Nigerian refugees+IDPs+returnees  in the Far North region</t>
  </si>
  <si>
    <t>CMR002People displaced</t>
  </si>
  <si>
    <t>ACLED accessed 20/07/2022</t>
  </si>
  <si>
    <t>Total Fatalities from 01/01/2022 to 31/06/2022</t>
  </si>
  <si>
    <t>CMR002Fatalities reported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</si>
  <si>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</si>
  <si>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</si>
  <si>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</si>
  <si>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</si>
  <si>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</si>
  <si>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</si>
  <si>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</si>
  <si>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</si>
  <si>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</si>
  <si>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</si>
  <si>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Sum of Nigerian refugees+IDPs+asylum seekers+returnees in the Adamaoua, North West, South West, West, Centre and Littoral regions </t>
  </si>
  <si>
    <t>CMR003People displaced</t>
  </si>
  <si>
    <t>ACLED accessed 19/07/2022</t>
  </si>
  <si>
    <t>From 01/01/2022 to 30/06/2022</t>
  </si>
  <si>
    <t>CMR003Fatalities reported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</si>
  <si>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</si>
  <si>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</si>
  <si>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</si>
  <si>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</si>
  <si>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</si>
  <si>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</si>
  <si>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</si>
  <si>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</si>
  <si>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</si>
  <si>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</si>
  <si>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 xml:space="preserve">Total number of CAR refugees currently in Cameroon. </t>
  </si>
  <si>
    <t>CMR004People displaced</t>
  </si>
  <si>
    <t>CMR004Fatalities reported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</si>
  <si>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</si>
  <si>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</si>
  <si>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</si>
  <si>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</si>
  <si>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</si>
  <si>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</si>
  <si>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</si>
  <si>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</si>
  <si>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</si>
  <si>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</si>
  <si>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ACLED accessed 30/06/2022</t>
  </si>
  <si>
    <t>https://acleddata.com/data-export-tool/ ; https://acleddata.com/dashboard#/dashboard</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</si>
  <si>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</si>
  <si>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</si>
  <si>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are the part of the Conflict in Jammu and Kashmir regional conflict in the last six months.</t>
  </si>
  <si>
    <t>REG003Fatalities in all crises</t>
  </si>
  <si>
    <t>DSWD 1/07/2022</t>
  </si>
  <si>
    <t>https://reliefweb.int/report/philippines/dswd-dromic-report-151-typhoon-odette-01-july-2022-6pm</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</si>
  <si>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</si>
  <si>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</si>
  <si>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</si>
  <si>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</si>
  <si>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There is no information on the number of crisis related in injuries in the last 6 months</t>
  </si>
  <si>
    <t>PHL010Injuries reported</t>
  </si>
  <si>
    <t>Number of fatalities in the last 6 months.</t>
  </si>
  <si>
    <t>PHL010Fatalities reported</t>
  </si>
  <si>
    <t>The number of fatalities of all crises in the last 6 months.</t>
  </si>
  <si>
    <t>PHL010Fatalities in all crises</t>
  </si>
  <si>
    <t>Population Census Data 2020, DSWD 1/07/2022</t>
  </si>
  <si>
    <t>https://psa.gov.ph/population-and-housing; https://reliefweb.int/report/philippines/dswd-dromic-report-151-typhoon-odette-01-july-2022-6pm</t>
  </si>
  <si>
    <t>Level 1 = number of people exposed minus people affected</t>
  </si>
  <si>
    <t>PHL010Minimal humanitarian conditions - Level 1</t>
  </si>
  <si>
    <t>Level 2 = People affected minus people in need</t>
  </si>
  <si>
    <t>PHL010Stressed humanitarian conditions - Level 2</t>
  </si>
  <si>
    <t>Total # of buildings damaged because of typhoon RAI.</t>
  </si>
  <si>
    <t>PHL010Buildings damaged</t>
  </si>
  <si>
    <t xml:space="preserve">Total # of buildings destroyed because of typhoon RAI. </t>
  </si>
  <si>
    <t>PHL010Buildings destroyed</t>
  </si>
  <si>
    <t>UNHCR Protection Cluster 11/07/2022</t>
  </si>
  <si>
    <t>https://reliefweb.int/report/philippines/philippines-mindanao-displacement-dashboard-june-2022-issue-no-93</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</si>
  <si>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</si>
  <si>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</si>
  <si>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</si>
  <si>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</si>
  <si>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</si>
  <si>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</si>
  <si>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PHL003Fatalities in all crises</t>
  </si>
  <si>
    <t>PHL003People in Need</t>
  </si>
  <si>
    <t>Population Census Data 2020 ; UNHCR Protection Cluster 11/07/2022</t>
  </si>
  <si>
    <t>https://psa.gov.ph/population-and-housing/node/164857 ;https://reliefweb.int/report/philippines/philippines-mindanao-displacement-dashboard-june-2022-issue-no-93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</si>
  <si>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</si>
  <si>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</si>
  <si>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</si>
  <si>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</si>
  <si>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11/07/2022 ; DSWD 1/07/2022</t>
  </si>
  <si>
    <t>https://reliefweb.int/report/philippines/philippines-mindanao-displacement-dashboard-june-2022-issue-no-93 ; https://reliefweb.int/report/philippines/dswd-dromic-report-151-typhoon-odette-01-july-2022-6pm</t>
  </si>
  <si>
    <t>Total people affected by the crises in Philippines</t>
  </si>
  <si>
    <t>PHL001People affected</t>
  </si>
  <si>
    <t xml:space="preserve">The total number of displaced people because of crises in the Philippines. </t>
  </si>
  <si>
    <t>PHL001People displaced</t>
  </si>
  <si>
    <t>PHL001Fatalities reported</t>
  </si>
  <si>
    <t>The number of fatalities in all the crises in the last 6 months.</t>
  </si>
  <si>
    <t>PHL001Fatalities in all crises</t>
  </si>
  <si>
    <t>UNHCR Protection Cluster 11/07/2022 ; OCHA 2/2/2022</t>
  </si>
  <si>
    <t>https://reliefweb.int/report/philippines/philippines-mindanao-displacement-dashboard-june-2022-issue-no-93 ; https://reliefweb.int/report/philippines/philippines-super-typhoon-rai-odette-humanitarian-needs-and-priorities-revision</t>
  </si>
  <si>
    <t>PHL001People in Need</t>
  </si>
  <si>
    <t>Population Census Data 2020 ; UNHCR Protection Cluster 11/07/2022 ; Population Census Data 2020, DSWD 1/07/2022</t>
  </si>
  <si>
    <t>https://psa.gov.ph/population-and-housing/node/164857 ;https://reliefweb.int/report/philippines/philippines-mindanao-displacement-dashboard-june-2022-issue-no-93 ; https://psa.gov.ph/population-and-housing; https://reliefweb.int/report/philippines/dswd-dromic-report-151-typhoon-odette-01-july-2022-6pm</t>
  </si>
  <si>
    <t>Level 1 = Total number of people exposed minus total people affected</t>
  </si>
  <si>
    <t>PHL001Minimal humanitarian conditions - Level 1</t>
  </si>
  <si>
    <t>UNHCR Protection Cluster 11/07/2022; Govt of Philippines 2015 ; Population Census Data 2020, DSWD 1/07/2022</t>
  </si>
  <si>
    <t>https://reliefweb.int/report/philippines/philippines-mindanao-displacement-dashboard-june-2022-issue-no-93; https://data.humdata.org/dataset/philippines-2015-census-population-administrative-level-1-to-4  ; https://psa.gov.ph/population-and-housing; https://reliefweb.int/report/philippines/dswd-dromic-report-151-typhoon-odette-01-july-2022-6pm</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</si>
  <si>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</si>
  <si>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</si>
  <si>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</si>
  <si>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</si>
  <si>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PHL001Buildings damaged</t>
  </si>
  <si>
    <t>PHL001Buildings destroyed</t>
  </si>
  <si>
    <t>UNHCR 13/07/2022</t>
  </si>
  <si>
    <t>https://reliefweb.int/map/myanmar/myanmar-emergency-overview-map-number-people-displaced-feb-2021-and-remain-displaced-11-jul-2022</t>
  </si>
  <si>
    <t>People displaced by military clashes with armed groups in new areas in Myanmar since 1 Feb coup. (including displaced people to India and Thailand)</t>
  </si>
  <si>
    <t>MMR004People displaced</t>
  </si>
  <si>
    <t>Total number of fatalities for the crisis for the last 6 months.</t>
  </si>
  <si>
    <t>MMR004Fatalities reported</t>
  </si>
  <si>
    <t>Total number of fatalities for all the crises for the last 6 months.</t>
  </si>
  <si>
    <t>MMR004Fatalities in all crises</t>
  </si>
  <si>
    <t>The total number of fatalities for the crisis in Kachin and Northern Shan for the last 6 months.</t>
  </si>
  <si>
    <t>MMR003Fatalities reported</t>
  </si>
  <si>
    <t>MMR003Fatalities in all crises</t>
  </si>
  <si>
    <t>UNHCR accessed 17/07/2022 (Malaysia);
UNHCR 12/07/2022;
UNHCR 13/07/2022;
OCHA 16/03/2022</t>
  </si>
  <si>
    <t>https://data.unhcr.org/en/documents/details/94161;
https://www.unhcr.org/figures-at-a-glance-in-malaysia.html;
https://reliefweb.int/map/myanmar/myanmar-emergency-overview-map-number-people-displaced-feb-2021-and-remain-displaced-11-jul-2022
https://reliefweb.int/map/myanmar/myanmar-displacement-due-myanmar-armed-forces-arakan-army-conflict-rakhine-and-chin-20;</t>
  </si>
  <si>
    <t>Number of Rohingya refugees in Bangladesh and Malaysia (0 in Thailand): 929,606 + 104,330 = 10,33,936.
Protracted IDPs in Rakhine (Central): 188,400
Protracted  IDPs in Rakhine (North): 34,700
IDPs in Paletwa, Chin due to Myanmar Armed Forces &amp; Arakan Army conflict: 6,300
Total:1,263,336</t>
  </si>
  <si>
    <t>MMR002People displaced</t>
  </si>
  <si>
    <t>Total number of Rakhine crisis related fatalities in the last 6 months.</t>
  </si>
  <si>
    <t>MMR002Fatalities reported</t>
  </si>
  <si>
    <t>MMR002Fatalities in all crises</t>
  </si>
  <si>
    <t>People displaced (MMR002 + MMR003 + MMR004)</t>
  </si>
  <si>
    <t>MMR001People displaced</t>
  </si>
  <si>
    <t>MMR001Fatalities reported</t>
  </si>
  <si>
    <t>MMR001Fatalities in all crises</t>
  </si>
  <si>
    <t>Ministry of Disaster Management and Relief, Bangladesh  16/07/2022</t>
  </si>
  <si>
    <t>https://modmr.gov.bd/site/view/situationreport/%E0%A6%A6%E0%A7%88%E0%A6%A8%E0%A6%BF%E0%A6%95-%E0%A6%A6%E0%A7%81%E0%A6%B0%E0%A7%8D%E0%A6%AF%E0%A7%8B%E0%A6%97-%E0%A6%AA%E0%A7%8D%E0%A6%B0%E0%A6%A4%E0%A6%BF%E0%A6%AC%E0%A7%87%E0%A6%A6%E0%A6%A8</t>
  </si>
  <si>
    <t>The total number of people displaced in this crisis.</t>
  </si>
  <si>
    <t>BGD008People displaced</t>
  </si>
  <si>
    <t>UNB 16/7/2022</t>
  </si>
  <si>
    <t>https://unb.com.bd/category/bangladesh/flood-death-toll-now-121-dghs/96911</t>
  </si>
  <si>
    <t>The total number of fatalities in all the crises in the last 6 months.</t>
  </si>
  <si>
    <t>BGD008Fatalities reported</t>
  </si>
  <si>
    <t>ACLED accessed 30/06/2022;UNB 16/7/2022</t>
  </si>
  <si>
    <t>https://unb.com.bd/category/bangladesh/flood-death-toll-now-121-dghs/96911; https://acleddata.com/data-export-tool/</t>
  </si>
  <si>
    <t>The total number of fatalities in all the crisis in the last 6 months.</t>
  </si>
  <si>
    <t>BGD008Fatalities in all crises</t>
  </si>
  <si>
    <t>JRP 2022; UNHCR 12/07/2022</t>
  </si>
  <si>
    <t>https://data.unhcr.org/en/documents/details/94161; https://www.humanitarianresponse.info/en/operations/bangladesh/document/bangladesh-2022-joint-response-plan-rohingya-humanitarian-crisis</t>
  </si>
  <si>
    <t>Population Exposed = total no. of Rohingya population + host community population= 929,606+ 541,021= 1,470,627</t>
  </si>
  <si>
    <t>BGD002People exposed</t>
  </si>
  <si>
    <t>Affected population = affected refugee population + affected host population= 929,606+ 541,021= 1,470,627</t>
  </si>
  <si>
    <t>BGD002People affected</t>
  </si>
  <si>
    <t>UNHCR 12/07/2022</t>
  </si>
  <si>
    <t>https://data.unhcr.org/en/documents/details/94161</t>
  </si>
  <si>
    <t>Total number of Rohingya refugees</t>
  </si>
  <si>
    <t>BGD002People displaced</t>
  </si>
  <si>
    <t>Total fatalities in the affected areas--Teknaf and Ukhiya.</t>
  </si>
  <si>
    <t>BGD002Fatalities reported</t>
  </si>
  <si>
    <t>BGD002Fatalities in all crises</t>
  </si>
  <si>
    <t>BGD002People in Need</t>
  </si>
  <si>
    <t>The number of people in need.</t>
  </si>
  <si>
    <t>BGD002Moderate humanitarian conditions - Level 3</t>
  </si>
  <si>
    <t>JRP 2022; UNHCR 12/07/2022;Bangladesh Bureau of Statistics 11/2015</t>
  </si>
  <si>
    <t>https://data.unhcr.org/en/documents/details/94161; https://www.humanitarianresponse.info/en/operations/bangladesh/document/bangladesh-2022-joint-response-plan-rohingya-humanitarian-crisis;http://203.112.218.65:8008/WebTestApplication/userfiles/Image/PopMonographs/PopulationProjection.pdf</t>
  </si>
  <si>
    <t>The total number of people living in the affected areas in all the crises.</t>
  </si>
  <si>
    <t>BGD001People exposed</t>
  </si>
  <si>
    <t>JRP 2022; UNHCR 12/07/2022;UNCT Bangladesh 27/06/2022</t>
  </si>
  <si>
    <t>https://data.unhcr.org/en/documents/details/94161; https://www.humanitarianresponse.info/en/operations/bangladesh/document/bangladesh-2022-joint-response-plan-rohingya-humanitarian-crisis;https://reliefweb.int/report/bangladesh/flash-floods-humanitarian-response-plan-2022-united-nations-bangladesh-coordinated-appeal-july-december-2022</t>
  </si>
  <si>
    <t>Total number of people affected in all the crises.</t>
  </si>
  <si>
    <t>BGD001People affected</t>
  </si>
  <si>
    <t>UNHCR 12/07/2022;Ministry of Disaster Management and Relief, Bangladesh  16/07/2022</t>
  </si>
  <si>
    <t>https://data.unhcr.org/en/documents/details/94161;https://modmr.gov.bd/site/view/situationreport/%E0%A6%A6%E0%A7%88%E0%A6%A8%E0%A6%BF%E0%A6%95-%E0%A6%A6%E0%A7%81%E0%A6%B0%E0%A7%8D%E0%A6%AF%E0%A7%8B%E0%A6%97-%E0%A6%AA%E0%A7%8D%E0%A6%B0%E0%A6%A4%E0%A6%BF%E0%A6%AC%E0%A7%87%E0%A6%A6%E0%A6%A8</t>
  </si>
  <si>
    <t>Total number of Rohingya refugees + total number of people displaced as of 28 June 2022 due to floods.</t>
  </si>
  <si>
    <t>BGD001People displaced</t>
  </si>
  <si>
    <t>https://acleddata.com/data-export-tool/;https://unb.com.bd/category/bangladesh/flood-death-toll-now-121-dghs/96911</t>
  </si>
  <si>
    <t>The total number of fatalities in all the crisescrisis in the last 6 months.</t>
  </si>
  <si>
    <t>BGD001Fatalities reported</t>
  </si>
  <si>
    <t>BGD001Fatalities in all crises</t>
  </si>
  <si>
    <t>BGD001People in Need</t>
  </si>
  <si>
    <t>Total number of level 3 population in the Rohingya and flood crises  (according to CARE 29/06/2022 and JRP 2022).</t>
  </si>
  <si>
    <t>BGD001Moderate humanitarian conditions - Level 3</t>
  </si>
  <si>
    <t>JRP 2022; UNHCR 12/07/2022; UNFPA 2015;  2014 Myanmar Population and Housing Census:
Paletwa Township Report; OCHA 2022</t>
  </si>
  <si>
    <t>https://data.unhcr.org/en/documents/details/94161;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</si>
  <si>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</si>
  <si>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</si>
  <si>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12/07/2022; OCHA 2022; OCHA 16/03/2022</t>
  </si>
  <si>
    <t>https://data.unhcr.org/en/documents/details/94161;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</si>
  <si>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</si>
  <si>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</si>
  <si>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</si>
  <si>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</si>
  <si>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</si>
  <si>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</si>
  <si>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</si>
  <si>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</si>
  <si>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REG011People in Need</t>
  </si>
  <si>
    <t>JRP 2022; UNHCR 12/07/2022; OCHA 2022</t>
  </si>
  <si>
    <t>https://data.unhcr.org/en/documents/details/94161; https://www.humanitarianresponse.info/en/operations/bangladesh/document/bangladesh-2022-joint-response-plan-rohingya-humanitarian-crisis; https://reliefweb.int/sites/reliefweb.int/files/resources/mmr_humanitarian_needs_overview_2022.pdf</t>
  </si>
  <si>
    <t>REG011Moderate humanitarian conditions - Level 3</t>
  </si>
  <si>
    <t>Britannica 07/07/2021 City popualtion 01/06/2020 UN Statistics 2004 UN Statistics 2004 World Bank 2020 UN Statistics 2004 UN Statistics 2004 Statoids 23/02/2022 ; IPC 11/02/2022</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</si>
  <si>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 http://www.statoids.com/utz.html ; https://reliefweb.int/report/united-republic-tanzania/tanzania-consecutive-prolonged-dry-spells-pests-and-diseases-drive</t>
  </si>
  <si>
    <t>Total area affected in Zimbabwe, Madagascar, Zambia, Eswatini, Malawi, Namibia, Lesotho, and Tanzania</t>
  </si>
  <si>
    <t>REG012Landmass affected</t>
  </si>
  <si>
    <t>world population review accessed on 06 /07/2022 IPC 30/05/2022 IPC 18/08/2021 IPC 04/07/2022 World Bank 2020 IPC 15/12/2021 IPC 20/01/2022 IPC 01/03/2022</t>
  </si>
  <si>
    <t>https://worldpopulationreview.com/countries/zimbabwe-population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https://data.worldbank.org/indicator/SP.POP.TOTL?locations=MW https://reliefweb.int/report/namibia/namibia-acute-food-insecurity-analysis-october-2021-march-2022-issued-december-2021 https://reliefweb.int/sites/reliefweb.int/files/resources/IPC_Lesotho_Acute_Food_Insecurity_2021Nov2022Mar_Report.pdf https://reliefweb.int/report/united-republic-tanzania/tanzania-ipc-acute-food-insecurity-analysis-november-2021-september</t>
  </si>
  <si>
    <t>REG012People exposed</t>
  </si>
  <si>
    <t>IPC 10/2020 IPC 30/05/2022 IPC 18/08/2021 IPC 04/07/2022 IPC 28/12/2021 ; OCHA 26/02/2022 IPC 15/12/2021 IPC 20/01/2022 IPC 01/03/2022</t>
  </si>
  <si>
    <t>http://www.ipcinfo.org/ipc-country-analysis/details-map/en/c/1152928/?iso3=ZWE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https://reliefweb.int/sites/reliefweb.int/files/resources/IPC_Lesotho_Acute_Food_Insecurity_2021Nov2022Mar_Report.pdf https://reliefweb.int/report/united-republic-tanzania/tanzania-ipc-acute-food-insecurity-analysis-november-2021-september</t>
  </si>
  <si>
    <t>REG012People affected</t>
  </si>
  <si>
    <t>IOM 15\07\2021 OCHA 19/08/2021   OCHA 26/02/2022   x</t>
  </si>
  <si>
    <t>https://displacement.iom.int/sites/default/files/public/reports/ZWE_Baseline%20Round%207.pdf https://reliefweb.int/report/madagascar/madagascar-grand-sud-flash-appeal-january-2021-may-2022-revised-june-2021   https://reliefweb.int/report/malawi/malawi-flash-appeal-tropical-storm-ana-february-2022-may-2022   x</t>
  </si>
  <si>
    <t xml:space="preserve">IPDs in Zimbabwe , Malawi and Madagascar only as there is no information indicating that there IDPs in the other countries. </t>
  </si>
  <si>
    <t>REG012People displaced</t>
  </si>
  <si>
    <t>ACLED accessed on 15/07/2022</t>
  </si>
  <si>
    <t xml:space="preserve">https://acleddata.com/dashboard/#/dashboard , https://acleddata.com/data-export-tool/ , </t>
  </si>
  <si>
    <t>fatalities between 01 January  and 15 July 2022, due to the regional food insecurity crisis</t>
  </si>
  <si>
    <t>REG012Fatalities reported</t>
  </si>
  <si>
    <t>https://acleddata.com/data-export-tool/  , https://acleddata.com/dashboard/#/dashboard</t>
  </si>
  <si>
    <t>fatalities between 01 January  and 19 July  2022</t>
  </si>
  <si>
    <t>REG012Fatalities in all crises</t>
  </si>
  <si>
    <t>OCHA HNO 29/02/2021 ; IPC 10/2020 IPC 30/05/2022 IPC 18/08/2021 IPC 04/07/2022 IPC 28/12/2021 ; OCHA 24/05/2022 IPC 15/12/2021 IPC 20/01/2022 IPC 01/03/2022</t>
  </si>
  <si>
    <t>https://reliefweb.int/report/zimbabwe/zimbabwe-humanitarian-needs-overview-2020-february-2020 ; http://www.ipcinfo.org/ipc-country-analysis/details-map/en/c/1152928/?iso3=ZWE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https://reliefweb.int/report/malawi/malawi-ipc-acute-food-insecurity-analysis-november-2021-march-2022-issued-december ; https://reliefweb.int/report/malawi/malawi-humanitarian-response-dashboard-april-2022 https://reliefweb.int/report/namibia/namibia-acute-food-insecurity-analysis-october-2021-march-2022-issued-december-2021 https://reliefweb.int/report/lesotho/lesotho-ipc-acute-food-insecurity-analysis-november-2021-march-2022-issued-january https://reliefweb.int/report/united-republic-tanzania/tanzania-ipc-acute-food-insecurity-analysis-november-2021-september</t>
  </si>
  <si>
    <t>REG012People in Need</t>
  </si>
  <si>
    <t>OCHA HNO 29/02/2021 ; world population review accessed on 06/07/2022 IPC 30/05/2022 IPC 18/08/2021 IPC 04/07/2022 IPC 28/12/2021 ; OCHA 26/02/2022 IPC 15/12/2021 IPC 20/01/2022 IPC 01/03/2022</t>
  </si>
  <si>
    <t>https://reliefweb.int/report/zimbabwe/zimbabwe-humanitarian-needs-overview-2020-february-2020 ; https://worldpopulationreview.com/countries/zimbabwe-population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https://reliefweb.int/report/united-republic-tanzania/tanzania-ipc-acute-food-insecurity-analysis-november-2021-september</t>
  </si>
  <si>
    <t>The sum of Level 1 figures for food/drought/complex crisis from ACAPS INFORM Severity Index of each country (Zimbabwe, Madagascar, Zambia, Eswatini, Malawi, Namibia, Lesotho, and Tanzania)</t>
  </si>
  <si>
    <t>REG012Minimal humanitarian conditions - Level 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</si>
  <si>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</si>
  <si>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</si>
  <si>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</si>
  <si>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</si>
  <si>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OCHA HNO 29/02/2021 ; IPC 10/2020 IPC 30/05/2022 IPC 18/08/2021 IPC 04/07/2022 IPC 28/12/2021 ; OCHA 26/02/2022 IPC 15/12/2021 IPC 20/01/2022 IPC 01/03/2022</t>
  </si>
  <si>
    <t>https://reliefweb.int/report/zimbabwe/zimbabwe-humanitarian-needs-overview-2020-february-2020 ; http://www.ipcinfo.org/ipc-country-analysis/details-map/en/c/1152928/?iso3=ZWE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https://reliefweb.int/report/united-republic-tanzania/tanzania-ipc-acute-food-insecurity-analysis-november-2021-september</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</si>
  <si>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</si>
  <si>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</si>
  <si>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</si>
  <si>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</si>
  <si>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Host community, IDPs, Refugees and Returnees</t>
  </si>
  <si>
    <t>REG012Crisis affected groups</t>
  </si>
  <si>
    <t>World Population Review accessed on 20/07/2022</t>
  </si>
  <si>
    <t>https://worldpopulationreview.com/countries/mauritania-population</t>
  </si>
  <si>
    <t>Total population of Mauritania</t>
  </si>
  <si>
    <t>MRT002Total population</t>
  </si>
  <si>
    <t>OCHA 24/01/2022 ; OCHA 22/02/2022 ; ECHO 11/02/2022 ; OCHA 02/03/2022 ; Midi Madagasikara 10/03/2022; ECHO 28/04/2022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</si>
  <si>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 https://reliefweb.int/report/madagascar/madagascar-tropical-storm-jasmine-update-echo-daily-flash-28-april-2022</t>
  </si>
  <si>
    <t>Dumako: 186 + Ana: 57 + Batsirai: 8,200 + Gombe: 36 + Emnati: 6,118 + Jasmine: 57</t>
  </si>
  <si>
    <t>MDG006Buildings destroyed</t>
  </si>
  <si>
    <t>MDG006Fatalities in all crises</t>
  </si>
  <si>
    <t>MDG006Total population</t>
  </si>
  <si>
    <t>IOM 06/2022; UNHCR 16/06/2022</t>
  </si>
  <si>
    <t>https://displacement.iom.int/reports/nigeria-north-east-displacement-report-41-june-2022; https://data.unhcr.org/en/documents/details/93647</t>
  </si>
  <si>
    <t>The sum of number of people internally displaced by Boko Haram, total number of returnees to the northeast, Nigerian refugees in Niger, Chad, and Cameroon.</t>
  </si>
  <si>
    <t>NGA004People displaced</t>
  </si>
  <si>
    <t>ACLED Accessed 25/07/2022</t>
  </si>
  <si>
    <t>Number of fatalities related to the insurgency from 15 Jan 2022 to 15 July 2022 in Borno, Adamawa and Yobe states</t>
  </si>
  <si>
    <t>NGA004Fatalities reported</t>
  </si>
  <si>
    <t>Number of fatalities in Nigeria from 15 Jan 2022 to 15 July 2022</t>
  </si>
  <si>
    <t>NGA004Fatalities in all crises</t>
  </si>
  <si>
    <t>Cadre Harmonise 23/11/2021</t>
  </si>
  <si>
    <t>https://reliefweb.int/sites/reliefweb.int/files/resources/fiche-nigeria_oct_2021_final.pdf</t>
  </si>
  <si>
    <t>People affected=People in Need(Food insecure in Taraba, Benue, Plateau, Nasarawa)</t>
  </si>
  <si>
    <t>NGA003People affected</t>
  </si>
  <si>
    <t>IOM 11/04/2022</t>
  </si>
  <si>
    <t>https://dtm.iom.int/reports/nigeria-%E2%80%94-north-central-and-north-west-zones-list-wards-assessed-9-march-2022</t>
  </si>
  <si>
    <t>Total number of IDPs in Benue, Plateau and Nasarawa states; This figure could be an underestimation since assessments by IOM to establish the number of IDPs did not include Taraba state, which is also affected by this crisis</t>
  </si>
  <si>
    <t>NGA003People displaced</t>
  </si>
  <si>
    <t>Number of fatalities from 15 Jan 2022 to 15 July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</si>
  <si>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</si>
  <si>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City Population (based on Thailand Census 2010, accessed at 27/04/2022); UNHCR 3/06/2022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</si>
  <si>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</si>
  <si>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</si>
  <si>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</si>
  <si>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NGA003Fatalities in all crises</t>
  </si>
  <si>
    <t>NGA003People in Need</t>
  </si>
  <si>
    <t>Cadre Harmonise 23/11/2021; NBS Accessed 09/08/2021</t>
  </si>
  <si>
    <t>https://reliefweb.int/sites/reliefweb.int/files/resources/fiche-nigeria_oct_2021_final.pdf; https://nigerianstat.gov.ng/elibrary</t>
  </si>
  <si>
    <t>Level 1 and 2 are calculated based on ACAPS Methodology. Level 3, 4 and 5 correspond with populations facing IPC 3-5 conditions</t>
  </si>
  <si>
    <t>NGA003Minimal humanitarian conditions - Level 1</t>
  </si>
  <si>
    <t>UNHCR accessed 04/07/2022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</si>
  <si>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</si>
  <si>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</si>
  <si>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</si>
  <si>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</si>
  <si>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</si>
  <si>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NGA003Stressed humanitarian conditions - Level 2</t>
  </si>
  <si>
    <t>NGA003Moderate humanitarian conditions - Level 3</t>
  </si>
  <si>
    <t>NGA003Severe humanitarian conditions - Level 4</t>
  </si>
  <si>
    <t>NGA003Extreme humanitarian conditions - Level 5</t>
  </si>
  <si>
    <t>Number of fatalities reported in the areas affected by the soutern insurgency.</t>
  </si>
  <si>
    <t>THA001Fatalities reported</t>
  </si>
  <si>
    <t>THA001Fatalities in all crises</t>
  </si>
  <si>
    <t>THA001People in Need</t>
  </si>
  <si>
    <t>UNHCR 03/06/2022;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</si>
  <si>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</si>
  <si>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</si>
  <si>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</si>
  <si>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</si>
  <si>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People affected=People in Need(Food insecure in Zamfara, Kaduna, Niger, Sokoto, Kebbi and Katsina states for the period June to August 2022)</t>
  </si>
  <si>
    <t>NGA007People affected</t>
  </si>
  <si>
    <t>Number of fatalities reported in the affected areas.</t>
  </si>
  <si>
    <t>THA002Fatalities reported</t>
  </si>
  <si>
    <t>THA002Fatalities in all crises</t>
  </si>
  <si>
    <t>City Population (based on Thailand Census 2010, accessed at 27/04/2022); UNHCR 4 July 2022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</si>
  <si>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</si>
  <si>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</si>
  <si>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IOM 11/04/2022; UNHCR 21/06/2022</t>
  </si>
  <si>
    <t>https://dtm.iom.int/reports/nigeria-%E2%80%94-north-central-and-north-west-zones-list-wards-assessed-9-march-2022; https://data.unhcr.org/en/documents/details/93786</t>
  </si>
  <si>
    <t>Total number of IDPs in NW Nigeria, and refugees from NW Nigeria in Maradi (Niger); Assessments by IOM to establish the number of IDPs did not include Niger and Kebbi states, which are also affected by this crisis</t>
  </si>
  <si>
    <t>NGA007People displaced</t>
  </si>
  <si>
    <t xml:space="preserve">Number of fatalities from 15 Jan 2022 to 15 July 2022 in Sokoto, Kebbi, Niger, Kaduna, Katsina and Zamfara states, which are most affected by north west banditry. Some of these fatalities may actually be related to the Middle Belt crisis. </t>
  </si>
  <si>
    <t>NGA007Fatalities reported</t>
  </si>
  <si>
    <t>NGA007Fatalities in all crises</t>
  </si>
  <si>
    <t>NGA007People in Need</t>
  </si>
  <si>
    <t>Cadre Harmonise 23/11/2021; Nigeria Data Portal Accessed 25/07/2022</t>
  </si>
  <si>
    <t>https://reliefweb.int/sites/reliefweb.int/files/resources/fiche-nigeria_oct_2021_final.pdf; https://nigeria.opendataforafrica.org/xspplpb/nigeria-census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</si>
  <si>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</si>
  <si>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</si>
  <si>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</si>
  <si>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</si>
  <si>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</si>
  <si>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</si>
  <si>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</si>
  <si>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</si>
  <si>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</si>
  <si>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THA003Fatalities in all crises</t>
  </si>
  <si>
    <t>THA003People in Need</t>
  </si>
  <si>
    <t>UNHCR 10/04/2022; City Population (based on Thailand Census 2010, accessed at 27/04/2022)</t>
  </si>
  <si>
    <t>THA003Minimal humanitarian conditions - Level 1</t>
  </si>
  <si>
    <t>THA003Moderate humanitarian conditions - Level 3</t>
  </si>
  <si>
    <t>UNHCR 16/06/2022</t>
  </si>
  <si>
    <t xml:space="preserve"> https://data.unhcr.org/en/documents/details/93647</t>
  </si>
  <si>
    <t>Total number of Cameroonian refugees in Nigeria</t>
  </si>
  <si>
    <t>NGA008People affected</t>
  </si>
  <si>
    <t xml:space="preserve"> https://data.unhcr.org/en/documents/details/93648</t>
  </si>
  <si>
    <t>NGA008People displaced</t>
  </si>
  <si>
    <t>NGA008Fatalities in all crises</t>
  </si>
  <si>
    <t>NGA008People in Need</t>
  </si>
  <si>
    <t>UNHCR 16/06/2022; NBS Accessed 21/06/2022</t>
  </si>
  <si>
    <t xml:space="preserve"> https://data.unhcr.org/en/documents/details/93648; https://nigeria.opendataforafrica.org/xspplpb/nigeria-census</t>
  </si>
  <si>
    <t>ACAPS Methodology was used to compute Level 1 and 2. All Cameroonian refugees potentially have Level 3 needs. No information to indicate that the refugees face Level 4 or 5 needs.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</si>
  <si>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</si>
  <si>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</si>
  <si>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</si>
  <si>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</si>
  <si>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</si>
  <si>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</si>
  <si>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</si>
  <si>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</si>
  <si>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</si>
  <si>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</si>
  <si>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All crisis related casualities in the last 6 months.</t>
  </si>
  <si>
    <t>AZE002Fatalities reported</t>
  </si>
  <si>
    <t>AZE002Fatalities in all crises</t>
  </si>
  <si>
    <t>ARM002Fatalities reported</t>
  </si>
  <si>
    <t>ARM002Fatalities in all crises</t>
  </si>
  <si>
    <t>ACLED Accessed 30/06/2022</t>
  </si>
  <si>
    <t>REG013Fatalities reported</t>
  </si>
  <si>
    <t>ACLED Accessed 30/06/2023</t>
  </si>
  <si>
    <t>REG013Fatalities in all crises</t>
  </si>
  <si>
    <t xml:space="preserve">The total number of recorded fatalities in the past 6 months </t>
  </si>
  <si>
    <t>PRK001Fatalities reported</t>
  </si>
  <si>
    <t>ACLED 30/06/2023</t>
  </si>
  <si>
    <t>PRK001Fatalities in all crises</t>
  </si>
  <si>
    <t>Cadre Harmonise 23/11/2021; UNHCR 16/06/2022; OCHA 09/02/2022; HDX 18/06/2021</t>
  </si>
  <si>
    <t>https://reliefweb.int/sites/reliefweb.int/files/resources/fiche-nigeria_oct_2021_final.pdf;  https://data.unhcr.org/en/documents/details/93647; https://reliefweb.int/report/nigeria/nigeria-humanitarian-needs-overview-2022-february-2022; https://data.humdata.org/dataset/cod-ps-nga</t>
  </si>
  <si>
    <t>Total number of people affected by the Boko Haram crisis, the middle belt crisis, the northwest banditry and the Cameroonian refugee crisis.</t>
  </si>
  <si>
    <t>NGA001People affected</t>
  </si>
  <si>
    <t>IOM 06/2022; UNHCR 16/06/2022; IOM 11/04/2022; UNHCR 21/06/2022</t>
  </si>
  <si>
    <t>https://displacement.iom.int/reports/nigeria-north-east-displacement-report-41-june-2022; https://data.unhcr.org/en/documents/details/93647; https://dtm.iom.int/reports/nigeria-%E2%80%94-north-central-and-north-west-zones-list-wards-assessed-9-march-2022; https://data.unhcr.org/en/documents/details/93786</t>
  </si>
  <si>
    <t>Total number of people displaced by the Boko Haram crisis, the middle belt crisis, the northwest banditry and the Cameroonian refugee crisis.</t>
  </si>
  <si>
    <t>NGA001People displaced</t>
  </si>
  <si>
    <t>NGA001Fatalities reported</t>
  </si>
  <si>
    <t>NGA001Fatalities in all crises</t>
  </si>
  <si>
    <t xml:space="preserve">The PIN and levels 1-5 are the aggregated figures from the Boko Haram crisis, the middle belt crisis, the northwest banditry and the Cameroonian refugee crisis </t>
  </si>
  <si>
    <t>NGA001People in Need</t>
  </si>
  <si>
    <t>Cadre Harmonise 23/11/2021; OCHA 09/02/2022; UNHCR 16/06/2022; Nigeria Data Portal Accessed 25/07/2022</t>
  </si>
  <si>
    <t>https://reliefweb.int/sites/reliefweb.int/files/resources/fiche-nigeria_oct_2021_final.pdf; https://reliefweb.int/report/nigeria/nigeria-humanitarian-needs-overview-2022-february-2022;  https://data.unhcr.org/en/documents/details/93648; https://nigeria.opendataforafrica.org/xspplpb/nigeria-census</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</si>
  <si>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</si>
  <si>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</si>
  <si>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</si>
  <si>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</si>
  <si>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</si>
  <si>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</si>
  <si>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</si>
  <si>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</si>
  <si>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</si>
  <si>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</si>
  <si>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</si>
  <si>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</si>
  <si>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</si>
  <si>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</si>
  <si>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</si>
  <si>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2018</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</si>
  <si>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</si>
  <si>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</si>
  <si>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</si>
  <si>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</si>
  <si>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</si>
  <si>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</si>
  <si>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22/7/2022; IOM 2022</t>
  </si>
  <si>
    <t>https://acleddata.com/dashboard/#/dashboard ; https://missingmigrants.iom.int/region/americas?region_incident=4041&amp;route=3936&amp;incident_date%5Bmin%5D=&amp;incident_date%5Bmax%5D=</t>
  </si>
  <si>
    <t>Fatalities reported by ACLED within battles, riots, explosions/remote violence, and violence against civilians between 15/07/2021 and 15/07/2022 + Missing migrants in the US-Mexican border since 2014</t>
  </si>
  <si>
    <t>MEX001Fatalities reported</t>
  </si>
  <si>
    <t>MEX001Fatalities in all crises</t>
  </si>
  <si>
    <t>COMAR 2022</t>
  </si>
  <si>
    <t>https://www.gob.mx/cms/uploads/attachment/file/706715/Cierre_Febrero-2022__1-Marzo_.pdf</t>
  </si>
  <si>
    <t>MEX001People in Need</t>
  </si>
  <si>
    <t>World Bank 2021; Instituto para la Economía y la Paz (IEP) 2021; Internal Displacement Monitoring Centre (IMDC) 2021; UNHCR 2018</t>
  </si>
  <si>
    <t>https://www.internal-displacement.org/sites/default/files/publications/documents/grid2021_idmc.pdf</t>
  </si>
  <si>
    <t>People exposed - people affected</t>
  </si>
  <si>
    <t>MEX001Minimal humanitarian conditions - Level 1</t>
  </si>
  <si>
    <t>People affected - people in need</t>
  </si>
  <si>
    <t>MEX001Stressed humanitarian conditions - Level 2</t>
  </si>
  <si>
    <t>Migrants recognized as refugees or in complementary protection by the Mexican Commission for Refugee Assistance (COMAR) from 2013 to 2022. However, there are no exact figures about the total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</si>
  <si>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</si>
  <si>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</si>
  <si>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</si>
  <si>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</si>
  <si>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</si>
  <si>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IDPs, Refugees/asylum-seekers/migrants, Returnees, Host, Non-Host</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</si>
  <si>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</si>
  <si>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</si>
  <si>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</si>
  <si>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</si>
  <si>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</si>
  <si>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</si>
  <si>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</si>
  <si>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</si>
  <si>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</si>
  <si>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</si>
  <si>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</si>
  <si>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</si>
  <si>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</si>
  <si>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</si>
  <si>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</si>
  <si>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</si>
  <si>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</si>
  <si>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</si>
  <si>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</si>
  <si>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</si>
  <si>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</si>
  <si>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</si>
  <si>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</si>
  <si>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</si>
  <si>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</si>
  <si>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</si>
  <si>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</si>
  <si>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ACLED 22/7/2022</t>
  </si>
  <si>
    <t>Fatalities reported in battles, riots, explosions/Remote violence, and violence against civilians. Time period: 15/07/2021-15/07/2022</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</si>
  <si>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</si>
  <si>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</si>
  <si>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</si>
  <si>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</si>
  <si>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</si>
  <si>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</si>
  <si>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</si>
  <si>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</si>
  <si>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</si>
  <si>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</si>
  <si>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</si>
  <si>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</si>
  <si>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</si>
  <si>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</si>
  <si>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</si>
  <si>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</si>
  <si>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</si>
  <si>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</si>
  <si>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</si>
  <si>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</si>
  <si>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</si>
  <si>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</si>
  <si>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</si>
  <si>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Imagen Poblana 2019 ; Strauss Center 2022</t>
  </si>
  <si>
    <t>https://www.amnesty.org/es/documents/amr41/014/2010/es/ ; https://imagenpoblana.com/19/06/10/deportaciones-de-mexicanos-son-menos-con-trump-que-con-obama ; https://www.strausscenter.org/wp-content/uploads/May_2022_Metering_Final.pdf</t>
  </si>
  <si>
    <t>Total # of people living in the affected area + Mexicans forcefully returned from the USA in 2019 + Asylum-seekers on metering waitlists in May 2022.</t>
  </si>
  <si>
    <t>MEX003People exposed</t>
  </si>
  <si>
    <t>UNHCR 2020</t>
  </si>
  <si>
    <t>https://www.unhcr.org/refugee-statistics/download/?url=JZ3p8k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</si>
  <si>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</si>
  <si>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</si>
  <si>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</si>
  <si>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</si>
  <si>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</si>
  <si>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</si>
  <si>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20 July 2022</t>
  </si>
  <si>
    <t>MEX003Fatalities reported</t>
  </si>
  <si>
    <t>ACLED 22/06/2022; IOM 2022</t>
  </si>
  <si>
    <t xml:space="preserve">Fatalities reported by ACLED within battles, riots, explosions/remote violence, and violence against civilians + Missing migrants in the US-Mexican border since 2014 </t>
  </si>
  <si>
    <t>MEX003Fatalities in all crises</t>
  </si>
  <si>
    <t>MEX003People in Need</t>
  </si>
  <si>
    <t>Médicos Sin Fronteras 2020; UNHCR 2018</t>
  </si>
  <si>
    <t>https://www.unhcr.org/refugee-statistics-uat/download/?url=JZ3p8k</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</si>
  <si>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</si>
  <si>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</si>
  <si>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</si>
  <si>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</si>
  <si>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</si>
  <si>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</si>
  <si>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</si>
  <si>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</si>
  <si>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</si>
  <si>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</si>
  <si>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</si>
  <si>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</si>
  <si>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</si>
  <si>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</si>
  <si>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</si>
  <si>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</si>
  <si>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</si>
  <si>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</si>
  <si>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</si>
  <si>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</si>
  <si>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</si>
  <si>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</si>
  <si>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</si>
  <si>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</si>
  <si>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https://www.humanitarianresponse.info/sites/www.humanitarianresponse.info/files/documents/files/hti_hpc_2022-hno_fr_final.pdf
https://reliefweb.int/report/haiti/haiti-violences-dans-la-zone-metropolitaine-de-port-au-prince-cite-soleil-rapport-de-situation-1-au-14-juillet-2022</t>
  </si>
  <si>
    <t>People displaced according to OCHA (until march) + people displaced according to OCHA because of the new clashes erupted in Cité-Soleil (in july)</t>
  </si>
  <si>
    <t>HTI001People displaced</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</si>
  <si>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</si>
  <si>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</si>
  <si>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</si>
  <si>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</si>
  <si>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</si>
  <si>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</si>
  <si>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</si>
  <si>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</si>
  <si>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</si>
  <si>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</si>
  <si>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</si>
  <si>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</si>
  <si>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</si>
  <si>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</si>
  <si>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</si>
  <si>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</si>
  <si>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</si>
  <si>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</si>
  <si>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</si>
  <si>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</si>
  <si>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</si>
  <si>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</si>
  <si>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There are no approximate or exact figures about people in need facing limited accesss constraints</t>
  </si>
  <si>
    <t>HTI001People facing limited access constraints</t>
  </si>
  <si>
    <t>There are no approximate or exact figures about people in need facing restricted accesss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</si>
  <si>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</si>
  <si>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</si>
  <si>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</si>
  <si>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</si>
  <si>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</si>
  <si>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</si>
  <si>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Buildings destroyed by the earthquake according to the Haitian Civil Protection General Directorate (DGPC). There are no exact figures about buildings destroyed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</si>
  <si>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</si>
  <si>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</si>
  <si>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</si>
  <si>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</si>
  <si>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</si>
  <si>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</si>
  <si>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</si>
  <si>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</si>
  <si>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</si>
  <si>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</si>
  <si>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</si>
  <si>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</si>
  <si>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</si>
  <si>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</si>
  <si>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</si>
  <si>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</si>
  <si>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</si>
  <si>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The REACH resource centre assessment conducted with ACTED reports 14,790 displaced people in Camp-Perrin, Cavaillon, L'Asile, Maniche and Peste communes.</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</si>
  <si>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</si>
  <si>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</si>
  <si>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</si>
  <si>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</si>
  <si>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</si>
  <si>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</si>
  <si>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</si>
  <si>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</si>
  <si>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</si>
  <si>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</si>
  <si>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</si>
  <si>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</si>
  <si>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</si>
  <si>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</si>
  <si>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</si>
  <si>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</si>
  <si>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</si>
  <si>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</si>
  <si>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</si>
  <si>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</si>
  <si>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</si>
  <si>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</si>
  <si>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</si>
  <si>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</si>
  <si>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</si>
  <si>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</si>
  <si>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</si>
  <si>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</si>
  <si>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</si>
  <si>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</si>
  <si>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</si>
  <si>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World Bank 2021</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</si>
  <si>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</si>
  <si>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</si>
  <si>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</si>
  <si>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</si>
  <si>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</si>
  <si>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</si>
  <si>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2021</t>
  </si>
  <si>
    <t>https://www.internal-displacement.org/sites/default/files/publications/documents/grid2021_idmc.pdf#page=34?v=2</t>
  </si>
  <si>
    <t>New displacements in 2020 (conflict and violence) and new displacements in 2020 (disasters) according to Internal Displacement Monitoring Center. However there are no other figures about the rest of affected people.</t>
  </si>
  <si>
    <t>SLV001People displaced</t>
  </si>
  <si>
    <t>SLV001Injuries reported</t>
  </si>
  <si>
    <t>ACLED 22/7/22</t>
  </si>
  <si>
    <t>SLV001Fatalities reported</t>
  </si>
  <si>
    <t>SLV001Fatalities in all crises</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</si>
  <si>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</si>
  <si>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</si>
  <si>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</si>
  <si>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</si>
  <si>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</si>
  <si>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</si>
  <si>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</si>
  <si>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</si>
  <si>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</si>
  <si>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</si>
  <si>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</si>
  <si>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</si>
  <si>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</si>
  <si>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</si>
  <si>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</si>
  <si>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</si>
  <si>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</si>
  <si>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</si>
  <si>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</si>
  <si>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</si>
  <si>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</si>
  <si>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</si>
  <si>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</si>
  <si>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</si>
  <si>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IOM (Feb-July 2022)</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</si>
  <si>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</si>
  <si>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</si>
  <si>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</si>
  <si>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</si>
  <si>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</si>
  <si>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</si>
  <si>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</si>
  <si>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</si>
  <si>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</si>
  <si>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</si>
  <si>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</si>
  <si>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</si>
  <si>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</si>
  <si>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</si>
  <si>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</si>
  <si>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</si>
  <si>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</si>
  <si>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</si>
  <si>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</si>
  <si>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</si>
  <si>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ACLED (01/02/2022-15/07/2022)</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</si>
  <si>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</si>
  <si>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</si>
  <si>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</si>
  <si>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</si>
  <si>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IRQ002Fatalities reported</t>
  </si>
  <si>
    <t>Total fatalities figure in the past six months. This figure includes people who killed in protests, riots, violence against civilians, explosions/remote violence and battles.</t>
  </si>
  <si>
    <t>IRQ002Fatalities in all crises</t>
  </si>
  <si>
    <t>IRQ003Fatalities in all crises</t>
  </si>
  <si>
    <t>There are no approximate or exact figures about fatalities reported because of this crisis</t>
  </si>
  <si>
    <t>CRI002Fatalities reported</t>
  </si>
  <si>
    <t>CRI002Fatalities in all crises</t>
  </si>
  <si>
    <t>CRI002People in Need</t>
  </si>
  <si>
    <t>UNHCR (30/06/2022)</t>
  </si>
  <si>
    <t>http://data2.unhcr.org/en/situations/syria/location/5</t>
  </si>
  <si>
    <t>Total number of Syrian refugees registered in UNHCR Iraq and consider persons of concern</t>
  </si>
  <si>
    <t>IRQ003People displaced</t>
  </si>
  <si>
    <t>IOM (31/03/2022); UNHCR (30/06/2022);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</si>
  <si>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</si>
  <si>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</si>
  <si>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</si>
  <si>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https://www.unhcr.org/news/briefing/2022/3/623d894c4/number-displaced-nicaraguans-costa-rica-doubles-year.html#:~:text=The%20number%20of%20Nicaraguan%20refugees,total%20population%20of%20five%20million.</t>
  </si>
  <si>
    <t>CRI002Minimal humanitarian conditions - Level 1</t>
  </si>
  <si>
    <t>CRI002Stressed humanitarian conditions - Level 2</t>
  </si>
  <si>
    <t>IRQ003People in Need</t>
  </si>
  <si>
    <t>UNHCR (30/06/2022);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</si>
  <si>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</si>
  <si>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</si>
  <si>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</si>
  <si>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</si>
  <si>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</si>
  <si>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</si>
  <si>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</si>
  <si>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</si>
  <si>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CRI002Moderate humanitarian conditions - Level 3</t>
  </si>
  <si>
    <t>IRQ003Extreme humanitarian conditions - Level 5</t>
  </si>
  <si>
    <t>CRI002Severe humanitarian conditions - Level 4</t>
  </si>
  <si>
    <t>CRI002Extreme humanitarian conditions - Level 5</t>
  </si>
  <si>
    <t>OCHA 27/03/2022; UNHCR 02/2022; UNHCR (30/06/2022)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</si>
  <si>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</si>
  <si>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</si>
  <si>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</si>
  <si>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</si>
  <si>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</si>
  <si>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</si>
  <si>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</si>
  <si>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</si>
  <si>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</si>
  <si>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Refugees and host community is affected</t>
  </si>
  <si>
    <t>CRI002Crisis affected groups</t>
  </si>
  <si>
    <t>IRQ001Extreme humanitarian conditions - Level 5</t>
  </si>
  <si>
    <t>CRI002People facing limited access constraints</t>
  </si>
  <si>
    <t>CRI002People facing restricted access constraints</t>
  </si>
  <si>
    <t>CRI002Illness cases reported</t>
  </si>
  <si>
    <t>CRI002Buildings damaged</t>
  </si>
  <si>
    <t>CRI002Buildings destroyed</t>
  </si>
  <si>
    <t>CRI002Economic Losses</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</si>
  <si>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</si>
  <si>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</si>
  <si>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</si>
  <si>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LBN002Fatalities in all crises</t>
  </si>
  <si>
    <t>OCHA (07/02/2022-30/05/2022)</t>
  </si>
  <si>
    <t>https://www.ochaopt.org/data/casualties</t>
  </si>
  <si>
    <t>Total number of injuries resulting directly from conflict (Palestinians), reported for the past six months</t>
  </si>
  <si>
    <t>PSE002Injuries reported</t>
  </si>
  <si>
    <t>Accled 01/02/2022-15/07/2022</t>
  </si>
  <si>
    <t>PSE002Fatalities in all crises</t>
  </si>
  <si>
    <t>SYR001Fatalities in all crises</t>
  </si>
  <si>
    <t>ACLED (01/01/2022 - 17/06/2022)</t>
  </si>
  <si>
    <t>The number of fatalities in the last 6 months</t>
  </si>
  <si>
    <t>TUR001Fatalities reported</t>
  </si>
  <si>
    <t>ACLED (01/02/2022 - 15/07/2022)</t>
  </si>
  <si>
    <t>The number of total fatalities in the last 6 months</t>
  </si>
  <si>
    <t>TUR001Fatalities in all crises</t>
  </si>
  <si>
    <t>TUR003Fatalities in all crises</t>
  </si>
  <si>
    <t>TUR004Fatalities reported</t>
  </si>
  <si>
    <t>TUR004Fatalities in all crises</t>
  </si>
  <si>
    <t>TUR002Fatalities in all crises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</si>
  <si>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</si>
  <si>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</si>
  <si>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Total population of the country according to OCHA (2021)</t>
  </si>
  <si>
    <t>GTM001Total population</t>
  </si>
  <si>
    <t>UNHCR 21/07/2022; UNHCR 02/2022; UNHCR 25/11/2021</t>
  </si>
  <si>
    <t>https://data2.unhcr.org/en/situations/syria/location/113; https://www.3rpsyriacrisis.org/wp-content/uploads/2022/02/RSO2022.pdf; https://www.3rpsyriacrisis.org/wp-content/uploads/2022/02/RSO2022.pdf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</si>
  <si>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</si>
  <si>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</si>
  <si>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21/07/2022; UNHCR 02/2022</t>
  </si>
  <si>
    <t>https://data2.unhcr.org/en/situations/syria/location/113; https://www.3rpsyriacrisis.org/wp-content/uploads/2022/02/RSO2022.pdf</t>
  </si>
  <si>
    <t xml:space="preserve">Figure represents the total number of refugees and asylum seekers in Turkey of all nationalities.  </t>
  </si>
  <si>
    <t>TUR003People displaced</t>
  </si>
  <si>
    <t>UNHCR 21/07/2022; UNHCR 02/2022; WFP 04/2020</t>
  </si>
  <si>
    <t>TUR003People in Need</t>
  </si>
  <si>
    <t>TUR003Minimal humanitarian conditions - Level 1</t>
  </si>
  <si>
    <t>TUR003Stressed humanitarian conditions - Level 2</t>
  </si>
  <si>
    <t>TUR003Moderate humanitarian conditions - Level 3</t>
  </si>
  <si>
    <t>TUR003Severe humanitarian conditions - Level 4</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</si>
  <si>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</si>
  <si>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</si>
  <si>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21/07/2022</t>
  </si>
  <si>
    <t>https://data2.unhcr.org/en/situations/syria/location/113</t>
  </si>
  <si>
    <t xml:space="preserve">Figure represents registered Syrian refugees in Turkey. Data comes from the most recent operational update for UNHCR Turkey </t>
  </si>
  <si>
    <t>TUR002People displaced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</si>
  <si>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</si>
  <si>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</si>
  <si>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</si>
  <si>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</si>
  <si>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TUR001People in Need</t>
  </si>
  <si>
    <t>TUR001Minimal humanitarian conditions - Level 1</t>
  </si>
  <si>
    <t>TUR001Stressed humanitarian conditions - Level 2</t>
  </si>
  <si>
    <t>TUR001Moderate humanitarian conditions - Level 3</t>
  </si>
  <si>
    <t>TUR001Severe humanitarian conditions - Level 4</t>
  </si>
  <si>
    <t>WFP 04/2020; UNHCR 21/07/2022; UNHCR 02/2022</t>
  </si>
  <si>
    <t>TUR002People in Need</t>
  </si>
  <si>
    <t>TUR002Minimal humanitarian conditions - Level 1</t>
  </si>
  <si>
    <t>TUR002Stressed humanitarian conditions - Level 2</t>
  </si>
  <si>
    <t>TUR002Moderate humanitarian conditions - Level 3</t>
  </si>
  <si>
    <t>TUR002Severe humanitarian conditions - Level 4</t>
  </si>
  <si>
    <t>https://data.worldbank.org/indicator/AG.LND.TOTL.K2?locations=GT</t>
  </si>
  <si>
    <t>Total landmass of the country as the whole country is exposed</t>
  </si>
  <si>
    <t>GTM001Landmass affected</t>
  </si>
  <si>
    <t>Sum of the people affected in the individual crises Mixed Migration - Turkey and Greece</t>
  </si>
  <si>
    <t>REG006People affected</t>
  </si>
  <si>
    <t>The number of people displaced, Mixed Migration - Turkey and Greece</t>
  </si>
  <si>
    <t>REG006People displaced</t>
  </si>
  <si>
    <t>GTM001People exposed</t>
  </si>
  <si>
    <t>The civilian deaths or got missing recorded in Mixed Migration crisis- Turkey and Greece</t>
  </si>
  <si>
    <t>REG006Fatalities reported</t>
  </si>
  <si>
    <t>REG006Fatalities in all crises</t>
  </si>
  <si>
    <t>REG006People in Need</t>
  </si>
  <si>
    <t>REG006Minimal humanitarian conditions - Level 1</t>
  </si>
  <si>
    <t>REG006Stressed humanitarian conditions - Level 2</t>
  </si>
  <si>
    <t>REG006Moderate humanitarian conditions - Level 3</t>
  </si>
  <si>
    <t>REG006Severe humanitarian conditions - Level 4</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</si>
  <si>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</si>
  <si>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</si>
  <si>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</si>
  <si>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</si>
  <si>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</si>
  <si>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</si>
  <si>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GTM001Fatalities reported</t>
  </si>
  <si>
    <t>GTM001Fatalities in all crises</t>
  </si>
  <si>
    <t>GTM001People in Need</t>
  </si>
  <si>
    <t>GTM001Minimal humanitarian conditions - Level 1</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</si>
  <si>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</si>
  <si>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</si>
  <si>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</si>
  <si>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</si>
  <si>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</si>
  <si>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</si>
  <si>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</si>
  <si>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</si>
  <si>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</si>
  <si>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</si>
  <si>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</si>
  <si>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</si>
  <si>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</si>
  <si>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</si>
  <si>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</si>
  <si>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GTM001Stressed humanitarian conditions - Level 2</t>
  </si>
  <si>
    <t>GTM001Moderate humanitarian conditions - Level 3</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</si>
  <si>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</si>
  <si>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</si>
  <si>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</si>
  <si>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</si>
  <si>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</si>
  <si>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</si>
  <si>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</si>
  <si>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</si>
  <si>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</si>
  <si>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</si>
  <si>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</si>
  <si>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</si>
  <si>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</si>
  <si>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</si>
  <si>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</si>
  <si>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</si>
  <si>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HND001Total population</t>
  </si>
  <si>
    <t>https://data.worldbank.org/indicator/AG.LND.TOTL.K2?locations=HN</t>
  </si>
  <si>
    <t>HND001Landmass affected</t>
  </si>
  <si>
    <t>HND001People exposed</t>
  </si>
  <si>
    <t>People affected according to OCHA 2021</t>
  </si>
  <si>
    <t>HND001People affected</t>
  </si>
  <si>
    <t>https://reliefweb.int/report/honduras/honduras-humanitarian-response-plan-august-2021-december-2022</t>
  </si>
  <si>
    <t>Internally displaced people according to OCHA</t>
  </si>
  <si>
    <t>HND001People displaced</t>
  </si>
  <si>
    <t>HND001Injuries reported</t>
  </si>
  <si>
    <t>HND001Fatalities reported</t>
  </si>
  <si>
    <t>HND001Fatalities in all crises</t>
  </si>
  <si>
    <t>HND001People in Need</t>
  </si>
  <si>
    <t>HND001Minimal humanitarian conditions - Level 1</t>
  </si>
  <si>
    <t>HND001Stressed humanitarian conditions - Level 2</t>
  </si>
  <si>
    <t>WPR 21/07/2021 ; UNHCR 30/06/2022 ; IOM 13/06/2022</t>
  </si>
  <si>
    <t>https://worldpopulationreview.com/countries/djibouti-population; https://reliefweb.int/report/djibouti/djibouti-refugees-and-asylum-seekers-30-june-2022 ; https://dtm.iom.int/reports/djibouti-%E2%80%94-migration-trends-dashboard-may-2022</t>
  </si>
  <si>
    <t>1,121,001 is the total population of Djibouti in 2020 according to World Population Review live figure + Refugees and Asylum seekers (35,540) as of 30 June + Stranded migrants (673) as of 30 May 2022.</t>
  </si>
  <si>
    <t>DJI001Total population</t>
  </si>
  <si>
    <t>WPR 07/07/2021 ; UNHCR 06/05/2022 ; IOM 13/06/2022</t>
  </si>
  <si>
    <t>DJI001People exposed</t>
  </si>
  <si>
    <t>UNHCR 30/06/2022 ; IOM 13/06/2022 ; IPC 05/05/2022</t>
  </si>
  <si>
    <t>https://data2.unhcr.org/en/documents/details/92638 ; https://reliefweb.int/report/djibouti/iom-djibouti-dtm-migration-trends-dashboard-april-2022 ; https://www.ipcinfo.org/ipc-country-analysis/details-map/en/c/1155581/</t>
  </si>
  <si>
    <t>Refugees and Asylum seekers (35,540) as of 30 June + Stranded migrants (673) as of 30 May 2022. + People in IPC level 2 and above (606,935) between July and December. This figure accounts for people affected both by the drought and mixed migration crisis.</t>
  </si>
  <si>
    <t>DJI001People affected</t>
  </si>
  <si>
    <t>UNHCR 30/06//2022 ; IOM 13/06/2022</t>
  </si>
  <si>
    <t>https://data2.unhcr.org/en/documents/details/92638 ; https://reliefweb.int/report/djibouti/iom-djibouti-dtm-migration-trends-dashboard-january-2022</t>
  </si>
  <si>
    <t>Refugees and asylum seekers (35,540) as of 30 June + Stranded migrants (673) as of 30 May 2022.</t>
  </si>
  <si>
    <t>DJI001People displaced</t>
  </si>
  <si>
    <t>Missingmigrants.com Accessed on 21/07/2022</t>
  </si>
  <si>
    <t>https://missingmigrants.iom.int/region/africa?region_incident=4051&amp;route=3906&amp;incident_date%5Bmin%5D=01%2F21%2F2022&amp;incident_date%5Bmax%5D=07%2F21%2F2022</t>
  </si>
  <si>
    <t>fatalities between 21 Jan and 21 July 2022</t>
  </si>
  <si>
    <t>DJI001Fatalities reported</t>
  </si>
  <si>
    <t>DJI001Fatalities in all crises</t>
  </si>
  <si>
    <t>DJI001People in Need</t>
  </si>
  <si>
    <t>DJI001Minimal humanitarian conditions - Level 1</t>
  </si>
  <si>
    <t xml:space="preserve">ACAPS methodology: Level 2 = Affected population - PIN 
</t>
  </si>
  <si>
    <t>DJI001Stressed humanitarian conditions - Level 2</t>
  </si>
  <si>
    <t>People in Ciris IPC-3 (179,778) between July and December + Refugees and asylum seekers (35,540) as of 30 June 2022 + Stranded migrants (673) as of 30 May 2022.</t>
  </si>
  <si>
    <t>DJI001Moderate humanitarian conditions - Level 3</t>
  </si>
  <si>
    <t>DJI002Total population</t>
  </si>
  <si>
    <t xml:space="preserve">WPR 21/07/2021 ; UNHCR 30/06/2022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</si>
  <si>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</si>
  <si>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</si>
  <si>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</si>
  <si>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UNHCR 30/06/2022 ; IOM 13/06/2022</t>
  </si>
  <si>
    <t>DJI002People affected</t>
  </si>
  <si>
    <t>DJI002People displaced</t>
  </si>
  <si>
    <t>DJI002Fatalities reported</t>
  </si>
  <si>
    <t>DJI002Fatalities in all crises</t>
  </si>
  <si>
    <t>https://data2.unhcr.org/en/documents/details/92638 ; https://reliefweb.int/report/djibouti/iom-djibouti-dtm-migration-trends-dashboard-april-2022</t>
  </si>
  <si>
    <t>DJI002People in Need</t>
  </si>
  <si>
    <t>DJI002Minimal humanitarian conditions - Level 1</t>
  </si>
  <si>
    <t>DJI002Stressed humanitarian conditions - Level 2</t>
  </si>
  <si>
    <t>DJI002Moderate humanitarian conditions - Level 3</t>
  </si>
  <si>
    <t>DJI003Total population</t>
  </si>
  <si>
    <t>WPR 07/07/2021 ; UNHCR 30/06/2022 ; IOM 13/06/2022</t>
  </si>
  <si>
    <t>The whole population is exposed to the drought crisis</t>
  </si>
  <si>
    <t>DJI003People exposed</t>
  </si>
  <si>
    <t>IPC 05/05/2022</t>
  </si>
  <si>
    <t>People in IPC level 2 and above (606,935) as between July to Dec</t>
  </si>
  <si>
    <t>DJI003People affected</t>
  </si>
  <si>
    <t>No figures of people being internally displaced because of the drought crisis</t>
  </si>
  <si>
    <t>DJI003People displaced</t>
  </si>
  <si>
    <t>No information was available for drought related fatalaties</t>
  </si>
  <si>
    <t>DJI003Fatalities reported</t>
  </si>
  <si>
    <t>DJI003Fatalities in all crises</t>
  </si>
  <si>
    <t>DJI003People in Need</t>
  </si>
  <si>
    <t>IPC 05/05/2022 ; UNHCR 30/06/2022 ; IOM 13/06/2022</t>
  </si>
  <si>
    <t>https://www.ipcinfo.org/ipc-country-analysis/details-map/en/c/1155581/ ; https://data2.unhcr.org/en/documents/details/92638 ; https://reliefweb.int/report/djibouti/iom-djibouti-dtm-migration-trends-dashboard-april-2022</t>
  </si>
  <si>
    <t>DJI003Minimal humanitarian conditions - Level 1</t>
  </si>
  <si>
    <t>DJI003Stressed humanitarian conditions - Level 2</t>
  </si>
  <si>
    <t>People in Ciris IPC-3 between July and December</t>
  </si>
  <si>
    <t>DJI003Moderate humanitarian conditions - Level 3</t>
  </si>
  <si>
    <t>Theres is lack of information on the severity of needs.</t>
  </si>
  <si>
    <t>DJI002Severe humanitarian conditions - Level 4</t>
  </si>
  <si>
    <t>Refugees and asylum seekers</t>
  </si>
  <si>
    <t>DJI002Crisis affected groups</t>
  </si>
  <si>
    <t>DJI002Extreme humanitarian conditions - Level 5</t>
  </si>
  <si>
    <t>People in Emergency IPC-4 between July and December</t>
  </si>
  <si>
    <t>DJI003Severe humanitarian conditions - Level 4</t>
  </si>
  <si>
    <t>There is no data available of extreme needs in Djibouti and no one is in Catastrophe (IPC-5) between  July and December</t>
  </si>
  <si>
    <t>DJI003Extreme humanitarian conditions - Level 5</t>
  </si>
  <si>
    <t>HND001Moderate humanitarian conditions - Level 3</t>
  </si>
  <si>
    <t>HND001Severe humanitarian conditions - Level 4</t>
  </si>
  <si>
    <t>HND001Extreme humanitarian conditions - Level 5</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</si>
  <si>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</si>
  <si>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</si>
  <si>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</si>
  <si>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</si>
  <si>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</si>
  <si>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</si>
  <si>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</si>
  <si>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</si>
  <si>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</si>
  <si>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</si>
  <si>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</si>
  <si>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</si>
  <si>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</si>
  <si>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</si>
  <si>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</si>
  <si>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</si>
  <si>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</si>
  <si>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</si>
  <si>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</si>
  <si>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</si>
  <si>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The number of Nicaraguan refugees and asylum seekers in Costa Rica. Figures about refugees and asylum seekers in other countries are not clear.</t>
  </si>
  <si>
    <t>NIC001People affected</t>
  </si>
  <si>
    <t>NIC001People displaced</t>
  </si>
  <si>
    <t>NIC001Injuries reported</t>
  </si>
  <si>
    <t>Fatalities reported in battles, riots, and violence against civilians. Time period: 15/07/2021-15/07/2022</t>
  </si>
  <si>
    <t>NIC001Fatalities reported</t>
  </si>
  <si>
    <t>NIC001Fatalities in all crises</t>
  </si>
  <si>
    <t>NIC001People in Need</t>
  </si>
  <si>
    <t>https://data.worldbank.org/indicator/SP.POP.TOTL?locations=NI ; https://data.worldbank.org/indicator/SM.POP.TOTL ; https://datosmacro.expansion.com/demografia/migracion/emigracion/nicaragua</t>
  </si>
  <si>
    <t>NIC001Minimal humanitarian conditions - Level 1</t>
  </si>
  <si>
    <t>There are no approximate or exact figures about stressed humanitarian conditions</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</si>
  <si>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</si>
  <si>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</si>
  <si>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</si>
  <si>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</si>
  <si>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</si>
  <si>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</si>
  <si>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</si>
  <si>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</si>
  <si>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</si>
  <si>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</si>
  <si>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</si>
  <si>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</si>
  <si>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</si>
  <si>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</si>
  <si>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</si>
  <si>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</si>
  <si>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</si>
  <si>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</si>
  <si>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</si>
  <si>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Total population of the country according to the World Bank + Total venezuelans refugees and migrants (2022) - # of Dominicans living abroad (2019)</t>
  </si>
  <si>
    <t>DOM002People affected</t>
  </si>
  <si>
    <t>R4V 2022</t>
  </si>
  <si>
    <t>https://www.r4v.info/es/document/r4v-america-latina-y-el-caribe-refugiados-y-migrantes-venezolanos-en-la-region-julio-2022</t>
  </si>
  <si>
    <t>Total venezuelans refugees and migrants (july 2022)</t>
  </si>
  <si>
    <t>DOM002People displaced</t>
  </si>
  <si>
    <t>DOM002Injuries reported</t>
  </si>
  <si>
    <t>There are no approximate or exact figures about fatalities reported</t>
  </si>
  <si>
    <t>DOM002Fatalities reported</t>
  </si>
  <si>
    <t>DOM002Fatalities in all crises</t>
  </si>
  <si>
    <t>https://data.humdata.org/dataset/rmrp-2022</t>
  </si>
  <si>
    <t>People in need according to R4V</t>
  </si>
  <si>
    <t>DOM002People in Need</t>
  </si>
  <si>
    <t>Land size of regions that host refugees Ali Sabieh (2400km2) Djibouti (200km2) and Obock (4700km2)</t>
  </si>
  <si>
    <t>DJI002Landmass affected</t>
  </si>
  <si>
    <t>World Bank 2020 ; R4V 2022</t>
  </si>
  <si>
    <t>DOM002Minimal humanitarian conditions - Level 1</t>
  </si>
  <si>
    <t>DOM002Stressed humanitarian conditions - Level 2</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</si>
  <si>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</si>
  <si>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</si>
  <si>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</si>
  <si>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</si>
  <si>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</si>
  <si>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</si>
  <si>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</si>
  <si>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</si>
  <si>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</si>
  <si>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</si>
  <si>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</si>
  <si>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</si>
  <si>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</si>
  <si>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</si>
  <si>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</si>
  <si>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</si>
  <si>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</si>
  <si>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</si>
  <si>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</si>
  <si>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</si>
  <si>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</si>
  <si>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PAN002People displaced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</si>
  <si>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</si>
  <si>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</si>
  <si>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</si>
  <si>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</si>
  <si>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</si>
  <si>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</si>
  <si>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 xml:space="preserve">People in need according to R4V </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</si>
  <si>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</si>
  <si>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</si>
  <si>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</si>
  <si>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</si>
  <si>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</si>
  <si>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</si>
  <si>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</si>
  <si>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</si>
  <si>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</si>
  <si>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</si>
  <si>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</si>
  <si>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</si>
  <si>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</si>
  <si>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</si>
  <si>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</si>
  <si>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</si>
  <si>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</si>
  <si>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</si>
  <si>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</si>
  <si>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</si>
  <si>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</si>
  <si>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</si>
  <si>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</si>
  <si>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UNHCR accessed on 25/07/2022</t>
  </si>
  <si>
    <t>https://data.unhcr.org/en/country/mrt</t>
  </si>
  <si>
    <t>People displaced is the number of Malian refugees in Mauritania as of 31 May 2022 (85,000)</t>
  </si>
  <si>
    <t>MRT002People displaced</t>
  </si>
  <si>
    <t>ACLED accessed on 23/07/2022</t>
  </si>
  <si>
    <t>fatalities between 01 January and 15 July 2022 related to Malian refugees .</t>
  </si>
  <si>
    <t>MRT002Fatalities reported</t>
  </si>
  <si>
    <t>fatalities between 01 January 2022 and 15/07/ 2022</t>
  </si>
  <si>
    <t>MRT002Fatalities in all crises</t>
  </si>
  <si>
    <t>MRT002People in Need</t>
  </si>
  <si>
    <t>MRT002Minimal humanitarian conditions - Level 1</t>
  </si>
  <si>
    <t>City Populaation acceessed on 25/07/2022 , GIZ,UNHCR 20/04/2022 , UNHCR accessed on 25/07/2022</t>
  </si>
  <si>
    <t>https://data.unhcr.org/en/country/mrt , https://www.citypopulation.de/en/mauritania/cities/ , https://data.unhcr.org/en/documents/details/92148</t>
  </si>
  <si>
    <t>MRT002Stressed humanitarian conditions - Level 2</t>
  </si>
  <si>
    <t>Level 3 is the number of Malian refugees in Mauritania as of 31 May 2022 (85,000)</t>
  </si>
  <si>
    <t>MRT002Moderate humanitarian conditions - Level 3</t>
  </si>
  <si>
    <t>MRT002Severe humanitarian conditions - Level 4</t>
  </si>
  <si>
    <t>MRT002Extreme humanitarian conditions - Level 5</t>
  </si>
  <si>
    <t>MRT003Total population</t>
  </si>
  <si>
    <t>PRCA accessed 26/07/2022</t>
  </si>
  <si>
    <t>https://www.food-security.net/datas/mauritania/</t>
  </si>
  <si>
    <t>ACAPS methodology: People exposed = level 1 to 5</t>
  </si>
  <si>
    <t>MRT003People exposed</t>
  </si>
  <si>
    <t>ACAPS methodology: People affected = level 2 to 5</t>
  </si>
  <si>
    <t>MRT003People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</si>
  <si>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</si>
  <si>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</si>
  <si>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</si>
  <si>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</si>
  <si>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fatalities between 01 January  and 15 July 2022 because of food insecurity .</t>
  </si>
  <si>
    <t>MRT003Fatalities reported</t>
  </si>
  <si>
    <t>MRT003Fatalities in all crises</t>
  </si>
  <si>
    <t>MRT003People in Need</t>
  </si>
  <si>
    <t>People in minimal food insecurity level (Phase 1) between June  2022 -Septemper 2022</t>
  </si>
  <si>
    <t>MRT003Minimal humanitarian conditions - Level 1</t>
  </si>
  <si>
    <t>People in under pressure food insecurity level (Phase 2) between June  2022 -Septemper 2022</t>
  </si>
  <si>
    <t>MRT003Stressed humanitarian conditions - Level 2</t>
  </si>
  <si>
    <t>People in crises food insecurity levels (Phase 3) between June  2022 -Septemper 2022</t>
  </si>
  <si>
    <t>MRT003Moderate humanitarian conditions - Level 3</t>
  </si>
  <si>
    <t>People in emergency food insecurity level (Phase 4) between June  2022 -Septemper 2022</t>
  </si>
  <si>
    <t>MRT003Severe humanitarian conditions - Level 4</t>
  </si>
  <si>
    <t>People in starvation food insecurity level (Phase 5) between June  2022 -Septemper 2022</t>
  </si>
  <si>
    <t>MRT003Extreme humanitarian conditions - Level 5</t>
  </si>
  <si>
    <t>IOM 15/07/2022</t>
  </si>
  <si>
    <t>https://reliefweb.int/report/mozambique/iom-mozambique-cabo-delgado-nampula-niassa-sofala-zambezia-and-inhambane-provinces-summary-results-idp-baseline-assessment-round-16-may-june-2022</t>
  </si>
  <si>
    <t>Assessments estimate the presence of 946,508 internally displaced persons (IDPs) mapped across displacement sites and host communities in 212 localities. Figures from the latest IOM report.</t>
  </si>
  <si>
    <t>MOZ004People displaced</t>
  </si>
  <si>
    <t>ACLED ACCESSED ON 27/07/2022</t>
  </si>
  <si>
    <t>Fatalities reported  as from 22/01/2022 - 22/07/2022 on ACLED data dashboard in the cabo Delgado, Niassa and Nampula provinces.</t>
  </si>
  <si>
    <t>MOZ004Fatalities reported</t>
  </si>
  <si>
    <t>ACLED ACCESSED ON 27/07/2022; OCHA 13/04/2022</t>
  </si>
  <si>
    <t>https://acleddata.com/dashboard/#/dashboard; https://reliefweb.int/sites/reliefweb.int/files/resources/Flash%20Update%20No.%209%20Gombe%20Response%2020220413.pdf</t>
  </si>
  <si>
    <t>The sum of fatalities due to cyclones and the insurgency</t>
  </si>
  <si>
    <t>MOZ004Fatalities in all crises</t>
  </si>
  <si>
    <t>IOM 26/03/2022; OCHA 13/04/2022;IOM 15/07/2022</t>
  </si>
  <si>
    <t>https://reliefweb.int/report/mozambique/iom-mozambique-cabo-delgado-nampula-niassa-sofala-zambezia-and-inhambane-provinces; https://reliefweb.int/report/mozambique/mozambique-tropical-cyclone-gombe-flash-update-no9-13-april-2022; https://reliefweb.int/report/mozambique/iom-mozambique-cabo-delgado-nampula-niassa-sofala-zambezia-and-inhambane-provinces-summary-results-idp-baseline-assessment-round-16-may-june-2022</t>
  </si>
  <si>
    <t xml:space="preserve">Number of people displaced by Tropical Cyclones and the Cabo Delgado insurgency </t>
  </si>
  <si>
    <t>MOZ001People displaced</t>
  </si>
  <si>
    <t>MOZ001Fatalities reported</t>
  </si>
  <si>
    <t>MOZ001Fatalities in all crises</t>
  </si>
  <si>
    <t>ACLED Accessed 18/03/2022; OCHA 13/04/2022; ACLED Accessed 27/07/2022</t>
  </si>
  <si>
    <t>https://acleddata.com/data-export-tool/; https://reliefweb.int/sites/reliefweb.int/files/resources/Flash%20Update%20No.%209%20Gombe%20Response%2020220413.pdf</t>
  </si>
  <si>
    <t>Fatalities from the cyclones and the Cabo Delgado insurgency</t>
  </si>
  <si>
    <t>MOZ008Fatalities in all crises</t>
  </si>
  <si>
    <t>World Population Review Accessed 27/07/2022</t>
  </si>
  <si>
    <t>https://worldpopulationreview.com/countries/uganda-population</t>
  </si>
  <si>
    <t>Total population of Uganda</t>
  </si>
  <si>
    <t>UGA005Total population</t>
  </si>
  <si>
    <t>City Population 12/06/2020</t>
  </si>
  <si>
    <t>https://www.citypopulation.de/en/uganda/admin/</t>
  </si>
  <si>
    <t>Landmass of 12 districts which host most refugees.</t>
  </si>
  <si>
    <t>UGA005Landmass affected</t>
  </si>
  <si>
    <t>UNHCR 30/06/2022</t>
  </si>
  <si>
    <t>https://data.unhcr.org/en/country/uga</t>
  </si>
  <si>
    <t>The total number of Refugees and host population living in the 12 districts that host the majority of the refugees.</t>
  </si>
  <si>
    <t>UGA005People exposed</t>
  </si>
  <si>
    <t>UNHCR 05/07/2022</t>
  </si>
  <si>
    <t>https://data.unhcr.org/en/documents/details/94046</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</si>
  <si>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</si>
  <si>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</si>
  <si>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displaced</t>
  </si>
  <si>
    <t>ECHO 26/07/2022</t>
  </si>
  <si>
    <t>https://reliefweb.int/report/uganda/uganda-karamoja-subregion-acute-food-insecurity-and-malnutrition-dg-echo-ipc-wfp-unicef-fewsnet-local-media-echo-daily-flash-26-july-2022</t>
  </si>
  <si>
    <t>Fatalities due to starvation, based on estimates provided by government officials. No information about refugee fatalities.</t>
  </si>
  <si>
    <t>UGA005Fatalities in all crises</t>
  </si>
  <si>
    <t>UGA005People in Need</t>
  </si>
  <si>
    <t>UNHCR 05/07/2022; UNHCR 30/06/2022</t>
  </si>
  <si>
    <t>https://data.unhcr.org/en/documents/details/94046; https://data.unhcr.org/en/country/uga</t>
  </si>
  <si>
    <t>Level 1 and 2 figures were calculated according to ACAPS methodology. All refugees are assumed to have moderate(Level 3) humanitarian needs. While there may be refugees living in Uganda that are experiencing level 4  and 5 humanitarian conditions, there is no clear evidence for this.</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</si>
  <si>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</si>
  <si>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</si>
  <si>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</si>
  <si>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</si>
  <si>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</si>
  <si>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Food Security Crisis in Karamoja Region</t>
  </si>
  <si>
    <t>UGA007</t>
  </si>
  <si>
    <t>UGA007Total population</t>
  </si>
  <si>
    <t>IPC 31/05/2022</t>
  </si>
  <si>
    <t>https://www.ipcinfo.org/ipc-country-analysis/details-map/en/c/1155648/?iso3=UGA</t>
  </si>
  <si>
    <t>Since the entire region is affected by the food security crisis, the entire population of the region is considered affected</t>
  </si>
  <si>
    <t>UGA007People affected</t>
  </si>
  <si>
    <t xml:space="preserve">No information about people displaced due to food insecurity.
</t>
  </si>
  <si>
    <t>UGA007People displaced</t>
  </si>
  <si>
    <t>UGA007Injuries reported</t>
  </si>
  <si>
    <t>About 91,610 children aged 6 to 59 months and 9,453 pregnant or lactating women (PLW) in the nine districts included in the analysis are affected by acute malnutrition and are in need of treatment.</t>
  </si>
  <si>
    <t>UGA007Illness cases reported</t>
  </si>
  <si>
    <t>Fatalities due to starvation, based on estimates provided by government officials.</t>
  </si>
  <si>
    <t>UGA007Fatalities reported</t>
  </si>
  <si>
    <t>UGA007Buildings damaged</t>
  </si>
  <si>
    <t>UGA007Buildings destroyed</t>
  </si>
  <si>
    <t>UGA007Economic Losses</t>
  </si>
  <si>
    <t>UGA007People in Need</t>
  </si>
  <si>
    <t>ACAPS methodology was used to compute level 1 and 2. Level 3 corresponds to people in phase 3 in the IPC, level 4 corresponds to people in phase 4 in the IPC and level 5 corresponds to people in phase 5 in the IPC.</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</si>
  <si>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</si>
  <si>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</si>
  <si>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</si>
  <si>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</si>
  <si>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</si>
  <si>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UGA007Fatalities in all crises</t>
  </si>
  <si>
    <t xml:space="preserve">Medium </t>
  </si>
  <si>
    <t>Host population is affected by food security crisis</t>
  </si>
  <si>
    <t>UGA007Crisis affected groups</t>
  </si>
  <si>
    <t>UGA007People facing limited access constraints</t>
  </si>
  <si>
    <t>UGA007People facing restricted access constraints</t>
  </si>
  <si>
    <t>The population of Karamoja that is exposed to the crisis</t>
  </si>
  <si>
    <t>UGA007People exposed</t>
  </si>
  <si>
    <t>Uganda Bureau of Statistics 21/09/2018</t>
  </si>
  <si>
    <t>https://www.ubos.org/explore-statistics/14/</t>
  </si>
  <si>
    <t>The population of Karamoja region, converted from ha to KM squred</t>
  </si>
  <si>
    <t>UGA007Landmass affected</t>
  </si>
  <si>
    <t>Multiple crises in Uganda</t>
  </si>
  <si>
    <t>UGA001</t>
  </si>
  <si>
    <t>UGA001Total population</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</si>
  <si>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</si>
  <si>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</si>
  <si>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</si>
  <si>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</si>
  <si>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IPC 31/05/2022;UNHCR 30/06/2022</t>
  </si>
  <si>
    <t>https://www.ipcinfo.org/ipc-country-analysis/details-map/en/c/1155648/?iso3=UGA;https://data.unhcr.org/en/country/uga</t>
  </si>
  <si>
    <t>Aggregated figure of people exposed to the food security crisis in Karamoja and international displacement crisis.</t>
  </si>
  <si>
    <t>UGA001People exposed</t>
  </si>
  <si>
    <t>IPC 31/05/2022;UNHCR 05/07/2022</t>
  </si>
  <si>
    <t>https://www.ipcinfo.org/ipc-country-analysis/details-map/en/c/1155648/?iso3=UGA;https://data.unhcr.org/en/documents/details/94046</t>
  </si>
  <si>
    <t>Aggregated figure of people affected by the food security crisis in Karamoja and international displacement crisis.</t>
  </si>
  <si>
    <t>UGA001People affected</t>
  </si>
  <si>
    <t>Refugees in Uganda</t>
  </si>
  <si>
    <t>UGA001People displaced</t>
  </si>
  <si>
    <t>UGA001Injuries reported</t>
  </si>
  <si>
    <t>UGA001Fatalities reported</t>
  </si>
  <si>
    <t>UGA001Fatalities in all crises</t>
  </si>
  <si>
    <t>UGA001People in Need</t>
  </si>
  <si>
    <t>IPC 31/05/2022;UNHCR 05/07/2022; UNHCR 30/06/2022</t>
  </si>
  <si>
    <t>https://www.ipcinfo.org/ipc-country-analysis/details-map/en/c/1155648/?iso3=UGA;https://data.unhcr.org/en/documents/details/94046; https://data.unhcr.org/en/country/uga</t>
  </si>
  <si>
    <t>ACAPS Methodology was used to compute Level 1 and 2 figures. Level 3 to 5 are aggregated figures of the food security crisis in Karamoja and international displacement crisis</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</si>
  <si>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</si>
  <si>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</si>
  <si>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</si>
  <si>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</si>
  <si>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</si>
  <si>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 xml:space="preserve">Host population is affected by food security crisis, while Host population and refugees are affected by the international displacement crisis. </t>
  </si>
  <si>
    <t>UGA001Crisis affected groups</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</si>
  <si>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</si>
  <si>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</si>
  <si>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</si>
  <si>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</si>
  <si>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</si>
  <si>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</si>
  <si>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</si>
  <si>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</si>
  <si>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</si>
  <si>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</si>
  <si>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</si>
  <si>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</si>
  <si>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ACLED Accessed on 26/07/2022</t>
  </si>
  <si>
    <t>Number of casualties across Chad between 01/02/2022 and 19/07/2022. Figure is likely an underestimation, as violent incidents often go unreported.</t>
  </si>
  <si>
    <t>TCD001Fatalities reported</t>
  </si>
  <si>
    <t>TCD001Fatalities in all crises</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</si>
  <si>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</si>
  <si>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</si>
  <si>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</si>
  <si>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</si>
  <si>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</si>
  <si>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</si>
  <si>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</si>
  <si>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</si>
  <si>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</si>
  <si>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</si>
  <si>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</si>
  <si>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</si>
  <si>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</si>
  <si>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</si>
  <si>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</si>
  <si>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</si>
  <si>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</si>
  <si>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UNHCR 30/06/2022; IOM 30/06/2022</t>
  </si>
  <si>
    <t>https://data2.unhcr.org/en/country/tcd; https://dtm.iom.int/reports/west-and-central-africa-%E2%80%94-lake-chad-basin-crisis-monthly-dashboard-45-30-june-2022</t>
  </si>
  <si>
    <t xml:space="preserve">Nigerian refugees (20,021) as of 30 June 2022 + IDPs in Lac region (377,877) as of 30 June 2022 according to IOM + Returnees from Lake Chad Bassin (23,901) as of 30 June 2022 </t>
  </si>
  <si>
    <t>TCD003People displaced</t>
  </si>
  <si>
    <t xml:space="preserve">Total number of fatilities recorded by ACLED in Lac region between 16/02/2022 and 10/07/2022. Figure is likely an under-estimation, as violent incidents often go unreported.  </t>
  </si>
  <si>
    <t>TCD003Fatalities reported</t>
  </si>
  <si>
    <t>TCD003Fatalities in all crises</t>
  </si>
  <si>
    <t>TCD003People in Need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</si>
  <si>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</si>
  <si>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</si>
  <si>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</si>
  <si>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</si>
  <si>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</si>
  <si>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</si>
  <si>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</si>
  <si>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</si>
  <si>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</si>
  <si>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</si>
  <si>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</si>
  <si>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https://data2.unhcr.org/en/country/tcd</t>
  </si>
  <si>
    <t>Figure of CAR refugees in Chad acccording to UNHCR as of 30 June</t>
  </si>
  <si>
    <t>TCD004People displaced</t>
  </si>
  <si>
    <t>TCD004Fatalities reported</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</si>
  <si>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</si>
  <si>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</si>
  <si>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</si>
  <si>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</si>
  <si>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</si>
  <si>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</si>
  <si>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</si>
  <si>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UNCHR 30/06/2022</t>
  </si>
  <si>
    <t>https://data.unhcr.org/en/country/tcd</t>
  </si>
  <si>
    <t>Figure of Sudan refugees in Chad according to UNHCR</t>
  </si>
  <si>
    <t>TCD005People displaced</t>
  </si>
  <si>
    <t>TCD005Fatalities reported</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</si>
  <si>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</si>
  <si>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</si>
  <si>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</si>
  <si>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</si>
  <si>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</si>
  <si>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</si>
  <si>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</si>
  <si>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</si>
  <si>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TCD006Fatalities reported</t>
  </si>
  <si>
    <t>WPR Accessed on 27/07/2022; UNHCR 2022</t>
  </si>
  <si>
    <t>https://worldpopulationreview.com/countries/central-african-republic-population; https://data.unhcr.org/en/country/caf</t>
  </si>
  <si>
    <t>Population according to World Population Review Live figure (5,580,950) + Refugees (10,968) &amp; Asylum Seekers (372) - Car refugees abroad (207054) as of 30 June 2022.</t>
  </si>
  <si>
    <t>CAF001Total population</t>
  </si>
  <si>
    <t>WPR Accessed on 27/07/2022; OCHA HNO 2022</t>
  </si>
  <si>
    <t>https://worldpopulationreview.com/countries/central-african-republic-population; https://www.humanitarianresponse.info/en/operations/central-african-republic/document/car-humanitarian-needs-overview-hno-2022#:~:text=The%20Humanitarian%20Needs%20Overview%202022,Team%20and%20other%20humanitarian%20partners.</t>
  </si>
  <si>
    <t>Popualtion according to World Population Review Live figre  (5,580,950) + IDPs (722,000), returnees (256,000), host population (2,100,000) &amp; refugees (9,500) according to OCHA 2022</t>
  </si>
  <si>
    <t>CAF001People exposed</t>
  </si>
  <si>
    <t>OCHA HNO 2022</t>
  </si>
  <si>
    <t>https://www.humanitarianresponse.info/en/operations/central-african-republic/document/car-humanitarian-needs-overview-hno-2022#:~:text=The%20Humanitarian%20Needs%20Overview%202022,Team%20and%20other%20humanitarian%20partners.</t>
  </si>
  <si>
    <t>PiN figure according to OCHA used as people affected due to lack of information on figure and severity levels</t>
  </si>
  <si>
    <t>CAF001People affected</t>
  </si>
  <si>
    <t>UNHCR 2022; OCHA HNO 2022</t>
  </si>
  <si>
    <t>https://data.unhcr.org/en/country/caf</t>
  </si>
  <si>
    <t>Figure represents sum of IDPs [(610,265 UNHCR) + Refugees (10,968) &amp; Asylum Seekers (372) + Returnees (499,430)] as of 30 June 2022 according to UNHCR</t>
  </si>
  <si>
    <t>CAF001People displaced</t>
  </si>
  <si>
    <t>ACLED accessed on 27/07/2022</t>
  </si>
  <si>
    <t>Fatalaties across CAR between 20 Jan and 20 July 2022</t>
  </si>
  <si>
    <t>CAF001Fatalities reported</t>
  </si>
  <si>
    <t>CAF001Fatalities in all crises</t>
  </si>
  <si>
    <t>CAF001People in Need</t>
  </si>
  <si>
    <t>Total population of the four regions most affected by the crisis Ennedi Est (165691) + Ouaddai (1002620) + Sila (491,875) + Wadi Fira (787,368)</t>
  </si>
  <si>
    <t>TCD005People exposed</t>
  </si>
  <si>
    <t>TCD005People affected</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</si>
  <si>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</si>
  <si>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</si>
  <si>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</si>
  <si>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</si>
  <si>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</si>
  <si>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</si>
  <si>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</si>
  <si>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</si>
  <si>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</si>
  <si>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</si>
  <si>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</si>
  <si>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</si>
  <si>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</si>
  <si>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</si>
  <si>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</si>
  <si>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</si>
  <si>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</si>
  <si>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</si>
  <si>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Total number of crisis-related injuries in the last 6 months</t>
  </si>
  <si>
    <t>LKA002Injuries reported</t>
  </si>
  <si>
    <t>Total number of crisis-related fatalities in the last 6 months</t>
  </si>
  <si>
    <t>LKA002Fatalities reported</t>
  </si>
  <si>
    <t>LKA002Fatalities in all crises</t>
  </si>
  <si>
    <t xml:space="preserve">Floods in Pakistan </t>
  </si>
  <si>
    <t>PAK005</t>
  </si>
  <si>
    <t>PAK005Total population</t>
  </si>
  <si>
    <t>OCHA 26/07/2022; World Bank 2020 (accessed on 28/12/2021)</t>
  </si>
  <si>
    <t>https://reliefweb.int/report/pakistan/asia-and-pacific-weekly-regional-humanitarian-snapshot-19-25-july-2022 ; https://data.worldbank.org/indicator/AG.LND.TOTL.K2?locations=PK</t>
  </si>
  <si>
    <t xml:space="preserve">July 2022 monsoon floods and flash floods across Pakistan particularly affected Balochistan, Khyber Pakhtunkhwa, and Sindh Provinces. </t>
  </si>
  <si>
    <t>PAK005Landmass affected</t>
  </si>
  <si>
    <t xml:space="preserve">Total population in the affected provinces of Balochistan, Khyber Pakhtunkhwa, and Sindh. </t>
  </si>
  <si>
    <t>PAK005People exposed</t>
  </si>
  <si>
    <t>OCHA 26/07/2022; UN 2018</t>
  </si>
  <si>
    <t>https://reliefweb.int/report/pakistan/asia-and-pacific-weekly-regional-humanitarian-snapshot-19-25-july-2022; https://population.un.org/Household/#/countries/586</t>
  </si>
  <si>
    <t>Number of people affected according to OCHA 10,000 households have been affected. According to UN, average household size in pakistan is 6.8 = 68,000 people. This number includes the 150,000 PIN</t>
  </si>
  <si>
    <t>PAK005People affected</t>
  </si>
  <si>
    <t>Number of people displaced according to OCHA is 400 households. According to UN, average household size in pakistan is 6.8 = 68,000 people</t>
  </si>
  <si>
    <t>PAK005People displaced</t>
  </si>
  <si>
    <t>PAK005Injuries reported</t>
  </si>
  <si>
    <t>PAK005Illness cases reported</t>
  </si>
  <si>
    <t>OCHA 26/07/2022</t>
  </si>
  <si>
    <t>https://reliefweb.int/report/pakistan/asia-and-pacific-weekly-regional-humanitarian-snapshot-19-25-july-2022</t>
  </si>
  <si>
    <t>Number of deaths because of floods according to OCHA</t>
  </si>
  <si>
    <t>PAK005Fatalities reported</t>
  </si>
  <si>
    <t>ACLED (01/02/2022 - 22/07/2022)</t>
  </si>
  <si>
    <t xml:space="preserve">All conflict-related fatalities in the last six months across all provinces as counted by ACLED. </t>
  </si>
  <si>
    <t>PAK005Fatalities in all crises</t>
  </si>
  <si>
    <t>PAK005Buildings damaged</t>
  </si>
  <si>
    <t>PAK005Buildings destroyed</t>
  </si>
  <si>
    <t>PAK005Economic Losses</t>
  </si>
  <si>
    <t>PAK005People in Need</t>
  </si>
  <si>
    <t xml:space="preserve">Level 1 = Exposed population – Affected population
</t>
  </si>
  <si>
    <t>PAK005Minimal humanitarian conditions - Level 1</t>
  </si>
  <si>
    <t>Level 2 = affected - PIN</t>
  </si>
  <si>
    <t>PAK005Stressed humanitarian conditions - Level 2</t>
  </si>
  <si>
    <t>According to OCHA 30,000 people have been severely affected in Balochistan. Level 3 and 4 = PIN (150,000)</t>
  </si>
  <si>
    <t>PAK005Moderate humanitarian conditions - Level 3</t>
  </si>
  <si>
    <t>According to OCHA 30,000 people have been severely affected. Level 3 and 4 = PIN (150,000)</t>
  </si>
  <si>
    <t>PAK005Severe humanitarian conditions - Level 4</t>
  </si>
  <si>
    <t>PAK005Extreme humanitarian conditions - Level 5</t>
  </si>
  <si>
    <t xml:space="preserve">The local population affected by this crisis </t>
  </si>
  <si>
    <t>PAK005Crisis affected groups</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</si>
  <si>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</si>
  <si>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</si>
  <si>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PAK001Fatalities in all crises</t>
  </si>
  <si>
    <t>https://www.humanitarianresponse.info/es/operations/colombia/document/panorama-de-necesidades-humanitarias-2022</t>
  </si>
  <si>
    <t>COL001Total population</t>
  </si>
  <si>
    <t>World Bank 2022</t>
  </si>
  <si>
    <t>https://datos.bancomundial.org/indicator/AG.SRF.TOTL.K2?locations=CO</t>
  </si>
  <si>
    <t>All landmass  affected by this crisis.</t>
  </si>
  <si>
    <t>COL001Landmass affected</t>
  </si>
  <si>
    <t xml:space="preserve">HNO 2022
</t>
  </si>
  <si>
    <t xml:space="preserve">All population is exposed to this crisis
</t>
  </si>
  <si>
    <t>COL001People exposed</t>
  </si>
  <si>
    <t xml:space="preserve">People affected reported by HNO
</t>
  </si>
  <si>
    <t>COL001People affected</t>
  </si>
  <si>
    <t xml:space="preserve">People displaced reported by HNO
</t>
  </si>
  <si>
    <t>COL001People displaced</t>
  </si>
  <si>
    <t xml:space="preserve">Number of people injured
</t>
  </si>
  <si>
    <t>COL001Injuries reported</t>
  </si>
  <si>
    <t xml:space="preserve">HNO 2022 Indepaz 2022
</t>
  </si>
  <si>
    <t>https://www.humanitarianresponse.info/es/operations/colombia/document/panorama-de-necesidades-humanitarias-2022  https://indepaz.org.co/informe-de-masacres-en-colombia-durante-el-2020-2021/</t>
  </si>
  <si>
    <t>Number of people killed by natural disasters (166) and armed violence (185)</t>
  </si>
  <si>
    <t>COL001Fatalities reported</t>
  </si>
  <si>
    <t>Number of people killed by natural disasters (166) and armed violence (185) and migrants (367)</t>
  </si>
  <si>
    <t>COL001Fatalities in all crises</t>
  </si>
  <si>
    <t xml:space="preserve">The calculaition was carried out with the intersectorial PIN given by HNO
</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</si>
  <si>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</si>
  <si>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</si>
  <si>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</si>
  <si>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</si>
  <si>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</si>
  <si>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</si>
  <si>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hosts, non-hosts, IDPs</t>
  </si>
  <si>
    <t>COL001Crisis affected groups</t>
  </si>
  <si>
    <t>COL001People facing limited access constraints</t>
  </si>
  <si>
    <t>COL001People facing restricted access constraints</t>
  </si>
  <si>
    <t>COL001Illness cases reported</t>
  </si>
  <si>
    <t>COL001Buildings damaged</t>
  </si>
  <si>
    <t>COL001Buildings destroyed</t>
  </si>
  <si>
    <t>COL001Economic Losses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</si>
  <si>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</si>
  <si>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</si>
  <si>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</si>
  <si>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</si>
  <si>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</si>
  <si>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</si>
  <si>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</si>
  <si>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</si>
  <si>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</si>
  <si>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COL002Total population</t>
  </si>
  <si>
    <t>Orarbo 2021; EcuRed 2021; EnColombia 2021; Toda Colombia 2021; OECD 2021; Colombia Immap 2021</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</si>
  <si>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t>
  </si>
  <si>
    <t>Although Venezuelan migrants are spread throughout the country, the total number of km2 of cities with more than 100,000 Venezuelan migrants was taken.</t>
  </si>
  <si>
    <t>COL002Landmass affected</t>
  </si>
  <si>
    <t xml:space="preserve">Ministerio de Relaciones Exteriores 2021
</t>
  </si>
  <si>
    <t>https://www.migracioncolombia.gov.co/infografias/distribucion-de-venezolanos-en-colombia-corte-31-de-agosto-de-2021</t>
  </si>
  <si>
    <t xml:space="preserve">Total number of the population living in departments with more than 100,000 Venezuelans (Bogotá, Atlántico, la Guajira, Norte de Santander, Antioquia, Valle del Cauca)
</t>
  </si>
  <si>
    <t>COL002People exposed</t>
  </si>
  <si>
    <t xml:space="preserve">R4V, 07/12/2021
</t>
  </si>
  <si>
    <t>https://www.r4v.info/en/document/rmrp-2022</t>
  </si>
  <si>
    <t xml:space="preserve">Venezuelan in destination, Venezuelan pendular, Colombian returnees, In Transit. 
</t>
  </si>
  <si>
    <t>COL002People affected</t>
  </si>
  <si>
    <t xml:space="preserve">Ministerio de Relaciones Exteriores, 2022
</t>
  </si>
  <si>
    <t>https://migracioncolombia.gov.co/infografias/distribucion-de-venezolanos-en-colombia-corte28-de-febrero-de-2022</t>
  </si>
  <si>
    <t>Total number of displaced Venezuelan migrants living in Colombia</t>
  </si>
  <si>
    <t>COL002People displaced</t>
  </si>
  <si>
    <t>COL002Injuries reported</t>
  </si>
  <si>
    <t>Medicina Legal 2022</t>
  </si>
  <si>
    <t>https://noticias.canal1.com.co/noticias/este-ano-han-sido-asesinados-367-ciudadanos-venezolanos-en-colombia/</t>
  </si>
  <si>
    <t>Number of venezuelan migrants killed until may 2022</t>
  </si>
  <si>
    <t>COL002Fatalities reported</t>
  </si>
  <si>
    <t>HNO 2022 Indepaz 2022, Medicina legal 2022</t>
  </si>
  <si>
    <t>COL002Fatalities in all crises</t>
  </si>
  <si>
    <t>RMRP 2022</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</si>
  <si>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</si>
  <si>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</si>
  <si>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</si>
  <si>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</si>
  <si>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</si>
  <si>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number
</t>
  </si>
  <si>
    <t>COL002Moderate humanitarian conditions - Level 3</t>
  </si>
  <si>
    <t>No number available</t>
  </si>
  <si>
    <t>COL002Severe humanitarian conditions - Level 4</t>
  </si>
  <si>
    <t>COL002Extreme humanitarian conditions - Level 5</t>
  </si>
  <si>
    <t>IDPs, Hotsts, Non-Host</t>
  </si>
  <si>
    <t>COL002Crisis affected groups</t>
  </si>
  <si>
    <t>COL002People facing limited access constraints</t>
  </si>
  <si>
    <t>COL002People facing restricted access constraints</t>
  </si>
  <si>
    <t>COL002Illness cases reported</t>
  </si>
  <si>
    <t>COL002Buildings damaged</t>
  </si>
  <si>
    <t>COL002Buildings destroyed</t>
  </si>
  <si>
    <t>COL002Economic Losses</t>
  </si>
  <si>
    <t>https://hum-insight.info/</t>
  </si>
  <si>
    <t>Total population taken from OCHA dataset Humanitarian needs overview 2022</t>
  </si>
  <si>
    <t>VEN001Total population</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</si>
  <si>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</si>
  <si>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</si>
  <si>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</si>
  <si>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</si>
  <si>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</si>
  <si>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</si>
  <si>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</si>
  <si>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</si>
  <si>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</si>
  <si>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r4v.info/en/refugeeandmigrants</t>
  </si>
  <si>
    <t>According R4V: These figures represent the sum of Venezuelan refugees, migrants and asylum-seekers reported by host governments. They do not necessarily imply individual identification, nor registration of each individual, and may include a degree of estimation, as per each government’s statistical data processing methodology. As numerous government sources do not account for Venezuelans without a regular status, the total number of Venezuelans is likely to be higher</t>
  </si>
  <si>
    <t>VEN001People displaced</t>
  </si>
  <si>
    <t>VEN001Injuries reported</t>
  </si>
  <si>
    <t>ACLED 2022</t>
  </si>
  <si>
    <t>There were 42 fatalities reported by Acled between January the 15th 2021 to July the 15th 2022</t>
  </si>
  <si>
    <t>VEN001Fatalities reported</t>
  </si>
  <si>
    <t>VEN001Fatalities in all crises</t>
  </si>
  <si>
    <t xml:space="preserve">UCAB, 2021
</t>
  </si>
  <si>
    <t>https://assets.website-files.com/5d14c6a5c4ad42a4e794d0f7/6153ad6fb92e4428cada4fb7_Presentacion%20ENCOVI%202021%20V1.pdf</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</si>
  <si>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</si>
  <si>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</si>
  <si>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</si>
  <si>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according ACAPS methodology</t>
  </si>
  <si>
    <t>VEN001Minimal humanitarian conditions - Level 1</t>
  </si>
  <si>
    <t>VEN001Stressed humanitarian conditions - Level 2</t>
  </si>
  <si>
    <t>VEN001Moderate humanitarian conditions - Level 3</t>
  </si>
  <si>
    <t>VEN001Severe humanitarian conditions - Level 4</t>
  </si>
  <si>
    <t>No number availablexx</t>
  </si>
  <si>
    <t>VEN001Extreme humanitarian conditions - Level 5</t>
  </si>
  <si>
    <t>IDPs, Hotsts, Non-Host, Refugees, Returnees</t>
  </si>
  <si>
    <t>VEN001Crisis affected groups</t>
  </si>
  <si>
    <t>VEN001People facing limited access constraints</t>
  </si>
  <si>
    <t>VEN001People facing restricted access constraints</t>
  </si>
  <si>
    <t>VEN001Illness cases reported</t>
  </si>
  <si>
    <t>VEN001Buildings damaged</t>
  </si>
  <si>
    <t>VEN001Buildings destroyed</t>
  </si>
  <si>
    <t>VEN001Economic Losses</t>
  </si>
  <si>
    <t>World Bank, 2020</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</si>
  <si>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</si>
  <si>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</si>
  <si>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</si>
  <si>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World Bank, 2021</t>
  </si>
  <si>
    <t>https://data.worldbank.org/indicator/AG.LND.TOTL.K2?locations=BR</t>
  </si>
  <si>
    <t>Landmass figure taken from World Bank</t>
  </si>
  <si>
    <t>BRA001Landmass affected</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</si>
  <si>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</si>
  <si>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</si>
  <si>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</si>
  <si>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</si>
  <si>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</si>
  <si>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</si>
  <si>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</si>
  <si>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</si>
  <si>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UNHCR, 2022; Humdata, 2021</t>
  </si>
  <si>
    <t>https://reporting.unhcr.org/brazil    https://data.humdata.org/dataset/idmc-idp-data-for-brazil</t>
  </si>
  <si>
    <t xml:space="preserve">People displaced figure is the result of following : Natural Disaster IDPs (449000), plus conflict IDPs (21000), plus venezuelan displace abroad (178598); plus refugees (73630) plus asylum seekers (231196) </t>
  </si>
  <si>
    <t>BRA001People displaced</t>
  </si>
  <si>
    <t>BRA001Injuries reported</t>
  </si>
  <si>
    <t>ACLED, 2022</t>
  </si>
  <si>
    <t>Number taken from ACLED fatalities reported from January the 23th 2022, to July the 23th 2022</t>
  </si>
  <si>
    <t>BRA001Fatalities reported</t>
  </si>
  <si>
    <t>BRA001Fatalities in all crises</t>
  </si>
  <si>
    <t xml:space="preserve">CDP,2022 R4V, 2022
</t>
  </si>
  <si>
    <t>https://www.r4v.info/pt/document/rmrp-2022-plano-regional-e-capitulo-brasil  https://disasterphilanthropy.org/disasters/2022-northeastern-brazil-floods/</t>
  </si>
  <si>
    <t>BRA001People in Need</t>
  </si>
  <si>
    <t xml:space="preserve">IBGE, 2021; CEMADEM, 2022; Reuters, 2022; DW, 2022; R4V, 2022; UNHCR 2022
Floolist, 2022; HUM DATA 2021
</t>
  </si>
  <si>
    <t>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</si>
  <si>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</si>
  <si>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</si>
  <si>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</si>
  <si>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</si>
  <si>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</si>
  <si>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BRA001Extreme humanitarian conditions - Level 5</t>
  </si>
  <si>
    <t xml:space="preserve">R4V, 2022; UNHCR 2022
Floolist, 2022
</t>
  </si>
  <si>
    <t>IDPs, Hotsts, Non-Hosts, Returnees</t>
  </si>
  <si>
    <t>BRA001Crisis affected groups</t>
  </si>
  <si>
    <t>No numbers available</t>
  </si>
  <si>
    <t>BRA001People facing limited access constraints</t>
  </si>
  <si>
    <t>BRA001Illness cases reported</t>
  </si>
  <si>
    <t>BRA001Buildings damaged</t>
  </si>
  <si>
    <t>BRA001Buildings destroyed</t>
  </si>
  <si>
    <t>BRA001Economic Losses</t>
  </si>
  <si>
    <t>BRA002Total population</t>
  </si>
  <si>
    <t>Brazilian Government, 2022</t>
  </si>
  <si>
    <t>https://www.gov.br/casacivil/pt-br/acolhida/noticias/em-quatro-anos-mais-de-70-mil-refugiados-e-migrantes-venezuelanos-foram-interiorizados-no-brasil-1  https://www.embajadadebrasil.org/</t>
  </si>
  <si>
    <t>Altought Venezuelan migrants are spread over the country, the landmass affected istaken as the area of most important host States: Paraná, Santa Catarina, Rio Grande do Sul and Amazonas</t>
  </si>
  <si>
    <t>BRA002Landmass affected</t>
  </si>
  <si>
    <t>IBGE, 2021</t>
  </si>
  <si>
    <t>https://www.ibge.gov.br/</t>
  </si>
  <si>
    <t>People exposed to crisis is the total country population in the States with higher concentration of venezuelan migrants (Paraná, Santa Catarina, Rio Grande do Sul and Amazonas)</t>
  </si>
  <si>
    <t>BRA002People exposed</t>
  </si>
  <si>
    <t xml:space="preserve">R4V, 2022; UNHCR 2022
</t>
  </si>
  <si>
    <t>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</si>
  <si>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Figure calculated adding people in need and people displaced</t>
  </si>
  <si>
    <t>BRA002People affected</t>
  </si>
  <si>
    <t>https://reporting.unhcr.org/brazil   https://data.humdata.org/dataset/idmc-idp-data-for-brazil</t>
  </si>
  <si>
    <t>People displaced figure is equal to the number of venezuelan displaced abroad  according UNHCR figures</t>
  </si>
  <si>
    <t>BRA002People displaced</t>
  </si>
  <si>
    <t>No injuries data avilable</t>
  </si>
  <si>
    <t>BRA002Injuries reported</t>
  </si>
  <si>
    <t>No migrants fatalities data available</t>
  </si>
  <si>
    <t>BRA002Fatalities reported</t>
  </si>
  <si>
    <t>BRA002Fatalities in all crises</t>
  </si>
  <si>
    <t xml:space="preserve">R4V, 2022
</t>
  </si>
  <si>
    <t>BRA002People in Need</t>
  </si>
  <si>
    <t xml:space="preserve">R4V, 2022; UNHCR 2022; IBGE, 2021
</t>
  </si>
  <si>
    <t>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</si>
  <si>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</si>
  <si>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</si>
  <si>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</si>
  <si>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</si>
  <si>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</si>
  <si>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</si>
  <si>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BRA002Crisis affected groups</t>
  </si>
  <si>
    <t>BRA002People facing limited access constraints</t>
  </si>
  <si>
    <t>BRA002Illness cases reported</t>
  </si>
  <si>
    <t>BRA002Buildings damaged</t>
  </si>
  <si>
    <t>BRA002Buildings destroyed</t>
  </si>
  <si>
    <t>BRA002Economic Losses</t>
  </si>
  <si>
    <t>BRA003Total population</t>
  </si>
  <si>
    <t>CEMADEM, 2022; Reuters, 2022; DW, 2022</t>
  </si>
  <si>
    <t>https://www.gov.br/cemaden/pt-br/assuntos/riscos-geo-hidrologicos/12-06-2022-previsao-de-risco-geo-hidrologicos https://www.reuters.com/world/americas/heavy-rains-brazils-northeast-kill-least-35-2022-05-28/</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</si>
  <si>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</si>
  <si>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</si>
  <si>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</si>
  <si>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</si>
  <si>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Floodlist, 2022
</t>
  </si>
  <si>
    <t>https://floodlist.com/america/brazil-floods-amazonas-may-2022</t>
  </si>
  <si>
    <t>From those States affected by rain during last six months, amazonas and Rio de Janeiro state affected people is taken as people affected</t>
  </si>
  <si>
    <t>BRA003People affected</t>
  </si>
  <si>
    <t>CDP,2022</t>
  </si>
  <si>
    <t>https://disasterphilanthropy.org/disasters/2022-northeastern-brazil-floods/</t>
  </si>
  <si>
    <t>As june 2 2022, 70000 people were displaced becouse floods in B</t>
  </si>
  <si>
    <t>BRA003People displaced</t>
  </si>
  <si>
    <t>BRA003Injuries reported</t>
  </si>
  <si>
    <t>CDP, June 08 2022</t>
  </si>
  <si>
    <t>As of June 2,  at least 126 people have died in Northeastern Brazil floods. Causes of death include floods and landslides.</t>
  </si>
  <si>
    <t>BRA003Fatalities reported</t>
  </si>
  <si>
    <t>BRA003Fatalities in all crises</t>
  </si>
  <si>
    <t>BRA003People in Need</t>
  </si>
  <si>
    <t xml:space="preserve">CEMADEM, 2022; Reuters, 2022; DW, 2022 ; Floodlist, 2022
</t>
  </si>
  <si>
    <t>https://floodlist.com/america/brazil-floods-amazonas-may-2022  https://www.gov.br/cemaden/pt-br/assuntos/riscos-geo-hidrologicos/12-06-2022-previsao-de-risco-geo-hidrologicos https://www.reuters.com/world/americas/heavy-rains-brazils-northeast-kill-least-35-2022-05-28/</t>
  </si>
  <si>
    <t>BRA003Minimal humanitarian conditions - Level 1</t>
  </si>
  <si>
    <t>BRA003Stressed humanitarian conditions - Level 2</t>
  </si>
  <si>
    <t>Floodlist 2022</t>
  </si>
  <si>
    <t>BRA003Moderate humanitarian conditions - Level 3</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</si>
  <si>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</si>
  <si>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</si>
  <si>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</si>
  <si>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</si>
  <si>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</si>
  <si>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</si>
  <si>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</si>
  <si>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</si>
  <si>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</si>
  <si>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BRA003Economic Losses</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</si>
  <si>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</si>
  <si>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</si>
  <si>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</si>
  <si>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</si>
  <si>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</si>
  <si>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</si>
  <si>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</si>
  <si>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</si>
  <si>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</si>
  <si>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</si>
  <si>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</si>
  <si>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</si>
  <si>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</si>
  <si>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</si>
  <si>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</si>
  <si>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</si>
  <si>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Fatallities reported by ACLED between january the 15th 2022 to july the 15th 2022</t>
  </si>
  <si>
    <t>CHL002Fatalities reported</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</si>
  <si>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</si>
  <si>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</si>
  <si>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</si>
  <si>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</si>
  <si>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</si>
  <si>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</si>
  <si>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</si>
  <si>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</si>
  <si>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</si>
  <si>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</si>
  <si>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</si>
  <si>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</si>
  <si>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</si>
  <si>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</si>
  <si>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</si>
  <si>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</si>
  <si>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</si>
  <si>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</si>
  <si>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</si>
  <si>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</si>
  <si>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</si>
  <si>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</si>
  <si>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</si>
  <si>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</si>
  <si>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</si>
  <si>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</si>
  <si>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</si>
  <si>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</si>
  <si>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</si>
  <si>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</si>
  <si>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</si>
  <si>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Total people displaced is calculated taking Venezuelans in destination (551000) plus Venezuelan in transit (252000)</t>
  </si>
  <si>
    <t>ECU002People displaced</t>
  </si>
  <si>
    <t>ECU002Injuries reported</t>
  </si>
  <si>
    <t>Missing Migrants</t>
  </si>
  <si>
    <t>https://missingmigrants.iom.int/es/descargar-datos-del-proyecto-migrantes-desaparecidos</t>
  </si>
  <si>
    <t>migrants fatalities during year 2021</t>
  </si>
  <si>
    <t>ECU002Fatalities reported</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</si>
  <si>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</si>
  <si>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</si>
  <si>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</si>
  <si>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</si>
  <si>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</si>
  <si>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</si>
  <si>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</si>
  <si>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</si>
  <si>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f</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</si>
  <si>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</si>
  <si>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</si>
  <si>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</si>
  <si>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</si>
  <si>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</si>
  <si>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</si>
  <si>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</si>
  <si>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</si>
  <si>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</si>
  <si>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</si>
  <si>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</si>
  <si>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</si>
  <si>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</si>
  <si>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</si>
  <si>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</si>
  <si>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</si>
  <si>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</si>
  <si>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</si>
  <si>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</si>
  <si>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</si>
  <si>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</si>
  <si>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</si>
  <si>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</si>
  <si>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</si>
  <si>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</si>
  <si>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</si>
  <si>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</si>
  <si>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</si>
  <si>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</si>
  <si>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</si>
  <si>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</si>
  <si>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</si>
  <si>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</si>
  <si>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</si>
  <si>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</si>
  <si>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</si>
  <si>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</si>
  <si>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</si>
  <si>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</si>
  <si>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</si>
  <si>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</si>
  <si>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</si>
  <si>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</si>
  <si>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</si>
  <si>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</si>
  <si>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</si>
  <si>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</si>
  <si>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</si>
  <si>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</si>
  <si>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</si>
  <si>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</si>
  <si>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</si>
  <si>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</si>
  <si>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</si>
  <si>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</si>
  <si>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</si>
  <si>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</si>
  <si>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</si>
  <si>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</si>
  <si>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</si>
  <si>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</si>
  <si>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</si>
  <si>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</si>
  <si>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</si>
  <si>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</si>
  <si>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</si>
  <si>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</si>
  <si>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</si>
  <si>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</si>
  <si>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</si>
  <si>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World Population 07/2022</t>
  </si>
  <si>
    <t>https://worldpopulationreview.com/countries/algeria-population</t>
  </si>
  <si>
    <t>The total population of Algeria in 2022</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</si>
  <si>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</si>
  <si>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</si>
  <si>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</si>
  <si>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The whole population is exposed to the mixed migration crisis</t>
  </si>
  <si>
    <t>DZA002People exposed</t>
  </si>
  <si>
    <t>UNHCR 26/05/2022 ; Migrants Refugees accessed 11/07/2022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</si>
  <si>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</si>
  <si>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</si>
  <si>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</si>
  <si>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</si>
  <si>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28/07/2022 ; ACLED accessed 20/07/2022</t>
  </si>
  <si>
    <t>Dead or missing migrants in the Eastern Mediterranean route and fatalities related to migrants between January and June</t>
  </si>
  <si>
    <t>DZA002Fatalities reported</t>
  </si>
  <si>
    <t>Fatalities in all crises between January to June</t>
  </si>
  <si>
    <t>DZA002Fatalities in all crises</t>
  </si>
  <si>
    <t>DZA002People in Need</t>
  </si>
  <si>
    <t>World Population 07/2022 ; UNHCR 26/05/2022 ; Migrants Refugees accessed 11/07/2022</t>
  </si>
  <si>
    <t>https://worldpopulationreview.com/countries/algeria-population ; https://reliefweb.int/report/algeria/unhcr-middle-east-and-north-africa-algeria-may-2022 ; https://migrants-refugees.va/country-profile/algeria/#:~:text=In%20mid%2D2020%20there%20were,and%20100.6%20thousand%20in%202019.</t>
  </si>
  <si>
    <t>According to ACAPS methodology, Level 1 = People exposed - People affected</t>
  </si>
  <si>
    <t>DZA002Minimal humanitarian conditions - Level 1</t>
  </si>
  <si>
    <t>According to ACAPS methodology, Level 2 = People affected - People in need</t>
  </si>
  <si>
    <t>DZA002Stressed humanitarian conditions - Level 2</t>
  </si>
  <si>
    <t xml:space="preserve">All PiN are considered in Moderate humanitarian conditions Level 3 </t>
  </si>
  <si>
    <t>DZA002Moderate humanitarian conditions - Level 3</t>
  </si>
  <si>
    <t>There is limited information about the severity of the humanitarian conditions of the people in need. All of them are considered to be under Level 3</t>
  </si>
  <si>
    <t>DZA002Severe humanitarian conditions - Level 4</t>
  </si>
  <si>
    <t>DZA002Extreme humanitarian conditions - Level 5</t>
  </si>
  <si>
    <t>Host community, refugees, asylum seekers, migrants</t>
  </si>
  <si>
    <t>DZA002Crisis affected groups</t>
  </si>
  <si>
    <t>DZA003Total population</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</si>
  <si>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</si>
  <si>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</si>
  <si>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</si>
  <si>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</si>
  <si>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</si>
  <si>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</si>
  <si>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</si>
  <si>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</si>
  <si>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</si>
  <si>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</si>
  <si>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</si>
  <si>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</si>
  <si>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People displaced is the number of Sahrawi refugees that was last updated by UNHCR in 2018 (173,600)</t>
  </si>
  <si>
    <t>DZA003People displaced</t>
  </si>
  <si>
    <t>Fatalities in Tondouf between January to June</t>
  </si>
  <si>
    <t>DZA003Fatalities reported</t>
  </si>
  <si>
    <t>DZA003Fatalities in all crises</t>
  </si>
  <si>
    <t>UNHCR 30/04/2022</t>
  </si>
  <si>
    <t>https://reliefweb.int/report/algeria/unhcr-algeria-operational-update-january-april-2022</t>
  </si>
  <si>
    <t>DZA003People in Need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</si>
  <si>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</si>
  <si>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</si>
  <si>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</si>
  <si>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</si>
  <si>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</si>
  <si>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</si>
  <si>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</si>
  <si>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Host community, refugees</t>
  </si>
  <si>
    <t>DZA003Crisis affected groups</t>
  </si>
  <si>
    <t>https://worldpopulationreview.com/countries/egypt-population</t>
  </si>
  <si>
    <t>The total population of Egypt in 2022</t>
  </si>
  <si>
    <t>EGY002Total population</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</si>
  <si>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</si>
  <si>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</si>
  <si>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</si>
  <si>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</si>
  <si>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World Population 07/2022 ; UNHCR accessed 11/07/2022</t>
  </si>
  <si>
    <t>https://worldpopulationreview.com/countries/egypt-population ; https://data.unhcr.org/en/situations/syria/location/1</t>
  </si>
  <si>
    <t>The figure represents the total population of admin level 1 areas that are hosting over 21,000 syrian refugees = Cairo (7,734,614) + Giza (3,811,516) + Alexandria (2,443,203) + Registered Syrian refugees as of 30 April 2022 (141,303)</t>
  </si>
  <si>
    <t>EGY002People exposed</t>
  </si>
  <si>
    <t>UNHCR accessed 20/07/2022</t>
  </si>
  <si>
    <t>https://data.unhcr.org/en/situations/syria/location/1</t>
  </si>
  <si>
    <t>The figure represents the number of Syrian refugees in Egypt as of 30 June</t>
  </si>
  <si>
    <t>EGY002People affected</t>
  </si>
  <si>
    <t>EGY002People displaced</t>
  </si>
  <si>
    <t xml:space="preserve">Fatalities related to Syrian refugees between January to June </t>
  </si>
  <si>
    <t>EGY002Fatalities reported</t>
  </si>
  <si>
    <t>Fatalities in the country between January to June</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</si>
  <si>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</si>
  <si>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</si>
  <si>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</si>
  <si>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</si>
  <si>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</si>
  <si>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</si>
  <si>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</si>
  <si>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Host communiy, refugees</t>
  </si>
  <si>
    <t>EGY002Crisis affected groups</t>
  </si>
  <si>
    <t>https://worldpopulationreview.com/countries/hungary-population</t>
  </si>
  <si>
    <t>The figure represents the total population of Hungary in 2022</t>
  </si>
  <si>
    <t>HUN002Total population</t>
  </si>
  <si>
    <t>City Population accessed 07/2022</t>
  </si>
  <si>
    <t>https://data.unhcr.org/en/situations/ukraine</t>
  </si>
  <si>
    <t>The landmass affected covers one border county, Szabolcs-Szatmár-Bereg (5,936 sqkm)</t>
  </si>
  <si>
    <t>HUN002Landmass affected</t>
  </si>
  <si>
    <t>City Population accessed 07/2022 ; UNHCR accessed 28/07/2022</t>
  </si>
  <si>
    <t>http://www.citypopulation.de/en/hungary/admin/ ; https://data.unhcr.org/en/situations/ukraine</t>
  </si>
  <si>
    <t xml:space="preserve">The figure represents the population one border county, Szabolcs-Szatmár-Bereg (552,964) + the number of people displaced from Ukraine to Hungary as of 26 July (1,041,762)
</t>
  </si>
  <si>
    <t>HUN002People exposed</t>
  </si>
  <si>
    <t>UNHCR accessed 28/07/2022</t>
  </si>
  <si>
    <t xml:space="preserve">The figure represents the number of people displaced from Ukraine to Hungary as of 26 July (1,041,762)
</t>
  </si>
  <si>
    <t>HUN002People affected</t>
  </si>
  <si>
    <t>HUN002People displaced</t>
  </si>
  <si>
    <t>All crisis fatalities in Last 6 months (01/01/2022 to 29/06/2022) related to refugees from Ukraine</t>
  </si>
  <si>
    <t>HUN002Fatalities reported</t>
  </si>
  <si>
    <t>All fatalities in Last 6 months (01/01/2022 to 29/06/2022) across the country</t>
  </si>
  <si>
    <t>HUN002Fatalities in all crises</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</si>
  <si>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</si>
  <si>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</si>
  <si>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</si>
  <si>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</si>
  <si>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</si>
  <si>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</si>
  <si>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</si>
  <si>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</si>
  <si>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</si>
  <si>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</si>
  <si>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World Meter accessed 22/07/2022</t>
  </si>
  <si>
    <t>https://www.worldometers.info/world-population/italy-population/#:~:text=Italy%202020%20population%20is%20estimated,532%20people%20per%20mi2).</t>
  </si>
  <si>
    <t>The total population of Italy in 2022</t>
  </si>
  <si>
    <t>ITA002Total population</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</si>
  <si>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</si>
  <si>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</si>
  <si>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</si>
  <si>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</si>
  <si>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The figure represents the 2022 estimates of the total population of areas that recieves most migrants: Sicily (4,801,468) and Calabria (1,844,586)</t>
  </si>
  <si>
    <t>ITA002People exposed</t>
  </si>
  <si>
    <t>UNHCR accessed 22/07/2022</t>
  </si>
  <si>
    <t xml:space="preserve">https://data2.unhcr.org/en/situations/mediterranean/location/5205
</t>
  </si>
  <si>
    <t>As there are no information on the total number of asylum seekers and refugees in Italy, ACAPS consideres affected people are sea arrivals to Italy between 2018 - 17 July 2022</t>
  </si>
  <si>
    <t>ITA002People affected</t>
  </si>
  <si>
    <t>The figure represents sea arrivals to Italy between 2018 - 17 July 2022</t>
  </si>
  <si>
    <t>ITA002People displaced</t>
  </si>
  <si>
    <t>IOM accessed 24/07/2022</t>
  </si>
  <si>
    <t>https://missingmigrants.iom.int/region/mediterranean?region_incident=All&amp;route=3861&amp;year%5B%5D=10121&amp;month=All&amp;incident_date%5Bmin%5D=&amp;incident_date%5Bmax%5D=</t>
  </si>
  <si>
    <t>Dead or missing on Central Mediterranean route between January to June</t>
  </si>
  <si>
    <t>ITA002Fatalities reported</t>
  </si>
  <si>
    <t>IOM accessed 24/07/2022 ; ACLED accessed 20/07/2022</t>
  </si>
  <si>
    <t>All fatalities in the affected areas (Sicily and Calabria) + dead or missing on Central Mediterranean route between January to June</t>
  </si>
  <si>
    <t>ITA002Fatalities in all crises</t>
  </si>
  <si>
    <t>ITA002People in Need</t>
  </si>
  <si>
    <t>UNHCR accessed 11/07/2022, City Population accessed 07/2022 ; UNHCR accessed 22/07/2022</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</si>
  <si>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</si>
  <si>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</si>
  <si>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</si>
  <si>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</si>
  <si>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</si>
  <si>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</si>
  <si>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</si>
  <si>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</si>
  <si>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</si>
  <si>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</si>
  <si>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</si>
  <si>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</si>
  <si>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OCHA HNO 06/12/2021</t>
  </si>
  <si>
    <t>https://reliefweb.int/report/libya/libya-humanitarian-needs-overview-2022-december-2021-enar</t>
  </si>
  <si>
    <t>The total population of Libya in 2022 according to OCHA</t>
  </si>
  <si>
    <t>LBY001Total population</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</si>
  <si>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</si>
  <si>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</si>
  <si>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</si>
  <si>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</si>
  <si>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</si>
  <si>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According to ACAPS methodology, People affected = the sum of Levels 2 to 5</t>
  </si>
  <si>
    <t>LBY001People affected</t>
  </si>
  <si>
    <t>UNHCR accessed 26/07/2022 ; IOM 26/07/2022</t>
  </si>
  <si>
    <t>https://data.unhcr.org/en/country/lby ; https://dtm.iom.int/reports/migrant-report-key-findings-round-41-feb-april-2022</t>
  </si>
  <si>
    <t>The figure represents the total IDPs in Libya as of 30 April (159,996) + the total IDP returnees as of 30 April (680,772) + the registered refugees and asylum-seekers in Libya as of 1 July (43,000) + the number of migrants in Libya as of 30 April (649,788)</t>
  </si>
  <si>
    <t>LBY001People displaced</t>
  </si>
  <si>
    <t>IOM accessed 28/07/2022, ACLED accessed 20/07/2022</t>
  </si>
  <si>
    <t xml:space="preserve">https://missingmigrants.iom.int/region/mediterranean?region_incident=All&amp;route=3861&amp;year%5B%5D=10121&amp;month=All&amp;incident_date%5Bmin%5D=&amp;incident_date%5Bmax%5D= ; https://www.acleddata.com/data/ </t>
  </si>
  <si>
    <t>The number of fatalities in the country between January and June</t>
  </si>
  <si>
    <t>LBY001Fatalities reported</t>
  </si>
  <si>
    <t>Total fatalities in the country between June and July</t>
  </si>
  <si>
    <t>LBY001Fatalities in all crises</t>
  </si>
  <si>
    <t>LBY001People in Need</t>
  </si>
  <si>
    <t>About 54% of the total population according to OCHA (8.2M) are considered in minimal severity of needs</t>
  </si>
  <si>
    <t>LBY001Minimal humanitarian conditions - Level 1</t>
  </si>
  <si>
    <t>About 36% of the total population according to OCHA (8.2M) are considered in stress severity of needs</t>
  </si>
  <si>
    <t>LBY001Stressed humanitarian conditions - Level 2</t>
  </si>
  <si>
    <t>About 9% of the total population according to OCHA (8.2M) are considered in severe severity of needs</t>
  </si>
  <si>
    <t>LBY001Moderate humanitarian conditions - Level 3</t>
  </si>
  <si>
    <t>About 1% of the total population according to OCHA (8.2M) are considered in extreme severity of needs</t>
  </si>
  <si>
    <t>LBY001Severe humanitarian conditions - Level 4</t>
  </si>
  <si>
    <t>About 0% of the total population according to OCHA (8.2M) are considered in catastrophic severity of needs</t>
  </si>
  <si>
    <t>LBY001Extreme humanitarian conditions - Level 5</t>
  </si>
  <si>
    <t>Host community, non-host community, IDPs, Returnees, Migrants, Asylum seekers, Refugees</t>
  </si>
  <si>
    <t>LBY001Crisis affected groups</t>
  </si>
  <si>
    <t>LBY002Total population</t>
  </si>
  <si>
    <t>LBY002Landmass affected</t>
  </si>
  <si>
    <t>The whole population is exposed to the mixed migration crisis. Also according to ACAPS methodology, People exposed = the sum of Levels 1 to 5</t>
  </si>
  <si>
    <t>LBY002People exposed</t>
  </si>
  <si>
    <t>UNHCR accessed 11/07/2022 ; IOM 20/06/2022</t>
  </si>
  <si>
    <t>The figure represents the registered refugees and asylum-seekers in Libya as of 1 July (43,000) + the number of migrants in Libya as of 30 April (649,788)</t>
  </si>
  <si>
    <t>LBY002People affected</t>
  </si>
  <si>
    <t>LBY002People displaced</t>
  </si>
  <si>
    <t>IOM accessed 28/07/2022</t>
  </si>
  <si>
    <t>The dead and missing migrants between January and June</t>
  </si>
  <si>
    <t>LBY002Fatalities reported</t>
  </si>
  <si>
    <t>LBY002Fatalities in all crises</t>
  </si>
  <si>
    <t>LBY002People in Need</t>
  </si>
  <si>
    <t>OCHA HNO 06/12/2021 ; UNHCR accessed 11/07/2022 ; IOM 20/06/2022</t>
  </si>
  <si>
    <t>https://reliefweb.int/report/libya/libya-humanitarian-needs-overview-2022-december-2021-enar ; https://data.unhcr.org/en/country/lby ; https://dtm.iom.int/reports/migrant-report-key-findings-round-41-feb-april-2022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</si>
  <si>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</si>
  <si>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</si>
  <si>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</si>
  <si>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</si>
  <si>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</si>
  <si>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Host community, migrants, refugees, asylum seekers</t>
  </si>
  <si>
    <t>LBY002Crisis affected groups</t>
  </si>
  <si>
    <t>World
  Population 07/2022</t>
  </si>
  <si>
    <t>https://worldpopulationreview.com/countries/moldova-population</t>
  </si>
  <si>
    <t>The figure represents the total population of Moldova in 2022</t>
  </si>
  <si>
    <t>MDA002Total population</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</si>
  <si>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</si>
  <si>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</si>
  <si>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</si>
  <si>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</si>
  <si>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National bureau of
  statistics of the Republic of Moldova 2014 ; UNHCR 15/06/2022 ; UNHCR accessd
  27/07/2022</t>
  </si>
  <si>
    <t>https://statistica.gov.md/pageview.php?l=en&amp;idc=479&amp; ; https://reliefweb.int/report/moldova/regional-inter-agency-operational-update-ukraine-refugee-situation-15-may-15-june-2022 ; https://data.unhcr.org/en/situations/ukraine</t>
  </si>
  <si>
    <t xml:space="preserve">The figure represents the population of the two border areas, mainly to Ştefan Vodă (62,072) and Ocnita (47,425) + the number of Refugees from Ukraine in Moldova as of 26 July (549,333)
</t>
  </si>
  <si>
    <t>MDA002People exposed</t>
  </si>
  <si>
    <t>UNHCR accessed
  27/07/2022</t>
  </si>
  <si>
    <t>https://reliefweb.int/report/moldova/regional-inter-agency-operational-update-ukraine-refugee-situation-15-may-15-june-2022</t>
  </si>
  <si>
    <t>The figure represents the number of people displaced from Ukraine to Moldova as of 26 July (549,333)</t>
  </si>
  <si>
    <t>MDA002People affected</t>
  </si>
  <si>
    <t>MDA002People displaced</t>
  </si>
  <si>
    <t xml:space="preserve">ACLED accessed 20/07/2022
</t>
  </si>
  <si>
    <t>MDA002Fatalities reported</t>
  </si>
  <si>
    <t>MDA002Fatalities in all crises</t>
  </si>
  <si>
    <t>UNHCR accessed 27/07/2022</t>
  </si>
  <si>
    <t>MDA002People in Need</t>
  </si>
  <si>
    <t>National bureau of statistics of the Republic of Moldova 2014 ; UNHCR 15/06/2022 ; UNHCR accessd 27/07/2022</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</si>
  <si>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</si>
  <si>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</si>
  <si>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</si>
  <si>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</si>
  <si>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</si>
  <si>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MDA002Crisis affected groups</t>
  </si>
  <si>
    <t>https://worldpopulationreview.com/countries/morocco-population</t>
  </si>
  <si>
    <t>The total population of Morocco in 2022</t>
  </si>
  <si>
    <t>MAR002Total population</t>
  </si>
  <si>
    <t>https://data.worldbank.org/indicator/AG.LND.TOTL.K2?locations=MA</t>
  </si>
  <si>
    <t>The landmass affected covers the whole country as refugees and asylum seekers are in 52 locations across the country.</t>
  </si>
  <si>
    <t>MAR002Landmass affected</t>
  </si>
  <si>
    <t>The total population is affected by the mixed migration crisis</t>
  </si>
  <si>
    <t>MAR002People exposed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</si>
  <si>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</si>
  <si>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</si>
  <si>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</si>
  <si>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</si>
  <si>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</si>
  <si>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https://missingmigrants.iom.int/region/mediterranean?region_incident=All&amp;route=3956&amp;year%5B%5D=10121&amp;month=All&amp;incident_date%5Bmin%5D=&amp;incident_date%5Bmax%5D=</t>
  </si>
  <si>
    <t>The number of dead or missing migrants between January to June in the Western Mediterranean route</t>
  </si>
  <si>
    <t>MAR002Fatalities reported</t>
  </si>
  <si>
    <t>IOM accessed 24/07/2022, ACLED accessed 20/07/2022</t>
  </si>
  <si>
    <t>https://missingmigrants.iom.int/region/mediterranean?region_incident=All&amp;route=3956&amp;year%5B%5D=10121&amp;month=All&amp;incident_date%5Bmin%5D=&amp;incident_date%5Bmax%5D= ; https://acleddata.com/data-export-tool/</t>
  </si>
  <si>
    <t>Fatalities in all the country between January to June</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</si>
  <si>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</si>
  <si>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</si>
  <si>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</si>
  <si>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</si>
  <si>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</si>
  <si>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</si>
  <si>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</si>
  <si>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Host communiy, refugees, asylum seekers, migrants</t>
  </si>
  <si>
    <t>MAR002Crisis affected groups</t>
  </si>
  <si>
    <t>World Population accessed 07/2022 ; UNHCR accessed 27/07/2022</t>
  </si>
  <si>
    <t>https://worldpopulationreview.com/countries/poland-population ; https://data.unhcr.org/en/situations/ukraine</t>
  </si>
  <si>
    <t>The total population represents the population of Poland in 2022 (39,894,441) and people who crossed from Ukraine as at 26 July (4,944,264)</t>
  </si>
  <si>
    <t>POL002Total population</t>
  </si>
  <si>
    <t>Government of Poland accessed 28/02/2022</t>
  </si>
  <si>
    <t>https://www.paih.gov.pl/files/?id_plik=17063</t>
  </si>
  <si>
    <t>The figure represents the landmass affected of Lublin region, as it is the border area with Ukraine (147.5  sqkm.)</t>
  </si>
  <si>
    <t>POL002Landmass affected</t>
  </si>
  <si>
    <t>The figure represents the population of Lublin region in 2022 (332,336) + The number of displaced from Ukraine as of 26 July (4,944,264)</t>
  </si>
  <si>
    <t>POL002People exposed</t>
  </si>
  <si>
    <t>https://data2.unhcr.org/en/situations/ukraine</t>
  </si>
  <si>
    <t>The figure represents the number of people displaced from Ukraine to Poland as of 26 July (4,944,264)</t>
  </si>
  <si>
    <t>POL002People affected</t>
  </si>
  <si>
    <t>POL002People displaced</t>
  </si>
  <si>
    <t>All crisis fatalities in Last 6 months (01/01/2022 to 29/06/2022 related to refugees from Ukraine</t>
  </si>
  <si>
    <t>POL002Fatalities reported</t>
  </si>
  <si>
    <t>POL002Fatalities in all crises</t>
  </si>
  <si>
    <t>POL002People in Need</t>
  </si>
  <si>
    <t>https://worldpopulationreview.com/countries/poland-population
  ; https://data.unhcr.org/en/situations/ukraine</t>
  </si>
  <si>
    <t>According to ACAPS
  methodology, Level 1 = the number of people exposed - people affected</t>
  </si>
  <si>
    <t>POL002Minimal humanitarian conditions - Level 1</t>
  </si>
  <si>
    <t>According to ACAPS
  methodology, Level 2 = the number of people affected - people in need</t>
  </si>
  <si>
    <t>POL002Stressed humanitarian conditions - Level 2</t>
  </si>
  <si>
    <t>All PiN are
  considered in Moderate humanitarian conditions Level 3 </t>
  </si>
  <si>
    <t>POL002Moderate humanitarian conditions - Level 3</t>
  </si>
  <si>
    <t>There is limited
  information about the severity of the humanitarian conditions of the people
  in need. All of them are considered to be under Level 3</t>
  </si>
  <si>
    <t>POL002Severe humanitarian conditions - Level 4</t>
  </si>
  <si>
    <t>POL002Extreme humanitarian conditions - Level 5</t>
  </si>
  <si>
    <t>https://reliefweb.int/report/poland/ukraine-emergency-unhcr-poland-factsheet-08-july-2022</t>
  </si>
  <si>
    <t>POL002Crisis affected groups</t>
  </si>
  <si>
    <t>https://worldpopulationreview.com/countries/romania-population</t>
  </si>
  <si>
    <t>The figure represents the total population of Romania in 2022</t>
  </si>
  <si>
    <t>ROU002Total population</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</si>
  <si>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</si>
  <si>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</si>
  <si>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</si>
  <si>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</si>
  <si>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MVU accessed 07/2022 ; CIRCABC accessed 07/2022 ; UNHCR accessed 27/07/2022</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</si>
  <si>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</si>
  <si>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Bucovina(407,438) + people displaced from Ukraine to Romania as of 26 July (890,168)</t>
  </si>
  <si>
    <t>ROU002People exposed</t>
  </si>
  <si>
    <t>The figure represents the number of people displaced from Ukraine to Romania as of 26 July (890,168)</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</si>
  <si>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</si>
  <si>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</si>
  <si>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</si>
  <si>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</si>
  <si>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</si>
  <si>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</si>
  <si>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</si>
  <si>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</si>
  <si>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</si>
  <si>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</si>
  <si>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UNHCR 27/07/2022</t>
  </si>
  <si>
    <t>https://reliefweb.int/report/romania/unhcr-romania-ukraine-refugee-situation-update-update-6-27-july-2022</t>
  </si>
  <si>
    <t>ROU002Crisis affected groups</t>
  </si>
  <si>
    <t>https://worldpopulationreview.com/countries/slovakia-population</t>
  </si>
  <si>
    <t>The total population of Slovakia in 2022</t>
  </si>
  <si>
    <t>SVK002Total population</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</si>
  <si>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</si>
  <si>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</si>
  <si>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</si>
  <si>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</si>
  <si>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Slovakiasite accessed 07/2022, UNHCR accessed 27/07/2022</t>
  </si>
  <si>
    <t>http://www.slovakiasite.com/regions.php ; https://data2.unhcr.org/en/situations/ukraine</t>
  </si>
  <si>
    <t>The figure representd the population of the two border regions Kosice (798,596) and Presov (771,947) + Displaced people from Ukraine as at 26 July (627,555)</t>
  </si>
  <si>
    <t>SVK002People exposed</t>
  </si>
  <si>
    <t>The figure represents the number of people who are displaced from Ukraine to Slovakia as of 26 July</t>
  </si>
  <si>
    <t>SVK002People affected</t>
  </si>
  <si>
    <t>SVK002People displaced</t>
  </si>
  <si>
    <t>SVK002Fatalities reported</t>
  </si>
  <si>
    <t>All fatalities in Last 6 months (01/01/2022 to 29/06/2022).</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</si>
  <si>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</si>
  <si>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</si>
  <si>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</si>
  <si>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</si>
  <si>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</si>
  <si>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</si>
  <si>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</si>
  <si>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</si>
  <si>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The total population of Spain in 2022</t>
  </si>
  <si>
    <t>ESP002Total population</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</si>
  <si>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</si>
  <si>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</si>
  <si>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</si>
  <si>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</si>
  <si>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City Population 07/2022 ; UNHCR accessed 27/07/2022 ; UNHCR 17/06/2022</t>
  </si>
  <si>
    <t>https://data.unhcr.org/en/country/esp ; https://reliefweb.int/report/spain/spain-asylum-applications-1-jan-31-may-2022 ; https://data.unhcr.org/en/documents/details/94323</t>
  </si>
  <si>
    <t>The figure represents the total population of the most affected areas: Canary Islands (2,172,944), Mainland Andalucia (8,472,407), Melilla (86,261), Balearic Islands (1,173,008), and Ceuta (83,517) + total arrival of migrants to Spain in 2022 as of 24 July (16,231) + the number of pending asylum seekers applications as of 31 May (114,925)</t>
  </si>
  <si>
    <t>ESP002People exposed</t>
  </si>
  <si>
    <t>UNHCR accessed 27/07/2022 ; UNHCR 17/06/2022</t>
  </si>
  <si>
    <t>https://data.unhcr.org/en/country/esp ; https://reliefweb.int/report/spain/spain-asylum-applications-1-jan-31-may-2022</t>
  </si>
  <si>
    <t>The figure represents the total arrival of migrants to Spain as of 24 July (16,231) + the number of pending asylum seekers applications as of 31 May (114,925)</t>
  </si>
  <si>
    <t>ESP002People affected</t>
  </si>
  <si>
    <t>ESP002People displaced</t>
  </si>
  <si>
    <t>IOM accesssed 28/07/2022</t>
  </si>
  <si>
    <t>https://missingmigrants.iom.int/region/mediterranean?migrant_route%5B%5D=1378</t>
  </si>
  <si>
    <t>All fatalities in the country + dead or missing on Western route.</t>
  </si>
  <si>
    <t>ESP002Fatalities reported</t>
  </si>
  <si>
    <t>ACLED accessed 20/07/2022 ; IOM accesssed 28/07/2022</t>
  </si>
  <si>
    <t>https://acleddata.com/data-export-tool/ ; https://missingmigrants.iom.int/region/mediterranean?migrant_route%5B%5D=1378</t>
  </si>
  <si>
    <t>The total number of dead and missing according to IOM's missing migrants project. Jan - June 2022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</si>
  <si>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</si>
  <si>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</si>
  <si>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</si>
  <si>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</si>
  <si>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</si>
  <si>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</si>
  <si>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</si>
  <si>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Host communiy, migrants, asylum seekers</t>
  </si>
  <si>
    <t>ESP002Crisis affected groups</t>
  </si>
  <si>
    <t>https://worldpopulationreview.com/countries/tunisia-population</t>
  </si>
  <si>
    <t>The total population of Tunisia in 2022</t>
  </si>
  <si>
    <t>TUN002Total population</t>
  </si>
  <si>
    <t xml:space="preserve">https://data.worldbank.org/indicator/AG.SRF.TOTL.K2?locations=TN&amp;page=2 </t>
  </si>
  <si>
    <t>The figure reporesents the total landmass of Tunisia</t>
  </si>
  <si>
    <t>TUN002Landmass affected</t>
  </si>
  <si>
    <t>The total population is considered exposed to the migration crisis</t>
  </si>
  <si>
    <t>TUN002People exposed</t>
  </si>
  <si>
    <t>UNHCR 13/06/2022 ; UNHCR accessed 26/07/2022</t>
  </si>
  <si>
    <t>https://reliefweb.int/report/tunisia/tunisia-overview-mixed-movement-profiling-arrivals-landair-and-rescue-sea-june-2022 ; https://data.unhcr.org/en/country/tun</t>
  </si>
  <si>
    <t>The figure represents the number of migrants arriving at Tunisia (persons profiled) between 2019 to June 2022 (2,271) + the number of refugees and asylum seekers as of 31 May (9,703).</t>
  </si>
  <si>
    <t>TUN002People affected</t>
  </si>
  <si>
    <t>TUN002People displaced</t>
  </si>
  <si>
    <t>https://missingmigrants.iom.int/region/mediterranean?region_incident=All&amp;route=3861&amp;year%5B%5D=10121&amp;month=3961&amp;incident_date%5Bmin%5D=&amp;incident_date%5Bmax%5D=06%2F30%2F2022</t>
  </si>
  <si>
    <t>The number of dead and missing migrants in the Central Mediterranean route</t>
  </si>
  <si>
    <t>TUN002Fatalities reported</t>
  </si>
  <si>
    <t>IOM accessed 28/07/2022 ; ACLED 20/07/2022</t>
  </si>
  <si>
    <t xml:space="preserve">https://missingmigrants.iom.int/region/mediterranean?region_incident=All&amp;route=3861&amp;year%5B%5D=10121&amp;month=3961&amp;incident_date%5Bmin%5D=&amp;incident_date%5Bmax%5D=06%2F30%2F2022 ; https://acleddata.com/data-export-tool/ </t>
  </si>
  <si>
    <t>Fatalities in all the country between January and June</t>
  </si>
  <si>
    <t>TUN002Fatalities in all crises</t>
  </si>
  <si>
    <t>TUN002People in Need</t>
  </si>
  <si>
    <t>World Population 07/2022 ; UNHCR 13/06/2022 ; UNHCR accessed 26/07/2022</t>
  </si>
  <si>
    <t>https://worldpopulationreview.com/countries/tunisia-population ; https://reliefweb.int/report/tunisia/tunisia-overview-mixed-movement-profiling-arrivals-landair-and-rescue-sea-june-2022 ; https://data.unhcr.org/en/country/tun</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</si>
  <si>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</si>
  <si>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</si>
  <si>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</si>
  <si>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</si>
  <si>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</si>
  <si>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https://reliefweb.int/report/tunisia/unhcr-tunisia-operational-update-30-june-2022</t>
  </si>
  <si>
    <t>TUN002Crisis affected groups</t>
  </si>
  <si>
    <t>OCHA 25/04/2022, UNHCR accessed 31/07/2022</t>
  </si>
  <si>
    <t>https://reliefweb.int/report/ukraine/ukraine-flash-appeal-march-august-2022-enruuk ; https://data2.unhcr.org/en/situations/ukraine</t>
  </si>
  <si>
    <t>Population as idetntified in the Flash appeal 2022 (44 million) + people returned to Ukraine (3,995,000) as of 26 July - People displaced out of the country (6,162,309) as of 26 July</t>
  </si>
  <si>
    <t>UKR002Total population</t>
  </si>
  <si>
    <t xml:space="preserve">https://data.worldbank.org/indicator/AG.SRF.TOTL.K2?locations=UA&amp;page=2
</t>
  </si>
  <si>
    <t>All the country is considered affected by the crisis. Ukraine TOTAL surface area at 603,628  sqkm.</t>
  </si>
  <si>
    <t>UKR002Landmass affected</t>
  </si>
  <si>
    <t>The total population is considered to be exposed to the Russian invasion of Ukraine</t>
  </si>
  <si>
    <t>UKR002People exposed</t>
  </si>
  <si>
    <t>The total population is considered to be affected by the Russian invasion of Ukraine</t>
  </si>
  <si>
    <t>UKR002People affected</t>
  </si>
  <si>
    <t>OCHA 29/07/2022 ; UNHCR accessed 31/07/2022</t>
  </si>
  <si>
    <t>https://reliefweb.int/report/ukraine/ukraine-situation-report-27-jul-2022-enruuk ; https://data2.unhcr.org/en/situations/ukraine</t>
  </si>
  <si>
    <t xml:space="preserve">The figure represents the number of internally displaced people inside Ukraine (6,65 million) as of 27 July and the number of people who left Ukraine and went to Europe (6,162,309) as of 26 July + the number of returnees (Border crossings to Ukraine since 28 February 2022) (3,995,000) as of 26 July.
</t>
  </si>
  <si>
    <t>UKR002People displaced</t>
  </si>
  <si>
    <t>OHCHR 25/07/2022</t>
  </si>
  <si>
    <t>https://reliefweb.int/report/ukraine/ukraine-civilian-casualties-2400-24-july-2022-enruuk</t>
  </si>
  <si>
    <t>Fatalities between 24 Feb to 24 July</t>
  </si>
  <si>
    <t>UKR002Fatalities reported</t>
  </si>
  <si>
    <t>UKR002Fatalities in all crises</t>
  </si>
  <si>
    <t>UKR002People in Need</t>
  </si>
  <si>
    <t xml:space="preserve">According to ACAPS methodology, Level 1 = People exposed - People affected
</t>
  </si>
  <si>
    <t>UKR002Minimal humanitarian conditions - Level 1</t>
  </si>
  <si>
    <t>OCHA 25/04/2022, UNHCR accessed 31/07/2022 ; OCHA 29/07/2022 ; UNHCR accessed 31/07/2022</t>
  </si>
  <si>
    <t xml:space="preserve">According to ACAPS methodology, Level 2 = People affected - People in need
</t>
  </si>
  <si>
    <t>UKR002Stressed humanitarian conditions - Level 2</t>
  </si>
  <si>
    <t>OCHA 2022, UNHCR accessed 20/05/2022</t>
  </si>
  <si>
    <t xml:space="preserve">https://reliefweb.int/sites/reliefweb.int/files/resources/ukraine_2022_hno_eng_2022-02-10.pdf ; https://reliefweb.int/report/ukraine/ukraine-flash-appeal-humanitarian-programme-cycle-march-may-2022 </t>
  </si>
  <si>
    <t xml:space="preserve">According to ACAPS methodology, Level 3 = PiN - (Level 4 + Level 5)
</t>
  </si>
  <si>
    <t>UKR002Moderate humanitarian conditions - Level 3</t>
  </si>
  <si>
    <t>WFP accessed 11/07/2022</t>
  </si>
  <si>
    <t>https://static.hungermapdata.org/insight-reports/latest/ukr-summary.pdf</t>
  </si>
  <si>
    <t xml:space="preserve">According to WFP Hunger Map, about 35,5% of the analysed population (37.8 million) are facing crisis and above food security levels as of 11 July, meaning that 13,4 million people are food insecure. 
</t>
  </si>
  <si>
    <t>UKR002Severe humanitarian conditions - Level 4</t>
  </si>
  <si>
    <t>Currently, there are not enough information about the severity of needs</t>
  </si>
  <si>
    <t>UKR002Extreme humanitarian conditions - Level 5</t>
  </si>
  <si>
    <t>OCHA 20/07/2022</t>
  </si>
  <si>
    <t>https://reliefweb.int/report/ukraine/ukraine-situation-report-20-jul-2022-enruuk</t>
  </si>
  <si>
    <t>Host community, IDPs</t>
  </si>
  <si>
    <t>UKR002Crisis affected groups</t>
  </si>
  <si>
    <t>release:</t>
  </si>
  <si>
    <t>31/07/2022</t>
  </si>
  <si>
    <t>INFORM SEVERITY INDEX</t>
  </si>
  <si>
    <t>July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</si>
  <si>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</si>
  <si>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</si>
  <si>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</si>
  <si>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</si>
  <si>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</si>
  <si>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</si>
  <si>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</si>
  <si>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</si>
  <si>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</si>
  <si>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</si>
  <si>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</si>
  <si>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</si>
  <si>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</si>
  <si>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</si>
  <si>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</si>
  <si>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</si>
  <si>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</si>
  <si>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</si>
  <si>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</si>
  <si>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</si>
  <si>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</si>
  <si>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</si>
  <si>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</si>
  <si>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</si>
  <si>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</si>
  <si>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</si>
  <si>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</si>
  <si>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</si>
  <si>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</si>
  <si>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</si>
  <si>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</si>
  <si>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</si>
  <si>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</si>
  <si>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</si>
  <si>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</si>
  <si>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</si>
  <si>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</si>
  <si>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</si>
  <si>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</si>
  <si>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</si>
  <si>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</si>
  <si>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</si>
  <si>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</si>
  <si>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</si>
  <si>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</si>
  <si>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</si>
  <si>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</si>
  <si>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</si>
  <si>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</si>
  <si>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</si>
  <si>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</si>
  <si>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</si>
  <si>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</si>
  <si>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</si>
  <si>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</si>
  <si>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</si>
  <si>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</si>
  <si>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</si>
  <si>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</si>
  <si>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</si>
  <si>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</si>
  <si>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</si>
  <si>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</si>
  <si>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</si>
  <si>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</si>
  <si>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</si>
  <si>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</si>
  <si>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</si>
  <si>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</si>
  <si>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</si>
  <si>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</si>
  <si>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</si>
  <si>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</si>
  <si>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</si>
  <si>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</si>
  <si>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</si>
  <si>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</si>
  <si>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</si>
  <si>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</si>
  <si>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</si>
  <si>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</si>
  <si>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</si>
  <si>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</si>
  <si>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</si>
  <si>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</si>
  <si>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</si>
  <si>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</si>
  <si>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</si>
  <si>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</si>
  <si>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</si>
  <si>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</si>
  <si>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</si>
  <si>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</si>
  <si>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</si>
  <si>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</si>
  <si>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</si>
  <si>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</si>
  <si>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</si>
  <si>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</si>
  <si>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</si>
  <si>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</si>
  <si>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</si>
  <si>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</si>
  <si>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</si>
  <si>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</si>
  <si>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</si>
  <si>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</si>
  <si>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</si>
  <si>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</si>
  <si>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</si>
  <si>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</si>
  <si>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</si>
  <si>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</si>
  <si>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</si>
  <si>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</si>
  <si>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</si>
  <si>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</si>
  <si>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</si>
  <si>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</si>
  <si>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</si>
  <si>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</si>
  <si>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</si>
  <si>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</si>
  <si>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</si>
  <si>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</si>
  <si>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</si>
  <si>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</si>
  <si>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</si>
  <si>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</si>
  <si>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</si>
  <si>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</si>
  <si>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</si>
  <si>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</si>
  <si>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</si>
  <si>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</si>
  <si>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</si>
  <si>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</si>
  <si>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</si>
  <si>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</si>
  <si>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</si>
  <si>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</si>
  <si>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</si>
  <si>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</si>
  <si>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</si>
  <si>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</si>
  <si>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</si>
  <si>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</si>
  <si>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</si>
  <si>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</si>
  <si>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</si>
  <si>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</si>
  <si>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</si>
  <si>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</si>
  <si>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</si>
  <si>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</si>
  <si>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</si>
  <si>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</si>
  <si>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</si>
  <si>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</si>
  <si>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</si>
  <si>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</si>
  <si>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</si>
  <si>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</si>
  <si>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</si>
  <si>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</si>
  <si>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</si>
  <si>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</si>
  <si>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</si>
  <si>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</si>
  <si>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</si>
  <si>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</si>
  <si>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</si>
  <si>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</si>
  <si>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</si>
  <si>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</si>
  <si>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</si>
  <si>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</si>
  <si>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</si>
  <si>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</si>
  <si>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</si>
  <si>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</si>
  <si>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</si>
  <si>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</si>
  <si>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</si>
  <si>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</si>
  <si>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</si>
  <si>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</si>
  <si>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</si>
  <si>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</si>
  <si>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</si>
  <si>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</si>
  <si>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</si>
  <si>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</si>
  <si>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</si>
  <si>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</si>
  <si>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</si>
  <si>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</si>
  <si>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</si>
  <si>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</si>
  <si>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</si>
  <si>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</si>
  <si>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</si>
  <si>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</si>
  <si>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</si>
  <si>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</si>
  <si>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</si>
  <si>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</si>
  <si>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</si>
  <si>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</si>
  <si>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</si>
  <si>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</si>
  <si>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</si>
  <si>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</si>
  <si>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</si>
  <si>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</si>
  <si>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</si>
  <si>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</si>
  <si>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</si>
  <si>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</si>
  <si>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</si>
  <si>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</si>
  <si>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</si>
  <si>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</si>
  <si>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</si>
  <si>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</si>
  <si>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</si>
  <si>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</si>
  <si>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</si>
  <si>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</si>
  <si>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</si>
  <si>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</si>
  <si>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</si>
  <si>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</si>
  <si>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</si>
  <si>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</si>
  <si>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</si>
  <si>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</si>
  <si>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</si>
  <si>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</si>
  <si>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</si>
  <si>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</si>
  <si>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</si>
  <si>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</si>
  <si>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</si>
  <si>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</si>
  <si>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</si>
  <si>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</si>
  <si>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</si>
  <si>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</si>
  <si>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</si>
  <si>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</si>
  <si>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</si>
  <si>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</si>
  <si>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</si>
  <si>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</si>
  <si>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</si>
  <si>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</si>
  <si>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</si>
  <si>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</si>
  <si>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</si>
  <si>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</si>
  <si>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</si>
  <si>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</si>
  <si>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</si>
  <si>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</si>
  <si>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</si>
  <si>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</si>
  <si>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</si>
  <si>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</si>
  <si>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</si>
  <si>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</si>
  <si>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</si>
  <si>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</si>
  <si>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</si>
  <si>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</si>
  <si>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</si>
  <si>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</si>
  <si>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</si>
  <si>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</si>
  <si>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</si>
  <si>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</si>
  <si>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</si>
  <si>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</si>
  <si>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</si>
  <si>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</si>
  <si>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</si>
  <si>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</si>
  <si>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</si>
  <si>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</si>
  <si>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</si>
  <si>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</si>
  <si>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</si>
  <si>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</si>
  <si>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</si>
  <si>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</si>
  <si>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</si>
  <si>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</si>
  <si>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</si>
  <si>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</si>
  <si>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</si>
  <si>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</si>
  <si>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</si>
  <si>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</si>
  <si>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</si>
  <si>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</si>
  <si>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</si>
  <si>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</si>
  <si>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</si>
  <si>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</si>
  <si>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</si>
  <si>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</si>
  <si>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</si>
  <si>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</si>
  <si>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</si>
  <si>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</si>
  <si>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</si>
  <si>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</si>
  <si>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</si>
  <si>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</si>
  <si>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</si>
  <si>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</si>
  <si>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</si>
  <si>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</si>
  <si>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</si>
  <si>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</si>
  <si>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</si>
  <si>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</si>
  <si>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</si>
  <si>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</si>
  <si>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</si>
  <si>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</si>
  <si>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</si>
  <si>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</si>
  <si>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</si>
  <si>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</si>
  <si>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</si>
  <si>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</si>
  <si>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</si>
  <si>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</si>
  <si>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</si>
  <si>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</si>
  <si>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</si>
  <si>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</si>
  <si>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</si>
  <si>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</si>
  <si>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</si>
  <si>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</si>
  <si>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</si>
  <si>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</si>
  <si>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</si>
  <si>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</si>
  <si>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</si>
  <si>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</si>
  <si>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</si>
  <si>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</si>
  <si>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</si>
  <si>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</si>
  <si>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</si>
  <si>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</si>
  <si>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</si>
  <si>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</si>
  <si>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</si>
  <si>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</si>
  <si>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</si>
  <si>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</si>
  <si>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</si>
  <si>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</si>
  <si>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</si>
  <si>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</si>
  <si>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</si>
  <si>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</si>
  <si>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</si>
  <si>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</si>
  <si>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</si>
  <si>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</si>
  <si>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</si>
  <si>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</si>
  <si>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</si>
  <si>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</si>
  <si>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</si>
  <si>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</si>
  <si>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</si>
  <si>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</si>
  <si>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</si>
  <si>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</si>
  <si>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</si>
  <si>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</si>
  <si>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</si>
  <si>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</si>
  <si>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</si>
  <si>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</si>
  <si>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</si>
  <si>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</si>
  <si>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</si>
  <si>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</si>
  <si>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</si>
  <si>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</si>
  <si>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</si>
  <si>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</si>
  <si>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</si>
  <si>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</si>
  <si>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</si>
  <si>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</si>
  <si>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</si>
  <si>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</si>
  <si>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</si>
  <si>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</si>
  <si>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</si>
  <si>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</si>
  <si>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</si>
  <si>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</si>
  <si>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</si>
  <si>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</si>
  <si>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</si>
  <si>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</si>
  <si>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</si>
  <si>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</si>
  <si>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</si>
  <si>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</si>
  <si>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</si>
  <si>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</si>
  <si>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</si>
  <si>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</si>
  <si>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</si>
  <si>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</si>
  <si>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</si>
  <si>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</si>
  <si>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</si>
  <si>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</si>
  <si>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</si>
  <si>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</si>
  <si>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</si>
  <si>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</si>
  <si>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</si>
  <si>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</si>
  <si>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</si>
  <si>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</si>
  <si>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</si>
  <si>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</si>
  <si>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</si>
  <si>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</si>
  <si>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</si>
  <si>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</si>
  <si>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</si>
  <si>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</si>
  <si>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</si>
  <si>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</si>
  <si>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</si>
  <si>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</si>
  <si>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</si>
  <si>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</si>
  <si>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</si>
  <si>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</si>
  <si>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</si>
  <si>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</si>
  <si>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</si>
  <si>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</si>
  <si>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</si>
  <si>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</si>
  <si>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</si>
  <si>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</si>
  <si>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</si>
  <si>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</si>
  <si>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</si>
  <si>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</si>
  <si>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</si>
  <si>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</si>
  <si>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</si>
  <si>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</si>
  <si>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</si>
  <si>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</si>
  <si>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</si>
  <si>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</si>
  <si>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</si>
  <si>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</si>
  <si>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</si>
  <si>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</si>
  <si>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</si>
  <si>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</si>
  <si>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</si>
  <si>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</si>
  <si>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</si>
  <si>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</si>
  <si>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</si>
  <si>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</si>
  <si>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</si>
  <si>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</si>
  <si>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</si>
  <si>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</si>
  <si>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</si>
  <si>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</si>
  <si>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</si>
  <si>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</si>
  <si>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</si>
  <si>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</si>
  <si>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</si>
  <si>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</si>
  <si>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</si>
  <si>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</si>
  <si>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</si>
  <si>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</si>
  <si>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</si>
  <si>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</si>
  <si>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</si>
  <si>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</si>
  <si>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</si>
  <si>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</si>
  <si>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</si>
  <si>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</si>
  <si>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</si>
  <si>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</si>
  <si>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</si>
  <si>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</si>
  <si>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</si>
  <si>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</si>
  <si>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</si>
  <si>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</si>
  <si>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</si>
  <si>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</si>
  <si>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</si>
  <si>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</si>
  <si>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</si>
  <si>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</si>
  <si>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</si>
  <si>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</si>
  <si>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</si>
  <si>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</si>
  <si>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</si>
  <si>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</si>
  <si>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</si>
  <si>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</si>
  <si>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</si>
  <si>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</si>
  <si>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</si>
  <si>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</si>
  <si>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</si>
  <si>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</si>
  <si>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</si>
  <si>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</si>
  <si>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</si>
  <si>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</si>
  <si>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</si>
  <si>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</si>
  <si>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</si>
  <si>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</si>
  <si>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</si>
  <si>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</si>
  <si>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</si>
  <si>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</si>
  <si>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</si>
  <si>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</si>
  <si>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</si>
  <si>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</si>
  <si>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</si>
  <si>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</si>
  <si>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</si>
  <si>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</si>
  <si>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</si>
  <si>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</si>
  <si>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</si>
  <si>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</si>
  <si>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</si>
  <si>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</si>
  <si>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</si>
  <si>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</si>
  <si>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</si>
  <si>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</si>
  <si>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</si>
  <si>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</si>
  <si>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</si>
  <si>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</si>
  <si>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</si>
  <si>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</si>
  <si>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</si>
  <si>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</si>
  <si>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</si>
  <si>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</si>
  <si>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</si>
  <si>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</si>
  <si>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</si>
  <si>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</si>
  <si>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</si>
  <si>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</si>
  <si>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</si>
  <si>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</si>
  <si>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</si>
  <si>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</si>
  <si>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</si>
  <si>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</si>
  <si>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</si>
  <si>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</si>
  <si>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</si>
  <si>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</si>
  <si>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</si>
  <si>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</si>
  <si>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</si>
  <si>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</si>
  <si>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</si>
  <si>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</si>
  <si>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</si>
  <si>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</si>
  <si>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</si>
  <si>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</si>
  <si>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</si>
  <si>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</si>
  <si>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</si>
  <si>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</si>
  <si>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</si>
  <si>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</si>
  <si>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</si>
  <si>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</si>
  <si>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</si>
  <si>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</si>
  <si>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</si>
  <si>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</si>
  <si>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</si>
  <si>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</si>
  <si>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</si>
  <si>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</si>
  <si>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</si>
  <si>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</si>
  <si>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</si>
  <si>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</si>
  <si>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</si>
  <si>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</si>
  <si>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</si>
  <si>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</si>
  <si>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</si>
  <si>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</si>
  <si>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</si>
  <si>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</si>
  <si>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</si>
  <si>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</si>
  <si>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</si>
  <si>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</si>
  <si>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</si>
  <si>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</si>
  <si>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</si>
  <si>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</si>
  <si>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</si>
  <si>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</si>
  <si>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</si>
  <si>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</si>
  <si>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</si>
  <si>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</si>
  <si>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</si>
  <si>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</si>
  <si>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</si>
  <si>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</si>
  <si>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</si>
  <si>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</si>
  <si>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</si>
  <si>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</si>
  <si>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</si>
  <si>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</si>
  <si>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</si>
  <si>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</si>
  <si>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</si>
  <si>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</si>
  <si>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</si>
  <si>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</si>
  <si>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</si>
  <si>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</si>
  <si>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</si>
  <si>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</si>
  <si>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</si>
  <si>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</si>
  <si>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</si>
  <si>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</si>
  <si>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</si>
  <si>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</si>
  <si>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</si>
  <si>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</si>
  <si>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</si>
  <si>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</si>
  <si>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</si>
  <si>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</si>
  <si>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</si>
  <si>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</si>
  <si>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</si>
  <si>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</si>
  <si>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</si>
  <si>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</si>
  <si>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</si>
  <si>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</si>
  <si>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</si>
  <si>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</si>
  <si>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</si>
  <si>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</si>
  <si>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</si>
  <si>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</si>
  <si>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</si>
  <si>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</si>
  <si>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</si>
  <si>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</si>
  <si>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</si>
  <si>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</si>
  <si>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</si>
  <si>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</si>
  <si>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</si>
  <si>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</si>
  <si>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</si>
  <si>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</si>
  <si>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</si>
  <si>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</si>
  <si>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SDN007</t>
  </si>
  <si>
    <t>SOM004</t>
  </si>
  <si>
    <t>SSD002</t>
  </si>
  <si>
    <t>TCD002</t>
  </si>
  <si>
    <t>TCD008</t>
  </si>
  <si>
    <t>TLS002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</si>
  <si>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</si>
  <si>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</si>
  <si>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</si>
  <si>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</si>
  <si>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</si>
  <si>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</si>
  <si>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</si>
  <si>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</si>
  <si>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</si>
  <si>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</si>
  <si>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</si>
  <si>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</si>
  <si>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</si>
  <si>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</si>
  <si>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</si>
  <si>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</si>
  <si>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</si>
  <si>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</si>
  <si>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</si>
  <si>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</si>
  <si>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</si>
  <si>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</si>
  <si>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</si>
  <si>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</si>
  <si>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</si>
  <si>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</si>
  <si>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</si>
  <si>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</si>
  <si>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</si>
  <si>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</si>
  <si>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</si>
  <si>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</si>
  <si>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</si>
  <si>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</si>
  <si>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</si>
  <si>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</si>
  <si>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Food Security</t>
  </si>
  <si>
    <t>Drought in South-West</t>
  </si>
  <si>
    <t>https://www.acaps.org/country/Angola/crisis/Drought-in-South-West</t>
  </si>
  <si>
    <t>14/12/2021</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</si>
  <si>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</si>
  <si>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</si>
  <si>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</si>
  <si>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</si>
  <si>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</si>
  <si>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</si>
  <si>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</si>
  <si>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</si>
  <si>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</si>
  <si>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</si>
  <si>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</si>
  <si>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</si>
  <si>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</si>
  <si>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</si>
  <si>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</si>
  <si>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Multiple crises country</t>
  </si>
  <si>
    <t>Country Level</t>
  </si>
  <si>
    <t>https://www.acaps.org/country/Bangladesh/crisis/Country-Level</t>
  </si>
  <si>
    <t>BGD002,BGD008</t>
  </si>
  <si>
    <t>01/05/2020</t>
  </si>
  <si>
    <t>BGD.7_1,BGD.6_1,BGD.5_1,BGD.3_1,BGD.2_1</t>
  </si>
  <si>
    <t>Sylhet,Rangpur,Rajshahi,Dhaka,Chittagong</t>
  </si>
  <si>
    <t>International displacement</t>
  </si>
  <si>
    <t>Rohingya Refugees</t>
  </si>
  <si>
    <t>https://www.acaps.org/country/Bangladesh/crisis/Rohingya-Refugees</t>
  </si>
  <si>
    <t>MMR002,BGD001</t>
  </si>
  <si>
    <t>BGD.2_1</t>
  </si>
  <si>
    <t>Chittagong</t>
  </si>
  <si>
    <t>Flood</t>
  </si>
  <si>
    <t>2022 floods</t>
  </si>
  <si>
    <t>https://www.acaps.org/country/Bangladesh/crisis/2022-floods</t>
  </si>
  <si>
    <t>Americas</t>
  </si>
  <si>
    <t>Country level</t>
  </si>
  <si>
    <t>https://www.acaps.org/country/Brazil/crisis/Country-level</t>
  </si>
  <si>
    <t>BRA002,BRA003</t>
  </si>
  <si>
    <t>04/01/2022</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</si>
  <si>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</si>
  <si>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</si>
  <si>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</si>
  <si>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</si>
  <si>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</si>
  <si>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</si>
  <si>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</si>
  <si>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</si>
  <si>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</si>
  <si>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</si>
  <si>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</si>
  <si>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</si>
  <si>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</si>
  <si>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</si>
  <si>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</si>
  <si>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</si>
  <si>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</si>
  <si>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</si>
  <si>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</si>
  <si>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</si>
  <si>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</si>
  <si>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</si>
  <si>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</si>
  <si>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</si>
  <si>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</si>
  <si>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</si>
  <si>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</si>
  <si>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</si>
  <si>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</si>
  <si>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</si>
  <si>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</si>
  <si>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</si>
  <si>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</si>
  <si>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</si>
  <si>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</si>
  <si>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</si>
  <si>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</si>
  <si>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</si>
  <si>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</si>
  <si>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</si>
  <si>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</si>
  <si>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</si>
  <si>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</si>
  <si>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</si>
  <si>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</si>
  <si>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</si>
  <si>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</si>
  <si>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</si>
  <si>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</si>
  <si>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</si>
  <si>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</si>
  <si>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</si>
  <si>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</si>
  <si>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</si>
  <si>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</si>
  <si>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</si>
  <si>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</si>
  <si>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</si>
  <si>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</si>
  <si>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</si>
  <si>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</si>
  <si>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</si>
  <si>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</si>
  <si>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</si>
  <si>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</si>
  <si>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</si>
  <si>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</si>
  <si>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</si>
  <si>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</si>
  <si>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https://www.acaps.org/country/Guatemala/crisis/Complex-crisis</t>
  </si>
  <si>
    <t>https://www.acaps.org/country/Honduras/crisis/Complex-crisis</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</si>
  <si>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</si>
  <si>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</si>
  <si>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</si>
  <si>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</si>
  <si>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</si>
  <si>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</si>
  <si>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</si>
  <si>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</si>
  <si>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</si>
  <si>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</si>
  <si>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</si>
  <si>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</si>
  <si>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</si>
  <si>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</si>
  <si>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</si>
  <si>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</si>
  <si>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</si>
  <si>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</si>
  <si>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</si>
  <si>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</si>
  <si>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</si>
  <si>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</si>
  <si>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</si>
  <si>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</si>
  <si>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</si>
  <si>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</si>
  <si>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</si>
  <si>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</si>
  <si>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</si>
  <si>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</si>
  <si>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</si>
  <si>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IRQ.6_1,IRQ.7_1,IRQ.12_1</t>
  </si>
  <si>
    <t>Arbil,As-Sulaymaniyah,Dihok</t>
  </si>
  <si>
    <t>https://www.acaps.org/country/Italy/crisis/Mixed-Migration</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</si>
  <si>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</si>
  <si>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</si>
  <si>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</si>
  <si>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</si>
  <si>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</si>
  <si>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</si>
  <si>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</si>
  <si>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</si>
  <si>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</si>
  <si>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</si>
  <si>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</si>
  <si>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</si>
  <si>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</si>
  <si>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</si>
  <si>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</si>
  <si>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</si>
  <si>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</si>
  <si>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</si>
  <si>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</si>
  <si>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</si>
  <si>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</si>
  <si>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</si>
  <si>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Socio-economic crisis</t>
  </si>
  <si>
    <t>https://www.acaps.org/country/Sri Lanka/crisis/Socio-economic-crisis</t>
  </si>
  <si>
    <t>20/06/2022</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</si>
  <si>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</si>
  <si>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</si>
  <si>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</si>
  <si>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</si>
  <si>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</si>
  <si>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</si>
  <si>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</si>
  <si>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</si>
  <si>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</si>
  <si>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</si>
  <si>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</si>
  <si>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</si>
  <si>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</si>
  <si>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</si>
  <si>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</si>
  <si>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</si>
  <si>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</si>
  <si>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</si>
  <si>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</si>
  <si>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</si>
  <si>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</si>
  <si>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</si>
  <si>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</si>
  <si>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</si>
  <si>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</si>
  <si>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</si>
  <si>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</si>
  <si>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</si>
  <si>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</si>
  <si>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</si>
  <si>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</si>
  <si>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</si>
  <si>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</si>
  <si>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</si>
  <si>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</si>
  <si>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</si>
  <si>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</si>
  <si>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</si>
  <si>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</si>
  <si>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</si>
  <si>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</si>
  <si>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</si>
  <si>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</si>
  <si>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</si>
  <si>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</si>
  <si>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</si>
  <si>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</si>
  <si>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</si>
  <si>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</si>
  <si>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</si>
  <si>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</si>
  <si>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</si>
  <si>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</si>
  <si>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</si>
  <si>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t>
  </si>
  <si>
    <t>Hodh ech Chargui</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</si>
  <si>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</si>
  <si>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</si>
  <si>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</si>
  <si>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</si>
  <si>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</si>
  <si>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</si>
  <si>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</si>
  <si>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</si>
  <si>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</si>
  <si>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</si>
  <si>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</si>
  <si>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</si>
  <si>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</si>
  <si>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</si>
  <si>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</si>
  <si>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</si>
  <si>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</si>
  <si>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</si>
  <si>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</si>
  <si>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</si>
  <si>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</si>
  <si>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</si>
  <si>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</si>
  <si>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</si>
  <si>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</si>
  <si>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</si>
  <si>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</si>
  <si>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</si>
  <si>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</si>
  <si>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</si>
  <si>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</si>
  <si>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</si>
  <si>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</si>
  <si>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</si>
  <si>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</si>
  <si>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</si>
  <si>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</si>
  <si>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</si>
  <si>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</si>
  <si>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</si>
  <si>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</si>
  <si>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</si>
  <si>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</si>
  <si>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</si>
  <si>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</si>
  <si>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</si>
  <si>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</si>
  <si>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</si>
  <si>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</si>
  <si>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</si>
  <si>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</si>
  <si>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</si>
  <si>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</si>
  <si>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</si>
  <si>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</si>
  <si>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</si>
  <si>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</si>
  <si>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</si>
  <si>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</si>
  <si>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</si>
  <si>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</si>
  <si>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</si>
  <si>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</si>
  <si>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</si>
  <si>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</si>
  <si>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</si>
  <si>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</si>
  <si>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</si>
  <si>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</si>
  <si>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</si>
  <si>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</si>
  <si>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</si>
  <si>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</si>
  <si>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</si>
  <si>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</si>
  <si>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</si>
  <si>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</si>
  <si>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</si>
  <si>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</si>
  <si>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</si>
  <si>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</si>
  <si>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</si>
  <si>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</si>
  <si>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</si>
  <si>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</si>
  <si>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</si>
  <si>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</si>
  <si>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</si>
  <si>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</si>
  <si>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</si>
  <si>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</si>
  <si>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</si>
  <si>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</si>
  <si>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</si>
  <si>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</si>
  <si>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</si>
  <si>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</si>
  <si>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</si>
  <si>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</si>
  <si>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</si>
  <si>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</si>
  <si>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</si>
  <si>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</si>
  <si>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</si>
  <si>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</si>
  <si>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</si>
  <si>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</si>
  <si>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</si>
  <si>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</si>
  <si>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</si>
  <si>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</si>
  <si>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</si>
  <si>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</si>
  <si>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</si>
  <si>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</si>
  <si>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</si>
  <si>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</si>
  <si>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</si>
  <si>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</si>
  <si>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</si>
  <si>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</si>
  <si>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</si>
  <si>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</si>
  <si>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</si>
  <si>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</si>
  <si>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</si>
  <si>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</si>
  <si>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</si>
  <si>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</si>
  <si>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</si>
  <si>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</si>
  <si>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</si>
  <si>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</si>
  <si>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</si>
  <si>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</si>
  <si>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</si>
  <si>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</si>
  <si>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</si>
  <si>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</si>
  <si>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t>
  </si>
  <si>
    <t>West Darfur</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</si>
  <si>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</si>
  <si>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</si>
  <si>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</si>
  <si>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</si>
  <si>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</si>
  <si>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</si>
  <si>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</si>
  <si>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</si>
  <si>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</si>
  <si>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</si>
  <si>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</si>
  <si>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</si>
  <si>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</si>
  <si>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</si>
  <si>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</si>
  <si>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</si>
  <si>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</si>
  <si>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</si>
  <si>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</si>
  <si>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</si>
  <si>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</si>
  <si>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</si>
  <si>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</si>
  <si>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</si>
  <si>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</si>
  <si>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</si>
  <si>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</si>
  <si>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</si>
  <si>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</si>
  <si>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</si>
  <si>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</si>
  <si>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</si>
  <si>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</si>
  <si>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</si>
  <si>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</si>
  <si>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</si>
  <si>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</si>
  <si>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</si>
  <si>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</si>
  <si>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</si>
  <si>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</si>
  <si>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</si>
  <si>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</si>
  <si>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</si>
  <si>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</si>
  <si>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</si>
  <si>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</si>
  <si>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</si>
  <si>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</si>
  <si>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</si>
  <si>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</si>
  <si>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</si>
  <si>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</si>
  <si>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</si>
  <si>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</si>
  <si>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</si>
  <si>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</si>
  <si>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</si>
  <si>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</si>
  <si>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</si>
  <si>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</si>
  <si>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</si>
  <si>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</si>
  <si>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</si>
  <si>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</si>
  <si>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</si>
  <si>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</si>
  <si>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</si>
  <si>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</si>
  <si>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</si>
  <si>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</si>
  <si>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</si>
  <si>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</si>
  <si>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</si>
  <si>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</si>
  <si>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</si>
  <si>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</si>
  <si>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</si>
  <si>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https://www.acaps.org/country/Uganda/crisis/Food-Security-Crisis-in-Karamoja-Region</t>
  </si>
  <si>
    <t>25/07/2022</t>
  </si>
  <si>
    <t>UGA.28_1,UGA.40_1,UGA.45_1</t>
  </si>
  <si>
    <t>Kotido,Moroto,Nakapiripirit</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</si>
  <si>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</si>
  <si>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</si>
  <si>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</si>
  <si>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</si>
  <si>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</si>
  <si>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</si>
  <si>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</si>
  <si>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</si>
  <si>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</si>
  <si>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</si>
  <si>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</si>
  <si>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</si>
  <si>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</si>
  <si>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</si>
  <si>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</si>
  <si>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</si>
  <si>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</si>
  <si>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</si>
  <si>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</si>
  <si>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</si>
  <si>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</si>
  <si>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</si>
  <si>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</si>
  <si>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</si>
  <si>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</si>
  <si>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</si>
  <si>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</si>
  <si>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</si>
  <si>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</si>
  <si>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</si>
  <si>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</si>
  <si>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</si>
  <si>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</si>
  <si>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</si>
  <si>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</si>
  <si>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</si>
  <si>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</si>
  <si>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</si>
  <si>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</si>
  <si>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</si>
  <si>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</si>
  <si>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</si>
  <si>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</si>
  <si>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</si>
  <si>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</si>
  <si>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</si>
  <si>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</si>
  <si>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</si>
  <si>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</si>
  <si>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</si>
  <si>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</si>
  <si>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</si>
  <si>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</si>
  <si>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</si>
  <si>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</si>
  <si>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</si>
  <si>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</si>
  <si>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</si>
  <si>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</si>
  <si>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</si>
  <si>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</si>
  <si>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</si>
  <si>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</si>
  <si>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</si>
  <si>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</si>
  <si>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</si>
  <si>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</si>
  <si>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</si>
  <si>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</si>
  <si>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</si>
  <si>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</si>
  <si>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</si>
  <si>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</si>
  <si>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</si>
  <si>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</si>
  <si>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</si>
  <si>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</si>
  <si>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</si>
  <si>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</si>
  <si>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</si>
  <si>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</si>
  <si>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</si>
  <si>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</si>
  <si>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</si>
  <si>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</si>
  <si>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</si>
  <si>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</si>
  <si>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</si>
  <si>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</si>
  <si>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</si>
  <si>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</si>
  <si>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</si>
  <si>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</si>
  <si>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</si>
  <si>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</si>
  <si>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</si>
  <si>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</si>
  <si>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</si>
  <si>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</si>
  <si>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</si>
  <si>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</si>
  <si>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</si>
  <si>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</si>
  <si>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</si>
  <si>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</si>
  <si>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</si>
  <si>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</si>
  <si>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</si>
  <si>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</si>
  <si>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</si>
  <si>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BRA001People facing restricted access constraints</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</si>
  <si>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</si>
  <si>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</si>
  <si>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</si>
  <si>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</si>
  <si>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</si>
  <si>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</si>
  <si>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</si>
  <si>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</si>
  <si>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</si>
  <si>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</si>
  <si>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</si>
  <si>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</si>
  <si>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</si>
  <si>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</si>
  <si>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</si>
  <si>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</si>
  <si>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</si>
  <si>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</si>
  <si>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</si>
  <si>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</si>
  <si>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</si>
  <si>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</si>
  <si>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</si>
  <si>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</si>
  <si>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</si>
  <si>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</si>
  <si>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</si>
  <si>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</si>
  <si>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</si>
  <si>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</si>
  <si>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</si>
  <si>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</si>
  <si>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</si>
  <si>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</si>
  <si>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</si>
  <si>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</si>
  <si>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</si>
  <si>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</si>
  <si>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</si>
  <si>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</si>
  <si>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</si>
  <si>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</si>
  <si>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</si>
  <si>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</si>
  <si>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</si>
  <si>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</si>
  <si>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</si>
  <si>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</si>
  <si>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</si>
  <si>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</si>
  <si>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</si>
  <si>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</si>
  <si>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</si>
  <si>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</si>
  <si>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</si>
  <si>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</si>
  <si>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</si>
  <si>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</si>
  <si>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</si>
  <si>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</si>
  <si>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</si>
  <si>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</si>
  <si>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</si>
  <si>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</si>
  <si>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</si>
  <si>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</si>
  <si>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</si>
  <si>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</si>
  <si>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</si>
  <si>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</si>
  <si>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</si>
  <si>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</si>
  <si>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</si>
  <si>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</si>
  <si>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</si>
  <si>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</si>
  <si>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</si>
  <si>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</si>
  <si>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</si>
  <si>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</si>
  <si>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</si>
  <si>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</si>
  <si>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</si>
  <si>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</si>
  <si>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</si>
  <si>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</si>
  <si>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</si>
  <si>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</si>
  <si>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</si>
  <si>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</si>
  <si>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</si>
  <si>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</si>
  <si>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</si>
  <si>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</si>
  <si>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</si>
  <si>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</si>
  <si>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</si>
  <si>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</si>
  <si>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</si>
  <si>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</si>
  <si>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</si>
  <si>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</si>
  <si>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</si>
  <si>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</si>
  <si>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</si>
  <si>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</si>
  <si>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</si>
  <si>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</si>
  <si>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</si>
  <si>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</si>
  <si>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</si>
  <si>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</si>
  <si>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</si>
  <si>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</si>
  <si>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</si>
  <si>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</si>
  <si>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</si>
  <si>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</si>
  <si>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</si>
  <si>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</si>
  <si>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</si>
  <si>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</si>
  <si>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</si>
  <si>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</si>
  <si>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</si>
  <si>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</si>
  <si>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</si>
  <si>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</si>
  <si>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</si>
  <si>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</si>
  <si>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</si>
  <si>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</si>
  <si>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</si>
  <si>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</si>
  <si>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</si>
  <si>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</si>
  <si>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</si>
  <si>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</si>
  <si>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</si>
  <si>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</si>
  <si>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</si>
  <si>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</si>
  <si>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</si>
  <si>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</si>
  <si>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</si>
  <si>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</si>
  <si>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</si>
  <si>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</si>
  <si>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</si>
  <si>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</si>
  <si>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</si>
  <si>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</si>
  <si>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</si>
  <si>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</si>
  <si>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</si>
  <si>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</si>
  <si>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</si>
  <si>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</si>
  <si>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</si>
  <si>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</si>
  <si>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</si>
  <si>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</si>
  <si>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</si>
  <si>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</si>
  <si>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</si>
  <si>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</si>
  <si>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</si>
  <si>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</si>
  <si>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</si>
  <si>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</si>
  <si>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</si>
  <si>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</si>
  <si>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</si>
  <si>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</si>
  <si>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</si>
  <si>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</si>
  <si>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</si>
  <si>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</si>
  <si>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</si>
  <si>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</si>
  <si>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</si>
  <si>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</si>
  <si>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</si>
  <si>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</si>
  <si>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</si>
  <si>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</si>
  <si>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</si>
  <si>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</si>
  <si>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</si>
  <si>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</si>
  <si>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</si>
  <si>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</si>
  <si>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</si>
  <si>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</si>
  <si>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</si>
  <si>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</si>
  <si>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</si>
  <si>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</si>
  <si>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</si>
  <si>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</si>
  <si>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</si>
  <si>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</si>
  <si>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</si>
  <si>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</si>
  <si>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</si>
  <si>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</si>
  <si>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</si>
  <si>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</si>
  <si>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</si>
  <si>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</si>
  <si>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</si>
  <si>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</si>
  <si>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</si>
  <si>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</si>
  <si>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</si>
  <si>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</si>
  <si>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</si>
  <si>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</si>
  <si>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</si>
  <si>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</si>
  <si>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</si>
  <si>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2022. INFORM Severity Index July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</si>
</sst>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2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37">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topLeftCell="A13" zoomScale="80" zoomScaleNormal="80" workbookViewId="0">
      <selection activeCell="A18" sqref="A18"/>
    </sheetView>
  </sheetViews>
  <sheetFormatPr defaultColWidth="9.453125" defaultRowHeight="14.5" x14ac:dyDescent="0.35"/>
  <cols>
    <col min="1" max="1" width="115.54296875" style="51" customWidth="1"/>
    <col min="2" max="2" width="9.453125" style="51" customWidth="1"/>
    <col min="3" max="16384" width="9.453125" style="51"/>
  </cols>
  <sheetData>
    <row r="1" spans="1:1" ht="122.15" customHeight="1" x14ac:dyDescent="0.35"/>
    <row r="2" spans="1:1" ht="20.9" customHeight="1" x14ac:dyDescent="0.35">
      <c r="A2" s="58" t="s">
        <v>8038</v>
      </c>
    </row>
    <row r="3" spans="1:1" ht="18.649999999999999" customHeight="1" x14ac:dyDescent="0.35">
      <c r="A3" s="70" t="s">
        <v>8039</v>
      </c>
    </row>
    <row r="4" spans="1:1" ht="60" customHeight="1" x14ac:dyDescent="0.35">
      <c r="A4" s="119" t="s">
        <v>8040</v>
      </c>
    </row>
    <row r="5" spans="1:1" ht="81" customHeight="1" x14ac:dyDescent="0.35">
      <c r="A5" s="210" t="s">
        <v>8041</v>
      </c>
    </row>
    <row r="6" spans="1:1" ht="21.75" customHeight="1" x14ac:dyDescent="0.35">
      <c r="A6" s="225" t="s">
        <v>8042</v>
      </c>
    </row>
    <row r="7" spans="1:1" s="120" customFormat="1" ht="168" customHeight="1" x14ac:dyDescent="0.35">
      <c r="A7" s="156" t="s">
        <v>8043</v>
      </c>
    </row>
    <row r="8" spans="1:1" s="120" customFormat="1" ht="22.4" customHeight="1" x14ac:dyDescent="0.35">
      <c r="A8" s="225" t="s">
        <v>8044</v>
      </c>
    </row>
    <row r="9" spans="1:1" s="120" customFormat="1" ht="232.4" customHeight="1" x14ac:dyDescent="0.35">
      <c r="A9" s="156" t="s">
        <v>8045</v>
      </c>
    </row>
    <row r="10" spans="1:1" ht="344.9" customHeight="1" x14ac:dyDescent="0.35">
      <c r="A10" s="121"/>
    </row>
    <row r="11" spans="1:1" ht="22.75" customHeight="1" x14ac:dyDescent="0.35">
      <c r="A11" s="225" t="s">
        <v>8046</v>
      </c>
    </row>
    <row r="12" spans="1:1" ht="213.65" customHeight="1" x14ac:dyDescent="0.35">
      <c r="A12" s="156" t="s">
        <v>8047</v>
      </c>
    </row>
    <row r="13" spans="1:1" ht="21" customHeight="1" x14ac:dyDescent="0.35">
      <c r="A13" s="225" t="s">
        <v>8048</v>
      </c>
    </row>
    <row r="14" spans="1:1" ht="145.4" customHeight="1" x14ac:dyDescent="0.35">
      <c r="A14" s="226" t="s">
        <v>8049</v>
      </c>
    </row>
    <row r="15" spans="1:1" ht="30" customHeight="1" x14ac:dyDescent="0.35">
      <c r="A15" s="157" t="s">
        <v>8050</v>
      </c>
    </row>
    <row r="16" spans="1:1" ht="80.150000000000006" customHeight="1" x14ac:dyDescent="0.35">
      <c r="A16" s="157" t="s">
        <v>8051</v>
      </c>
    </row>
    <row r="17" spans="1:1" ht="46.4" customHeight="1" x14ac:dyDescent="0.35">
      <c r="A17" s="59" t="s">
        <v>8052</v>
      </c>
    </row>
    <row r="18" spans="1:1" ht="65.900000000000006" customHeight="1" x14ac:dyDescent="0.35">
      <c r="A18" s="59" t="s">
        <v>9570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8"/>
  <sheetViews>
    <sheetView zoomScale="80" zoomScaleNormal="80" workbookViewId="0">
      <selection activeCell="A2" sqref="A2"/>
    </sheetView>
  </sheetViews>
  <sheetFormatPr defaultColWidth="8.453125" defaultRowHeight="14.5" x14ac:dyDescent="0.35"/>
  <cols>
    <col min="1" max="1" width="8.453125" style="216" customWidth="1"/>
    <col min="2" max="5" width="9.453125" style="216" customWidth="1"/>
    <col min="6" max="6" width="7" style="216" customWidth="1"/>
    <col min="7" max="7" width="6.453125" style="216" customWidth="1"/>
  </cols>
  <sheetData>
    <row r="1" spans="1:9" x14ac:dyDescent="0.35">
      <c r="A1" s="314"/>
      <c r="B1" s="297"/>
      <c r="C1" s="297"/>
      <c r="D1" s="297"/>
      <c r="E1" s="297"/>
      <c r="F1" s="297"/>
      <c r="G1" s="297"/>
      <c r="H1" s="297"/>
    </row>
    <row r="2" spans="1:9" ht="147" customHeight="1" x14ac:dyDescent="0.35">
      <c r="A2" s="227" t="s">
        <v>1</v>
      </c>
      <c r="B2" s="161" t="s">
        <v>8195</v>
      </c>
      <c r="C2" s="161" t="s">
        <v>8196</v>
      </c>
      <c r="D2" s="161" t="s">
        <v>8197</v>
      </c>
      <c r="E2" s="161" t="s">
        <v>8198</v>
      </c>
      <c r="F2" s="162" t="s">
        <v>8196</v>
      </c>
      <c r="G2" s="162" t="s">
        <v>8199</v>
      </c>
      <c r="H2" s="163" t="s">
        <v>8200</v>
      </c>
      <c r="I2" s="73" t="s">
        <v>5</v>
      </c>
    </row>
    <row r="3" spans="1:9" x14ac:dyDescent="0.35">
      <c r="A3" s="164" t="str">
        <f>Lists!C:C</f>
        <v>AFG001</v>
      </c>
      <c r="B3" s="251">
        <f t="shared" ref="B3:B34" si="0">ROUND(AVERAGE(C3:E3),1)</f>
        <v>1.5</v>
      </c>
      <c r="C3" s="251">
        <f t="shared" ref="C3:C34" si="1">IF(F3="x","x",ROUND((5-(3-F3)/2*5),1))</f>
        <v>2.5</v>
      </c>
      <c r="D3" s="251">
        <f t="shared" ref="D3:D34" si="2">IF(G3&gt;365,5,ROUND((5-(365-G3)/364*5),1))</f>
        <v>1.9</v>
      </c>
      <c r="E3" s="251">
        <f t="shared" ref="E3:E34" si="3">IF(H3&gt;3,5,ROUND((5-(3-H3)/3*5),1))</f>
        <v>0</v>
      </c>
      <c r="F3" s="251">
        <f>'Data Reliability'!B3</f>
        <v>2</v>
      </c>
      <c r="G3" s="165">
        <f>Reliability_updated!V3</f>
        <v>139.19999999999999</v>
      </c>
      <c r="H3" s="165">
        <f>'Data Reliability'!C3</f>
        <v>0</v>
      </c>
      <c r="I3" t="str">
        <f>IF(Reliability!B3="x","x",(IF(ROUNDUP(Reliability!B3,0)=1,"Very High",IF(ROUNDUP(Reliability!B3,0)=2,"High",IF(ROUNDUP(Reliability!B3,0)=3,"Medium",IF(ROUNDUP(Reliability!B3,0)=4,"Low","Very Low"))))))</f>
        <v>High</v>
      </c>
    </row>
    <row r="4" spans="1:9" x14ac:dyDescent="0.35">
      <c r="A4" s="164" t="str">
        <f>Lists!C:C</f>
        <v>AFG005</v>
      </c>
      <c r="B4" s="251">
        <f t="shared" si="0"/>
        <v>1</v>
      </c>
      <c r="C4" s="251">
        <f t="shared" si="1"/>
        <v>0.8</v>
      </c>
      <c r="D4" s="251">
        <f t="shared" si="2"/>
        <v>0.4</v>
      </c>
      <c r="E4" s="251">
        <f t="shared" si="3"/>
        <v>1.7</v>
      </c>
      <c r="F4" s="251">
        <f>'Data Reliability'!B4</f>
        <v>1.3</v>
      </c>
      <c r="G4" s="165">
        <f>Reliability_updated!V4</f>
        <v>32</v>
      </c>
      <c r="H4" s="165">
        <f>'Data Reliability'!C4</f>
        <v>1</v>
      </c>
      <c r="I4" t="str">
        <f>IF(Reliability!B4="x","x",(IF(ROUNDUP(Reliability!B4,0)=1,"Very High",IF(ROUNDUP(Reliability!B4,0)=2,"High",IF(ROUNDUP(Reliability!B4,0)=3,"Medium",IF(ROUNDUP(Reliability!B4,0)=4,"Low","Very Low"))))))</f>
        <v>Very High</v>
      </c>
    </row>
    <row r="5" spans="1:9" x14ac:dyDescent="0.35">
      <c r="A5" s="164" t="str">
        <f>Lists!C:C</f>
        <v>AGO002</v>
      </c>
      <c r="B5" s="251">
        <f t="shared" si="0"/>
        <v>1</v>
      </c>
      <c r="C5" s="251">
        <f t="shared" si="1"/>
        <v>2.2999999999999998</v>
      </c>
      <c r="D5" s="251">
        <f t="shared" si="2"/>
        <v>0.7</v>
      </c>
      <c r="E5" s="251">
        <f t="shared" si="3"/>
        <v>0</v>
      </c>
      <c r="F5" s="251">
        <f>'Data Reliability'!B5</f>
        <v>1.9</v>
      </c>
      <c r="G5" s="165">
        <f>Reliability_updated!V5</f>
        <v>55.5</v>
      </c>
      <c r="H5" s="165">
        <f>'Data Reliability'!C5</f>
        <v>0</v>
      </c>
      <c r="I5" t="str">
        <f>IF(Reliability!B5="x","x",(IF(ROUNDUP(Reliability!B5,0)=1,"Very High",IF(ROUNDUP(Reliability!B5,0)=2,"High",IF(ROUNDUP(Reliability!B5,0)=3,"Medium",IF(ROUNDUP(Reliability!B5,0)=4,"Low","Very Low"))))))</f>
        <v>Very High</v>
      </c>
    </row>
    <row r="6" spans="1:9" x14ac:dyDescent="0.35">
      <c r="A6" s="164" t="str">
        <f>Lists!C:C</f>
        <v>ARM002</v>
      </c>
      <c r="B6" s="251">
        <f t="shared" si="0"/>
        <v>1.7</v>
      </c>
      <c r="C6" s="251">
        <f t="shared" si="1"/>
        <v>2.2999999999999998</v>
      </c>
      <c r="D6" s="251">
        <f t="shared" si="2"/>
        <v>2.7</v>
      </c>
      <c r="E6" s="251">
        <f t="shared" si="3"/>
        <v>0</v>
      </c>
      <c r="F6" s="251">
        <f>'Data Reliability'!B6</f>
        <v>1.9</v>
      </c>
      <c r="G6" s="165">
        <f>Reliability_updated!V6</f>
        <v>199.7</v>
      </c>
      <c r="H6" s="165">
        <f>'Data Reliability'!C6</f>
        <v>0</v>
      </c>
      <c r="I6" t="str">
        <f>IF(Reliability!B6="x","x",(IF(ROUNDUP(Reliability!B6,0)=1,"Very High",IF(ROUNDUP(Reliability!B6,0)=2,"High",IF(ROUNDUP(Reliability!B6,0)=3,"Medium",IF(ROUNDUP(Reliability!B6,0)=4,"Low","Very Low"))))))</f>
        <v>High</v>
      </c>
    </row>
    <row r="7" spans="1:9" x14ac:dyDescent="0.35">
      <c r="A7" s="164" t="str">
        <f>Lists!C:C</f>
        <v>AZE002</v>
      </c>
      <c r="B7" s="251">
        <f t="shared" si="0"/>
        <v>2.6</v>
      </c>
      <c r="C7" s="251" t="str">
        <f t="shared" si="1"/>
        <v>x</v>
      </c>
      <c r="D7" s="251">
        <f t="shared" si="2"/>
        <v>1.9</v>
      </c>
      <c r="E7" s="251">
        <f t="shared" si="3"/>
        <v>3.3</v>
      </c>
      <c r="F7" s="251" t="str">
        <f>'Data Reliability'!B7</f>
        <v>x</v>
      </c>
      <c r="G7" s="165">
        <f>Reliability_updated!V7</f>
        <v>138.1</v>
      </c>
      <c r="H7" s="165">
        <f>'Data Reliability'!C7</f>
        <v>2</v>
      </c>
      <c r="I7" t="str">
        <f>IF(Reliability!B7="x","x",(IF(ROUNDUP(Reliability!B7,0)=1,"Very High",IF(ROUNDUP(Reliability!B7,0)=2,"High",IF(ROUNDUP(Reliability!B7,0)=3,"Medium",IF(ROUNDUP(Reliability!B7,0)=4,"Low","Very Low"))))))</f>
        <v>Medium</v>
      </c>
    </row>
    <row r="8" spans="1:9" x14ac:dyDescent="0.35">
      <c r="A8" s="164" t="str">
        <f>Lists!C:C</f>
        <v>BDI001</v>
      </c>
      <c r="B8" s="251">
        <f t="shared" si="0"/>
        <v>1</v>
      </c>
      <c r="C8" s="251">
        <f t="shared" si="1"/>
        <v>2</v>
      </c>
      <c r="D8" s="251">
        <f t="shared" si="2"/>
        <v>0.9</v>
      </c>
      <c r="E8" s="251">
        <f t="shared" si="3"/>
        <v>0</v>
      </c>
      <c r="F8" s="251">
        <f>'Data Reliability'!B8</f>
        <v>1.8</v>
      </c>
      <c r="G8" s="165">
        <f>Reliability_updated!V8</f>
        <v>63.8</v>
      </c>
      <c r="H8" s="165">
        <f>'Data Reliability'!C8</f>
        <v>0</v>
      </c>
      <c r="I8" t="str">
        <f>IF(Reliability!B8="x","x",(IF(ROUNDUP(Reliability!B8,0)=1,"Very High",IF(ROUNDUP(Reliability!B8,0)=2,"High",IF(ROUNDUP(Reliability!B8,0)=3,"Medium",IF(ROUNDUP(Reliability!B8,0)=4,"Low","Very Low"))))))</f>
        <v>Very High</v>
      </c>
    </row>
    <row r="9" spans="1:9" x14ac:dyDescent="0.35">
      <c r="A9" s="164" t="str">
        <f>Lists!C:C</f>
        <v>BFA002</v>
      </c>
      <c r="B9" s="251">
        <f t="shared" si="0"/>
        <v>1.8</v>
      </c>
      <c r="C9" s="251">
        <f t="shared" si="1"/>
        <v>0.5</v>
      </c>
      <c r="D9" s="251">
        <f t="shared" si="2"/>
        <v>5</v>
      </c>
      <c r="E9" s="251">
        <f t="shared" si="3"/>
        <v>0</v>
      </c>
      <c r="F9" s="251">
        <f>'Data Reliability'!B9</f>
        <v>1.2</v>
      </c>
      <c r="G9" s="165">
        <f>Reliability_updated!V9</f>
        <v>404.1</v>
      </c>
      <c r="H9" s="165">
        <f>'Data Reliability'!C9</f>
        <v>0</v>
      </c>
      <c r="I9" t="str">
        <f>IF(Reliability!B9="x","x",(IF(ROUNDUP(Reliability!B9,0)=1,"Very High",IF(ROUNDUP(Reliability!B9,0)=2,"High",IF(ROUNDUP(Reliability!B9,0)=3,"Medium",IF(ROUNDUP(Reliability!B9,0)=4,"Low","Very Low"))))))</f>
        <v>High</v>
      </c>
    </row>
    <row r="10" spans="1:9" x14ac:dyDescent="0.35">
      <c r="A10" s="164" t="str">
        <f>Lists!C:C</f>
        <v>BGD001</v>
      </c>
      <c r="B10" s="251">
        <f t="shared" si="0"/>
        <v>0.7</v>
      </c>
      <c r="C10" s="251">
        <f t="shared" si="1"/>
        <v>1.8</v>
      </c>
      <c r="D10" s="251">
        <f t="shared" si="2"/>
        <v>0.3</v>
      </c>
      <c r="E10" s="251">
        <f t="shared" si="3"/>
        <v>0</v>
      </c>
      <c r="F10" s="251">
        <f>'Data Reliability'!B10</f>
        <v>1.7</v>
      </c>
      <c r="G10" s="165">
        <f>Reliability_updated!V10</f>
        <v>22</v>
      </c>
      <c r="H10" s="165">
        <f>'Data Reliability'!C10</f>
        <v>0</v>
      </c>
      <c r="I10" t="str">
        <f>IF(Reliability!B10="x","x",(IF(ROUNDUP(Reliability!B10,0)=1,"Very High",IF(ROUNDUP(Reliability!B10,0)=2,"High",IF(ROUNDUP(Reliability!B10,0)=3,"Medium",IF(ROUNDUP(Reliability!B10,0)=4,"Low","Very Low"))))))</f>
        <v>Very High</v>
      </c>
    </row>
    <row r="11" spans="1:9" x14ac:dyDescent="0.35">
      <c r="A11" s="164" t="str">
        <f>Lists!C:C</f>
        <v>BGD002</v>
      </c>
      <c r="B11" s="251">
        <f t="shared" si="0"/>
        <v>1.1000000000000001</v>
      </c>
      <c r="C11" s="251">
        <f t="shared" si="1"/>
        <v>1.8</v>
      </c>
      <c r="D11" s="251">
        <f t="shared" si="2"/>
        <v>1.4</v>
      </c>
      <c r="E11" s="251">
        <f t="shared" si="3"/>
        <v>0</v>
      </c>
      <c r="F11" s="251">
        <f>'Data Reliability'!B11</f>
        <v>1.7</v>
      </c>
      <c r="G11" s="165">
        <f>Reliability_updated!V11</f>
        <v>105.4</v>
      </c>
      <c r="H11" s="165">
        <f>'Data Reliability'!C11</f>
        <v>0</v>
      </c>
      <c r="I11" t="str">
        <f>IF(Reliability!B11="x","x",(IF(ROUNDUP(Reliability!B11,0)=1,"Very High",IF(ROUNDUP(Reliability!B11,0)=2,"High",IF(ROUNDUP(Reliability!B11,0)=3,"Medium",IF(ROUNDUP(Reliability!B11,0)=4,"Low","Very Low"))))))</f>
        <v>High</v>
      </c>
    </row>
    <row r="12" spans="1:9" x14ac:dyDescent="0.35">
      <c r="A12" s="164" t="str">
        <f>Lists!C:C</f>
        <v>BGD008</v>
      </c>
      <c r="B12" s="251">
        <f t="shared" si="0"/>
        <v>0.7</v>
      </c>
      <c r="C12" s="251">
        <f t="shared" si="1"/>
        <v>1.8</v>
      </c>
      <c r="D12" s="251">
        <f t="shared" si="2"/>
        <v>0.4</v>
      </c>
      <c r="E12" s="251">
        <f t="shared" si="3"/>
        <v>0</v>
      </c>
      <c r="F12" s="251">
        <f>'Data Reliability'!B12</f>
        <v>1.7</v>
      </c>
      <c r="G12" s="165">
        <f>Reliability_updated!V12</f>
        <v>27</v>
      </c>
      <c r="H12" s="165">
        <f>'Data Reliability'!C12</f>
        <v>0</v>
      </c>
      <c r="I12" t="str">
        <f>IF(Reliability!B12="x","x",(IF(ROUNDUP(Reliability!B12,0)=1,"Very High",IF(ROUNDUP(Reliability!B12,0)=2,"High",IF(ROUNDUP(Reliability!B12,0)=3,"Medium",IF(ROUNDUP(Reliability!B12,0)=4,"Low","Very Low"))))))</f>
        <v>Very High</v>
      </c>
    </row>
    <row r="13" spans="1:9" x14ac:dyDescent="0.35">
      <c r="A13" s="164" t="str">
        <f>Lists!C:C</f>
        <v>BRA001</v>
      </c>
      <c r="B13" s="251">
        <f t="shared" si="0"/>
        <v>0.6</v>
      </c>
      <c r="C13" s="251">
        <f t="shared" si="1"/>
        <v>1.8</v>
      </c>
      <c r="D13" s="251">
        <f t="shared" si="2"/>
        <v>0.1</v>
      </c>
      <c r="E13" s="251">
        <f t="shared" si="3"/>
        <v>0</v>
      </c>
      <c r="F13" s="251">
        <f>'Data Reliability'!B13</f>
        <v>1.7</v>
      </c>
      <c r="G13" s="165">
        <f>Reliability_updated!V13</f>
        <v>9.5</v>
      </c>
      <c r="H13" s="165">
        <f>'Data Reliability'!C13</f>
        <v>0</v>
      </c>
      <c r="I13" t="str">
        <f>IF(Reliability!B13="x","x",(IF(ROUNDUP(Reliability!B13,0)=1,"Very High",IF(ROUNDUP(Reliability!B13,0)=2,"High",IF(ROUNDUP(Reliability!B13,0)=3,"Medium",IF(ROUNDUP(Reliability!B13,0)=4,"Low","Very Low"))))))</f>
        <v>Very High</v>
      </c>
    </row>
    <row r="14" spans="1:9" x14ac:dyDescent="0.35">
      <c r="A14" s="164" t="str">
        <f>Lists!C:C</f>
        <v>BRA002</v>
      </c>
      <c r="B14" s="251">
        <f t="shared" si="0"/>
        <v>1</v>
      </c>
      <c r="C14" s="251">
        <f t="shared" si="1"/>
        <v>1.3</v>
      </c>
      <c r="D14" s="251">
        <f t="shared" si="2"/>
        <v>0.1</v>
      </c>
      <c r="E14" s="251">
        <f t="shared" si="3"/>
        <v>1.7</v>
      </c>
      <c r="F14" s="251">
        <f>'Data Reliability'!B14</f>
        <v>1.5</v>
      </c>
      <c r="G14" s="165">
        <f>Reliability_updated!V14</f>
        <v>9.5</v>
      </c>
      <c r="H14" s="165">
        <f>'Data Reliability'!C14</f>
        <v>1</v>
      </c>
      <c r="I14" t="str">
        <f>IF(Reliability!B14="x","x",(IF(ROUNDUP(Reliability!B14,0)=1,"Very High",IF(ROUNDUP(Reliability!B14,0)=2,"High",IF(ROUNDUP(Reliability!B14,0)=3,"Medium",IF(ROUNDUP(Reliability!B14,0)=4,"Low","Very Low"))))))</f>
        <v>Very High</v>
      </c>
    </row>
    <row r="15" spans="1:9" x14ac:dyDescent="0.35">
      <c r="A15" s="164" t="str">
        <f>Lists!C:C</f>
        <v>BRA003</v>
      </c>
      <c r="B15" s="251">
        <f t="shared" si="0"/>
        <v>0.7</v>
      </c>
      <c r="C15" s="251">
        <f t="shared" si="1"/>
        <v>2</v>
      </c>
      <c r="D15" s="251">
        <f t="shared" si="2"/>
        <v>0.1</v>
      </c>
      <c r="E15" s="251">
        <f t="shared" si="3"/>
        <v>0</v>
      </c>
      <c r="F15" s="251">
        <f>'Data Reliability'!B15</f>
        <v>1.8</v>
      </c>
      <c r="G15" s="165">
        <f>Reliability_updated!V15</f>
        <v>9.5</v>
      </c>
      <c r="H15" s="165">
        <f>'Data Reliability'!C15</f>
        <v>0</v>
      </c>
      <c r="I15" t="str">
        <f>IF(Reliability!B15="x","x",(IF(ROUNDUP(Reliability!B15,0)=1,"Very High",IF(ROUNDUP(Reliability!B15,0)=2,"High",IF(ROUNDUP(Reliability!B15,0)=3,"Medium",IF(ROUNDUP(Reliability!B15,0)=4,"Low","Very Low"))))))</f>
        <v>Very High</v>
      </c>
    </row>
    <row r="16" spans="1:9" x14ac:dyDescent="0.35">
      <c r="A16" s="164" t="str">
        <f>Lists!C:C</f>
        <v>CAF001</v>
      </c>
      <c r="B16" s="251">
        <f t="shared" si="0"/>
        <v>0.9</v>
      </c>
      <c r="C16" s="251">
        <f t="shared" si="1"/>
        <v>1.3</v>
      </c>
      <c r="D16" s="251">
        <f t="shared" si="2"/>
        <v>1.5</v>
      </c>
      <c r="E16" s="251">
        <f t="shared" si="3"/>
        <v>0</v>
      </c>
      <c r="F16" s="251">
        <f>'Data Reliability'!B16</f>
        <v>1.5</v>
      </c>
      <c r="G16" s="165">
        <f>Reliability_updated!V16</f>
        <v>111.5</v>
      </c>
      <c r="H16" s="165">
        <f>'Data Reliability'!C16</f>
        <v>0</v>
      </c>
      <c r="I16" t="str">
        <f>IF(Reliability!B16="x","x",(IF(ROUNDUP(Reliability!B16,0)=1,"Very High",IF(ROUNDUP(Reliability!B16,0)=2,"High",IF(ROUNDUP(Reliability!B16,0)=3,"Medium",IF(ROUNDUP(Reliability!B16,0)=4,"Low","Very Low"))))))</f>
        <v>Very High</v>
      </c>
    </row>
    <row r="17" spans="1:9" x14ac:dyDescent="0.35">
      <c r="A17" s="164" t="str">
        <f>Lists!C:C</f>
        <v>CHL002</v>
      </c>
      <c r="B17" s="251">
        <f t="shared" si="0"/>
        <v>0.6</v>
      </c>
      <c r="C17" s="251">
        <f t="shared" si="1"/>
        <v>1.8</v>
      </c>
      <c r="D17" s="251">
        <f t="shared" si="2"/>
        <v>0.1</v>
      </c>
      <c r="E17" s="251">
        <f t="shared" si="3"/>
        <v>0</v>
      </c>
      <c r="F17" s="251">
        <f>'Data Reliability'!B17</f>
        <v>1.7</v>
      </c>
      <c r="G17" s="165">
        <f>Reliability_updated!V17</f>
        <v>9.5</v>
      </c>
      <c r="H17" s="165">
        <f>'Data Reliability'!C17</f>
        <v>0</v>
      </c>
      <c r="I17" t="str">
        <f>IF(Reliability!B17="x","x",(IF(ROUNDUP(Reliability!B17,0)=1,"Very High",IF(ROUNDUP(Reliability!B17,0)=2,"High",IF(ROUNDUP(Reliability!B17,0)=3,"Medium",IF(ROUNDUP(Reliability!B17,0)=4,"Low","Very Low"))))))</f>
        <v>Very High</v>
      </c>
    </row>
    <row r="18" spans="1:9" x14ac:dyDescent="0.35">
      <c r="A18" s="164" t="str">
        <f>Lists!C:C</f>
        <v>CMR001</v>
      </c>
      <c r="B18" s="251">
        <f t="shared" si="0"/>
        <v>0.8</v>
      </c>
      <c r="C18" s="251">
        <f t="shared" si="1"/>
        <v>1.8</v>
      </c>
      <c r="D18" s="251">
        <f t="shared" si="2"/>
        <v>0.5</v>
      </c>
      <c r="E18" s="251">
        <f t="shared" si="3"/>
        <v>0</v>
      </c>
      <c r="F18" s="251">
        <f>'Data Reliability'!B18</f>
        <v>1.7</v>
      </c>
      <c r="G18" s="165">
        <f>Reliability_updated!V18</f>
        <v>35.6</v>
      </c>
      <c r="H18" s="165">
        <f>'Data Reliability'!C18</f>
        <v>0</v>
      </c>
      <c r="I18" t="str">
        <f>IF(Reliability!B18="x","x",(IF(ROUNDUP(Reliability!B18,0)=1,"Very High",IF(ROUNDUP(Reliability!B18,0)=2,"High",IF(ROUNDUP(Reliability!B18,0)=3,"Medium",IF(ROUNDUP(Reliability!B18,0)=4,"Low","Very Low"))))))</f>
        <v>Very High</v>
      </c>
    </row>
    <row r="19" spans="1:9" x14ac:dyDescent="0.35">
      <c r="A19" s="164" t="str">
        <f>Lists!C:C</f>
        <v>CMR002</v>
      </c>
      <c r="B19" s="251">
        <f t="shared" si="0"/>
        <v>1.2</v>
      </c>
      <c r="C19" s="251">
        <f t="shared" si="1"/>
        <v>1.8</v>
      </c>
      <c r="D19" s="251">
        <f t="shared" si="2"/>
        <v>1.8</v>
      </c>
      <c r="E19" s="251">
        <f t="shared" si="3"/>
        <v>0</v>
      </c>
      <c r="F19" s="251">
        <f>'Data Reliability'!B19</f>
        <v>1.7</v>
      </c>
      <c r="G19" s="165">
        <f>Reliability_updated!V19</f>
        <v>134.30000000000001</v>
      </c>
      <c r="H19" s="165">
        <f>'Data Reliability'!C19</f>
        <v>0</v>
      </c>
      <c r="I19" t="str">
        <f>IF(Reliability!B19="x","x",(IF(ROUNDUP(Reliability!B19,0)=1,"Very High",IF(ROUNDUP(Reliability!B19,0)=2,"High",IF(ROUNDUP(Reliability!B19,0)=3,"Medium",IF(ROUNDUP(Reliability!B19,0)=4,"Low","Very Low"))))))</f>
        <v>High</v>
      </c>
    </row>
    <row r="20" spans="1:9" x14ac:dyDescent="0.35">
      <c r="A20" s="164" t="str">
        <f>Lists!C:C</f>
        <v>CMR003</v>
      </c>
      <c r="B20" s="251">
        <f t="shared" si="0"/>
        <v>1.3</v>
      </c>
      <c r="C20" s="251">
        <f t="shared" si="1"/>
        <v>2.2999999999999998</v>
      </c>
      <c r="D20" s="251">
        <f t="shared" si="2"/>
        <v>1.7</v>
      </c>
      <c r="E20" s="251">
        <f t="shared" si="3"/>
        <v>0</v>
      </c>
      <c r="F20" s="251">
        <f>'Data Reliability'!B20</f>
        <v>1.9</v>
      </c>
      <c r="G20" s="165">
        <f>Reliability_updated!V20</f>
        <v>123</v>
      </c>
      <c r="H20" s="165">
        <f>'Data Reliability'!C20</f>
        <v>0</v>
      </c>
      <c r="I20" t="str">
        <f>IF(Reliability!B20="x","x",(IF(ROUNDUP(Reliability!B20,0)=1,"Very High",IF(ROUNDUP(Reliability!B20,0)=2,"High",IF(ROUNDUP(Reliability!B20,0)=3,"Medium",IF(ROUNDUP(Reliability!B20,0)=4,"Low","Very Low"))))))</f>
        <v>High</v>
      </c>
    </row>
    <row r="21" spans="1:9" x14ac:dyDescent="0.35">
      <c r="A21" s="164" t="str">
        <f>Lists!C:C</f>
        <v>CMR004</v>
      </c>
      <c r="B21" s="251">
        <f t="shared" si="0"/>
        <v>1.4</v>
      </c>
      <c r="C21" s="251">
        <f t="shared" si="1"/>
        <v>2.2999999999999998</v>
      </c>
      <c r="D21" s="251">
        <f t="shared" si="2"/>
        <v>1.9</v>
      </c>
      <c r="E21" s="251">
        <f t="shared" si="3"/>
        <v>0</v>
      </c>
      <c r="F21" s="251">
        <f>'Data Reliability'!B21</f>
        <v>1.9</v>
      </c>
      <c r="G21" s="165">
        <f>Reliability_updated!V21</f>
        <v>141.80000000000001</v>
      </c>
      <c r="H21" s="165">
        <f>'Data Reliability'!C21</f>
        <v>0</v>
      </c>
      <c r="I21" t="str">
        <f>IF(Reliability!B21="x","x",(IF(ROUNDUP(Reliability!B21,0)=1,"Very High",IF(ROUNDUP(Reliability!B21,0)=2,"High",IF(ROUNDUP(Reliability!B21,0)=3,"Medium",IF(ROUNDUP(Reliability!B21,0)=4,"Low","Very Low"))))))</f>
        <v>High</v>
      </c>
    </row>
    <row r="22" spans="1:9" x14ac:dyDescent="0.35">
      <c r="A22" s="164" t="str">
        <f>Lists!C:C</f>
        <v>COD001</v>
      </c>
      <c r="B22" s="251">
        <f t="shared" si="0"/>
        <v>1</v>
      </c>
      <c r="C22" s="251">
        <f t="shared" si="1"/>
        <v>1</v>
      </c>
      <c r="D22" s="251">
        <f t="shared" si="2"/>
        <v>2.1</v>
      </c>
      <c r="E22" s="251">
        <f t="shared" si="3"/>
        <v>0</v>
      </c>
      <c r="F22" s="251">
        <f>'Data Reliability'!B22</f>
        <v>1.4</v>
      </c>
      <c r="G22" s="165">
        <f>Reliability_updated!V22</f>
        <v>150.30000000000001</v>
      </c>
      <c r="H22" s="165">
        <f>'Data Reliability'!C22</f>
        <v>0</v>
      </c>
      <c r="I22" t="str">
        <f>IF(Reliability!B22="x","x",(IF(ROUNDUP(Reliability!B22,0)=1,"Very High",IF(ROUNDUP(Reliability!B22,0)=2,"High",IF(ROUNDUP(Reliability!B22,0)=3,"Medium",IF(ROUNDUP(Reliability!B22,0)=4,"Low","Very Low"))))))</f>
        <v>Very High</v>
      </c>
    </row>
    <row r="23" spans="1:9" x14ac:dyDescent="0.35">
      <c r="A23" s="164" t="str">
        <f>Lists!C:C</f>
        <v>COG001</v>
      </c>
      <c r="B23" s="251">
        <f t="shared" si="0"/>
        <v>2.6</v>
      </c>
      <c r="C23" s="251">
        <f t="shared" si="1"/>
        <v>2.5</v>
      </c>
      <c r="D23" s="251">
        <f t="shared" si="2"/>
        <v>2</v>
      </c>
      <c r="E23" s="251">
        <f t="shared" si="3"/>
        <v>3.3</v>
      </c>
      <c r="F23" s="251">
        <f>'Data Reliability'!B23</f>
        <v>2</v>
      </c>
      <c r="G23" s="165">
        <f>Reliability_updated!V23</f>
        <v>144.4</v>
      </c>
      <c r="H23" s="165">
        <f>'Data Reliability'!C23</f>
        <v>2</v>
      </c>
      <c r="I23" t="str">
        <f>IF(Reliability!B23="x","x",(IF(ROUNDUP(Reliability!B23,0)=1,"Very High",IF(ROUNDUP(Reliability!B23,0)=2,"High",IF(ROUNDUP(Reliability!B23,0)=3,"Medium",IF(ROUNDUP(Reliability!B23,0)=4,"Low","Very Low"))))))</f>
        <v>Medium</v>
      </c>
    </row>
    <row r="24" spans="1:9" x14ac:dyDescent="0.35">
      <c r="A24" s="164" t="str">
        <f>Lists!C:C</f>
        <v>COL001</v>
      </c>
      <c r="B24" s="251">
        <f t="shared" si="0"/>
        <v>0.1</v>
      </c>
      <c r="C24" s="251">
        <f t="shared" si="1"/>
        <v>0.3</v>
      </c>
      <c r="D24" s="251">
        <f t="shared" si="2"/>
        <v>0.1</v>
      </c>
      <c r="E24" s="251">
        <f t="shared" si="3"/>
        <v>0</v>
      </c>
      <c r="F24" s="251">
        <f>'Data Reliability'!B24</f>
        <v>1.1000000000000001</v>
      </c>
      <c r="G24" s="165">
        <f>Reliability_updated!V24</f>
        <v>10.9</v>
      </c>
      <c r="H24" s="165">
        <f>'Data Reliability'!C24</f>
        <v>0</v>
      </c>
      <c r="I24" t="str">
        <f>IF(Reliability!B24="x","x",(IF(ROUNDUP(Reliability!B24,0)=1,"Very High",IF(ROUNDUP(Reliability!B24,0)=2,"High",IF(ROUNDUP(Reliability!B24,0)=3,"Medium",IF(ROUNDUP(Reliability!B24,0)=4,"Low","Very Low"))))))</f>
        <v>Very High</v>
      </c>
    </row>
    <row r="25" spans="1:9" x14ac:dyDescent="0.35">
      <c r="A25" s="164" t="str">
        <f>Lists!C:C</f>
        <v>COL002</v>
      </c>
      <c r="B25" s="251">
        <f t="shared" si="0"/>
        <v>0.6</v>
      </c>
      <c r="C25" s="251">
        <f t="shared" si="1"/>
        <v>1.8</v>
      </c>
      <c r="D25" s="251">
        <f t="shared" si="2"/>
        <v>0.1</v>
      </c>
      <c r="E25" s="251">
        <f t="shared" si="3"/>
        <v>0</v>
      </c>
      <c r="F25" s="251">
        <f>'Data Reliability'!B25</f>
        <v>1.7</v>
      </c>
      <c r="G25" s="165">
        <f>Reliability_updated!V25</f>
        <v>9.1</v>
      </c>
      <c r="H25" s="165">
        <f>'Data Reliability'!C25</f>
        <v>0</v>
      </c>
      <c r="I25" t="str">
        <f>IF(Reliability!B25="x","x",(IF(ROUNDUP(Reliability!B25,0)=1,"Very High",IF(ROUNDUP(Reliability!B25,0)=2,"High",IF(ROUNDUP(Reliability!B25,0)=3,"Medium",IF(ROUNDUP(Reliability!B25,0)=4,"Low","Very Low"))))))</f>
        <v>Very High</v>
      </c>
    </row>
    <row r="26" spans="1:9" x14ac:dyDescent="0.35">
      <c r="A26" s="164" t="str">
        <f>Lists!C:C</f>
        <v>CRI002</v>
      </c>
      <c r="B26" s="251">
        <f t="shared" si="0"/>
        <v>2.5</v>
      </c>
      <c r="C26" s="251">
        <f t="shared" si="1"/>
        <v>2.2999999999999998</v>
      </c>
      <c r="D26" s="251">
        <f t="shared" si="2"/>
        <v>0.2</v>
      </c>
      <c r="E26" s="251">
        <f t="shared" si="3"/>
        <v>5</v>
      </c>
      <c r="F26" s="251">
        <f>'Data Reliability'!B26</f>
        <v>1.9</v>
      </c>
      <c r="G26" s="165">
        <f>Reliability_updated!V26</f>
        <v>14.9</v>
      </c>
      <c r="H26" s="165">
        <f>'Data Reliability'!C26</f>
        <v>3</v>
      </c>
      <c r="I26" t="str">
        <f>IF(Reliability!B26="x","x",(IF(ROUNDUP(Reliability!B26,0)=1,"Very High",IF(ROUNDUP(Reliability!B26,0)=2,"High",IF(ROUNDUP(Reliability!B26,0)=3,"Medium",IF(ROUNDUP(Reliability!B26,0)=4,"Low","Very Low"))))))</f>
        <v>Medium</v>
      </c>
    </row>
    <row r="27" spans="1:9" x14ac:dyDescent="0.35">
      <c r="A27" s="164" t="str">
        <f>Lists!C:C</f>
        <v>DJI001</v>
      </c>
      <c r="B27" s="251">
        <f t="shared" si="0"/>
        <v>1</v>
      </c>
      <c r="C27" s="251">
        <f t="shared" si="1"/>
        <v>2.2999999999999998</v>
      </c>
      <c r="D27" s="251">
        <f t="shared" si="2"/>
        <v>0.8</v>
      </c>
      <c r="E27" s="251">
        <f t="shared" si="3"/>
        <v>0</v>
      </c>
      <c r="F27" s="251">
        <f>'Data Reliability'!B27</f>
        <v>1.9</v>
      </c>
      <c r="G27" s="165">
        <f>Reliability_updated!V27</f>
        <v>56.4</v>
      </c>
      <c r="H27" s="165">
        <f>'Data Reliability'!C27</f>
        <v>0</v>
      </c>
      <c r="I27" t="str">
        <f>IF(Reliability!B27="x","x",(IF(ROUNDUP(Reliability!B27,0)=1,"Very High",IF(ROUNDUP(Reliability!B27,0)=2,"High",IF(ROUNDUP(Reliability!B27,0)=3,"Medium",IF(ROUNDUP(Reliability!B27,0)=4,"Low","Very Low"))))))</f>
        <v>Very High</v>
      </c>
    </row>
    <row r="28" spans="1:9" x14ac:dyDescent="0.35">
      <c r="A28" s="164" t="str">
        <f>Lists!C:C</f>
        <v>DJI002</v>
      </c>
      <c r="B28" s="251">
        <f t="shared" si="0"/>
        <v>0.8</v>
      </c>
      <c r="C28" s="251">
        <f t="shared" si="1"/>
        <v>2.2999999999999998</v>
      </c>
      <c r="D28" s="251">
        <f t="shared" si="2"/>
        <v>0.2</v>
      </c>
      <c r="E28" s="251">
        <f t="shared" si="3"/>
        <v>0</v>
      </c>
      <c r="F28" s="251">
        <f>'Data Reliability'!B28</f>
        <v>1.9</v>
      </c>
      <c r="G28" s="165">
        <f>Reliability_updated!V28</f>
        <v>12.3</v>
      </c>
      <c r="H28" s="165">
        <f>'Data Reliability'!C28</f>
        <v>0</v>
      </c>
      <c r="I28" t="str">
        <f>IF(Reliability!B28="x","x",(IF(ROUNDUP(Reliability!B28,0)=1,"Very High",IF(ROUNDUP(Reliability!B28,0)=2,"High",IF(ROUNDUP(Reliability!B28,0)=3,"Medium",IF(ROUNDUP(Reliability!B28,0)=4,"Low","Very Low"))))))</f>
        <v>Very High</v>
      </c>
    </row>
    <row r="29" spans="1:9" x14ac:dyDescent="0.35">
      <c r="A29" s="164" t="str">
        <f>Lists!C:C</f>
        <v>DJI003</v>
      </c>
      <c r="B29" s="251">
        <f t="shared" si="0"/>
        <v>1</v>
      </c>
      <c r="C29" s="251">
        <f t="shared" si="1"/>
        <v>2.2999999999999998</v>
      </c>
      <c r="D29" s="251">
        <f t="shared" si="2"/>
        <v>0.6</v>
      </c>
      <c r="E29" s="251">
        <f t="shared" si="3"/>
        <v>0</v>
      </c>
      <c r="F29" s="251">
        <f>'Data Reliability'!B29</f>
        <v>1.9</v>
      </c>
      <c r="G29" s="165">
        <f>Reliability_updated!V29</f>
        <v>44</v>
      </c>
      <c r="H29" s="165">
        <f>'Data Reliability'!C29</f>
        <v>0</v>
      </c>
      <c r="I29" t="str">
        <f>IF(Reliability!B29="x","x",(IF(ROUNDUP(Reliability!B29,0)=1,"Very High",IF(ROUNDUP(Reliability!B29,0)=2,"High",IF(ROUNDUP(Reliability!B29,0)=3,"Medium",IF(ROUNDUP(Reliability!B29,0)=4,"Low","Very Low"))))))</f>
        <v>Very High</v>
      </c>
    </row>
    <row r="30" spans="1:9" x14ac:dyDescent="0.35">
      <c r="A30" s="164" t="str">
        <f>Lists!C:C</f>
        <v>DOM002</v>
      </c>
      <c r="B30" s="251">
        <f t="shared" si="0"/>
        <v>1.9</v>
      </c>
      <c r="C30" s="251">
        <f t="shared" si="1"/>
        <v>2.2999999999999998</v>
      </c>
      <c r="D30" s="251">
        <f t="shared" si="2"/>
        <v>0.2</v>
      </c>
      <c r="E30" s="251">
        <f t="shared" si="3"/>
        <v>3.3</v>
      </c>
      <c r="F30" s="251">
        <f>'Data Reliability'!B30</f>
        <v>1.9</v>
      </c>
      <c r="G30" s="165">
        <f>Reliability_updated!V30</f>
        <v>14</v>
      </c>
      <c r="H30" s="165">
        <f>'Data Reliability'!C30</f>
        <v>2</v>
      </c>
      <c r="I30" t="str">
        <f>IF(Reliability!B30="x","x",(IF(ROUNDUP(Reliability!B30,0)=1,"Very High",IF(ROUNDUP(Reliability!B30,0)=2,"High",IF(ROUNDUP(Reliability!B30,0)=3,"Medium",IF(ROUNDUP(Reliability!B30,0)=4,"Low","Very Low"))))))</f>
        <v>High</v>
      </c>
    </row>
    <row r="31" spans="1:9" x14ac:dyDescent="0.35">
      <c r="A31" s="164" t="str">
        <f>Lists!C:C</f>
        <v>DZA002</v>
      </c>
      <c r="B31" s="251">
        <f t="shared" si="0"/>
        <v>0.9</v>
      </c>
      <c r="C31" s="251">
        <f t="shared" si="1"/>
        <v>2.5</v>
      </c>
      <c r="D31" s="251">
        <f t="shared" si="2"/>
        <v>0.1</v>
      </c>
      <c r="E31" s="251">
        <f t="shared" si="3"/>
        <v>0</v>
      </c>
      <c r="F31" s="251">
        <f>'Data Reliability'!B31</f>
        <v>2</v>
      </c>
      <c r="G31" s="165">
        <f>Reliability_updated!V31</f>
        <v>8.1999999999999993</v>
      </c>
      <c r="H31" s="165">
        <f>'Data Reliability'!C31</f>
        <v>0</v>
      </c>
      <c r="I31" t="str">
        <f>IF(Reliability!B31="x","x",(IF(ROUNDUP(Reliability!B31,0)=1,"Very High",IF(ROUNDUP(Reliability!B31,0)=2,"High",IF(ROUNDUP(Reliability!B31,0)=3,"Medium",IF(ROUNDUP(Reliability!B31,0)=4,"Low","Very Low"))))))</f>
        <v>Very High</v>
      </c>
    </row>
    <row r="32" spans="1:9" x14ac:dyDescent="0.35">
      <c r="A32" s="164" t="str">
        <f>Lists!C:C</f>
        <v>DZA003</v>
      </c>
      <c r="B32" s="251">
        <f t="shared" si="0"/>
        <v>1.5</v>
      </c>
      <c r="C32" s="251">
        <f t="shared" si="1"/>
        <v>4.3</v>
      </c>
      <c r="D32" s="251">
        <f t="shared" si="2"/>
        <v>0.1</v>
      </c>
      <c r="E32" s="251">
        <f t="shared" si="3"/>
        <v>0</v>
      </c>
      <c r="F32" s="251">
        <f>'Data Reliability'!B32</f>
        <v>2.7</v>
      </c>
      <c r="G32" s="165">
        <f>Reliability_updated!V32</f>
        <v>8.1999999999999993</v>
      </c>
      <c r="H32" s="165">
        <f>'Data Reliability'!C32</f>
        <v>0</v>
      </c>
      <c r="I32" t="str">
        <f>IF(Reliability!B32="x","x",(IF(ROUNDUP(Reliability!B32,0)=1,"Very High",IF(ROUNDUP(Reliability!B32,0)=2,"High",IF(ROUNDUP(Reliability!B32,0)=3,"Medium",IF(ROUNDUP(Reliability!B32,0)=4,"Low","Very Low"))))))</f>
        <v>High</v>
      </c>
    </row>
    <row r="33" spans="1:9" x14ac:dyDescent="0.35">
      <c r="A33" s="164" t="str">
        <f>Lists!C:C</f>
        <v>DZA004</v>
      </c>
      <c r="B33" s="251">
        <f t="shared" si="0"/>
        <v>3.1</v>
      </c>
      <c r="C33" s="251" t="str">
        <f t="shared" si="1"/>
        <v>x</v>
      </c>
      <c r="D33" s="251">
        <f t="shared" si="2"/>
        <v>1.1000000000000001</v>
      </c>
      <c r="E33" s="251">
        <f t="shared" si="3"/>
        <v>5</v>
      </c>
      <c r="F33" s="251" t="str">
        <f>'Data Reliability'!B33</f>
        <v>x</v>
      </c>
      <c r="G33" s="165">
        <f>Reliability_updated!V33</f>
        <v>77.5</v>
      </c>
      <c r="H33" s="165">
        <f>'Data Reliability'!C33</f>
        <v>3</v>
      </c>
      <c r="I33" t="str">
        <f>IF(Reliability!B33="x","x",(IF(ROUNDUP(Reliability!B33,0)=1,"Very High",IF(ROUNDUP(Reliability!B33,0)=2,"High",IF(ROUNDUP(Reliability!B33,0)=3,"Medium",IF(ROUNDUP(Reliability!B33,0)=4,"Low","Very Low"))))))</f>
        <v>Low</v>
      </c>
    </row>
    <row r="34" spans="1:9" x14ac:dyDescent="0.35">
      <c r="A34" s="164" t="str">
        <f>Lists!C:C</f>
        <v>ECU002</v>
      </c>
      <c r="B34" s="251">
        <f t="shared" si="0"/>
        <v>0.6</v>
      </c>
      <c r="C34" s="251">
        <f t="shared" si="1"/>
        <v>1.8</v>
      </c>
      <c r="D34" s="251">
        <f t="shared" si="2"/>
        <v>0.1</v>
      </c>
      <c r="E34" s="251">
        <f t="shared" si="3"/>
        <v>0</v>
      </c>
      <c r="F34" s="251">
        <f>'Data Reliability'!B34</f>
        <v>1.7</v>
      </c>
      <c r="G34" s="165">
        <f>Reliability_updated!V34</f>
        <v>9.5</v>
      </c>
      <c r="H34" s="165">
        <f>'Data Reliability'!C34</f>
        <v>0</v>
      </c>
      <c r="I34" t="str">
        <f>IF(Reliability!B34="x","x",(IF(ROUNDUP(Reliability!B34,0)=1,"Very High",IF(ROUNDUP(Reliability!B34,0)=2,"High",IF(ROUNDUP(Reliability!B34,0)=3,"Medium",IF(ROUNDUP(Reliability!B34,0)=4,"Low","Very Low"))))))</f>
        <v>Very High</v>
      </c>
    </row>
    <row r="35" spans="1:9" x14ac:dyDescent="0.35">
      <c r="A35" s="164" t="str">
        <f>Lists!C:C</f>
        <v>EGY002</v>
      </c>
      <c r="B35" s="251">
        <f t="shared" ref="B35:B66" si="4">ROUND(AVERAGE(C35:E35),1)</f>
        <v>0.9</v>
      </c>
      <c r="C35" s="251">
        <f t="shared" ref="C35:C66" si="5">IF(F35="x","x",ROUND((5-(3-F35)/2*5),1))</f>
        <v>2.5</v>
      </c>
      <c r="D35" s="251">
        <f t="shared" ref="D35:D66" si="6">IF(G35&gt;365,5,ROUND((5-(365-G35)/364*5),1))</f>
        <v>0.1</v>
      </c>
      <c r="E35" s="251">
        <f t="shared" ref="E35:E66" si="7">IF(H35&gt;3,5,ROUND((5-(3-H35)/3*5),1))</f>
        <v>0</v>
      </c>
      <c r="F35" s="251">
        <f>'Data Reliability'!B35</f>
        <v>2</v>
      </c>
      <c r="G35" s="165">
        <f>Reliability_updated!V35</f>
        <v>8.1999999999999993</v>
      </c>
      <c r="H35" s="165">
        <f>'Data Reliability'!C35</f>
        <v>0</v>
      </c>
      <c r="I35" t="str">
        <f>IF(Reliability!B35="x","x",(IF(ROUNDUP(Reliability!B35,0)=1,"Very High",IF(ROUNDUP(Reliability!B35,0)=2,"High",IF(ROUNDUP(Reliability!B35,0)=3,"Medium",IF(ROUNDUP(Reliability!B35,0)=4,"Low","Very Low"))))))</f>
        <v>Very High</v>
      </c>
    </row>
    <row r="36" spans="1:9" x14ac:dyDescent="0.35">
      <c r="A36" s="164" t="str">
        <f>Lists!C:C</f>
        <v>ERI001</v>
      </c>
      <c r="B36" s="251">
        <f t="shared" si="4"/>
        <v>1.9</v>
      </c>
      <c r="C36" s="251">
        <f t="shared" si="5"/>
        <v>3</v>
      </c>
      <c r="D36" s="251">
        <f t="shared" si="6"/>
        <v>1</v>
      </c>
      <c r="E36" s="251">
        <f t="shared" si="7"/>
        <v>1.7</v>
      </c>
      <c r="F36" s="251">
        <f>'Data Reliability'!B36</f>
        <v>2.2000000000000002</v>
      </c>
      <c r="G36" s="165">
        <f>Reliability_updated!V36</f>
        <v>74.5</v>
      </c>
      <c r="H36" s="165">
        <f>'Data Reliability'!C36</f>
        <v>1</v>
      </c>
      <c r="I36" t="str">
        <f>IF(Reliability!B36="x","x",(IF(ROUNDUP(Reliability!B36,0)=1,"Very High",IF(ROUNDUP(Reliability!B36,0)=2,"High",IF(ROUNDUP(Reliability!B36,0)=3,"Medium",IF(ROUNDUP(Reliability!B36,0)=4,"Low","Very Low"))))))</f>
        <v>High</v>
      </c>
    </row>
    <row r="37" spans="1:9" x14ac:dyDescent="0.35">
      <c r="A37" s="164" t="str">
        <f>Lists!C:C</f>
        <v>ESP002</v>
      </c>
      <c r="B37" s="251">
        <f t="shared" si="4"/>
        <v>0.9</v>
      </c>
      <c r="C37" s="251">
        <f t="shared" si="5"/>
        <v>2.5</v>
      </c>
      <c r="D37" s="251">
        <f t="shared" si="6"/>
        <v>0.1</v>
      </c>
      <c r="E37" s="251">
        <f t="shared" si="7"/>
        <v>0</v>
      </c>
      <c r="F37" s="251">
        <f>'Data Reliability'!B37</f>
        <v>2</v>
      </c>
      <c r="G37" s="165">
        <f>Reliability_updated!V37</f>
        <v>8.1</v>
      </c>
      <c r="H37" s="165">
        <f>'Data Reliability'!C37</f>
        <v>0</v>
      </c>
      <c r="I37" t="str">
        <f>IF(Reliability!B37="x","x",(IF(ROUNDUP(Reliability!B37,0)=1,"Very High",IF(ROUNDUP(Reliability!B37,0)=2,"High",IF(ROUNDUP(Reliability!B37,0)=3,"Medium",IF(ROUNDUP(Reliability!B37,0)=4,"Low","Very Low"))))))</f>
        <v>Very High</v>
      </c>
    </row>
    <row r="38" spans="1:9" x14ac:dyDescent="0.35">
      <c r="A38" s="164" t="str">
        <f>Lists!C:C</f>
        <v>ETH001</v>
      </c>
      <c r="B38" s="251">
        <f t="shared" si="4"/>
        <v>0.8</v>
      </c>
      <c r="C38" s="251">
        <f t="shared" si="5"/>
        <v>2</v>
      </c>
      <c r="D38" s="251">
        <f t="shared" si="6"/>
        <v>0.5</v>
      </c>
      <c r="E38" s="251">
        <f t="shared" si="7"/>
        <v>0</v>
      </c>
      <c r="F38" s="251">
        <f>'Data Reliability'!B38</f>
        <v>1.8</v>
      </c>
      <c r="G38" s="165">
        <f>Reliability_updated!V38</f>
        <v>38.5</v>
      </c>
      <c r="H38" s="165">
        <f>'Data Reliability'!C38</f>
        <v>0</v>
      </c>
      <c r="I38" t="str">
        <f>IF(Reliability!B38="x","x",(IF(ROUNDUP(Reliability!B38,0)=1,"Very High",IF(ROUNDUP(Reliability!B38,0)=2,"High",IF(ROUNDUP(Reliability!B38,0)=3,"Medium",IF(ROUNDUP(Reliability!B38,0)=4,"Low","Very Low"))))))</f>
        <v>Very High</v>
      </c>
    </row>
    <row r="39" spans="1:9" x14ac:dyDescent="0.35">
      <c r="A39" s="164" t="str">
        <f>Lists!C:C</f>
        <v>ETH003</v>
      </c>
      <c r="B39" s="251">
        <f t="shared" si="4"/>
        <v>0.9</v>
      </c>
      <c r="C39" s="251">
        <f t="shared" si="5"/>
        <v>2</v>
      </c>
      <c r="D39" s="251">
        <f t="shared" si="6"/>
        <v>0.8</v>
      </c>
      <c r="E39" s="251">
        <f t="shared" si="7"/>
        <v>0</v>
      </c>
      <c r="F39" s="251">
        <f>'Data Reliability'!B39</f>
        <v>1.8</v>
      </c>
      <c r="G39" s="165">
        <f>Reliability_updated!V39</f>
        <v>60.2</v>
      </c>
      <c r="H39" s="165">
        <f>'Data Reliability'!C39</f>
        <v>0</v>
      </c>
      <c r="I39" t="str">
        <f>IF(Reliability!B39="x","x",(IF(ROUNDUP(Reliability!B39,0)=1,"Very High",IF(ROUNDUP(Reliability!B39,0)=2,"High",IF(ROUNDUP(Reliability!B39,0)=3,"Medium",IF(ROUNDUP(Reliability!B39,0)=4,"Low","Very Low"))))))</f>
        <v>Very High</v>
      </c>
    </row>
    <row r="40" spans="1:9" x14ac:dyDescent="0.35">
      <c r="A40" s="164" t="str">
        <f>Lists!C:C</f>
        <v>ETH004</v>
      </c>
      <c r="B40" s="251">
        <f t="shared" si="4"/>
        <v>1.4</v>
      </c>
      <c r="C40" s="251">
        <f t="shared" si="5"/>
        <v>3.3</v>
      </c>
      <c r="D40" s="251">
        <f t="shared" si="6"/>
        <v>0.8</v>
      </c>
      <c r="E40" s="251">
        <f t="shared" si="7"/>
        <v>0</v>
      </c>
      <c r="F40" s="251">
        <f>'Data Reliability'!B40</f>
        <v>2.2999999999999998</v>
      </c>
      <c r="G40" s="165">
        <f>Reliability_updated!V40</f>
        <v>58.1</v>
      </c>
      <c r="H40" s="165">
        <f>'Data Reliability'!C40</f>
        <v>0</v>
      </c>
      <c r="I40" t="str">
        <f>IF(Reliability!B40="x","x",(IF(ROUNDUP(Reliability!B40,0)=1,"Very High",IF(ROUNDUP(Reliability!B40,0)=2,"High",IF(ROUNDUP(Reliability!B40,0)=3,"Medium",IF(ROUNDUP(Reliability!B40,0)=4,"Low","Very Low"))))))</f>
        <v>High</v>
      </c>
    </row>
    <row r="41" spans="1:9" x14ac:dyDescent="0.35">
      <c r="A41" s="164" t="str">
        <f>Lists!C:C</f>
        <v>ETH005</v>
      </c>
      <c r="B41" s="251">
        <f t="shared" si="4"/>
        <v>1.2</v>
      </c>
      <c r="C41" s="251">
        <f t="shared" si="5"/>
        <v>3</v>
      </c>
      <c r="D41" s="251">
        <f t="shared" si="6"/>
        <v>0.7</v>
      </c>
      <c r="E41" s="251">
        <f t="shared" si="7"/>
        <v>0</v>
      </c>
      <c r="F41" s="251">
        <f>'Data Reliability'!B41</f>
        <v>2.2000000000000002</v>
      </c>
      <c r="G41" s="165">
        <f>Reliability_updated!V41</f>
        <v>50.7</v>
      </c>
      <c r="H41" s="165">
        <f>'Data Reliability'!C41</f>
        <v>0</v>
      </c>
      <c r="I41" t="str">
        <f>IF(Reliability!B41="x","x",(IF(ROUNDUP(Reliability!B41,0)=1,"Very High",IF(ROUNDUP(Reliability!B41,0)=2,"High",IF(ROUNDUP(Reliability!B41,0)=3,"Medium",IF(ROUNDUP(Reliability!B41,0)=4,"Low","Very Low"))))))</f>
        <v>High</v>
      </c>
    </row>
    <row r="42" spans="1:9" x14ac:dyDescent="0.35">
      <c r="A42" s="164" t="str">
        <f>Lists!C:C</f>
        <v>GRC002</v>
      </c>
      <c r="B42" s="251">
        <f t="shared" si="4"/>
        <v>2.1</v>
      </c>
      <c r="C42" s="251">
        <f t="shared" si="5"/>
        <v>3.5</v>
      </c>
      <c r="D42" s="251">
        <f t="shared" si="6"/>
        <v>2.9</v>
      </c>
      <c r="E42" s="251">
        <f t="shared" si="7"/>
        <v>0</v>
      </c>
      <c r="F42" s="251">
        <f>'Data Reliability'!B42</f>
        <v>2.4</v>
      </c>
      <c r="G42" s="165">
        <f>Reliability_updated!V42</f>
        <v>208.8</v>
      </c>
      <c r="H42" s="165">
        <f>'Data Reliability'!C42</f>
        <v>0</v>
      </c>
      <c r="I42" t="str">
        <f>IF(Reliability!B42="x","x",(IF(ROUNDUP(Reliability!B42,0)=1,"Very High",IF(ROUNDUP(Reliability!B42,0)=2,"High",IF(ROUNDUP(Reliability!B42,0)=3,"Medium",IF(ROUNDUP(Reliability!B42,0)=4,"Low","Very Low"))))))</f>
        <v>Medium</v>
      </c>
    </row>
    <row r="43" spans="1:9" x14ac:dyDescent="0.35">
      <c r="A43" s="164" t="str">
        <f>Lists!C:C</f>
        <v>GTM001</v>
      </c>
      <c r="B43" s="251">
        <f t="shared" si="4"/>
        <v>0.8</v>
      </c>
      <c r="C43" s="251">
        <f t="shared" si="5"/>
        <v>2.2999999999999998</v>
      </c>
      <c r="D43" s="251">
        <f t="shared" si="6"/>
        <v>0.2</v>
      </c>
      <c r="E43" s="251">
        <f t="shared" si="7"/>
        <v>0</v>
      </c>
      <c r="F43" s="251">
        <f>'Data Reliability'!B43</f>
        <v>1.9</v>
      </c>
      <c r="G43" s="165">
        <f>Reliability_updated!V43</f>
        <v>14.1</v>
      </c>
      <c r="H43" s="165">
        <f>'Data Reliability'!C43</f>
        <v>0</v>
      </c>
      <c r="I43" t="str">
        <f>IF(Reliability!B43="x","x",(IF(ROUNDUP(Reliability!B43,0)=1,"Very High",IF(ROUNDUP(Reliability!B43,0)=2,"High",IF(ROUNDUP(Reliability!B43,0)=3,"Medium",IF(ROUNDUP(Reliability!B43,0)=4,"Low","Very Low"))))))</f>
        <v>Very High</v>
      </c>
    </row>
    <row r="44" spans="1:9" x14ac:dyDescent="0.35">
      <c r="A44" s="164" t="str">
        <f>Lists!C:C</f>
        <v>HND001</v>
      </c>
      <c r="B44" s="251">
        <f t="shared" si="4"/>
        <v>0.8</v>
      </c>
      <c r="C44" s="251">
        <f t="shared" si="5"/>
        <v>2.2999999999999998</v>
      </c>
      <c r="D44" s="251">
        <f t="shared" si="6"/>
        <v>0.2</v>
      </c>
      <c r="E44" s="251">
        <f t="shared" si="7"/>
        <v>0</v>
      </c>
      <c r="F44" s="251">
        <f>'Data Reliability'!B44</f>
        <v>1.9</v>
      </c>
      <c r="G44" s="165">
        <f>Reliability_updated!V44</f>
        <v>13.7</v>
      </c>
      <c r="H44" s="165">
        <f>'Data Reliability'!C44</f>
        <v>0</v>
      </c>
      <c r="I44" t="str">
        <f>IF(Reliability!B44="x","x",(IF(ROUNDUP(Reliability!B44,0)=1,"Very High",IF(ROUNDUP(Reliability!B44,0)=2,"High",IF(ROUNDUP(Reliability!B44,0)=3,"Medium",IF(ROUNDUP(Reliability!B44,0)=4,"Low","Very Low"))))))</f>
        <v>Very High</v>
      </c>
    </row>
    <row r="45" spans="1:9" x14ac:dyDescent="0.35">
      <c r="A45" s="164" t="str">
        <f>Lists!C:C</f>
        <v>HTI001</v>
      </c>
      <c r="B45" s="251">
        <f t="shared" si="4"/>
        <v>1.4</v>
      </c>
      <c r="C45" s="251">
        <f t="shared" si="5"/>
        <v>2.2999999999999998</v>
      </c>
      <c r="D45" s="251">
        <f t="shared" si="6"/>
        <v>0.2</v>
      </c>
      <c r="E45" s="251">
        <f t="shared" si="7"/>
        <v>1.7</v>
      </c>
      <c r="F45" s="251">
        <f>'Data Reliability'!B45</f>
        <v>1.9</v>
      </c>
      <c r="G45" s="165">
        <f>Reliability_updated!V45</f>
        <v>13.6</v>
      </c>
      <c r="H45" s="165">
        <f>'Data Reliability'!C45</f>
        <v>1</v>
      </c>
      <c r="I45" t="str">
        <f>IF(Reliability!B45="x","x",(IF(ROUNDUP(Reliability!B45,0)=1,"Very High",IF(ROUNDUP(Reliability!B45,0)=2,"High",IF(ROUNDUP(Reliability!B45,0)=3,"Medium",IF(ROUNDUP(Reliability!B45,0)=4,"Low","Very Low"))))))</f>
        <v>High</v>
      </c>
    </row>
    <row r="46" spans="1:9" x14ac:dyDescent="0.35">
      <c r="A46" s="164" t="str">
        <f>Lists!C:C</f>
        <v>HTI002</v>
      </c>
      <c r="B46" s="251">
        <f t="shared" si="4"/>
        <v>1.4</v>
      </c>
      <c r="C46" s="251">
        <f t="shared" si="5"/>
        <v>2.2999999999999998</v>
      </c>
      <c r="D46" s="251">
        <f t="shared" si="6"/>
        <v>0.2</v>
      </c>
      <c r="E46" s="251">
        <f t="shared" si="7"/>
        <v>1.7</v>
      </c>
      <c r="F46" s="251">
        <f>'Data Reliability'!B46</f>
        <v>1.9</v>
      </c>
      <c r="G46" s="165">
        <f>Reliability_updated!V46</f>
        <v>13.6</v>
      </c>
      <c r="H46" s="165">
        <f>'Data Reliability'!C46</f>
        <v>1</v>
      </c>
      <c r="I46" t="str">
        <f>IF(Reliability!B46="x","x",(IF(ROUNDUP(Reliability!B46,0)=1,"Very High",IF(ROUNDUP(Reliability!B46,0)=2,"High",IF(ROUNDUP(Reliability!B46,0)=3,"Medium",IF(ROUNDUP(Reliability!B46,0)=4,"Low","Very Low"))))))</f>
        <v>High</v>
      </c>
    </row>
    <row r="47" spans="1:9" x14ac:dyDescent="0.35">
      <c r="A47" s="164" t="str">
        <f>Lists!C:C</f>
        <v>HUN002</v>
      </c>
      <c r="B47" s="251">
        <f t="shared" si="4"/>
        <v>0.8</v>
      </c>
      <c r="C47" s="251">
        <f t="shared" si="5"/>
        <v>2.2999999999999998</v>
      </c>
      <c r="D47" s="251">
        <f t="shared" si="6"/>
        <v>0.1</v>
      </c>
      <c r="E47" s="251">
        <f t="shared" si="7"/>
        <v>0</v>
      </c>
      <c r="F47" s="251">
        <f>'Data Reliability'!B47</f>
        <v>1.9</v>
      </c>
      <c r="G47" s="165">
        <f>Reliability_updated!V47</f>
        <v>8</v>
      </c>
      <c r="H47" s="165">
        <f>'Data Reliability'!C47</f>
        <v>0</v>
      </c>
      <c r="I47" t="str">
        <f>IF(Reliability!B47="x","x",(IF(ROUNDUP(Reliability!B47,0)=1,"Very High",IF(ROUNDUP(Reliability!B47,0)=2,"High",IF(ROUNDUP(Reliability!B47,0)=3,"Medium",IF(ROUNDUP(Reliability!B47,0)=4,"Low","Very Low"))))))</f>
        <v>Very High</v>
      </c>
    </row>
    <row r="48" spans="1:9" x14ac:dyDescent="0.35">
      <c r="A48" s="164" t="str">
        <f>Lists!C:C</f>
        <v>IDN002</v>
      </c>
      <c r="B48" s="251">
        <f t="shared" si="4"/>
        <v>1.8</v>
      </c>
      <c r="C48" s="251">
        <f t="shared" si="5"/>
        <v>3</v>
      </c>
      <c r="D48" s="251">
        <f t="shared" si="6"/>
        <v>2.5</v>
      </c>
      <c r="E48" s="251">
        <f t="shared" si="7"/>
        <v>0</v>
      </c>
      <c r="F48" s="251">
        <f>'Data Reliability'!B48</f>
        <v>2.2000000000000002</v>
      </c>
      <c r="G48" s="165">
        <f>Reliability_updated!V48</f>
        <v>180.4</v>
      </c>
      <c r="H48" s="165">
        <f>'Data Reliability'!C48</f>
        <v>0</v>
      </c>
      <c r="I48" t="str">
        <f>IF(Reliability!B48="x","x",(IF(ROUNDUP(Reliability!B48,0)=1,"Very High",IF(ROUNDUP(Reliability!B48,0)=2,"High",IF(ROUNDUP(Reliability!B48,0)=3,"Medium",IF(ROUNDUP(Reliability!B48,0)=4,"Low","Very Low"))))))</f>
        <v>High</v>
      </c>
    </row>
    <row r="49" spans="1:9" x14ac:dyDescent="0.35">
      <c r="A49" s="164" t="str">
        <f>Lists!C:C</f>
        <v>IND002</v>
      </c>
      <c r="B49" s="251">
        <f t="shared" si="4"/>
        <v>4.3</v>
      </c>
      <c r="C49" s="251">
        <f t="shared" si="5"/>
        <v>2.8</v>
      </c>
      <c r="D49" s="251">
        <f t="shared" si="6"/>
        <v>5</v>
      </c>
      <c r="E49" s="251">
        <f t="shared" si="7"/>
        <v>5</v>
      </c>
      <c r="F49" s="251">
        <f>'Data Reliability'!B49</f>
        <v>2.1</v>
      </c>
      <c r="G49" s="165">
        <f>Reliability_updated!V49</f>
        <v>491.3</v>
      </c>
      <c r="H49" s="165">
        <f>'Data Reliability'!C49</f>
        <v>3</v>
      </c>
      <c r="I49" t="str">
        <f>IF(Reliability!B49="x","x",(IF(ROUNDUP(Reliability!B49,0)=1,"Very High",IF(ROUNDUP(Reliability!B49,0)=2,"High",IF(ROUNDUP(Reliability!B49,0)=3,"Medium",IF(ROUNDUP(Reliability!B49,0)=4,"Low","Very Low"))))))</f>
        <v>Very Low</v>
      </c>
    </row>
    <row r="50" spans="1:9" x14ac:dyDescent="0.35">
      <c r="A50" s="164" t="str">
        <f>Lists!C:C</f>
        <v>IRN004</v>
      </c>
      <c r="B50" s="251">
        <f t="shared" si="4"/>
        <v>2.5</v>
      </c>
      <c r="C50" s="251">
        <f t="shared" si="5"/>
        <v>4.3</v>
      </c>
      <c r="D50" s="251">
        <f t="shared" si="6"/>
        <v>1.5</v>
      </c>
      <c r="E50" s="251">
        <f t="shared" si="7"/>
        <v>1.7</v>
      </c>
      <c r="F50" s="251">
        <f>'Data Reliability'!B50</f>
        <v>2.7</v>
      </c>
      <c r="G50" s="165">
        <f>Reliability_updated!V50</f>
        <v>113.5</v>
      </c>
      <c r="H50" s="165">
        <f>'Data Reliability'!C50</f>
        <v>1</v>
      </c>
      <c r="I50" t="str">
        <f>IF(Reliability!B50="x","x",(IF(ROUNDUP(Reliability!B50,0)=1,"Very High",IF(ROUNDUP(Reliability!B50,0)=2,"High",IF(ROUNDUP(Reliability!B50,0)=3,"Medium",IF(ROUNDUP(Reliability!B50,0)=4,"Low","Very Low"))))))</f>
        <v>Medium</v>
      </c>
    </row>
    <row r="51" spans="1:9" x14ac:dyDescent="0.35">
      <c r="A51" s="164" t="str">
        <f>Lists!C:C</f>
        <v>IRQ001</v>
      </c>
      <c r="B51" s="251">
        <f t="shared" si="4"/>
        <v>1.6</v>
      </c>
      <c r="C51" s="251">
        <f t="shared" si="5"/>
        <v>3.5</v>
      </c>
      <c r="D51" s="251">
        <f t="shared" si="6"/>
        <v>1.4</v>
      </c>
      <c r="E51" s="251">
        <f t="shared" si="7"/>
        <v>0</v>
      </c>
      <c r="F51" s="251">
        <f>'Data Reliability'!B51</f>
        <v>2.4</v>
      </c>
      <c r="G51" s="165">
        <f>Reliability_updated!V51</f>
        <v>106.2</v>
      </c>
      <c r="H51" s="165">
        <f>'Data Reliability'!C51</f>
        <v>0</v>
      </c>
      <c r="I51" t="str">
        <f>IF(Reliability!B51="x","x",(IF(ROUNDUP(Reliability!B51,0)=1,"Very High",IF(ROUNDUP(Reliability!B51,0)=2,"High",IF(ROUNDUP(Reliability!B51,0)=3,"Medium",IF(ROUNDUP(Reliability!B51,0)=4,"Low","Very Low"))))))</f>
        <v>High</v>
      </c>
    </row>
    <row r="52" spans="1:9" x14ac:dyDescent="0.35">
      <c r="A52" s="164" t="str">
        <f>Lists!C:C</f>
        <v>IRQ002</v>
      </c>
      <c r="B52" s="251">
        <f t="shared" si="4"/>
        <v>1.3</v>
      </c>
      <c r="C52" s="251">
        <f t="shared" si="5"/>
        <v>1.3</v>
      </c>
      <c r="D52" s="251">
        <f t="shared" si="6"/>
        <v>2.5</v>
      </c>
      <c r="E52" s="251">
        <f t="shared" si="7"/>
        <v>0</v>
      </c>
      <c r="F52" s="251">
        <f>'Data Reliability'!B52</f>
        <v>1.5</v>
      </c>
      <c r="G52" s="165">
        <f>Reliability_updated!V52</f>
        <v>181.1</v>
      </c>
      <c r="H52" s="165">
        <f>'Data Reliability'!C52</f>
        <v>0</v>
      </c>
      <c r="I52" t="str">
        <f>IF(Reliability!B52="x","x",(IF(ROUNDUP(Reliability!B52,0)=1,"Very High",IF(ROUNDUP(Reliability!B52,0)=2,"High",IF(ROUNDUP(Reliability!B52,0)=3,"Medium",IF(ROUNDUP(Reliability!B52,0)=4,"Low","Very Low"))))))</f>
        <v>High</v>
      </c>
    </row>
    <row r="53" spans="1:9" x14ac:dyDescent="0.35">
      <c r="A53" s="164" t="str">
        <f>Lists!C:C</f>
        <v>IRQ003</v>
      </c>
      <c r="B53" s="251">
        <f t="shared" si="4"/>
        <v>2.5</v>
      </c>
      <c r="C53" s="251">
        <f t="shared" si="5"/>
        <v>3.5</v>
      </c>
      <c r="D53" s="251">
        <f t="shared" si="6"/>
        <v>2.2000000000000002</v>
      </c>
      <c r="E53" s="251">
        <f t="shared" si="7"/>
        <v>1.7</v>
      </c>
      <c r="F53" s="251">
        <f>'Data Reliability'!B53</f>
        <v>2.4</v>
      </c>
      <c r="G53" s="165">
        <f>Reliability_updated!V53</f>
        <v>161.19999999999999</v>
      </c>
      <c r="H53" s="165">
        <f>'Data Reliability'!C53</f>
        <v>1</v>
      </c>
      <c r="I53" t="str">
        <f>IF(Reliability!B53="x","x",(IF(ROUNDUP(Reliability!B53,0)=1,"Very High",IF(ROUNDUP(Reliability!B53,0)=2,"High",IF(ROUNDUP(Reliability!B53,0)=3,"Medium",IF(ROUNDUP(Reliability!B53,0)=4,"Low","Very Low"))))))</f>
        <v>Medium</v>
      </c>
    </row>
    <row r="54" spans="1:9" x14ac:dyDescent="0.35">
      <c r="A54" s="164" t="str">
        <f>Lists!C:C</f>
        <v>ITA002</v>
      </c>
      <c r="B54" s="251">
        <f t="shared" si="4"/>
        <v>0.8</v>
      </c>
      <c r="C54" s="251">
        <f t="shared" si="5"/>
        <v>2.2999999999999998</v>
      </c>
      <c r="D54" s="251">
        <f t="shared" si="6"/>
        <v>0.1</v>
      </c>
      <c r="E54" s="251">
        <f t="shared" si="7"/>
        <v>0</v>
      </c>
      <c r="F54" s="251">
        <f>'Data Reliability'!B54</f>
        <v>1.9</v>
      </c>
      <c r="G54" s="165">
        <f>Reliability_updated!V54</f>
        <v>8.1</v>
      </c>
      <c r="H54" s="165">
        <f>'Data Reliability'!C54</f>
        <v>0</v>
      </c>
      <c r="I54" t="str">
        <f>IF(Reliability!B54="x","x",(IF(ROUNDUP(Reliability!B54,0)=1,"Very High",IF(ROUNDUP(Reliability!B54,0)=2,"High",IF(ROUNDUP(Reliability!B54,0)=3,"Medium",IF(ROUNDUP(Reliability!B54,0)=4,"Low","Very Low"))))))</f>
        <v>Very High</v>
      </c>
    </row>
    <row r="55" spans="1:9" x14ac:dyDescent="0.35">
      <c r="A55" s="164" t="str">
        <f>Lists!C:C</f>
        <v>JOR002</v>
      </c>
      <c r="B55" s="251">
        <f t="shared" si="4"/>
        <v>2.1</v>
      </c>
      <c r="C55" s="251">
        <f t="shared" si="5"/>
        <v>3.8</v>
      </c>
      <c r="D55" s="251">
        <f t="shared" si="6"/>
        <v>2.5</v>
      </c>
      <c r="E55" s="251">
        <f t="shared" si="7"/>
        <v>0</v>
      </c>
      <c r="F55" s="251">
        <f>'Data Reliability'!B55</f>
        <v>2.5</v>
      </c>
      <c r="G55" s="165">
        <f>Reliability_updated!V55</f>
        <v>184.2</v>
      </c>
      <c r="H55" s="165">
        <f>'Data Reliability'!C55</f>
        <v>0</v>
      </c>
      <c r="I55" t="str">
        <f>IF(Reliability!B55="x","x",(IF(ROUNDUP(Reliability!B55,0)=1,"Very High",IF(ROUNDUP(Reliability!B55,0)=2,"High",IF(ROUNDUP(Reliability!B55,0)=3,"Medium",IF(ROUNDUP(Reliability!B55,0)=4,"Low","Very Low"))))))</f>
        <v>Medium</v>
      </c>
    </row>
    <row r="56" spans="1:9" x14ac:dyDescent="0.35">
      <c r="A56" s="164" t="str">
        <f>Lists!C:C</f>
        <v>KEN001</v>
      </c>
      <c r="B56" s="251">
        <f t="shared" si="4"/>
        <v>1.1000000000000001</v>
      </c>
      <c r="C56" s="251">
        <f t="shared" si="5"/>
        <v>2.8</v>
      </c>
      <c r="D56" s="251">
        <f t="shared" si="6"/>
        <v>0.6</v>
      </c>
      <c r="E56" s="251">
        <f t="shared" si="7"/>
        <v>0</v>
      </c>
      <c r="F56" s="251">
        <f>'Data Reliability'!B56</f>
        <v>2.1</v>
      </c>
      <c r="G56" s="165">
        <f>Reliability_updated!V56</f>
        <v>41.3</v>
      </c>
      <c r="H56" s="165">
        <f>'Data Reliability'!C56</f>
        <v>0</v>
      </c>
      <c r="I56" t="str">
        <f>IF(Reliability!B56="x","x",(IF(ROUNDUP(Reliability!B56,0)=1,"Very High",IF(ROUNDUP(Reliability!B56,0)=2,"High",IF(ROUNDUP(Reliability!B56,0)=3,"Medium",IF(ROUNDUP(Reliability!B56,0)=4,"Low","Very Low"))))))</f>
        <v>High</v>
      </c>
    </row>
    <row r="57" spans="1:9" x14ac:dyDescent="0.35">
      <c r="A57" s="164" t="str">
        <f>Lists!C:C</f>
        <v>KEN002</v>
      </c>
      <c r="B57" s="251">
        <f t="shared" si="4"/>
        <v>2</v>
      </c>
      <c r="C57" s="251">
        <f t="shared" si="5"/>
        <v>2</v>
      </c>
      <c r="D57" s="251">
        <f t="shared" si="6"/>
        <v>0.6</v>
      </c>
      <c r="E57" s="251">
        <f t="shared" si="7"/>
        <v>3.3</v>
      </c>
      <c r="F57" s="251">
        <f>'Data Reliability'!B57</f>
        <v>1.8</v>
      </c>
      <c r="G57" s="165">
        <f>Reliability_updated!V57</f>
        <v>41.3</v>
      </c>
      <c r="H57" s="165">
        <f>'Data Reliability'!C57</f>
        <v>2</v>
      </c>
      <c r="I57" t="str">
        <f>IF(Reliability!B57="x","x",(IF(ROUNDUP(Reliability!B57,0)=1,"Very High",IF(ROUNDUP(Reliability!B57,0)=2,"High",IF(ROUNDUP(Reliability!B57,0)=3,"Medium",IF(ROUNDUP(Reliability!B57,0)=4,"Low","Very Low"))))))</f>
        <v>High</v>
      </c>
    </row>
    <row r="58" spans="1:9" x14ac:dyDescent="0.35">
      <c r="A58" s="164" t="str">
        <f>Lists!C:C</f>
        <v>KEN003</v>
      </c>
      <c r="B58" s="251">
        <f t="shared" si="4"/>
        <v>1.7</v>
      </c>
      <c r="C58" s="251">
        <f t="shared" si="5"/>
        <v>2.8</v>
      </c>
      <c r="D58" s="251">
        <f t="shared" si="6"/>
        <v>0.6</v>
      </c>
      <c r="E58" s="251">
        <f t="shared" si="7"/>
        <v>1.7</v>
      </c>
      <c r="F58" s="251">
        <f>'Data Reliability'!B58</f>
        <v>2.1</v>
      </c>
      <c r="G58" s="165">
        <f>Reliability_updated!V58</f>
        <v>41.3</v>
      </c>
      <c r="H58" s="165">
        <f>'Data Reliability'!C58</f>
        <v>1</v>
      </c>
      <c r="I58" t="str">
        <f>IF(Reliability!B58="x","x",(IF(ROUNDUP(Reliability!B58,0)=1,"Very High",IF(ROUNDUP(Reliability!B58,0)=2,"High",IF(ROUNDUP(Reliability!B58,0)=3,"Medium",IF(ROUNDUP(Reliability!B58,0)=4,"Low","Very Low"))))))</f>
        <v>High</v>
      </c>
    </row>
    <row r="59" spans="1:9" x14ac:dyDescent="0.35">
      <c r="A59" s="164" t="str">
        <f>Lists!C:C</f>
        <v>LBN002</v>
      </c>
      <c r="B59" s="251">
        <f t="shared" si="4"/>
        <v>2.5</v>
      </c>
      <c r="C59" s="251">
        <f t="shared" si="5"/>
        <v>3.5</v>
      </c>
      <c r="D59" s="251">
        <f t="shared" si="6"/>
        <v>2.4</v>
      </c>
      <c r="E59" s="251">
        <f t="shared" si="7"/>
        <v>1.7</v>
      </c>
      <c r="F59" s="251">
        <f>'Data Reliability'!B59</f>
        <v>2.4</v>
      </c>
      <c r="G59" s="165">
        <f>Reliability_updated!V59</f>
        <v>173.5</v>
      </c>
      <c r="H59" s="165">
        <f>'Data Reliability'!C59</f>
        <v>1</v>
      </c>
      <c r="I59" t="str">
        <f>IF(Reliability!B59="x","x",(IF(ROUNDUP(Reliability!B59,0)=1,"Very High",IF(ROUNDUP(Reliability!B59,0)=2,"High",IF(ROUNDUP(Reliability!B59,0)=3,"Medium",IF(ROUNDUP(Reliability!B59,0)=4,"Low","Very Low"))))))</f>
        <v>Medium</v>
      </c>
    </row>
    <row r="60" spans="1:9" x14ac:dyDescent="0.35">
      <c r="A60" s="164" t="str">
        <f>Lists!C:C</f>
        <v>LBN004</v>
      </c>
      <c r="B60" s="251">
        <f t="shared" si="4"/>
        <v>2.5</v>
      </c>
      <c r="C60" s="251">
        <f t="shared" si="5"/>
        <v>3.5</v>
      </c>
      <c r="D60" s="251">
        <f t="shared" si="6"/>
        <v>2.2999999999999998</v>
      </c>
      <c r="E60" s="251">
        <f t="shared" si="7"/>
        <v>1.7</v>
      </c>
      <c r="F60" s="251">
        <f>'Data Reliability'!B60</f>
        <v>2.4</v>
      </c>
      <c r="G60" s="165">
        <f>Reliability_updated!V60</f>
        <v>166.9</v>
      </c>
      <c r="H60" s="165">
        <f>'Data Reliability'!C60</f>
        <v>1</v>
      </c>
      <c r="I60" t="str">
        <f>IF(Reliability!B60="x","x",(IF(ROUNDUP(Reliability!B60,0)=1,"Very High",IF(ROUNDUP(Reliability!B60,0)=2,"High",IF(ROUNDUP(Reliability!B60,0)=3,"Medium",IF(ROUNDUP(Reliability!B60,0)=4,"Low","Very Low"))))))</f>
        <v>Medium</v>
      </c>
    </row>
    <row r="61" spans="1:9" x14ac:dyDescent="0.35">
      <c r="A61" s="164" t="str">
        <f>Lists!C:C</f>
        <v>LBY001</v>
      </c>
      <c r="B61" s="251">
        <f t="shared" si="4"/>
        <v>0.4</v>
      </c>
      <c r="C61" s="251">
        <f t="shared" si="5"/>
        <v>1</v>
      </c>
      <c r="D61" s="251">
        <f t="shared" si="6"/>
        <v>0.1</v>
      </c>
      <c r="E61" s="251">
        <f t="shared" si="7"/>
        <v>0</v>
      </c>
      <c r="F61" s="251">
        <f>'Data Reliability'!B61</f>
        <v>1.4</v>
      </c>
      <c r="G61" s="165">
        <f>Reliability_updated!V61</f>
        <v>7.7</v>
      </c>
      <c r="H61" s="165">
        <f>'Data Reliability'!C61</f>
        <v>0</v>
      </c>
      <c r="I61" t="str">
        <f>IF(Reliability!B61="x","x",(IF(ROUNDUP(Reliability!B61,0)=1,"Very High",IF(ROUNDUP(Reliability!B61,0)=2,"High",IF(ROUNDUP(Reliability!B61,0)=3,"Medium",IF(ROUNDUP(Reliability!B61,0)=4,"Low","Very Low"))))))</f>
        <v>Very High</v>
      </c>
    </row>
    <row r="62" spans="1:9" x14ac:dyDescent="0.35">
      <c r="A62" s="164" t="str">
        <f>Lists!C:C</f>
        <v>LBY002</v>
      </c>
      <c r="B62" s="251">
        <f t="shared" si="4"/>
        <v>0.7</v>
      </c>
      <c r="C62" s="251">
        <f t="shared" si="5"/>
        <v>2</v>
      </c>
      <c r="D62" s="251">
        <f t="shared" si="6"/>
        <v>0.1</v>
      </c>
      <c r="E62" s="251">
        <f t="shared" si="7"/>
        <v>0</v>
      </c>
      <c r="F62" s="251">
        <f>'Data Reliability'!B62</f>
        <v>1.8</v>
      </c>
      <c r="G62" s="165">
        <f>Reliability_updated!V62</f>
        <v>7.7</v>
      </c>
      <c r="H62" s="165">
        <f>'Data Reliability'!C62</f>
        <v>0</v>
      </c>
      <c r="I62" t="str">
        <f>IF(Reliability!B62="x","x",(IF(ROUNDUP(Reliability!B62,0)=1,"Very High",IF(ROUNDUP(Reliability!B62,0)=2,"High",IF(ROUNDUP(Reliability!B62,0)=3,"Medium",IF(ROUNDUP(Reliability!B62,0)=4,"Low","Very Low"))))))</f>
        <v>Very High</v>
      </c>
    </row>
    <row r="63" spans="1:9" x14ac:dyDescent="0.35">
      <c r="A63" s="164" t="str">
        <f>Lists!C:C</f>
        <v>LKA002</v>
      </c>
      <c r="B63" s="251">
        <f t="shared" si="4"/>
        <v>0.8</v>
      </c>
      <c r="C63" s="251">
        <f t="shared" si="5"/>
        <v>1.8</v>
      </c>
      <c r="D63" s="251">
        <f t="shared" si="6"/>
        <v>0.5</v>
      </c>
      <c r="E63" s="251">
        <f t="shared" si="7"/>
        <v>0</v>
      </c>
      <c r="F63" s="251">
        <f>'Data Reliability'!B63</f>
        <v>1.7</v>
      </c>
      <c r="G63" s="165">
        <f>Reliability_updated!V63</f>
        <v>37.1</v>
      </c>
      <c r="H63" s="165">
        <f>'Data Reliability'!C63</f>
        <v>0</v>
      </c>
      <c r="I63" t="str">
        <f>IF(Reliability!B63="x","x",(IF(ROUNDUP(Reliability!B63,0)=1,"Very High",IF(ROUNDUP(Reliability!B63,0)=2,"High",IF(ROUNDUP(Reliability!B63,0)=3,"Medium",IF(ROUNDUP(Reliability!B63,0)=4,"Low","Very Low"))))))</f>
        <v>Very High</v>
      </c>
    </row>
    <row r="64" spans="1:9" x14ac:dyDescent="0.35">
      <c r="A64" s="164" t="str">
        <f>Lists!C:C</f>
        <v>LSO002</v>
      </c>
      <c r="B64" s="251">
        <f t="shared" si="4"/>
        <v>1.7</v>
      </c>
      <c r="C64" s="251">
        <f t="shared" si="5"/>
        <v>2</v>
      </c>
      <c r="D64" s="251">
        <f t="shared" si="6"/>
        <v>3</v>
      </c>
      <c r="E64" s="251">
        <f t="shared" si="7"/>
        <v>0</v>
      </c>
      <c r="F64" s="251">
        <f>'Data Reliability'!B64</f>
        <v>1.8</v>
      </c>
      <c r="G64" s="165">
        <f>Reliability_updated!V64</f>
        <v>221.6</v>
      </c>
      <c r="H64" s="165">
        <f>'Data Reliability'!C64</f>
        <v>0</v>
      </c>
      <c r="I64" t="str">
        <f>IF(Reliability!B64="x","x",(IF(ROUNDUP(Reliability!B64,0)=1,"Very High",IF(ROUNDUP(Reliability!B64,0)=2,"High",IF(ROUNDUP(Reliability!B64,0)=3,"Medium",IF(ROUNDUP(Reliability!B64,0)=4,"Low","Very Low"))))))</f>
        <v>High</v>
      </c>
    </row>
    <row r="65" spans="1:9" x14ac:dyDescent="0.35">
      <c r="A65" s="164" t="str">
        <f>Lists!C:C</f>
        <v>MAR002</v>
      </c>
      <c r="B65" s="251">
        <f t="shared" si="4"/>
        <v>1.4</v>
      </c>
      <c r="C65" s="251">
        <f t="shared" si="5"/>
        <v>4</v>
      </c>
      <c r="D65" s="251">
        <f t="shared" si="6"/>
        <v>0.1</v>
      </c>
      <c r="E65" s="251">
        <f t="shared" si="7"/>
        <v>0</v>
      </c>
      <c r="F65" s="251">
        <f>'Data Reliability'!B65</f>
        <v>2.6</v>
      </c>
      <c r="G65" s="165">
        <f>Reliability_updated!V65</f>
        <v>8.1999999999999993</v>
      </c>
      <c r="H65" s="165">
        <f>'Data Reliability'!C65</f>
        <v>0</v>
      </c>
      <c r="I65" t="str">
        <f>IF(Reliability!B65="x","x",(IF(ROUNDUP(Reliability!B65,0)=1,"Very High",IF(ROUNDUP(Reliability!B65,0)=2,"High",IF(ROUNDUP(Reliability!B65,0)=3,"Medium",IF(ROUNDUP(Reliability!B65,0)=4,"Low","Very Low"))))))</f>
        <v>High</v>
      </c>
    </row>
    <row r="66" spans="1:9" x14ac:dyDescent="0.35">
      <c r="A66" s="164" t="str">
        <f>Lists!C:C</f>
        <v>MDA002</v>
      </c>
      <c r="B66" s="251">
        <f t="shared" si="4"/>
        <v>0.8</v>
      </c>
      <c r="C66" s="251">
        <f t="shared" si="5"/>
        <v>2.2999999999999998</v>
      </c>
      <c r="D66" s="251">
        <f t="shared" si="6"/>
        <v>0.1</v>
      </c>
      <c r="E66" s="251">
        <f t="shared" si="7"/>
        <v>0</v>
      </c>
      <c r="F66" s="251">
        <f>'Data Reliability'!B66</f>
        <v>1.9</v>
      </c>
      <c r="G66" s="165">
        <f>Reliability_updated!V66</f>
        <v>8</v>
      </c>
      <c r="H66" s="165">
        <f>'Data Reliability'!C66</f>
        <v>0</v>
      </c>
      <c r="I66" t="str">
        <f>IF(Reliability!B66="x","x",(IF(ROUNDUP(Reliability!B66,0)=1,"Very High",IF(ROUNDUP(Reliability!B66,0)=2,"High",IF(ROUNDUP(Reliability!B66,0)=3,"Medium",IF(ROUNDUP(Reliability!B66,0)=4,"Low","Very Low"))))))</f>
        <v>Very High</v>
      </c>
    </row>
    <row r="67" spans="1:9" x14ac:dyDescent="0.35">
      <c r="A67" s="164" t="str">
        <f>Lists!C:C</f>
        <v>MDG001</v>
      </c>
      <c r="B67" s="251">
        <f t="shared" ref="B67:B98" si="8">ROUND(AVERAGE(C67:E67),1)</f>
        <v>0.9</v>
      </c>
      <c r="C67" s="251">
        <f t="shared" ref="C67:C98" si="9">IF(F67="x","x",ROUND((5-(3-F67)/2*5),1))</f>
        <v>1</v>
      </c>
      <c r="D67" s="251">
        <f t="shared" ref="D67:D98" si="10">IF(G67&gt;365,5,ROUND((5-(365-G67)/364*5),1))</f>
        <v>1.7</v>
      </c>
      <c r="E67" s="251">
        <f t="shared" ref="E67:E98" si="11">IF(H67&gt;3,5,ROUND((5-(3-H67)/3*5),1))</f>
        <v>0</v>
      </c>
      <c r="F67" s="251">
        <f>'Data Reliability'!B67</f>
        <v>1.4</v>
      </c>
      <c r="G67" s="165">
        <f>Reliability_updated!V67</f>
        <v>128.30000000000001</v>
      </c>
      <c r="H67" s="165">
        <f>'Data Reliability'!C67</f>
        <v>0</v>
      </c>
      <c r="I67" t="str">
        <f>IF(Reliability!B67="x","x",(IF(ROUNDUP(Reliability!B67,0)=1,"Very High",IF(ROUNDUP(Reliability!B67,0)=2,"High",IF(ROUNDUP(Reliability!B67,0)=3,"Medium",IF(ROUNDUP(Reliability!B67,0)=4,"Low","Very Low"))))))</f>
        <v>Very High</v>
      </c>
    </row>
    <row r="68" spans="1:9" x14ac:dyDescent="0.35">
      <c r="A68" s="164" t="str">
        <f>Lists!C:C</f>
        <v>MDG002</v>
      </c>
      <c r="B68" s="251">
        <f t="shared" si="8"/>
        <v>0.7</v>
      </c>
      <c r="C68" s="251">
        <f t="shared" si="9"/>
        <v>1</v>
      </c>
      <c r="D68" s="251">
        <f t="shared" si="10"/>
        <v>1.2</v>
      </c>
      <c r="E68" s="251">
        <f t="shared" si="11"/>
        <v>0</v>
      </c>
      <c r="F68" s="251">
        <f>'Data Reliability'!B68</f>
        <v>1.4</v>
      </c>
      <c r="G68" s="165">
        <f>Reliability_updated!V68</f>
        <v>88.1</v>
      </c>
      <c r="H68" s="165">
        <f>'Data Reliability'!C68</f>
        <v>0</v>
      </c>
      <c r="I68" t="str">
        <f>IF(Reliability!B68="x","x",(IF(ROUNDUP(Reliability!B68,0)=1,"Very High",IF(ROUNDUP(Reliability!B68,0)=2,"High",IF(ROUNDUP(Reliability!B68,0)=3,"Medium",IF(ROUNDUP(Reliability!B68,0)=4,"Low","Very Low"))))))</f>
        <v>Very High</v>
      </c>
    </row>
    <row r="69" spans="1:9" x14ac:dyDescent="0.35">
      <c r="A69" s="164" t="str">
        <f>Lists!C:C</f>
        <v>MDG006</v>
      </c>
      <c r="B69" s="251">
        <f t="shared" si="8"/>
        <v>1.1000000000000001</v>
      </c>
      <c r="C69" s="251">
        <f t="shared" si="9"/>
        <v>1.5</v>
      </c>
      <c r="D69" s="251">
        <f t="shared" si="10"/>
        <v>1.8</v>
      </c>
      <c r="E69" s="251">
        <f t="shared" si="11"/>
        <v>0</v>
      </c>
      <c r="F69" s="251">
        <f>'Data Reliability'!B69</f>
        <v>1.6</v>
      </c>
      <c r="G69" s="165">
        <f>Reliability_updated!V69</f>
        <v>132.1</v>
      </c>
      <c r="H69" s="165">
        <f>'Data Reliability'!C69</f>
        <v>0</v>
      </c>
      <c r="I69" t="str">
        <f>IF(Reliability!B69="x","x",(IF(ROUNDUP(Reliability!B69,0)=1,"Very High",IF(ROUNDUP(Reliability!B69,0)=2,"High",IF(ROUNDUP(Reliability!B69,0)=3,"Medium",IF(ROUNDUP(Reliability!B69,0)=4,"Low","Very Low"))))))</f>
        <v>High</v>
      </c>
    </row>
    <row r="70" spans="1:9" x14ac:dyDescent="0.35">
      <c r="A70" s="164" t="str">
        <f>Lists!C:C</f>
        <v>MEX001</v>
      </c>
      <c r="B70" s="251">
        <f t="shared" si="8"/>
        <v>2</v>
      </c>
      <c r="C70" s="251">
        <f t="shared" si="9"/>
        <v>4</v>
      </c>
      <c r="D70" s="251">
        <f t="shared" si="10"/>
        <v>0.2</v>
      </c>
      <c r="E70" s="251">
        <f t="shared" si="11"/>
        <v>1.7</v>
      </c>
      <c r="F70" s="251">
        <f>'Data Reliability'!B70</f>
        <v>2.6</v>
      </c>
      <c r="G70" s="165">
        <f>Reliability_updated!V70</f>
        <v>13.4</v>
      </c>
      <c r="H70" s="165">
        <f>'Data Reliability'!C70</f>
        <v>1</v>
      </c>
      <c r="I70" t="str">
        <f>IF(Reliability!B70="x","x",(IF(ROUNDUP(Reliability!B70,0)=1,"Very High",IF(ROUNDUP(Reliability!B70,0)=2,"High",IF(ROUNDUP(Reliability!B70,0)=3,"Medium",IF(ROUNDUP(Reliability!B70,0)=4,"Low","Very Low"))))))</f>
        <v>High</v>
      </c>
    </row>
    <row r="71" spans="1:9" x14ac:dyDescent="0.35">
      <c r="A71" s="164" t="str">
        <f>Lists!C:C</f>
        <v>MEX002</v>
      </c>
      <c r="B71" s="251">
        <f t="shared" si="8"/>
        <v>1.9</v>
      </c>
      <c r="C71" s="251">
        <f t="shared" si="9"/>
        <v>3.8</v>
      </c>
      <c r="D71" s="251">
        <f t="shared" si="10"/>
        <v>0.2</v>
      </c>
      <c r="E71" s="251">
        <f t="shared" si="11"/>
        <v>1.7</v>
      </c>
      <c r="F71" s="251">
        <f>'Data Reliability'!B71</f>
        <v>2.5</v>
      </c>
      <c r="G71" s="165">
        <f>Reliability_updated!V71</f>
        <v>13.4</v>
      </c>
      <c r="H71" s="165">
        <f>'Data Reliability'!C71</f>
        <v>1</v>
      </c>
      <c r="I71" t="str">
        <f>IF(Reliability!B71="x","x",(IF(ROUNDUP(Reliability!B71,0)=1,"Very High",IF(ROUNDUP(Reliability!B71,0)=2,"High",IF(ROUNDUP(Reliability!B71,0)=3,"Medium",IF(ROUNDUP(Reliability!B71,0)=4,"Low","Very Low"))))))</f>
        <v>High</v>
      </c>
    </row>
    <row r="72" spans="1:9" x14ac:dyDescent="0.35">
      <c r="A72" s="164" t="str">
        <f>Lists!C:C</f>
        <v>MEX003</v>
      </c>
      <c r="B72" s="251">
        <f t="shared" si="8"/>
        <v>1.3</v>
      </c>
      <c r="C72" s="251">
        <f t="shared" si="9"/>
        <v>3.8</v>
      </c>
      <c r="D72" s="251">
        <f t="shared" si="10"/>
        <v>0.2</v>
      </c>
      <c r="E72" s="251">
        <f t="shared" si="11"/>
        <v>0</v>
      </c>
      <c r="F72" s="251">
        <f>'Data Reliability'!B72</f>
        <v>2.5</v>
      </c>
      <c r="G72" s="165">
        <f>Reliability_updated!V72</f>
        <v>13.4</v>
      </c>
      <c r="H72" s="165">
        <f>'Data Reliability'!C72</f>
        <v>0</v>
      </c>
      <c r="I72" t="str">
        <f>IF(Reliability!B72="x","x",(IF(ROUNDUP(Reliability!B72,0)=1,"Very High",IF(ROUNDUP(Reliability!B72,0)=2,"High",IF(ROUNDUP(Reliability!B72,0)=3,"Medium",IF(ROUNDUP(Reliability!B72,0)=4,"Low","Very Low"))))))</f>
        <v>High</v>
      </c>
    </row>
    <row r="73" spans="1:9" x14ac:dyDescent="0.35">
      <c r="A73" s="164" t="str">
        <f>Lists!C:C</f>
        <v>MLI001</v>
      </c>
      <c r="B73" s="251">
        <f t="shared" si="8"/>
        <v>0.9</v>
      </c>
      <c r="C73" s="251">
        <f t="shared" si="9"/>
        <v>2.2999999999999998</v>
      </c>
      <c r="D73" s="251">
        <f t="shared" si="10"/>
        <v>0.5</v>
      </c>
      <c r="E73" s="251">
        <f t="shared" si="11"/>
        <v>0</v>
      </c>
      <c r="F73" s="251">
        <f>'Data Reliability'!B73</f>
        <v>1.9</v>
      </c>
      <c r="G73" s="165">
        <f>Reliability_updated!V73</f>
        <v>38.5</v>
      </c>
      <c r="H73" s="165">
        <f>'Data Reliability'!C73</f>
        <v>0</v>
      </c>
      <c r="I73" t="str">
        <f>IF(Reliability!B73="x","x",(IF(ROUNDUP(Reliability!B73,0)=1,"Very High",IF(ROUNDUP(Reliability!B73,0)=2,"High",IF(ROUNDUP(Reliability!B73,0)=3,"Medium",IF(ROUNDUP(Reliability!B73,0)=4,"Low","Very Low"))))))</f>
        <v>Very High</v>
      </c>
    </row>
    <row r="74" spans="1:9" x14ac:dyDescent="0.35">
      <c r="A74" s="164" t="str">
        <f>Lists!C:C</f>
        <v>MMR001</v>
      </c>
      <c r="B74" s="251">
        <f t="shared" si="8"/>
        <v>1.2</v>
      </c>
      <c r="C74" s="251">
        <f t="shared" si="9"/>
        <v>2.2999999999999998</v>
      </c>
      <c r="D74" s="251">
        <f t="shared" si="10"/>
        <v>1.4</v>
      </c>
      <c r="E74" s="251">
        <f t="shared" si="11"/>
        <v>0</v>
      </c>
      <c r="F74" s="251">
        <f>'Data Reliability'!B74</f>
        <v>1.9</v>
      </c>
      <c r="G74" s="165">
        <f>Reliability_updated!V74</f>
        <v>104.6</v>
      </c>
      <c r="H74" s="165">
        <f>'Data Reliability'!C74</f>
        <v>0</v>
      </c>
      <c r="I74" t="str">
        <f>IF(Reliability!B74="x","x",(IF(ROUNDUP(Reliability!B74,0)=1,"Very High",IF(ROUNDUP(Reliability!B74,0)=2,"High",IF(ROUNDUP(Reliability!B74,0)=3,"Medium",IF(ROUNDUP(Reliability!B74,0)=4,"Low","Very Low"))))))</f>
        <v>High</v>
      </c>
    </row>
    <row r="75" spans="1:9" x14ac:dyDescent="0.35">
      <c r="A75" s="164" t="str">
        <f>Lists!C:C</f>
        <v>MMR002</v>
      </c>
      <c r="B75" s="251">
        <f t="shared" si="8"/>
        <v>1.3</v>
      </c>
      <c r="C75" s="251">
        <f t="shared" si="9"/>
        <v>2.2999999999999998</v>
      </c>
      <c r="D75" s="251">
        <f t="shared" si="10"/>
        <v>1.7</v>
      </c>
      <c r="E75" s="251">
        <f t="shared" si="11"/>
        <v>0</v>
      </c>
      <c r="F75" s="251">
        <f>'Data Reliability'!B75</f>
        <v>1.9</v>
      </c>
      <c r="G75" s="165">
        <f>Reliability_updated!V75</f>
        <v>122.9</v>
      </c>
      <c r="H75" s="165">
        <f>'Data Reliability'!C75</f>
        <v>0</v>
      </c>
      <c r="I75" t="str">
        <f>IF(Reliability!B75="x","x",(IF(ROUNDUP(Reliability!B75,0)=1,"Very High",IF(ROUNDUP(Reliability!B75,0)=2,"High",IF(ROUNDUP(Reliability!B75,0)=3,"Medium",IF(ROUNDUP(Reliability!B75,0)=4,"Low","Very Low"))))))</f>
        <v>High</v>
      </c>
    </row>
    <row r="76" spans="1:9" x14ac:dyDescent="0.35">
      <c r="A76" s="164" t="str">
        <f>Lists!C:C</f>
        <v>MMR003</v>
      </c>
      <c r="B76" s="251">
        <f t="shared" si="8"/>
        <v>1.6</v>
      </c>
      <c r="C76" s="251">
        <f t="shared" si="9"/>
        <v>2.2999999999999998</v>
      </c>
      <c r="D76" s="251">
        <f t="shared" si="10"/>
        <v>2.4</v>
      </c>
      <c r="E76" s="251">
        <f t="shared" si="11"/>
        <v>0</v>
      </c>
      <c r="F76" s="251">
        <f>'Data Reliability'!B76</f>
        <v>1.9</v>
      </c>
      <c r="G76" s="165">
        <f>Reliability_updated!V76</f>
        <v>179</v>
      </c>
      <c r="H76" s="165">
        <f>'Data Reliability'!C76</f>
        <v>0</v>
      </c>
      <c r="I76" t="str">
        <f>IF(Reliability!B76="x","x",(IF(ROUNDUP(Reliability!B76,0)=1,"Very High",IF(ROUNDUP(Reliability!B76,0)=2,"High",IF(ROUNDUP(Reliability!B76,0)=3,"Medium",IF(ROUNDUP(Reliability!B76,0)=4,"Low","Very Low"))))))</f>
        <v>High</v>
      </c>
    </row>
    <row r="77" spans="1:9" x14ac:dyDescent="0.35">
      <c r="A77" s="164" t="str">
        <f>Lists!C:C</f>
        <v>MMR004</v>
      </c>
      <c r="B77" s="251">
        <f t="shared" si="8"/>
        <v>1.1000000000000001</v>
      </c>
      <c r="C77" s="251">
        <f t="shared" si="9"/>
        <v>2</v>
      </c>
      <c r="D77" s="251">
        <f t="shared" si="10"/>
        <v>1.3</v>
      </c>
      <c r="E77" s="251">
        <f t="shared" si="11"/>
        <v>0</v>
      </c>
      <c r="F77" s="251">
        <f>'Data Reliability'!B77</f>
        <v>1.8</v>
      </c>
      <c r="G77" s="165">
        <f>Reliability_updated!V77</f>
        <v>96.2</v>
      </c>
      <c r="H77" s="165">
        <f>'Data Reliability'!C77</f>
        <v>0</v>
      </c>
      <c r="I77" t="str">
        <f>IF(Reliability!B77="x","x",(IF(ROUNDUP(Reliability!B77,0)=1,"Very High",IF(ROUNDUP(Reliability!B77,0)=2,"High",IF(ROUNDUP(Reliability!B77,0)=3,"Medium",IF(ROUNDUP(Reliability!B77,0)=4,"Low","Very Low"))))))</f>
        <v>High</v>
      </c>
    </row>
    <row r="78" spans="1:9" x14ac:dyDescent="0.35">
      <c r="A78" s="164" t="str">
        <f>Lists!C:C</f>
        <v>MOZ001</v>
      </c>
      <c r="B78" s="251">
        <f t="shared" si="8"/>
        <v>1.2</v>
      </c>
      <c r="C78" s="251">
        <f t="shared" si="9"/>
        <v>2.5</v>
      </c>
      <c r="D78" s="251">
        <f t="shared" si="10"/>
        <v>1.1000000000000001</v>
      </c>
      <c r="E78" s="251">
        <f t="shared" si="11"/>
        <v>0</v>
      </c>
      <c r="F78" s="251">
        <f>'Data Reliability'!B78</f>
        <v>2</v>
      </c>
      <c r="G78" s="165">
        <f>Reliability_updated!V78</f>
        <v>81.5</v>
      </c>
      <c r="H78" s="165">
        <f>'Data Reliability'!C78</f>
        <v>0</v>
      </c>
      <c r="I78" t="str">
        <f>IF(Reliability!B78="x","x",(IF(ROUNDUP(Reliability!B78,0)=1,"Very High",IF(ROUNDUP(Reliability!B78,0)=2,"High",IF(ROUNDUP(Reliability!B78,0)=3,"Medium",IF(ROUNDUP(Reliability!B78,0)=4,"Low","Very Low"))))))</f>
        <v>High</v>
      </c>
    </row>
    <row r="79" spans="1:9" x14ac:dyDescent="0.35">
      <c r="A79" s="164" t="str">
        <f>Lists!C:C</f>
        <v>MOZ004</v>
      </c>
      <c r="B79" s="251">
        <f t="shared" si="8"/>
        <v>1.6</v>
      </c>
      <c r="C79" s="251">
        <f t="shared" si="9"/>
        <v>3</v>
      </c>
      <c r="D79" s="251">
        <f t="shared" si="10"/>
        <v>1.8</v>
      </c>
      <c r="E79" s="251">
        <f t="shared" si="11"/>
        <v>0</v>
      </c>
      <c r="F79" s="251">
        <f>'Data Reliability'!B79</f>
        <v>2.2000000000000002</v>
      </c>
      <c r="G79" s="165">
        <f>Reliability_updated!V79</f>
        <v>128.9</v>
      </c>
      <c r="H79" s="165">
        <f>'Data Reliability'!C79</f>
        <v>0</v>
      </c>
      <c r="I79" t="str">
        <f>IF(Reliability!B79="x","x",(IF(ROUNDUP(Reliability!B79,0)=1,"Very High",IF(ROUNDUP(Reliability!B79,0)=2,"High",IF(ROUNDUP(Reliability!B79,0)=3,"Medium",IF(ROUNDUP(Reliability!B79,0)=4,"Low","Very Low"))))))</f>
        <v>High</v>
      </c>
    </row>
    <row r="80" spans="1:9" x14ac:dyDescent="0.35">
      <c r="A80" s="164" t="str">
        <f>Lists!C:C</f>
        <v>MOZ008</v>
      </c>
      <c r="B80" s="251">
        <f t="shared" si="8"/>
        <v>1.4</v>
      </c>
      <c r="C80" s="251">
        <f t="shared" si="9"/>
        <v>2.8</v>
      </c>
      <c r="D80" s="251">
        <f t="shared" si="10"/>
        <v>1.4</v>
      </c>
      <c r="E80" s="251">
        <f t="shared" si="11"/>
        <v>0</v>
      </c>
      <c r="F80" s="251">
        <f>'Data Reliability'!B80</f>
        <v>2.1</v>
      </c>
      <c r="G80" s="165">
        <f>Reliability_updated!V80</f>
        <v>100.7</v>
      </c>
      <c r="H80" s="165">
        <f>'Data Reliability'!C80</f>
        <v>0</v>
      </c>
      <c r="I80" t="str">
        <f>IF(Reliability!B80="x","x",(IF(ROUNDUP(Reliability!B80,0)=1,"Very High",IF(ROUNDUP(Reliability!B80,0)=2,"High",IF(ROUNDUP(Reliability!B80,0)=3,"Medium",IF(ROUNDUP(Reliability!B80,0)=4,"Low","Very Low"))))))</f>
        <v>High</v>
      </c>
    </row>
    <row r="81" spans="1:9" x14ac:dyDescent="0.35">
      <c r="A81" s="164" t="str">
        <f>Lists!C:C</f>
        <v>MRT002</v>
      </c>
      <c r="B81" s="251">
        <f t="shared" si="8"/>
        <v>1.1000000000000001</v>
      </c>
      <c r="C81" s="251">
        <f t="shared" si="9"/>
        <v>1.5</v>
      </c>
      <c r="D81" s="251">
        <f t="shared" si="10"/>
        <v>1.9</v>
      </c>
      <c r="E81" s="251">
        <f t="shared" si="11"/>
        <v>0</v>
      </c>
      <c r="F81" s="251">
        <f>'Data Reliability'!B81</f>
        <v>1.6</v>
      </c>
      <c r="G81" s="165">
        <f>Reliability_updated!V81</f>
        <v>138</v>
      </c>
      <c r="H81" s="165">
        <f>'Data Reliability'!C81</f>
        <v>0</v>
      </c>
      <c r="I81" t="str">
        <f>IF(Reliability!B81="x","x",(IF(ROUNDUP(Reliability!B81,0)=1,"Very High",IF(ROUNDUP(Reliability!B81,0)=2,"High",IF(ROUNDUP(Reliability!B81,0)=3,"Medium",IF(ROUNDUP(Reliability!B81,0)=4,"Low","Very Low"))))))</f>
        <v>High</v>
      </c>
    </row>
    <row r="82" spans="1:9" x14ac:dyDescent="0.35">
      <c r="A82" s="164" t="str">
        <f>Lists!C:C</f>
        <v>MRT003</v>
      </c>
      <c r="B82" s="251">
        <f t="shared" si="8"/>
        <v>2.1</v>
      </c>
      <c r="C82" s="251">
        <f t="shared" si="9"/>
        <v>0.8</v>
      </c>
      <c r="D82" s="251">
        <f t="shared" si="10"/>
        <v>2.1</v>
      </c>
      <c r="E82" s="251">
        <f t="shared" si="11"/>
        <v>3.3</v>
      </c>
      <c r="F82" s="251">
        <f>'Data Reliability'!B82</f>
        <v>1.3</v>
      </c>
      <c r="G82" s="165">
        <f>Reliability_updated!V82</f>
        <v>152</v>
      </c>
      <c r="H82" s="165">
        <f>'Data Reliability'!C82</f>
        <v>2</v>
      </c>
      <c r="I82" t="str">
        <f>IF(Reliability!B82="x","x",(IF(ROUNDUP(Reliability!B82,0)=1,"Very High",IF(ROUNDUP(Reliability!B82,0)=2,"High",IF(ROUNDUP(Reliability!B82,0)=3,"Medium",IF(ROUNDUP(Reliability!B82,0)=4,"Low","Very Low"))))))</f>
        <v>Medium</v>
      </c>
    </row>
    <row r="83" spans="1:9" x14ac:dyDescent="0.35">
      <c r="A83" s="164" t="str">
        <f>Lists!C:C</f>
        <v>MWI002</v>
      </c>
      <c r="B83" s="251">
        <f t="shared" si="8"/>
        <v>0.9</v>
      </c>
      <c r="C83" s="251">
        <f t="shared" si="9"/>
        <v>1.5</v>
      </c>
      <c r="D83" s="251">
        <f t="shared" si="10"/>
        <v>1.3</v>
      </c>
      <c r="E83" s="251">
        <f t="shared" si="11"/>
        <v>0</v>
      </c>
      <c r="F83" s="251">
        <f>'Data Reliability'!B83</f>
        <v>1.6</v>
      </c>
      <c r="G83" s="165">
        <f>Reliability_updated!V83</f>
        <v>95.8</v>
      </c>
      <c r="H83" s="165">
        <f>'Data Reliability'!C83</f>
        <v>0</v>
      </c>
      <c r="I83" t="str">
        <f>IF(Reliability!B83="x","x",(IF(ROUNDUP(Reliability!B83,0)=1,"Very High",IF(ROUNDUP(Reliability!B83,0)=2,"High",IF(ROUNDUP(Reliability!B83,0)=3,"Medium",IF(ROUNDUP(Reliability!B83,0)=4,"Low","Very Low"))))))</f>
        <v>Very High</v>
      </c>
    </row>
    <row r="84" spans="1:9" x14ac:dyDescent="0.35">
      <c r="A84" s="164" t="str">
        <f>Lists!C:C</f>
        <v>MWI004</v>
      </c>
      <c r="B84" s="251">
        <f t="shared" si="8"/>
        <v>1.2</v>
      </c>
      <c r="C84" s="251">
        <f t="shared" si="9"/>
        <v>1.8</v>
      </c>
      <c r="D84" s="251">
        <f t="shared" si="10"/>
        <v>1.7</v>
      </c>
      <c r="E84" s="251">
        <f t="shared" si="11"/>
        <v>0</v>
      </c>
      <c r="F84" s="251">
        <f>'Data Reliability'!B84</f>
        <v>1.7</v>
      </c>
      <c r="G84" s="165">
        <f>Reliability_updated!V84</f>
        <v>127.4</v>
      </c>
      <c r="H84" s="165">
        <f>'Data Reliability'!C84</f>
        <v>0</v>
      </c>
      <c r="I84" t="str">
        <f>IF(Reliability!B84="x","x",(IF(ROUNDUP(Reliability!B84,0)=1,"Very High",IF(ROUNDUP(Reliability!B84,0)=2,"High",IF(ROUNDUP(Reliability!B84,0)=3,"Medium",IF(ROUNDUP(Reliability!B84,0)=4,"Low","Very Low"))))))</f>
        <v>High</v>
      </c>
    </row>
    <row r="85" spans="1:9" x14ac:dyDescent="0.35">
      <c r="A85" s="164" t="str">
        <f>Lists!C:C</f>
        <v>MYS001</v>
      </c>
      <c r="B85" s="251">
        <f t="shared" si="8"/>
        <v>1.4</v>
      </c>
      <c r="C85" s="251">
        <f t="shared" si="9"/>
        <v>2.8</v>
      </c>
      <c r="D85" s="251">
        <f t="shared" si="10"/>
        <v>1.5</v>
      </c>
      <c r="E85" s="251">
        <f t="shared" si="11"/>
        <v>0</v>
      </c>
      <c r="F85" s="251">
        <f>'Data Reliability'!B85</f>
        <v>2.1</v>
      </c>
      <c r="G85" s="165">
        <f>Reliability_updated!V85</f>
        <v>108.9</v>
      </c>
      <c r="H85" s="165">
        <f>'Data Reliability'!C85</f>
        <v>0</v>
      </c>
      <c r="I85" t="str">
        <f>IF(Reliability!B85="x","x",(IF(ROUNDUP(Reliability!B85,0)=1,"Very High",IF(ROUNDUP(Reliability!B85,0)=2,"High",IF(ROUNDUP(Reliability!B85,0)=3,"Medium",IF(ROUNDUP(Reliability!B85,0)=4,"Low","Very Low"))))))</f>
        <v>High</v>
      </c>
    </row>
    <row r="86" spans="1:9" x14ac:dyDescent="0.35">
      <c r="A86" s="164" t="str">
        <f>Lists!C:C</f>
        <v>NAM002</v>
      </c>
      <c r="B86" s="251">
        <f t="shared" si="8"/>
        <v>2.5</v>
      </c>
      <c r="C86" s="251">
        <f t="shared" si="9"/>
        <v>2</v>
      </c>
      <c r="D86" s="251">
        <f t="shared" si="10"/>
        <v>3.7</v>
      </c>
      <c r="E86" s="251">
        <f t="shared" si="11"/>
        <v>1.7</v>
      </c>
      <c r="F86" s="251">
        <f>'Data Reliability'!B86</f>
        <v>1.8</v>
      </c>
      <c r="G86" s="165">
        <f>Reliability_updated!V86</f>
        <v>267.7</v>
      </c>
      <c r="H86" s="165">
        <f>'Data Reliability'!C86</f>
        <v>1</v>
      </c>
      <c r="I86" t="str">
        <f>IF(Reliability!B86="x","x",(IF(ROUNDUP(Reliability!B86,0)=1,"Very High",IF(ROUNDUP(Reliability!B86,0)=2,"High",IF(ROUNDUP(Reliability!B86,0)=3,"Medium",IF(ROUNDUP(Reliability!B86,0)=4,"Low","Very Low"))))))</f>
        <v>Medium</v>
      </c>
    </row>
    <row r="87" spans="1:9" x14ac:dyDescent="0.35">
      <c r="A87" s="164" t="str">
        <f>Lists!C:C</f>
        <v>NER001</v>
      </c>
      <c r="B87" s="251">
        <f t="shared" si="8"/>
        <v>0.8</v>
      </c>
      <c r="C87" s="251">
        <f t="shared" si="9"/>
        <v>2</v>
      </c>
      <c r="D87" s="251">
        <f t="shared" si="10"/>
        <v>0.5</v>
      </c>
      <c r="E87" s="251">
        <f t="shared" si="11"/>
        <v>0</v>
      </c>
      <c r="F87" s="251">
        <f>'Data Reliability'!B87</f>
        <v>1.8</v>
      </c>
      <c r="G87" s="165">
        <f>Reliability_updated!V87</f>
        <v>37.6</v>
      </c>
      <c r="H87" s="165">
        <f>'Data Reliability'!C87</f>
        <v>0</v>
      </c>
      <c r="I87" t="str">
        <f>IF(Reliability!B87="x","x",(IF(ROUNDUP(Reliability!B87,0)=1,"Very High",IF(ROUNDUP(Reliability!B87,0)=2,"High",IF(ROUNDUP(Reliability!B87,0)=3,"Medium",IF(ROUNDUP(Reliability!B87,0)=4,"Low","Very Low"))))))</f>
        <v>Very High</v>
      </c>
    </row>
    <row r="88" spans="1:9" x14ac:dyDescent="0.35">
      <c r="A88" s="164" t="str">
        <f>Lists!C:C</f>
        <v>NER002</v>
      </c>
      <c r="B88" s="251">
        <f t="shared" si="8"/>
        <v>2.7</v>
      </c>
      <c r="C88" s="251">
        <f t="shared" si="9"/>
        <v>3</v>
      </c>
      <c r="D88" s="251">
        <f t="shared" si="10"/>
        <v>5</v>
      </c>
      <c r="E88" s="251">
        <f t="shared" si="11"/>
        <v>0</v>
      </c>
      <c r="F88" s="251">
        <f>'Data Reliability'!B88</f>
        <v>2.2000000000000002</v>
      </c>
      <c r="G88" s="165">
        <f>Reliability_updated!V88</f>
        <v>495.6</v>
      </c>
      <c r="H88" s="165">
        <f>'Data Reliability'!C88</f>
        <v>0</v>
      </c>
      <c r="I88" t="str">
        <f>IF(Reliability!B88="x","x",(IF(ROUNDUP(Reliability!B88,0)=1,"Very High",IF(ROUNDUP(Reliability!B88,0)=2,"High",IF(ROUNDUP(Reliability!B88,0)=3,"Medium",IF(ROUNDUP(Reliability!B88,0)=4,"Low","Very Low"))))))</f>
        <v>Medium</v>
      </c>
    </row>
    <row r="89" spans="1:9" x14ac:dyDescent="0.35">
      <c r="A89" s="164" t="str">
        <f>Lists!C:C</f>
        <v>NER003</v>
      </c>
      <c r="B89" s="251">
        <f t="shared" si="8"/>
        <v>2.8</v>
      </c>
      <c r="C89" s="251">
        <f t="shared" si="9"/>
        <v>3.3</v>
      </c>
      <c r="D89" s="251">
        <f t="shared" si="10"/>
        <v>5</v>
      </c>
      <c r="E89" s="251">
        <f t="shared" si="11"/>
        <v>0</v>
      </c>
      <c r="F89" s="251">
        <f>'Data Reliability'!B89</f>
        <v>2.2999999999999998</v>
      </c>
      <c r="G89" s="165">
        <f>Reliability_updated!V89</f>
        <v>495.6</v>
      </c>
      <c r="H89" s="165">
        <f>'Data Reliability'!C89</f>
        <v>0</v>
      </c>
      <c r="I89" t="str">
        <f>IF(Reliability!B89="x","x",(IF(ROUNDUP(Reliability!B89,0)=1,"Very High",IF(ROUNDUP(Reliability!B89,0)=2,"High",IF(ROUNDUP(Reliability!B89,0)=3,"Medium",IF(ROUNDUP(Reliability!B89,0)=4,"Low","Very Low"))))))</f>
        <v>Medium</v>
      </c>
    </row>
    <row r="90" spans="1:9" x14ac:dyDescent="0.35">
      <c r="A90" s="164" t="str">
        <f>Lists!C:C</f>
        <v>NER004</v>
      </c>
      <c r="B90" s="251">
        <f t="shared" si="8"/>
        <v>2.8</v>
      </c>
      <c r="C90" s="251">
        <f t="shared" si="9"/>
        <v>3.3</v>
      </c>
      <c r="D90" s="251">
        <f t="shared" si="10"/>
        <v>5</v>
      </c>
      <c r="E90" s="251">
        <f t="shared" si="11"/>
        <v>0</v>
      </c>
      <c r="F90" s="251">
        <f>'Data Reliability'!B90</f>
        <v>2.2999999999999998</v>
      </c>
      <c r="G90" s="165">
        <f>Reliability_updated!V90</f>
        <v>495.3</v>
      </c>
      <c r="H90" s="165">
        <f>'Data Reliability'!C90</f>
        <v>0</v>
      </c>
      <c r="I90" t="str">
        <f>IF(Reliability!B90="x","x",(IF(ROUNDUP(Reliability!B90,0)=1,"Very High",IF(ROUNDUP(Reliability!B90,0)=2,"High",IF(ROUNDUP(Reliability!B90,0)=3,"Medium",IF(ROUNDUP(Reliability!B90,0)=4,"Low","Very Low"))))))</f>
        <v>Medium</v>
      </c>
    </row>
    <row r="91" spans="1:9" x14ac:dyDescent="0.35">
      <c r="A91" s="164" t="str">
        <f>Lists!C:C</f>
        <v>NGA001</v>
      </c>
      <c r="B91" s="251">
        <f t="shared" si="8"/>
        <v>1.8</v>
      </c>
      <c r="C91" s="251">
        <f t="shared" si="9"/>
        <v>3.8</v>
      </c>
      <c r="D91" s="251">
        <f t="shared" si="10"/>
        <v>1.7</v>
      </c>
      <c r="E91" s="251">
        <f t="shared" si="11"/>
        <v>0</v>
      </c>
      <c r="F91" s="251">
        <f>'Data Reliability'!B91</f>
        <v>2.5</v>
      </c>
      <c r="G91" s="165">
        <f>Reliability_updated!V91</f>
        <v>124.9</v>
      </c>
      <c r="H91" s="165">
        <f>'Data Reliability'!C91</f>
        <v>0</v>
      </c>
      <c r="I91" t="str">
        <f>IF(Reliability!B91="x","x",(IF(ROUNDUP(Reliability!B91,0)=1,"Very High",IF(ROUNDUP(Reliability!B91,0)=2,"High",IF(ROUNDUP(Reliability!B91,0)=3,"Medium",IF(ROUNDUP(Reliability!B91,0)=4,"Low","Very Low"))))))</f>
        <v>High</v>
      </c>
    </row>
    <row r="92" spans="1:9" x14ac:dyDescent="0.35">
      <c r="A92" s="164" t="str">
        <f>Lists!C:C</f>
        <v>NGA003</v>
      </c>
      <c r="B92" s="251">
        <f t="shared" si="8"/>
        <v>1.3</v>
      </c>
      <c r="C92" s="251">
        <f t="shared" si="9"/>
        <v>2.2999999999999998</v>
      </c>
      <c r="D92" s="251">
        <f t="shared" si="10"/>
        <v>1.7</v>
      </c>
      <c r="E92" s="251">
        <f t="shared" si="11"/>
        <v>0</v>
      </c>
      <c r="F92" s="251">
        <f>'Data Reliability'!B92</f>
        <v>1.9</v>
      </c>
      <c r="G92" s="165">
        <f>Reliability_updated!V92</f>
        <v>125</v>
      </c>
      <c r="H92" s="165">
        <f>'Data Reliability'!C92</f>
        <v>0</v>
      </c>
      <c r="I92" t="str">
        <f>IF(Reliability!B92="x","x",(IF(ROUNDUP(Reliability!B92,0)=1,"Very High",IF(ROUNDUP(Reliability!B92,0)=2,"High",IF(ROUNDUP(Reliability!B92,0)=3,"Medium",IF(ROUNDUP(Reliability!B92,0)=4,"Low","Very Low"))))))</f>
        <v>High</v>
      </c>
    </row>
    <row r="93" spans="1:9" x14ac:dyDescent="0.35">
      <c r="A93" s="164" t="str">
        <f>Lists!C:C</f>
        <v>NGA004</v>
      </c>
      <c r="B93" s="251">
        <f t="shared" si="8"/>
        <v>1.9</v>
      </c>
      <c r="C93" s="251">
        <f t="shared" si="9"/>
        <v>2</v>
      </c>
      <c r="D93" s="251">
        <f t="shared" si="10"/>
        <v>1.9</v>
      </c>
      <c r="E93" s="251">
        <f t="shared" si="11"/>
        <v>1.7</v>
      </c>
      <c r="F93" s="251">
        <f>'Data Reliability'!B93</f>
        <v>1.8</v>
      </c>
      <c r="G93" s="165">
        <f>Reliability_updated!V93</f>
        <v>141</v>
      </c>
      <c r="H93" s="165">
        <f>'Data Reliability'!C93</f>
        <v>1</v>
      </c>
      <c r="I93" t="str">
        <f>IF(Reliability!B93="x","x",(IF(ROUNDUP(Reliability!B93,0)=1,"Very High",IF(ROUNDUP(Reliability!B93,0)=2,"High",IF(ROUNDUP(Reliability!B93,0)=3,"Medium",IF(ROUNDUP(Reliability!B93,0)=4,"Low","Very Low"))))))</f>
        <v>High</v>
      </c>
    </row>
    <row r="94" spans="1:9" x14ac:dyDescent="0.35">
      <c r="A94" s="164" t="str">
        <f>Lists!C:C</f>
        <v>NGA007</v>
      </c>
      <c r="B94" s="251">
        <f t="shared" si="8"/>
        <v>1.2</v>
      </c>
      <c r="C94" s="251">
        <f t="shared" si="9"/>
        <v>2</v>
      </c>
      <c r="D94" s="251">
        <f t="shared" si="10"/>
        <v>1.5</v>
      </c>
      <c r="E94" s="251">
        <f t="shared" si="11"/>
        <v>0</v>
      </c>
      <c r="F94" s="251">
        <f>'Data Reliability'!B94</f>
        <v>1.8</v>
      </c>
      <c r="G94" s="165">
        <f>Reliability_updated!V94</f>
        <v>108.5</v>
      </c>
      <c r="H94" s="165">
        <f>'Data Reliability'!C94</f>
        <v>0</v>
      </c>
      <c r="I94" t="str">
        <f>IF(Reliability!B94="x","x",(IF(ROUNDUP(Reliability!B94,0)=1,"Very High",IF(ROUNDUP(Reliability!B94,0)=2,"High",IF(ROUNDUP(Reliability!B94,0)=3,"Medium",IF(ROUNDUP(Reliability!B94,0)=4,"Low","Very Low"))))))</f>
        <v>High</v>
      </c>
    </row>
    <row r="95" spans="1:9" x14ac:dyDescent="0.35">
      <c r="A95" s="164" t="str">
        <f>Lists!C:C</f>
        <v>NGA008</v>
      </c>
      <c r="B95" s="251">
        <f t="shared" si="8"/>
        <v>2</v>
      </c>
      <c r="C95" s="251">
        <f t="shared" si="9"/>
        <v>2.8</v>
      </c>
      <c r="D95" s="251">
        <f t="shared" si="10"/>
        <v>1.4</v>
      </c>
      <c r="E95" s="251">
        <f t="shared" si="11"/>
        <v>1.7</v>
      </c>
      <c r="F95" s="251">
        <f>'Data Reliability'!B95</f>
        <v>2.1</v>
      </c>
      <c r="G95" s="165">
        <f>Reliability_updated!V95</f>
        <v>104.1</v>
      </c>
      <c r="H95" s="165">
        <f>'Data Reliability'!C95</f>
        <v>1</v>
      </c>
      <c r="I95" t="str">
        <f>IF(Reliability!B95="x","x",(IF(ROUNDUP(Reliability!B95,0)=1,"Very High",IF(ROUNDUP(Reliability!B95,0)=2,"High",IF(ROUNDUP(Reliability!B95,0)=3,"Medium",IF(ROUNDUP(Reliability!B95,0)=4,"Low","Very Low"))))))</f>
        <v>High</v>
      </c>
    </row>
    <row r="96" spans="1:9" x14ac:dyDescent="0.35">
      <c r="A96" s="164" t="str">
        <f>Lists!C:C</f>
        <v>NIC001</v>
      </c>
      <c r="B96" s="251">
        <f t="shared" si="8"/>
        <v>1.4</v>
      </c>
      <c r="C96" s="251">
        <f t="shared" si="9"/>
        <v>2.2999999999999998</v>
      </c>
      <c r="D96" s="251">
        <f t="shared" si="10"/>
        <v>0.2</v>
      </c>
      <c r="E96" s="251">
        <f t="shared" si="11"/>
        <v>1.7</v>
      </c>
      <c r="F96" s="251">
        <f>'Data Reliability'!B96</f>
        <v>1.9</v>
      </c>
      <c r="G96" s="165">
        <f>Reliability_updated!V96</f>
        <v>14</v>
      </c>
      <c r="H96" s="165">
        <f>'Data Reliability'!C96</f>
        <v>1</v>
      </c>
      <c r="I96" t="str">
        <f>IF(Reliability!B96="x","x",(IF(ROUNDUP(Reliability!B96,0)=1,"Very High",IF(ROUNDUP(Reliability!B96,0)=2,"High",IF(ROUNDUP(Reliability!B96,0)=3,"Medium",IF(ROUNDUP(Reliability!B96,0)=4,"Low","Very Low"))))))</f>
        <v>High</v>
      </c>
    </row>
    <row r="97" spans="1:9" x14ac:dyDescent="0.35">
      <c r="A97" s="164" t="str">
        <f>Lists!C:C</f>
        <v>PAK001</v>
      </c>
      <c r="B97" s="251">
        <f t="shared" si="8"/>
        <v>2</v>
      </c>
      <c r="C97" s="251">
        <f t="shared" si="9"/>
        <v>2.2999999999999998</v>
      </c>
      <c r="D97" s="251">
        <f t="shared" si="10"/>
        <v>3.8</v>
      </c>
      <c r="E97" s="251">
        <f t="shared" si="11"/>
        <v>0</v>
      </c>
      <c r="F97" s="251">
        <f>'Data Reliability'!B97</f>
        <v>1.9</v>
      </c>
      <c r="G97" s="165">
        <f>Reliability_updated!V97</f>
        <v>278.3</v>
      </c>
      <c r="H97" s="165">
        <f>'Data Reliability'!C97</f>
        <v>0</v>
      </c>
      <c r="I97" t="str">
        <f>IF(Reliability!B97="x","x",(IF(ROUNDUP(Reliability!B97,0)=1,"Very High",IF(ROUNDUP(Reliability!B97,0)=2,"High",IF(ROUNDUP(Reliability!B97,0)=3,"Medium",IF(ROUNDUP(Reliability!B97,0)=4,"Low","Very Low"))))))</f>
        <v>High</v>
      </c>
    </row>
    <row r="98" spans="1:9" x14ac:dyDescent="0.35">
      <c r="A98" s="164" t="str">
        <f>Lists!C:C</f>
        <v>PAK004</v>
      </c>
      <c r="B98" s="251">
        <f t="shared" si="8"/>
        <v>4.5</v>
      </c>
      <c r="C98" s="251" t="str">
        <f t="shared" si="9"/>
        <v>x</v>
      </c>
      <c r="D98" s="251">
        <f t="shared" si="10"/>
        <v>4</v>
      </c>
      <c r="E98" s="251">
        <f t="shared" si="11"/>
        <v>5</v>
      </c>
      <c r="F98" s="251" t="str">
        <f>'Data Reliability'!B98</f>
        <v>x</v>
      </c>
      <c r="G98" s="165">
        <f>Reliability_updated!V98</f>
        <v>294.7</v>
      </c>
      <c r="H98" s="165">
        <f>'Data Reliability'!C98</f>
        <v>3</v>
      </c>
      <c r="I98" t="str">
        <f>IF(Reliability!B98="x","x",(IF(ROUNDUP(Reliability!B98,0)=1,"Very High",IF(ROUNDUP(Reliability!B98,0)=2,"High",IF(ROUNDUP(Reliability!B98,0)=3,"Medium",IF(ROUNDUP(Reliability!B98,0)=4,"Low","Very Low"))))))</f>
        <v>Very Low</v>
      </c>
    </row>
    <row r="99" spans="1:9" x14ac:dyDescent="0.35">
      <c r="A99" s="164" t="str">
        <f>Lists!C:C</f>
        <v>PAK005</v>
      </c>
      <c r="B99" s="251">
        <f t="shared" ref="B99:B130" si="12">ROUND(AVERAGE(C99:E99),1)</f>
        <v>0.8</v>
      </c>
      <c r="C99" s="251">
        <f t="shared" ref="C99:C130" si="13">IF(F99="x","x",ROUND((5-(3-F99)/2*5),1))</f>
        <v>2.2999999999999998</v>
      </c>
      <c r="D99" s="251">
        <f t="shared" ref="D99:D130" si="14">IF(G99&gt;365,5,ROUND((5-(365-G99)/364*5),1))</f>
        <v>0</v>
      </c>
      <c r="E99" s="251">
        <f t="shared" ref="E99:E130" si="15">IF(H99&gt;3,5,ROUND((5-(3-H99)/3*5),1))</f>
        <v>0</v>
      </c>
      <c r="F99" s="251">
        <f>'Data Reliability'!B99</f>
        <v>1.9</v>
      </c>
      <c r="G99" s="165">
        <f>Reliability_updated!V99</f>
        <v>3</v>
      </c>
      <c r="H99" s="165">
        <f>'Data Reliability'!C99</f>
        <v>0</v>
      </c>
      <c r="I99" t="str">
        <f>IF(Reliability!B99="x","x",(IF(ROUNDUP(Reliability!B99,0)=1,"Very High",IF(ROUNDUP(Reliability!B99,0)=2,"High",IF(ROUNDUP(Reliability!B99,0)=3,"Medium",IF(ROUNDUP(Reliability!B99,0)=4,"Low","Very Low"))))))</f>
        <v>Very High</v>
      </c>
    </row>
    <row r="100" spans="1:9" x14ac:dyDescent="0.35">
      <c r="A100" s="164" t="str">
        <f>Lists!C:C</f>
        <v>PAN002</v>
      </c>
      <c r="B100" s="251">
        <f t="shared" si="12"/>
        <v>1</v>
      </c>
      <c r="C100" s="251">
        <f t="shared" si="13"/>
        <v>2.8</v>
      </c>
      <c r="D100" s="251">
        <f t="shared" si="14"/>
        <v>0.2</v>
      </c>
      <c r="E100" s="251">
        <f t="shared" si="15"/>
        <v>0</v>
      </c>
      <c r="F100" s="251">
        <f>'Data Reliability'!B100</f>
        <v>2.1</v>
      </c>
      <c r="G100" s="165">
        <f>Reliability_updated!V100</f>
        <v>14</v>
      </c>
      <c r="H100" s="165">
        <f>'Data Reliability'!C100</f>
        <v>0</v>
      </c>
      <c r="I100" t="str">
        <f>IF(Reliability!B100="x","x",(IF(ROUNDUP(Reliability!B100,0)=1,"Very High",IF(ROUNDUP(Reliability!B100,0)=2,"High",IF(ROUNDUP(Reliability!B100,0)=3,"Medium",IF(ROUNDUP(Reliability!B100,0)=4,"Low","Very Low"))))))</f>
        <v>Very High</v>
      </c>
    </row>
    <row r="101" spans="1:9" x14ac:dyDescent="0.35">
      <c r="A101" s="164" t="str">
        <f>Lists!C:C</f>
        <v>PER002</v>
      </c>
      <c r="B101" s="251">
        <f t="shared" si="12"/>
        <v>0.6</v>
      </c>
      <c r="C101" s="251">
        <f t="shared" si="13"/>
        <v>1.8</v>
      </c>
      <c r="D101" s="251">
        <f t="shared" si="14"/>
        <v>0.1</v>
      </c>
      <c r="E101" s="251">
        <f t="shared" si="15"/>
        <v>0</v>
      </c>
      <c r="F101" s="251">
        <f>'Data Reliability'!B101</f>
        <v>1.7</v>
      </c>
      <c r="G101" s="165">
        <f>Reliability_updated!V101</f>
        <v>9</v>
      </c>
      <c r="H101" s="165">
        <f>'Data Reliability'!C101</f>
        <v>0</v>
      </c>
      <c r="I101" t="str">
        <f>IF(Reliability!B101="x","x",(IF(ROUNDUP(Reliability!B101,0)=1,"Very High",IF(ROUNDUP(Reliability!B101,0)=2,"High",IF(ROUNDUP(Reliability!B101,0)=3,"Medium",IF(ROUNDUP(Reliability!B101,0)=4,"Low","Very Low"))))))</f>
        <v>Very High</v>
      </c>
    </row>
    <row r="102" spans="1:9" x14ac:dyDescent="0.35">
      <c r="A102" s="164" t="str">
        <f>Lists!C:C</f>
        <v>PHL001</v>
      </c>
      <c r="B102" s="251">
        <f t="shared" si="12"/>
        <v>2.1</v>
      </c>
      <c r="C102" s="251">
        <f t="shared" si="13"/>
        <v>3.5</v>
      </c>
      <c r="D102" s="251">
        <f t="shared" si="14"/>
        <v>1.1000000000000001</v>
      </c>
      <c r="E102" s="251">
        <f t="shared" si="15"/>
        <v>1.7</v>
      </c>
      <c r="F102" s="251">
        <f>'Data Reliability'!B102</f>
        <v>2.4</v>
      </c>
      <c r="G102" s="165">
        <f>Reliability_updated!V102</f>
        <v>79</v>
      </c>
      <c r="H102" s="165">
        <f>'Data Reliability'!C102</f>
        <v>1</v>
      </c>
      <c r="I102" t="str">
        <f>IF(Reliability!B102="x","x",(IF(ROUNDUP(Reliability!B102,0)=1,"Very High",IF(ROUNDUP(Reliability!B102,0)=2,"High",IF(ROUNDUP(Reliability!B102,0)=3,"Medium",IF(ROUNDUP(Reliability!B102,0)=4,"Low","Very Low"))))))</f>
        <v>Medium</v>
      </c>
    </row>
    <row r="103" spans="1:9" x14ac:dyDescent="0.35">
      <c r="A103" s="164" t="str">
        <f>Lists!C:C</f>
        <v>PHL003</v>
      </c>
      <c r="B103" s="251">
        <f t="shared" si="12"/>
        <v>2.2000000000000002</v>
      </c>
      <c r="C103" s="251">
        <f t="shared" si="13"/>
        <v>3</v>
      </c>
      <c r="D103" s="251">
        <f t="shared" si="14"/>
        <v>3.6</v>
      </c>
      <c r="E103" s="251">
        <f t="shared" si="15"/>
        <v>0</v>
      </c>
      <c r="F103" s="251">
        <f>'Data Reliability'!B103</f>
        <v>2.2000000000000002</v>
      </c>
      <c r="G103" s="165">
        <f>Reliability_updated!V103</f>
        <v>263.10000000000002</v>
      </c>
      <c r="H103" s="165">
        <f>'Data Reliability'!C103</f>
        <v>0</v>
      </c>
      <c r="I103" t="str">
        <f>IF(Reliability!B103="x","x",(IF(ROUNDUP(Reliability!B103,0)=1,"Very High",IF(ROUNDUP(Reliability!B103,0)=2,"High",IF(ROUNDUP(Reliability!B103,0)=3,"Medium",IF(ROUNDUP(Reliability!B103,0)=4,"Low","Very Low"))))))</f>
        <v>Medium</v>
      </c>
    </row>
    <row r="104" spans="1:9" x14ac:dyDescent="0.35">
      <c r="A104" s="164" t="str">
        <f>Lists!C:C</f>
        <v>PHL010</v>
      </c>
      <c r="B104" s="251">
        <f t="shared" si="12"/>
        <v>2.6</v>
      </c>
      <c r="C104" s="251">
        <f t="shared" si="13"/>
        <v>3</v>
      </c>
      <c r="D104" s="251">
        <f t="shared" si="14"/>
        <v>1.4</v>
      </c>
      <c r="E104" s="251">
        <f t="shared" si="15"/>
        <v>3.3</v>
      </c>
      <c r="F104" s="251">
        <f>'Data Reliability'!B104</f>
        <v>2.2000000000000002</v>
      </c>
      <c r="G104" s="165">
        <f>Reliability_updated!V104</f>
        <v>100.7</v>
      </c>
      <c r="H104" s="165">
        <f>'Data Reliability'!C104</f>
        <v>2</v>
      </c>
      <c r="I104" t="str">
        <f>IF(Reliability!B104="x","x",(IF(ROUNDUP(Reliability!B104,0)=1,"Very High",IF(ROUNDUP(Reliability!B104,0)=2,"High",IF(ROUNDUP(Reliability!B104,0)=3,"Medium",IF(ROUNDUP(Reliability!B104,0)=4,"Low","Very Low"))))))</f>
        <v>Medium</v>
      </c>
    </row>
    <row r="105" spans="1:9" x14ac:dyDescent="0.35">
      <c r="A105" s="164" t="str">
        <f>Lists!C:C</f>
        <v>POL002</v>
      </c>
      <c r="B105" s="251">
        <f t="shared" si="12"/>
        <v>0.7</v>
      </c>
      <c r="C105" s="251">
        <f t="shared" si="13"/>
        <v>2</v>
      </c>
      <c r="D105" s="251">
        <f t="shared" si="14"/>
        <v>0.1</v>
      </c>
      <c r="E105" s="251">
        <f t="shared" si="15"/>
        <v>0</v>
      </c>
      <c r="F105" s="251">
        <f>'Data Reliability'!B105</f>
        <v>1.8</v>
      </c>
      <c r="G105" s="165">
        <f>Reliability_updated!V105</f>
        <v>8</v>
      </c>
      <c r="H105" s="165">
        <f>'Data Reliability'!C105</f>
        <v>0</v>
      </c>
      <c r="I105" t="str">
        <f>IF(Reliability!B105="x","x",(IF(ROUNDUP(Reliability!B105,0)=1,"Very High",IF(ROUNDUP(Reliability!B105,0)=2,"High",IF(ROUNDUP(Reliability!B105,0)=3,"Medium",IF(ROUNDUP(Reliability!B105,0)=4,"Low","Very Low"))))))</f>
        <v>Very High</v>
      </c>
    </row>
    <row r="106" spans="1:9" x14ac:dyDescent="0.35">
      <c r="A106" s="164" t="str">
        <f>Lists!C:C</f>
        <v>PRK001</v>
      </c>
      <c r="B106" s="251">
        <f t="shared" si="12"/>
        <v>2.5</v>
      </c>
      <c r="C106" s="251">
        <f t="shared" si="13"/>
        <v>2.5</v>
      </c>
      <c r="D106" s="251">
        <f t="shared" si="14"/>
        <v>5</v>
      </c>
      <c r="E106" s="251">
        <f t="shared" si="15"/>
        <v>0</v>
      </c>
      <c r="F106" s="251">
        <f>'Data Reliability'!B106</f>
        <v>2</v>
      </c>
      <c r="G106" s="165">
        <f>Reliability_updated!V106</f>
        <v>653.1</v>
      </c>
      <c r="H106" s="165">
        <f>'Data Reliability'!C106</f>
        <v>0</v>
      </c>
      <c r="I106" t="str">
        <f>IF(Reliability!B106="x","x",(IF(ROUNDUP(Reliability!B106,0)=1,"Very High",IF(ROUNDUP(Reliability!B106,0)=2,"High",IF(ROUNDUP(Reliability!B106,0)=3,"Medium",IF(ROUNDUP(Reliability!B106,0)=4,"Low","Very Low"))))))</f>
        <v>Medium</v>
      </c>
    </row>
    <row r="107" spans="1:9" x14ac:dyDescent="0.35">
      <c r="A107" s="164" t="str">
        <f>Lists!C:C</f>
        <v>PSE002</v>
      </c>
      <c r="B107" s="251">
        <f t="shared" si="12"/>
        <v>1.3</v>
      </c>
      <c r="C107" s="251">
        <f t="shared" si="13"/>
        <v>0.8</v>
      </c>
      <c r="D107" s="251">
        <f t="shared" si="14"/>
        <v>3.2</v>
      </c>
      <c r="E107" s="251">
        <f t="shared" si="15"/>
        <v>0</v>
      </c>
      <c r="F107" s="251">
        <f>'Data Reliability'!B107</f>
        <v>1.3</v>
      </c>
      <c r="G107" s="165">
        <f>Reliability_updated!V107</f>
        <v>235.8</v>
      </c>
      <c r="H107" s="165">
        <f>'Data Reliability'!C107</f>
        <v>0</v>
      </c>
      <c r="I107" t="str">
        <f>IF(Reliability!B107="x","x",(IF(ROUNDUP(Reliability!B107,0)=1,"Very High",IF(ROUNDUP(Reliability!B107,0)=2,"High",IF(ROUNDUP(Reliability!B107,0)=3,"Medium",IF(ROUNDUP(Reliability!B107,0)=4,"Low","Very Low"))))))</f>
        <v>High</v>
      </c>
    </row>
    <row r="108" spans="1:9" x14ac:dyDescent="0.35">
      <c r="A108" s="164" t="str">
        <f>Lists!C:C</f>
        <v>REG001</v>
      </c>
      <c r="B108" s="251">
        <f t="shared" si="12"/>
        <v>2.2999999999999998</v>
      </c>
      <c r="C108" s="251">
        <f t="shared" si="13"/>
        <v>2</v>
      </c>
      <c r="D108" s="251">
        <f t="shared" si="14"/>
        <v>5</v>
      </c>
      <c r="E108" s="251">
        <f t="shared" si="15"/>
        <v>0</v>
      </c>
      <c r="F108" s="251">
        <f>'Data Reliability'!B108</f>
        <v>1.8</v>
      </c>
      <c r="G108" s="165">
        <f>Reliability_updated!V108</f>
        <v>522</v>
      </c>
      <c r="H108" s="165">
        <f>'Data Reliability'!C108</f>
        <v>0</v>
      </c>
      <c r="I108" t="str">
        <f>IF(Reliability!B108="x","x",(IF(ROUNDUP(Reliability!B108,0)=1,"Very High",IF(ROUNDUP(Reliability!B108,0)=2,"High",IF(ROUNDUP(Reliability!B108,0)=3,"Medium",IF(ROUNDUP(Reliability!B108,0)=4,"Low","Very Low"))))))</f>
        <v>Medium</v>
      </c>
    </row>
    <row r="109" spans="1:9" x14ac:dyDescent="0.35">
      <c r="A109" s="164" t="str">
        <f>Lists!C:C</f>
        <v>REG002</v>
      </c>
      <c r="B109" s="251">
        <f t="shared" si="12"/>
        <v>2.2000000000000002</v>
      </c>
      <c r="C109" s="251">
        <f t="shared" si="13"/>
        <v>3.3</v>
      </c>
      <c r="D109" s="251">
        <f t="shared" si="14"/>
        <v>3.3</v>
      </c>
      <c r="E109" s="251">
        <f t="shared" si="15"/>
        <v>0</v>
      </c>
      <c r="F109" s="251">
        <f>'Data Reliability'!B109</f>
        <v>2.2999999999999998</v>
      </c>
      <c r="G109" s="165">
        <f>Reliability_updated!V109</f>
        <v>237.9</v>
      </c>
      <c r="H109" s="165">
        <f>'Data Reliability'!C109</f>
        <v>0</v>
      </c>
      <c r="I109" t="str">
        <f>IF(Reliability!B109="x","x",(IF(ROUNDUP(Reliability!B109,0)=1,"Very High",IF(ROUNDUP(Reliability!B109,0)=2,"High",IF(ROUNDUP(Reliability!B109,0)=3,"Medium",IF(ROUNDUP(Reliability!B109,0)=4,"Low","Very Low"))))))</f>
        <v>Medium</v>
      </c>
    </row>
    <row r="110" spans="1:9" x14ac:dyDescent="0.35">
      <c r="A110" s="164" t="str">
        <f>Lists!C:C</f>
        <v>REG003</v>
      </c>
      <c r="B110" s="251">
        <f t="shared" si="12"/>
        <v>4.2</v>
      </c>
      <c r="C110" s="251" t="str">
        <f t="shared" si="13"/>
        <v>x</v>
      </c>
      <c r="D110" s="251">
        <f t="shared" si="14"/>
        <v>5</v>
      </c>
      <c r="E110" s="251">
        <f t="shared" si="15"/>
        <v>3.3</v>
      </c>
      <c r="F110" s="251" t="str">
        <f>'Data Reliability'!B110</f>
        <v>x</v>
      </c>
      <c r="G110" s="165">
        <f>Reliability_updated!V110</f>
        <v>868.3</v>
      </c>
      <c r="H110" s="165">
        <f>'Data Reliability'!C110</f>
        <v>2</v>
      </c>
      <c r="I110" t="str">
        <f>IF(Reliability!B110="x","x",(IF(ROUNDUP(Reliability!B110,0)=1,"Very High",IF(ROUNDUP(Reliability!B110,0)=2,"High",IF(ROUNDUP(Reliability!B110,0)=3,"Medium",IF(ROUNDUP(Reliability!B110,0)=4,"Low","Very Low"))))))</f>
        <v>Very Low</v>
      </c>
    </row>
    <row r="111" spans="1:9" x14ac:dyDescent="0.35">
      <c r="A111" s="164" t="str">
        <f>Lists!C:C</f>
        <v>REG004</v>
      </c>
      <c r="B111" s="251">
        <f t="shared" si="12"/>
        <v>1.4</v>
      </c>
      <c r="C111" s="251">
        <f t="shared" si="13"/>
        <v>2.5</v>
      </c>
      <c r="D111" s="251">
        <f t="shared" si="14"/>
        <v>1.8</v>
      </c>
      <c r="E111" s="251">
        <f t="shared" si="15"/>
        <v>0</v>
      </c>
      <c r="F111" s="251">
        <f>'Data Reliability'!B111</f>
        <v>2</v>
      </c>
      <c r="G111" s="165">
        <f>Reliability_updated!V111</f>
        <v>129.19999999999999</v>
      </c>
      <c r="H111" s="165">
        <f>'Data Reliability'!C111</f>
        <v>0</v>
      </c>
      <c r="I111" t="str">
        <f>IF(Reliability!B111="x","x",(IF(ROUNDUP(Reliability!B111,0)=1,"Very High",IF(ROUNDUP(Reliability!B111,0)=2,"High",IF(ROUNDUP(Reliability!B111,0)=3,"Medium",IF(ROUNDUP(Reliability!B111,0)=4,"Low","Very Low"))))))</f>
        <v>High</v>
      </c>
    </row>
    <row r="112" spans="1:9" x14ac:dyDescent="0.35">
      <c r="A112" s="164" t="str">
        <f>Lists!C:C</f>
        <v>REG006</v>
      </c>
      <c r="B112" s="251">
        <f t="shared" si="12"/>
        <v>2.4</v>
      </c>
      <c r="C112" s="251">
        <f t="shared" si="13"/>
        <v>3.5</v>
      </c>
      <c r="D112" s="251">
        <f t="shared" si="14"/>
        <v>1.9</v>
      </c>
      <c r="E112" s="251">
        <f t="shared" si="15"/>
        <v>1.7</v>
      </c>
      <c r="F112" s="251">
        <f>'Data Reliability'!B112</f>
        <v>2.4</v>
      </c>
      <c r="G112" s="165">
        <f>Reliability_updated!V112</f>
        <v>139</v>
      </c>
      <c r="H112" s="165">
        <f>'Data Reliability'!C112</f>
        <v>1</v>
      </c>
      <c r="I112" t="str">
        <f>IF(Reliability!B112="x","x",(IF(ROUNDUP(Reliability!B112,0)=1,"Very High",IF(ROUNDUP(Reliability!B112,0)=2,"High",IF(ROUNDUP(Reliability!B112,0)=3,"Medium",IF(ROUNDUP(Reliability!B112,0)=4,"Low","Very Low"))))))</f>
        <v>Medium</v>
      </c>
    </row>
    <row r="113" spans="1:9" x14ac:dyDescent="0.35">
      <c r="A113" s="164" t="str">
        <f>Lists!C:C</f>
        <v>REG007</v>
      </c>
      <c r="B113" s="251">
        <f t="shared" si="12"/>
        <v>5</v>
      </c>
      <c r="C113" s="251" t="str">
        <f t="shared" si="13"/>
        <v>x</v>
      </c>
      <c r="D113" s="251">
        <f t="shared" si="14"/>
        <v>5</v>
      </c>
      <c r="E113" s="251">
        <f t="shared" si="15"/>
        <v>5</v>
      </c>
      <c r="F113" s="251" t="str">
        <f>'Data Reliability'!B113</f>
        <v>x</v>
      </c>
      <c r="G113" s="165">
        <f>Reliability_updated!V113</f>
        <v>1010</v>
      </c>
      <c r="H113" s="165">
        <f>'Data Reliability'!C113</f>
        <v>5</v>
      </c>
      <c r="I113" t="str">
        <f>IF(Reliability!B113="x","x",(IF(ROUNDUP(Reliability!B113,0)=1,"Very High",IF(ROUNDUP(Reliability!B113,0)=2,"High",IF(ROUNDUP(Reliability!B113,0)=3,"Medium",IF(ROUNDUP(Reliability!B113,0)=4,"Low","Very Low"))))))</f>
        <v>Very Low</v>
      </c>
    </row>
    <row r="114" spans="1:9" x14ac:dyDescent="0.35">
      <c r="A114" s="164" t="str">
        <f>Lists!C:C</f>
        <v>REG008</v>
      </c>
      <c r="B114" s="251">
        <f t="shared" si="12"/>
        <v>5</v>
      </c>
      <c r="C114" s="251" t="str">
        <f t="shared" si="13"/>
        <v>x</v>
      </c>
      <c r="D114" s="251">
        <f t="shared" si="14"/>
        <v>5</v>
      </c>
      <c r="E114" s="251">
        <f t="shared" si="15"/>
        <v>5</v>
      </c>
      <c r="F114" s="251" t="str">
        <f>'Data Reliability'!B114</f>
        <v>x</v>
      </c>
      <c r="G114" s="165">
        <f>Reliability_updated!V114</f>
        <v>1010</v>
      </c>
      <c r="H114" s="165">
        <f>'Data Reliability'!C114</f>
        <v>5</v>
      </c>
      <c r="I114" t="str">
        <f>IF(Reliability!B114="x","x",(IF(ROUNDUP(Reliability!B114,0)=1,"Very High",IF(ROUNDUP(Reliability!B114,0)=2,"High",IF(ROUNDUP(Reliability!B114,0)=3,"Medium",IF(ROUNDUP(Reliability!B114,0)=4,"Low","Very Low"))))))</f>
        <v>Very Low</v>
      </c>
    </row>
    <row r="115" spans="1:9" x14ac:dyDescent="0.35">
      <c r="A115" s="164" t="str">
        <f>Lists!C:C</f>
        <v>REG011</v>
      </c>
      <c r="B115" s="251">
        <f t="shared" si="12"/>
        <v>1.2</v>
      </c>
      <c r="C115" s="251">
        <f t="shared" si="13"/>
        <v>2.2999999999999998</v>
      </c>
      <c r="D115" s="251">
        <f t="shared" si="14"/>
        <v>1.3</v>
      </c>
      <c r="E115" s="251">
        <f t="shared" si="15"/>
        <v>0</v>
      </c>
      <c r="F115" s="251">
        <f>'Data Reliability'!B115</f>
        <v>1.9</v>
      </c>
      <c r="G115" s="165">
        <f>Reliability_updated!V115</f>
        <v>93.4</v>
      </c>
      <c r="H115" s="165">
        <f>'Data Reliability'!C115</f>
        <v>0</v>
      </c>
      <c r="I115" t="str">
        <f>IF(Reliability!B115="x","x",(IF(ROUNDUP(Reliability!B115,0)=1,"Very High",IF(ROUNDUP(Reliability!B115,0)=2,"High",IF(ROUNDUP(Reliability!B115,0)=3,"Medium",IF(ROUNDUP(Reliability!B115,0)=4,"Low","Very Low"))))))</f>
        <v>High</v>
      </c>
    </row>
    <row r="116" spans="1:9" x14ac:dyDescent="0.35">
      <c r="A116" s="164" t="str">
        <f>Lists!C:C</f>
        <v>REG012</v>
      </c>
      <c r="B116" s="251">
        <f t="shared" si="12"/>
        <v>0.8</v>
      </c>
      <c r="C116" s="251">
        <f t="shared" si="13"/>
        <v>2.2999999999999998</v>
      </c>
      <c r="D116" s="251">
        <f t="shared" si="14"/>
        <v>0.2</v>
      </c>
      <c r="E116" s="251">
        <f t="shared" si="15"/>
        <v>0</v>
      </c>
      <c r="F116" s="251">
        <f>'Data Reliability'!B116</f>
        <v>1.9</v>
      </c>
      <c r="G116" s="165">
        <f>Reliability_updated!V116</f>
        <v>14.1</v>
      </c>
      <c r="H116" s="165">
        <f>'Data Reliability'!C116</f>
        <v>0</v>
      </c>
      <c r="I116" t="str">
        <f>IF(Reliability!B116="x","x",(IF(ROUNDUP(Reliability!B116,0)=1,"Very High",IF(ROUNDUP(Reliability!B116,0)=2,"High",IF(ROUNDUP(Reliability!B116,0)=3,"Medium",IF(ROUNDUP(Reliability!B116,0)=4,"Low","Very Low"))))))</f>
        <v>Very High</v>
      </c>
    </row>
    <row r="117" spans="1:9" x14ac:dyDescent="0.35">
      <c r="A117" s="164" t="str">
        <f>Lists!C:C</f>
        <v>REG013</v>
      </c>
      <c r="B117" s="251">
        <f t="shared" si="12"/>
        <v>1.3</v>
      </c>
      <c r="C117" s="251">
        <f t="shared" si="13"/>
        <v>3.3</v>
      </c>
      <c r="D117" s="251">
        <f t="shared" si="14"/>
        <v>0.5</v>
      </c>
      <c r="E117" s="251">
        <f t="shared" si="15"/>
        <v>0</v>
      </c>
      <c r="F117" s="251">
        <f>'Data Reliability'!B117</f>
        <v>2.2999999999999998</v>
      </c>
      <c r="G117" s="165">
        <f>Reliability_updated!V117</f>
        <v>35.4</v>
      </c>
      <c r="H117" s="165">
        <f>'Data Reliability'!C117</f>
        <v>0</v>
      </c>
      <c r="I117" t="str">
        <f>IF(Reliability!B117="x","x",(IF(ROUNDUP(Reliability!B117,0)=1,"Very High",IF(ROUNDUP(Reliability!B117,0)=2,"High",IF(ROUNDUP(Reliability!B117,0)=3,"Medium",IF(ROUNDUP(Reliability!B117,0)=4,"Low","Very Low"))))))</f>
        <v>High</v>
      </c>
    </row>
    <row r="118" spans="1:9" x14ac:dyDescent="0.35">
      <c r="A118" s="164" t="str">
        <f>Lists!C:C</f>
        <v>REG014</v>
      </c>
      <c r="B118" s="251">
        <f t="shared" si="12"/>
        <v>1.3</v>
      </c>
      <c r="C118" s="251">
        <f t="shared" si="13"/>
        <v>2.2999999999999998</v>
      </c>
      <c r="D118" s="251">
        <f t="shared" si="14"/>
        <v>1.7</v>
      </c>
      <c r="E118" s="251">
        <f t="shared" si="15"/>
        <v>0</v>
      </c>
      <c r="F118" s="251">
        <f>'Data Reliability'!B118</f>
        <v>1.9</v>
      </c>
      <c r="G118" s="165">
        <f>Reliability_updated!V118</f>
        <v>125.5</v>
      </c>
      <c r="H118" s="165">
        <f>'Data Reliability'!C118</f>
        <v>0</v>
      </c>
      <c r="I118" t="str">
        <f>IF(Reliability!B118="x","x",(IF(ROUNDUP(Reliability!B118,0)=1,"Very High",IF(ROUNDUP(Reliability!B118,0)=2,"High",IF(ROUNDUP(Reliability!B118,0)=3,"Medium",IF(ROUNDUP(Reliability!B118,0)=4,"Low","Very Low"))))))</f>
        <v>High</v>
      </c>
    </row>
    <row r="119" spans="1:9" x14ac:dyDescent="0.35">
      <c r="A119" s="164" t="str">
        <f>Lists!C:C</f>
        <v>ROU002</v>
      </c>
      <c r="B119" s="251">
        <f t="shared" si="12"/>
        <v>0.8</v>
      </c>
      <c r="C119" s="251">
        <f t="shared" si="13"/>
        <v>2.2999999999999998</v>
      </c>
      <c r="D119" s="251">
        <f t="shared" si="14"/>
        <v>0.1</v>
      </c>
      <c r="E119" s="251">
        <f t="shared" si="15"/>
        <v>0</v>
      </c>
      <c r="F119" s="251">
        <f>'Data Reliability'!B119</f>
        <v>1.9</v>
      </c>
      <c r="G119" s="165">
        <f>Reliability_updated!V119</f>
        <v>8</v>
      </c>
      <c r="H119" s="165">
        <f>'Data Reliability'!C119</f>
        <v>0</v>
      </c>
      <c r="I119" t="str">
        <f>IF(Reliability!B119="x","x",(IF(ROUNDUP(Reliability!B119,0)=1,"Very High",IF(ROUNDUP(Reliability!B119,0)=2,"High",IF(ROUNDUP(Reliability!B119,0)=3,"Medium",IF(ROUNDUP(Reliability!B119,0)=4,"Low","Very Low"))))))</f>
        <v>Very High</v>
      </c>
    </row>
    <row r="120" spans="1:9" x14ac:dyDescent="0.35">
      <c r="A120" s="164" t="str">
        <f>Lists!C:C</f>
        <v>RWA002</v>
      </c>
      <c r="B120" s="251">
        <f t="shared" si="12"/>
        <v>2.6</v>
      </c>
      <c r="C120" s="251">
        <f t="shared" si="13"/>
        <v>2.5</v>
      </c>
      <c r="D120" s="251">
        <f t="shared" si="14"/>
        <v>2.1</v>
      </c>
      <c r="E120" s="251">
        <f t="shared" si="15"/>
        <v>3.3</v>
      </c>
      <c r="F120" s="251">
        <f>'Data Reliability'!B120</f>
        <v>2</v>
      </c>
      <c r="G120" s="165">
        <f>Reliability_updated!V120</f>
        <v>151.6</v>
      </c>
      <c r="H120" s="165">
        <f>'Data Reliability'!C120</f>
        <v>2</v>
      </c>
      <c r="I120" t="str">
        <f>IF(Reliability!B120="x","x",(IF(ROUNDUP(Reliability!B120,0)=1,"Very High",IF(ROUNDUP(Reliability!B120,0)=2,"High",IF(ROUNDUP(Reliability!B120,0)=3,"Medium",IF(ROUNDUP(Reliability!B120,0)=4,"Low","Very Low"))))))</f>
        <v>Medium</v>
      </c>
    </row>
    <row r="121" spans="1:9" x14ac:dyDescent="0.35">
      <c r="A121" s="164" t="str">
        <f>Lists!C:C</f>
        <v>SDN001</v>
      </c>
      <c r="B121" s="251">
        <f t="shared" si="12"/>
        <v>1.1000000000000001</v>
      </c>
      <c r="C121" s="251">
        <f t="shared" si="13"/>
        <v>0.8</v>
      </c>
      <c r="D121" s="251">
        <f t="shared" si="14"/>
        <v>2.5</v>
      </c>
      <c r="E121" s="251">
        <f t="shared" si="15"/>
        <v>0</v>
      </c>
      <c r="F121" s="251">
        <f>'Data Reliability'!B121</f>
        <v>1.3</v>
      </c>
      <c r="G121" s="165">
        <f>Reliability_updated!V121</f>
        <v>179.4</v>
      </c>
      <c r="H121" s="165">
        <f>'Data Reliability'!C121</f>
        <v>0</v>
      </c>
      <c r="I121" t="str">
        <f>IF(Reliability!B121="x","x",(IF(ROUNDUP(Reliability!B121,0)=1,"Very High",IF(ROUNDUP(Reliability!B121,0)=2,"High",IF(ROUNDUP(Reliability!B121,0)=3,"Medium",IF(ROUNDUP(Reliability!B121,0)=4,"Low","Very Low"))))))</f>
        <v>High</v>
      </c>
    </row>
    <row r="122" spans="1:9" x14ac:dyDescent="0.35">
      <c r="A122" s="164" t="str">
        <f>Lists!C:C</f>
        <v>SDN005</v>
      </c>
      <c r="B122" s="251">
        <f t="shared" si="12"/>
        <v>1.2</v>
      </c>
      <c r="C122" s="251">
        <f t="shared" si="13"/>
        <v>2.2999999999999998</v>
      </c>
      <c r="D122" s="251">
        <f t="shared" si="14"/>
        <v>1.2</v>
      </c>
      <c r="E122" s="251">
        <f t="shared" si="15"/>
        <v>0</v>
      </c>
      <c r="F122" s="251">
        <f>'Data Reliability'!B122</f>
        <v>1.9</v>
      </c>
      <c r="G122" s="165">
        <f>Reliability_updated!V122</f>
        <v>89.8</v>
      </c>
      <c r="H122" s="165">
        <f>'Data Reliability'!C122</f>
        <v>0</v>
      </c>
      <c r="I122" t="str">
        <f>IF(Reliability!B122="x","x",(IF(ROUNDUP(Reliability!B122,0)=1,"Very High",IF(ROUNDUP(Reliability!B122,0)=2,"High",IF(ROUNDUP(Reliability!B122,0)=3,"Medium",IF(ROUNDUP(Reliability!B122,0)=4,"Low","Very Low"))))))</f>
        <v>High</v>
      </c>
    </row>
    <row r="123" spans="1:9" x14ac:dyDescent="0.35">
      <c r="A123" s="164" t="str">
        <f>Lists!C:C</f>
        <v>SDN008</v>
      </c>
      <c r="B123" s="251">
        <f t="shared" si="12"/>
        <v>0.6</v>
      </c>
      <c r="C123" s="251">
        <f t="shared" si="13"/>
        <v>0.8</v>
      </c>
      <c r="D123" s="251">
        <f t="shared" si="14"/>
        <v>1</v>
      </c>
      <c r="E123" s="251">
        <f t="shared" si="15"/>
        <v>0</v>
      </c>
      <c r="F123" s="251">
        <f>'Data Reliability'!B123</f>
        <v>1.3</v>
      </c>
      <c r="G123" s="165">
        <f>Reliability_updated!V123</f>
        <v>76.7</v>
      </c>
      <c r="H123" s="165">
        <f>'Data Reliability'!C123</f>
        <v>0</v>
      </c>
      <c r="I123" t="str">
        <f>IF(Reliability!B123="x","x",(IF(ROUNDUP(Reliability!B123,0)=1,"Very High",IF(ROUNDUP(Reliability!B123,0)=2,"High",IF(ROUNDUP(Reliability!B123,0)=3,"Medium",IF(ROUNDUP(Reliability!B123,0)=4,"Low","Very Low"))))))</f>
        <v>Very High</v>
      </c>
    </row>
    <row r="124" spans="1:9" x14ac:dyDescent="0.35">
      <c r="A124" s="164" t="str">
        <f>Lists!C:C</f>
        <v>SEN002</v>
      </c>
      <c r="B124" s="251">
        <f t="shared" si="12"/>
        <v>3</v>
      </c>
      <c r="C124" s="251">
        <f t="shared" si="13"/>
        <v>2.2999999999999998</v>
      </c>
      <c r="D124" s="251">
        <f t="shared" si="14"/>
        <v>4.9000000000000004</v>
      </c>
      <c r="E124" s="251">
        <f t="shared" si="15"/>
        <v>1.7</v>
      </c>
      <c r="F124" s="251">
        <f>'Data Reliability'!B124</f>
        <v>1.9</v>
      </c>
      <c r="G124" s="165">
        <f>Reliability_updated!V124</f>
        <v>358.2</v>
      </c>
      <c r="H124" s="165">
        <f>'Data Reliability'!C124</f>
        <v>1</v>
      </c>
      <c r="I124" t="str">
        <f>IF(Reliability!B124="x","x",(IF(ROUNDUP(Reliability!B124,0)=1,"Very High",IF(ROUNDUP(Reliability!B124,0)=2,"High",IF(ROUNDUP(Reliability!B124,0)=3,"Medium",IF(ROUNDUP(Reliability!B124,0)=4,"Low","Very Low"))))))</f>
        <v>Medium</v>
      </c>
    </row>
    <row r="125" spans="1:9" x14ac:dyDescent="0.35">
      <c r="A125" s="164" t="str">
        <f>Lists!C:C</f>
        <v>SLV001</v>
      </c>
      <c r="B125" s="251">
        <f t="shared" si="12"/>
        <v>0.8</v>
      </c>
      <c r="C125" s="251">
        <f t="shared" si="13"/>
        <v>2.2999999999999998</v>
      </c>
      <c r="D125" s="251">
        <f t="shared" si="14"/>
        <v>0.2</v>
      </c>
      <c r="E125" s="251">
        <f t="shared" si="15"/>
        <v>0</v>
      </c>
      <c r="F125" s="251">
        <f>'Data Reliability'!B125</f>
        <v>1.9</v>
      </c>
      <c r="G125" s="165">
        <f>Reliability_updated!V125</f>
        <v>14.1</v>
      </c>
      <c r="H125" s="165">
        <f>'Data Reliability'!C125</f>
        <v>0</v>
      </c>
      <c r="I125" t="str">
        <f>IF(Reliability!B125="x","x",(IF(ROUNDUP(Reliability!B125,0)=1,"Very High",IF(ROUNDUP(Reliability!B125,0)=2,"High",IF(ROUNDUP(Reliability!B125,0)=3,"Medium",IF(ROUNDUP(Reliability!B125,0)=4,"Low","Very Low"))))))</f>
        <v>Very High</v>
      </c>
    </row>
    <row r="126" spans="1:9" x14ac:dyDescent="0.35">
      <c r="A126" s="164" t="str">
        <f>Lists!C:C</f>
        <v>SOM001</v>
      </c>
      <c r="B126" s="251">
        <f t="shared" si="12"/>
        <v>1.6</v>
      </c>
      <c r="C126" s="251">
        <f t="shared" si="13"/>
        <v>2</v>
      </c>
      <c r="D126" s="251">
        <f t="shared" si="14"/>
        <v>2.9</v>
      </c>
      <c r="E126" s="251">
        <f t="shared" si="15"/>
        <v>0</v>
      </c>
      <c r="F126" s="251">
        <f>'Data Reliability'!B126</f>
        <v>1.8</v>
      </c>
      <c r="G126" s="165">
        <f>Reliability_updated!V126</f>
        <v>209.6</v>
      </c>
      <c r="H126" s="165">
        <f>'Data Reliability'!C126</f>
        <v>0</v>
      </c>
      <c r="I126" t="str">
        <f>IF(Reliability!B126="x","x",(IF(ROUNDUP(Reliability!B126,0)=1,"Very High",IF(ROUNDUP(Reliability!B126,0)=2,"High",IF(ROUNDUP(Reliability!B126,0)=3,"Medium",IF(ROUNDUP(Reliability!B126,0)=4,"Low","Very Low"))))))</f>
        <v>High</v>
      </c>
    </row>
    <row r="127" spans="1:9" x14ac:dyDescent="0.35">
      <c r="A127" s="164" t="str">
        <f>Lists!C:C</f>
        <v>SOM002</v>
      </c>
      <c r="B127" s="251">
        <f t="shared" si="12"/>
        <v>2.4</v>
      </c>
      <c r="C127" s="251">
        <f t="shared" si="13"/>
        <v>2.2999999999999998</v>
      </c>
      <c r="D127" s="251">
        <f t="shared" si="14"/>
        <v>5</v>
      </c>
      <c r="E127" s="251">
        <f t="shared" si="15"/>
        <v>0</v>
      </c>
      <c r="F127" s="251">
        <f>'Data Reliability'!B127</f>
        <v>1.9</v>
      </c>
      <c r="G127" s="165">
        <f>Reliability_updated!V127</f>
        <v>372.9</v>
      </c>
      <c r="H127" s="165">
        <f>'Data Reliability'!C127</f>
        <v>0</v>
      </c>
      <c r="I127" t="str">
        <f>IF(Reliability!B127="x","x",(IF(ROUNDUP(Reliability!B127,0)=1,"Very High",IF(ROUNDUP(Reliability!B127,0)=2,"High",IF(ROUNDUP(Reliability!B127,0)=3,"Medium",IF(ROUNDUP(Reliability!B127,0)=4,"Low","Very Low"))))))</f>
        <v>Medium</v>
      </c>
    </row>
    <row r="128" spans="1:9" x14ac:dyDescent="0.35">
      <c r="A128" s="164" t="str">
        <f>Lists!C:C</f>
        <v>SSD001</v>
      </c>
      <c r="B128" s="251">
        <f t="shared" si="12"/>
        <v>1.2</v>
      </c>
      <c r="C128" s="251">
        <f t="shared" si="13"/>
        <v>2</v>
      </c>
      <c r="D128" s="251">
        <f t="shared" si="14"/>
        <v>1.6</v>
      </c>
      <c r="E128" s="251">
        <f t="shared" si="15"/>
        <v>0</v>
      </c>
      <c r="F128" s="251">
        <f>'Data Reliability'!B128</f>
        <v>1.8</v>
      </c>
      <c r="G128" s="165">
        <f>Reliability_updated!V128</f>
        <v>118.9</v>
      </c>
      <c r="H128" s="165">
        <f>'Data Reliability'!C128</f>
        <v>0</v>
      </c>
      <c r="I128" t="str">
        <f>IF(Reliability!B128="x","x",(IF(ROUNDUP(Reliability!B128,0)=1,"Very High",IF(ROUNDUP(Reliability!B128,0)=2,"High",IF(ROUNDUP(Reliability!B128,0)=3,"Medium",IF(ROUNDUP(Reliability!B128,0)=4,"Low","Very Low"))))))</f>
        <v>High</v>
      </c>
    </row>
    <row r="129" spans="1:9" x14ac:dyDescent="0.35">
      <c r="A129" s="164" t="str">
        <f>Lists!C:C</f>
        <v>SVK002</v>
      </c>
      <c r="B129" s="251">
        <f t="shared" si="12"/>
        <v>0.8</v>
      </c>
      <c r="C129" s="251">
        <f t="shared" si="13"/>
        <v>2.2999999999999998</v>
      </c>
      <c r="D129" s="251">
        <f t="shared" si="14"/>
        <v>0.1</v>
      </c>
      <c r="E129" s="251">
        <f t="shared" si="15"/>
        <v>0</v>
      </c>
      <c r="F129" s="251">
        <f>'Data Reliability'!B129</f>
        <v>1.9</v>
      </c>
      <c r="G129" s="165">
        <f>Reliability_updated!V129</f>
        <v>8</v>
      </c>
      <c r="H129" s="165">
        <f>'Data Reliability'!C129</f>
        <v>0</v>
      </c>
      <c r="I129" t="str">
        <f>IF(Reliability!B129="x","x",(IF(ROUNDUP(Reliability!B129,0)=1,"Very High",IF(ROUNDUP(Reliability!B129,0)=2,"High",IF(ROUNDUP(Reliability!B129,0)=3,"Medium",IF(ROUNDUP(Reliability!B129,0)=4,"Low","Very Low"))))))</f>
        <v>Very High</v>
      </c>
    </row>
    <row r="130" spans="1:9" x14ac:dyDescent="0.35">
      <c r="A130" s="164" t="str">
        <f>Lists!C:C</f>
        <v>SWZ001</v>
      </c>
      <c r="B130" s="251">
        <f t="shared" si="12"/>
        <v>1.5</v>
      </c>
      <c r="C130" s="251">
        <f t="shared" si="13"/>
        <v>0.8</v>
      </c>
      <c r="D130" s="251">
        <f t="shared" si="14"/>
        <v>2.1</v>
      </c>
      <c r="E130" s="251">
        <f t="shared" si="15"/>
        <v>1.7</v>
      </c>
      <c r="F130" s="251">
        <f>'Data Reliability'!B130</f>
        <v>1.3</v>
      </c>
      <c r="G130" s="165">
        <f>Reliability_updated!V130</f>
        <v>153</v>
      </c>
      <c r="H130" s="165">
        <f>'Data Reliability'!C130</f>
        <v>1</v>
      </c>
      <c r="I130" t="str">
        <f>IF(Reliability!B130="x","x",(IF(ROUNDUP(Reliability!B130,0)=1,"Very High",IF(ROUNDUP(Reliability!B130,0)=2,"High",IF(ROUNDUP(Reliability!B130,0)=3,"Medium",IF(ROUNDUP(Reliability!B130,0)=4,"Low","Very Low"))))))</f>
        <v>High</v>
      </c>
    </row>
    <row r="131" spans="1:9" x14ac:dyDescent="0.35">
      <c r="A131" s="164" t="str">
        <f>Lists!C:C</f>
        <v>SYR001</v>
      </c>
      <c r="B131" s="251">
        <f t="shared" ref="B131:B158" si="16">ROUND(AVERAGE(C131:E131),1)</f>
        <v>1.3</v>
      </c>
      <c r="C131" s="251">
        <f t="shared" ref="C131:C158" si="17">IF(F131="x","x",ROUND((5-(3-F131)/2*5),1))</f>
        <v>0.8</v>
      </c>
      <c r="D131" s="251">
        <f t="shared" ref="D131:D158" si="18">IF(G131&gt;365,5,ROUND((5-(365-G131)/364*5),1))</f>
        <v>3.1</v>
      </c>
      <c r="E131" s="251">
        <f t="shared" ref="E131:E158" si="19">IF(H131&gt;3,5,ROUND((5-(3-H131)/3*5),1))</f>
        <v>0</v>
      </c>
      <c r="F131" s="251">
        <f>'Data Reliability'!B131</f>
        <v>1.3</v>
      </c>
      <c r="G131" s="165">
        <f>Reliability_updated!V131</f>
        <v>223.7</v>
      </c>
      <c r="H131" s="165">
        <f>'Data Reliability'!C131</f>
        <v>0</v>
      </c>
      <c r="I131" t="str">
        <f>IF(Reliability!B131="x","x",(IF(ROUNDUP(Reliability!B131,0)=1,"Very High",IF(ROUNDUP(Reliability!B131,0)=2,"High",IF(ROUNDUP(Reliability!B131,0)=3,"Medium",IF(ROUNDUP(Reliability!B131,0)=4,"Low","Very Low"))))))</f>
        <v>High</v>
      </c>
    </row>
    <row r="132" spans="1:9" x14ac:dyDescent="0.35">
      <c r="A132" s="164" t="str">
        <f>Lists!C:C</f>
        <v>TCD001</v>
      </c>
      <c r="B132" s="251">
        <f t="shared" si="16"/>
        <v>2.4</v>
      </c>
      <c r="C132" s="251">
        <f t="shared" si="17"/>
        <v>3.5</v>
      </c>
      <c r="D132" s="251">
        <f t="shared" si="18"/>
        <v>3.7</v>
      </c>
      <c r="E132" s="251">
        <f t="shared" si="19"/>
        <v>0</v>
      </c>
      <c r="F132" s="251">
        <f>'Data Reliability'!B132</f>
        <v>2.4</v>
      </c>
      <c r="G132" s="165">
        <f>Reliability_updated!V132</f>
        <v>269.2</v>
      </c>
      <c r="H132" s="165">
        <f>'Data Reliability'!C132</f>
        <v>0</v>
      </c>
      <c r="I132" t="str">
        <f>IF(Reliability!B132="x","x",(IF(ROUNDUP(Reliability!B132,0)=1,"Very High",IF(ROUNDUP(Reliability!B132,0)=2,"High",IF(ROUNDUP(Reliability!B132,0)=3,"Medium",IF(ROUNDUP(Reliability!B132,0)=4,"Low","Very Low"))))))</f>
        <v>Medium</v>
      </c>
    </row>
    <row r="133" spans="1:9" x14ac:dyDescent="0.35">
      <c r="A133" s="164" t="str">
        <f>Lists!C:C</f>
        <v>TCD003</v>
      </c>
      <c r="B133" s="251">
        <f t="shared" si="16"/>
        <v>1.8</v>
      </c>
      <c r="C133" s="251">
        <f t="shared" si="17"/>
        <v>3.5</v>
      </c>
      <c r="D133" s="251">
        <f t="shared" si="18"/>
        <v>1.9</v>
      </c>
      <c r="E133" s="251">
        <f t="shared" si="19"/>
        <v>0</v>
      </c>
      <c r="F133" s="251">
        <f>'Data Reliability'!B133</f>
        <v>2.4</v>
      </c>
      <c r="G133" s="165">
        <f>Reliability_updated!V133</f>
        <v>137.5</v>
      </c>
      <c r="H133" s="165">
        <f>'Data Reliability'!C133</f>
        <v>0</v>
      </c>
      <c r="I133" t="str">
        <f>IF(Reliability!B133="x","x",(IF(ROUNDUP(Reliability!B133,0)=1,"Very High",IF(ROUNDUP(Reliability!B133,0)=2,"High",IF(ROUNDUP(Reliability!B133,0)=3,"Medium",IF(ROUNDUP(Reliability!B133,0)=4,"Low","Very Low"))))))</f>
        <v>High</v>
      </c>
    </row>
    <row r="134" spans="1:9" x14ac:dyDescent="0.35">
      <c r="A134" s="164" t="str">
        <f>Lists!C:C</f>
        <v>TCD004</v>
      </c>
      <c r="B134" s="251">
        <f t="shared" si="16"/>
        <v>2.6</v>
      </c>
      <c r="C134" s="251">
        <f t="shared" si="17"/>
        <v>2.8</v>
      </c>
      <c r="D134" s="251">
        <f t="shared" si="18"/>
        <v>5</v>
      </c>
      <c r="E134" s="251">
        <f t="shared" si="19"/>
        <v>0</v>
      </c>
      <c r="F134" s="251">
        <f>'Data Reliability'!B134</f>
        <v>2.1</v>
      </c>
      <c r="G134" s="165">
        <f>Reliability_updated!V134</f>
        <v>565</v>
      </c>
      <c r="H134" s="165">
        <f>'Data Reliability'!C134</f>
        <v>0</v>
      </c>
      <c r="I134" t="str">
        <f>IF(Reliability!B134="x","x",(IF(ROUNDUP(Reliability!B134,0)=1,"Very High",IF(ROUNDUP(Reliability!B134,0)=2,"High",IF(ROUNDUP(Reliability!B134,0)=3,"Medium",IF(ROUNDUP(Reliability!B134,0)=4,"Low","Very Low"))))))</f>
        <v>Medium</v>
      </c>
    </row>
    <row r="135" spans="1:9" x14ac:dyDescent="0.35">
      <c r="A135" s="164" t="str">
        <f>Lists!C:C</f>
        <v>TCD005</v>
      </c>
      <c r="B135" s="251">
        <f t="shared" si="16"/>
        <v>2</v>
      </c>
      <c r="C135" s="251">
        <f t="shared" si="17"/>
        <v>1.8</v>
      </c>
      <c r="D135" s="251">
        <f t="shared" si="18"/>
        <v>4.2</v>
      </c>
      <c r="E135" s="251">
        <f t="shared" si="19"/>
        <v>0</v>
      </c>
      <c r="F135" s="251">
        <f>'Data Reliability'!B135</f>
        <v>1.7</v>
      </c>
      <c r="G135" s="165">
        <f>Reliability_updated!V135</f>
        <v>308.5</v>
      </c>
      <c r="H135" s="165">
        <f>'Data Reliability'!C135</f>
        <v>0</v>
      </c>
      <c r="I135" t="str">
        <f>IF(Reliability!B135="x","x",(IF(ROUNDUP(Reliability!B135,0)=1,"Very High",IF(ROUNDUP(Reliability!B135,0)=2,"High",IF(ROUNDUP(Reliability!B135,0)=3,"Medium",IF(ROUNDUP(Reliability!B135,0)=4,"Low","Very Low"))))))</f>
        <v>High</v>
      </c>
    </row>
    <row r="136" spans="1:9" x14ac:dyDescent="0.35">
      <c r="A136" s="164" t="str">
        <f>Lists!C:C</f>
        <v>TCD006</v>
      </c>
      <c r="B136" s="251">
        <f t="shared" si="16"/>
        <v>2.9</v>
      </c>
      <c r="C136" s="251">
        <f t="shared" si="17"/>
        <v>3.8</v>
      </c>
      <c r="D136" s="251">
        <f t="shared" si="18"/>
        <v>5</v>
      </c>
      <c r="E136" s="251">
        <f t="shared" si="19"/>
        <v>0</v>
      </c>
      <c r="F136" s="251">
        <f>'Data Reliability'!B136</f>
        <v>2.5</v>
      </c>
      <c r="G136" s="165">
        <f>Reliability_updated!V136</f>
        <v>687</v>
      </c>
      <c r="H136" s="165">
        <f>'Data Reliability'!C136</f>
        <v>0</v>
      </c>
      <c r="I136" t="str">
        <f>IF(Reliability!B136="x","x",(IF(ROUNDUP(Reliability!B136,0)=1,"Very High",IF(ROUNDUP(Reliability!B136,0)=2,"High",IF(ROUNDUP(Reliability!B136,0)=3,"Medium",IF(ROUNDUP(Reliability!B136,0)=4,"Low","Very Low"))))))</f>
        <v>Medium</v>
      </c>
    </row>
    <row r="137" spans="1:9" x14ac:dyDescent="0.35">
      <c r="A137" s="164" t="str">
        <f>Lists!C:C</f>
        <v>THA001</v>
      </c>
      <c r="B137" s="251">
        <f t="shared" si="16"/>
        <v>1.6</v>
      </c>
      <c r="C137" s="251">
        <f t="shared" si="17"/>
        <v>2.5</v>
      </c>
      <c r="D137" s="251">
        <f t="shared" si="18"/>
        <v>2.2000000000000002</v>
      </c>
      <c r="E137" s="251">
        <f t="shared" si="19"/>
        <v>0</v>
      </c>
      <c r="F137" s="251">
        <f>'Data Reliability'!B137</f>
        <v>2</v>
      </c>
      <c r="G137" s="165">
        <f>Reliability_updated!V137</f>
        <v>164</v>
      </c>
      <c r="H137" s="165">
        <f>'Data Reliability'!C137</f>
        <v>0</v>
      </c>
      <c r="I137" t="str">
        <f>IF(Reliability!B137="x","x",(IF(ROUNDUP(Reliability!B137,0)=1,"Very High",IF(ROUNDUP(Reliability!B137,0)=2,"High",IF(ROUNDUP(Reliability!B137,0)=3,"Medium",IF(ROUNDUP(Reliability!B137,0)=4,"Low","Very Low"))))))</f>
        <v>High</v>
      </c>
    </row>
    <row r="138" spans="1:9" x14ac:dyDescent="0.35">
      <c r="A138" s="164" t="str">
        <f>Lists!C:C</f>
        <v>THA002</v>
      </c>
      <c r="B138" s="251">
        <f t="shared" si="16"/>
        <v>3.5</v>
      </c>
      <c r="C138" s="251">
        <f t="shared" si="17"/>
        <v>2.2999999999999998</v>
      </c>
      <c r="D138" s="251">
        <f t="shared" si="18"/>
        <v>5</v>
      </c>
      <c r="E138" s="251">
        <f t="shared" si="19"/>
        <v>3.3</v>
      </c>
      <c r="F138" s="251">
        <f>'Data Reliability'!B138</f>
        <v>1.9</v>
      </c>
      <c r="G138" s="165">
        <f>Reliability_updated!V138</f>
        <v>622.20000000000005</v>
      </c>
      <c r="H138" s="165">
        <f>'Data Reliability'!C138</f>
        <v>2</v>
      </c>
      <c r="I138" t="str">
        <f>IF(Reliability!B138="x","x",(IF(ROUNDUP(Reliability!B138,0)=1,"Very High",IF(ROUNDUP(Reliability!B138,0)=2,"High",IF(ROUNDUP(Reliability!B138,0)=3,"Medium",IF(ROUNDUP(Reliability!B138,0)=4,"Low","Very Low"))))))</f>
        <v>Low</v>
      </c>
    </row>
    <row r="139" spans="1:9" x14ac:dyDescent="0.35">
      <c r="A139" s="164" t="str">
        <f>Lists!C:C</f>
        <v>THA003</v>
      </c>
      <c r="B139" s="251">
        <f t="shared" si="16"/>
        <v>2.2999999999999998</v>
      </c>
      <c r="C139" s="251">
        <f t="shared" si="17"/>
        <v>2.2999999999999998</v>
      </c>
      <c r="D139" s="251">
        <f t="shared" si="18"/>
        <v>3</v>
      </c>
      <c r="E139" s="251">
        <f t="shared" si="19"/>
        <v>1.7</v>
      </c>
      <c r="F139" s="251">
        <f>'Data Reliability'!B139</f>
        <v>1.9</v>
      </c>
      <c r="G139" s="165">
        <f>Reliability_updated!V139</f>
        <v>218.3</v>
      </c>
      <c r="H139" s="165">
        <f>'Data Reliability'!C139</f>
        <v>1</v>
      </c>
      <c r="I139" t="str">
        <f>IF(Reliability!B139="x","x",(IF(ROUNDUP(Reliability!B139,0)=1,"Very High",IF(ROUNDUP(Reliability!B139,0)=2,"High",IF(ROUNDUP(Reliability!B139,0)=3,"Medium",IF(ROUNDUP(Reliability!B139,0)=4,"Low","Very Low"))))))</f>
        <v>Medium</v>
      </c>
    </row>
    <row r="140" spans="1:9" x14ac:dyDescent="0.35">
      <c r="A140" s="164" t="str">
        <f>Lists!C:C</f>
        <v>TON002</v>
      </c>
      <c r="B140" s="251">
        <f t="shared" si="16"/>
        <v>0.9</v>
      </c>
      <c r="C140" s="251">
        <f t="shared" si="17"/>
        <v>0.8</v>
      </c>
      <c r="D140" s="251">
        <f t="shared" si="18"/>
        <v>1.8</v>
      </c>
      <c r="E140" s="251">
        <f t="shared" si="19"/>
        <v>0</v>
      </c>
      <c r="F140" s="251">
        <f>'Data Reliability'!B140</f>
        <v>1.3</v>
      </c>
      <c r="G140" s="165">
        <f>Reliability_updated!V140</f>
        <v>133.69999999999999</v>
      </c>
      <c r="H140" s="165">
        <f>'Data Reliability'!C140</f>
        <v>0</v>
      </c>
      <c r="I140" t="str">
        <f>IF(Reliability!B140="x","x",(IF(ROUNDUP(Reliability!B140,0)=1,"Very High",IF(ROUNDUP(Reliability!B140,0)=2,"High",IF(ROUNDUP(Reliability!B140,0)=3,"Medium",IF(ROUNDUP(Reliability!B140,0)=4,"Low","Very Low"))))))</f>
        <v>Very High</v>
      </c>
    </row>
    <row r="141" spans="1:9" x14ac:dyDescent="0.35">
      <c r="A141" s="164" t="str">
        <f>Lists!C:C</f>
        <v>TTO002</v>
      </c>
      <c r="B141" s="251">
        <f t="shared" si="16"/>
        <v>0.6</v>
      </c>
      <c r="C141" s="251">
        <f t="shared" si="17"/>
        <v>1.8</v>
      </c>
      <c r="D141" s="251">
        <f t="shared" si="18"/>
        <v>0.1</v>
      </c>
      <c r="E141" s="251">
        <f t="shared" si="19"/>
        <v>0</v>
      </c>
      <c r="F141" s="251">
        <f>'Data Reliability'!B141</f>
        <v>1.7</v>
      </c>
      <c r="G141" s="165">
        <f>Reliability_updated!V141</f>
        <v>8.6999999999999993</v>
      </c>
      <c r="H141" s="165">
        <f>'Data Reliability'!C141</f>
        <v>0</v>
      </c>
      <c r="I141" t="str">
        <f>IF(Reliability!B141="x","x",(IF(ROUNDUP(Reliability!B141,0)=1,"Very High",IF(ROUNDUP(Reliability!B141,0)=2,"High",IF(ROUNDUP(Reliability!B141,0)=3,"Medium",IF(ROUNDUP(Reliability!B141,0)=4,"Low","Very Low"))))))</f>
        <v>Very High</v>
      </c>
    </row>
    <row r="142" spans="1:9" x14ac:dyDescent="0.35">
      <c r="A142" s="164" t="str">
        <f>Lists!C:C</f>
        <v>TUN002</v>
      </c>
      <c r="B142" s="251">
        <f t="shared" si="16"/>
        <v>0.9</v>
      </c>
      <c r="C142" s="251">
        <f t="shared" si="17"/>
        <v>2.5</v>
      </c>
      <c r="D142" s="251">
        <f t="shared" si="18"/>
        <v>0.1</v>
      </c>
      <c r="E142" s="251">
        <f t="shared" si="19"/>
        <v>0</v>
      </c>
      <c r="F142" s="251">
        <f>'Data Reliability'!B142</f>
        <v>2</v>
      </c>
      <c r="G142" s="165">
        <f>Reliability_updated!V142</f>
        <v>8.1999999999999993</v>
      </c>
      <c r="H142" s="165">
        <f>'Data Reliability'!C142</f>
        <v>0</v>
      </c>
      <c r="I142" t="str">
        <f>IF(Reliability!B142="x","x",(IF(ROUNDUP(Reliability!B142,0)=1,"Very High",IF(ROUNDUP(Reliability!B142,0)=2,"High",IF(ROUNDUP(Reliability!B142,0)=3,"Medium",IF(ROUNDUP(Reliability!B142,0)=4,"Low","Very Low"))))))</f>
        <v>Very High</v>
      </c>
    </row>
    <row r="143" spans="1:9" x14ac:dyDescent="0.35">
      <c r="A143" s="164" t="str">
        <f>Lists!C:C</f>
        <v>TUR001</v>
      </c>
      <c r="B143" s="251">
        <f t="shared" si="16"/>
        <v>1.5</v>
      </c>
      <c r="C143" s="251">
        <f t="shared" si="17"/>
        <v>2.5</v>
      </c>
      <c r="D143" s="251">
        <f t="shared" si="18"/>
        <v>1.9</v>
      </c>
      <c r="E143" s="251">
        <f t="shared" si="19"/>
        <v>0</v>
      </c>
      <c r="F143" s="251">
        <f>'Data Reliability'!B143</f>
        <v>2</v>
      </c>
      <c r="G143" s="165">
        <f>Reliability_updated!V143</f>
        <v>141.30000000000001</v>
      </c>
      <c r="H143" s="165">
        <f>'Data Reliability'!C143</f>
        <v>0</v>
      </c>
      <c r="I143" t="str">
        <f>IF(Reliability!B143="x","x",(IF(ROUNDUP(Reliability!B143,0)=1,"Very High",IF(ROUNDUP(Reliability!B143,0)=2,"High",IF(ROUNDUP(Reliability!B143,0)=3,"Medium",IF(ROUNDUP(Reliability!B143,0)=4,"Low","Very Low"))))))</f>
        <v>High</v>
      </c>
    </row>
    <row r="144" spans="1:9" x14ac:dyDescent="0.35">
      <c r="A144" s="164" t="str">
        <f>Lists!C:C</f>
        <v>TUR002</v>
      </c>
      <c r="B144" s="251">
        <f t="shared" si="16"/>
        <v>2</v>
      </c>
      <c r="C144" s="251">
        <f t="shared" si="17"/>
        <v>2.2999999999999998</v>
      </c>
      <c r="D144" s="251">
        <f t="shared" si="18"/>
        <v>2.1</v>
      </c>
      <c r="E144" s="251">
        <f t="shared" si="19"/>
        <v>1.7</v>
      </c>
      <c r="F144" s="251">
        <f>'Data Reliability'!B144</f>
        <v>1.9</v>
      </c>
      <c r="G144" s="165">
        <f>Reliability_updated!V144</f>
        <v>150.9</v>
      </c>
      <c r="H144" s="165">
        <f>'Data Reliability'!C144</f>
        <v>1</v>
      </c>
      <c r="I144" t="str">
        <f>IF(Reliability!B144="x","x",(IF(ROUNDUP(Reliability!B144,0)=1,"Very High",IF(ROUNDUP(Reliability!B144,0)=2,"High",IF(ROUNDUP(Reliability!B144,0)=3,"Medium",IF(ROUNDUP(Reliability!B144,0)=4,"Low","Very Low"))))))</f>
        <v>High</v>
      </c>
    </row>
    <row r="145" spans="1:9" x14ac:dyDescent="0.35">
      <c r="A145" s="164" t="str">
        <f>Lists!C:C</f>
        <v>TUR003</v>
      </c>
      <c r="B145" s="251">
        <f t="shared" si="16"/>
        <v>1.5</v>
      </c>
      <c r="C145" s="251">
        <f t="shared" si="17"/>
        <v>2.5</v>
      </c>
      <c r="D145" s="251">
        <f t="shared" si="18"/>
        <v>1.9</v>
      </c>
      <c r="E145" s="251">
        <f t="shared" si="19"/>
        <v>0</v>
      </c>
      <c r="F145" s="251">
        <f>'Data Reliability'!B145</f>
        <v>2</v>
      </c>
      <c r="G145" s="165">
        <f>Reliability_updated!V145</f>
        <v>141.30000000000001</v>
      </c>
      <c r="H145" s="165">
        <f>'Data Reliability'!C145</f>
        <v>0</v>
      </c>
      <c r="I145" t="str">
        <f>IF(Reliability!B145="x","x",(IF(ROUNDUP(Reliability!B145,0)=1,"Very High",IF(ROUNDUP(Reliability!B145,0)=2,"High",IF(ROUNDUP(Reliability!B145,0)=3,"Medium",IF(ROUNDUP(Reliability!B145,0)=4,"Low","Very Low"))))))</f>
        <v>High</v>
      </c>
    </row>
    <row r="146" spans="1:9" x14ac:dyDescent="0.35">
      <c r="A146" s="164" t="str">
        <f>Lists!C:C</f>
        <v>TUR004</v>
      </c>
      <c r="B146" s="251">
        <f t="shared" si="16"/>
        <v>2.5</v>
      </c>
      <c r="C146" s="251">
        <f t="shared" si="17"/>
        <v>2.5</v>
      </c>
      <c r="D146" s="251">
        <f t="shared" si="18"/>
        <v>5</v>
      </c>
      <c r="E146" s="251">
        <f t="shared" si="19"/>
        <v>0</v>
      </c>
      <c r="F146" s="251">
        <f>'Data Reliability'!B146</f>
        <v>2</v>
      </c>
      <c r="G146" s="165">
        <f>Reliability_updated!V146</f>
        <v>1017.9</v>
      </c>
      <c r="H146" s="165">
        <f>'Data Reliability'!C146</f>
        <v>0</v>
      </c>
      <c r="I146" t="str">
        <f>IF(Reliability!B146="x","x",(IF(ROUNDUP(Reliability!B146,0)=1,"Very High",IF(ROUNDUP(Reliability!B146,0)=2,"High",IF(ROUNDUP(Reliability!B146,0)=3,"Medium",IF(ROUNDUP(Reliability!B146,0)=4,"Low","Very Low"))))))</f>
        <v>Medium</v>
      </c>
    </row>
    <row r="147" spans="1:9" x14ac:dyDescent="0.35">
      <c r="A147" s="164" t="str">
        <f>Lists!C:C</f>
        <v>TZA001</v>
      </c>
      <c r="B147" s="251">
        <f t="shared" si="16"/>
        <v>0.9</v>
      </c>
      <c r="C147" s="251">
        <f t="shared" si="17"/>
        <v>2.2999999999999998</v>
      </c>
      <c r="D147" s="251">
        <f t="shared" si="18"/>
        <v>0.5</v>
      </c>
      <c r="E147" s="251">
        <f t="shared" si="19"/>
        <v>0</v>
      </c>
      <c r="F147" s="251">
        <f>'Data Reliability'!B147</f>
        <v>1.9</v>
      </c>
      <c r="G147" s="165">
        <f>Reliability_updated!V147</f>
        <v>39</v>
      </c>
      <c r="H147" s="165">
        <f>'Data Reliability'!C147</f>
        <v>0</v>
      </c>
      <c r="I147" t="str">
        <f>IF(Reliability!B147="x","x",(IF(ROUNDUP(Reliability!B147,0)=1,"Very High",IF(ROUNDUP(Reliability!B147,0)=2,"High",IF(ROUNDUP(Reliability!B147,0)=3,"Medium",IF(ROUNDUP(Reliability!B147,0)=4,"Low","Very Low"))))))</f>
        <v>Very High</v>
      </c>
    </row>
    <row r="148" spans="1:9" x14ac:dyDescent="0.35">
      <c r="A148" s="164" t="str">
        <f>Lists!C:C</f>
        <v>TZA002</v>
      </c>
      <c r="B148" s="251">
        <f t="shared" si="16"/>
        <v>0.6</v>
      </c>
      <c r="C148" s="251">
        <f t="shared" si="17"/>
        <v>0.5</v>
      </c>
      <c r="D148" s="251">
        <f t="shared" si="18"/>
        <v>1.3</v>
      </c>
      <c r="E148" s="251">
        <f t="shared" si="19"/>
        <v>0</v>
      </c>
      <c r="F148" s="251">
        <f>'Data Reliability'!B148</f>
        <v>1.2</v>
      </c>
      <c r="G148" s="165">
        <f>Reliability_updated!V148</f>
        <v>96</v>
      </c>
      <c r="H148" s="165">
        <f>'Data Reliability'!C148</f>
        <v>0</v>
      </c>
      <c r="I148" t="str">
        <f>IF(Reliability!B148="x","x",(IF(ROUNDUP(Reliability!B148,0)=1,"Very High",IF(ROUNDUP(Reliability!B148,0)=2,"High",IF(ROUNDUP(Reliability!B148,0)=3,"Medium",IF(ROUNDUP(Reliability!B148,0)=4,"Low","Very Low"))))))</f>
        <v>Very High</v>
      </c>
    </row>
    <row r="149" spans="1:9" x14ac:dyDescent="0.35">
      <c r="A149" s="164" t="str">
        <f>Lists!C:C</f>
        <v>TZA003</v>
      </c>
      <c r="B149" s="251">
        <f t="shared" si="16"/>
        <v>0.7</v>
      </c>
      <c r="C149" s="251">
        <f t="shared" si="17"/>
        <v>1</v>
      </c>
      <c r="D149" s="251">
        <f t="shared" si="18"/>
        <v>1</v>
      </c>
      <c r="E149" s="251">
        <f t="shared" si="19"/>
        <v>0</v>
      </c>
      <c r="F149" s="251">
        <f>'Data Reliability'!B149</f>
        <v>1.4</v>
      </c>
      <c r="G149" s="165">
        <f>Reliability_updated!V149</f>
        <v>74.2</v>
      </c>
      <c r="H149" s="165">
        <f>'Data Reliability'!C149</f>
        <v>0</v>
      </c>
      <c r="I149" t="str">
        <f>IF(Reliability!B149="x","x",(IF(ROUNDUP(Reliability!B149,0)=1,"Very High",IF(ROUNDUP(Reliability!B149,0)=2,"High",IF(ROUNDUP(Reliability!B149,0)=3,"Medium",IF(ROUNDUP(Reliability!B149,0)=4,"Low","Very Low"))))))</f>
        <v>Very High</v>
      </c>
    </row>
    <row r="150" spans="1:9" x14ac:dyDescent="0.35">
      <c r="A150" s="164" t="str">
        <f>Lists!C:C</f>
        <v>UGA001</v>
      </c>
      <c r="B150" s="251">
        <f t="shared" si="16"/>
        <v>0.9</v>
      </c>
      <c r="C150" s="251">
        <f t="shared" si="17"/>
        <v>2.8</v>
      </c>
      <c r="D150" s="251">
        <f t="shared" si="18"/>
        <v>0</v>
      </c>
      <c r="E150" s="251">
        <f t="shared" si="19"/>
        <v>0</v>
      </c>
      <c r="F150" s="251">
        <f>'Data Reliability'!B150</f>
        <v>2.1</v>
      </c>
      <c r="G150" s="165">
        <f>Reliability_updated!V150</f>
        <v>4</v>
      </c>
      <c r="H150" s="165">
        <f>'Data Reliability'!C150</f>
        <v>0</v>
      </c>
      <c r="I150" t="str">
        <f>IF(Reliability!B150="x","x",(IF(ROUNDUP(Reliability!B150,0)=1,"Very High",IF(ROUNDUP(Reliability!B150,0)=2,"High",IF(ROUNDUP(Reliability!B150,0)=3,"Medium",IF(ROUNDUP(Reliability!B150,0)=4,"Low","Very Low"))))))</f>
        <v>Very High</v>
      </c>
    </row>
    <row r="151" spans="1:9" x14ac:dyDescent="0.35">
      <c r="A151" s="164" t="str">
        <f>Lists!C:C</f>
        <v>UGA005</v>
      </c>
      <c r="B151" s="251">
        <f t="shared" si="16"/>
        <v>2.2000000000000002</v>
      </c>
      <c r="C151" s="251">
        <f t="shared" si="17"/>
        <v>2.8</v>
      </c>
      <c r="D151" s="251">
        <f t="shared" si="18"/>
        <v>2.2000000000000002</v>
      </c>
      <c r="E151" s="251">
        <f t="shared" si="19"/>
        <v>1.7</v>
      </c>
      <c r="F151" s="251">
        <f>'Data Reliability'!B151</f>
        <v>2.1</v>
      </c>
      <c r="G151" s="165">
        <f>Reliability_updated!V151</f>
        <v>162.69999999999999</v>
      </c>
      <c r="H151" s="165">
        <f>'Data Reliability'!C151</f>
        <v>1</v>
      </c>
      <c r="I151" t="str">
        <f>IF(Reliability!B151="x","x",(IF(ROUNDUP(Reliability!B151,0)=1,"Very High",IF(ROUNDUP(Reliability!B151,0)=2,"High",IF(ROUNDUP(Reliability!B151,0)=3,"Medium",IF(ROUNDUP(Reliability!B151,0)=4,"Low","Very Low"))))))</f>
        <v>Medium</v>
      </c>
    </row>
    <row r="152" spans="1:9" x14ac:dyDescent="0.35">
      <c r="A152" s="164" t="str">
        <f>Lists!C:C</f>
        <v>UGA007</v>
      </c>
      <c r="B152" s="251">
        <f t="shared" si="16"/>
        <v>1.3</v>
      </c>
      <c r="C152" s="251">
        <f t="shared" si="17"/>
        <v>2.2999999999999998</v>
      </c>
      <c r="D152" s="251">
        <f t="shared" si="18"/>
        <v>0</v>
      </c>
      <c r="E152" s="251">
        <f t="shared" si="19"/>
        <v>1.7</v>
      </c>
      <c r="F152" s="251">
        <f>'Data Reliability'!B152</f>
        <v>1.9</v>
      </c>
      <c r="G152" s="165">
        <f>Reliability_updated!V152</f>
        <v>4</v>
      </c>
      <c r="H152" s="165">
        <f>'Data Reliability'!C152</f>
        <v>1</v>
      </c>
      <c r="I152" t="str">
        <f>IF(Reliability!B152="x","x",(IF(ROUNDUP(Reliability!B152,0)=1,"Very High",IF(ROUNDUP(Reliability!B152,0)=2,"High",IF(ROUNDUP(Reliability!B152,0)=3,"Medium",IF(ROUNDUP(Reliability!B152,0)=4,"Low","Very Low"))))))</f>
        <v>High</v>
      </c>
    </row>
    <row r="153" spans="1:9" x14ac:dyDescent="0.35">
      <c r="A153" s="164" t="str">
        <f>Lists!C:C</f>
        <v>UKR002</v>
      </c>
      <c r="B153" s="251">
        <f t="shared" si="16"/>
        <v>0.6</v>
      </c>
      <c r="C153" s="251">
        <f t="shared" si="17"/>
        <v>1.8</v>
      </c>
      <c r="D153" s="251">
        <f t="shared" si="18"/>
        <v>0</v>
      </c>
      <c r="E153" s="251">
        <f t="shared" si="19"/>
        <v>0</v>
      </c>
      <c r="F153" s="251">
        <f>'Data Reliability'!B153</f>
        <v>1.7</v>
      </c>
      <c r="G153" s="165">
        <f>Reliability_updated!X254</f>
        <v>0</v>
      </c>
      <c r="H153" s="165">
        <f>'Data Reliability'!C153</f>
        <v>0</v>
      </c>
      <c r="I153" t="str">
        <f>IF(Reliability!B153="x","x",(IF(ROUNDUP(Reliability!B153,0)=1,"Very High",IF(ROUNDUP(Reliability!B153,0)=2,"High",IF(ROUNDUP(Reliability!B153,0)=3,"Medium",IF(ROUNDUP(Reliability!B153,0)=4,"Low","Very Low"))))))</f>
        <v>Very High</v>
      </c>
    </row>
    <row r="154" spans="1:9" x14ac:dyDescent="0.35">
      <c r="A154" s="164" t="str">
        <f>Lists!C:C</f>
        <v>VEN001</v>
      </c>
      <c r="B154" s="251">
        <f t="shared" si="16"/>
        <v>1.1000000000000001</v>
      </c>
      <c r="C154" s="251">
        <f t="shared" si="17"/>
        <v>3.3</v>
      </c>
      <c r="D154" s="251">
        <f t="shared" si="18"/>
        <v>0</v>
      </c>
      <c r="E154" s="251">
        <f t="shared" si="19"/>
        <v>0</v>
      </c>
      <c r="F154" s="251">
        <f>'Data Reliability'!B154</f>
        <v>2.2999999999999998</v>
      </c>
      <c r="G154" s="165">
        <f>Reliability_updated!X255</f>
        <v>0</v>
      </c>
      <c r="H154" s="165">
        <f>'Data Reliability'!C154</f>
        <v>0</v>
      </c>
      <c r="I154" t="str">
        <f>IF(Reliability!B154="x","x",(IF(ROUNDUP(Reliability!B154,0)=1,"Very High",IF(ROUNDUP(Reliability!B154,0)=2,"High",IF(ROUNDUP(Reliability!B154,0)=3,"Medium",IF(ROUNDUP(Reliability!B154,0)=4,"Low","Very Low"))))))</f>
        <v>High</v>
      </c>
    </row>
    <row r="155" spans="1:9" x14ac:dyDescent="0.35">
      <c r="A155" s="164" t="str">
        <f>Lists!C:C</f>
        <v>YEM001</v>
      </c>
      <c r="B155" s="251">
        <f t="shared" si="16"/>
        <v>0.4</v>
      </c>
      <c r="C155" s="251">
        <f t="shared" si="17"/>
        <v>0.8</v>
      </c>
      <c r="D155" s="251">
        <f t="shared" si="18"/>
        <v>0.5</v>
      </c>
      <c r="E155" s="251">
        <f t="shared" si="19"/>
        <v>0</v>
      </c>
      <c r="F155" s="251">
        <f>'Data Reliability'!B155</f>
        <v>1.3</v>
      </c>
      <c r="G155" s="165">
        <f>Reliability_updated!V155</f>
        <v>34.6</v>
      </c>
      <c r="H155" s="165">
        <f>'Data Reliability'!C155</f>
        <v>0</v>
      </c>
      <c r="I155" t="str">
        <f>IF(Reliability!B155="x","x",(IF(ROUNDUP(Reliability!B155,0)=1,"Very High",IF(ROUNDUP(Reliability!B155,0)=2,"High",IF(ROUNDUP(Reliability!B155,0)=3,"Medium",IF(ROUNDUP(Reliability!B155,0)=4,"Low","Very Low"))))))</f>
        <v>Very High</v>
      </c>
    </row>
    <row r="156" spans="1:9" x14ac:dyDescent="0.35">
      <c r="A156" s="164" t="str">
        <f>Lists!C:C</f>
        <v>YEM002</v>
      </c>
      <c r="B156" s="251">
        <f t="shared" si="16"/>
        <v>1.1000000000000001</v>
      </c>
      <c r="C156" s="251">
        <f t="shared" si="17"/>
        <v>2.5</v>
      </c>
      <c r="D156" s="251">
        <f t="shared" si="18"/>
        <v>0.7</v>
      </c>
      <c r="E156" s="251">
        <f t="shared" si="19"/>
        <v>0</v>
      </c>
      <c r="F156" s="251">
        <f>'Data Reliability'!B156</f>
        <v>2</v>
      </c>
      <c r="G156" s="165">
        <f>Reliability_updated!V156</f>
        <v>50.4</v>
      </c>
      <c r="H156" s="165">
        <f>'Data Reliability'!C156</f>
        <v>0</v>
      </c>
      <c r="I156" t="str">
        <f>IF(Reliability!B156="x","x",(IF(ROUNDUP(Reliability!B156,0)=1,"Very High",IF(ROUNDUP(Reliability!B156,0)=2,"High",IF(ROUNDUP(Reliability!B156,0)=3,"Medium",IF(ROUNDUP(Reliability!B156,0)=4,"Low","Very Low"))))))</f>
        <v>High</v>
      </c>
    </row>
    <row r="157" spans="1:9" x14ac:dyDescent="0.35">
      <c r="A157" s="164" t="str">
        <f>Lists!C:C</f>
        <v>ZMB002</v>
      </c>
      <c r="B157" s="251">
        <f t="shared" si="16"/>
        <v>1.5</v>
      </c>
      <c r="C157" s="251">
        <f t="shared" si="17"/>
        <v>0.5</v>
      </c>
      <c r="D157" s="251">
        <f t="shared" si="18"/>
        <v>4.0999999999999996</v>
      </c>
      <c r="E157" s="251">
        <f t="shared" si="19"/>
        <v>0</v>
      </c>
      <c r="F157" s="251">
        <f>'Data Reliability'!B157</f>
        <v>1.2</v>
      </c>
      <c r="G157" s="165">
        <f>Reliability_updated!V157</f>
        <v>299.10000000000002</v>
      </c>
      <c r="H157" s="165">
        <f>'Data Reliability'!C157</f>
        <v>0</v>
      </c>
      <c r="I157" t="str">
        <f>IF(Reliability!B157="x","x",(IF(ROUNDUP(Reliability!B157,0)=1,"Very High",IF(ROUNDUP(Reliability!B157,0)=2,"High",IF(ROUNDUP(Reliability!B157,0)=3,"Medium",IF(ROUNDUP(Reliability!B157,0)=4,"Low","Very Low"))))))</f>
        <v>High</v>
      </c>
    </row>
    <row r="158" spans="1:9" x14ac:dyDescent="0.35">
      <c r="A158" s="164" t="str">
        <f>Lists!C:C</f>
        <v>ZWE001</v>
      </c>
      <c r="B158" s="251">
        <f t="shared" si="16"/>
        <v>1.4</v>
      </c>
      <c r="C158" s="251">
        <f t="shared" si="17"/>
        <v>2.2999999999999998</v>
      </c>
      <c r="D158" s="251">
        <f t="shared" si="18"/>
        <v>1.9</v>
      </c>
      <c r="E158" s="251">
        <f t="shared" si="19"/>
        <v>0</v>
      </c>
      <c r="F158" s="251">
        <f>'Data Reliability'!B158</f>
        <v>1.9</v>
      </c>
      <c r="G158" s="165">
        <f>Reliability_updated!V158</f>
        <v>142.80000000000001</v>
      </c>
      <c r="H158" s="165">
        <f>'Data Reliability'!C158</f>
        <v>0</v>
      </c>
      <c r="I158" t="str">
        <f>IF(Reliability!B158="x","x",(IF(ROUNDUP(Reliability!B158,0)=1,"Very High",IF(ROUNDUP(Reliability!B158,0)=2,"High",IF(ROUNDUP(Reliability!B158,0)=3,"Medium",IF(ROUNDUP(Reliability!B158,0)=4,"Low","Very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zoomScale="80" zoomScaleNormal="80" workbookViewId="0"/>
  </sheetViews>
  <sheetFormatPr defaultRowHeight="14.5" x14ac:dyDescent="0.35"/>
  <cols>
    <col min="1" max="1" width="48" style="216" customWidth="1"/>
    <col min="2" max="2" width="6.453125" style="216" customWidth="1"/>
    <col min="3" max="9" width="6" style="216" customWidth="1"/>
    <col min="10" max="10" width="9" style="216" customWidth="1"/>
    <col min="11" max="14" width="6" style="216" customWidth="1"/>
    <col min="15" max="16" width="9" style="216" customWidth="1"/>
  </cols>
  <sheetData>
    <row r="1" spans="1:116" ht="125.15" customHeight="1" x14ac:dyDescent="0.35">
      <c r="A1" s="252" t="s">
        <v>2</v>
      </c>
      <c r="B1" s="253" t="s">
        <v>8057</v>
      </c>
      <c r="C1" s="254" t="s">
        <v>8201</v>
      </c>
      <c r="D1" s="254" t="s">
        <v>8202</v>
      </c>
      <c r="E1" s="254" t="s">
        <v>8115</v>
      </c>
      <c r="F1" s="254" t="s">
        <v>8112</v>
      </c>
      <c r="G1" s="254" t="s">
        <v>8203</v>
      </c>
      <c r="H1" s="254" t="s">
        <v>8118</v>
      </c>
      <c r="I1" s="254" t="s">
        <v>8204</v>
      </c>
      <c r="J1" s="254" t="s">
        <v>8205</v>
      </c>
      <c r="K1" s="254" t="s">
        <v>8125</v>
      </c>
      <c r="L1" s="254" t="s">
        <v>8126</v>
      </c>
      <c r="M1" s="254" t="s">
        <v>8206</v>
      </c>
      <c r="N1" s="254" t="s">
        <v>8207</v>
      </c>
      <c r="O1" s="254" t="s">
        <v>8208</v>
      </c>
      <c r="P1" s="254" t="s">
        <v>8209</v>
      </c>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row>
    <row r="2" spans="1:116" ht="30" customHeight="1" x14ac:dyDescent="0.35">
      <c r="A2" s="256" t="s">
        <v>8210</v>
      </c>
      <c r="B2" s="257"/>
      <c r="C2" s="258" t="s">
        <v>8211</v>
      </c>
      <c r="D2" s="258" t="s">
        <v>8212</v>
      </c>
      <c r="E2" s="258" t="s">
        <v>8213</v>
      </c>
      <c r="F2" s="258" t="s">
        <v>8214</v>
      </c>
      <c r="G2" s="258" t="s">
        <v>8215</v>
      </c>
      <c r="H2" s="258" t="s">
        <v>8216</v>
      </c>
      <c r="I2" s="258" t="s">
        <v>8217</v>
      </c>
      <c r="J2" s="258" t="s">
        <v>8214</v>
      </c>
      <c r="K2" s="258" t="s">
        <v>8217</v>
      </c>
      <c r="L2" s="258" t="s">
        <v>8214</v>
      </c>
      <c r="M2" s="258" t="s">
        <v>8214</v>
      </c>
      <c r="N2" s="258" t="s">
        <v>8217</v>
      </c>
      <c r="O2" s="258" t="s">
        <v>8214</v>
      </c>
      <c r="P2" s="258"/>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row>
    <row r="3" spans="1:116" x14ac:dyDescent="0.35">
      <c r="A3" s="256" t="s">
        <v>8218</v>
      </c>
      <c r="B3" s="257"/>
      <c r="C3" s="259" t="s">
        <v>8219</v>
      </c>
      <c r="D3" s="259" t="s">
        <v>8219</v>
      </c>
      <c r="E3" s="259" t="s">
        <v>8220</v>
      </c>
      <c r="F3" s="259" t="s">
        <v>8219</v>
      </c>
      <c r="G3" s="259" t="s">
        <v>8219</v>
      </c>
      <c r="H3" s="259" t="s">
        <v>8219</v>
      </c>
      <c r="I3" s="259" t="s">
        <v>8219</v>
      </c>
      <c r="J3" s="259" t="s">
        <v>8193</v>
      </c>
      <c r="K3" s="259" t="s">
        <v>8219</v>
      </c>
      <c r="L3" s="259" t="s">
        <v>8219</v>
      </c>
      <c r="M3" s="259" t="s">
        <v>8219</v>
      </c>
      <c r="N3" s="259" t="s">
        <v>8219</v>
      </c>
      <c r="O3" s="259" t="s">
        <v>8193</v>
      </c>
      <c r="P3" s="259" t="s">
        <v>8192</v>
      </c>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row>
    <row r="4" spans="1:116" x14ac:dyDescent="0.35">
      <c r="A4" s="256" t="s">
        <v>66</v>
      </c>
      <c r="B4" s="257" t="s">
        <v>8221</v>
      </c>
      <c r="C4" s="260">
        <v>0.74978600340000001</v>
      </c>
      <c r="D4" s="261">
        <v>4</v>
      </c>
      <c r="E4" s="260">
        <v>0</v>
      </c>
      <c r="F4" s="260">
        <v>3.2833333332999999</v>
      </c>
      <c r="G4" s="260">
        <v>0.57474170609999997</v>
      </c>
      <c r="H4" s="260" t="s">
        <v>14</v>
      </c>
      <c r="I4" s="261">
        <v>5</v>
      </c>
      <c r="J4" s="261">
        <f>IFERROR(VLOOKUP($B4,'Core Indicators'!$E$3:$EU$906,147,FALSE),"x")</f>
        <v>2697</v>
      </c>
      <c r="K4" s="262">
        <v>-1.7135269641999999</v>
      </c>
      <c r="L4" s="260">
        <v>3</v>
      </c>
      <c r="M4" s="261">
        <v>27</v>
      </c>
      <c r="N4" s="261">
        <v>16</v>
      </c>
      <c r="O4" s="261">
        <f>IFERROR(VLOOKUP(B4,'Core Indicators'!$E$3:$G$9906,3,FALSE),"x")</f>
        <v>41800000</v>
      </c>
      <c r="P4" s="261">
        <v>652860</v>
      </c>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row>
    <row r="5" spans="1:116" x14ac:dyDescent="0.35">
      <c r="A5" s="256" t="s">
        <v>2098</v>
      </c>
      <c r="B5" s="257" t="s">
        <v>8222</v>
      </c>
      <c r="C5" s="260">
        <v>0.76260000920000004</v>
      </c>
      <c r="D5" s="261">
        <v>4</v>
      </c>
      <c r="E5" s="260">
        <v>0.62</v>
      </c>
      <c r="F5" s="260">
        <v>4.6500000000000004</v>
      </c>
      <c r="G5" s="260">
        <v>0.57799890379999996</v>
      </c>
      <c r="H5" s="260">
        <v>51.3</v>
      </c>
      <c r="I5" s="261">
        <v>3</v>
      </c>
      <c r="J5" s="261">
        <f>IFERROR(VLOOKUP($B5,'Core Indicators'!$E$3:$EU$906,147,FALSE),"x")</f>
        <v>4</v>
      </c>
      <c r="K5" s="262">
        <v>-1.0543431044</v>
      </c>
      <c r="L5" s="260">
        <v>3.75</v>
      </c>
      <c r="M5" s="261">
        <v>32</v>
      </c>
      <c r="N5" s="261">
        <v>26</v>
      </c>
      <c r="O5" s="261">
        <f>IFERROR(VLOOKUP(B5,'Core Indicators'!$E$3:$G$9906,3,FALSE),"x")</f>
        <v>32866000</v>
      </c>
      <c r="P5" s="261">
        <v>1246700</v>
      </c>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CY5" s="255"/>
      <c r="CZ5" s="255"/>
      <c r="DA5" s="255"/>
      <c r="DB5" s="255"/>
      <c r="DC5" s="255"/>
      <c r="DD5" s="255"/>
      <c r="DE5" s="255"/>
      <c r="DF5" s="255"/>
      <c r="DG5" s="255"/>
      <c r="DH5" s="255"/>
      <c r="DI5" s="255"/>
      <c r="DJ5" s="255"/>
      <c r="DK5" s="255"/>
      <c r="DL5" s="255"/>
    </row>
    <row r="6" spans="1:116" x14ac:dyDescent="0.35">
      <c r="A6" s="256" t="s">
        <v>8223</v>
      </c>
      <c r="B6" s="257" t="s">
        <v>8224</v>
      </c>
      <c r="C6" s="260">
        <v>0.32080001200000002</v>
      </c>
      <c r="D6" s="261">
        <v>9</v>
      </c>
      <c r="E6" s="260">
        <v>0.04</v>
      </c>
      <c r="F6" s="260">
        <v>7.15</v>
      </c>
      <c r="G6" s="260">
        <v>0.2340778537</v>
      </c>
      <c r="H6" s="260">
        <v>33.200000000000003</v>
      </c>
      <c r="I6" s="261">
        <v>3</v>
      </c>
      <c r="J6" s="261" t="str">
        <f>IFERROR(VLOOKUP($B6,'Core Indicators'!$E$3:$EU$906,147,FALSE),"x")</f>
        <v>x</v>
      </c>
      <c r="K6" s="262">
        <v>-0.41117939349999999</v>
      </c>
      <c r="L6" s="260">
        <v>5.5</v>
      </c>
      <c r="M6" s="261">
        <v>67</v>
      </c>
      <c r="N6" s="261">
        <v>35</v>
      </c>
      <c r="O6" s="261" t="str">
        <f>IFERROR(VLOOKUP(B6,'Core Indicators'!$E$3:$G$9906,3,FALSE),"x")</f>
        <v>x</v>
      </c>
      <c r="P6" s="261">
        <v>27400</v>
      </c>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c r="CP6" s="255"/>
      <c r="CQ6" s="255"/>
      <c r="CR6" s="255"/>
      <c r="CS6" s="255"/>
      <c r="CT6" s="255"/>
      <c r="CU6" s="255"/>
      <c r="CV6" s="255"/>
      <c r="CW6" s="255"/>
      <c r="CX6" s="255"/>
      <c r="CY6" s="255"/>
      <c r="CZ6" s="255"/>
      <c r="DA6" s="255"/>
      <c r="DB6" s="255"/>
      <c r="DC6" s="255"/>
      <c r="DD6" s="255"/>
      <c r="DE6" s="255"/>
      <c r="DF6" s="255"/>
      <c r="DG6" s="255"/>
      <c r="DH6" s="255"/>
      <c r="DI6" s="255"/>
      <c r="DJ6" s="255"/>
      <c r="DK6" s="255"/>
      <c r="DL6" s="255"/>
    </row>
    <row r="7" spans="1:116" x14ac:dyDescent="0.35">
      <c r="A7" s="256" t="s">
        <v>8225</v>
      </c>
      <c r="B7" s="257" t="s">
        <v>8226</v>
      </c>
      <c r="C7" s="260">
        <v>0.98560000059999997</v>
      </c>
      <c r="D7" s="261">
        <v>1</v>
      </c>
      <c r="E7" s="260">
        <v>0</v>
      </c>
      <c r="F7" s="260">
        <v>3.9</v>
      </c>
      <c r="G7" s="260">
        <v>0.1130989843</v>
      </c>
      <c r="H7" s="260">
        <v>26</v>
      </c>
      <c r="I7" s="261">
        <v>0</v>
      </c>
      <c r="J7" s="261" t="str">
        <f>IFERROR(VLOOKUP($B7,'Core Indicators'!$E$3:$EU$906,147,FALSE),"x")</f>
        <v>x</v>
      </c>
      <c r="K7" s="262">
        <v>0.84021884200000008</v>
      </c>
      <c r="L7" s="260">
        <v>4.25</v>
      </c>
      <c r="M7" s="261">
        <v>17</v>
      </c>
      <c r="N7" s="261">
        <v>71</v>
      </c>
      <c r="O7" s="261" t="str">
        <f>IFERROR(VLOOKUP(B7,'Core Indicators'!$E$3:$G$9906,3,FALSE),"x")</f>
        <v>x</v>
      </c>
      <c r="P7" s="261">
        <v>83600</v>
      </c>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row>
    <row r="8" spans="1:116" x14ac:dyDescent="0.35">
      <c r="A8" s="256" t="s">
        <v>8227</v>
      </c>
      <c r="B8" s="257" t="s">
        <v>8228</v>
      </c>
      <c r="C8" s="260">
        <v>5.8874944500000012E-2</v>
      </c>
      <c r="D8" s="261">
        <v>12</v>
      </c>
      <c r="E8" s="260">
        <v>0.01</v>
      </c>
      <c r="F8" s="260">
        <v>8.15</v>
      </c>
      <c r="G8" s="260">
        <v>0.35376096779999999</v>
      </c>
      <c r="H8" s="260">
        <v>42.9</v>
      </c>
      <c r="I8" s="261">
        <v>0</v>
      </c>
      <c r="J8" s="261" t="str">
        <f>IFERROR(VLOOKUP($B8,'Core Indicators'!$E$3:$EU$906,147,FALSE),"x")</f>
        <v>x</v>
      </c>
      <c r="K8" s="262">
        <v>-0.43072563409999998</v>
      </c>
      <c r="L8" s="260">
        <v>7.5</v>
      </c>
      <c r="M8" s="261">
        <v>85</v>
      </c>
      <c r="N8" s="261">
        <v>45</v>
      </c>
      <c r="O8" s="261" t="str">
        <f>IFERROR(VLOOKUP(B8,'Core Indicators'!$E$3:$G$9906,3,FALSE),"x")</f>
        <v>x</v>
      </c>
      <c r="P8" s="261">
        <v>2736690</v>
      </c>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row>
    <row r="9" spans="1:116" x14ac:dyDescent="0.35">
      <c r="A9" s="256" t="s">
        <v>1519</v>
      </c>
      <c r="B9" s="257" t="s">
        <v>8229</v>
      </c>
      <c r="C9" s="260">
        <v>4.13892441E-2</v>
      </c>
      <c r="D9" s="261">
        <v>6</v>
      </c>
      <c r="E9" s="260">
        <v>1.7999999999999999E-2</v>
      </c>
      <c r="F9" s="260">
        <v>7.1</v>
      </c>
      <c r="G9" s="260">
        <v>0.25869431790000003</v>
      </c>
      <c r="H9" s="260">
        <v>29.9</v>
      </c>
      <c r="I9" s="261">
        <v>3</v>
      </c>
      <c r="J9" s="261">
        <f>IFERROR(VLOOKUP($B9,'Core Indicators'!$E$3:$EU$906,147,FALSE),"x")</f>
        <v>8</v>
      </c>
      <c r="K9" s="262">
        <v>-0.1312757581</v>
      </c>
      <c r="L9" s="260">
        <v>6</v>
      </c>
      <c r="M9" s="261">
        <v>53</v>
      </c>
      <c r="N9" s="261">
        <v>42</v>
      </c>
      <c r="O9" s="261">
        <f>IFERROR(VLOOKUP(B9,'Core Indicators'!$E$3:$G$9906,3,FALSE),"x")</f>
        <v>2988000</v>
      </c>
      <c r="P9" s="261">
        <v>28470</v>
      </c>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row>
    <row r="10" spans="1:116" x14ac:dyDescent="0.35">
      <c r="A10" s="256" t="s">
        <v>8230</v>
      </c>
      <c r="B10" s="257" t="s">
        <v>8231</v>
      </c>
      <c r="C10" s="260">
        <v>0</v>
      </c>
      <c r="D10" s="261">
        <v>13</v>
      </c>
      <c r="E10" s="260">
        <v>0</v>
      </c>
      <c r="F10" s="260" t="s">
        <v>14</v>
      </c>
      <c r="G10" s="260" t="s">
        <v>14</v>
      </c>
      <c r="H10" s="260" t="s">
        <v>14</v>
      </c>
      <c r="I10" s="261">
        <v>0</v>
      </c>
      <c r="J10" s="261" t="str">
        <f>IFERROR(VLOOKUP($B10,'Core Indicators'!$E$3:$EU$906,147,FALSE),"x")</f>
        <v>x</v>
      </c>
      <c r="K10" s="262">
        <v>0.40520465369999997</v>
      </c>
      <c r="L10" s="260" t="s">
        <v>14</v>
      </c>
      <c r="M10" s="261">
        <v>85</v>
      </c>
      <c r="N10" s="261" t="s">
        <v>14</v>
      </c>
      <c r="O10" s="261" t="str">
        <f>IFERROR(VLOOKUP(B10,'Core Indicators'!$E$3:$G$9906,3,FALSE),"x")</f>
        <v>x</v>
      </c>
      <c r="P10" s="261">
        <v>440</v>
      </c>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row>
    <row r="11" spans="1:116" x14ac:dyDescent="0.35">
      <c r="A11" s="256" t="s">
        <v>8232</v>
      </c>
      <c r="B11" s="257" t="s">
        <v>8233</v>
      </c>
      <c r="C11" s="260">
        <v>0.29240004409999998</v>
      </c>
      <c r="D11" s="261">
        <v>14</v>
      </c>
      <c r="E11" s="260">
        <v>0.02</v>
      </c>
      <c r="F11" s="260" t="s">
        <v>14</v>
      </c>
      <c r="G11" s="260">
        <v>0.1028773082</v>
      </c>
      <c r="H11" s="260">
        <v>34.4</v>
      </c>
      <c r="I11" s="261">
        <v>0</v>
      </c>
      <c r="J11" s="261" t="str">
        <f>IFERROR(VLOOKUP($B11,'Core Indicators'!$E$3:$EU$906,147,FALSE),"x")</f>
        <v>x</v>
      </c>
      <c r="K11" s="262">
        <v>1.7341445684000001</v>
      </c>
      <c r="L11" s="260" t="s">
        <v>14</v>
      </c>
      <c r="M11" s="261">
        <v>97</v>
      </c>
      <c r="N11" s="261">
        <v>77</v>
      </c>
      <c r="O11" s="261" t="str">
        <f>IFERROR(VLOOKUP(B11,'Core Indicators'!$E$3:$G$9906,3,FALSE),"x")</f>
        <v>x</v>
      </c>
      <c r="P11" s="261">
        <v>7682300</v>
      </c>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row>
    <row r="12" spans="1:116" x14ac:dyDescent="0.35">
      <c r="A12" s="256" t="s">
        <v>8234</v>
      </c>
      <c r="B12" s="257" t="s">
        <v>8235</v>
      </c>
      <c r="C12" s="260">
        <v>0.1350639867</v>
      </c>
      <c r="D12" s="261">
        <v>12</v>
      </c>
      <c r="E12" s="260">
        <v>7.7999999999999996E-3</v>
      </c>
      <c r="F12" s="260" t="s">
        <v>14</v>
      </c>
      <c r="G12" s="260">
        <v>7.3148202199999998E-2</v>
      </c>
      <c r="H12" s="260">
        <v>30.8</v>
      </c>
      <c r="I12" s="261">
        <v>0</v>
      </c>
      <c r="J12" s="261" t="str">
        <f>IFERROR(VLOOKUP($B12,'Core Indicators'!$E$3:$EU$906,147,FALSE),"x")</f>
        <v>x</v>
      </c>
      <c r="K12" s="262">
        <v>1.8830512762</v>
      </c>
      <c r="L12" s="260" t="s">
        <v>14</v>
      </c>
      <c r="M12" s="261">
        <v>93</v>
      </c>
      <c r="N12" s="261">
        <v>77</v>
      </c>
      <c r="O12" s="261" t="str">
        <f>IFERROR(VLOOKUP(B12,'Core Indicators'!$E$3:$G$9906,3,FALSE),"x")</f>
        <v>x</v>
      </c>
      <c r="P12" s="261">
        <v>82523</v>
      </c>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row>
    <row r="13" spans="1:116" x14ac:dyDescent="0.35">
      <c r="A13" s="256" t="s">
        <v>1529</v>
      </c>
      <c r="B13" s="257" t="s">
        <v>8236</v>
      </c>
      <c r="C13" s="260">
        <v>0.15286196930000001</v>
      </c>
      <c r="D13" s="261">
        <v>4</v>
      </c>
      <c r="E13" s="260">
        <v>5.5E-2</v>
      </c>
      <c r="F13" s="260">
        <v>3.4333333332999998</v>
      </c>
      <c r="G13" s="260">
        <v>0.32076538339999999</v>
      </c>
      <c r="H13" s="260">
        <v>26.6</v>
      </c>
      <c r="I13" s="261">
        <v>3</v>
      </c>
      <c r="J13" s="261">
        <f>IFERROR(VLOOKUP($B13,'Core Indicators'!$E$3:$EU$906,147,FALSE),"x")</f>
        <v>5</v>
      </c>
      <c r="K13" s="262">
        <v>-0.57727032899999997</v>
      </c>
      <c r="L13" s="260">
        <v>3</v>
      </c>
      <c r="M13" s="261">
        <v>10</v>
      </c>
      <c r="N13" s="261">
        <v>30</v>
      </c>
      <c r="O13" s="261">
        <f>IFERROR(VLOOKUP(B13,'Core Indicators'!$E$3:$G$9906,3,FALSE),"x")</f>
        <v>10040000</v>
      </c>
      <c r="P13" s="261">
        <v>82663</v>
      </c>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c r="CH13" s="255"/>
      <c r="CI13" s="255"/>
      <c r="CJ13" s="255"/>
      <c r="CK13" s="255"/>
      <c r="CL13" s="255"/>
      <c r="CM13" s="255"/>
      <c r="CN13" s="255"/>
      <c r="CO13" s="255"/>
      <c r="CP13" s="255"/>
      <c r="CQ13" s="255"/>
      <c r="CR13" s="255"/>
      <c r="CS13" s="255"/>
      <c r="CT13" s="255"/>
      <c r="CU13" s="255"/>
      <c r="CV13" s="255"/>
      <c r="CW13" s="255"/>
      <c r="CX13" s="255"/>
      <c r="CY13" s="255"/>
      <c r="CZ13" s="255"/>
      <c r="DA13" s="255"/>
      <c r="DB13" s="255"/>
      <c r="DC13" s="255"/>
      <c r="DD13" s="255"/>
      <c r="DE13" s="255"/>
      <c r="DF13" s="255"/>
      <c r="DG13" s="255"/>
      <c r="DH13" s="255"/>
      <c r="DI13" s="255"/>
      <c r="DJ13" s="255"/>
      <c r="DK13" s="255"/>
      <c r="DL13" s="255"/>
    </row>
    <row r="14" spans="1:116" x14ac:dyDescent="0.35">
      <c r="A14" s="256" t="s">
        <v>677</v>
      </c>
      <c r="B14" s="257" t="s">
        <v>8237</v>
      </c>
      <c r="C14" s="260">
        <v>0.25789995929999998</v>
      </c>
      <c r="D14" s="261">
        <v>8</v>
      </c>
      <c r="E14" s="260">
        <v>0</v>
      </c>
      <c r="F14" s="260">
        <v>3.7</v>
      </c>
      <c r="G14" s="260">
        <v>0.51957781189999996</v>
      </c>
      <c r="H14" s="260">
        <v>38.6</v>
      </c>
      <c r="I14" s="261">
        <v>3</v>
      </c>
      <c r="J14" s="261">
        <f>IFERROR(VLOOKUP($B14,'Core Indicators'!$E$3:$EU$906,147,FALSE),"x")</f>
        <v>124</v>
      </c>
      <c r="K14" s="262">
        <v>-1.4319046736000001</v>
      </c>
      <c r="L14" s="260">
        <v>2.5</v>
      </c>
      <c r="M14" s="261">
        <v>13</v>
      </c>
      <c r="N14" s="261">
        <v>19</v>
      </c>
      <c r="O14" s="261">
        <f>IFERROR(VLOOKUP(B14,'Core Indicators'!$E$3:$G$9906,3,FALSE),"x")</f>
        <v>13000000</v>
      </c>
      <c r="P14" s="261">
        <v>25680</v>
      </c>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c r="CH14" s="255"/>
      <c r="CI14" s="255"/>
      <c r="CJ14" s="255"/>
      <c r="CK14" s="255"/>
      <c r="CL14" s="255"/>
      <c r="CM14" s="255"/>
      <c r="CN14" s="255"/>
      <c r="CO14" s="255"/>
      <c r="CP14" s="255"/>
      <c r="CQ14" s="255"/>
      <c r="CR14" s="255"/>
      <c r="CS14" s="255"/>
      <c r="CT14" s="255"/>
      <c r="CU14" s="255"/>
      <c r="CV14" s="255"/>
      <c r="CW14" s="255"/>
      <c r="CX14" s="255"/>
      <c r="CY14" s="255"/>
      <c r="CZ14" s="255"/>
      <c r="DA14" s="255"/>
      <c r="DB14" s="255"/>
      <c r="DC14" s="255"/>
      <c r="DD14" s="255"/>
      <c r="DE14" s="255"/>
      <c r="DF14" s="255"/>
      <c r="DG14" s="255"/>
      <c r="DH14" s="255"/>
      <c r="DI14" s="255"/>
      <c r="DJ14" s="255"/>
      <c r="DK14" s="255"/>
      <c r="DL14" s="255"/>
    </row>
    <row r="15" spans="1:116" x14ac:dyDescent="0.35">
      <c r="A15" s="256" t="s">
        <v>8238</v>
      </c>
      <c r="B15" s="257" t="s">
        <v>8239</v>
      </c>
      <c r="C15" s="260">
        <v>0.49180002620000002</v>
      </c>
      <c r="D15" s="261">
        <v>12</v>
      </c>
      <c r="E15" s="260">
        <v>0.01</v>
      </c>
      <c r="F15" s="260" t="s">
        <v>14</v>
      </c>
      <c r="G15" s="260">
        <v>4.5443996700000003E-2</v>
      </c>
      <c r="H15" s="260">
        <v>27.2</v>
      </c>
      <c r="I15" s="261">
        <v>0</v>
      </c>
      <c r="J15" s="261" t="str">
        <f>IFERROR(VLOOKUP($B15,'Core Indicators'!$E$3:$EU$906,147,FALSE),"x")</f>
        <v>x</v>
      </c>
      <c r="K15" s="262">
        <v>1.3637149334000001</v>
      </c>
      <c r="L15" s="260" t="s">
        <v>14</v>
      </c>
      <c r="M15" s="261">
        <v>96</v>
      </c>
      <c r="N15" s="261">
        <v>75</v>
      </c>
      <c r="O15" s="261" t="str">
        <f>IFERROR(VLOOKUP(B15,'Core Indicators'!$E$3:$G$9906,3,FALSE),"x")</f>
        <v>x</v>
      </c>
      <c r="P15" s="261">
        <v>30280</v>
      </c>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c r="CH15" s="255"/>
      <c r="CI15" s="255"/>
      <c r="CJ15" s="255"/>
      <c r="CK15" s="255"/>
      <c r="CL15" s="255"/>
      <c r="CM15" s="255"/>
      <c r="CN15" s="255"/>
      <c r="CO15" s="255"/>
      <c r="CP15" s="255"/>
      <c r="CQ15" s="255"/>
      <c r="CR15" s="255"/>
      <c r="CS15" s="255"/>
      <c r="CT15" s="255"/>
      <c r="CU15" s="255"/>
      <c r="CV15" s="255"/>
      <c r="CW15" s="255"/>
      <c r="CX15" s="255"/>
      <c r="CY15" s="255"/>
      <c r="CZ15" s="255"/>
      <c r="DA15" s="255"/>
      <c r="DB15" s="255"/>
      <c r="DC15" s="255"/>
      <c r="DD15" s="255"/>
      <c r="DE15" s="255"/>
      <c r="DF15" s="255"/>
      <c r="DG15" s="255"/>
      <c r="DH15" s="255"/>
      <c r="DI15" s="255"/>
      <c r="DJ15" s="255"/>
      <c r="DK15" s="255"/>
      <c r="DL15" s="255"/>
    </row>
    <row r="16" spans="1:116" x14ac:dyDescent="0.35">
      <c r="A16" s="256" t="s">
        <v>8240</v>
      </c>
      <c r="B16" s="257" t="s">
        <v>8241</v>
      </c>
      <c r="C16" s="260">
        <v>0.81187498689999993</v>
      </c>
      <c r="D16" s="261">
        <v>9</v>
      </c>
      <c r="E16" s="260">
        <v>0.33</v>
      </c>
      <c r="F16" s="260">
        <v>7.75</v>
      </c>
      <c r="G16" s="260">
        <v>0.61251466889999995</v>
      </c>
      <c r="H16" s="260">
        <v>47.8</v>
      </c>
      <c r="I16" s="261">
        <v>0</v>
      </c>
      <c r="J16" s="261" t="str">
        <f>IFERROR(VLOOKUP($B16,'Core Indicators'!$E$3:$EU$906,147,FALSE),"x")</f>
        <v>x</v>
      </c>
      <c r="K16" s="262">
        <v>-0.66412585970000004</v>
      </c>
      <c r="L16" s="260">
        <v>6.5</v>
      </c>
      <c r="M16" s="261">
        <v>66</v>
      </c>
      <c r="N16" s="261">
        <v>41</v>
      </c>
      <c r="O16" s="261" t="str">
        <f>IFERROR(VLOOKUP(B16,'Core Indicators'!$E$3:$G$9906,3,FALSE),"x")</f>
        <v>x</v>
      </c>
      <c r="P16" s="261">
        <v>112760</v>
      </c>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55"/>
      <c r="CI16" s="255"/>
      <c r="CJ16" s="255"/>
      <c r="CK16" s="255"/>
      <c r="CL16" s="255"/>
      <c r="CM16" s="255"/>
      <c r="CN16" s="255"/>
      <c r="CO16" s="255"/>
      <c r="CP16" s="255"/>
      <c r="CQ16" s="255"/>
      <c r="CR16" s="255"/>
      <c r="CS16" s="255"/>
      <c r="CT16" s="255"/>
      <c r="CU16" s="255"/>
      <c r="CV16" s="255"/>
      <c r="CW16" s="255"/>
      <c r="CX16" s="255"/>
      <c r="CY16" s="255"/>
      <c r="CZ16" s="255"/>
      <c r="DA16" s="255"/>
      <c r="DB16" s="255"/>
      <c r="DC16" s="255"/>
      <c r="DD16" s="255"/>
      <c r="DE16" s="255"/>
      <c r="DF16" s="255"/>
      <c r="DG16" s="255"/>
      <c r="DH16" s="255"/>
      <c r="DI16" s="255"/>
      <c r="DJ16" s="255"/>
      <c r="DK16" s="255"/>
      <c r="DL16" s="255"/>
    </row>
    <row r="17" spans="1:116" x14ac:dyDescent="0.35">
      <c r="A17" s="256" t="s">
        <v>406</v>
      </c>
      <c r="B17" s="257" t="s">
        <v>8242</v>
      </c>
      <c r="C17" s="260">
        <v>0.55109997759999996</v>
      </c>
      <c r="D17" s="261">
        <v>11</v>
      </c>
      <c r="E17" s="260">
        <v>0</v>
      </c>
      <c r="F17" s="260">
        <v>6.2</v>
      </c>
      <c r="G17" s="260">
        <v>0.61156915869999995</v>
      </c>
      <c r="H17" s="260">
        <v>35.299999999999997</v>
      </c>
      <c r="I17" s="261">
        <v>5</v>
      </c>
      <c r="J17" s="261">
        <f>IFERROR(VLOOKUP($B17,'Core Indicators'!$E$3:$EU$906,147,FALSE),"x")</f>
        <v>566</v>
      </c>
      <c r="K17" s="262">
        <v>-0.42625910039999998</v>
      </c>
      <c r="L17" s="260">
        <v>4.25</v>
      </c>
      <c r="M17" s="261">
        <v>56</v>
      </c>
      <c r="N17" s="261">
        <v>40</v>
      </c>
      <c r="O17" s="261">
        <f>IFERROR(VLOOKUP(B17,'Core Indicators'!$E$3:$G$9906,3,FALSE),"x")</f>
        <v>21135000</v>
      </c>
      <c r="P17" s="261">
        <v>273600</v>
      </c>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c r="CA17" s="255"/>
      <c r="CB17" s="255"/>
      <c r="CC17" s="255"/>
      <c r="CD17" s="255"/>
      <c r="CE17" s="255"/>
      <c r="CF17" s="255"/>
      <c r="CG17" s="255"/>
      <c r="CH17" s="255"/>
      <c r="CI17" s="255"/>
      <c r="CJ17" s="255"/>
      <c r="CK17" s="255"/>
      <c r="CL17" s="255"/>
      <c r="CM17" s="255"/>
      <c r="CN17" s="255"/>
      <c r="CO17" s="255"/>
      <c r="CP17" s="255"/>
      <c r="CQ17" s="255"/>
      <c r="CR17" s="255"/>
      <c r="CS17" s="255"/>
      <c r="CT17" s="255"/>
      <c r="CU17" s="255"/>
      <c r="CV17" s="255"/>
      <c r="CW17" s="255"/>
      <c r="CX17" s="255"/>
      <c r="CY17" s="255"/>
      <c r="CZ17" s="255"/>
      <c r="DA17" s="255"/>
      <c r="DB17" s="255"/>
      <c r="DC17" s="255"/>
      <c r="DD17" s="255"/>
      <c r="DE17" s="255"/>
      <c r="DF17" s="255"/>
      <c r="DG17" s="255"/>
      <c r="DH17" s="255"/>
      <c r="DI17" s="255"/>
      <c r="DJ17" s="255"/>
      <c r="DK17" s="255"/>
      <c r="DL17" s="255"/>
    </row>
    <row r="18" spans="1:116" x14ac:dyDescent="0.35">
      <c r="A18" s="256" t="s">
        <v>139</v>
      </c>
      <c r="B18" s="257" t="s">
        <v>8243</v>
      </c>
      <c r="C18" s="260">
        <v>0.1888710338</v>
      </c>
      <c r="D18" s="261">
        <v>7</v>
      </c>
      <c r="E18" s="260">
        <v>0.122</v>
      </c>
      <c r="F18" s="260">
        <v>4.4166666667000003</v>
      </c>
      <c r="G18" s="260">
        <v>0.53584621349999995</v>
      </c>
      <c r="H18" s="260">
        <v>32.4</v>
      </c>
      <c r="I18" s="261">
        <v>3</v>
      </c>
      <c r="J18" s="261">
        <f>IFERROR(VLOOKUP($B18,'Core Indicators'!$E$3:$EU$906,147,FALSE),"x")</f>
        <v>126</v>
      </c>
      <c r="K18" s="262">
        <v>-0.63630837200000001</v>
      </c>
      <c r="L18" s="260">
        <v>3.5</v>
      </c>
      <c r="M18" s="261">
        <v>39</v>
      </c>
      <c r="N18" s="261">
        <v>26</v>
      </c>
      <c r="O18" s="261">
        <f>IFERROR(VLOOKUP(B18,'Core Indicators'!$E$3:$G$9906,3,FALSE),"x")</f>
        <v>171684000</v>
      </c>
      <c r="P18" s="261">
        <v>130170</v>
      </c>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c r="CH18" s="255"/>
      <c r="CI18" s="255"/>
      <c r="CJ18" s="255"/>
      <c r="CK18" s="255"/>
      <c r="CL18" s="255"/>
      <c r="CM18" s="255"/>
      <c r="CN18" s="255"/>
      <c r="CO18" s="255"/>
      <c r="CP18" s="255"/>
      <c r="CQ18" s="255"/>
      <c r="CR18" s="255"/>
      <c r="CS18" s="255"/>
      <c r="CT18" s="255"/>
      <c r="CU18" s="255"/>
      <c r="CV18" s="255"/>
      <c r="CW18" s="255"/>
      <c r="CX18" s="255"/>
      <c r="CY18" s="255"/>
      <c r="CZ18" s="255"/>
      <c r="DA18" s="255"/>
      <c r="DB18" s="255"/>
      <c r="DC18" s="255"/>
      <c r="DD18" s="255"/>
      <c r="DE18" s="255"/>
      <c r="DF18" s="255"/>
      <c r="DG18" s="255"/>
      <c r="DH18" s="255"/>
      <c r="DI18" s="255"/>
      <c r="DJ18" s="255"/>
      <c r="DK18" s="255"/>
      <c r="DL18" s="255"/>
    </row>
    <row r="19" spans="1:116" x14ac:dyDescent="0.35">
      <c r="A19" s="256" t="s">
        <v>8244</v>
      </c>
      <c r="B19" s="257" t="s">
        <v>8245</v>
      </c>
      <c r="C19" s="260">
        <v>0.29830702730000003</v>
      </c>
      <c r="D19" s="261">
        <v>9</v>
      </c>
      <c r="E19" s="260">
        <v>0.05</v>
      </c>
      <c r="F19" s="260">
        <v>7.95</v>
      </c>
      <c r="G19" s="260">
        <v>0.21775610300000001</v>
      </c>
      <c r="H19" s="260">
        <v>41.3</v>
      </c>
      <c r="I19" s="261">
        <v>2</v>
      </c>
      <c r="J19" s="261" t="str">
        <f>IFERROR(VLOOKUP($B19,'Core Indicators'!$E$3:$EU$906,147,FALSE),"x")</f>
        <v>x</v>
      </c>
      <c r="K19" s="262">
        <v>3.5896573199999997E-2</v>
      </c>
      <c r="L19" s="260">
        <v>7.5</v>
      </c>
      <c r="M19" s="261">
        <v>80</v>
      </c>
      <c r="N19" s="261">
        <v>43</v>
      </c>
      <c r="O19" s="261" t="str">
        <f>IFERROR(VLOOKUP(B19,'Core Indicators'!$E$3:$G$9906,3,FALSE),"x")</f>
        <v>x</v>
      </c>
      <c r="P19" s="261">
        <v>108560</v>
      </c>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c r="CG19" s="255"/>
      <c r="CH19" s="255"/>
      <c r="CI19" s="255"/>
      <c r="CJ19" s="255"/>
      <c r="CK19" s="255"/>
      <c r="CL19" s="255"/>
      <c r="CM19" s="255"/>
      <c r="CN19" s="255"/>
      <c r="CO19" s="255"/>
      <c r="CP19" s="255"/>
      <c r="CQ19" s="255"/>
      <c r="CR19" s="255"/>
      <c r="CS19" s="255"/>
      <c r="CT19" s="255"/>
      <c r="CU19" s="255"/>
      <c r="CV19" s="255"/>
      <c r="CW19" s="255"/>
      <c r="CX19" s="255"/>
      <c r="CY19" s="255"/>
      <c r="CZ19" s="255"/>
      <c r="DA19" s="255"/>
      <c r="DB19" s="255"/>
      <c r="DC19" s="255"/>
      <c r="DD19" s="255"/>
      <c r="DE19" s="255"/>
      <c r="DF19" s="255"/>
      <c r="DG19" s="255"/>
      <c r="DH19" s="255"/>
      <c r="DI19" s="255"/>
      <c r="DJ19" s="255"/>
      <c r="DK19" s="255"/>
      <c r="DL19" s="255"/>
    </row>
    <row r="20" spans="1:116" x14ac:dyDescent="0.35">
      <c r="A20" s="256" t="s">
        <v>8246</v>
      </c>
      <c r="B20" s="257" t="s">
        <v>8247</v>
      </c>
      <c r="C20" s="260">
        <v>0.85500000239999996</v>
      </c>
      <c r="D20" s="261">
        <v>3</v>
      </c>
      <c r="E20" s="260">
        <v>0</v>
      </c>
      <c r="F20" s="260">
        <v>3</v>
      </c>
      <c r="G20" s="260">
        <v>0.20729597050000001</v>
      </c>
      <c r="H20" s="260" t="s">
        <v>14</v>
      </c>
      <c r="I20" s="261">
        <v>2</v>
      </c>
      <c r="J20" s="261" t="str">
        <f>IFERROR(VLOOKUP($B20,'Core Indicators'!$E$3:$EU$906,147,FALSE),"x")</f>
        <v>x</v>
      </c>
      <c r="K20" s="262">
        <v>0.49437779189999997</v>
      </c>
      <c r="L20" s="260">
        <v>2.75</v>
      </c>
      <c r="M20" s="261">
        <v>11</v>
      </c>
      <c r="N20" s="261">
        <v>42</v>
      </c>
      <c r="O20" s="261" t="str">
        <f>IFERROR(VLOOKUP(B20,'Core Indicators'!$E$3:$G$9906,3,FALSE),"x")</f>
        <v>x</v>
      </c>
      <c r="P20" s="261">
        <v>771</v>
      </c>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5"/>
    </row>
    <row r="21" spans="1:116" x14ac:dyDescent="0.35">
      <c r="A21" s="256" t="s">
        <v>8248</v>
      </c>
      <c r="B21" s="257" t="s">
        <v>8249</v>
      </c>
      <c r="C21" s="260">
        <v>0.2752909596</v>
      </c>
      <c r="D21" s="261">
        <v>12</v>
      </c>
      <c r="E21" s="260">
        <v>0</v>
      </c>
      <c r="F21" s="260" t="s">
        <v>14</v>
      </c>
      <c r="G21" s="260">
        <v>0.35254190839999999</v>
      </c>
      <c r="H21" s="260" t="s">
        <v>14</v>
      </c>
      <c r="I21" s="261">
        <v>0</v>
      </c>
      <c r="J21" s="261" t="str">
        <f>IFERROR(VLOOKUP($B21,'Core Indicators'!$E$3:$EU$906,147,FALSE),"x")</f>
        <v>x</v>
      </c>
      <c r="K21" s="262">
        <v>7.6531879600000005E-2</v>
      </c>
      <c r="L21" s="260" t="s">
        <v>14</v>
      </c>
      <c r="M21" s="261">
        <v>91</v>
      </c>
      <c r="N21" s="261">
        <v>64</v>
      </c>
      <c r="O21" s="261" t="str">
        <f>IFERROR(VLOOKUP(B21,'Core Indicators'!$E$3:$G$9906,3,FALSE),"x")</f>
        <v>x</v>
      </c>
      <c r="P21" s="261">
        <v>10010</v>
      </c>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c r="CH21" s="255"/>
      <c r="CI21" s="255"/>
      <c r="CJ21" s="255"/>
      <c r="CK21" s="255"/>
      <c r="CL21" s="255"/>
      <c r="CM21" s="255"/>
      <c r="CN21" s="255"/>
      <c r="CO21" s="255"/>
      <c r="CP21" s="255"/>
      <c r="CQ21" s="255"/>
      <c r="CR21" s="255"/>
      <c r="CS21" s="255"/>
      <c r="CT21" s="255"/>
      <c r="CU21" s="255"/>
      <c r="CV21" s="255"/>
      <c r="CW21" s="255"/>
      <c r="CX21" s="255"/>
      <c r="CY21" s="255"/>
      <c r="CZ21" s="255"/>
      <c r="DA21" s="255"/>
      <c r="DB21" s="255"/>
      <c r="DC21" s="255"/>
      <c r="DD21" s="255"/>
      <c r="DE21" s="255"/>
      <c r="DF21" s="255"/>
      <c r="DG21" s="255"/>
      <c r="DH21" s="255"/>
      <c r="DI21" s="255"/>
      <c r="DJ21" s="255"/>
      <c r="DK21" s="255"/>
      <c r="DL21" s="255"/>
    </row>
    <row r="22" spans="1:116" x14ac:dyDescent="0.35">
      <c r="A22" s="256" t="s">
        <v>8250</v>
      </c>
      <c r="B22" s="257" t="s">
        <v>8251</v>
      </c>
      <c r="C22" s="260">
        <v>0.63031901420000003</v>
      </c>
      <c r="D22" s="261">
        <v>6</v>
      </c>
      <c r="E22" s="260">
        <v>0.01</v>
      </c>
      <c r="F22" s="260">
        <v>5.75</v>
      </c>
      <c r="G22" s="260">
        <v>0.1620850103</v>
      </c>
      <c r="H22" s="260">
        <v>33</v>
      </c>
      <c r="I22" s="261">
        <v>1</v>
      </c>
      <c r="J22" s="261" t="str">
        <f>IFERROR(VLOOKUP($B22,'Core Indicators'!$E$3:$EU$906,147,FALSE),"x")</f>
        <v>x</v>
      </c>
      <c r="K22" s="262">
        <v>-0.23354159299999999</v>
      </c>
      <c r="L22" s="260">
        <v>6</v>
      </c>
      <c r="M22" s="261">
        <v>53</v>
      </c>
      <c r="N22" s="261">
        <v>36</v>
      </c>
      <c r="O22" s="261" t="str">
        <f>IFERROR(VLOOKUP(B22,'Core Indicators'!$E$3:$G$9906,3,FALSE),"x")</f>
        <v>x</v>
      </c>
      <c r="P22" s="261">
        <v>51200</v>
      </c>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55"/>
      <c r="CV22" s="255"/>
      <c r="CW22" s="255"/>
      <c r="CX22" s="255"/>
      <c r="CY22" s="255"/>
      <c r="CZ22" s="255"/>
      <c r="DA22" s="255"/>
      <c r="DB22" s="255"/>
      <c r="DC22" s="255"/>
      <c r="DD22" s="255"/>
      <c r="DE22" s="255"/>
      <c r="DF22" s="255"/>
      <c r="DG22" s="255"/>
      <c r="DH22" s="255"/>
      <c r="DI22" s="255"/>
      <c r="DJ22" s="255"/>
      <c r="DK22" s="255"/>
      <c r="DL22" s="255"/>
    </row>
    <row r="23" spans="1:116" x14ac:dyDescent="0.35">
      <c r="A23" s="256" t="s">
        <v>8252</v>
      </c>
      <c r="B23" s="257" t="s">
        <v>8253</v>
      </c>
      <c r="C23" s="260">
        <v>0.3724950447</v>
      </c>
      <c r="D23" s="261">
        <v>2</v>
      </c>
      <c r="E23" s="260">
        <v>4.1000000000000002E-2</v>
      </c>
      <c r="F23" s="260">
        <v>4.3833333333000004</v>
      </c>
      <c r="G23" s="260">
        <v>0.11907633970000001</v>
      </c>
      <c r="H23" s="260">
        <v>25.3</v>
      </c>
      <c r="I23" s="261">
        <v>3</v>
      </c>
      <c r="J23" s="261" t="str">
        <f>IFERROR(VLOOKUP($B23,'Core Indicators'!$E$3:$EU$906,147,FALSE),"x")</f>
        <v>x</v>
      </c>
      <c r="K23" s="262">
        <v>-0.79445779319999987</v>
      </c>
      <c r="L23" s="260">
        <v>4</v>
      </c>
      <c r="M23" s="261">
        <v>19</v>
      </c>
      <c r="N23" s="261">
        <v>45</v>
      </c>
      <c r="O23" s="261" t="str">
        <f>IFERROR(VLOOKUP(B23,'Core Indicators'!$E$3:$G$9906,3,FALSE),"x")</f>
        <v>x</v>
      </c>
      <c r="P23" s="261">
        <v>202910</v>
      </c>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5"/>
      <c r="CI23" s="255"/>
      <c r="CJ23" s="255"/>
      <c r="CK23" s="255"/>
      <c r="CL23" s="255"/>
      <c r="CM23" s="255"/>
      <c r="CN23" s="255"/>
      <c r="CO23" s="255"/>
      <c r="CP23" s="255"/>
      <c r="CQ23" s="255"/>
      <c r="CR23" s="255"/>
      <c r="CS23" s="255"/>
      <c r="CT23" s="255"/>
      <c r="CU23" s="255"/>
      <c r="CV23" s="255"/>
      <c r="CW23" s="255"/>
      <c r="CX23" s="255"/>
      <c r="CY23" s="255"/>
      <c r="CZ23" s="255"/>
      <c r="DA23" s="255"/>
      <c r="DB23" s="255"/>
      <c r="DC23" s="255"/>
      <c r="DD23" s="255"/>
      <c r="DE23" s="255"/>
      <c r="DF23" s="255"/>
      <c r="DG23" s="255"/>
      <c r="DH23" s="255"/>
      <c r="DI23" s="255"/>
      <c r="DJ23" s="255"/>
      <c r="DK23" s="255"/>
      <c r="DL23" s="255"/>
    </row>
    <row r="24" spans="1:116" x14ac:dyDescent="0.35">
      <c r="A24" s="256" t="s">
        <v>8254</v>
      </c>
      <c r="B24" s="257" t="s">
        <v>8255</v>
      </c>
      <c r="C24" s="260">
        <v>0.63658801529999998</v>
      </c>
      <c r="D24" s="261">
        <v>14</v>
      </c>
      <c r="E24" s="260">
        <v>0</v>
      </c>
      <c r="F24" s="260" t="s">
        <v>14</v>
      </c>
      <c r="G24" s="260">
        <v>0.39140979419999999</v>
      </c>
      <c r="H24" s="260">
        <v>53.3</v>
      </c>
      <c r="I24" s="261">
        <v>0</v>
      </c>
      <c r="J24" s="261" t="str">
        <f>IFERROR(VLOOKUP($B24,'Core Indicators'!$E$3:$EU$906,147,FALSE),"x")</f>
        <v>x</v>
      </c>
      <c r="K24" s="262">
        <v>-0.77551245689999992</v>
      </c>
      <c r="L24" s="260" t="s">
        <v>14</v>
      </c>
      <c r="M24" s="261">
        <v>86</v>
      </c>
      <c r="N24" s="261" t="s">
        <v>14</v>
      </c>
      <c r="O24" s="261" t="str">
        <f>IFERROR(VLOOKUP(B24,'Core Indicators'!$E$3:$G$9906,3,FALSE),"x")</f>
        <v>x</v>
      </c>
      <c r="P24" s="261">
        <v>22810</v>
      </c>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row>
    <row r="25" spans="1:116" x14ac:dyDescent="0.35">
      <c r="A25" s="256" t="s">
        <v>8256</v>
      </c>
      <c r="B25" s="257" t="s">
        <v>8257</v>
      </c>
      <c r="C25" s="260">
        <v>0.67240000150000001</v>
      </c>
      <c r="D25" s="261">
        <v>11</v>
      </c>
      <c r="E25" s="260">
        <v>3.5000000000000003E-2</v>
      </c>
      <c r="F25" s="260">
        <v>6.8</v>
      </c>
      <c r="G25" s="260">
        <v>0.44613712929999999</v>
      </c>
      <c r="H25" s="260">
        <v>41.6</v>
      </c>
      <c r="I25" s="261">
        <v>3</v>
      </c>
      <c r="J25" s="261" t="str">
        <f>IFERROR(VLOOKUP($B25,'Core Indicators'!$E$3:$EU$906,147,FALSE),"x")</f>
        <v>x</v>
      </c>
      <c r="K25" s="262">
        <v>-1.1213886738000001</v>
      </c>
      <c r="L25" s="260">
        <v>5.25</v>
      </c>
      <c r="M25" s="261">
        <v>63</v>
      </c>
      <c r="N25" s="261">
        <v>31</v>
      </c>
      <c r="O25" s="261" t="str">
        <f>IFERROR(VLOOKUP(B25,'Core Indicators'!$E$3:$G$9906,3,FALSE),"x")</f>
        <v>x</v>
      </c>
      <c r="P25" s="261">
        <v>1083300</v>
      </c>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255"/>
      <c r="CS25" s="255"/>
      <c r="CT25" s="255"/>
      <c r="CU25" s="255"/>
      <c r="CV25" s="255"/>
      <c r="CW25" s="255"/>
      <c r="CX25" s="255"/>
      <c r="CY25" s="255"/>
      <c r="CZ25" s="255"/>
      <c r="DA25" s="255"/>
      <c r="DB25" s="255"/>
      <c r="DC25" s="255"/>
      <c r="DD25" s="255"/>
      <c r="DE25" s="255"/>
      <c r="DF25" s="255"/>
      <c r="DG25" s="255"/>
      <c r="DH25" s="255"/>
      <c r="DI25" s="255"/>
      <c r="DJ25" s="255"/>
      <c r="DK25" s="255"/>
      <c r="DL25" s="255"/>
    </row>
    <row r="26" spans="1:116" x14ac:dyDescent="0.35">
      <c r="A26" s="256" t="s">
        <v>3137</v>
      </c>
      <c r="B26" s="257" t="s">
        <v>8258</v>
      </c>
      <c r="C26" s="260">
        <v>0.51540597229999996</v>
      </c>
      <c r="D26" s="261">
        <v>12</v>
      </c>
      <c r="E26" s="260">
        <v>6.6299999999999998E-2</v>
      </c>
      <c r="F26" s="260">
        <v>7.4</v>
      </c>
      <c r="G26" s="260">
        <v>0.38554076850000002</v>
      </c>
      <c r="H26" s="260">
        <v>53.4</v>
      </c>
      <c r="I26" s="261">
        <v>4</v>
      </c>
      <c r="J26" s="261">
        <f>IFERROR(VLOOKUP($B26,'Core Indicators'!$E$3:$EU$906,147,FALSE),"x")</f>
        <v>3181</v>
      </c>
      <c r="K26" s="262">
        <v>-0.18090397120000001</v>
      </c>
      <c r="L26" s="260">
        <v>7.5</v>
      </c>
      <c r="M26" s="261">
        <v>75</v>
      </c>
      <c r="N26" s="261">
        <v>35</v>
      </c>
      <c r="O26" s="261">
        <f>IFERROR(VLOOKUP(B26,'Core Indicators'!$E$3:$G$9906,3,FALSE),"x")</f>
        <v>212617000</v>
      </c>
      <c r="P26" s="261">
        <v>8358140</v>
      </c>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row>
    <row r="27" spans="1:116" x14ac:dyDescent="0.35">
      <c r="A27" s="256" t="s">
        <v>8259</v>
      </c>
      <c r="B27" s="257" t="s">
        <v>8260</v>
      </c>
      <c r="C27" s="260">
        <v>0</v>
      </c>
      <c r="D27" s="261">
        <v>12</v>
      </c>
      <c r="E27" s="260">
        <v>0</v>
      </c>
      <c r="F27" s="260" t="s">
        <v>14</v>
      </c>
      <c r="G27" s="260">
        <v>0.25602427439999997</v>
      </c>
      <c r="H27" s="260" t="s">
        <v>14</v>
      </c>
      <c r="I27" s="261">
        <v>0</v>
      </c>
      <c r="J27" s="261" t="str">
        <f>IFERROR(VLOOKUP($B27,'Core Indicators'!$E$3:$EU$906,147,FALSE),"x")</f>
        <v>x</v>
      </c>
      <c r="K27" s="262">
        <v>0.35702922939999998</v>
      </c>
      <c r="L27" s="260" t="s">
        <v>14</v>
      </c>
      <c r="M27" s="261">
        <v>95</v>
      </c>
      <c r="N27" s="261">
        <v>62</v>
      </c>
      <c r="O27" s="261" t="str">
        <f>IFERROR(VLOOKUP(B27,'Core Indicators'!$E$3:$G$9906,3,FALSE),"x")</f>
        <v>x</v>
      </c>
      <c r="P27" s="261">
        <v>430</v>
      </c>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row>
    <row r="28" spans="1:116" x14ac:dyDescent="0.35">
      <c r="A28" s="256" t="s">
        <v>8261</v>
      </c>
      <c r="B28" s="257" t="s">
        <v>8262</v>
      </c>
      <c r="C28" s="260">
        <v>0.6545000071</v>
      </c>
      <c r="D28" s="261">
        <v>3</v>
      </c>
      <c r="E28" s="260">
        <v>0</v>
      </c>
      <c r="F28" s="260" t="s">
        <v>14</v>
      </c>
      <c r="G28" s="260">
        <v>0.23351593270000001</v>
      </c>
      <c r="H28" s="260" t="s">
        <v>14</v>
      </c>
      <c r="I28" s="261">
        <v>0</v>
      </c>
      <c r="J28" s="261" t="str">
        <f>IFERROR(VLOOKUP($B28,'Core Indicators'!$E$3:$EU$906,147,FALSE),"x")</f>
        <v>x</v>
      </c>
      <c r="K28" s="262">
        <v>0.61426669359999997</v>
      </c>
      <c r="L28" s="260" t="s">
        <v>14</v>
      </c>
      <c r="M28" s="261">
        <v>28</v>
      </c>
      <c r="N28" s="261">
        <v>60</v>
      </c>
      <c r="O28" s="261" t="str">
        <f>IFERROR(VLOOKUP(B28,'Core Indicators'!$E$3:$G$9906,3,FALSE),"x")</f>
        <v>x</v>
      </c>
      <c r="P28" s="261">
        <v>5270</v>
      </c>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row>
    <row r="29" spans="1:116" x14ac:dyDescent="0.35">
      <c r="A29" s="256" t="s">
        <v>8263</v>
      </c>
      <c r="B29" s="257" t="s">
        <v>8264</v>
      </c>
      <c r="C29" s="260">
        <v>0.75999999279999997</v>
      </c>
      <c r="D29" s="261">
        <v>6</v>
      </c>
      <c r="E29" s="260">
        <v>0</v>
      </c>
      <c r="F29" s="260">
        <v>6.85</v>
      </c>
      <c r="G29" s="260">
        <v>0.43637777080000001</v>
      </c>
      <c r="H29" s="260">
        <v>37.4</v>
      </c>
      <c r="I29" s="261">
        <v>0</v>
      </c>
      <c r="J29" s="261" t="str">
        <f>IFERROR(VLOOKUP($B29,'Core Indicators'!$E$3:$EU$906,147,FALSE),"x")</f>
        <v>x</v>
      </c>
      <c r="K29" s="262">
        <v>0.58970773219999995</v>
      </c>
      <c r="L29" s="260">
        <v>7.25</v>
      </c>
      <c r="M29" s="261">
        <v>58</v>
      </c>
      <c r="N29" s="261">
        <v>68</v>
      </c>
      <c r="O29" s="261" t="str">
        <f>IFERROR(VLOOKUP(B29,'Core Indicators'!$E$3:$G$9906,3,FALSE),"x")</f>
        <v>x</v>
      </c>
      <c r="P29" s="261">
        <v>38117</v>
      </c>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row>
    <row r="30" spans="1:116" x14ac:dyDescent="0.35">
      <c r="A30" s="256" t="s">
        <v>8265</v>
      </c>
      <c r="B30" s="257" t="s">
        <v>8266</v>
      </c>
      <c r="C30" s="260">
        <v>0.66707900850000001</v>
      </c>
      <c r="D30" s="261">
        <v>10</v>
      </c>
      <c r="E30" s="260">
        <v>0.02</v>
      </c>
      <c r="F30" s="260">
        <v>8.35</v>
      </c>
      <c r="G30" s="260">
        <v>0.46426597219999999</v>
      </c>
      <c r="H30" s="260">
        <v>53.3</v>
      </c>
      <c r="I30" s="261">
        <v>0</v>
      </c>
      <c r="J30" s="261" t="str">
        <f>IFERROR(VLOOKUP($B30,'Core Indicators'!$E$3:$EU$906,147,FALSE),"x")</f>
        <v>x</v>
      </c>
      <c r="K30" s="262">
        <v>0.49843922260000001</v>
      </c>
      <c r="L30" s="260">
        <v>8</v>
      </c>
      <c r="M30" s="261">
        <v>72</v>
      </c>
      <c r="N30" s="261">
        <v>61</v>
      </c>
      <c r="O30" s="261" t="str">
        <f>IFERROR(VLOOKUP(B30,'Core Indicators'!$E$3:$G$9906,3,FALSE),"x")</f>
        <v>x</v>
      </c>
      <c r="P30" s="261">
        <v>566730</v>
      </c>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row>
    <row r="31" spans="1:116" x14ac:dyDescent="0.35">
      <c r="A31" s="256" t="s">
        <v>199</v>
      </c>
      <c r="B31" s="257" t="s">
        <v>8267</v>
      </c>
      <c r="C31" s="260">
        <v>0.87789099120000003</v>
      </c>
      <c r="D31" s="261">
        <v>4</v>
      </c>
      <c r="E31" s="260">
        <v>0.183</v>
      </c>
      <c r="F31" s="260">
        <v>3.55</v>
      </c>
      <c r="G31" s="260">
        <v>0.68207866260000005</v>
      </c>
      <c r="H31" s="260">
        <v>56.2</v>
      </c>
      <c r="I31" s="261">
        <v>5</v>
      </c>
      <c r="J31" s="261">
        <f>IFERROR(VLOOKUP($B31,'Core Indicators'!$E$3:$EU$906,147,FALSE),"x")</f>
        <v>930</v>
      </c>
      <c r="K31" s="262">
        <v>-1.7283856869000001</v>
      </c>
      <c r="L31" s="260">
        <v>3.25</v>
      </c>
      <c r="M31" s="261">
        <v>10</v>
      </c>
      <c r="N31" s="261">
        <v>25</v>
      </c>
      <c r="O31" s="261">
        <f>IFERROR(VLOOKUP(B31,'Core Indicators'!$E$3:$G$9906,3,FALSE),"x")</f>
        <v>4704000</v>
      </c>
      <c r="P31" s="261">
        <v>622980</v>
      </c>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row>
    <row r="32" spans="1:116" x14ac:dyDescent="0.35">
      <c r="A32" s="256" t="s">
        <v>8268</v>
      </c>
      <c r="B32" s="257" t="s">
        <v>8269</v>
      </c>
      <c r="C32" s="260">
        <v>0.59715102890000005</v>
      </c>
      <c r="D32" s="261">
        <v>12</v>
      </c>
      <c r="E32" s="260">
        <v>2.8000000000000001E-2</v>
      </c>
      <c r="F32" s="260" t="s">
        <v>14</v>
      </c>
      <c r="G32" s="260">
        <v>8.2716424699999999E-2</v>
      </c>
      <c r="H32" s="260">
        <v>33.299999999999997</v>
      </c>
      <c r="I32" s="261">
        <v>0</v>
      </c>
      <c r="J32" s="261" t="str">
        <f>IFERROR(VLOOKUP($B32,'Core Indicators'!$E$3:$EU$906,147,FALSE),"x")</f>
        <v>x</v>
      </c>
      <c r="K32" s="262">
        <v>1.7599397898</v>
      </c>
      <c r="L32" s="260" t="s">
        <v>14</v>
      </c>
      <c r="M32" s="261">
        <v>98</v>
      </c>
      <c r="N32" s="261">
        <v>77</v>
      </c>
      <c r="O32" s="261" t="str">
        <f>IFERROR(VLOOKUP(B32,'Core Indicators'!$E$3:$G$9906,3,FALSE),"x")</f>
        <v>x</v>
      </c>
      <c r="P32" s="261">
        <v>9093510</v>
      </c>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row>
    <row r="33" spans="1:116" x14ac:dyDescent="0.35">
      <c r="A33" s="256" t="s">
        <v>8270</v>
      </c>
      <c r="B33" s="257" t="s">
        <v>8271</v>
      </c>
      <c r="C33" s="260">
        <v>0.5450100068</v>
      </c>
      <c r="D33" s="261">
        <v>11</v>
      </c>
      <c r="E33" s="260">
        <v>0</v>
      </c>
      <c r="F33" s="260" t="s">
        <v>14</v>
      </c>
      <c r="G33" s="260">
        <v>3.6718722199999998E-2</v>
      </c>
      <c r="H33" s="260">
        <v>33.1</v>
      </c>
      <c r="I33" s="261">
        <v>0</v>
      </c>
      <c r="J33" s="261" t="str">
        <f>IFERROR(VLOOKUP($B33,'Core Indicators'!$E$3:$EU$906,147,FALSE),"x")</f>
        <v>x</v>
      </c>
      <c r="K33" s="262">
        <v>1.9066414833000001</v>
      </c>
      <c r="L33" s="260" t="s">
        <v>14</v>
      </c>
      <c r="M33" s="261">
        <v>96</v>
      </c>
      <c r="N33" s="261">
        <v>85</v>
      </c>
      <c r="O33" s="261" t="str">
        <f>IFERROR(VLOOKUP(B33,'Core Indicators'!$E$3:$G$9906,3,FALSE),"x")</f>
        <v>x</v>
      </c>
      <c r="P33" s="261">
        <v>39516</v>
      </c>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row>
    <row r="34" spans="1:116" x14ac:dyDescent="0.35">
      <c r="A34" s="256" t="s">
        <v>3180</v>
      </c>
      <c r="B34" s="257" t="s">
        <v>8272</v>
      </c>
      <c r="C34" s="260">
        <v>0.16604995180000001</v>
      </c>
      <c r="D34" s="261">
        <v>12</v>
      </c>
      <c r="E34" s="260">
        <v>0.04</v>
      </c>
      <c r="F34" s="260">
        <v>9.3000000000000007</v>
      </c>
      <c r="G34" s="260">
        <v>0.28785367480000001</v>
      </c>
      <c r="H34" s="260">
        <v>44.4</v>
      </c>
      <c r="I34" s="261">
        <v>3</v>
      </c>
      <c r="J34" s="261">
        <f>IFERROR(VLOOKUP($B34,'Core Indicators'!$E$3:$EU$906,147,FALSE),"x")</f>
        <v>14</v>
      </c>
      <c r="K34" s="262">
        <v>1.0736131668</v>
      </c>
      <c r="L34" s="260">
        <v>9.5</v>
      </c>
      <c r="M34" s="261">
        <v>90</v>
      </c>
      <c r="N34" s="261">
        <v>67</v>
      </c>
      <c r="O34" s="261">
        <f>IFERROR(VLOOKUP(B34,'Core Indicators'!$E$3:$G$9906,3,FALSE),"x")</f>
        <v>19116000</v>
      </c>
      <c r="P34" s="261">
        <v>743532</v>
      </c>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row>
    <row r="35" spans="1:116" x14ac:dyDescent="0.35">
      <c r="A35" s="256" t="s">
        <v>8273</v>
      </c>
      <c r="B35" s="257" t="s">
        <v>8274</v>
      </c>
      <c r="C35" s="260">
        <v>0.16040162429999999</v>
      </c>
      <c r="D35" s="261">
        <v>0</v>
      </c>
      <c r="E35" s="260">
        <v>0.43430000000000002</v>
      </c>
      <c r="F35" s="260">
        <v>3.3333333333000001</v>
      </c>
      <c r="G35" s="260">
        <v>0.16264248040000001</v>
      </c>
      <c r="H35" s="260">
        <v>38.5</v>
      </c>
      <c r="I35" s="261">
        <v>3</v>
      </c>
      <c r="J35" s="261" t="str">
        <f>IFERROR(VLOOKUP($B35,'Core Indicators'!$E$3:$EU$906,147,FALSE),"x")</f>
        <v>x</v>
      </c>
      <c r="K35" s="262">
        <v>-0.27471861240000001</v>
      </c>
      <c r="L35" s="260">
        <v>2.5</v>
      </c>
      <c r="M35" s="261">
        <v>10</v>
      </c>
      <c r="N35" s="261">
        <v>41</v>
      </c>
      <c r="O35" s="261" t="str">
        <f>IFERROR(VLOOKUP(B35,'Core Indicators'!$E$3:$G$9906,3,FALSE),"x")</f>
        <v>x</v>
      </c>
      <c r="P35" s="261">
        <v>9388211</v>
      </c>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row>
    <row r="36" spans="1:116" x14ac:dyDescent="0.35">
      <c r="A36" s="256" t="s">
        <v>8275</v>
      </c>
      <c r="B36" s="257" t="s">
        <v>8276</v>
      </c>
      <c r="C36" s="260">
        <v>0.77389999669999998</v>
      </c>
      <c r="D36" s="261">
        <v>4</v>
      </c>
      <c r="E36" s="260">
        <v>0.34</v>
      </c>
      <c r="F36" s="260">
        <v>5.8</v>
      </c>
      <c r="G36" s="260">
        <v>0.65704813979999999</v>
      </c>
      <c r="H36" s="260">
        <v>41.5</v>
      </c>
      <c r="I36" s="261">
        <v>2</v>
      </c>
      <c r="J36" s="261" t="str">
        <f>IFERROR(VLOOKUP($B36,'Core Indicators'!$E$3:$EU$906,147,FALSE),"x")</f>
        <v>x</v>
      </c>
      <c r="K36" s="262">
        <v>-0.5669065714</v>
      </c>
      <c r="L36" s="260">
        <v>3.75</v>
      </c>
      <c r="M36" s="261">
        <v>51</v>
      </c>
      <c r="N36" s="261">
        <v>35</v>
      </c>
      <c r="O36" s="261" t="str">
        <f>IFERROR(VLOOKUP(B36,'Core Indicators'!$E$3:$G$9906,3,FALSE),"x")</f>
        <v>x</v>
      </c>
      <c r="P36" s="261">
        <v>318000</v>
      </c>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row>
    <row r="37" spans="1:116" x14ac:dyDescent="0.35">
      <c r="A37" s="256" t="s">
        <v>252</v>
      </c>
      <c r="B37" s="257" t="s">
        <v>8277</v>
      </c>
      <c r="C37" s="260">
        <v>0.85829999849999994</v>
      </c>
      <c r="D37" s="261">
        <v>5</v>
      </c>
      <c r="E37" s="260">
        <v>0</v>
      </c>
      <c r="F37" s="260">
        <v>3.55</v>
      </c>
      <c r="G37" s="260">
        <v>0.56645724549999998</v>
      </c>
      <c r="H37" s="260">
        <v>46.6</v>
      </c>
      <c r="I37" s="261">
        <v>5</v>
      </c>
      <c r="J37" s="261">
        <f>IFERROR(VLOOKUP($B37,'Core Indicators'!$E$3:$EU$906,147,FALSE),"x")</f>
        <v>530</v>
      </c>
      <c r="K37" s="262">
        <v>-1.1189085244999999</v>
      </c>
      <c r="L37" s="260">
        <v>3.25</v>
      </c>
      <c r="M37" s="261">
        <v>18</v>
      </c>
      <c r="N37" s="261">
        <v>25</v>
      </c>
      <c r="O37" s="261">
        <f>IFERROR(VLOOKUP(B37,'Core Indicators'!$E$3:$G$9906,3,FALSE),"x")</f>
        <v>27600000</v>
      </c>
      <c r="P37" s="261">
        <v>472710</v>
      </c>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c r="CM37" s="255"/>
      <c r="CN37" s="255"/>
      <c r="CO37" s="255"/>
      <c r="CP37" s="255"/>
      <c r="CQ37" s="255"/>
      <c r="CR37" s="255"/>
      <c r="CS37" s="255"/>
      <c r="CT37" s="255"/>
      <c r="CU37" s="255"/>
      <c r="CV37" s="255"/>
      <c r="CW37" s="255"/>
      <c r="CX37" s="255"/>
      <c r="CY37" s="255"/>
      <c r="CZ37" s="255"/>
      <c r="DA37" s="255"/>
      <c r="DB37" s="255"/>
      <c r="DC37" s="255"/>
      <c r="DD37" s="255"/>
      <c r="DE37" s="255"/>
      <c r="DF37" s="255"/>
      <c r="DG37" s="255"/>
      <c r="DH37" s="255"/>
      <c r="DI37" s="255"/>
      <c r="DJ37" s="255"/>
      <c r="DK37" s="255"/>
      <c r="DL37" s="255"/>
    </row>
    <row r="38" spans="1:116" x14ac:dyDescent="0.35">
      <c r="A38" s="256" t="s">
        <v>282</v>
      </c>
      <c r="B38" s="257" t="s">
        <v>8278</v>
      </c>
      <c r="C38" s="260">
        <v>0.93415500099999993</v>
      </c>
      <c r="D38" s="261">
        <v>3</v>
      </c>
      <c r="E38" s="260">
        <v>0.61299999999999999</v>
      </c>
      <c r="F38" s="260">
        <v>3.5166666666999999</v>
      </c>
      <c r="G38" s="260">
        <v>0.65473159420000004</v>
      </c>
      <c r="H38" s="260">
        <v>42.1</v>
      </c>
      <c r="I38" s="261">
        <v>5</v>
      </c>
      <c r="J38" s="261">
        <f>IFERROR(VLOOKUP($B38,'Core Indicators'!$E$3:$EU$906,147,FALSE),"x")</f>
        <v>3311</v>
      </c>
      <c r="K38" s="262">
        <v>-1.786087513</v>
      </c>
      <c r="L38" s="260">
        <v>2.75</v>
      </c>
      <c r="M38" s="261">
        <v>18</v>
      </c>
      <c r="N38" s="261">
        <v>18</v>
      </c>
      <c r="O38" s="261">
        <f>IFERROR(VLOOKUP(B38,'Core Indicators'!$E$3:$G$9906,3,FALSE),"x")</f>
        <v>106200000</v>
      </c>
      <c r="P38" s="261">
        <v>2267050</v>
      </c>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c r="CM38" s="255"/>
      <c r="CN38" s="255"/>
      <c r="CO38" s="255"/>
      <c r="CP38" s="255"/>
      <c r="CQ38" s="255"/>
      <c r="CR38" s="255"/>
      <c r="CS38" s="255"/>
      <c r="CT38" s="255"/>
      <c r="CU38" s="255"/>
      <c r="CV38" s="255"/>
      <c r="CW38" s="255"/>
      <c r="CX38" s="255"/>
      <c r="CY38" s="255"/>
      <c r="CZ38" s="255"/>
      <c r="DA38" s="255"/>
      <c r="DB38" s="255"/>
      <c r="DC38" s="255"/>
      <c r="DD38" s="255"/>
      <c r="DE38" s="255"/>
      <c r="DF38" s="255"/>
      <c r="DG38" s="255"/>
      <c r="DH38" s="255"/>
      <c r="DI38" s="255"/>
      <c r="DJ38" s="255"/>
      <c r="DK38" s="255"/>
      <c r="DL38" s="255"/>
    </row>
    <row r="39" spans="1:116" x14ac:dyDescent="0.35">
      <c r="A39" s="256" t="s">
        <v>1591</v>
      </c>
      <c r="B39" s="257" t="s">
        <v>8279</v>
      </c>
      <c r="C39" s="260">
        <v>0.8790999934</v>
      </c>
      <c r="D39" s="261">
        <v>10</v>
      </c>
      <c r="E39" s="260">
        <v>0.72</v>
      </c>
      <c r="F39" s="260">
        <v>3.3</v>
      </c>
      <c r="G39" s="260">
        <v>0.57901026190000005</v>
      </c>
      <c r="H39" s="260">
        <v>48.9</v>
      </c>
      <c r="I39" s="261">
        <v>1</v>
      </c>
      <c r="J39" s="261" t="str">
        <f>IFERROR(VLOOKUP($B39,'Core Indicators'!$E$3:$EU$906,147,FALSE),"x")</f>
        <v>x</v>
      </c>
      <c r="K39" s="262">
        <v>-1.1497093438999999</v>
      </c>
      <c r="L39" s="260">
        <v>2.5</v>
      </c>
      <c r="M39" s="261">
        <v>20</v>
      </c>
      <c r="N39" s="261">
        <v>19</v>
      </c>
      <c r="O39" s="261">
        <f>IFERROR(VLOOKUP(B39,'Core Indicators'!$E$3:$G$9906,3,FALSE),"x")</f>
        <v>5518000</v>
      </c>
      <c r="P39" s="261">
        <v>341500</v>
      </c>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row>
    <row r="40" spans="1:116" x14ac:dyDescent="0.35">
      <c r="A40" s="256" t="s">
        <v>3494</v>
      </c>
      <c r="B40" s="257" t="s">
        <v>8280</v>
      </c>
      <c r="C40" s="260">
        <v>0.41304397009999999</v>
      </c>
      <c r="D40" s="261">
        <v>10</v>
      </c>
      <c r="E40" s="260">
        <v>0.247</v>
      </c>
      <c r="F40" s="260">
        <v>6.7</v>
      </c>
      <c r="G40" s="260">
        <v>0.41050226350000002</v>
      </c>
      <c r="H40" s="260">
        <v>51.3</v>
      </c>
      <c r="I40" s="261">
        <v>4</v>
      </c>
      <c r="J40" s="261">
        <f>IFERROR(VLOOKUP($B40,'Core Indicators'!$E$3:$EU$906,147,FALSE),"x")</f>
        <v>678</v>
      </c>
      <c r="K40" s="262">
        <v>-0.41692885759999998</v>
      </c>
      <c r="L40" s="260">
        <v>6.25</v>
      </c>
      <c r="M40" s="261">
        <v>66</v>
      </c>
      <c r="N40" s="261">
        <v>37</v>
      </c>
      <c r="O40" s="261">
        <f>IFERROR(VLOOKUP(B40,'Core Indicators'!$E$3:$G$9906,3,FALSE),"x")</f>
        <v>51000000</v>
      </c>
      <c r="P40" s="261">
        <v>1109500</v>
      </c>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row>
    <row r="41" spans="1:116" x14ac:dyDescent="0.35">
      <c r="A41" s="256" t="s">
        <v>8281</v>
      </c>
      <c r="B41" s="257" t="s">
        <v>8282</v>
      </c>
      <c r="C41" s="260">
        <v>0.54602201459999999</v>
      </c>
      <c r="D41" s="261">
        <v>10</v>
      </c>
      <c r="E41" s="260">
        <v>0</v>
      </c>
      <c r="F41" s="260" t="s">
        <v>14</v>
      </c>
      <c r="G41" s="260" t="s">
        <v>14</v>
      </c>
      <c r="H41" s="260">
        <v>45.3</v>
      </c>
      <c r="I41" s="261">
        <v>0</v>
      </c>
      <c r="J41" s="261" t="str">
        <f>IFERROR(VLOOKUP($B41,'Core Indicators'!$E$3:$EU$906,147,FALSE),"x")</f>
        <v>x</v>
      </c>
      <c r="K41" s="262">
        <v>-1.0875025988</v>
      </c>
      <c r="L41" s="260" t="s">
        <v>14</v>
      </c>
      <c r="M41" s="261">
        <v>44</v>
      </c>
      <c r="N41" s="261">
        <v>25</v>
      </c>
      <c r="O41" s="261" t="str">
        <f>IFERROR(VLOOKUP(B41,'Core Indicators'!$E$3:$G$9906,3,FALSE),"x")</f>
        <v>x</v>
      </c>
      <c r="P41" s="261">
        <v>1861</v>
      </c>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255"/>
      <c r="DD41" s="255"/>
      <c r="DE41" s="255"/>
      <c r="DF41" s="255"/>
      <c r="DG41" s="255"/>
      <c r="DH41" s="255"/>
      <c r="DI41" s="255"/>
      <c r="DJ41" s="255"/>
      <c r="DK41" s="255"/>
      <c r="DL41" s="255"/>
    </row>
    <row r="42" spans="1:116" x14ac:dyDescent="0.35">
      <c r="A42" s="256" t="s">
        <v>8283</v>
      </c>
      <c r="B42" s="257" t="s">
        <v>8284</v>
      </c>
      <c r="C42" s="260">
        <v>0</v>
      </c>
      <c r="D42" s="261">
        <v>13</v>
      </c>
      <c r="E42" s="260">
        <v>0</v>
      </c>
      <c r="F42" s="260" t="s">
        <v>14</v>
      </c>
      <c r="G42" s="260">
        <v>0.37196926270000003</v>
      </c>
      <c r="H42" s="260">
        <v>42.4</v>
      </c>
      <c r="I42" s="261">
        <v>0</v>
      </c>
      <c r="J42" s="261" t="str">
        <f>IFERROR(VLOOKUP($B42,'Core Indicators'!$E$3:$EU$906,147,FALSE),"x")</f>
        <v>x</v>
      </c>
      <c r="K42" s="262">
        <v>0.51534461980000001</v>
      </c>
      <c r="L42" s="260" t="s">
        <v>14</v>
      </c>
      <c r="M42" s="261">
        <v>92</v>
      </c>
      <c r="N42" s="261">
        <v>58</v>
      </c>
      <c r="O42" s="261" t="str">
        <f>IFERROR(VLOOKUP(B42,'Core Indicators'!$E$3:$G$9906,3,FALSE),"x")</f>
        <v>x</v>
      </c>
      <c r="P42" s="261">
        <v>4030</v>
      </c>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c r="CZ42" s="255"/>
      <c r="DA42" s="255"/>
      <c r="DB42" s="255"/>
      <c r="DC42" s="255"/>
      <c r="DD42" s="255"/>
      <c r="DE42" s="255"/>
      <c r="DF42" s="255"/>
      <c r="DG42" s="255"/>
      <c r="DH42" s="255"/>
      <c r="DI42" s="255"/>
      <c r="DJ42" s="255"/>
      <c r="DK42" s="255"/>
      <c r="DL42" s="255"/>
    </row>
    <row r="43" spans="1:116" x14ac:dyDescent="0.35">
      <c r="A43" s="256" t="s">
        <v>3201</v>
      </c>
      <c r="B43" s="257" t="s">
        <v>8285</v>
      </c>
      <c r="C43" s="260">
        <v>0.29277097899999999</v>
      </c>
      <c r="D43" s="261">
        <v>11</v>
      </c>
      <c r="E43" s="260">
        <v>0.02</v>
      </c>
      <c r="F43" s="260">
        <v>9.0500000000000007</v>
      </c>
      <c r="G43" s="260">
        <v>0.28514079650000002</v>
      </c>
      <c r="H43" s="260">
        <v>48.2</v>
      </c>
      <c r="I43" s="261">
        <v>0</v>
      </c>
      <c r="J43" s="261" t="str">
        <f>IFERROR(VLOOKUP($B43,'Core Indicators'!$E$3:$EU$906,147,FALSE),"x")</f>
        <v>x</v>
      </c>
      <c r="K43" s="262">
        <v>0.54409223789999994</v>
      </c>
      <c r="L43" s="260">
        <v>9.5</v>
      </c>
      <c r="M43" s="261">
        <v>91</v>
      </c>
      <c r="N43" s="261">
        <v>56</v>
      </c>
      <c r="O43" s="261">
        <f>IFERROR(VLOOKUP(B43,'Core Indicators'!$E$3:$G$9906,3,FALSE),"x")</f>
        <v>5365000</v>
      </c>
      <c r="P43" s="261">
        <v>51060</v>
      </c>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C43" s="255"/>
      <c r="DD43" s="255"/>
      <c r="DE43" s="255"/>
      <c r="DF43" s="255"/>
      <c r="DG43" s="255"/>
      <c r="DH43" s="255"/>
      <c r="DI43" s="255"/>
      <c r="DJ43" s="255"/>
      <c r="DK43" s="255"/>
      <c r="DL43" s="255"/>
    </row>
    <row r="44" spans="1:116" x14ac:dyDescent="0.35">
      <c r="A44" s="256" t="s">
        <v>8286</v>
      </c>
      <c r="B44" s="257" t="s">
        <v>8287</v>
      </c>
      <c r="C44" s="260">
        <v>0.46023803670000002</v>
      </c>
      <c r="D44" s="261">
        <v>0</v>
      </c>
      <c r="E44" s="260">
        <v>0</v>
      </c>
      <c r="F44" s="260">
        <v>3.5333333332999999</v>
      </c>
      <c r="G44" s="260">
        <v>0.31249158030000002</v>
      </c>
      <c r="H44" s="260" t="s">
        <v>14</v>
      </c>
      <c r="I44" s="261">
        <v>3</v>
      </c>
      <c r="J44" s="261" t="str">
        <f>IFERROR(VLOOKUP($B44,'Core Indicators'!$E$3:$EU$906,147,FALSE),"x")</f>
        <v>x</v>
      </c>
      <c r="K44" s="262">
        <v>-0.32248908279999999</v>
      </c>
      <c r="L44" s="260">
        <v>3.25</v>
      </c>
      <c r="M44" s="261">
        <v>14</v>
      </c>
      <c r="N44" s="261">
        <v>48</v>
      </c>
      <c r="O44" s="261" t="str">
        <f>IFERROR(VLOOKUP(B44,'Core Indicators'!$E$3:$G$9906,3,FALSE),"x")</f>
        <v>x</v>
      </c>
      <c r="P44" s="261">
        <v>104020</v>
      </c>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255"/>
      <c r="BY44" s="255"/>
      <c r="BZ44" s="255"/>
      <c r="CA44" s="255"/>
      <c r="CB44" s="255"/>
      <c r="CC44" s="255"/>
      <c r="CD44" s="255"/>
      <c r="CE44" s="255"/>
      <c r="CF44" s="255"/>
      <c r="CG44" s="255"/>
      <c r="CH44" s="255"/>
      <c r="CI44" s="255"/>
      <c r="CJ44" s="255"/>
      <c r="CK44" s="255"/>
      <c r="CL44" s="255"/>
      <c r="CM44" s="255"/>
      <c r="CN44" s="255"/>
      <c r="CO44" s="255"/>
      <c r="CP44" s="255"/>
      <c r="CQ44" s="255"/>
      <c r="CR44" s="255"/>
      <c r="CS44" s="255"/>
      <c r="CT44" s="255"/>
      <c r="CU44" s="255"/>
      <c r="CV44" s="255"/>
      <c r="CW44" s="255"/>
      <c r="CX44" s="255"/>
      <c r="CY44" s="255"/>
      <c r="CZ44" s="255"/>
      <c r="DA44" s="255"/>
      <c r="DB44" s="255"/>
      <c r="DC44" s="255"/>
      <c r="DD44" s="255"/>
      <c r="DE44" s="255"/>
      <c r="DF44" s="255"/>
      <c r="DG44" s="255"/>
      <c r="DH44" s="255"/>
      <c r="DI44" s="255"/>
      <c r="DJ44" s="255"/>
      <c r="DK44" s="255"/>
      <c r="DL44" s="255"/>
    </row>
    <row r="45" spans="1:116" x14ac:dyDescent="0.35">
      <c r="A45" s="256" t="s">
        <v>8288</v>
      </c>
      <c r="B45" s="257" t="s">
        <v>8289</v>
      </c>
      <c r="C45" s="260">
        <v>0.32759997839999999</v>
      </c>
      <c r="D45" s="261">
        <v>11</v>
      </c>
      <c r="E45" s="260">
        <v>0</v>
      </c>
      <c r="F45" s="260" t="s">
        <v>14</v>
      </c>
      <c r="G45" s="260">
        <v>8.6124699200000002E-2</v>
      </c>
      <c r="H45" s="260">
        <v>32.700000000000003</v>
      </c>
      <c r="I45" s="261">
        <v>2</v>
      </c>
      <c r="J45" s="261" t="str">
        <f>IFERROR(VLOOKUP($B45,'Core Indicators'!$E$3:$EU$906,147,FALSE),"x")</f>
        <v>x</v>
      </c>
      <c r="K45" s="262">
        <v>0.75989937780000005</v>
      </c>
      <c r="L45" s="260" t="s">
        <v>14</v>
      </c>
      <c r="M45" s="261">
        <v>94</v>
      </c>
      <c r="N45" s="261">
        <v>58</v>
      </c>
      <c r="O45" s="261" t="str">
        <f>IFERROR(VLOOKUP(B45,'Core Indicators'!$E$3:$G$9906,3,FALSE),"x")</f>
        <v>x</v>
      </c>
      <c r="P45" s="261">
        <v>9240</v>
      </c>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255"/>
      <c r="CC45" s="255"/>
      <c r="CD45" s="255"/>
      <c r="CE45" s="255"/>
      <c r="CF45" s="255"/>
      <c r="CG45" s="255"/>
      <c r="CH45" s="255"/>
      <c r="CI45" s="255"/>
      <c r="CJ45" s="255"/>
      <c r="CK45" s="255"/>
      <c r="CL45" s="255"/>
      <c r="CM45" s="255"/>
      <c r="CN45" s="255"/>
      <c r="CO45" s="255"/>
      <c r="CP45" s="255"/>
      <c r="CQ45" s="255"/>
      <c r="CR45" s="255"/>
      <c r="CS45" s="255"/>
      <c r="CT45" s="255"/>
      <c r="CU45" s="255"/>
      <c r="CV45" s="255"/>
      <c r="CW45" s="255"/>
      <c r="CX45" s="255"/>
      <c r="CY45" s="255"/>
      <c r="CZ45" s="255"/>
      <c r="DA45" s="255"/>
      <c r="DB45" s="255"/>
      <c r="DC45" s="255"/>
      <c r="DD45" s="255"/>
      <c r="DE45" s="255"/>
      <c r="DF45" s="255"/>
      <c r="DG45" s="255"/>
      <c r="DH45" s="255"/>
      <c r="DI45" s="255"/>
      <c r="DJ45" s="255"/>
      <c r="DK45" s="255"/>
      <c r="DL45" s="255"/>
    </row>
    <row r="46" spans="1:116" x14ac:dyDescent="0.35">
      <c r="A46" s="256" t="s">
        <v>8290</v>
      </c>
      <c r="B46" s="257" t="s">
        <v>8291</v>
      </c>
      <c r="C46" s="260">
        <v>5.5215994400000003E-2</v>
      </c>
      <c r="D46" s="261">
        <v>11</v>
      </c>
      <c r="E46" s="260">
        <v>5.7000000000000002E-2</v>
      </c>
      <c r="F46" s="260">
        <v>9.35</v>
      </c>
      <c r="G46" s="260">
        <v>0.1374148355</v>
      </c>
      <c r="H46" s="260">
        <v>25</v>
      </c>
      <c r="I46" s="261">
        <v>0</v>
      </c>
      <c r="J46" s="261" t="str">
        <f>IFERROR(VLOOKUP($B46,'Core Indicators'!$E$3:$EU$906,147,FALSE),"x")</f>
        <v>x</v>
      </c>
      <c r="K46" s="262">
        <v>1.0465040207</v>
      </c>
      <c r="L46" s="260">
        <v>9</v>
      </c>
      <c r="M46" s="261">
        <v>91</v>
      </c>
      <c r="N46" s="261">
        <v>56</v>
      </c>
      <c r="O46" s="261" t="str">
        <f>IFERROR(VLOOKUP(B46,'Core Indicators'!$E$3:$G$9906,3,FALSE),"x")</f>
        <v>x</v>
      </c>
      <c r="P46" s="261">
        <v>77210</v>
      </c>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c r="CM46" s="255"/>
      <c r="CN46" s="255"/>
      <c r="CO46" s="255"/>
      <c r="CP46" s="255"/>
      <c r="CQ46" s="255"/>
      <c r="CR46" s="255"/>
      <c r="CS46" s="255"/>
      <c r="CT46" s="255"/>
      <c r="CU46" s="255"/>
      <c r="CV46" s="255"/>
      <c r="CW46" s="255"/>
      <c r="CX46" s="255"/>
      <c r="CY46" s="255"/>
      <c r="CZ46" s="255"/>
      <c r="DA46" s="255"/>
      <c r="DB46" s="255"/>
      <c r="DC46" s="255"/>
      <c r="DD46" s="255"/>
      <c r="DE46" s="255"/>
      <c r="DF46" s="255"/>
      <c r="DG46" s="255"/>
      <c r="DH46" s="255"/>
      <c r="DI46" s="255"/>
      <c r="DJ46" s="255"/>
      <c r="DK46" s="255"/>
      <c r="DL46" s="255"/>
    </row>
    <row r="47" spans="1:116" x14ac:dyDescent="0.35">
      <c r="A47" s="256" t="s">
        <v>8292</v>
      </c>
      <c r="B47" s="257" t="s">
        <v>8293</v>
      </c>
      <c r="C47" s="260">
        <v>0</v>
      </c>
      <c r="D47" s="261">
        <v>11</v>
      </c>
      <c r="E47" s="260">
        <v>0</v>
      </c>
      <c r="F47" s="260" t="s">
        <v>14</v>
      </c>
      <c r="G47" s="260">
        <v>8.3537887399999997E-2</v>
      </c>
      <c r="H47" s="260">
        <v>31.9</v>
      </c>
      <c r="I47" s="261">
        <v>3</v>
      </c>
      <c r="J47" s="261" t="str">
        <f>IFERROR(VLOOKUP($B47,'Core Indicators'!$E$3:$EU$906,147,FALSE),"x")</f>
        <v>x</v>
      </c>
      <c r="K47" s="262">
        <v>1.618773222</v>
      </c>
      <c r="L47" s="260" t="s">
        <v>14</v>
      </c>
      <c r="M47" s="261">
        <v>94</v>
      </c>
      <c r="N47" s="261">
        <v>80</v>
      </c>
      <c r="O47" s="261" t="str">
        <f>IFERROR(VLOOKUP(B47,'Core Indicators'!$E$3:$G$9906,3,FALSE),"x")</f>
        <v>x</v>
      </c>
      <c r="P47" s="261">
        <v>348900</v>
      </c>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row>
    <row r="48" spans="1:116" x14ac:dyDescent="0.35">
      <c r="A48" s="256" t="s">
        <v>339</v>
      </c>
      <c r="B48" s="257" t="s">
        <v>8294</v>
      </c>
      <c r="C48" s="260">
        <v>0.56789997659999991</v>
      </c>
      <c r="D48" s="261">
        <v>6</v>
      </c>
      <c r="E48" s="260">
        <v>0</v>
      </c>
      <c r="F48" s="260">
        <v>3.7833333332999999</v>
      </c>
      <c r="G48" s="260" t="s">
        <v>14</v>
      </c>
      <c r="H48" s="260">
        <v>41.6</v>
      </c>
      <c r="I48" s="261">
        <v>3</v>
      </c>
      <c r="J48" s="261">
        <f>IFERROR(VLOOKUP($B48,'Core Indicators'!$E$3:$EU$906,147,FALSE),"x")</f>
        <v>3</v>
      </c>
      <c r="K48" s="262">
        <v>-0.91440337900000002</v>
      </c>
      <c r="L48" s="260">
        <v>3</v>
      </c>
      <c r="M48" s="261">
        <v>24</v>
      </c>
      <c r="N48" s="261">
        <v>30</v>
      </c>
      <c r="O48" s="261">
        <f>IFERROR(VLOOKUP(B48,'Core Indicators'!$E$3:$G$9906,3,FALSE),"x")</f>
        <v>1157000</v>
      </c>
      <c r="P48" s="261">
        <v>23180</v>
      </c>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5"/>
      <c r="CC48" s="255"/>
      <c r="CD48" s="255"/>
      <c r="CE48" s="255"/>
      <c r="CF48" s="255"/>
      <c r="CG48" s="255"/>
      <c r="CH48" s="255"/>
      <c r="CI48" s="255"/>
      <c r="CJ48" s="255"/>
      <c r="CK48" s="255"/>
      <c r="CL48" s="255"/>
      <c r="CM48" s="255"/>
      <c r="CN48" s="255"/>
      <c r="CO48" s="255"/>
      <c r="CP48" s="255"/>
      <c r="CQ48" s="255"/>
      <c r="CR48" s="255"/>
      <c r="CS48" s="255"/>
      <c r="CT48" s="255"/>
      <c r="CU48" s="255"/>
      <c r="CV48" s="255"/>
      <c r="CW48" s="255"/>
      <c r="CX48" s="255"/>
      <c r="CY48" s="255"/>
      <c r="CZ48" s="255"/>
      <c r="DA48" s="255"/>
      <c r="DB48" s="255"/>
      <c r="DC48" s="255"/>
      <c r="DD48" s="255"/>
      <c r="DE48" s="255"/>
      <c r="DF48" s="255"/>
      <c r="DG48" s="255"/>
      <c r="DH48" s="255"/>
      <c r="DI48" s="255"/>
      <c r="DJ48" s="255"/>
      <c r="DK48" s="255"/>
      <c r="DL48" s="255"/>
    </row>
    <row r="49" spans="1:116" x14ac:dyDescent="0.35">
      <c r="A49" s="256" t="s">
        <v>8295</v>
      </c>
      <c r="B49" s="257" t="s">
        <v>8296</v>
      </c>
      <c r="C49" s="260">
        <v>0</v>
      </c>
      <c r="D49" s="261">
        <v>13</v>
      </c>
      <c r="E49" s="260">
        <v>0</v>
      </c>
      <c r="F49" s="260" t="s">
        <v>14</v>
      </c>
      <c r="G49" s="260" t="s">
        <v>14</v>
      </c>
      <c r="H49" s="260" t="s">
        <v>14</v>
      </c>
      <c r="I49" s="261">
        <v>0</v>
      </c>
      <c r="J49" s="261" t="str">
        <f>IFERROR(VLOOKUP($B49,'Core Indicators'!$E$3:$EU$906,147,FALSE),"x")</f>
        <v>x</v>
      </c>
      <c r="K49" s="262">
        <v>0.68633824590000003</v>
      </c>
      <c r="L49" s="260" t="s">
        <v>14</v>
      </c>
      <c r="M49" s="261">
        <v>93</v>
      </c>
      <c r="N49" s="261">
        <v>55</v>
      </c>
      <c r="O49" s="261" t="str">
        <f>IFERROR(VLOOKUP(B49,'Core Indicators'!$E$3:$G$9906,3,FALSE),"x")</f>
        <v>x</v>
      </c>
      <c r="P49" s="261">
        <v>750</v>
      </c>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5"/>
      <c r="CI49" s="255"/>
      <c r="CJ49" s="255"/>
      <c r="CK49" s="255"/>
      <c r="CL49" s="255"/>
      <c r="CM49" s="255"/>
      <c r="CN49" s="255"/>
      <c r="CO49" s="255"/>
      <c r="CP49" s="255"/>
      <c r="CQ49" s="255"/>
      <c r="CR49" s="255"/>
      <c r="CS49" s="255"/>
      <c r="CT49" s="255"/>
      <c r="CU49" s="255"/>
      <c r="CV49" s="255"/>
      <c r="CW49" s="255"/>
      <c r="CX49" s="255"/>
      <c r="CY49" s="255"/>
      <c r="CZ49" s="255"/>
      <c r="DA49" s="255"/>
      <c r="DB49" s="255"/>
      <c r="DC49" s="255"/>
      <c r="DD49" s="255"/>
      <c r="DE49" s="255"/>
      <c r="DF49" s="255"/>
      <c r="DG49" s="255"/>
      <c r="DH49" s="255"/>
      <c r="DI49" s="255"/>
      <c r="DJ49" s="255"/>
      <c r="DK49" s="255"/>
      <c r="DL49" s="255"/>
    </row>
    <row r="50" spans="1:116" x14ac:dyDescent="0.35">
      <c r="A50" s="256" t="s">
        <v>8297</v>
      </c>
      <c r="B50" s="257" t="s">
        <v>8298</v>
      </c>
      <c r="C50" s="260">
        <v>0</v>
      </c>
      <c r="D50" s="261">
        <v>12</v>
      </c>
      <c r="E50" s="260">
        <v>0</v>
      </c>
      <c r="F50" s="260" t="s">
        <v>14</v>
      </c>
      <c r="G50" s="260">
        <v>3.95971736E-2</v>
      </c>
      <c r="H50" s="260">
        <v>28.2</v>
      </c>
      <c r="I50" s="261">
        <v>0</v>
      </c>
      <c r="J50" s="261" t="str">
        <f>IFERROR(VLOOKUP($B50,'Core Indicators'!$E$3:$EU$906,147,FALSE),"x")</f>
        <v>x</v>
      </c>
      <c r="K50" s="262">
        <v>1.8984570503</v>
      </c>
      <c r="L50" s="260" t="s">
        <v>14</v>
      </c>
      <c r="M50" s="261">
        <v>97</v>
      </c>
      <c r="N50" s="261">
        <v>87</v>
      </c>
      <c r="O50" s="261" t="str">
        <f>IFERROR(VLOOKUP(B50,'Core Indicators'!$E$3:$G$9906,3,FALSE),"x")</f>
        <v>x</v>
      </c>
      <c r="P50" s="261">
        <v>42262</v>
      </c>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255"/>
      <c r="CB50" s="255"/>
      <c r="CC50" s="255"/>
      <c r="CD50" s="255"/>
      <c r="CE50" s="255"/>
      <c r="CF50" s="255"/>
      <c r="CG50" s="255"/>
      <c r="CH50" s="255"/>
      <c r="CI50" s="255"/>
      <c r="CJ50" s="255"/>
      <c r="CK50" s="255"/>
      <c r="CL50" s="255"/>
      <c r="CM50" s="255"/>
      <c r="CN50" s="255"/>
      <c r="CO50" s="255"/>
      <c r="CP50" s="255"/>
      <c r="CQ50" s="255"/>
      <c r="CR50" s="255"/>
      <c r="CS50" s="255"/>
      <c r="CT50" s="255"/>
      <c r="CU50" s="255"/>
      <c r="CV50" s="255"/>
      <c r="CW50" s="255"/>
      <c r="CX50" s="255"/>
      <c r="CY50" s="255"/>
      <c r="CZ50" s="255"/>
      <c r="DA50" s="255"/>
      <c r="DB50" s="255"/>
      <c r="DC50" s="255"/>
      <c r="DD50" s="255"/>
      <c r="DE50" s="255"/>
      <c r="DF50" s="255"/>
      <c r="DG50" s="255"/>
      <c r="DH50" s="255"/>
      <c r="DI50" s="255"/>
      <c r="DJ50" s="255"/>
      <c r="DK50" s="255"/>
      <c r="DL50" s="255"/>
    </row>
    <row r="51" spans="1:116" x14ac:dyDescent="0.35">
      <c r="A51" s="256" t="s">
        <v>3213</v>
      </c>
      <c r="B51" s="257" t="s">
        <v>8299</v>
      </c>
      <c r="C51" s="260">
        <v>0</v>
      </c>
      <c r="D51" s="261">
        <v>7</v>
      </c>
      <c r="E51" s="260">
        <v>7.0000000000000007E-2</v>
      </c>
      <c r="F51" s="260">
        <v>6.8</v>
      </c>
      <c r="G51" s="260">
        <v>0.4532722515</v>
      </c>
      <c r="H51" s="260">
        <v>41.9</v>
      </c>
      <c r="I51" s="261">
        <v>0</v>
      </c>
      <c r="J51" s="261" t="str">
        <f>IFERROR(VLOOKUP($B51,'Core Indicators'!$E$3:$EU$906,147,FALSE),"x")</f>
        <v>x</v>
      </c>
      <c r="K51" s="262">
        <v>-0.34769749639999997</v>
      </c>
      <c r="L51" s="260">
        <v>5.25</v>
      </c>
      <c r="M51" s="261">
        <v>67</v>
      </c>
      <c r="N51" s="261">
        <v>28</v>
      </c>
      <c r="O51" s="261">
        <f>IFERROR(VLOOKUP(B51,'Core Indicators'!$E$3:$G$9906,3,FALSE),"x")</f>
        <v>10074000</v>
      </c>
      <c r="P51" s="261">
        <v>48310</v>
      </c>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255"/>
      <c r="CB51" s="255"/>
      <c r="CC51" s="255"/>
      <c r="CD51" s="255"/>
      <c r="CE51" s="255"/>
      <c r="CF51" s="255"/>
      <c r="CG51" s="255"/>
      <c r="CH51" s="255"/>
      <c r="CI51" s="255"/>
      <c r="CJ51" s="255"/>
      <c r="CK51" s="255"/>
      <c r="CL51" s="255"/>
      <c r="CM51" s="255"/>
      <c r="CN51" s="255"/>
      <c r="CO51" s="255"/>
      <c r="CP51" s="255"/>
      <c r="CQ51" s="255"/>
      <c r="CR51" s="255"/>
      <c r="CS51" s="255"/>
      <c r="CT51" s="255"/>
      <c r="CU51" s="255"/>
      <c r="CV51" s="255"/>
      <c r="CW51" s="255"/>
      <c r="CX51" s="255"/>
      <c r="CY51" s="255"/>
      <c r="CZ51" s="255"/>
      <c r="DA51" s="255"/>
      <c r="DB51" s="255"/>
      <c r="DC51" s="255"/>
      <c r="DD51" s="255"/>
      <c r="DE51" s="255"/>
      <c r="DF51" s="255"/>
      <c r="DG51" s="255"/>
      <c r="DH51" s="255"/>
      <c r="DI51" s="255"/>
      <c r="DJ51" s="255"/>
      <c r="DK51" s="255"/>
      <c r="DL51" s="255"/>
    </row>
    <row r="52" spans="1:116" x14ac:dyDescent="0.35">
      <c r="A52" s="256" t="s">
        <v>416</v>
      </c>
      <c r="B52" s="257" t="s">
        <v>8300</v>
      </c>
      <c r="C52" s="260">
        <v>0.40319995809999998</v>
      </c>
      <c r="D52" s="261">
        <v>3</v>
      </c>
      <c r="E52" s="260">
        <v>0.27</v>
      </c>
      <c r="F52" s="260">
        <v>4.7</v>
      </c>
      <c r="G52" s="260">
        <v>0.44306804239999997</v>
      </c>
      <c r="H52" s="260">
        <v>27.6</v>
      </c>
      <c r="I52" s="261">
        <v>3</v>
      </c>
      <c r="J52" s="261">
        <f>IFERROR(VLOOKUP($B52,'Core Indicators'!$E$3:$EU$906,147,FALSE),"x")</f>
        <v>76</v>
      </c>
      <c r="K52" s="262">
        <v>-0.81546378139999998</v>
      </c>
      <c r="L52" s="260">
        <v>4.25</v>
      </c>
      <c r="M52" s="261">
        <v>34</v>
      </c>
      <c r="N52" s="261">
        <v>35</v>
      </c>
      <c r="O52" s="261">
        <f>IFERROR(VLOOKUP(B52,'Core Indicators'!$E$3:$G$9906,3,FALSE),"x")</f>
        <v>44912000</v>
      </c>
      <c r="P52" s="261">
        <v>2381741</v>
      </c>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5"/>
      <c r="CC52" s="255"/>
      <c r="CD52" s="255"/>
      <c r="CE52" s="255"/>
      <c r="CF52" s="255"/>
      <c r="CG52" s="255"/>
      <c r="CH52" s="255"/>
      <c r="CI52" s="255"/>
      <c r="CJ52" s="255"/>
      <c r="CK52" s="255"/>
      <c r="CL52" s="255"/>
      <c r="CM52" s="255"/>
      <c r="CN52" s="255"/>
      <c r="CO52" s="255"/>
      <c r="CP52" s="255"/>
      <c r="CQ52" s="255"/>
      <c r="CR52" s="255"/>
      <c r="CS52" s="255"/>
      <c r="CT52" s="255"/>
      <c r="CU52" s="255"/>
      <c r="CV52" s="255"/>
      <c r="CW52" s="255"/>
      <c r="CX52" s="255"/>
      <c r="CY52" s="255"/>
      <c r="CZ52" s="255"/>
      <c r="DA52" s="255"/>
      <c r="DB52" s="255"/>
      <c r="DC52" s="255"/>
      <c r="DD52" s="255"/>
      <c r="DE52" s="255"/>
      <c r="DF52" s="255"/>
      <c r="DG52" s="255"/>
      <c r="DH52" s="255"/>
      <c r="DI52" s="255"/>
      <c r="DJ52" s="255"/>
      <c r="DK52" s="255"/>
      <c r="DL52" s="255"/>
    </row>
    <row r="53" spans="1:116" x14ac:dyDescent="0.35">
      <c r="A53" s="256" t="s">
        <v>3225</v>
      </c>
      <c r="B53" s="257" t="s">
        <v>8301</v>
      </c>
      <c r="C53" s="260">
        <v>0.32659999670000001</v>
      </c>
      <c r="D53" s="261">
        <v>9</v>
      </c>
      <c r="E53" s="260">
        <v>0.31</v>
      </c>
      <c r="F53" s="260">
        <v>7.2</v>
      </c>
      <c r="G53" s="260">
        <v>0.38886860010000002</v>
      </c>
      <c r="H53" s="260">
        <v>45.7</v>
      </c>
      <c r="I53" s="261">
        <v>3</v>
      </c>
      <c r="J53" s="261">
        <f>IFERROR(VLOOKUP($B53,'Core Indicators'!$E$3:$EU$906,147,FALSE),"x")</f>
        <v>4</v>
      </c>
      <c r="K53" s="262">
        <v>-0.57735705380000002</v>
      </c>
      <c r="L53" s="260">
        <v>6.5</v>
      </c>
      <c r="M53" s="261">
        <v>65</v>
      </c>
      <c r="N53" s="261">
        <v>38</v>
      </c>
      <c r="O53" s="261">
        <f>IFERROR(VLOOKUP(B53,'Core Indicators'!$E$3:$G$9906,3,FALSE),"x")</f>
        <v>17643000</v>
      </c>
      <c r="P53" s="261">
        <v>248360</v>
      </c>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row>
    <row r="54" spans="1:116" x14ac:dyDescent="0.35">
      <c r="A54" s="256" t="s">
        <v>194</v>
      </c>
      <c r="B54" s="257" t="s">
        <v>8302</v>
      </c>
      <c r="C54" s="260">
        <v>0.16379995159999999</v>
      </c>
      <c r="D54" s="261">
        <v>3</v>
      </c>
      <c r="E54" s="260">
        <v>0.09</v>
      </c>
      <c r="F54" s="260">
        <v>3.5</v>
      </c>
      <c r="G54" s="260">
        <v>0.44973590689999998</v>
      </c>
      <c r="H54" s="260">
        <v>31.5</v>
      </c>
      <c r="I54" s="261">
        <v>3</v>
      </c>
      <c r="J54" s="261">
        <f>IFERROR(VLOOKUP($B54,'Core Indicators'!$E$3:$EU$906,147,FALSE),"x")</f>
        <v>1</v>
      </c>
      <c r="K54" s="262">
        <v>-0.42084598540000001</v>
      </c>
      <c r="L54" s="260">
        <v>3</v>
      </c>
      <c r="M54" s="261">
        <v>21</v>
      </c>
      <c r="N54" s="261">
        <v>35</v>
      </c>
      <c r="O54" s="261">
        <f>IFERROR(VLOOKUP(B54,'Core Indicators'!$E$3:$G$9906,3,FALSE),"x")</f>
        <v>111007000</v>
      </c>
      <c r="P54" s="261">
        <v>995450</v>
      </c>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c r="CM54" s="255"/>
      <c r="CN54" s="255"/>
      <c r="CO54" s="255"/>
      <c r="CP54" s="255"/>
      <c r="CQ54" s="255"/>
      <c r="CR54" s="255"/>
      <c r="CS54" s="255"/>
      <c r="CT54" s="255"/>
      <c r="CU54" s="255"/>
      <c r="CV54" s="255"/>
      <c r="CW54" s="255"/>
      <c r="CX54" s="255"/>
      <c r="CY54" s="255"/>
      <c r="CZ54" s="255"/>
      <c r="DA54" s="255"/>
      <c r="DB54" s="255"/>
      <c r="DC54" s="255"/>
      <c r="DD54" s="255"/>
      <c r="DE54" s="255"/>
      <c r="DF54" s="255"/>
      <c r="DG54" s="255"/>
      <c r="DH54" s="255"/>
      <c r="DI54" s="255"/>
      <c r="DJ54" s="255"/>
      <c r="DK54" s="255"/>
      <c r="DL54" s="255"/>
    </row>
    <row r="55" spans="1:116" x14ac:dyDescent="0.35">
      <c r="A55" s="256" t="s">
        <v>292</v>
      </c>
      <c r="B55" s="257" t="s">
        <v>8303</v>
      </c>
      <c r="C55" s="260">
        <v>0.61300002149999999</v>
      </c>
      <c r="D55" s="261">
        <v>0</v>
      </c>
      <c r="E55" s="260">
        <v>0</v>
      </c>
      <c r="F55" s="260">
        <v>2.1166666667</v>
      </c>
      <c r="G55" s="260" t="s">
        <v>14</v>
      </c>
      <c r="H55" s="260" t="s">
        <v>14</v>
      </c>
      <c r="I55" s="261">
        <v>5</v>
      </c>
      <c r="J55" s="261">
        <f>IFERROR(VLOOKUP($B55,'Core Indicators'!$E$3:$EU$906,147,FALSE),"x")</f>
        <v>0</v>
      </c>
      <c r="K55" s="262">
        <v>-1.5954957007999999</v>
      </c>
      <c r="L55" s="260">
        <v>1.25</v>
      </c>
      <c r="M55" s="261">
        <v>2</v>
      </c>
      <c r="N55" s="261">
        <v>23</v>
      </c>
      <c r="O55" s="261">
        <f>IFERROR(VLOOKUP(B55,'Core Indicators'!$E$3:$G$9906,3,FALSE),"x")</f>
        <v>6209000</v>
      </c>
      <c r="P55" s="261">
        <v>101000</v>
      </c>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c r="CM55" s="255"/>
      <c r="CN55" s="255"/>
      <c r="CO55" s="255"/>
      <c r="CP55" s="255"/>
      <c r="CQ55" s="255"/>
      <c r="CR55" s="255"/>
      <c r="CS55" s="255"/>
      <c r="CT55" s="255"/>
      <c r="CU55" s="255"/>
      <c r="CV55" s="255"/>
      <c r="CW55" s="255"/>
      <c r="CX55" s="255"/>
      <c r="CY55" s="255"/>
      <c r="CZ55" s="255"/>
      <c r="DA55" s="255"/>
      <c r="DB55" s="255"/>
      <c r="DC55" s="255"/>
      <c r="DD55" s="255"/>
      <c r="DE55" s="255"/>
      <c r="DF55" s="255"/>
      <c r="DG55" s="255"/>
      <c r="DH55" s="255"/>
      <c r="DI55" s="255"/>
      <c r="DJ55" s="255"/>
      <c r="DK55" s="255"/>
      <c r="DL55" s="255"/>
    </row>
    <row r="56" spans="1:116" x14ac:dyDescent="0.35">
      <c r="A56" s="256" t="s">
        <v>356</v>
      </c>
      <c r="B56" s="257" t="s">
        <v>8304</v>
      </c>
      <c r="C56" s="260">
        <v>0.50216199039999998</v>
      </c>
      <c r="D56" s="261">
        <v>11</v>
      </c>
      <c r="E56" s="260">
        <v>0.30199999999999999</v>
      </c>
      <c r="F56" s="260" t="s">
        <v>14</v>
      </c>
      <c r="G56" s="260">
        <v>7.4110250799999999E-2</v>
      </c>
      <c r="H56" s="260">
        <v>34.700000000000003</v>
      </c>
      <c r="I56" s="261">
        <v>1</v>
      </c>
      <c r="J56" s="261">
        <f>IFERROR(VLOOKUP($B56,'Core Indicators'!$E$3:$EU$906,147,FALSE),"x")</f>
        <v>98</v>
      </c>
      <c r="K56" s="262">
        <v>0.97905218599999999</v>
      </c>
      <c r="L56" s="260" t="s">
        <v>14</v>
      </c>
      <c r="M56" s="261">
        <v>92</v>
      </c>
      <c r="N56" s="261">
        <v>62</v>
      </c>
      <c r="O56" s="261">
        <f>IFERROR(VLOOKUP(B56,'Core Indicators'!$E$3:$G$9906,3,FALSE),"x")</f>
        <v>47558000</v>
      </c>
      <c r="P56" s="261">
        <v>500210</v>
      </c>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c r="CM56" s="255"/>
      <c r="CN56" s="255"/>
      <c r="CO56" s="255"/>
      <c r="CP56" s="255"/>
      <c r="CQ56" s="255"/>
      <c r="CR56" s="255"/>
      <c r="CS56" s="255"/>
      <c r="CT56" s="255"/>
      <c r="CU56" s="255"/>
      <c r="CV56" s="255"/>
      <c r="CW56" s="255"/>
      <c r="CX56" s="255"/>
      <c r="CY56" s="255"/>
      <c r="CZ56" s="255"/>
      <c r="DA56" s="255"/>
      <c r="DB56" s="255"/>
      <c r="DC56" s="255"/>
      <c r="DD56" s="255"/>
      <c r="DE56" s="255"/>
      <c r="DF56" s="255"/>
      <c r="DG56" s="255"/>
      <c r="DH56" s="255"/>
      <c r="DI56" s="255"/>
      <c r="DJ56" s="255"/>
      <c r="DK56" s="255"/>
      <c r="DL56" s="255"/>
    </row>
    <row r="57" spans="1:116" x14ac:dyDescent="0.35">
      <c r="A57" s="256" t="s">
        <v>8305</v>
      </c>
      <c r="B57" s="257" t="s">
        <v>8306</v>
      </c>
      <c r="C57" s="260">
        <v>0.47281296659999988</v>
      </c>
      <c r="D57" s="261">
        <v>13</v>
      </c>
      <c r="E57" s="260">
        <v>0.28999999999999998</v>
      </c>
      <c r="F57" s="260">
        <v>9.8000000000000007</v>
      </c>
      <c r="G57" s="260">
        <v>9.12578624E-2</v>
      </c>
      <c r="H57" s="260">
        <v>30.3</v>
      </c>
      <c r="I57" s="261">
        <v>0</v>
      </c>
      <c r="J57" s="261" t="str">
        <f>IFERROR(VLOOKUP($B57,'Core Indicators'!$E$3:$EU$906,147,FALSE),"x")</f>
        <v>x</v>
      </c>
      <c r="K57" s="262">
        <v>1.2812571526000001</v>
      </c>
      <c r="L57" s="260">
        <v>10</v>
      </c>
      <c r="M57" s="261">
        <v>94</v>
      </c>
      <c r="N57" s="261">
        <v>74</v>
      </c>
      <c r="O57" s="261" t="str">
        <f>IFERROR(VLOOKUP(B57,'Core Indicators'!$E$3:$G$9906,3,FALSE),"x")</f>
        <v>x</v>
      </c>
      <c r="P57" s="261">
        <v>42390</v>
      </c>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c r="CM57" s="255"/>
      <c r="CN57" s="255"/>
      <c r="CO57" s="255"/>
      <c r="CP57" s="255"/>
      <c r="CQ57" s="255"/>
      <c r="CR57" s="255"/>
      <c r="CS57" s="255"/>
      <c r="CT57" s="255"/>
      <c r="CU57" s="255"/>
      <c r="CV57" s="255"/>
      <c r="CW57" s="255"/>
      <c r="CX57" s="255"/>
      <c r="CY57" s="255"/>
      <c r="CZ57" s="255"/>
      <c r="DA57" s="255"/>
      <c r="DB57" s="255"/>
      <c r="DC57" s="255"/>
      <c r="DD57" s="255"/>
      <c r="DE57" s="255"/>
      <c r="DF57" s="255"/>
      <c r="DG57" s="255"/>
      <c r="DH57" s="255"/>
      <c r="DI57" s="255"/>
      <c r="DJ57" s="255"/>
      <c r="DK57" s="255"/>
      <c r="DL57" s="255"/>
    </row>
    <row r="58" spans="1:116" x14ac:dyDescent="0.35">
      <c r="A58" s="256" t="s">
        <v>431</v>
      </c>
      <c r="B58" s="257" t="s">
        <v>8307</v>
      </c>
      <c r="C58" s="260">
        <v>0.76015806069999992</v>
      </c>
      <c r="D58" s="261">
        <v>3</v>
      </c>
      <c r="E58" s="260">
        <v>0.27339999999999998</v>
      </c>
      <c r="F58" s="260">
        <v>4</v>
      </c>
      <c r="G58" s="260">
        <v>0.50796334649999997</v>
      </c>
      <c r="H58" s="260">
        <v>35</v>
      </c>
      <c r="I58" s="261">
        <v>5</v>
      </c>
      <c r="J58" s="261">
        <f>IFERROR(VLOOKUP($B58,'Core Indicators'!$E$3:$EU$906,147,FALSE),"x")</f>
        <v>1230</v>
      </c>
      <c r="K58" s="262">
        <v>-0.47347819810000003</v>
      </c>
      <c r="L58" s="260">
        <v>3.25</v>
      </c>
      <c r="M58" s="261">
        <v>24</v>
      </c>
      <c r="N58" s="261">
        <v>37</v>
      </c>
      <c r="O58" s="261">
        <f>IFERROR(VLOOKUP(B58,'Core Indicators'!$E$3:$G$9906,3,FALSE),"x")</f>
        <v>120900000</v>
      </c>
      <c r="P58" s="261">
        <v>1000000</v>
      </c>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255"/>
      <c r="CU58" s="255"/>
      <c r="CV58" s="255"/>
      <c r="CW58" s="255"/>
      <c r="CX58" s="255"/>
      <c r="CY58" s="255"/>
      <c r="CZ58" s="255"/>
      <c r="DA58" s="255"/>
      <c r="DB58" s="255"/>
      <c r="DC58" s="255"/>
      <c r="DD58" s="255"/>
      <c r="DE58" s="255"/>
      <c r="DF58" s="255"/>
      <c r="DG58" s="255"/>
      <c r="DH58" s="255"/>
      <c r="DI58" s="255"/>
      <c r="DJ58" s="255"/>
      <c r="DK58" s="255"/>
      <c r="DL58" s="255"/>
    </row>
    <row r="59" spans="1:116" x14ac:dyDescent="0.35">
      <c r="A59" s="256" t="s">
        <v>8308</v>
      </c>
      <c r="B59" s="257" t="s">
        <v>8309</v>
      </c>
      <c r="C59" s="260">
        <v>0.1314999869</v>
      </c>
      <c r="D59" s="261">
        <v>11</v>
      </c>
      <c r="E59" s="260">
        <v>0</v>
      </c>
      <c r="F59" s="260" t="s">
        <v>14</v>
      </c>
      <c r="G59" s="260">
        <v>5.03954369E-2</v>
      </c>
      <c r="H59" s="260">
        <v>27.3</v>
      </c>
      <c r="I59" s="261">
        <v>0</v>
      </c>
      <c r="J59" s="261" t="str">
        <f>IFERROR(VLOOKUP($B59,'Core Indicators'!$E$3:$EU$906,147,FALSE),"x")</f>
        <v>x</v>
      </c>
      <c r="K59" s="262">
        <v>2.0221455097000001</v>
      </c>
      <c r="L59" s="260" t="s">
        <v>14</v>
      </c>
      <c r="M59" s="261">
        <v>100</v>
      </c>
      <c r="N59" s="261">
        <v>86</v>
      </c>
      <c r="O59" s="261" t="str">
        <f>IFERROR(VLOOKUP(B59,'Core Indicators'!$E$3:$G$9906,3,FALSE),"x")</f>
        <v>x</v>
      </c>
      <c r="P59" s="261">
        <v>303890</v>
      </c>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5"/>
      <c r="CD59" s="255"/>
      <c r="CE59" s="255"/>
      <c r="CF59" s="255"/>
      <c r="CG59" s="255"/>
      <c r="CH59" s="255"/>
      <c r="CI59" s="255"/>
      <c r="CJ59" s="255"/>
      <c r="CK59" s="255"/>
      <c r="CL59" s="255"/>
      <c r="CM59" s="255"/>
      <c r="CN59" s="255"/>
      <c r="CO59" s="255"/>
      <c r="CP59" s="255"/>
      <c r="CQ59" s="255"/>
      <c r="CR59" s="255"/>
      <c r="CS59" s="255"/>
      <c r="CT59" s="255"/>
      <c r="CU59" s="255"/>
      <c r="CV59" s="255"/>
      <c r="CW59" s="255"/>
      <c r="CX59" s="255"/>
      <c r="CY59" s="255"/>
      <c r="CZ59" s="255"/>
      <c r="DA59" s="255"/>
      <c r="DB59" s="255"/>
      <c r="DC59" s="255"/>
      <c r="DD59" s="255"/>
      <c r="DE59" s="255"/>
      <c r="DF59" s="255"/>
      <c r="DG59" s="255"/>
      <c r="DH59" s="255"/>
      <c r="DI59" s="255"/>
      <c r="DJ59" s="255"/>
      <c r="DK59" s="255"/>
      <c r="DL59" s="255"/>
    </row>
    <row r="60" spans="1:116" x14ac:dyDescent="0.35">
      <c r="A60" s="256" t="s">
        <v>8310</v>
      </c>
      <c r="B60" s="257" t="s">
        <v>8311</v>
      </c>
      <c r="C60" s="260">
        <v>0.53238296770000004</v>
      </c>
      <c r="D60" s="261">
        <v>3</v>
      </c>
      <c r="E60" s="260">
        <v>0</v>
      </c>
      <c r="F60" s="260" t="s">
        <v>14</v>
      </c>
      <c r="G60" s="260">
        <v>0.35655918990000002</v>
      </c>
      <c r="H60" s="260">
        <v>36.700000000000003</v>
      </c>
      <c r="I60" s="261">
        <v>0</v>
      </c>
      <c r="J60" s="261" t="str">
        <f>IFERROR(VLOOKUP($B60,'Core Indicators'!$E$3:$EU$906,147,FALSE),"x")</f>
        <v>x</v>
      </c>
      <c r="K60" s="262">
        <v>-2.57588495E-2</v>
      </c>
      <c r="L60" s="260" t="s">
        <v>14</v>
      </c>
      <c r="M60" s="261">
        <v>60</v>
      </c>
      <c r="N60" s="261" t="s">
        <v>14</v>
      </c>
      <c r="O60" s="261" t="str">
        <f>IFERROR(VLOOKUP(B60,'Core Indicators'!$E$3:$G$9906,3,FALSE),"x")</f>
        <v>x</v>
      </c>
      <c r="P60" s="261">
        <v>18270</v>
      </c>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row>
    <row r="61" spans="1:116" x14ac:dyDescent="0.35">
      <c r="A61" s="256" t="s">
        <v>8312</v>
      </c>
      <c r="B61" s="257" t="s">
        <v>8313</v>
      </c>
      <c r="C61" s="260">
        <v>4.7355978600000001E-2</v>
      </c>
      <c r="D61" s="261">
        <v>10</v>
      </c>
      <c r="E61" s="260">
        <v>2.3E-2</v>
      </c>
      <c r="F61" s="260" t="s">
        <v>14</v>
      </c>
      <c r="G61" s="260">
        <v>5.1375861000000002E-2</v>
      </c>
      <c r="H61" s="260">
        <v>32.4</v>
      </c>
      <c r="I61" s="261">
        <v>2</v>
      </c>
      <c r="J61" s="261" t="str">
        <f>IFERROR(VLOOKUP($B61,'Core Indicators'!$E$3:$EU$906,147,FALSE),"x")</f>
        <v>x</v>
      </c>
      <c r="K61" s="262">
        <v>1.4120583534</v>
      </c>
      <c r="L61" s="260" t="s">
        <v>14</v>
      </c>
      <c r="M61" s="261">
        <v>90</v>
      </c>
      <c r="N61" s="261">
        <v>69</v>
      </c>
      <c r="O61" s="261" t="str">
        <f>IFERROR(VLOOKUP(B61,'Core Indicators'!$E$3:$G$9906,3,FALSE),"x")</f>
        <v>x</v>
      </c>
      <c r="P61" s="261">
        <v>547557</v>
      </c>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5"/>
    </row>
    <row r="62" spans="1:116" x14ac:dyDescent="0.35">
      <c r="A62" s="256" t="s">
        <v>8314</v>
      </c>
      <c r="B62" s="257" t="s">
        <v>8315</v>
      </c>
      <c r="C62" s="260">
        <v>0</v>
      </c>
      <c r="D62" s="261">
        <v>11</v>
      </c>
      <c r="E62" s="260">
        <v>0</v>
      </c>
      <c r="F62" s="260" t="s">
        <v>14</v>
      </c>
      <c r="G62" s="260" t="s">
        <v>14</v>
      </c>
      <c r="H62" s="260">
        <v>40.1</v>
      </c>
      <c r="I62" s="261">
        <v>0</v>
      </c>
      <c r="J62" s="261" t="str">
        <f>IFERROR(VLOOKUP($B62,'Core Indicators'!$E$3:$EU$906,147,FALSE),"x")</f>
        <v>x</v>
      </c>
      <c r="K62" s="262">
        <v>2.41156537E-2</v>
      </c>
      <c r="L62" s="260" t="s">
        <v>14</v>
      </c>
      <c r="M62" s="261">
        <v>92</v>
      </c>
      <c r="N62" s="261" t="s">
        <v>14</v>
      </c>
      <c r="O62" s="261" t="str">
        <f>IFERROR(VLOOKUP(B62,'Core Indicators'!$E$3:$G$9906,3,FALSE),"x")</f>
        <v>x</v>
      </c>
      <c r="P62" s="261">
        <v>700</v>
      </c>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c r="CA62" s="255"/>
      <c r="CB62" s="255"/>
      <c r="CC62" s="255"/>
      <c r="CD62" s="255"/>
      <c r="CE62" s="255"/>
      <c r="CF62" s="255"/>
      <c r="CG62" s="255"/>
      <c r="CH62" s="255"/>
      <c r="CI62" s="255"/>
      <c r="CJ62" s="255"/>
      <c r="CK62" s="255"/>
      <c r="CL62" s="255"/>
      <c r="CM62" s="255"/>
      <c r="CN62" s="255"/>
      <c r="CO62" s="255"/>
      <c r="CP62" s="255"/>
      <c r="CQ62" s="255"/>
      <c r="CR62" s="255"/>
      <c r="CS62" s="255"/>
      <c r="CT62" s="255"/>
      <c r="CU62" s="255"/>
      <c r="CV62" s="255"/>
      <c r="CW62" s="255"/>
      <c r="CX62" s="255"/>
      <c r="CY62" s="255"/>
      <c r="CZ62" s="255"/>
      <c r="DA62" s="255"/>
      <c r="DB62" s="255"/>
      <c r="DC62" s="255"/>
      <c r="DD62" s="255"/>
      <c r="DE62" s="255"/>
      <c r="DF62" s="255"/>
      <c r="DG62" s="255"/>
      <c r="DH62" s="255"/>
      <c r="DI62" s="255"/>
      <c r="DJ62" s="255"/>
      <c r="DK62" s="255"/>
      <c r="DL62" s="255"/>
    </row>
    <row r="63" spans="1:116" x14ac:dyDescent="0.35">
      <c r="A63" s="256" t="s">
        <v>8316</v>
      </c>
      <c r="B63" s="257" t="s">
        <v>8317</v>
      </c>
      <c r="C63" s="260">
        <v>0.77740000549999999</v>
      </c>
      <c r="D63" s="261">
        <v>9</v>
      </c>
      <c r="E63" s="260">
        <v>0.01</v>
      </c>
      <c r="F63" s="260">
        <v>4.7</v>
      </c>
      <c r="G63" s="260">
        <v>0.53430152109999995</v>
      </c>
      <c r="H63" s="260">
        <v>38</v>
      </c>
      <c r="I63" s="261">
        <v>1</v>
      </c>
      <c r="J63" s="261" t="str">
        <f>IFERROR(VLOOKUP($B63,'Core Indicators'!$E$3:$EU$906,147,FALSE),"x")</f>
        <v>x</v>
      </c>
      <c r="K63" s="262">
        <v>-0.7328509688</v>
      </c>
      <c r="L63" s="260">
        <v>3.75</v>
      </c>
      <c r="M63" s="261">
        <v>22</v>
      </c>
      <c r="N63" s="261">
        <v>31</v>
      </c>
      <c r="O63" s="261" t="str">
        <f>IFERROR(VLOOKUP(B63,'Core Indicators'!$E$3:$G$9906,3,FALSE),"x")</f>
        <v>x</v>
      </c>
      <c r="P63" s="261">
        <v>257670</v>
      </c>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c r="CM63" s="255"/>
      <c r="CN63" s="255"/>
      <c r="CO63" s="255"/>
      <c r="CP63" s="255"/>
      <c r="CQ63" s="255"/>
      <c r="CR63" s="255"/>
      <c r="CS63" s="255"/>
      <c r="CT63" s="255"/>
      <c r="CU63" s="255"/>
      <c r="CV63" s="255"/>
      <c r="CW63" s="255"/>
      <c r="CX63" s="255"/>
      <c r="CY63" s="255"/>
      <c r="CZ63" s="255"/>
      <c r="DA63" s="255"/>
      <c r="DB63" s="255"/>
      <c r="DC63" s="255"/>
      <c r="DD63" s="255"/>
      <c r="DE63" s="255"/>
      <c r="DF63" s="255"/>
      <c r="DG63" s="255"/>
      <c r="DH63" s="255"/>
      <c r="DI63" s="255"/>
      <c r="DJ63" s="255"/>
      <c r="DK63" s="255"/>
      <c r="DL63" s="255"/>
    </row>
    <row r="64" spans="1:116" x14ac:dyDescent="0.35">
      <c r="A64" s="256" t="s">
        <v>8318</v>
      </c>
      <c r="B64" s="257" t="s">
        <v>8319</v>
      </c>
      <c r="C64" s="260">
        <v>0.32496100410000001</v>
      </c>
      <c r="D64" s="261">
        <v>13</v>
      </c>
      <c r="E64" s="260">
        <v>7.0000000000000007E-2</v>
      </c>
      <c r="F64" s="260" t="s">
        <v>14</v>
      </c>
      <c r="G64" s="260">
        <v>0.1191900699</v>
      </c>
      <c r="H64" s="260">
        <v>35.1</v>
      </c>
      <c r="I64" s="261">
        <v>3</v>
      </c>
      <c r="J64" s="261" t="str">
        <f>IFERROR(VLOOKUP($B64,'Core Indicators'!$E$3:$EU$906,147,FALSE),"x")</f>
        <v>x</v>
      </c>
      <c r="K64" s="262">
        <v>1.6009106635999999</v>
      </c>
      <c r="L64" s="260" t="s">
        <v>14</v>
      </c>
      <c r="M64" s="261">
        <v>94</v>
      </c>
      <c r="N64" s="261">
        <v>77</v>
      </c>
      <c r="O64" s="261" t="str">
        <f>IFERROR(VLOOKUP(B64,'Core Indicators'!$E$3:$G$9906,3,FALSE),"x")</f>
        <v>x</v>
      </c>
      <c r="P64" s="261">
        <v>241930</v>
      </c>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c r="CA64" s="255"/>
      <c r="CB64" s="255"/>
      <c r="CC64" s="255"/>
      <c r="CD64" s="255"/>
      <c r="CE64" s="255"/>
      <c r="CF64" s="255"/>
      <c r="CG64" s="255"/>
      <c r="CH64" s="255"/>
      <c r="CI64" s="255"/>
      <c r="CJ64" s="255"/>
      <c r="CK64" s="255"/>
      <c r="CL64" s="255"/>
      <c r="CM64" s="255"/>
      <c r="CN64" s="255"/>
      <c r="CO64" s="255"/>
      <c r="CP64" s="255"/>
      <c r="CQ64" s="255"/>
      <c r="CR64" s="255"/>
      <c r="CS64" s="255"/>
      <c r="CT64" s="255"/>
      <c r="CU64" s="255"/>
      <c r="CV64" s="255"/>
      <c r="CW64" s="255"/>
      <c r="CX64" s="255"/>
      <c r="CY64" s="255"/>
      <c r="CZ64" s="255"/>
      <c r="DA64" s="255"/>
      <c r="DB64" s="255"/>
      <c r="DC64" s="255"/>
      <c r="DD64" s="255"/>
      <c r="DE64" s="255"/>
      <c r="DF64" s="255"/>
      <c r="DG64" s="255"/>
      <c r="DH64" s="255"/>
      <c r="DI64" s="255"/>
      <c r="DJ64" s="255"/>
      <c r="DK64" s="255"/>
      <c r="DL64" s="255"/>
    </row>
    <row r="65" spans="1:116" x14ac:dyDescent="0.35">
      <c r="A65" s="256" t="s">
        <v>8320</v>
      </c>
      <c r="B65" s="257" t="s">
        <v>8321</v>
      </c>
      <c r="C65" s="260">
        <v>0.32528704609999998</v>
      </c>
      <c r="D65" s="261">
        <v>5</v>
      </c>
      <c r="E65" s="260">
        <v>0.30399999999999999</v>
      </c>
      <c r="F65" s="260">
        <v>6.6</v>
      </c>
      <c r="G65" s="260">
        <v>0.35077464800000002</v>
      </c>
      <c r="H65" s="260">
        <v>35.9</v>
      </c>
      <c r="I65" s="261">
        <v>3</v>
      </c>
      <c r="J65" s="261" t="str">
        <f>IFERROR(VLOOKUP($B65,'Core Indicators'!$E$3:$EU$906,147,FALSE),"x")</f>
        <v>x</v>
      </c>
      <c r="K65" s="262">
        <v>0.30997923020000001</v>
      </c>
      <c r="L65" s="260">
        <v>6.25</v>
      </c>
      <c r="M65" s="261">
        <v>61</v>
      </c>
      <c r="N65" s="261">
        <v>56</v>
      </c>
      <c r="O65" s="261" t="str">
        <f>IFERROR(VLOOKUP(B65,'Core Indicators'!$E$3:$G$9906,3,FALSE),"x")</f>
        <v>x</v>
      </c>
      <c r="P65" s="261">
        <v>69490</v>
      </c>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c r="CM65" s="255"/>
      <c r="CN65" s="255"/>
      <c r="CO65" s="255"/>
      <c r="CP65" s="255"/>
      <c r="CQ65" s="255"/>
      <c r="CR65" s="255"/>
      <c r="CS65" s="255"/>
      <c r="CT65" s="255"/>
      <c r="CU65" s="255"/>
      <c r="CV65" s="255"/>
      <c r="CW65" s="255"/>
      <c r="CX65" s="255"/>
      <c r="CY65" s="255"/>
      <c r="CZ65" s="255"/>
      <c r="DA65" s="255"/>
      <c r="DB65" s="255"/>
      <c r="DC65" s="255"/>
      <c r="DD65" s="255"/>
      <c r="DE65" s="255"/>
      <c r="DF65" s="255"/>
      <c r="DG65" s="255"/>
      <c r="DH65" s="255"/>
      <c r="DI65" s="255"/>
      <c r="DJ65" s="255"/>
      <c r="DK65" s="255"/>
      <c r="DL65" s="255"/>
    </row>
    <row r="66" spans="1:116" x14ac:dyDescent="0.35">
      <c r="A66" s="256" t="s">
        <v>8322</v>
      </c>
      <c r="B66" s="257" t="s">
        <v>8323</v>
      </c>
      <c r="C66" s="260">
        <v>0.77995000079999999</v>
      </c>
      <c r="D66" s="261">
        <v>11</v>
      </c>
      <c r="E66" s="260">
        <v>0</v>
      </c>
      <c r="F66" s="260">
        <v>7.85</v>
      </c>
      <c r="G66" s="260">
        <v>0.54103560419999996</v>
      </c>
      <c r="H66" s="260">
        <v>43.5</v>
      </c>
      <c r="I66" s="261">
        <v>2</v>
      </c>
      <c r="J66" s="261" t="str">
        <f>IFERROR(VLOOKUP($B66,'Core Indicators'!$E$3:$EU$906,147,FALSE),"x")</f>
        <v>x</v>
      </c>
      <c r="K66" s="262">
        <v>4.6889737200000003E-2</v>
      </c>
      <c r="L66" s="260">
        <v>7</v>
      </c>
      <c r="M66" s="261">
        <v>82</v>
      </c>
      <c r="N66" s="261">
        <v>41</v>
      </c>
      <c r="O66" s="261" t="str">
        <f>IFERROR(VLOOKUP(B66,'Core Indicators'!$E$3:$G$9906,3,FALSE),"x")</f>
        <v>x</v>
      </c>
      <c r="P66" s="261">
        <v>227540</v>
      </c>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c r="CM66" s="255"/>
      <c r="CN66" s="255"/>
      <c r="CO66" s="255"/>
      <c r="CP66" s="255"/>
      <c r="CQ66" s="255"/>
      <c r="CR66" s="255"/>
      <c r="CS66" s="255"/>
      <c r="CT66" s="255"/>
      <c r="CU66" s="255"/>
      <c r="CV66" s="255"/>
      <c r="CW66" s="255"/>
      <c r="CX66" s="255"/>
      <c r="CY66" s="255"/>
      <c r="CZ66" s="255"/>
      <c r="DA66" s="255"/>
      <c r="DB66" s="255"/>
      <c r="DC66" s="255"/>
      <c r="DD66" s="255"/>
      <c r="DE66" s="255"/>
      <c r="DF66" s="255"/>
      <c r="DG66" s="255"/>
      <c r="DH66" s="255"/>
      <c r="DI66" s="255"/>
      <c r="DJ66" s="255"/>
      <c r="DK66" s="255"/>
      <c r="DL66" s="255"/>
    </row>
    <row r="67" spans="1:116" x14ac:dyDescent="0.35">
      <c r="A67" s="256" t="s">
        <v>8324</v>
      </c>
      <c r="B67" s="257" t="s">
        <v>8325</v>
      </c>
      <c r="C67" s="260">
        <v>0.70999998689999999</v>
      </c>
      <c r="D67" s="261">
        <v>6</v>
      </c>
      <c r="E67" s="260">
        <v>0.6</v>
      </c>
      <c r="F67" s="260">
        <v>5.95</v>
      </c>
      <c r="G67" s="260" t="s">
        <v>14</v>
      </c>
      <c r="H67" s="260">
        <v>33.700000000000003</v>
      </c>
      <c r="I67" s="261">
        <v>3</v>
      </c>
      <c r="J67" s="261" t="str">
        <f>IFERROR(VLOOKUP($B67,'Core Indicators'!$E$3:$EU$906,147,FALSE),"x")</f>
        <v>x</v>
      </c>
      <c r="K67" s="262">
        <v>-1.2090275288000001</v>
      </c>
      <c r="L67" s="260">
        <v>4.75</v>
      </c>
      <c r="M67" s="261">
        <v>40</v>
      </c>
      <c r="N67" s="261">
        <v>29</v>
      </c>
      <c r="O67" s="261" t="str">
        <f>IFERROR(VLOOKUP(B67,'Core Indicators'!$E$3:$G$9906,3,FALSE),"x")</f>
        <v>x</v>
      </c>
      <c r="P67" s="261">
        <v>245720</v>
      </c>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row>
    <row r="68" spans="1:116" x14ac:dyDescent="0.35">
      <c r="A68" s="256" t="s">
        <v>8326</v>
      </c>
      <c r="B68" s="257" t="s">
        <v>8327</v>
      </c>
      <c r="C68" s="260">
        <v>0.77542499430000011</v>
      </c>
      <c r="D68" s="261">
        <v>8</v>
      </c>
      <c r="E68" s="260">
        <v>0</v>
      </c>
      <c r="F68" s="260">
        <v>6.9</v>
      </c>
      <c r="G68" s="260">
        <v>0.62044554029999999</v>
      </c>
      <c r="H68" s="260">
        <v>35.9</v>
      </c>
      <c r="I68" s="261">
        <v>3</v>
      </c>
      <c r="J68" s="261" t="str">
        <f>IFERROR(VLOOKUP($B68,'Core Indicators'!$E$3:$EU$906,147,FALSE),"x")</f>
        <v>x</v>
      </c>
      <c r="K68" s="262">
        <v>-0.37157607079999999</v>
      </c>
      <c r="L68" s="260">
        <v>5.5</v>
      </c>
      <c r="M68" s="261">
        <v>46</v>
      </c>
      <c r="N68" s="261">
        <v>37</v>
      </c>
      <c r="O68" s="261" t="str">
        <f>IFERROR(VLOOKUP(B68,'Core Indicators'!$E$3:$G$9906,3,FALSE),"x")</f>
        <v>x</v>
      </c>
      <c r="P68" s="261">
        <v>10120</v>
      </c>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c r="CM68" s="255"/>
      <c r="CN68" s="255"/>
      <c r="CO68" s="255"/>
      <c r="CP68" s="255"/>
      <c r="CQ68" s="255"/>
      <c r="CR68" s="255"/>
      <c r="CS68" s="255"/>
      <c r="CT68" s="255"/>
      <c r="CU68" s="255"/>
      <c r="CV68" s="255"/>
      <c r="CW68" s="255"/>
      <c r="CX68" s="255"/>
      <c r="CY68" s="255"/>
      <c r="CZ68" s="255"/>
      <c r="DA68" s="255"/>
      <c r="DB68" s="255"/>
      <c r="DC68" s="255"/>
      <c r="DD68" s="255"/>
      <c r="DE68" s="255"/>
      <c r="DF68" s="255"/>
      <c r="DG68" s="255"/>
      <c r="DH68" s="255"/>
      <c r="DI68" s="255"/>
      <c r="DJ68" s="255"/>
      <c r="DK68" s="255"/>
      <c r="DL68" s="255"/>
    </row>
    <row r="69" spans="1:116" x14ac:dyDescent="0.35">
      <c r="A69" s="256" t="s">
        <v>8328</v>
      </c>
      <c r="B69" s="257" t="s">
        <v>8329</v>
      </c>
      <c r="C69" s="260">
        <v>0.84509999150000004</v>
      </c>
      <c r="D69" s="261">
        <v>11</v>
      </c>
      <c r="E69" s="260">
        <v>0.14000000000000001</v>
      </c>
      <c r="F69" s="260">
        <v>6.25</v>
      </c>
      <c r="G69" s="260" t="s">
        <v>14</v>
      </c>
      <c r="H69" s="260">
        <v>50.7</v>
      </c>
      <c r="I69" s="261">
        <v>2</v>
      </c>
      <c r="J69" s="261" t="str">
        <f>IFERROR(VLOOKUP($B69,'Core Indicators'!$E$3:$EU$906,147,FALSE),"x")</f>
        <v>x</v>
      </c>
      <c r="K69" s="262">
        <v>-1.2640448809</v>
      </c>
      <c r="L69" s="260">
        <v>5</v>
      </c>
      <c r="M69" s="261">
        <v>46</v>
      </c>
      <c r="N69" s="261">
        <v>18</v>
      </c>
      <c r="O69" s="261" t="str">
        <f>IFERROR(VLOOKUP(B69,'Core Indicators'!$E$3:$G$9906,3,FALSE),"x")</f>
        <v>x</v>
      </c>
      <c r="P69" s="261">
        <v>28120</v>
      </c>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55"/>
      <c r="CJ69" s="255"/>
      <c r="CK69" s="255"/>
      <c r="CL69" s="255"/>
      <c r="CM69" s="255"/>
      <c r="CN69" s="255"/>
      <c r="CO69" s="255"/>
      <c r="CP69" s="255"/>
      <c r="CQ69" s="255"/>
      <c r="CR69" s="255"/>
      <c r="CS69" s="255"/>
      <c r="CT69" s="255"/>
      <c r="CU69" s="255"/>
      <c r="CV69" s="255"/>
      <c r="CW69" s="255"/>
      <c r="CX69" s="255"/>
      <c r="CY69" s="255"/>
      <c r="CZ69" s="255"/>
      <c r="DA69" s="255"/>
      <c r="DB69" s="255"/>
      <c r="DC69" s="255"/>
      <c r="DD69" s="255"/>
      <c r="DE69" s="255"/>
      <c r="DF69" s="255"/>
      <c r="DG69" s="255"/>
      <c r="DH69" s="255"/>
      <c r="DI69" s="255"/>
      <c r="DJ69" s="255"/>
      <c r="DK69" s="255"/>
      <c r="DL69" s="255"/>
    </row>
    <row r="70" spans="1:116" x14ac:dyDescent="0.35">
      <c r="A70" s="256" t="s">
        <v>8330</v>
      </c>
      <c r="B70" s="257" t="s">
        <v>8331</v>
      </c>
      <c r="C70" s="260">
        <v>0.25992401189999997</v>
      </c>
      <c r="D70" s="261">
        <v>4</v>
      </c>
      <c r="E70" s="260">
        <v>0</v>
      </c>
      <c r="F70" s="260">
        <v>2.8166666667000002</v>
      </c>
      <c r="G70" s="260" t="s">
        <v>14</v>
      </c>
      <c r="H70" s="260" t="s">
        <v>14</v>
      </c>
      <c r="I70" s="261">
        <v>0</v>
      </c>
      <c r="J70" s="261" t="str">
        <f>IFERROR(VLOOKUP($B70,'Core Indicators'!$E$3:$EU$906,147,FALSE),"x")</f>
        <v>x</v>
      </c>
      <c r="K70" s="262">
        <v>-1.4223147630999999</v>
      </c>
      <c r="L70" s="260">
        <v>1.75</v>
      </c>
      <c r="M70" s="261">
        <v>6</v>
      </c>
      <c r="N70" s="261">
        <v>16</v>
      </c>
      <c r="O70" s="261" t="str">
        <f>IFERROR(VLOOKUP(B70,'Core Indicators'!$E$3:$G$9906,3,FALSE),"x")</f>
        <v>x</v>
      </c>
      <c r="P70" s="261">
        <v>28050</v>
      </c>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row>
    <row r="71" spans="1:116" x14ac:dyDescent="0.35">
      <c r="A71" s="256" t="s">
        <v>122</v>
      </c>
      <c r="B71" s="257" t="s">
        <v>8332</v>
      </c>
      <c r="C71" s="260">
        <v>7.7842041200000003E-2</v>
      </c>
      <c r="D71" s="261">
        <v>9</v>
      </c>
      <c r="E71" s="260">
        <v>2.7E-2</v>
      </c>
      <c r="F71" s="260" t="s">
        <v>14</v>
      </c>
      <c r="G71" s="260">
        <v>0.1223017302</v>
      </c>
      <c r="H71" s="260">
        <v>32.9</v>
      </c>
      <c r="I71" s="261">
        <v>3</v>
      </c>
      <c r="J71" s="261">
        <f>IFERROR(VLOOKUP($B71,'Core Indicators'!$E$3:$EU$906,147,FALSE),"x")</f>
        <v>28</v>
      </c>
      <c r="K71" s="262">
        <v>0.1988379508</v>
      </c>
      <c r="L71" s="260" t="s">
        <v>14</v>
      </c>
      <c r="M71" s="261">
        <v>88</v>
      </c>
      <c r="N71" s="261">
        <v>48</v>
      </c>
      <c r="O71" s="261">
        <f>IFERROR(VLOOKUP(B71,'Core Indicators'!$E$3:$G$9906,3,FALSE),"x")</f>
        <v>10893000</v>
      </c>
      <c r="P71" s="261">
        <v>128900</v>
      </c>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255"/>
      <c r="CB71" s="255"/>
      <c r="CC71" s="255"/>
      <c r="CD71" s="255"/>
      <c r="CE71" s="255"/>
      <c r="CF71" s="255"/>
      <c r="CG71" s="255"/>
      <c r="CH71" s="255"/>
      <c r="CI71" s="255"/>
      <c r="CJ71" s="255"/>
      <c r="CK71" s="255"/>
      <c r="CL71" s="255"/>
      <c r="CM71" s="255"/>
      <c r="CN71" s="255"/>
      <c r="CO71" s="255"/>
      <c r="CP71" s="255"/>
      <c r="CQ71" s="255"/>
      <c r="CR71" s="255"/>
      <c r="CS71" s="255"/>
      <c r="CT71" s="255"/>
      <c r="CU71" s="255"/>
      <c r="CV71" s="255"/>
      <c r="CW71" s="255"/>
      <c r="CX71" s="255"/>
      <c r="CY71" s="255"/>
      <c r="CZ71" s="255"/>
      <c r="DA71" s="255"/>
      <c r="DB71" s="255"/>
      <c r="DC71" s="255"/>
      <c r="DD71" s="255"/>
      <c r="DE71" s="255"/>
      <c r="DF71" s="255"/>
      <c r="DG71" s="255"/>
      <c r="DH71" s="255"/>
      <c r="DI71" s="255"/>
      <c r="DJ71" s="255"/>
      <c r="DK71" s="255"/>
      <c r="DL71" s="255"/>
    </row>
    <row r="72" spans="1:116" x14ac:dyDescent="0.35">
      <c r="A72" s="256" t="s">
        <v>8333</v>
      </c>
      <c r="B72" s="257" t="s">
        <v>8334</v>
      </c>
      <c r="C72" s="260">
        <v>0</v>
      </c>
      <c r="D72" s="261">
        <v>13</v>
      </c>
      <c r="E72" s="260">
        <v>0</v>
      </c>
      <c r="F72" s="260" t="s">
        <v>14</v>
      </c>
      <c r="G72" s="260" t="s">
        <v>14</v>
      </c>
      <c r="H72" s="260" t="s">
        <v>14</v>
      </c>
      <c r="I72" s="261">
        <v>0</v>
      </c>
      <c r="J72" s="261" t="str">
        <f>IFERROR(VLOOKUP($B72,'Core Indicators'!$E$3:$EU$906,147,FALSE),"x")</f>
        <v>x</v>
      </c>
      <c r="K72" s="262">
        <v>0.17586329580000001</v>
      </c>
      <c r="L72" s="260" t="s">
        <v>14</v>
      </c>
      <c r="M72" s="261">
        <v>89</v>
      </c>
      <c r="N72" s="261">
        <v>53</v>
      </c>
      <c r="O72" s="261" t="str">
        <f>IFERROR(VLOOKUP(B72,'Core Indicators'!$E$3:$G$9906,3,FALSE),"x")</f>
        <v>x</v>
      </c>
      <c r="P72" s="261">
        <v>340</v>
      </c>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255"/>
      <c r="CB72" s="255"/>
      <c r="CC72" s="255"/>
      <c r="CD72" s="255"/>
      <c r="CE72" s="255"/>
      <c r="CF72" s="255"/>
      <c r="CG72" s="255"/>
      <c r="CH72" s="255"/>
      <c r="CI72" s="255"/>
      <c r="CJ72" s="255"/>
      <c r="CK72" s="255"/>
      <c r="CL72" s="255"/>
      <c r="CM72" s="255"/>
      <c r="CN72" s="255"/>
      <c r="CO72" s="255"/>
      <c r="CP72" s="255"/>
      <c r="CQ72" s="255"/>
      <c r="CR72" s="255"/>
      <c r="CS72" s="255"/>
      <c r="CT72" s="255"/>
      <c r="CU72" s="255"/>
      <c r="CV72" s="255"/>
      <c r="CW72" s="255"/>
      <c r="CX72" s="255"/>
      <c r="CY72" s="255"/>
      <c r="CZ72" s="255"/>
      <c r="DA72" s="255"/>
      <c r="DB72" s="255"/>
      <c r="DC72" s="255"/>
      <c r="DD72" s="255"/>
      <c r="DE72" s="255"/>
      <c r="DF72" s="255"/>
      <c r="DG72" s="255"/>
      <c r="DH72" s="255"/>
      <c r="DI72" s="255"/>
      <c r="DJ72" s="255"/>
      <c r="DK72" s="255"/>
      <c r="DL72" s="255"/>
    </row>
    <row r="73" spans="1:116" x14ac:dyDescent="0.35">
      <c r="A73" s="256" t="s">
        <v>3343</v>
      </c>
      <c r="B73" s="257" t="s">
        <v>8335</v>
      </c>
      <c r="C73" s="260">
        <v>0.50436202500000005</v>
      </c>
      <c r="D73" s="261">
        <v>11</v>
      </c>
      <c r="E73" s="260">
        <v>0.39200000000000002</v>
      </c>
      <c r="F73" s="260">
        <v>4.05</v>
      </c>
      <c r="G73" s="260">
        <v>0.49214644930000001</v>
      </c>
      <c r="H73" s="260">
        <v>48.3</v>
      </c>
      <c r="I73" s="261">
        <v>3</v>
      </c>
      <c r="J73" s="261">
        <f>IFERROR(VLOOKUP($B73,'Core Indicators'!$E$3:$EU$906,147,FALSE),"x")</f>
        <v>509</v>
      </c>
      <c r="K73" s="262">
        <v>-1.0522887706999999</v>
      </c>
      <c r="L73" s="260">
        <v>3.25</v>
      </c>
      <c r="M73" s="261">
        <v>52</v>
      </c>
      <c r="N73" s="261">
        <v>26</v>
      </c>
      <c r="O73" s="261">
        <f>IFERROR(VLOOKUP(B73,'Core Indicators'!$E$3:$G$9906,3,FALSE),"x")</f>
        <v>17100000</v>
      </c>
      <c r="P73" s="261">
        <v>107160</v>
      </c>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255"/>
      <c r="CB73" s="255"/>
      <c r="CC73" s="255"/>
      <c r="CD73" s="255"/>
      <c r="CE73" s="255"/>
      <c r="CF73" s="255"/>
      <c r="CG73" s="255"/>
      <c r="CH73" s="255"/>
      <c r="CI73" s="255"/>
      <c r="CJ73" s="255"/>
      <c r="CK73" s="255"/>
      <c r="CL73" s="255"/>
      <c r="CM73" s="255"/>
      <c r="CN73" s="255"/>
      <c r="CO73" s="255"/>
      <c r="CP73" s="255"/>
      <c r="CQ73" s="255"/>
      <c r="CR73" s="255"/>
      <c r="CS73" s="255"/>
      <c r="CT73" s="255"/>
      <c r="CU73" s="255"/>
      <c r="CV73" s="255"/>
      <c r="CW73" s="255"/>
      <c r="CX73" s="255"/>
      <c r="CY73" s="255"/>
      <c r="CZ73" s="255"/>
      <c r="DA73" s="255"/>
      <c r="DB73" s="255"/>
      <c r="DC73" s="255"/>
      <c r="DD73" s="255"/>
      <c r="DE73" s="255"/>
      <c r="DF73" s="255"/>
      <c r="DG73" s="255"/>
      <c r="DH73" s="255"/>
      <c r="DI73" s="255"/>
      <c r="DJ73" s="255"/>
      <c r="DK73" s="255"/>
      <c r="DL73" s="255"/>
    </row>
    <row r="74" spans="1:116" x14ac:dyDescent="0.35">
      <c r="A74" s="256" t="s">
        <v>8336</v>
      </c>
      <c r="B74" s="257" t="s">
        <v>8337</v>
      </c>
      <c r="C74" s="260">
        <v>0.7111070062</v>
      </c>
      <c r="D74" s="261">
        <v>10</v>
      </c>
      <c r="E74" s="260">
        <v>0</v>
      </c>
      <c r="F74" s="260" t="s">
        <v>14</v>
      </c>
      <c r="G74" s="260">
        <v>0.49233108460000002</v>
      </c>
      <c r="H74" s="260">
        <v>45.1</v>
      </c>
      <c r="I74" s="261">
        <v>0</v>
      </c>
      <c r="J74" s="261" t="str">
        <f>IFERROR(VLOOKUP($B74,'Core Indicators'!$E$3:$EU$906,147,FALSE),"x")</f>
        <v>x</v>
      </c>
      <c r="K74" s="262">
        <v>-0.43134814500000002</v>
      </c>
      <c r="L74" s="260" t="s">
        <v>14</v>
      </c>
      <c r="M74" s="261">
        <v>74</v>
      </c>
      <c r="N74" s="261">
        <v>40</v>
      </c>
      <c r="O74" s="261" t="str">
        <f>IFERROR(VLOOKUP(B74,'Core Indicators'!$E$3:$G$9906,3,FALSE),"x")</f>
        <v>x</v>
      </c>
      <c r="P74" s="261">
        <v>196850</v>
      </c>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row>
    <row r="75" spans="1:116" x14ac:dyDescent="0.35">
      <c r="A75" s="256" t="s">
        <v>3355</v>
      </c>
      <c r="B75" s="257" t="s">
        <v>8338</v>
      </c>
      <c r="C75" s="260">
        <v>0.16674395219999999</v>
      </c>
      <c r="D75" s="261">
        <v>9</v>
      </c>
      <c r="E75" s="260">
        <v>6.8000000000000005E-2</v>
      </c>
      <c r="F75" s="260">
        <v>4.6666666667000003</v>
      </c>
      <c r="G75" s="260">
        <v>0.47928705150000001</v>
      </c>
      <c r="H75" s="260">
        <v>48.2</v>
      </c>
      <c r="I75" s="261">
        <v>3</v>
      </c>
      <c r="J75" s="261">
        <f>IFERROR(VLOOKUP($B75,'Core Indicators'!$E$3:$EU$906,147,FALSE),"x")</f>
        <v>558</v>
      </c>
      <c r="K75" s="262">
        <v>-1.0090796947</v>
      </c>
      <c r="L75" s="260">
        <v>3.25</v>
      </c>
      <c r="M75" s="261">
        <v>45</v>
      </c>
      <c r="N75" s="261">
        <v>26</v>
      </c>
      <c r="O75" s="261">
        <f>IFERROR(VLOOKUP(B75,'Core Indicators'!$E$3:$G$9906,3,FALSE),"x")</f>
        <v>9400000</v>
      </c>
      <c r="P75" s="261">
        <v>111890</v>
      </c>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c r="CM75" s="255"/>
      <c r="CN75" s="255"/>
      <c r="CO75" s="255"/>
      <c r="CP75" s="255"/>
      <c r="CQ75" s="255"/>
      <c r="CR75" s="255"/>
      <c r="CS75" s="255"/>
      <c r="CT75" s="255"/>
      <c r="CU75" s="255"/>
      <c r="CV75" s="255"/>
      <c r="CW75" s="255"/>
      <c r="CX75" s="255"/>
      <c r="CY75" s="255"/>
      <c r="CZ75" s="255"/>
      <c r="DA75" s="255"/>
      <c r="DB75" s="255"/>
      <c r="DC75" s="255"/>
      <c r="DD75" s="255"/>
      <c r="DE75" s="255"/>
      <c r="DF75" s="255"/>
      <c r="DG75" s="255"/>
      <c r="DH75" s="255"/>
      <c r="DI75" s="255"/>
      <c r="DJ75" s="255"/>
      <c r="DK75" s="255"/>
      <c r="DL75" s="255"/>
    </row>
    <row r="76" spans="1:116" x14ac:dyDescent="0.35">
      <c r="A76" s="256" t="s">
        <v>8339</v>
      </c>
      <c r="B76" s="257" t="s">
        <v>8340</v>
      </c>
      <c r="C76" s="260">
        <v>0.1808372083</v>
      </c>
      <c r="D76" s="261">
        <v>11</v>
      </c>
      <c r="E76" s="260">
        <v>1.6799999999999999E-2</v>
      </c>
      <c r="F76" s="260">
        <v>8.15</v>
      </c>
      <c r="G76" s="260">
        <v>0.1224165438</v>
      </c>
      <c r="H76" s="260">
        <v>29.7</v>
      </c>
      <c r="I76" s="261">
        <v>2</v>
      </c>
      <c r="J76" s="261" t="str">
        <f>IFERROR(VLOOKUP($B76,'Core Indicators'!$E$3:$EU$906,147,FALSE),"x")</f>
        <v>x</v>
      </c>
      <c r="K76" s="262">
        <v>0.36613461380000001</v>
      </c>
      <c r="L76" s="260">
        <v>7.25</v>
      </c>
      <c r="M76" s="261">
        <v>85</v>
      </c>
      <c r="N76" s="261">
        <v>47</v>
      </c>
      <c r="O76" s="261" t="str">
        <f>IFERROR(VLOOKUP(B76,'Core Indicators'!$E$3:$G$9906,3,FALSE),"x")</f>
        <v>x</v>
      </c>
      <c r="P76" s="261">
        <v>55960</v>
      </c>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c r="CM76" s="255"/>
      <c r="CN76" s="255"/>
      <c r="CO76" s="255"/>
      <c r="CP76" s="255"/>
      <c r="CQ76" s="255"/>
      <c r="CR76" s="255"/>
      <c r="CS76" s="255"/>
      <c r="CT76" s="255"/>
      <c r="CU76" s="255"/>
      <c r="CV76" s="255"/>
      <c r="CW76" s="255"/>
      <c r="CX76" s="255"/>
      <c r="CY76" s="255"/>
      <c r="CZ76" s="255"/>
      <c r="DA76" s="255"/>
      <c r="DB76" s="255"/>
      <c r="DC76" s="255"/>
      <c r="DD76" s="255"/>
      <c r="DE76" s="255"/>
      <c r="DF76" s="255"/>
      <c r="DG76" s="255"/>
      <c r="DH76" s="255"/>
      <c r="DI76" s="255"/>
      <c r="DJ76" s="255"/>
      <c r="DK76" s="255"/>
      <c r="DL76" s="255"/>
    </row>
    <row r="77" spans="1:116" x14ac:dyDescent="0.35">
      <c r="A77" s="256" t="s">
        <v>3553</v>
      </c>
      <c r="B77" s="257" t="s">
        <v>8341</v>
      </c>
      <c r="C77" s="260">
        <v>0</v>
      </c>
      <c r="D77" s="261">
        <v>8</v>
      </c>
      <c r="E77" s="260">
        <v>0</v>
      </c>
      <c r="F77" s="260">
        <v>4.2166666667000001</v>
      </c>
      <c r="G77" s="260">
        <v>0.61954366890000001</v>
      </c>
      <c r="H77" s="260">
        <v>41.1</v>
      </c>
      <c r="I77" s="261">
        <v>3</v>
      </c>
      <c r="J77" s="261">
        <f>IFERROR(VLOOKUP($B77,'Core Indicators'!$E$3:$EU$906,147,FALSE),"x")</f>
        <v>4595</v>
      </c>
      <c r="K77" s="262">
        <v>-0.97110140319999994</v>
      </c>
      <c r="L77" s="260">
        <v>3</v>
      </c>
      <c r="M77" s="261">
        <v>38</v>
      </c>
      <c r="N77" s="261">
        <v>18</v>
      </c>
      <c r="O77" s="261">
        <f>IFERROR(VLOOKUP(B77,'Core Indicators'!$E$3:$G$9906,3,FALSE),"x")</f>
        <v>11400000</v>
      </c>
      <c r="P77" s="261">
        <v>27560</v>
      </c>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row>
    <row r="78" spans="1:116" x14ac:dyDescent="0.35">
      <c r="A78" s="256" t="s">
        <v>3729</v>
      </c>
      <c r="B78" s="257" t="s">
        <v>8342</v>
      </c>
      <c r="C78" s="260">
        <v>0.18750004279999999</v>
      </c>
      <c r="D78" s="261">
        <v>11</v>
      </c>
      <c r="E78" s="260">
        <v>0.05</v>
      </c>
      <c r="F78" s="260">
        <v>6.8</v>
      </c>
      <c r="G78" s="260">
        <v>0.25845412979999999</v>
      </c>
      <c r="H78" s="260">
        <v>29.6</v>
      </c>
      <c r="I78" s="261">
        <v>2</v>
      </c>
      <c r="J78" s="261">
        <f>IFERROR(VLOOKUP($B78,'Core Indicators'!$E$3:$EU$906,147,FALSE),"x")</f>
        <v>0</v>
      </c>
      <c r="K78" s="262">
        <v>0.49313449860000003</v>
      </c>
      <c r="L78" s="260">
        <v>5.75</v>
      </c>
      <c r="M78" s="261">
        <v>70</v>
      </c>
      <c r="N78" s="261">
        <v>44</v>
      </c>
      <c r="O78" s="261">
        <f>IFERROR(VLOOKUP(B78,'Core Indicators'!$E$3:$G$9906,3,FALSE),"x")</f>
        <v>9973000</v>
      </c>
      <c r="P78" s="261">
        <v>90530</v>
      </c>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c r="CL78" s="255"/>
      <c r="CM78" s="255"/>
      <c r="CN78" s="255"/>
      <c r="CO78" s="255"/>
      <c r="CP78" s="255"/>
      <c r="CQ78" s="255"/>
      <c r="CR78" s="255"/>
      <c r="CS78" s="255"/>
      <c r="CT78" s="255"/>
      <c r="CU78" s="255"/>
      <c r="CV78" s="255"/>
      <c r="CW78" s="255"/>
      <c r="CX78" s="255"/>
      <c r="CY78" s="255"/>
      <c r="CZ78" s="255"/>
      <c r="DA78" s="255"/>
      <c r="DB78" s="255"/>
      <c r="DC78" s="255"/>
      <c r="DD78" s="255"/>
      <c r="DE78" s="255"/>
      <c r="DF78" s="255"/>
      <c r="DG78" s="255"/>
      <c r="DH78" s="255"/>
      <c r="DI78" s="255"/>
      <c r="DJ78" s="255"/>
      <c r="DK78" s="255"/>
      <c r="DL78" s="255"/>
    </row>
    <row r="79" spans="1:116" x14ac:dyDescent="0.35">
      <c r="A79" s="256" t="s">
        <v>996</v>
      </c>
      <c r="B79" s="257" t="s">
        <v>8343</v>
      </c>
      <c r="C79" s="260">
        <v>0.774848922</v>
      </c>
      <c r="D79" s="261">
        <v>5</v>
      </c>
      <c r="E79" s="260">
        <v>0.10680000000000001</v>
      </c>
      <c r="F79" s="260">
        <v>6.45</v>
      </c>
      <c r="G79" s="260">
        <v>0.45129165370000002</v>
      </c>
      <c r="H79" s="260">
        <v>38.200000000000003</v>
      </c>
      <c r="I79" s="261">
        <v>3</v>
      </c>
      <c r="J79" s="261">
        <f>IFERROR(VLOOKUP($B79,'Core Indicators'!$E$3:$EU$906,147,FALSE),"x")</f>
        <v>38</v>
      </c>
      <c r="K79" s="262">
        <v>-0.3425302207</v>
      </c>
      <c r="L79" s="260">
        <v>6</v>
      </c>
      <c r="M79" s="261">
        <v>61</v>
      </c>
      <c r="N79" s="261">
        <v>40</v>
      </c>
      <c r="O79" s="261">
        <f>IFERROR(VLOOKUP(B79,'Core Indicators'!$E$3:$G$9906,3,FALSE),"x")</f>
        <v>270213000</v>
      </c>
      <c r="P79" s="261">
        <v>1811570</v>
      </c>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c r="CM79" s="255"/>
      <c r="CN79" s="255"/>
      <c r="CO79" s="255"/>
      <c r="CP79" s="255"/>
      <c r="CQ79" s="255"/>
      <c r="CR79" s="255"/>
      <c r="CS79" s="255"/>
      <c r="CT79" s="255"/>
      <c r="CU79" s="255"/>
      <c r="CV79" s="255"/>
      <c r="CW79" s="255"/>
      <c r="CX79" s="255"/>
      <c r="CY79" s="255"/>
      <c r="CZ79" s="255"/>
      <c r="DA79" s="255"/>
      <c r="DB79" s="255"/>
      <c r="DC79" s="255"/>
      <c r="DD79" s="255"/>
      <c r="DE79" s="255"/>
      <c r="DF79" s="255"/>
      <c r="DG79" s="255"/>
      <c r="DH79" s="255"/>
      <c r="DI79" s="255"/>
      <c r="DJ79" s="255"/>
      <c r="DK79" s="255"/>
      <c r="DL79" s="255"/>
    </row>
    <row r="80" spans="1:116" x14ac:dyDescent="0.35">
      <c r="A80" s="256" t="s">
        <v>740</v>
      </c>
      <c r="B80" s="257" t="s">
        <v>8344</v>
      </c>
      <c r="C80" s="260">
        <v>0.87948376319999988</v>
      </c>
      <c r="D80" s="261">
        <v>7</v>
      </c>
      <c r="E80" s="260">
        <v>7.0000000000000001E-3</v>
      </c>
      <c r="F80" s="260">
        <v>7.25</v>
      </c>
      <c r="G80" s="260">
        <v>0.50102830359999995</v>
      </c>
      <c r="H80" s="260">
        <v>35.700000000000003</v>
      </c>
      <c r="I80" s="261">
        <v>3</v>
      </c>
      <c r="J80" s="261">
        <f>IFERROR(VLOOKUP($B80,'Core Indicators'!$E$3:$EU$906,147,FALSE),"x")</f>
        <v>193</v>
      </c>
      <c r="K80" s="262">
        <v>-3.0758399499999999E-2</v>
      </c>
      <c r="L80" s="260">
        <v>7</v>
      </c>
      <c r="M80" s="261">
        <v>71</v>
      </c>
      <c r="N80" s="261">
        <v>41</v>
      </c>
      <c r="O80" s="261">
        <f>IFERROR(VLOOKUP(B80,'Core Indicators'!$E$3:$G$9906,3,FALSE),"x")</f>
        <v>1353520000</v>
      </c>
      <c r="P80" s="261">
        <v>2973190</v>
      </c>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row>
    <row r="81" spans="1:116" x14ac:dyDescent="0.35">
      <c r="A81" s="256" t="s">
        <v>8345</v>
      </c>
      <c r="B81" s="257" t="s">
        <v>8346</v>
      </c>
      <c r="C81" s="260">
        <v>0</v>
      </c>
      <c r="D81" s="261">
        <v>12</v>
      </c>
      <c r="E81" s="260">
        <v>0</v>
      </c>
      <c r="F81" s="260" t="s">
        <v>14</v>
      </c>
      <c r="G81" s="260">
        <v>9.2902528700000001E-2</v>
      </c>
      <c r="H81" s="260">
        <v>31.4</v>
      </c>
      <c r="I81" s="261">
        <v>0</v>
      </c>
      <c r="J81" s="261" t="str">
        <f>IFERROR(VLOOKUP($B81,'Core Indicators'!$E$3:$EU$906,147,FALSE),"x")</f>
        <v>x</v>
      </c>
      <c r="K81" s="262">
        <v>1.3942295312999999</v>
      </c>
      <c r="L81" s="260" t="s">
        <v>14</v>
      </c>
      <c r="M81" s="261">
        <v>97</v>
      </c>
      <c r="N81" s="261">
        <v>74</v>
      </c>
      <c r="O81" s="261" t="str">
        <f>IFERROR(VLOOKUP(B81,'Core Indicators'!$E$3:$G$9906,3,FALSE),"x")</f>
        <v>x</v>
      </c>
      <c r="P81" s="261">
        <v>68890</v>
      </c>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255"/>
      <c r="CM81" s="255"/>
      <c r="CN81" s="255"/>
      <c r="CO81" s="255"/>
      <c r="CP81" s="255"/>
      <c r="CQ81" s="255"/>
      <c r="CR81" s="255"/>
      <c r="CS81" s="255"/>
      <c r="CT81" s="255"/>
      <c r="CU81" s="255"/>
      <c r="CV81" s="255"/>
      <c r="CW81" s="255"/>
      <c r="CX81" s="255"/>
      <c r="CY81" s="255"/>
      <c r="CZ81" s="255"/>
      <c r="DA81" s="255"/>
      <c r="DB81" s="255"/>
      <c r="DC81" s="255"/>
      <c r="DD81" s="255"/>
      <c r="DE81" s="255"/>
      <c r="DF81" s="255"/>
      <c r="DG81" s="255"/>
      <c r="DH81" s="255"/>
      <c r="DI81" s="255"/>
      <c r="DJ81" s="255"/>
      <c r="DK81" s="255"/>
      <c r="DL81" s="255"/>
    </row>
    <row r="82" spans="1:116" x14ac:dyDescent="0.35">
      <c r="A82" s="256" t="s">
        <v>1289</v>
      </c>
      <c r="B82" s="257" t="s">
        <v>8347</v>
      </c>
      <c r="C82" s="260">
        <v>0.67411710269999991</v>
      </c>
      <c r="D82" s="261">
        <v>0</v>
      </c>
      <c r="E82" s="260">
        <v>0.1595</v>
      </c>
      <c r="F82" s="260">
        <v>2.8833333333</v>
      </c>
      <c r="G82" s="260">
        <v>0.49178700730000002</v>
      </c>
      <c r="H82" s="260">
        <v>42</v>
      </c>
      <c r="I82" s="261">
        <v>3</v>
      </c>
      <c r="J82" s="261">
        <f>IFERROR(VLOOKUP($B82,'Core Indicators'!$E$3:$EU$906,147,FALSE),"x")</f>
        <v>98</v>
      </c>
      <c r="K82" s="262">
        <v>-0.74937212470000003</v>
      </c>
      <c r="L82" s="260">
        <v>2.25</v>
      </c>
      <c r="M82" s="261">
        <v>17</v>
      </c>
      <c r="N82" s="261">
        <v>26</v>
      </c>
      <c r="O82" s="261">
        <f>IFERROR(VLOOKUP(B82,'Core Indicators'!$E$3:$G$9906,3,FALSE),"x")</f>
        <v>86023000</v>
      </c>
      <c r="P82" s="261">
        <v>1628760</v>
      </c>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c r="CM82" s="255"/>
      <c r="CN82" s="255"/>
      <c r="CO82" s="255"/>
      <c r="CP82" s="255"/>
      <c r="CQ82" s="255"/>
      <c r="CR82" s="255"/>
      <c r="CS82" s="255"/>
      <c r="CT82" s="255"/>
      <c r="CU82" s="255"/>
      <c r="CV82" s="255"/>
      <c r="CW82" s="255"/>
      <c r="CX82" s="255"/>
      <c r="CY82" s="255"/>
      <c r="CZ82" s="255"/>
      <c r="DA82" s="255"/>
      <c r="DB82" s="255"/>
      <c r="DC82" s="255"/>
      <c r="DD82" s="255"/>
      <c r="DE82" s="255"/>
      <c r="DF82" s="255"/>
      <c r="DG82" s="255"/>
      <c r="DH82" s="255"/>
      <c r="DI82" s="255"/>
      <c r="DJ82" s="255"/>
      <c r="DK82" s="255"/>
      <c r="DL82" s="255"/>
    </row>
    <row r="83" spans="1:116" x14ac:dyDescent="0.35">
      <c r="A83" s="256" t="s">
        <v>441</v>
      </c>
      <c r="B83" s="257" t="s">
        <v>8348</v>
      </c>
      <c r="C83" s="260">
        <v>0.54614899849999998</v>
      </c>
      <c r="D83" s="261">
        <v>2</v>
      </c>
      <c r="E83" s="260">
        <v>0</v>
      </c>
      <c r="F83" s="260">
        <v>3.9666666667000001</v>
      </c>
      <c r="G83" s="260">
        <v>0.5402728229</v>
      </c>
      <c r="H83" s="260">
        <v>29.5</v>
      </c>
      <c r="I83" s="261">
        <v>5</v>
      </c>
      <c r="J83" s="261">
        <f>IFERROR(VLOOKUP($B83,'Core Indicators'!$E$3:$EU$906,147,FALSE),"x")</f>
        <v>2082</v>
      </c>
      <c r="K83" s="262">
        <v>-1.7224633694</v>
      </c>
      <c r="L83" s="260">
        <v>3.75</v>
      </c>
      <c r="M83" s="261">
        <v>31</v>
      </c>
      <c r="N83" s="261">
        <v>20</v>
      </c>
      <c r="O83" s="261">
        <f>IFERROR(VLOOKUP(B83,'Core Indicators'!$E$3:$G$9906,3,FALSE),"x")</f>
        <v>41191000</v>
      </c>
      <c r="P83" s="261">
        <v>434320</v>
      </c>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c r="CM83" s="255"/>
      <c r="CN83" s="255"/>
      <c r="CO83" s="255"/>
      <c r="CP83" s="255"/>
      <c r="CQ83" s="255"/>
      <c r="CR83" s="255"/>
      <c r="CS83" s="255"/>
      <c r="CT83" s="255"/>
      <c r="CU83" s="255"/>
      <c r="CV83" s="255"/>
      <c r="CW83" s="255"/>
      <c r="CX83" s="255"/>
      <c r="CY83" s="255"/>
      <c r="CZ83" s="255"/>
      <c r="DA83" s="255"/>
      <c r="DB83" s="255"/>
      <c r="DC83" s="255"/>
      <c r="DD83" s="255"/>
      <c r="DE83" s="255"/>
      <c r="DF83" s="255"/>
      <c r="DG83" s="255"/>
      <c r="DH83" s="255"/>
      <c r="DI83" s="255"/>
      <c r="DJ83" s="255"/>
      <c r="DK83" s="255"/>
      <c r="DL83" s="255"/>
    </row>
    <row r="84" spans="1:116" x14ac:dyDescent="0.35">
      <c r="A84" s="256" t="s">
        <v>8349</v>
      </c>
      <c r="B84" s="257" t="s">
        <v>8350</v>
      </c>
      <c r="C84" s="260">
        <v>0</v>
      </c>
      <c r="D84" s="261">
        <v>12</v>
      </c>
      <c r="E84" s="260">
        <v>0</v>
      </c>
      <c r="F84" s="260" t="s">
        <v>14</v>
      </c>
      <c r="G84" s="260">
        <v>5.7485973699999998E-2</v>
      </c>
      <c r="H84" s="260">
        <v>26.1</v>
      </c>
      <c r="I84" s="261">
        <v>0</v>
      </c>
      <c r="J84" s="261" t="str">
        <f>IFERROR(VLOOKUP($B84,'Core Indicators'!$E$3:$EU$906,147,FALSE),"x")</f>
        <v>x</v>
      </c>
      <c r="K84" s="262">
        <v>1.7669236660000001</v>
      </c>
      <c r="L84" s="260" t="s">
        <v>14</v>
      </c>
      <c r="M84" s="261">
        <v>94</v>
      </c>
      <c r="N84" s="261">
        <v>78</v>
      </c>
      <c r="O84" s="261" t="str">
        <f>IFERROR(VLOOKUP(B84,'Core Indicators'!$E$3:$G$9906,3,FALSE),"x")</f>
        <v>x</v>
      </c>
      <c r="P84" s="261">
        <v>100250</v>
      </c>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c r="CM84" s="255"/>
      <c r="CN84" s="255"/>
      <c r="CO84" s="255"/>
      <c r="CP84" s="255"/>
      <c r="CQ84" s="255"/>
      <c r="CR84" s="255"/>
      <c r="CS84" s="255"/>
      <c r="CT84" s="255"/>
      <c r="CU84" s="255"/>
      <c r="CV84" s="255"/>
      <c r="CW84" s="255"/>
      <c r="CX84" s="255"/>
      <c r="CY84" s="255"/>
      <c r="CZ84" s="255"/>
      <c r="DA84" s="255"/>
      <c r="DB84" s="255"/>
      <c r="DC84" s="255"/>
      <c r="DD84" s="255"/>
      <c r="DE84" s="255"/>
      <c r="DF84" s="255"/>
      <c r="DG84" s="255"/>
      <c r="DH84" s="255"/>
      <c r="DI84" s="255"/>
      <c r="DJ84" s="255"/>
      <c r="DK84" s="255"/>
      <c r="DL84" s="255"/>
    </row>
    <row r="85" spans="1:116" x14ac:dyDescent="0.35">
      <c r="A85" s="256" t="s">
        <v>8351</v>
      </c>
      <c r="B85" s="257" t="s">
        <v>8352</v>
      </c>
      <c r="C85" s="260">
        <v>0.77369999499999997</v>
      </c>
      <c r="D85" s="261">
        <v>4</v>
      </c>
      <c r="E85" s="260">
        <v>0.44</v>
      </c>
      <c r="F85" s="260" t="s">
        <v>14</v>
      </c>
      <c r="G85" s="260">
        <v>0.1002841248</v>
      </c>
      <c r="H85" s="260">
        <v>39</v>
      </c>
      <c r="I85" s="261">
        <v>4</v>
      </c>
      <c r="J85" s="261" t="str">
        <f>IFERROR(VLOOKUP($B85,'Core Indicators'!$E$3:$EU$906,147,FALSE),"x")</f>
        <v>x</v>
      </c>
      <c r="K85" s="262">
        <v>1.0475901365</v>
      </c>
      <c r="L85" s="260" t="s">
        <v>14</v>
      </c>
      <c r="M85" s="261">
        <v>76</v>
      </c>
      <c r="N85" s="261">
        <v>60</v>
      </c>
      <c r="O85" s="261" t="str">
        <f>IFERROR(VLOOKUP(B85,'Core Indicators'!$E$3:$G$9906,3,FALSE),"x")</f>
        <v>x</v>
      </c>
      <c r="P85" s="261">
        <v>21640</v>
      </c>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c r="CM85" s="255"/>
      <c r="CN85" s="255"/>
      <c r="CO85" s="255"/>
      <c r="CP85" s="255"/>
      <c r="CQ85" s="255"/>
      <c r="CR85" s="255"/>
      <c r="CS85" s="255"/>
      <c r="CT85" s="255"/>
      <c r="CU85" s="255"/>
      <c r="CV85" s="255"/>
      <c r="CW85" s="255"/>
      <c r="CX85" s="255"/>
      <c r="CY85" s="255"/>
      <c r="CZ85" s="255"/>
      <c r="DA85" s="255"/>
      <c r="DB85" s="255"/>
      <c r="DC85" s="255"/>
      <c r="DD85" s="255"/>
      <c r="DE85" s="255"/>
      <c r="DF85" s="255"/>
      <c r="DG85" s="255"/>
      <c r="DH85" s="255"/>
      <c r="DI85" s="255"/>
      <c r="DJ85" s="255"/>
      <c r="DK85" s="255"/>
      <c r="DL85" s="255"/>
    </row>
    <row r="86" spans="1:116" x14ac:dyDescent="0.35">
      <c r="A86" s="256" t="s">
        <v>459</v>
      </c>
      <c r="B86" s="257" t="s">
        <v>8353</v>
      </c>
      <c r="C86" s="260">
        <v>0.12520399560000001</v>
      </c>
      <c r="D86" s="261">
        <v>12</v>
      </c>
      <c r="E86" s="260">
        <v>5.4999999999999997E-3</v>
      </c>
      <c r="F86" s="260" t="s">
        <v>14</v>
      </c>
      <c r="G86" s="260">
        <v>6.9101684999999996E-2</v>
      </c>
      <c r="H86" s="260">
        <v>35.9</v>
      </c>
      <c r="I86" s="261">
        <v>0</v>
      </c>
      <c r="J86" s="261">
        <f>IFERROR(VLOOKUP($B86,'Core Indicators'!$E$3:$EU$906,147,FALSE),"x")</f>
        <v>828</v>
      </c>
      <c r="K86" s="262">
        <v>0.28019103410000001</v>
      </c>
      <c r="L86" s="260" t="s">
        <v>14</v>
      </c>
      <c r="M86" s="261">
        <v>89</v>
      </c>
      <c r="N86" s="261">
        <v>53</v>
      </c>
      <c r="O86" s="261">
        <f>IFERROR(VLOOKUP(B86,'Core Indicators'!$E$3:$G$9906,3,FALSE),"x")</f>
        <v>60279000</v>
      </c>
      <c r="P86" s="261">
        <v>294140</v>
      </c>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row>
    <row r="87" spans="1:116" x14ac:dyDescent="0.35">
      <c r="A87" s="256" t="s">
        <v>8354</v>
      </c>
      <c r="B87" s="257" t="s">
        <v>8355</v>
      </c>
      <c r="C87" s="260">
        <v>0</v>
      </c>
      <c r="D87" s="261">
        <v>13</v>
      </c>
      <c r="E87" s="260">
        <v>0</v>
      </c>
      <c r="F87" s="260">
        <v>8.25</v>
      </c>
      <c r="G87" s="260">
        <v>0.40466299929999999</v>
      </c>
      <c r="H87" s="260">
        <v>45.5</v>
      </c>
      <c r="I87" s="261">
        <v>3</v>
      </c>
      <c r="J87" s="261" t="str">
        <f>IFERROR(VLOOKUP($B87,'Core Indicators'!$E$3:$EU$906,147,FALSE),"x")</f>
        <v>x</v>
      </c>
      <c r="K87" s="262">
        <v>-0.3125736415</v>
      </c>
      <c r="L87" s="260">
        <v>7.25</v>
      </c>
      <c r="M87" s="261">
        <v>78</v>
      </c>
      <c r="N87" s="261">
        <v>43</v>
      </c>
      <c r="O87" s="261" t="str">
        <f>IFERROR(VLOOKUP(B87,'Core Indicators'!$E$3:$G$9906,3,FALSE),"x")</f>
        <v>x</v>
      </c>
      <c r="P87" s="261">
        <v>10830</v>
      </c>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row>
    <row r="88" spans="1:116" x14ac:dyDescent="0.35">
      <c r="A88" s="256" t="s">
        <v>146</v>
      </c>
      <c r="B88" s="257" t="s">
        <v>8356</v>
      </c>
      <c r="C88" s="260">
        <v>0.58639999539999998</v>
      </c>
      <c r="D88" s="261">
        <v>2</v>
      </c>
      <c r="E88" s="260">
        <v>0.57999999999999996</v>
      </c>
      <c r="F88" s="260">
        <v>4.3166666666999998</v>
      </c>
      <c r="G88" s="260">
        <v>0.46862760440000001</v>
      </c>
      <c r="H88" s="260">
        <v>33.700000000000003</v>
      </c>
      <c r="I88" s="261">
        <v>3</v>
      </c>
      <c r="J88" s="261">
        <f>IFERROR(VLOOKUP($B88,'Core Indicators'!$E$3:$EU$906,147,FALSE),"x")</f>
        <v>0</v>
      </c>
      <c r="K88" s="262">
        <v>0.14395745099999999</v>
      </c>
      <c r="L88" s="260">
        <v>4.25</v>
      </c>
      <c r="M88" s="261">
        <v>37</v>
      </c>
      <c r="N88" s="261">
        <v>48</v>
      </c>
      <c r="O88" s="261">
        <f>IFERROR(VLOOKUP(B88,'Core Indicators'!$E$3:$G$9906,3,FALSE),"x")</f>
        <v>10806000</v>
      </c>
      <c r="P88" s="261">
        <v>88780</v>
      </c>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row>
    <row r="89" spans="1:116" x14ac:dyDescent="0.35">
      <c r="A89" s="256" t="s">
        <v>8357</v>
      </c>
      <c r="B89" s="257" t="s">
        <v>8358</v>
      </c>
      <c r="C89" s="260">
        <v>4.1406014200000001E-2</v>
      </c>
      <c r="D89" s="261">
        <v>12</v>
      </c>
      <c r="E89" s="260">
        <v>2.2020000000000001E-2</v>
      </c>
      <c r="F89" s="260" t="s">
        <v>14</v>
      </c>
      <c r="G89" s="260">
        <v>9.8649094399999998E-2</v>
      </c>
      <c r="H89" s="260">
        <v>32.9</v>
      </c>
      <c r="I89" s="261">
        <v>0</v>
      </c>
      <c r="J89" s="261" t="str">
        <f>IFERROR(VLOOKUP($B89,'Core Indicators'!$E$3:$EU$906,147,FALSE),"x")</f>
        <v>x</v>
      </c>
      <c r="K89" s="262">
        <v>1.5379649401</v>
      </c>
      <c r="L89" s="260" t="s">
        <v>14</v>
      </c>
      <c r="M89" s="261">
        <v>96</v>
      </c>
      <c r="N89" s="261">
        <v>73</v>
      </c>
      <c r="O89" s="261" t="str">
        <f>IFERROR(VLOOKUP(B89,'Core Indicators'!$E$3:$G$9906,3,FALSE),"x")</f>
        <v>x</v>
      </c>
      <c r="P89" s="261">
        <v>364560</v>
      </c>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5"/>
    </row>
    <row r="90" spans="1:116" x14ac:dyDescent="0.35">
      <c r="A90" s="256" t="s">
        <v>8359</v>
      </c>
      <c r="B90" s="257" t="s">
        <v>8360</v>
      </c>
      <c r="C90" s="260">
        <v>0.53400502920000004</v>
      </c>
      <c r="D90" s="261">
        <v>4</v>
      </c>
      <c r="E90" s="260">
        <v>0.41699999999999998</v>
      </c>
      <c r="F90" s="260">
        <v>3.7833333332999999</v>
      </c>
      <c r="G90" s="260">
        <v>0.20262584820000001</v>
      </c>
      <c r="H90" s="260">
        <v>27.8</v>
      </c>
      <c r="I90" s="261">
        <v>2</v>
      </c>
      <c r="J90" s="261" t="str">
        <f>IFERROR(VLOOKUP($B90,'Core Indicators'!$E$3:$EU$906,147,FALSE),"x")</f>
        <v>x</v>
      </c>
      <c r="K90" s="262">
        <v>-0.43241328000000001</v>
      </c>
      <c r="L90" s="260">
        <v>3.5</v>
      </c>
      <c r="M90" s="261">
        <v>23</v>
      </c>
      <c r="N90" s="261">
        <v>34</v>
      </c>
      <c r="O90" s="261" t="str">
        <f>IFERROR(VLOOKUP(B90,'Core Indicators'!$E$3:$G$9906,3,FALSE),"x")</f>
        <v>x</v>
      </c>
      <c r="P90" s="261">
        <v>2699700</v>
      </c>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c r="CE90" s="255"/>
      <c r="CF90" s="255"/>
      <c r="CG90" s="255"/>
      <c r="CH90" s="255"/>
      <c r="CI90" s="255"/>
      <c r="CJ90" s="255"/>
      <c r="CK90" s="255"/>
      <c r="CL90" s="255"/>
      <c r="CM90" s="255"/>
      <c r="CN90" s="255"/>
      <c r="CO90" s="255"/>
      <c r="CP90" s="255"/>
      <c r="CQ90" s="255"/>
      <c r="CR90" s="255"/>
      <c r="CS90" s="255"/>
      <c r="CT90" s="255"/>
      <c r="CU90" s="255"/>
      <c r="CV90" s="255"/>
      <c r="CW90" s="255"/>
      <c r="CX90" s="255"/>
      <c r="CY90" s="255"/>
      <c r="CZ90" s="255"/>
      <c r="DA90" s="255"/>
      <c r="DB90" s="255"/>
      <c r="DC90" s="255"/>
      <c r="DD90" s="255"/>
      <c r="DE90" s="255"/>
      <c r="DF90" s="255"/>
      <c r="DG90" s="255"/>
      <c r="DH90" s="255"/>
      <c r="DI90" s="255"/>
      <c r="DJ90" s="255"/>
      <c r="DK90" s="255"/>
      <c r="DL90" s="255"/>
    </row>
    <row r="91" spans="1:116" x14ac:dyDescent="0.35">
      <c r="A91" s="256" t="s">
        <v>470</v>
      </c>
      <c r="B91" s="257" t="s">
        <v>8361</v>
      </c>
      <c r="C91" s="260">
        <v>0.85199999310000007</v>
      </c>
      <c r="D91" s="261">
        <v>4</v>
      </c>
      <c r="E91" s="260">
        <v>0.08</v>
      </c>
      <c r="F91" s="260">
        <v>4.8499999999999996</v>
      </c>
      <c r="G91" s="260">
        <v>0.54450861260000005</v>
      </c>
      <c r="H91" s="260">
        <v>40.799999999999997</v>
      </c>
      <c r="I91" s="261">
        <v>5</v>
      </c>
      <c r="J91" s="261">
        <f>IFERROR(VLOOKUP($B91,'Core Indicators'!$E$3:$EU$906,147,FALSE),"x")</f>
        <v>3</v>
      </c>
      <c r="K91" s="262">
        <v>-0.45431771869999998</v>
      </c>
      <c r="L91" s="260">
        <v>5.5</v>
      </c>
      <c r="M91" s="261">
        <v>48</v>
      </c>
      <c r="N91" s="261">
        <v>28</v>
      </c>
      <c r="O91" s="261">
        <f>IFERROR(VLOOKUP(B91,'Core Indicators'!$E$3:$G$9906,3,FALSE),"x")</f>
        <v>56168000</v>
      </c>
      <c r="P91" s="261">
        <v>569140</v>
      </c>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c r="CM91" s="255"/>
      <c r="CN91" s="255"/>
      <c r="CO91" s="255"/>
      <c r="CP91" s="255"/>
      <c r="CQ91" s="255"/>
      <c r="CR91" s="255"/>
      <c r="CS91" s="255"/>
      <c r="CT91" s="255"/>
      <c r="CU91" s="255"/>
      <c r="CV91" s="255"/>
      <c r="CW91" s="255"/>
      <c r="CX91" s="255"/>
      <c r="CY91" s="255"/>
      <c r="CZ91" s="255"/>
      <c r="DA91" s="255"/>
      <c r="DB91" s="255"/>
      <c r="DC91" s="255"/>
      <c r="DD91" s="255"/>
      <c r="DE91" s="255"/>
      <c r="DF91" s="255"/>
      <c r="DG91" s="255"/>
      <c r="DH91" s="255"/>
      <c r="DI91" s="255"/>
      <c r="DJ91" s="255"/>
      <c r="DK91" s="255"/>
      <c r="DL91" s="255"/>
    </row>
    <row r="92" spans="1:116" x14ac:dyDescent="0.35">
      <c r="A92" s="256" t="s">
        <v>8362</v>
      </c>
      <c r="B92" s="257" t="s">
        <v>8363</v>
      </c>
      <c r="C92" s="260">
        <v>0.54403001520000005</v>
      </c>
      <c r="D92" s="261">
        <v>6</v>
      </c>
      <c r="E92" s="260">
        <v>0.27300000000000002</v>
      </c>
      <c r="F92" s="260">
        <v>6.1</v>
      </c>
      <c r="G92" s="260">
        <v>0.38123403010000001</v>
      </c>
      <c r="H92" s="260">
        <v>29.7</v>
      </c>
      <c r="I92" s="261">
        <v>2</v>
      </c>
      <c r="J92" s="261" t="str">
        <f>IFERROR(VLOOKUP($B92,'Core Indicators'!$E$3:$EU$906,147,FALSE),"x")</f>
        <v>x</v>
      </c>
      <c r="K92" s="262">
        <v>-0.88630145790000003</v>
      </c>
      <c r="L92" s="260">
        <v>5</v>
      </c>
      <c r="M92" s="261">
        <v>38</v>
      </c>
      <c r="N92" s="261">
        <v>30</v>
      </c>
      <c r="O92" s="261" t="str">
        <f>IFERROR(VLOOKUP(B92,'Core Indicators'!$E$3:$G$9906,3,FALSE),"x")</f>
        <v>x</v>
      </c>
      <c r="P92" s="261">
        <v>191800</v>
      </c>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c r="CM92" s="255"/>
      <c r="CN92" s="255"/>
      <c r="CO92" s="255"/>
      <c r="CP92" s="255"/>
      <c r="CQ92" s="255"/>
      <c r="CR92" s="255"/>
      <c r="CS92" s="255"/>
      <c r="CT92" s="255"/>
      <c r="CU92" s="255"/>
      <c r="CV92" s="255"/>
      <c r="CW92" s="255"/>
      <c r="CX92" s="255"/>
      <c r="CY92" s="255"/>
      <c r="CZ92" s="255"/>
      <c r="DA92" s="255"/>
      <c r="DB92" s="255"/>
      <c r="DC92" s="255"/>
      <c r="DD92" s="255"/>
      <c r="DE92" s="255"/>
      <c r="DF92" s="255"/>
      <c r="DG92" s="255"/>
      <c r="DH92" s="255"/>
      <c r="DI92" s="255"/>
      <c r="DJ92" s="255"/>
      <c r="DK92" s="255"/>
      <c r="DL92" s="255"/>
    </row>
    <row r="93" spans="1:116" x14ac:dyDescent="0.35">
      <c r="A93" s="256" t="s">
        <v>8364</v>
      </c>
      <c r="B93" s="257" t="s">
        <v>8365</v>
      </c>
      <c r="C93" s="260">
        <v>9.6800022599999994E-2</v>
      </c>
      <c r="D93" s="261">
        <v>9</v>
      </c>
      <c r="E93" s="260">
        <v>3.5000000000000003E-2</v>
      </c>
      <c r="F93" s="260">
        <v>3.2833333332999999</v>
      </c>
      <c r="G93" s="260">
        <v>0.47416294609999998</v>
      </c>
      <c r="H93" s="260" t="s">
        <v>14</v>
      </c>
      <c r="I93" s="261">
        <v>2</v>
      </c>
      <c r="J93" s="261" t="str">
        <f>IFERROR(VLOOKUP($B93,'Core Indicators'!$E$3:$EU$906,147,FALSE),"x")</f>
        <v>x</v>
      </c>
      <c r="K93" s="262">
        <v>-0.93566834930000009</v>
      </c>
      <c r="L93" s="260">
        <v>2</v>
      </c>
      <c r="M93" s="261">
        <v>25</v>
      </c>
      <c r="N93" s="261">
        <v>20</v>
      </c>
      <c r="O93" s="261" t="str">
        <f>IFERROR(VLOOKUP(B93,'Core Indicators'!$E$3:$G$9906,3,FALSE),"x")</f>
        <v>x</v>
      </c>
      <c r="P93" s="261">
        <v>176520</v>
      </c>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c r="CE93" s="255"/>
      <c r="CF93" s="255"/>
      <c r="CG93" s="255"/>
      <c r="CH93" s="255"/>
      <c r="CI93" s="255"/>
      <c r="CJ93" s="255"/>
      <c r="CK93" s="255"/>
      <c r="CL93" s="255"/>
      <c r="CM93" s="255"/>
      <c r="CN93" s="255"/>
      <c r="CO93" s="255"/>
      <c r="CP93" s="255"/>
      <c r="CQ93" s="255"/>
      <c r="CR93" s="255"/>
      <c r="CS93" s="255"/>
      <c r="CT93" s="255"/>
      <c r="CU93" s="255"/>
      <c r="CV93" s="255"/>
      <c r="CW93" s="255"/>
      <c r="CX93" s="255"/>
      <c r="CY93" s="255"/>
      <c r="CZ93" s="255"/>
      <c r="DA93" s="255"/>
      <c r="DB93" s="255"/>
      <c r="DC93" s="255"/>
      <c r="DD93" s="255"/>
      <c r="DE93" s="255"/>
      <c r="DF93" s="255"/>
      <c r="DG93" s="255"/>
      <c r="DH93" s="255"/>
      <c r="DI93" s="255"/>
      <c r="DJ93" s="255"/>
      <c r="DK93" s="255"/>
      <c r="DL93" s="255"/>
    </row>
    <row r="94" spans="1:116" x14ac:dyDescent="0.35">
      <c r="A94" s="256" t="s">
        <v>8366</v>
      </c>
      <c r="B94" s="257" t="s">
        <v>8367</v>
      </c>
      <c r="C94" s="260">
        <v>0</v>
      </c>
      <c r="D94" s="261">
        <v>13</v>
      </c>
      <c r="E94" s="260">
        <v>0</v>
      </c>
      <c r="F94" s="260" t="s">
        <v>14</v>
      </c>
      <c r="G94" s="260" t="s">
        <v>14</v>
      </c>
      <c r="H94" s="260">
        <v>37</v>
      </c>
      <c r="I94" s="261">
        <v>0</v>
      </c>
      <c r="J94" s="261" t="str">
        <f>IFERROR(VLOOKUP($B94,'Core Indicators'!$E$3:$EU$906,147,FALSE),"x")</f>
        <v>x</v>
      </c>
      <c r="K94" s="262">
        <v>0.73770260809999999</v>
      </c>
      <c r="L94" s="260" t="s">
        <v>14</v>
      </c>
      <c r="M94" s="261">
        <v>93</v>
      </c>
      <c r="N94" s="261" t="s">
        <v>14</v>
      </c>
      <c r="O94" s="261" t="str">
        <f>IFERROR(VLOOKUP(B94,'Core Indicators'!$E$3:$G$9906,3,FALSE),"x")</f>
        <v>x</v>
      </c>
      <c r="P94" s="261">
        <v>810</v>
      </c>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c r="CM94" s="255"/>
      <c r="CN94" s="255"/>
      <c r="CO94" s="255"/>
      <c r="CP94" s="255"/>
      <c r="CQ94" s="255"/>
      <c r="CR94" s="255"/>
      <c r="CS94" s="255"/>
      <c r="CT94" s="255"/>
      <c r="CU94" s="255"/>
      <c r="CV94" s="255"/>
      <c r="CW94" s="255"/>
      <c r="CX94" s="255"/>
      <c r="CY94" s="255"/>
      <c r="CZ94" s="255"/>
      <c r="DA94" s="255"/>
      <c r="DB94" s="255"/>
      <c r="DC94" s="255"/>
      <c r="DD94" s="255"/>
      <c r="DE94" s="255"/>
      <c r="DF94" s="255"/>
      <c r="DG94" s="255"/>
      <c r="DH94" s="255"/>
      <c r="DI94" s="255"/>
      <c r="DJ94" s="255"/>
      <c r="DK94" s="255"/>
      <c r="DL94" s="255"/>
    </row>
    <row r="95" spans="1:116" x14ac:dyDescent="0.35">
      <c r="A95" s="256" t="s">
        <v>8368</v>
      </c>
      <c r="B95" s="257" t="s">
        <v>8369</v>
      </c>
      <c r="C95" s="260">
        <v>0</v>
      </c>
      <c r="D95" s="261">
        <v>13</v>
      </c>
      <c r="E95" s="260">
        <v>0</v>
      </c>
      <c r="F95" s="260" t="s">
        <v>14</v>
      </c>
      <c r="G95" s="260" t="s">
        <v>14</v>
      </c>
      <c r="H95" s="260" t="s">
        <v>14</v>
      </c>
      <c r="I95" s="261">
        <v>0</v>
      </c>
      <c r="J95" s="261" t="str">
        <f>IFERROR(VLOOKUP($B95,'Core Indicators'!$E$3:$EU$906,147,FALSE),"x")</f>
        <v>x</v>
      </c>
      <c r="K95" s="262">
        <v>0.4797953069</v>
      </c>
      <c r="L95" s="260" t="s">
        <v>14</v>
      </c>
      <c r="M95" s="261">
        <v>89</v>
      </c>
      <c r="N95" s="261" t="s">
        <v>14</v>
      </c>
      <c r="O95" s="261" t="str">
        <f>IFERROR(VLOOKUP(B95,'Core Indicators'!$E$3:$G$9906,3,FALSE),"x")</f>
        <v>x</v>
      </c>
      <c r="P95" s="261">
        <v>260</v>
      </c>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c r="CM95" s="255"/>
      <c r="CN95" s="255"/>
      <c r="CO95" s="255"/>
      <c r="CP95" s="255"/>
      <c r="CQ95" s="255"/>
      <c r="CR95" s="255"/>
      <c r="CS95" s="255"/>
      <c r="CT95" s="255"/>
      <c r="CU95" s="255"/>
      <c r="CV95" s="255"/>
      <c r="CW95" s="255"/>
      <c r="CX95" s="255"/>
      <c r="CY95" s="255"/>
      <c r="CZ95" s="255"/>
      <c r="DA95" s="255"/>
      <c r="DB95" s="255"/>
      <c r="DC95" s="255"/>
      <c r="DD95" s="255"/>
      <c r="DE95" s="255"/>
      <c r="DF95" s="255"/>
      <c r="DG95" s="255"/>
      <c r="DH95" s="255"/>
      <c r="DI95" s="255"/>
      <c r="DJ95" s="255"/>
      <c r="DK95" s="255"/>
      <c r="DL95" s="255"/>
    </row>
    <row r="96" spans="1:116" x14ac:dyDescent="0.35">
      <c r="A96" s="256" t="s">
        <v>8370</v>
      </c>
      <c r="B96" s="257" t="s">
        <v>8371</v>
      </c>
      <c r="C96" s="260">
        <v>0</v>
      </c>
      <c r="D96" s="261">
        <v>10</v>
      </c>
      <c r="E96" s="260">
        <v>0</v>
      </c>
      <c r="F96" s="260">
        <v>8.6</v>
      </c>
      <c r="G96" s="260">
        <v>5.75736331E-2</v>
      </c>
      <c r="H96" s="260">
        <v>31.4</v>
      </c>
      <c r="I96" s="261">
        <v>0</v>
      </c>
      <c r="J96" s="261" t="str">
        <f>IFERROR(VLOOKUP($B96,'Core Indicators'!$E$3:$EU$906,147,FALSE),"x")</f>
        <v>x</v>
      </c>
      <c r="K96" s="262">
        <v>1.194070816</v>
      </c>
      <c r="L96" s="260">
        <v>8.5</v>
      </c>
      <c r="M96" s="261">
        <v>83</v>
      </c>
      <c r="N96" s="261">
        <v>59</v>
      </c>
      <c r="O96" s="261" t="str">
        <f>IFERROR(VLOOKUP(B96,'Core Indicators'!$E$3:$G$9906,3,FALSE),"x")</f>
        <v>x</v>
      </c>
      <c r="P96" s="261">
        <v>97480</v>
      </c>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c r="CM96" s="255"/>
      <c r="CN96" s="255"/>
      <c r="CO96" s="255"/>
      <c r="CP96" s="255"/>
      <c r="CQ96" s="255"/>
      <c r="CR96" s="255"/>
      <c r="CS96" s="255"/>
      <c r="CT96" s="255"/>
      <c r="CU96" s="255"/>
      <c r="CV96" s="255"/>
      <c r="CW96" s="255"/>
      <c r="CX96" s="255"/>
      <c r="CY96" s="255"/>
      <c r="CZ96" s="255"/>
      <c r="DA96" s="255"/>
      <c r="DB96" s="255"/>
      <c r="DC96" s="255"/>
      <c r="DD96" s="255"/>
      <c r="DE96" s="255"/>
      <c r="DF96" s="255"/>
      <c r="DG96" s="255"/>
      <c r="DH96" s="255"/>
      <c r="DI96" s="255"/>
      <c r="DJ96" s="255"/>
      <c r="DK96" s="255"/>
      <c r="DL96" s="255"/>
    </row>
    <row r="97" spans="1:116" x14ac:dyDescent="0.35">
      <c r="A97" s="256" t="s">
        <v>8372</v>
      </c>
      <c r="B97" s="257" t="s">
        <v>8373</v>
      </c>
      <c r="C97" s="260">
        <v>0.93409999830000001</v>
      </c>
      <c r="D97" s="261">
        <v>5</v>
      </c>
      <c r="E97" s="260">
        <v>0.15</v>
      </c>
      <c r="F97" s="260">
        <v>4.7</v>
      </c>
      <c r="G97" s="260">
        <v>0.24530015899999999</v>
      </c>
      <c r="H97" s="260" t="s">
        <v>14</v>
      </c>
      <c r="I97" s="261">
        <v>1</v>
      </c>
      <c r="J97" s="261" t="str">
        <f>IFERROR(VLOOKUP($B97,'Core Indicators'!$E$3:$EU$906,147,FALSE),"x")</f>
        <v>x</v>
      </c>
      <c r="K97" s="262">
        <v>0.2156739533</v>
      </c>
      <c r="L97" s="260">
        <v>5</v>
      </c>
      <c r="M97" s="261">
        <v>36</v>
      </c>
      <c r="N97" s="261">
        <v>40</v>
      </c>
      <c r="O97" s="261" t="str">
        <f>IFERROR(VLOOKUP(B97,'Core Indicators'!$E$3:$G$9906,3,FALSE),"x")</f>
        <v>x</v>
      </c>
      <c r="P97" s="261">
        <v>17820</v>
      </c>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c r="CM97" s="255"/>
      <c r="CN97" s="255"/>
      <c r="CO97" s="255"/>
      <c r="CP97" s="255"/>
      <c r="CQ97" s="255"/>
      <c r="CR97" s="255"/>
      <c r="CS97" s="255"/>
      <c r="CT97" s="255"/>
      <c r="CU97" s="255"/>
      <c r="CV97" s="255"/>
      <c r="CW97" s="255"/>
      <c r="CX97" s="255"/>
      <c r="CY97" s="255"/>
      <c r="CZ97" s="255"/>
      <c r="DA97" s="255"/>
      <c r="DB97" s="255"/>
      <c r="DC97" s="255"/>
      <c r="DD97" s="255"/>
      <c r="DE97" s="255"/>
      <c r="DF97" s="255"/>
      <c r="DG97" s="255"/>
      <c r="DH97" s="255"/>
      <c r="DI97" s="255"/>
      <c r="DJ97" s="255"/>
      <c r="DK97" s="255"/>
      <c r="DL97" s="255"/>
    </row>
    <row r="98" spans="1:116" x14ac:dyDescent="0.35">
      <c r="A98" s="256" t="s">
        <v>8374</v>
      </c>
      <c r="B98" s="257" t="s">
        <v>8375</v>
      </c>
      <c r="C98" s="260">
        <v>0.64979998859999999</v>
      </c>
      <c r="D98" s="261">
        <v>2</v>
      </c>
      <c r="E98" s="260">
        <v>0.39700000000000002</v>
      </c>
      <c r="F98" s="260">
        <v>2.9666666667000001</v>
      </c>
      <c r="G98" s="260">
        <v>0.46313362470000002</v>
      </c>
      <c r="H98" s="260">
        <v>38.799999999999997</v>
      </c>
      <c r="I98" s="261">
        <v>3</v>
      </c>
      <c r="J98" s="261" t="str">
        <f>IFERROR(VLOOKUP($B98,'Core Indicators'!$E$3:$EU$906,147,FALSE),"x")</f>
        <v>x</v>
      </c>
      <c r="K98" s="262">
        <v>-0.9411007762000001</v>
      </c>
      <c r="L98" s="260">
        <v>2.25</v>
      </c>
      <c r="M98" s="261">
        <v>14</v>
      </c>
      <c r="N98" s="261">
        <v>29</v>
      </c>
      <c r="O98" s="261" t="str">
        <f>IFERROR(VLOOKUP(B98,'Core Indicators'!$E$3:$G$9906,3,FALSE),"x")</f>
        <v>x</v>
      </c>
      <c r="P98" s="261">
        <v>230800</v>
      </c>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c r="CE98" s="255"/>
      <c r="CF98" s="255"/>
      <c r="CG98" s="255"/>
      <c r="CH98" s="255"/>
      <c r="CI98" s="255"/>
      <c r="CJ98" s="255"/>
      <c r="CK98" s="255"/>
      <c r="CL98" s="255"/>
      <c r="CM98" s="255"/>
      <c r="CN98" s="255"/>
      <c r="CO98" s="255"/>
      <c r="CP98" s="255"/>
      <c r="CQ98" s="255"/>
      <c r="CR98" s="255"/>
      <c r="CS98" s="255"/>
      <c r="CT98" s="255"/>
      <c r="CU98" s="255"/>
      <c r="CV98" s="255"/>
      <c r="CW98" s="255"/>
      <c r="CX98" s="255"/>
      <c r="CY98" s="255"/>
      <c r="CZ98" s="255"/>
      <c r="DA98" s="255"/>
      <c r="DB98" s="255"/>
      <c r="DC98" s="255"/>
      <c r="DD98" s="255"/>
      <c r="DE98" s="255"/>
      <c r="DF98" s="255"/>
      <c r="DG98" s="255"/>
      <c r="DH98" s="255"/>
      <c r="DI98" s="255"/>
      <c r="DJ98" s="255"/>
      <c r="DK98" s="255"/>
      <c r="DL98" s="255"/>
    </row>
    <row r="99" spans="1:116" x14ac:dyDescent="0.35">
      <c r="A99" s="256" t="s">
        <v>1354</v>
      </c>
      <c r="B99" s="257" t="s">
        <v>8376</v>
      </c>
      <c r="C99" s="260">
        <v>0.81310000439999996</v>
      </c>
      <c r="D99" s="261">
        <v>6</v>
      </c>
      <c r="E99" s="260">
        <v>0.1</v>
      </c>
      <c r="F99" s="260">
        <v>5.3</v>
      </c>
      <c r="G99" s="260">
        <v>0.36244894649999998</v>
      </c>
      <c r="H99" s="260">
        <v>31.8</v>
      </c>
      <c r="I99" s="261">
        <v>3</v>
      </c>
      <c r="J99" s="261">
        <f>IFERROR(VLOOKUP($B99,'Core Indicators'!$E$3:$EU$906,147,FALSE),"x")</f>
        <v>17</v>
      </c>
      <c r="K99" s="262">
        <v>-0.85828012230000006</v>
      </c>
      <c r="L99" s="260">
        <v>4.75</v>
      </c>
      <c r="M99" s="261">
        <v>44</v>
      </c>
      <c r="N99" s="261">
        <v>28</v>
      </c>
      <c r="O99" s="261">
        <f>IFERROR(VLOOKUP(B99,'Core Indicators'!$E$3:$G$9906,3,FALSE),"x")</f>
        <v>6825000</v>
      </c>
      <c r="P99" s="261">
        <v>10230</v>
      </c>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c r="CE99" s="255"/>
      <c r="CF99" s="255"/>
      <c r="CG99" s="255"/>
      <c r="CH99" s="255"/>
      <c r="CI99" s="255"/>
      <c r="CJ99" s="255"/>
      <c r="CK99" s="255"/>
      <c r="CL99" s="255"/>
      <c r="CM99" s="255"/>
      <c r="CN99" s="255"/>
      <c r="CO99" s="255"/>
      <c r="CP99" s="255"/>
      <c r="CQ99" s="255"/>
      <c r="CR99" s="255"/>
      <c r="CS99" s="255"/>
      <c r="CT99" s="255"/>
      <c r="CU99" s="255"/>
      <c r="CV99" s="255"/>
      <c r="CW99" s="255"/>
      <c r="CX99" s="255"/>
      <c r="CY99" s="255"/>
      <c r="CZ99" s="255"/>
      <c r="DA99" s="255"/>
      <c r="DB99" s="255"/>
      <c r="DC99" s="255"/>
      <c r="DD99" s="255"/>
      <c r="DE99" s="255"/>
      <c r="DF99" s="255"/>
      <c r="DG99" s="255"/>
      <c r="DH99" s="255"/>
      <c r="DI99" s="255"/>
      <c r="DJ99" s="255"/>
      <c r="DK99" s="255"/>
      <c r="DL99" s="255"/>
    </row>
    <row r="100" spans="1:116" x14ac:dyDescent="0.35">
      <c r="A100" s="256" t="s">
        <v>8377</v>
      </c>
      <c r="B100" s="257" t="s">
        <v>8378</v>
      </c>
      <c r="C100" s="260">
        <v>0.98551100019999993</v>
      </c>
      <c r="D100" s="261">
        <v>11</v>
      </c>
      <c r="E100" s="260">
        <v>0</v>
      </c>
      <c r="F100" s="260">
        <v>6.6</v>
      </c>
      <c r="G100" s="260">
        <v>0.65102151679999998</v>
      </c>
      <c r="H100" s="260">
        <v>35.299999999999997</v>
      </c>
      <c r="I100" s="261">
        <v>0</v>
      </c>
      <c r="J100" s="261" t="str">
        <f>IFERROR(VLOOKUP($B100,'Core Indicators'!$E$3:$EU$906,147,FALSE),"x")</f>
        <v>x</v>
      </c>
      <c r="K100" s="262">
        <v>-0.99521124360000002</v>
      </c>
      <c r="L100" s="260">
        <v>5.5</v>
      </c>
      <c r="M100" s="261">
        <v>60</v>
      </c>
      <c r="N100" s="261">
        <v>28</v>
      </c>
      <c r="O100" s="261" t="str">
        <f>IFERROR(VLOOKUP(B100,'Core Indicators'!$E$3:$G$9906,3,FALSE),"x")</f>
        <v>x</v>
      </c>
      <c r="P100" s="261">
        <v>96320</v>
      </c>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c r="BJ100" s="255"/>
      <c r="BK100" s="255"/>
      <c r="BL100" s="255"/>
      <c r="BM100" s="255"/>
      <c r="BN100" s="255"/>
      <c r="BO100" s="255"/>
      <c r="BP100" s="255"/>
      <c r="BQ100" s="255"/>
      <c r="BR100" s="255"/>
      <c r="BS100" s="255"/>
      <c r="BT100" s="255"/>
      <c r="BU100" s="255"/>
      <c r="BV100" s="255"/>
      <c r="BW100" s="255"/>
      <c r="BX100" s="255"/>
      <c r="BY100" s="255"/>
      <c r="BZ100" s="255"/>
      <c r="CA100" s="255"/>
      <c r="CB100" s="255"/>
      <c r="CC100" s="255"/>
      <c r="CD100" s="255"/>
      <c r="CE100" s="255"/>
      <c r="CF100" s="255"/>
      <c r="CG100" s="255"/>
      <c r="CH100" s="255"/>
      <c r="CI100" s="255"/>
      <c r="CJ100" s="255"/>
      <c r="CK100" s="255"/>
      <c r="CL100" s="255"/>
      <c r="CM100" s="255"/>
      <c r="CN100" s="255"/>
      <c r="CO100" s="255"/>
      <c r="CP100" s="255"/>
      <c r="CQ100" s="255"/>
      <c r="CR100" s="255"/>
      <c r="CS100" s="255"/>
      <c r="CT100" s="255"/>
      <c r="CU100" s="255"/>
      <c r="CV100" s="255"/>
      <c r="CW100" s="255"/>
      <c r="CX100" s="255"/>
      <c r="CY100" s="255"/>
      <c r="CZ100" s="255"/>
      <c r="DA100" s="255"/>
      <c r="DB100" s="255"/>
      <c r="DC100" s="255"/>
      <c r="DD100" s="255"/>
      <c r="DE100" s="255"/>
      <c r="DF100" s="255"/>
      <c r="DG100" s="255"/>
      <c r="DH100" s="255"/>
      <c r="DI100" s="255"/>
      <c r="DJ100" s="255"/>
      <c r="DK100" s="255"/>
      <c r="DL100" s="255"/>
    </row>
    <row r="101" spans="1:116" x14ac:dyDescent="0.35">
      <c r="A101" s="256" t="s">
        <v>152</v>
      </c>
      <c r="B101" s="257" t="s">
        <v>8379</v>
      </c>
      <c r="C101" s="260">
        <v>0.27512803019999998</v>
      </c>
      <c r="D101" s="261">
        <v>1</v>
      </c>
      <c r="E101" s="260">
        <v>0</v>
      </c>
      <c r="F101" s="260">
        <v>2.4500000000000002</v>
      </c>
      <c r="G101" s="260">
        <v>0.1717677189</v>
      </c>
      <c r="H101" s="260" t="s">
        <v>14</v>
      </c>
      <c r="I101" s="261">
        <v>3</v>
      </c>
      <c r="J101" s="261">
        <f>IFERROR(VLOOKUP($B101,'Core Indicators'!$E$3:$EU$906,147,FALSE),"x")</f>
        <v>898</v>
      </c>
      <c r="K101" s="262">
        <v>-1.8480540513999999</v>
      </c>
      <c r="L101" s="260">
        <v>2.75</v>
      </c>
      <c r="M101" s="261">
        <v>9</v>
      </c>
      <c r="N101" s="261">
        <v>18</v>
      </c>
      <c r="O101" s="261">
        <f>IFERROR(VLOOKUP(B101,'Core Indicators'!$E$3:$G$9906,3,FALSE),"x")</f>
        <v>8200000</v>
      </c>
      <c r="P101" s="261">
        <v>1759540</v>
      </c>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c r="CE101" s="255"/>
      <c r="CF101" s="255"/>
      <c r="CG101" s="255"/>
      <c r="CH101" s="255"/>
      <c r="CI101" s="255"/>
      <c r="CJ101" s="255"/>
      <c r="CK101" s="255"/>
      <c r="CL101" s="255"/>
      <c r="CM101" s="255"/>
      <c r="CN101" s="255"/>
      <c r="CO101" s="255"/>
      <c r="CP101" s="255"/>
      <c r="CQ101" s="255"/>
      <c r="CR101" s="255"/>
      <c r="CS101" s="255"/>
      <c r="CT101" s="255"/>
      <c r="CU101" s="255"/>
      <c r="CV101" s="255"/>
      <c r="CW101" s="255"/>
      <c r="CX101" s="255"/>
      <c r="CY101" s="255"/>
      <c r="CZ101" s="255"/>
      <c r="DA101" s="255"/>
      <c r="DB101" s="255"/>
      <c r="DC101" s="255"/>
      <c r="DD101" s="255"/>
      <c r="DE101" s="255"/>
      <c r="DF101" s="255"/>
      <c r="DG101" s="255"/>
      <c r="DH101" s="255"/>
      <c r="DI101" s="255"/>
      <c r="DJ101" s="255"/>
      <c r="DK101" s="255"/>
      <c r="DL101" s="255"/>
    </row>
    <row r="102" spans="1:116" x14ac:dyDescent="0.35">
      <c r="A102" s="256" t="s">
        <v>8380</v>
      </c>
      <c r="B102" s="257" t="s">
        <v>8381</v>
      </c>
      <c r="C102" s="260">
        <v>0</v>
      </c>
      <c r="D102" s="261">
        <v>12</v>
      </c>
      <c r="E102" s="260">
        <v>0</v>
      </c>
      <c r="F102" s="260" t="s">
        <v>14</v>
      </c>
      <c r="G102" s="260">
        <v>0.33299378600000001</v>
      </c>
      <c r="H102" s="260">
        <v>51.2</v>
      </c>
      <c r="I102" s="261">
        <v>0</v>
      </c>
      <c r="J102" s="261" t="str">
        <f>IFERROR(VLOOKUP($B102,'Core Indicators'!$E$3:$EU$906,147,FALSE),"x")</f>
        <v>x</v>
      </c>
      <c r="K102" s="262">
        <v>0.569129467</v>
      </c>
      <c r="L102" s="260" t="s">
        <v>14</v>
      </c>
      <c r="M102" s="261">
        <v>92</v>
      </c>
      <c r="N102" s="261">
        <v>55</v>
      </c>
      <c r="O102" s="261" t="str">
        <f>IFERROR(VLOOKUP(B102,'Core Indicators'!$E$3:$G$9906,3,FALSE),"x")</f>
        <v>x</v>
      </c>
      <c r="P102" s="261">
        <v>610</v>
      </c>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c r="CE102" s="255"/>
      <c r="CF102" s="255"/>
      <c r="CG102" s="255"/>
      <c r="CH102" s="255"/>
      <c r="CI102" s="255"/>
      <c r="CJ102" s="255"/>
      <c r="CK102" s="255"/>
      <c r="CL102" s="255"/>
      <c r="CM102" s="255"/>
      <c r="CN102" s="255"/>
      <c r="CO102" s="255"/>
      <c r="CP102" s="255"/>
      <c r="CQ102" s="255"/>
      <c r="CR102" s="255"/>
      <c r="CS102" s="255"/>
      <c r="CT102" s="255"/>
      <c r="CU102" s="255"/>
      <c r="CV102" s="255"/>
      <c r="CW102" s="255"/>
      <c r="CX102" s="255"/>
      <c r="CY102" s="255"/>
      <c r="CZ102" s="255"/>
      <c r="DA102" s="255"/>
      <c r="DB102" s="255"/>
      <c r="DC102" s="255"/>
      <c r="DD102" s="255"/>
      <c r="DE102" s="255"/>
      <c r="DF102" s="255"/>
      <c r="DG102" s="255"/>
      <c r="DH102" s="255"/>
      <c r="DI102" s="255"/>
      <c r="DJ102" s="255"/>
      <c r="DK102" s="255"/>
      <c r="DL102" s="255"/>
    </row>
    <row r="103" spans="1:116" x14ac:dyDescent="0.35">
      <c r="A103" s="256" t="s">
        <v>8382</v>
      </c>
      <c r="B103" s="257" t="s">
        <v>8383</v>
      </c>
      <c r="C103" s="260">
        <v>0</v>
      </c>
      <c r="D103" s="261">
        <v>12</v>
      </c>
      <c r="E103" s="260">
        <v>0</v>
      </c>
      <c r="F103" s="260" t="s">
        <v>14</v>
      </c>
      <c r="G103" s="260" t="s">
        <v>14</v>
      </c>
      <c r="H103" s="260" t="s">
        <v>14</v>
      </c>
      <c r="I103" s="261">
        <v>0</v>
      </c>
      <c r="J103" s="261" t="str">
        <f>IFERROR(VLOOKUP($B103,'Core Indicators'!$E$3:$EU$906,147,FALSE),"x")</f>
        <v>x</v>
      </c>
      <c r="K103" s="262">
        <v>1.6793329716000001</v>
      </c>
      <c r="L103" s="260" t="s">
        <v>14</v>
      </c>
      <c r="M103" s="261">
        <v>90</v>
      </c>
      <c r="N103" s="261" t="s">
        <v>14</v>
      </c>
      <c r="O103" s="261" t="str">
        <f>IFERROR(VLOOKUP(B103,'Core Indicators'!$E$3:$G$9906,3,FALSE),"x")</f>
        <v>x</v>
      </c>
      <c r="P103" s="261">
        <v>160</v>
      </c>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c r="CE103" s="255"/>
      <c r="CF103" s="255"/>
      <c r="CG103" s="255"/>
      <c r="CH103" s="255"/>
      <c r="CI103" s="255"/>
      <c r="CJ103" s="255"/>
      <c r="CK103" s="255"/>
      <c r="CL103" s="255"/>
      <c r="CM103" s="255"/>
      <c r="CN103" s="255"/>
      <c r="CO103" s="255"/>
      <c r="CP103" s="255"/>
      <c r="CQ103" s="255"/>
      <c r="CR103" s="255"/>
      <c r="CS103" s="255"/>
      <c r="CT103" s="255"/>
      <c r="CU103" s="255"/>
      <c r="CV103" s="255"/>
      <c r="CW103" s="255"/>
      <c r="CX103" s="255"/>
      <c r="CY103" s="255"/>
      <c r="CZ103" s="255"/>
      <c r="DA103" s="255"/>
      <c r="DB103" s="255"/>
      <c r="DC103" s="255"/>
      <c r="DD103" s="255"/>
      <c r="DE103" s="255"/>
      <c r="DF103" s="255"/>
      <c r="DG103" s="255"/>
      <c r="DH103" s="255"/>
      <c r="DI103" s="255"/>
      <c r="DJ103" s="255"/>
      <c r="DK103" s="255"/>
      <c r="DL103" s="255"/>
    </row>
    <row r="104" spans="1:116" x14ac:dyDescent="0.35">
      <c r="A104" s="256" t="s">
        <v>4827</v>
      </c>
      <c r="B104" s="257" t="s">
        <v>8384</v>
      </c>
      <c r="C104" s="260">
        <v>0.41569999959999998</v>
      </c>
      <c r="D104" s="261">
        <v>5</v>
      </c>
      <c r="E104" s="260">
        <v>0.11</v>
      </c>
      <c r="F104" s="260">
        <v>6.65</v>
      </c>
      <c r="G104" s="260">
        <v>0.37970115970000001</v>
      </c>
      <c r="H104" s="260">
        <v>39.299999999999997</v>
      </c>
      <c r="I104" s="261">
        <v>3</v>
      </c>
      <c r="J104" s="261">
        <f>IFERROR(VLOOKUP($B104,'Core Indicators'!$E$3:$EU$906,147,FALSE),"x")</f>
        <v>8</v>
      </c>
      <c r="K104" s="262">
        <v>-1.1983425400000001E-2</v>
      </c>
      <c r="L104" s="260">
        <v>6.5</v>
      </c>
      <c r="M104" s="261">
        <v>55</v>
      </c>
      <c r="N104" s="261">
        <v>38</v>
      </c>
      <c r="O104" s="261">
        <f>IFERROR(VLOOKUP(B104,'Core Indicators'!$E$3:$G$9906,3,FALSE),"x")</f>
        <v>22156000</v>
      </c>
      <c r="P104" s="261">
        <v>62710</v>
      </c>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c r="CE104" s="255"/>
      <c r="CF104" s="255"/>
      <c r="CG104" s="255"/>
      <c r="CH104" s="255"/>
      <c r="CI104" s="255"/>
      <c r="CJ104" s="255"/>
      <c r="CK104" s="255"/>
      <c r="CL104" s="255"/>
      <c r="CM104" s="255"/>
      <c r="CN104" s="255"/>
      <c r="CO104" s="255"/>
      <c r="CP104" s="255"/>
      <c r="CQ104" s="255"/>
      <c r="CR104" s="255"/>
      <c r="CS104" s="255"/>
      <c r="CT104" s="255"/>
      <c r="CU104" s="255"/>
      <c r="CV104" s="255"/>
      <c r="CW104" s="255"/>
      <c r="CX104" s="255"/>
      <c r="CY104" s="255"/>
      <c r="CZ104" s="255"/>
      <c r="DA104" s="255"/>
      <c r="DB104" s="255"/>
      <c r="DC104" s="255"/>
      <c r="DD104" s="255"/>
      <c r="DE104" s="255"/>
      <c r="DF104" s="255"/>
      <c r="DG104" s="255"/>
      <c r="DH104" s="255"/>
      <c r="DI104" s="255"/>
      <c r="DJ104" s="255"/>
      <c r="DK104" s="255"/>
      <c r="DL104" s="255"/>
    </row>
    <row r="105" spans="1:116" x14ac:dyDescent="0.35">
      <c r="A105" s="256" t="s">
        <v>77</v>
      </c>
      <c r="B105" s="257" t="s">
        <v>8385</v>
      </c>
      <c r="C105" s="260">
        <v>0</v>
      </c>
      <c r="D105" s="261">
        <v>11</v>
      </c>
      <c r="E105" s="260">
        <v>0</v>
      </c>
      <c r="F105" s="260">
        <v>5.45</v>
      </c>
      <c r="G105" s="260">
        <v>0.54603114490000004</v>
      </c>
      <c r="H105" s="260">
        <v>44.9</v>
      </c>
      <c r="I105" s="261">
        <v>0</v>
      </c>
      <c r="J105" s="261">
        <f>IFERROR(VLOOKUP($B105,'Core Indicators'!$E$3:$EU$906,147,FALSE),"x")</f>
        <v>0</v>
      </c>
      <c r="K105" s="262">
        <v>-0.38059708479999999</v>
      </c>
      <c r="L105" s="260">
        <v>5</v>
      </c>
      <c r="M105" s="261">
        <v>63</v>
      </c>
      <c r="N105" s="261">
        <v>40</v>
      </c>
      <c r="O105" s="261">
        <f>IFERROR(VLOOKUP(B105,'Core Indicators'!$E$3:$G$9906,3,FALSE),"x")</f>
        <v>2100000</v>
      </c>
      <c r="P105" s="261">
        <v>30360</v>
      </c>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row>
    <row r="106" spans="1:116" x14ac:dyDescent="0.35">
      <c r="A106" s="256" t="s">
        <v>8386</v>
      </c>
      <c r="B106" s="257" t="s">
        <v>8387</v>
      </c>
      <c r="C106" s="260">
        <v>0.28331598740000002</v>
      </c>
      <c r="D106" s="261">
        <v>9</v>
      </c>
      <c r="E106" s="260">
        <v>0.13</v>
      </c>
      <c r="F106" s="260">
        <v>9.5</v>
      </c>
      <c r="G106" s="260">
        <v>0.12419569599999999</v>
      </c>
      <c r="H106" s="260">
        <v>35.700000000000003</v>
      </c>
      <c r="I106" s="261">
        <v>0</v>
      </c>
      <c r="J106" s="261" t="str">
        <f>IFERROR(VLOOKUP($B106,'Core Indicators'!$E$3:$EU$906,147,FALSE),"x")</f>
        <v>x</v>
      </c>
      <c r="K106" s="262">
        <v>1.022870779</v>
      </c>
      <c r="L106" s="260">
        <v>9.75</v>
      </c>
      <c r="M106" s="261">
        <v>91</v>
      </c>
      <c r="N106" s="261">
        <v>60</v>
      </c>
      <c r="O106" s="261" t="str">
        <f>IFERROR(VLOOKUP(B106,'Core Indicators'!$E$3:$G$9906,3,FALSE),"x")</f>
        <v>x</v>
      </c>
      <c r="P106" s="261">
        <v>62650</v>
      </c>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row>
    <row r="107" spans="1:116" x14ac:dyDescent="0.35">
      <c r="A107" s="256" t="s">
        <v>8388</v>
      </c>
      <c r="B107" s="257" t="s">
        <v>8389</v>
      </c>
      <c r="C107" s="260">
        <v>0</v>
      </c>
      <c r="D107" s="261">
        <v>14</v>
      </c>
      <c r="E107" s="260">
        <v>0</v>
      </c>
      <c r="F107" s="260" t="s">
        <v>14</v>
      </c>
      <c r="G107" s="260">
        <v>7.8352409200000001E-2</v>
      </c>
      <c r="H107" s="260">
        <v>35.4</v>
      </c>
      <c r="I107" s="261">
        <v>0</v>
      </c>
      <c r="J107" s="261" t="str">
        <f>IFERROR(VLOOKUP($B107,'Core Indicators'!$E$3:$EU$906,147,FALSE),"x")</f>
        <v>x</v>
      </c>
      <c r="K107" s="262">
        <v>1.7934256792000001</v>
      </c>
      <c r="L107" s="260" t="s">
        <v>14</v>
      </c>
      <c r="M107" s="261">
        <v>98</v>
      </c>
      <c r="N107" s="261">
        <v>80</v>
      </c>
      <c r="O107" s="261" t="str">
        <f>IFERROR(VLOOKUP(B107,'Core Indicators'!$E$3:$G$9906,3,FALSE),"x")</f>
        <v>x</v>
      </c>
      <c r="P107" s="261">
        <v>2590</v>
      </c>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c r="CE107" s="255"/>
      <c r="CF107" s="255"/>
      <c r="CG107" s="255"/>
      <c r="CH107" s="255"/>
      <c r="CI107" s="255"/>
      <c r="CJ107" s="255"/>
      <c r="CK107" s="255"/>
      <c r="CL107" s="255"/>
      <c r="CM107" s="255"/>
      <c r="CN107" s="255"/>
      <c r="CO107" s="255"/>
      <c r="CP107" s="255"/>
      <c r="CQ107" s="255"/>
      <c r="CR107" s="255"/>
      <c r="CS107" s="255"/>
      <c r="CT107" s="255"/>
      <c r="CU107" s="255"/>
      <c r="CV107" s="255"/>
      <c r="CW107" s="255"/>
      <c r="CX107" s="255"/>
      <c r="CY107" s="255"/>
      <c r="CZ107" s="255"/>
      <c r="DA107" s="255"/>
      <c r="DB107" s="255"/>
      <c r="DC107" s="255"/>
      <c r="DD107" s="255"/>
      <c r="DE107" s="255"/>
      <c r="DF107" s="255"/>
      <c r="DG107" s="255"/>
      <c r="DH107" s="255"/>
      <c r="DI107" s="255"/>
      <c r="DJ107" s="255"/>
      <c r="DK107" s="255"/>
      <c r="DL107" s="255"/>
    </row>
    <row r="108" spans="1:116" x14ac:dyDescent="0.35">
      <c r="A108" s="256" t="s">
        <v>8390</v>
      </c>
      <c r="B108" s="257" t="s">
        <v>8391</v>
      </c>
      <c r="C108" s="260">
        <v>0.57146297740000007</v>
      </c>
      <c r="D108" s="261">
        <v>10</v>
      </c>
      <c r="E108" s="260">
        <v>0.35299999999999998</v>
      </c>
      <c r="F108" s="260">
        <v>8.9</v>
      </c>
      <c r="G108" s="260">
        <v>0.16942693950000001</v>
      </c>
      <c r="H108" s="260">
        <v>35.1</v>
      </c>
      <c r="I108" s="261">
        <v>0</v>
      </c>
      <c r="J108" s="261" t="str">
        <f>IFERROR(VLOOKUP($B108,'Core Indicators'!$E$3:$EU$906,147,FALSE),"x")</f>
        <v>x</v>
      </c>
      <c r="K108" s="262">
        <v>1.0139242411</v>
      </c>
      <c r="L108" s="260">
        <v>8.25</v>
      </c>
      <c r="M108" s="261">
        <v>89</v>
      </c>
      <c r="N108" s="261">
        <v>56</v>
      </c>
      <c r="O108" s="261" t="str">
        <f>IFERROR(VLOOKUP(B108,'Core Indicators'!$E$3:$G$9906,3,FALSE),"x")</f>
        <v>x</v>
      </c>
      <c r="P108" s="261">
        <v>62180</v>
      </c>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c r="CE108" s="255"/>
      <c r="CF108" s="255"/>
      <c r="CG108" s="255"/>
      <c r="CH108" s="255"/>
      <c r="CI108" s="255"/>
      <c r="CJ108" s="255"/>
      <c r="CK108" s="255"/>
      <c r="CL108" s="255"/>
      <c r="CM108" s="255"/>
      <c r="CN108" s="255"/>
      <c r="CO108" s="255"/>
      <c r="CP108" s="255"/>
      <c r="CQ108" s="255"/>
      <c r="CR108" s="255"/>
      <c r="CS108" s="255"/>
      <c r="CT108" s="255"/>
      <c r="CU108" s="255"/>
      <c r="CV108" s="255"/>
      <c r="CW108" s="255"/>
      <c r="CX108" s="255"/>
      <c r="CY108" s="255"/>
      <c r="CZ108" s="255"/>
      <c r="DA108" s="255"/>
      <c r="DB108" s="255"/>
      <c r="DC108" s="255"/>
      <c r="DD108" s="255"/>
      <c r="DE108" s="255"/>
      <c r="DF108" s="255"/>
      <c r="DG108" s="255"/>
      <c r="DH108" s="255"/>
      <c r="DI108" s="255"/>
      <c r="DJ108" s="255"/>
      <c r="DK108" s="255"/>
      <c r="DL108" s="255"/>
    </row>
    <row r="109" spans="1:116" x14ac:dyDescent="0.35">
      <c r="A109" s="256" t="s">
        <v>474</v>
      </c>
      <c r="B109" s="257" t="s">
        <v>8392</v>
      </c>
      <c r="C109" s="260">
        <v>0.49561599899999997</v>
      </c>
      <c r="D109" s="261">
        <v>5</v>
      </c>
      <c r="E109" s="260">
        <v>0.4</v>
      </c>
      <c r="F109" s="260">
        <v>3.6833333332999998</v>
      </c>
      <c r="G109" s="260">
        <v>0.4923099393</v>
      </c>
      <c r="H109" s="260">
        <v>39.5</v>
      </c>
      <c r="I109" s="261">
        <v>3</v>
      </c>
      <c r="J109" s="261">
        <f>IFERROR(VLOOKUP($B109,'Core Indicators'!$E$3:$EU$906,147,FALSE),"x")</f>
        <v>135</v>
      </c>
      <c r="K109" s="262">
        <v>-0.13564912970000001</v>
      </c>
      <c r="L109" s="260">
        <v>3.25</v>
      </c>
      <c r="M109" s="261">
        <v>37</v>
      </c>
      <c r="N109" s="261">
        <v>41</v>
      </c>
      <c r="O109" s="261">
        <f>IFERROR(VLOOKUP(B109,'Core Indicators'!$E$3:$G$9906,3,FALSE),"x")</f>
        <v>37462000</v>
      </c>
      <c r="P109" s="261">
        <v>446300</v>
      </c>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c r="CE109" s="255"/>
      <c r="CF109" s="255"/>
      <c r="CG109" s="255"/>
      <c r="CH109" s="255"/>
      <c r="CI109" s="255"/>
      <c r="CJ109" s="255"/>
      <c r="CK109" s="255"/>
      <c r="CL109" s="255"/>
      <c r="CM109" s="255"/>
      <c r="CN109" s="255"/>
      <c r="CO109" s="255"/>
      <c r="CP109" s="255"/>
      <c r="CQ109" s="255"/>
      <c r="CR109" s="255"/>
      <c r="CS109" s="255"/>
      <c r="CT109" s="255"/>
      <c r="CU109" s="255"/>
      <c r="CV109" s="255"/>
      <c r="CW109" s="255"/>
      <c r="CX109" s="255"/>
      <c r="CY109" s="255"/>
      <c r="CZ109" s="255"/>
      <c r="DA109" s="255"/>
      <c r="DB109" s="255"/>
      <c r="DC109" s="255"/>
      <c r="DD109" s="255"/>
      <c r="DE109" s="255"/>
      <c r="DF109" s="255"/>
      <c r="DG109" s="255"/>
      <c r="DH109" s="255"/>
      <c r="DI109" s="255"/>
      <c r="DJ109" s="255"/>
      <c r="DK109" s="255"/>
      <c r="DL109" s="255"/>
    </row>
    <row r="110" spans="1:116" x14ac:dyDescent="0.35">
      <c r="A110" s="256" t="s">
        <v>3795</v>
      </c>
      <c r="B110" s="257" t="s">
        <v>8393</v>
      </c>
      <c r="C110" s="260">
        <v>0.42207301920000001</v>
      </c>
      <c r="D110" s="261">
        <v>7</v>
      </c>
      <c r="E110" s="260">
        <v>0.19400000000000001</v>
      </c>
      <c r="F110" s="260">
        <v>5.8</v>
      </c>
      <c r="G110" s="260">
        <v>0.2284775829</v>
      </c>
      <c r="H110" s="260">
        <v>25.7</v>
      </c>
      <c r="I110" s="261">
        <v>2</v>
      </c>
      <c r="J110" s="261">
        <f>IFERROR(VLOOKUP($B110,'Core Indicators'!$E$3:$EU$906,147,FALSE),"x")</f>
        <v>0</v>
      </c>
      <c r="K110" s="262">
        <v>-0.37302857639999998</v>
      </c>
      <c r="L110" s="260">
        <v>4.5</v>
      </c>
      <c r="M110" s="261">
        <v>60</v>
      </c>
      <c r="N110" s="261">
        <v>32</v>
      </c>
      <c r="O110" s="261">
        <f>IFERROR(VLOOKUP(B110,'Core Indicators'!$E$3:$G$9906,3,FALSE),"x")</f>
        <v>3278000</v>
      </c>
      <c r="P110" s="261">
        <v>32870</v>
      </c>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c r="CE110" s="255"/>
      <c r="CF110" s="255"/>
      <c r="CG110" s="255"/>
      <c r="CH110" s="255"/>
      <c r="CI110" s="255"/>
      <c r="CJ110" s="255"/>
      <c r="CK110" s="255"/>
      <c r="CL110" s="255"/>
      <c r="CM110" s="255"/>
      <c r="CN110" s="255"/>
      <c r="CO110" s="255"/>
      <c r="CP110" s="255"/>
      <c r="CQ110" s="255"/>
      <c r="CR110" s="255"/>
      <c r="CS110" s="255"/>
      <c r="CT110" s="255"/>
      <c r="CU110" s="255"/>
      <c r="CV110" s="255"/>
      <c r="CW110" s="255"/>
      <c r="CX110" s="255"/>
      <c r="CY110" s="255"/>
      <c r="CZ110" s="255"/>
      <c r="DA110" s="255"/>
      <c r="DB110" s="255"/>
      <c r="DC110" s="255"/>
      <c r="DD110" s="255"/>
      <c r="DE110" s="255"/>
      <c r="DF110" s="255"/>
      <c r="DG110" s="255"/>
      <c r="DH110" s="255"/>
      <c r="DI110" s="255"/>
      <c r="DJ110" s="255"/>
      <c r="DK110" s="255"/>
      <c r="DL110" s="255"/>
    </row>
    <row r="111" spans="1:116" x14ac:dyDescent="0.35">
      <c r="A111" s="256" t="s">
        <v>976</v>
      </c>
      <c r="B111" s="257" t="s">
        <v>8394</v>
      </c>
      <c r="C111" s="260">
        <v>0.61453398950000004</v>
      </c>
      <c r="D111" s="261">
        <v>6</v>
      </c>
      <c r="E111" s="260">
        <v>0</v>
      </c>
      <c r="F111" s="260">
        <v>5.4</v>
      </c>
      <c r="G111" s="260" t="s">
        <v>14</v>
      </c>
      <c r="H111" s="260">
        <v>42.6</v>
      </c>
      <c r="I111" s="261">
        <v>0</v>
      </c>
      <c r="J111" s="261">
        <f>IFERROR(VLOOKUP($B111,'Core Indicators'!$E$3:$EU$906,147,FALSE),"x")</f>
        <v>122</v>
      </c>
      <c r="K111" s="262">
        <v>-1.0088132620000001</v>
      </c>
      <c r="L111" s="260">
        <v>4.25</v>
      </c>
      <c r="M111" s="261">
        <v>61</v>
      </c>
      <c r="N111" s="261">
        <v>24</v>
      </c>
      <c r="O111" s="261">
        <f>IFERROR(VLOOKUP(B111,'Core Indicators'!$E$3:$G$9906,3,FALSE),"x")</f>
        <v>29207000</v>
      </c>
      <c r="P111" s="261">
        <v>581800</v>
      </c>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c r="CE111" s="255"/>
      <c r="CF111" s="255"/>
      <c r="CG111" s="255"/>
      <c r="CH111" s="255"/>
      <c r="CI111" s="255"/>
      <c r="CJ111" s="255"/>
      <c r="CK111" s="255"/>
      <c r="CL111" s="255"/>
      <c r="CM111" s="255"/>
      <c r="CN111" s="255"/>
      <c r="CO111" s="255"/>
      <c r="CP111" s="255"/>
      <c r="CQ111" s="255"/>
      <c r="CR111" s="255"/>
      <c r="CS111" s="255"/>
      <c r="CT111" s="255"/>
      <c r="CU111" s="255"/>
      <c r="CV111" s="255"/>
      <c r="CW111" s="255"/>
      <c r="CX111" s="255"/>
      <c r="CY111" s="255"/>
      <c r="CZ111" s="255"/>
      <c r="DA111" s="255"/>
      <c r="DB111" s="255"/>
      <c r="DC111" s="255"/>
      <c r="DD111" s="255"/>
      <c r="DE111" s="255"/>
      <c r="DF111" s="255"/>
      <c r="DG111" s="255"/>
      <c r="DH111" s="255"/>
      <c r="DI111" s="255"/>
      <c r="DJ111" s="255"/>
      <c r="DK111" s="255"/>
      <c r="DL111" s="255"/>
    </row>
    <row r="112" spans="1:116" x14ac:dyDescent="0.35">
      <c r="A112" s="256" t="s">
        <v>8395</v>
      </c>
      <c r="B112" s="257" t="s">
        <v>8396</v>
      </c>
      <c r="C112" s="260">
        <v>1.9899981099999998E-2</v>
      </c>
      <c r="D112" s="261">
        <v>8</v>
      </c>
      <c r="E112" s="260">
        <v>0</v>
      </c>
      <c r="F112" s="260" t="s">
        <v>14</v>
      </c>
      <c r="G112" s="260">
        <v>0.36658249790000003</v>
      </c>
      <c r="H112" s="260">
        <v>31.3</v>
      </c>
      <c r="I112" s="261">
        <v>3</v>
      </c>
      <c r="J112" s="261" t="str">
        <f>IFERROR(VLOOKUP($B112,'Core Indicators'!$E$3:$EU$906,147,FALSE),"x")</f>
        <v>x</v>
      </c>
      <c r="K112" s="262">
        <v>-0.41108790039999998</v>
      </c>
      <c r="L112" s="260" t="s">
        <v>14</v>
      </c>
      <c r="M112" s="261">
        <v>40</v>
      </c>
      <c r="N112" s="261">
        <v>29</v>
      </c>
      <c r="O112" s="261" t="str">
        <f>IFERROR(VLOOKUP(B112,'Core Indicators'!$E$3:$G$9906,3,FALSE),"x")</f>
        <v>x</v>
      </c>
      <c r="P112" s="261">
        <v>300</v>
      </c>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c r="CE112" s="255"/>
      <c r="CF112" s="255"/>
      <c r="CG112" s="255"/>
      <c r="CH112" s="255"/>
      <c r="CI112" s="255"/>
      <c r="CJ112" s="255"/>
      <c r="CK112" s="255"/>
      <c r="CL112" s="255"/>
      <c r="CM112" s="255"/>
      <c r="CN112" s="255"/>
      <c r="CO112" s="255"/>
      <c r="CP112" s="255"/>
      <c r="CQ112" s="255"/>
      <c r="CR112" s="255"/>
      <c r="CS112" s="255"/>
      <c r="CT112" s="255"/>
      <c r="CU112" s="255"/>
      <c r="CV112" s="255"/>
      <c r="CW112" s="255"/>
      <c r="CX112" s="255"/>
      <c r="CY112" s="255"/>
      <c r="CZ112" s="255"/>
      <c r="DA112" s="255"/>
      <c r="DB112" s="255"/>
      <c r="DC112" s="255"/>
      <c r="DD112" s="255"/>
      <c r="DE112" s="255"/>
      <c r="DF112" s="255"/>
      <c r="DG112" s="255"/>
      <c r="DH112" s="255"/>
      <c r="DI112" s="255"/>
      <c r="DJ112" s="255"/>
      <c r="DK112" s="255"/>
      <c r="DL112" s="255"/>
    </row>
    <row r="113" spans="1:116" x14ac:dyDescent="0.35">
      <c r="A113" s="256" t="s">
        <v>3807</v>
      </c>
      <c r="B113" s="257" t="s">
        <v>8397</v>
      </c>
      <c r="C113" s="260">
        <v>0.33568600009999999</v>
      </c>
      <c r="D113" s="261">
        <v>10</v>
      </c>
      <c r="E113" s="260">
        <v>0.11</v>
      </c>
      <c r="F113" s="260">
        <v>6.05</v>
      </c>
      <c r="G113" s="260">
        <v>0.334242492</v>
      </c>
      <c r="H113" s="260">
        <v>45.4</v>
      </c>
      <c r="I113" s="261">
        <v>4</v>
      </c>
      <c r="J113" s="261">
        <f>IFERROR(VLOOKUP($B113,'Core Indicators'!$E$3:$EU$906,147,FALSE),"x")</f>
        <v>8581</v>
      </c>
      <c r="K113" s="262">
        <v>-0.65810358520000001</v>
      </c>
      <c r="L113" s="260">
        <v>5</v>
      </c>
      <c r="M113" s="261">
        <v>62</v>
      </c>
      <c r="N113" s="261">
        <v>29</v>
      </c>
      <c r="O113" s="261">
        <f>IFERROR(VLOOKUP(B113,'Core Indicators'!$E$3:$G$9906,3,FALSE),"x")</f>
        <v>118414000</v>
      </c>
      <c r="P113" s="261">
        <v>1943950</v>
      </c>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c r="CE113" s="255"/>
      <c r="CF113" s="255"/>
      <c r="CG113" s="255"/>
      <c r="CH113" s="255"/>
      <c r="CI113" s="255"/>
      <c r="CJ113" s="255"/>
      <c r="CK113" s="255"/>
      <c r="CL113" s="255"/>
      <c r="CM113" s="255"/>
      <c r="CN113" s="255"/>
      <c r="CO113" s="255"/>
      <c r="CP113" s="255"/>
      <c r="CQ113" s="255"/>
      <c r="CR113" s="255"/>
      <c r="CS113" s="255"/>
      <c r="CT113" s="255"/>
      <c r="CU113" s="255"/>
      <c r="CV113" s="255"/>
      <c r="CW113" s="255"/>
      <c r="CX113" s="255"/>
      <c r="CY113" s="255"/>
      <c r="CZ113" s="255"/>
      <c r="DA113" s="255"/>
      <c r="DB113" s="255"/>
      <c r="DC113" s="255"/>
      <c r="DD113" s="255"/>
      <c r="DE113" s="255"/>
      <c r="DF113" s="255"/>
      <c r="DG113" s="255"/>
      <c r="DH113" s="255"/>
      <c r="DI113" s="255"/>
      <c r="DJ113" s="255"/>
      <c r="DK113" s="255"/>
      <c r="DL113" s="255"/>
    </row>
    <row r="114" spans="1:116" x14ac:dyDescent="0.35">
      <c r="A114" s="256" t="s">
        <v>8398</v>
      </c>
      <c r="B114" s="257" t="s">
        <v>8399</v>
      </c>
      <c r="C114" s="260">
        <v>0</v>
      </c>
      <c r="D114" s="261">
        <v>12</v>
      </c>
      <c r="E114" s="260">
        <v>0</v>
      </c>
      <c r="F114" s="260" t="s">
        <v>14</v>
      </c>
      <c r="G114" s="260" t="s">
        <v>14</v>
      </c>
      <c r="H114" s="260" t="s">
        <v>14</v>
      </c>
      <c r="I114" s="261">
        <v>0</v>
      </c>
      <c r="J114" s="261" t="str">
        <f>IFERROR(VLOOKUP($B114,'Core Indicators'!$E$3:$EU$906,147,FALSE),"x")</f>
        <v>x</v>
      </c>
      <c r="K114" s="262">
        <v>-3.3094067099999999E-2</v>
      </c>
      <c r="L114" s="260" t="s">
        <v>14</v>
      </c>
      <c r="M114" s="261">
        <v>93</v>
      </c>
      <c r="N114" s="261" t="s">
        <v>14</v>
      </c>
      <c r="O114" s="261" t="str">
        <f>IFERROR(VLOOKUP(B114,'Core Indicators'!$E$3:$G$9906,3,FALSE),"x")</f>
        <v>x</v>
      </c>
      <c r="P114" s="261">
        <v>180</v>
      </c>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row>
    <row r="115" spans="1:116" x14ac:dyDescent="0.35">
      <c r="A115" s="256" t="s">
        <v>8400</v>
      </c>
      <c r="B115" s="257" t="s">
        <v>8401</v>
      </c>
      <c r="C115" s="260">
        <v>0.52166897280000002</v>
      </c>
      <c r="D115" s="261">
        <v>10</v>
      </c>
      <c r="E115" s="260">
        <v>0.06</v>
      </c>
      <c r="F115" s="260">
        <v>7.2</v>
      </c>
      <c r="G115" s="260">
        <v>0.1450303838</v>
      </c>
      <c r="H115" s="260">
        <v>33</v>
      </c>
      <c r="I115" s="261">
        <v>3</v>
      </c>
      <c r="J115" s="261" t="str">
        <f>IFERROR(VLOOKUP($B115,'Core Indicators'!$E$3:$EU$906,147,FALSE),"x")</f>
        <v>x</v>
      </c>
      <c r="K115" s="262">
        <v>-0.24343633649999999</v>
      </c>
      <c r="L115" s="260">
        <v>6.5</v>
      </c>
      <c r="M115" s="261">
        <v>63</v>
      </c>
      <c r="N115" s="261">
        <v>35</v>
      </c>
      <c r="O115" s="261" t="str">
        <f>IFERROR(VLOOKUP(B115,'Core Indicators'!$E$3:$G$9906,3,FALSE),"x")</f>
        <v>x</v>
      </c>
      <c r="P115" s="261">
        <v>25220</v>
      </c>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c r="CY115" s="255"/>
      <c r="CZ115" s="255"/>
      <c r="DA115" s="255"/>
      <c r="DB115" s="255"/>
      <c r="DC115" s="255"/>
      <c r="DD115" s="255"/>
      <c r="DE115" s="255"/>
      <c r="DF115" s="255"/>
      <c r="DG115" s="255"/>
      <c r="DH115" s="255"/>
      <c r="DI115" s="255"/>
      <c r="DJ115" s="255"/>
      <c r="DK115" s="255"/>
      <c r="DL115" s="255"/>
    </row>
    <row r="116" spans="1:116" x14ac:dyDescent="0.35">
      <c r="A116" s="256" t="s">
        <v>12</v>
      </c>
      <c r="B116" s="257" t="s">
        <v>8402</v>
      </c>
      <c r="C116" s="260">
        <v>0.1842000429</v>
      </c>
      <c r="D116" s="261">
        <v>12</v>
      </c>
      <c r="E116" s="260">
        <v>0</v>
      </c>
      <c r="F116" s="260">
        <v>5.8</v>
      </c>
      <c r="G116" s="260">
        <v>0.67610385110000004</v>
      </c>
      <c r="H116" s="260">
        <v>33</v>
      </c>
      <c r="I116" s="261">
        <v>5</v>
      </c>
      <c r="J116" s="261">
        <f>IFERROR(VLOOKUP($B116,'Core Indicators'!$E$3:$EU$906,147,FALSE),"x")</f>
        <v>974</v>
      </c>
      <c r="K116" s="262">
        <v>-0.83423358200000008</v>
      </c>
      <c r="L116" s="260">
        <v>4.5</v>
      </c>
      <c r="M116" s="261">
        <v>41</v>
      </c>
      <c r="N116" s="261">
        <v>29</v>
      </c>
      <c r="O116" s="261">
        <f>IFERROR(VLOOKUP(B116,'Core Indicators'!$E$3:$G$9906,3,FALSE),"x")</f>
        <v>21100000</v>
      </c>
      <c r="P116" s="261">
        <v>1220190</v>
      </c>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c r="CE116" s="255"/>
      <c r="CF116" s="255"/>
      <c r="CG116" s="255"/>
      <c r="CH116" s="255"/>
      <c r="CI116" s="255"/>
      <c r="CJ116" s="255"/>
      <c r="CK116" s="255"/>
      <c r="CL116" s="255"/>
      <c r="CM116" s="255"/>
      <c r="CN116" s="255"/>
      <c r="CO116" s="255"/>
      <c r="CP116" s="255"/>
      <c r="CQ116" s="255"/>
      <c r="CR116" s="255"/>
      <c r="CS116" s="255"/>
      <c r="CT116" s="255"/>
      <c r="CU116" s="255"/>
      <c r="CV116" s="255"/>
      <c r="CW116" s="255"/>
      <c r="CX116" s="255"/>
      <c r="CY116" s="255"/>
      <c r="CZ116" s="255"/>
      <c r="DA116" s="255"/>
      <c r="DB116" s="255"/>
      <c r="DC116" s="255"/>
      <c r="DD116" s="255"/>
      <c r="DE116" s="255"/>
      <c r="DF116" s="255"/>
      <c r="DG116" s="255"/>
      <c r="DH116" s="255"/>
      <c r="DI116" s="255"/>
      <c r="DJ116" s="255"/>
      <c r="DK116" s="255"/>
      <c r="DL116" s="255"/>
    </row>
    <row r="117" spans="1:116" x14ac:dyDescent="0.35">
      <c r="A117" s="256" t="s">
        <v>8403</v>
      </c>
      <c r="B117" s="257" t="s">
        <v>8404</v>
      </c>
      <c r="C117" s="260">
        <v>0</v>
      </c>
      <c r="D117" s="261">
        <v>12</v>
      </c>
      <c r="E117" s="260">
        <v>0</v>
      </c>
      <c r="F117" s="260" t="s">
        <v>14</v>
      </c>
      <c r="G117" s="260">
        <v>0.19499821959999999</v>
      </c>
      <c r="H117" s="260">
        <v>28.7</v>
      </c>
      <c r="I117" s="261">
        <v>0</v>
      </c>
      <c r="J117" s="261" t="str">
        <f>IFERROR(VLOOKUP($B117,'Core Indicators'!$E$3:$EU$906,147,FALSE),"x")</f>
        <v>x</v>
      </c>
      <c r="K117" s="262">
        <v>0.95223230120000002</v>
      </c>
      <c r="L117" s="260" t="s">
        <v>14</v>
      </c>
      <c r="M117" s="261">
        <v>90</v>
      </c>
      <c r="N117" s="261">
        <v>54</v>
      </c>
      <c r="O117" s="261" t="str">
        <f>IFERROR(VLOOKUP(B117,'Core Indicators'!$E$3:$G$9906,3,FALSE),"x")</f>
        <v>x</v>
      </c>
      <c r="P117" s="261">
        <v>320</v>
      </c>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c r="CE117" s="255"/>
      <c r="CF117" s="255"/>
      <c r="CG117" s="255"/>
      <c r="CH117" s="255"/>
      <c r="CI117" s="255"/>
      <c r="CJ117" s="255"/>
      <c r="CK117" s="255"/>
      <c r="CL117" s="255"/>
      <c r="CM117" s="255"/>
      <c r="CN117" s="255"/>
      <c r="CO117" s="255"/>
      <c r="CP117" s="255"/>
      <c r="CQ117" s="255"/>
      <c r="CR117" s="255"/>
      <c r="CS117" s="255"/>
      <c r="CT117" s="255"/>
      <c r="CU117" s="255"/>
      <c r="CV117" s="255"/>
      <c r="CW117" s="255"/>
      <c r="CX117" s="255"/>
      <c r="CY117" s="255"/>
      <c r="CZ117" s="255"/>
      <c r="DA117" s="255"/>
      <c r="DB117" s="255"/>
      <c r="DC117" s="255"/>
      <c r="DD117" s="255"/>
      <c r="DE117" s="255"/>
      <c r="DF117" s="255"/>
      <c r="DG117" s="255"/>
      <c r="DH117" s="255"/>
      <c r="DI117" s="255"/>
      <c r="DJ117" s="255"/>
      <c r="DK117" s="255"/>
      <c r="DL117" s="255"/>
    </row>
    <row r="118" spans="1:116" x14ac:dyDescent="0.35">
      <c r="A118" s="256" t="s">
        <v>366</v>
      </c>
      <c r="B118" s="257" t="s">
        <v>8405</v>
      </c>
      <c r="C118" s="260">
        <v>0.52228899020000008</v>
      </c>
      <c r="D118" s="261">
        <v>0</v>
      </c>
      <c r="E118" s="260">
        <v>0.30299999999999999</v>
      </c>
      <c r="F118" s="260">
        <v>3.3</v>
      </c>
      <c r="G118" s="260">
        <v>0.45849855369999998</v>
      </c>
      <c r="H118" s="260">
        <v>30.7</v>
      </c>
      <c r="I118" s="261">
        <v>5</v>
      </c>
      <c r="J118" s="261">
        <f>IFERROR(VLOOKUP($B118,'Core Indicators'!$E$3:$EU$906,147,FALSE),"x")</f>
        <v>11582</v>
      </c>
      <c r="K118" s="262">
        <v>-1.0627838373</v>
      </c>
      <c r="L118" s="260">
        <v>2.75</v>
      </c>
      <c r="M118" s="261">
        <v>30</v>
      </c>
      <c r="N118" s="261">
        <v>29</v>
      </c>
      <c r="O118" s="261">
        <f>IFERROR(VLOOKUP(B118,'Core Indicators'!$E$3:$G$9906,3,FALSE),"x")</f>
        <v>55700000</v>
      </c>
      <c r="P118" s="261">
        <v>653080</v>
      </c>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c r="CM118" s="255"/>
      <c r="CN118" s="255"/>
      <c r="CO118" s="255"/>
      <c r="CP118" s="255"/>
      <c r="CQ118" s="255"/>
      <c r="CR118" s="255"/>
      <c r="CS118" s="255"/>
      <c r="CT118" s="255"/>
      <c r="CU118" s="255"/>
      <c r="CV118" s="255"/>
      <c r="CW118" s="255"/>
      <c r="CX118" s="255"/>
      <c r="CY118" s="255"/>
      <c r="CZ118" s="255"/>
      <c r="DA118" s="255"/>
      <c r="DB118" s="255"/>
      <c r="DC118" s="255"/>
      <c r="DD118" s="255"/>
      <c r="DE118" s="255"/>
      <c r="DF118" s="255"/>
      <c r="DG118" s="255"/>
      <c r="DH118" s="255"/>
      <c r="DI118" s="255"/>
      <c r="DJ118" s="255"/>
      <c r="DK118" s="255"/>
      <c r="DL118" s="255"/>
    </row>
    <row r="119" spans="1:116" x14ac:dyDescent="0.35">
      <c r="A119" s="256" t="s">
        <v>8406</v>
      </c>
      <c r="B119" s="257" t="s">
        <v>8407</v>
      </c>
      <c r="C119" s="260">
        <v>0.69836900989999995</v>
      </c>
      <c r="D119" s="261">
        <v>10</v>
      </c>
      <c r="E119" s="260">
        <v>5.4199999999999998E-2</v>
      </c>
      <c r="F119" s="260">
        <v>7.35</v>
      </c>
      <c r="G119" s="260">
        <v>0.1190679714</v>
      </c>
      <c r="H119" s="260">
        <v>38.5</v>
      </c>
      <c r="I119" s="261">
        <v>3</v>
      </c>
      <c r="J119" s="261" t="str">
        <f>IFERROR(VLOOKUP($B119,'Core Indicators'!$E$3:$EU$906,147,FALSE),"x")</f>
        <v>x</v>
      </c>
      <c r="K119" s="262">
        <v>9.5744796099999988E-2</v>
      </c>
      <c r="L119" s="260">
        <v>6.75</v>
      </c>
      <c r="M119" s="261">
        <v>62</v>
      </c>
      <c r="N119" s="261">
        <v>45</v>
      </c>
      <c r="O119" s="261" t="str">
        <f>IFERROR(VLOOKUP(B119,'Core Indicators'!$E$3:$G$9906,3,FALSE),"x")</f>
        <v>x</v>
      </c>
      <c r="P119" s="261">
        <v>13450</v>
      </c>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c r="CE119" s="255"/>
      <c r="CF119" s="255"/>
      <c r="CG119" s="255"/>
      <c r="CH119" s="255"/>
      <c r="CI119" s="255"/>
      <c r="CJ119" s="255"/>
      <c r="CK119" s="255"/>
      <c r="CL119" s="255"/>
      <c r="CM119" s="255"/>
      <c r="CN119" s="255"/>
      <c r="CO119" s="255"/>
      <c r="CP119" s="255"/>
      <c r="CQ119" s="255"/>
      <c r="CR119" s="255"/>
      <c r="CS119" s="255"/>
      <c r="CT119" s="255"/>
      <c r="CU119" s="255"/>
      <c r="CV119" s="255"/>
      <c r="CW119" s="255"/>
      <c r="CX119" s="255"/>
      <c r="CY119" s="255"/>
      <c r="CZ119" s="255"/>
      <c r="DA119" s="255"/>
      <c r="DB119" s="255"/>
      <c r="DC119" s="255"/>
      <c r="DD119" s="255"/>
      <c r="DE119" s="255"/>
      <c r="DF119" s="255"/>
      <c r="DG119" s="255"/>
      <c r="DH119" s="255"/>
      <c r="DI119" s="255"/>
      <c r="DJ119" s="255"/>
      <c r="DK119" s="255"/>
      <c r="DL119" s="255"/>
    </row>
    <row r="120" spans="1:116" x14ac:dyDescent="0.35">
      <c r="A120" s="256" t="s">
        <v>8408</v>
      </c>
      <c r="B120" s="257" t="s">
        <v>8409</v>
      </c>
      <c r="C120" s="260">
        <v>0.18750004279999999</v>
      </c>
      <c r="D120" s="261">
        <v>11</v>
      </c>
      <c r="E120" s="260">
        <v>7.0000000000000007E-2</v>
      </c>
      <c r="F120" s="260">
        <v>7.3</v>
      </c>
      <c r="G120" s="260">
        <v>0.32160517550000001</v>
      </c>
      <c r="H120" s="260">
        <v>32.700000000000003</v>
      </c>
      <c r="I120" s="261">
        <v>0</v>
      </c>
      <c r="J120" s="261" t="str">
        <f>IFERROR(VLOOKUP($B120,'Core Indicators'!$E$3:$EU$906,147,FALSE),"x")</f>
        <v>x</v>
      </c>
      <c r="K120" s="262">
        <v>-0.2662930489</v>
      </c>
      <c r="L120" s="260">
        <v>6.25</v>
      </c>
      <c r="M120" s="261">
        <v>84</v>
      </c>
      <c r="N120" s="261">
        <v>35</v>
      </c>
      <c r="O120" s="261" t="str">
        <f>IFERROR(VLOOKUP(B120,'Core Indicators'!$E$3:$G$9906,3,FALSE),"x")</f>
        <v>x</v>
      </c>
      <c r="P120" s="261">
        <v>1553560</v>
      </c>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c r="CM120" s="255"/>
      <c r="CN120" s="255"/>
      <c r="CO120" s="255"/>
      <c r="CP120" s="255"/>
      <c r="CQ120" s="255"/>
      <c r="CR120" s="255"/>
      <c r="CS120" s="255"/>
      <c r="CT120" s="255"/>
      <c r="CU120" s="255"/>
      <c r="CV120" s="255"/>
      <c r="CW120" s="255"/>
      <c r="CX120" s="255"/>
      <c r="CY120" s="255"/>
      <c r="CZ120" s="255"/>
      <c r="DA120" s="255"/>
      <c r="DB120" s="255"/>
      <c r="DC120" s="255"/>
      <c r="DD120" s="255"/>
      <c r="DE120" s="255"/>
      <c r="DF120" s="255"/>
      <c r="DG120" s="255"/>
      <c r="DH120" s="255"/>
      <c r="DI120" s="255"/>
      <c r="DJ120" s="255"/>
      <c r="DK120" s="255"/>
      <c r="DL120" s="255"/>
    </row>
    <row r="121" spans="1:116" x14ac:dyDescent="0.35">
      <c r="A121" s="256" t="s">
        <v>724</v>
      </c>
      <c r="B121" s="257" t="s">
        <v>8410</v>
      </c>
      <c r="C121" s="260">
        <v>0.90353799999999995</v>
      </c>
      <c r="D121" s="261">
        <v>7</v>
      </c>
      <c r="E121" s="260">
        <v>0.16500000000000001</v>
      </c>
      <c r="F121" s="260">
        <v>4.4833333333000001</v>
      </c>
      <c r="G121" s="260">
        <v>0.56887839289999997</v>
      </c>
      <c r="H121" s="260">
        <v>54</v>
      </c>
      <c r="I121" s="261">
        <v>5</v>
      </c>
      <c r="J121" s="261">
        <f>IFERROR(VLOOKUP($B121,'Core Indicators'!$E$3:$EU$906,147,FALSE),"x")</f>
        <v>549</v>
      </c>
      <c r="K121" s="262">
        <v>-1.0201843977</v>
      </c>
      <c r="L121" s="260">
        <v>3</v>
      </c>
      <c r="M121" s="261">
        <v>45</v>
      </c>
      <c r="N121" s="261">
        <v>26</v>
      </c>
      <c r="O121" s="261">
        <f>IFERROR(VLOOKUP(B121,'Core Indicators'!$E$3:$G$9906,3,FALSE),"x")</f>
        <v>28862000</v>
      </c>
      <c r="P121" s="261">
        <v>786380</v>
      </c>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c r="CM121" s="255"/>
      <c r="CN121" s="255"/>
      <c r="CO121" s="255"/>
      <c r="CP121" s="255"/>
      <c r="CQ121" s="255"/>
      <c r="CR121" s="255"/>
      <c r="CS121" s="255"/>
      <c r="CT121" s="255"/>
      <c r="CU121" s="255"/>
      <c r="CV121" s="255"/>
      <c r="CW121" s="255"/>
      <c r="CX121" s="255"/>
      <c r="CY121" s="255"/>
      <c r="CZ121" s="255"/>
      <c r="DA121" s="255"/>
      <c r="DB121" s="255"/>
      <c r="DC121" s="255"/>
      <c r="DD121" s="255"/>
      <c r="DE121" s="255"/>
      <c r="DF121" s="255"/>
      <c r="DG121" s="255"/>
      <c r="DH121" s="255"/>
      <c r="DI121" s="255"/>
      <c r="DJ121" s="255"/>
      <c r="DK121" s="255"/>
      <c r="DL121" s="255"/>
    </row>
    <row r="122" spans="1:116" x14ac:dyDescent="0.35">
      <c r="A122" s="256" t="s">
        <v>383</v>
      </c>
      <c r="B122" s="257" t="s">
        <v>8411</v>
      </c>
      <c r="C122" s="260">
        <v>0.65999998090000001</v>
      </c>
      <c r="D122" s="261">
        <v>5</v>
      </c>
      <c r="E122" s="260">
        <v>0</v>
      </c>
      <c r="F122" s="260">
        <v>4.2666666666999999</v>
      </c>
      <c r="G122" s="260">
        <v>0.61993629360000002</v>
      </c>
      <c r="H122" s="260">
        <v>32.6</v>
      </c>
      <c r="I122" s="261">
        <v>2</v>
      </c>
      <c r="J122" s="261">
        <f>IFERROR(VLOOKUP($B122,'Core Indicators'!$E$3:$EU$906,147,FALSE),"x")</f>
        <v>3</v>
      </c>
      <c r="K122" s="262">
        <v>-0.58271789549999997</v>
      </c>
      <c r="L122" s="260">
        <v>4</v>
      </c>
      <c r="M122" s="261">
        <v>34</v>
      </c>
      <c r="N122" s="261">
        <v>28</v>
      </c>
      <c r="O122" s="261">
        <f>IFERROR(VLOOKUP(B122,'Core Indicators'!$E$3:$G$9906,3,FALSE),"x")</f>
        <v>4737000</v>
      </c>
      <c r="P122" s="261">
        <v>1030700</v>
      </c>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c r="CY122" s="255"/>
      <c r="CZ122" s="255"/>
      <c r="DA122" s="255"/>
      <c r="DB122" s="255"/>
      <c r="DC122" s="255"/>
      <c r="DD122" s="255"/>
      <c r="DE122" s="255"/>
      <c r="DF122" s="255"/>
      <c r="DG122" s="255"/>
      <c r="DH122" s="255"/>
      <c r="DI122" s="255"/>
      <c r="DJ122" s="255"/>
      <c r="DK122" s="255"/>
      <c r="DL122" s="255"/>
    </row>
    <row r="123" spans="1:116" x14ac:dyDescent="0.35">
      <c r="A123" s="256" t="s">
        <v>8412</v>
      </c>
      <c r="B123" s="257" t="s">
        <v>8413</v>
      </c>
      <c r="C123" s="260">
        <v>0.73069999029999999</v>
      </c>
      <c r="D123" s="261">
        <v>11</v>
      </c>
      <c r="E123" s="260">
        <v>0</v>
      </c>
      <c r="F123" s="260">
        <v>8.6</v>
      </c>
      <c r="G123" s="260">
        <v>0.36946207279999999</v>
      </c>
      <c r="H123" s="260">
        <v>36.799999999999997</v>
      </c>
      <c r="I123" s="261">
        <v>0</v>
      </c>
      <c r="J123" s="261" t="str">
        <f>IFERROR(VLOOKUP($B123,'Core Indicators'!$E$3:$EU$906,147,FALSE),"x")</f>
        <v>x</v>
      </c>
      <c r="K123" s="262">
        <v>0.76357662680000005</v>
      </c>
      <c r="L123" s="260">
        <v>8.25</v>
      </c>
      <c r="M123" s="261">
        <v>89</v>
      </c>
      <c r="N123" s="261">
        <v>52</v>
      </c>
      <c r="O123" s="261" t="str">
        <f>IFERROR(VLOOKUP(B123,'Core Indicators'!$E$3:$G$9906,3,FALSE),"x")</f>
        <v>x</v>
      </c>
      <c r="P123" s="261">
        <v>2030</v>
      </c>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c r="CE123" s="255"/>
      <c r="CF123" s="255"/>
      <c r="CG123" s="255"/>
      <c r="CH123" s="255"/>
      <c r="CI123" s="255"/>
      <c r="CJ123" s="255"/>
      <c r="CK123" s="255"/>
      <c r="CL123" s="255"/>
      <c r="CM123" s="255"/>
      <c r="CN123" s="255"/>
      <c r="CO123" s="255"/>
      <c r="CP123" s="255"/>
      <c r="CQ123" s="255"/>
      <c r="CR123" s="255"/>
      <c r="CS123" s="255"/>
      <c r="CT123" s="255"/>
      <c r="CU123" s="255"/>
      <c r="CV123" s="255"/>
      <c r="CW123" s="255"/>
      <c r="CX123" s="255"/>
      <c r="CY123" s="255"/>
      <c r="CZ123" s="255"/>
      <c r="DA123" s="255"/>
      <c r="DB123" s="255"/>
      <c r="DC123" s="255"/>
      <c r="DD123" s="255"/>
      <c r="DE123" s="255"/>
      <c r="DF123" s="255"/>
      <c r="DG123" s="255"/>
      <c r="DH123" s="255"/>
      <c r="DI123" s="255"/>
      <c r="DJ123" s="255"/>
      <c r="DK123" s="255"/>
      <c r="DL123" s="255"/>
    </row>
    <row r="124" spans="1:116" x14ac:dyDescent="0.35">
      <c r="A124" s="256" t="s">
        <v>485</v>
      </c>
      <c r="B124" s="257" t="s">
        <v>8414</v>
      </c>
      <c r="C124" s="260">
        <v>0.60879998740000008</v>
      </c>
      <c r="D124" s="261">
        <v>10</v>
      </c>
      <c r="E124" s="260">
        <v>0</v>
      </c>
      <c r="F124" s="260">
        <v>6.35</v>
      </c>
      <c r="G124" s="260">
        <v>0.61495508840000002</v>
      </c>
      <c r="H124" s="260">
        <v>44.7</v>
      </c>
      <c r="I124" s="261">
        <v>0</v>
      </c>
      <c r="J124" s="261">
        <f>IFERROR(VLOOKUP($B124,'Core Indicators'!$E$3:$EU$906,147,FALSE),"x")</f>
        <v>73</v>
      </c>
      <c r="K124" s="262">
        <v>-0.33112335209999999</v>
      </c>
      <c r="L124" s="260">
        <v>5.5</v>
      </c>
      <c r="M124" s="261">
        <v>62</v>
      </c>
      <c r="N124" s="261">
        <v>31</v>
      </c>
      <c r="O124" s="261">
        <f>IFERROR(VLOOKUP(B124,'Core Indicators'!$E$3:$G$9906,3,FALSE),"x")</f>
        <v>19129000</v>
      </c>
      <c r="P124" s="261">
        <v>94280</v>
      </c>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c r="CM124" s="255"/>
      <c r="CN124" s="255"/>
      <c r="CO124" s="255"/>
      <c r="CP124" s="255"/>
      <c r="CQ124" s="255"/>
      <c r="CR124" s="255"/>
      <c r="CS124" s="255"/>
      <c r="CT124" s="255"/>
      <c r="CU124" s="255"/>
      <c r="CV124" s="255"/>
      <c r="CW124" s="255"/>
      <c r="CX124" s="255"/>
      <c r="CY124" s="255"/>
      <c r="CZ124" s="255"/>
      <c r="DA124" s="255"/>
      <c r="DB124" s="255"/>
      <c r="DC124" s="255"/>
      <c r="DD124" s="255"/>
      <c r="DE124" s="255"/>
      <c r="DF124" s="255"/>
      <c r="DG124" s="255"/>
      <c r="DH124" s="255"/>
      <c r="DI124" s="255"/>
      <c r="DJ124" s="255"/>
      <c r="DK124" s="255"/>
      <c r="DL124" s="255"/>
    </row>
    <row r="125" spans="1:116" x14ac:dyDescent="0.35">
      <c r="A125" s="256" t="s">
        <v>1806</v>
      </c>
      <c r="B125" s="257" t="s">
        <v>8415</v>
      </c>
      <c r="C125" s="260">
        <v>0.59559397110000001</v>
      </c>
      <c r="D125" s="261">
        <v>3</v>
      </c>
      <c r="E125" s="260">
        <v>5.8999999999999997E-2</v>
      </c>
      <c r="F125" s="260">
        <v>5.85</v>
      </c>
      <c r="G125" s="260">
        <v>0.27437398190000001</v>
      </c>
      <c r="H125" s="260">
        <v>41.1</v>
      </c>
      <c r="I125" s="261">
        <v>1</v>
      </c>
      <c r="J125" s="261">
        <f>IFERROR(VLOOKUP($B125,'Core Indicators'!$E$3:$EU$906,147,FALSE),"x")</f>
        <v>6</v>
      </c>
      <c r="K125" s="262">
        <v>0.59094518419999997</v>
      </c>
      <c r="L125" s="260">
        <v>5.5</v>
      </c>
      <c r="M125" s="261">
        <v>52</v>
      </c>
      <c r="N125" s="261">
        <v>53</v>
      </c>
      <c r="O125" s="261">
        <f>IFERROR(VLOOKUP(B125,'Core Indicators'!$E$3:$G$9906,3,FALSE),"x")</f>
        <v>32694000</v>
      </c>
      <c r="P125" s="261">
        <v>328550</v>
      </c>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c r="CE125" s="255"/>
      <c r="CF125" s="255"/>
      <c r="CG125" s="255"/>
      <c r="CH125" s="255"/>
      <c r="CI125" s="255"/>
      <c r="CJ125" s="255"/>
      <c r="CK125" s="255"/>
      <c r="CL125" s="255"/>
      <c r="CM125" s="255"/>
      <c r="CN125" s="255"/>
      <c r="CO125" s="255"/>
      <c r="CP125" s="255"/>
      <c r="CQ125" s="255"/>
      <c r="CR125" s="255"/>
      <c r="CS125" s="255"/>
      <c r="CT125" s="255"/>
      <c r="CU125" s="255"/>
      <c r="CV125" s="255"/>
      <c r="CW125" s="255"/>
      <c r="CX125" s="255"/>
      <c r="CY125" s="255"/>
      <c r="CZ125" s="255"/>
      <c r="DA125" s="255"/>
      <c r="DB125" s="255"/>
      <c r="DC125" s="255"/>
      <c r="DD125" s="255"/>
      <c r="DE125" s="255"/>
      <c r="DF125" s="255"/>
      <c r="DG125" s="255"/>
      <c r="DH125" s="255"/>
      <c r="DI125" s="255"/>
      <c r="DJ125" s="255"/>
      <c r="DK125" s="255"/>
      <c r="DL125" s="255"/>
    </row>
    <row r="126" spans="1:116" x14ac:dyDescent="0.35">
      <c r="A126" s="256" t="s">
        <v>1222</v>
      </c>
      <c r="B126" s="257" t="s">
        <v>8416</v>
      </c>
      <c r="C126" s="260">
        <v>0.72633300469999995</v>
      </c>
      <c r="D126" s="261">
        <v>11</v>
      </c>
      <c r="E126" s="260">
        <v>0.161</v>
      </c>
      <c r="F126" s="260">
        <v>7.5</v>
      </c>
      <c r="G126" s="260">
        <v>0.46023062380000002</v>
      </c>
      <c r="H126" s="260">
        <v>59.1</v>
      </c>
      <c r="I126" s="261">
        <v>0</v>
      </c>
      <c r="J126" s="261">
        <f>IFERROR(VLOOKUP($B126,'Core Indicators'!$E$3:$EU$906,147,FALSE),"x")</f>
        <v>3</v>
      </c>
      <c r="K126" s="262">
        <v>0.30998012419999998</v>
      </c>
      <c r="L126" s="260">
        <v>6.75</v>
      </c>
      <c r="M126" s="261">
        <v>77</v>
      </c>
      <c r="N126" s="261">
        <v>52</v>
      </c>
      <c r="O126" s="261">
        <f>IFERROR(VLOOKUP(B126,'Core Indicators'!$E$3:$G$9906,3,FALSE),"x")</f>
        <v>2567000</v>
      </c>
      <c r="P126" s="261">
        <v>823290</v>
      </c>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c r="CM126" s="255"/>
      <c r="CN126" s="255"/>
      <c r="CO126" s="255"/>
      <c r="CP126" s="255"/>
      <c r="CQ126" s="255"/>
      <c r="CR126" s="255"/>
      <c r="CS126" s="255"/>
      <c r="CT126" s="255"/>
      <c r="CU126" s="255"/>
      <c r="CV126" s="255"/>
      <c r="CW126" s="255"/>
      <c r="CX126" s="255"/>
      <c r="CY126" s="255"/>
      <c r="CZ126" s="255"/>
      <c r="DA126" s="255"/>
      <c r="DB126" s="255"/>
      <c r="DC126" s="255"/>
      <c r="DD126" s="255"/>
      <c r="DE126" s="255"/>
      <c r="DF126" s="255"/>
      <c r="DG126" s="255"/>
      <c r="DH126" s="255"/>
      <c r="DI126" s="255"/>
      <c r="DJ126" s="255"/>
      <c r="DK126" s="255"/>
      <c r="DL126" s="255"/>
    </row>
    <row r="127" spans="1:116" x14ac:dyDescent="0.35">
      <c r="A127" s="256" t="s">
        <v>214</v>
      </c>
      <c r="B127" s="257" t="s">
        <v>8417</v>
      </c>
      <c r="C127" s="260">
        <v>0.629549998</v>
      </c>
      <c r="D127" s="261">
        <v>8</v>
      </c>
      <c r="E127" s="260">
        <v>8.5000000000000006E-2</v>
      </c>
      <c r="F127" s="260">
        <v>6.1</v>
      </c>
      <c r="G127" s="260">
        <v>0.64744784730000005</v>
      </c>
      <c r="H127" s="260">
        <v>34.299999999999997</v>
      </c>
      <c r="I127" s="261">
        <v>3</v>
      </c>
      <c r="J127" s="261">
        <f>IFERROR(VLOOKUP($B127,'Core Indicators'!$E$3:$EU$906,147,FALSE),"x")</f>
        <v>385</v>
      </c>
      <c r="K127" s="262">
        <v>-0.53293120859999998</v>
      </c>
      <c r="L127" s="260">
        <v>5.5</v>
      </c>
      <c r="M127" s="261">
        <v>48</v>
      </c>
      <c r="N127" s="261">
        <v>32</v>
      </c>
      <c r="O127" s="261">
        <f>IFERROR(VLOOKUP(B127,'Core Indicators'!$E$3:$G$9906,3,FALSE),"x")</f>
        <v>24500000</v>
      </c>
      <c r="P127" s="261">
        <v>1266700</v>
      </c>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c r="CE127" s="255"/>
      <c r="CF127" s="255"/>
      <c r="CG127" s="255"/>
      <c r="CH127" s="255"/>
      <c r="CI127" s="255"/>
      <c r="CJ127" s="255"/>
      <c r="CK127" s="255"/>
      <c r="CL127" s="255"/>
      <c r="CM127" s="255"/>
      <c r="CN127" s="255"/>
      <c r="CO127" s="255"/>
      <c r="CP127" s="255"/>
      <c r="CQ127" s="255"/>
      <c r="CR127" s="255"/>
      <c r="CS127" s="255"/>
      <c r="CT127" s="255"/>
      <c r="CU127" s="255"/>
      <c r="CV127" s="255"/>
      <c r="CW127" s="255"/>
      <c r="CX127" s="255"/>
      <c r="CY127" s="255"/>
      <c r="CZ127" s="255"/>
      <c r="DA127" s="255"/>
      <c r="DB127" s="255"/>
      <c r="DC127" s="255"/>
      <c r="DD127" s="255"/>
      <c r="DE127" s="255"/>
      <c r="DF127" s="255"/>
      <c r="DG127" s="255"/>
      <c r="DH127" s="255"/>
      <c r="DI127" s="255"/>
      <c r="DJ127" s="255"/>
      <c r="DK127" s="255"/>
      <c r="DL127" s="255"/>
    </row>
    <row r="128" spans="1:116" x14ac:dyDescent="0.35">
      <c r="A128" s="256" t="s">
        <v>927</v>
      </c>
      <c r="B128" s="257" t="s">
        <v>8418</v>
      </c>
      <c r="C128" s="260">
        <v>0.82875000470000004</v>
      </c>
      <c r="D128" s="261">
        <v>3</v>
      </c>
      <c r="E128" s="260">
        <v>0.03</v>
      </c>
      <c r="F128" s="260">
        <v>5.45</v>
      </c>
      <c r="G128" s="260" t="s">
        <v>14</v>
      </c>
      <c r="H128" s="260">
        <v>35.1</v>
      </c>
      <c r="I128" s="261">
        <v>5</v>
      </c>
      <c r="J128" s="261">
        <f>IFERROR(VLOOKUP($B128,'Core Indicators'!$E$3:$EU$906,147,FALSE),"x")</f>
        <v>5382</v>
      </c>
      <c r="K128" s="262">
        <v>-0.89798212049999993</v>
      </c>
      <c r="L128" s="260">
        <v>5.25</v>
      </c>
      <c r="M128" s="261">
        <v>47</v>
      </c>
      <c r="N128" s="261">
        <v>26</v>
      </c>
      <c r="O128" s="261">
        <f>IFERROR(VLOOKUP(B128,'Core Indicators'!$E$3:$G$9906,3,FALSE),"x")</f>
        <v>206140000</v>
      </c>
      <c r="P128" s="261">
        <v>910770</v>
      </c>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c r="CM128" s="255"/>
      <c r="CN128" s="255"/>
      <c r="CO128" s="255"/>
      <c r="CP128" s="255"/>
      <c r="CQ128" s="255"/>
      <c r="CR128" s="255"/>
      <c r="CS128" s="255"/>
      <c r="CT128" s="255"/>
      <c r="CU128" s="255"/>
      <c r="CV128" s="255"/>
      <c r="CW128" s="255"/>
      <c r="CX128" s="255"/>
      <c r="CY128" s="255"/>
      <c r="CZ128" s="255"/>
      <c r="DA128" s="255"/>
      <c r="DB128" s="255"/>
      <c r="DC128" s="255"/>
      <c r="DD128" s="255"/>
      <c r="DE128" s="255"/>
      <c r="DF128" s="255"/>
      <c r="DG128" s="255"/>
      <c r="DH128" s="255"/>
      <c r="DI128" s="255"/>
      <c r="DJ128" s="255"/>
      <c r="DK128" s="255"/>
      <c r="DL128" s="255"/>
    </row>
    <row r="129" spans="1:116" x14ac:dyDescent="0.35">
      <c r="A129" s="256" t="s">
        <v>3237</v>
      </c>
      <c r="B129" s="257" t="s">
        <v>8419</v>
      </c>
      <c r="C129" s="260">
        <v>0.2510709747</v>
      </c>
      <c r="D129" s="261">
        <v>6</v>
      </c>
      <c r="E129" s="260">
        <v>0.13950000000000001</v>
      </c>
      <c r="F129" s="260">
        <v>4.0333333332999999</v>
      </c>
      <c r="G129" s="260">
        <v>0.45470245500000001</v>
      </c>
      <c r="H129" s="260">
        <v>46.2</v>
      </c>
      <c r="I129" s="261">
        <v>3</v>
      </c>
      <c r="J129" s="261">
        <f>IFERROR(VLOOKUP($B129,'Core Indicators'!$E$3:$EU$906,147,FALSE),"x")</f>
        <v>30</v>
      </c>
      <c r="K129" s="262">
        <v>-1.1756899356999999</v>
      </c>
      <c r="L129" s="260">
        <v>2.5</v>
      </c>
      <c r="M129" s="261">
        <v>31</v>
      </c>
      <c r="N129" s="261">
        <v>22</v>
      </c>
      <c r="O129" s="261">
        <f>IFERROR(VLOOKUP(B129,'Core Indicators'!$E$3:$G$9906,3,FALSE),"x")</f>
        <v>6201000</v>
      </c>
      <c r="P129" s="261">
        <v>120340</v>
      </c>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row>
    <row r="130" spans="1:116" x14ac:dyDescent="0.35">
      <c r="A130" s="256" t="s">
        <v>8420</v>
      </c>
      <c r="B130" s="257" t="s">
        <v>8421</v>
      </c>
      <c r="C130" s="260">
        <v>0</v>
      </c>
      <c r="D130" s="261">
        <v>13</v>
      </c>
      <c r="E130" s="260">
        <v>0</v>
      </c>
      <c r="F130" s="260" t="s">
        <v>14</v>
      </c>
      <c r="G130" s="260">
        <v>4.1109984400000001E-2</v>
      </c>
      <c r="H130" s="260">
        <v>28.1</v>
      </c>
      <c r="I130" s="261">
        <v>0</v>
      </c>
      <c r="J130" s="261" t="str">
        <f>IFERROR(VLOOKUP($B130,'Core Indicators'!$E$3:$EU$906,147,FALSE),"x")</f>
        <v>x</v>
      </c>
      <c r="K130" s="262">
        <v>1.8084671497</v>
      </c>
      <c r="L130" s="260" t="s">
        <v>14</v>
      </c>
      <c r="M130" s="261">
        <v>99</v>
      </c>
      <c r="N130" s="261">
        <v>82</v>
      </c>
      <c r="O130" s="261" t="str">
        <f>IFERROR(VLOOKUP(B130,'Core Indicators'!$E$3:$G$9906,3,FALSE),"x")</f>
        <v>x</v>
      </c>
      <c r="P130" s="261">
        <v>33690</v>
      </c>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row>
    <row r="131" spans="1:116" x14ac:dyDescent="0.35">
      <c r="A131" s="256" t="s">
        <v>8422</v>
      </c>
      <c r="B131" s="257" t="s">
        <v>8423</v>
      </c>
      <c r="C131" s="260">
        <v>0</v>
      </c>
      <c r="D131" s="261">
        <v>12</v>
      </c>
      <c r="E131" s="260">
        <v>0</v>
      </c>
      <c r="F131" s="260" t="s">
        <v>14</v>
      </c>
      <c r="G131" s="260">
        <v>4.4116419499999997E-2</v>
      </c>
      <c r="H131" s="260">
        <v>27.6</v>
      </c>
      <c r="I131" s="261">
        <v>0</v>
      </c>
      <c r="J131" s="261" t="str">
        <f>IFERROR(VLOOKUP($B131,'Core Indicators'!$E$3:$EU$906,147,FALSE),"x")</f>
        <v>x</v>
      </c>
      <c r="K131" s="262">
        <v>1.9849152564999999</v>
      </c>
      <c r="L131" s="260" t="s">
        <v>14</v>
      </c>
      <c r="M131" s="261">
        <v>100</v>
      </c>
      <c r="N131" s="261">
        <v>84</v>
      </c>
      <c r="O131" s="261" t="str">
        <f>IFERROR(VLOOKUP(B131,'Core Indicators'!$E$3:$G$9906,3,FALSE),"x")</f>
        <v>x</v>
      </c>
      <c r="P131" s="261">
        <v>365245</v>
      </c>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row>
    <row r="132" spans="1:116" x14ac:dyDescent="0.35">
      <c r="A132" s="256" t="s">
        <v>8424</v>
      </c>
      <c r="B132" s="257" t="s">
        <v>8425</v>
      </c>
      <c r="C132" s="260">
        <v>0.76569999609999995</v>
      </c>
      <c r="D132" s="261">
        <v>8</v>
      </c>
      <c r="E132" s="260">
        <v>0.09</v>
      </c>
      <c r="F132" s="260">
        <v>5.85</v>
      </c>
      <c r="G132" s="260">
        <v>0.47573758710000003</v>
      </c>
      <c r="H132" s="260">
        <v>32.799999999999997</v>
      </c>
      <c r="I132" s="261">
        <v>3</v>
      </c>
      <c r="J132" s="261" t="str">
        <f>IFERROR(VLOOKUP($B132,'Core Indicators'!$E$3:$EU$906,147,FALSE),"x")</f>
        <v>x</v>
      </c>
      <c r="K132" s="262">
        <v>-0.53553414340000005</v>
      </c>
      <c r="L132" s="260">
        <v>5</v>
      </c>
      <c r="M132" s="261">
        <v>56</v>
      </c>
      <c r="N132" s="261">
        <v>34</v>
      </c>
      <c r="O132" s="261" t="str">
        <f>IFERROR(VLOOKUP(B132,'Core Indicators'!$E$3:$G$9906,3,FALSE),"x")</f>
        <v>x</v>
      </c>
      <c r="P132" s="261">
        <v>143350</v>
      </c>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row>
    <row r="133" spans="1:116" x14ac:dyDescent="0.35">
      <c r="A133" s="256" t="s">
        <v>8426</v>
      </c>
      <c r="B133" s="257" t="s">
        <v>8427</v>
      </c>
      <c r="C133" s="260">
        <v>0</v>
      </c>
      <c r="D133" s="261">
        <v>12</v>
      </c>
      <c r="E133" s="260">
        <v>0</v>
      </c>
      <c r="F133" s="260" t="s">
        <v>14</v>
      </c>
      <c r="G133" s="260" t="s">
        <v>14</v>
      </c>
      <c r="H133" s="260">
        <v>34.799999999999997</v>
      </c>
      <c r="I133" s="261">
        <v>0</v>
      </c>
      <c r="J133" s="261" t="str">
        <f>IFERROR(VLOOKUP($B133,'Core Indicators'!$E$3:$EU$906,147,FALSE),"x")</f>
        <v>x</v>
      </c>
      <c r="K133" s="262">
        <v>-0.76369076969999994</v>
      </c>
      <c r="L133" s="260" t="s">
        <v>14</v>
      </c>
      <c r="M133" s="261">
        <v>77</v>
      </c>
      <c r="N133" s="261" t="s">
        <v>14</v>
      </c>
      <c r="O133" s="261" t="str">
        <f>IFERROR(VLOOKUP(B133,'Core Indicators'!$E$3:$G$9906,3,FALSE),"x")</f>
        <v>x</v>
      </c>
      <c r="P133" s="261">
        <v>20</v>
      </c>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row>
    <row r="134" spans="1:116" x14ac:dyDescent="0.35">
      <c r="A134" s="256" t="s">
        <v>8428</v>
      </c>
      <c r="B134" s="257" t="s">
        <v>8429</v>
      </c>
      <c r="C134" s="260">
        <v>0.50848300209999997</v>
      </c>
      <c r="D134" s="261">
        <v>13</v>
      </c>
      <c r="E134" s="260">
        <v>0</v>
      </c>
      <c r="F134" s="260" t="s">
        <v>14</v>
      </c>
      <c r="G134" s="260">
        <v>0.13293942289999999</v>
      </c>
      <c r="H134" s="260" t="s">
        <v>14</v>
      </c>
      <c r="I134" s="261">
        <v>0</v>
      </c>
      <c r="J134" s="261" t="str">
        <f>IFERROR(VLOOKUP($B134,'Core Indicators'!$E$3:$EU$906,147,FALSE),"x")</f>
        <v>x</v>
      </c>
      <c r="K134" s="262">
        <v>1.8847389220999999</v>
      </c>
      <c r="L134" s="260" t="s">
        <v>14</v>
      </c>
      <c r="M134" s="261">
        <v>97</v>
      </c>
      <c r="N134" s="261">
        <v>87</v>
      </c>
      <c r="O134" s="261" t="str">
        <f>IFERROR(VLOOKUP(B134,'Core Indicators'!$E$3:$G$9906,3,FALSE),"x")</f>
        <v>x</v>
      </c>
      <c r="P134" s="261">
        <v>263310</v>
      </c>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row>
    <row r="135" spans="1:116" x14ac:dyDescent="0.35">
      <c r="A135" s="256" t="s">
        <v>8430</v>
      </c>
      <c r="B135" s="257" t="s">
        <v>8431</v>
      </c>
      <c r="C135" s="260">
        <v>0.45239998590000002</v>
      </c>
      <c r="D135" s="261">
        <v>5</v>
      </c>
      <c r="E135" s="260">
        <v>0</v>
      </c>
      <c r="F135" s="260">
        <v>2.9</v>
      </c>
      <c r="G135" s="260">
        <v>0.30388778789999998</v>
      </c>
      <c r="H135" s="260" t="s">
        <v>14</v>
      </c>
      <c r="I135" s="261">
        <v>1</v>
      </c>
      <c r="J135" s="261" t="str">
        <f>IFERROR(VLOOKUP($B135,'Core Indicators'!$E$3:$EU$906,147,FALSE),"x")</f>
        <v>x</v>
      </c>
      <c r="K135" s="262">
        <v>0.55440390110000004</v>
      </c>
      <c r="L135" s="260">
        <v>1.75</v>
      </c>
      <c r="M135" s="261">
        <v>23</v>
      </c>
      <c r="N135" s="261">
        <v>52</v>
      </c>
      <c r="O135" s="261" t="str">
        <f>IFERROR(VLOOKUP(B135,'Core Indicators'!$E$3:$G$9906,3,FALSE),"x")</f>
        <v>x</v>
      </c>
      <c r="P135" s="261">
        <v>309500</v>
      </c>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row>
    <row r="136" spans="1:116" x14ac:dyDescent="0.35">
      <c r="A136" s="256" t="s">
        <v>166</v>
      </c>
      <c r="B136" s="257" t="s">
        <v>8432</v>
      </c>
      <c r="C136" s="260">
        <v>0.63669099569999998</v>
      </c>
      <c r="D136" s="261">
        <v>3</v>
      </c>
      <c r="E136" s="260">
        <v>0.16</v>
      </c>
      <c r="F136" s="260">
        <v>3.75</v>
      </c>
      <c r="G136" s="260">
        <v>0.54718978070000002</v>
      </c>
      <c r="H136" s="260">
        <v>31.6</v>
      </c>
      <c r="I136" s="261">
        <v>3</v>
      </c>
      <c r="J136" s="261">
        <f>IFERROR(VLOOKUP($B136,'Core Indicators'!$E$3:$EU$906,147,FALSE),"x")</f>
        <v>882</v>
      </c>
      <c r="K136" s="262">
        <v>-0.66757869719999996</v>
      </c>
      <c r="L136" s="260">
        <v>3.25</v>
      </c>
      <c r="M136" s="261">
        <v>38</v>
      </c>
      <c r="N136" s="261">
        <v>32</v>
      </c>
      <c r="O136" s="261">
        <f>IFERROR(VLOOKUP(B136,'Core Indicators'!$E$3:$G$9906,3,FALSE),"x")</f>
        <v>229489000</v>
      </c>
      <c r="P136" s="261">
        <v>770880</v>
      </c>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c r="CY136" s="255"/>
      <c r="CZ136" s="255"/>
      <c r="DA136" s="255"/>
      <c r="DB136" s="255"/>
      <c r="DC136" s="255"/>
      <c r="DD136" s="255"/>
      <c r="DE136" s="255"/>
      <c r="DF136" s="255"/>
      <c r="DG136" s="255"/>
      <c r="DH136" s="255"/>
      <c r="DI136" s="255"/>
      <c r="DJ136" s="255"/>
      <c r="DK136" s="255"/>
      <c r="DL136" s="255"/>
    </row>
    <row r="137" spans="1:116" x14ac:dyDescent="0.35">
      <c r="A137" s="256" t="s">
        <v>3249</v>
      </c>
      <c r="B137" s="257" t="s">
        <v>8433</v>
      </c>
      <c r="C137" s="260">
        <v>0.3385659808</v>
      </c>
      <c r="D137" s="261">
        <v>12</v>
      </c>
      <c r="E137" s="260">
        <v>0.126</v>
      </c>
      <c r="F137" s="260">
        <v>7.05</v>
      </c>
      <c r="G137" s="260">
        <v>0.45966340729999999</v>
      </c>
      <c r="H137" s="260">
        <v>49.8</v>
      </c>
      <c r="I137" s="261">
        <v>0</v>
      </c>
      <c r="J137" s="261">
        <f>IFERROR(VLOOKUP($B137,'Core Indicators'!$E$3:$EU$906,147,FALSE),"x")</f>
        <v>61</v>
      </c>
      <c r="K137" s="262">
        <v>-0.1190349832</v>
      </c>
      <c r="L137" s="260">
        <v>6</v>
      </c>
      <c r="M137" s="261">
        <v>84</v>
      </c>
      <c r="N137" s="261">
        <v>36</v>
      </c>
      <c r="O137" s="261">
        <f>IFERROR(VLOOKUP(B137,'Core Indicators'!$E$3:$G$9906,3,FALSE),"x")</f>
        <v>4514000</v>
      </c>
      <c r="P137" s="261">
        <v>74340</v>
      </c>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c r="CE137" s="255"/>
      <c r="CF137" s="255"/>
      <c r="CG137" s="255"/>
      <c r="CH137" s="255"/>
      <c r="CI137" s="255"/>
      <c r="CJ137" s="255"/>
      <c r="CK137" s="255"/>
      <c r="CL137" s="255"/>
      <c r="CM137" s="255"/>
      <c r="CN137" s="255"/>
      <c r="CO137" s="255"/>
      <c r="CP137" s="255"/>
      <c r="CQ137" s="255"/>
      <c r="CR137" s="255"/>
      <c r="CS137" s="255"/>
      <c r="CT137" s="255"/>
      <c r="CU137" s="255"/>
      <c r="CV137" s="255"/>
      <c r="CW137" s="255"/>
      <c r="CX137" s="255"/>
      <c r="CY137" s="255"/>
      <c r="CZ137" s="255"/>
      <c r="DA137" s="255"/>
      <c r="DB137" s="255"/>
      <c r="DC137" s="255"/>
      <c r="DD137" s="255"/>
      <c r="DE137" s="255"/>
      <c r="DF137" s="255"/>
      <c r="DG137" s="255"/>
      <c r="DH137" s="255"/>
      <c r="DI137" s="255"/>
      <c r="DJ137" s="255"/>
      <c r="DK137" s="255"/>
      <c r="DL137" s="255"/>
    </row>
    <row r="138" spans="1:116" x14ac:dyDescent="0.35">
      <c r="A138" s="256" t="s">
        <v>3331</v>
      </c>
      <c r="B138" s="257" t="s">
        <v>8434</v>
      </c>
      <c r="C138" s="260">
        <v>0.59663501870000002</v>
      </c>
      <c r="D138" s="261">
        <v>9</v>
      </c>
      <c r="E138" s="260">
        <v>0.45</v>
      </c>
      <c r="F138" s="260">
        <v>6.55</v>
      </c>
      <c r="G138" s="260">
        <v>0.38092470439999998</v>
      </c>
      <c r="H138" s="260">
        <v>41.5</v>
      </c>
      <c r="I138" s="261">
        <v>3</v>
      </c>
      <c r="J138" s="261">
        <f>IFERROR(VLOOKUP($B138,'Core Indicators'!$E$3:$EU$906,147,FALSE),"x")</f>
        <v>4</v>
      </c>
      <c r="K138" s="262">
        <v>-0.48720264429999999</v>
      </c>
      <c r="L138" s="260">
        <v>6.25</v>
      </c>
      <c r="M138" s="261">
        <v>72</v>
      </c>
      <c r="N138" s="261">
        <v>36</v>
      </c>
      <c r="O138" s="261">
        <f>IFERROR(VLOOKUP(B138,'Core Indicators'!$E$3:$G$9906,3,FALSE),"x")</f>
        <v>33359000</v>
      </c>
      <c r="P138" s="261">
        <v>1280000</v>
      </c>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row>
    <row r="139" spans="1:116" x14ac:dyDescent="0.35">
      <c r="A139" s="256" t="s">
        <v>759</v>
      </c>
      <c r="B139" s="257" t="s">
        <v>8435</v>
      </c>
      <c r="C139" s="260">
        <v>0.253667953</v>
      </c>
      <c r="D139" s="261">
        <v>9</v>
      </c>
      <c r="E139" s="260">
        <v>0.14099999999999999</v>
      </c>
      <c r="F139" s="260">
        <v>5.75</v>
      </c>
      <c r="G139" s="260">
        <v>0.42524208769999999</v>
      </c>
      <c r="H139" s="260">
        <v>42.3</v>
      </c>
      <c r="I139" s="261">
        <v>4</v>
      </c>
      <c r="J139" s="261">
        <f>IFERROR(VLOOKUP($B139,'Core Indicators'!$E$3:$EU$906,147,FALSE),"x")</f>
        <v>215</v>
      </c>
      <c r="K139" s="262">
        <v>-0.47730070349999998</v>
      </c>
      <c r="L139" s="260">
        <v>4.75</v>
      </c>
      <c r="M139" s="261">
        <v>59</v>
      </c>
      <c r="N139" s="261">
        <v>34</v>
      </c>
      <c r="O139" s="261">
        <f>IFERROR(VLOOKUP(B139,'Core Indicators'!$E$3:$G$9906,3,FALSE),"x")</f>
        <v>109033000</v>
      </c>
      <c r="P139" s="261">
        <v>298170</v>
      </c>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c r="CE139" s="255"/>
      <c r="CF139" s="255"/>
      <c r="CG139" s="255"/>
      <c r="CH139" s="255"/>
      <c r="CI139" s="255"/>
      <c r="CJ139" s="255"/>
      <c r="CK139" s="255"/>
      <c r="CL139" s="255"/>
      <c r="CM139" s="255"/>
      <c r="CN139" s="255"/>
      <c r="CO139" s="255"/>
      <c r="CP139" s="255"/>
      <c r="CQ139" s="255"/>
      <c r="CR139" s="255"/>
      <c r="CS139" s="255"/>
      <c r="CT139" s="255"/>
      <c r="CU139" s="255"/>
      <c r="CV139" s="255"/>
      <c r="CW139" s="255"/>
      <c r="CX139" s="255"/>
      <c r="CY139" s="255"/>
      <c r="CZ139" s="255"/>
      <c r="DA139" s="255"/>
      <c r="DB139" s="255"/>
      <c r="DC139" s="255"/>
      <c r="DD139" s="255"/>
      <c r="DE139" s="255"/>
      <c r="DF139" s="255"/>
      <c r="DG139" s="255"/>
      <c r="DH139" s="255"/>
      <c r="DI139" s="255"/>
      <c r="DJ139" s="255"/>
      <c r="DK139" s="255"/>
      <c r="DL139" s="255"/>
    </row>
    <row r="140" spans="1:116" x14ac:dyDescent="0.35">
      <c r="A140" s="256" t="s">
        <v>8436</v>
      </c>
      <c r="B140" s="257" t="s">
        <v>8437</v>
      </c>
      <c r="C140" s="260">
        <v>0</v>
      </c>
      <c r="D140" s="261">
        <v>12</v>
      </c>
      <c r="E140" s="260">
        <v>0</v>
      </c>
      <c r="F140" s="260" t="s">
        <v>14</v>
      </c>
      <c r="G140" s="260" t="s">
        <v>14</v>
      </c>
      <c r="H140" s="260" t="s">
        <v>14</v>
      </c>
      <c r="I140" s="261">
        <v>0</v>
      </c>
      <c r="J140" s="261" t="str">
        <f>IFERROR(VLOOKUP($B140,'Core Indicators'!$E$3:$EU$906,147,FALSE),"x")</f>
        <v>x</v>
      </c>
      <c r="K140" s="262">
        <v>0.31445762519999998</v>
      </c>
      <c r="L140" s="260" t="s">
        <v>14</v>
      </c>
      <c r="M140" s="261">
        <v>92</v>
      </c>
      <c r="N140" s="261" t="s">
        <v>14</v>
      </c>
      <c r="O140" s="261" t="str">
        <f>IFERROR(VLOOKUP(B140,'Core Indicators'!$E$3:$G$9906,3,FALSE),"x")</f>
        <v>x</v>
      </c>
      <c r="P140" s="261">
        <v>460</v>
      </c>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c r="CM140" s="255"/>
      <c r="CN140" s="255"/>
      <c r="CO140" s="255"/>
      <c r="CP140" s="255"/>
      <c r="CQ140" s="255"/>
      <c r="CR140" s="255"/>
      <c r="CS140" s="255"/>
      <c r="CT140" s="255"/>
      <c r="CU140" s="255"/>
      <c r="CV140" s="255"/>
      <c r="CW140" s="255"/>
      <c r="CX140" s="255"/>
      <c r="CY140" s="255"/>
      <c r="CZ140" s="255"/>
      <c r="DA140" s="255"/>
      <c r="DB140" s="255"/>
      <c r="DC140" s="255"/>
      <c r="DD140" s="255"/>
      <c r="DE140" s="255"/>
      <c r="DF140" s="255"/>
      <c r="DG140" s="255"/>
      <c r="DH140" s="255"/>
      <c r="DI140" s="255"/>
      <c r="DJ140" s="255"/>
      <c r="DK140" s="255"/>
      <c r="DL140" s="255"/>
    </row>
    <row r="141" spans="1:116" x14ac:dyDescent="0.35">
      <c r="A141" s="256" t="s">
        <v>8438</v>
      </c>
      <c r="B141" s="257" t="s">
        <v>8439</v>
      </c>
      <c r="C141" s="260">
        <v>6.5687960300000001E-2</v>
      </c>
      <c r="D141" s="261">
        <v>11</v>
      </c>
      <c r="E141" s="260">
        <v>0</v>
      </c>
      <c r="F141" s="260">
        <v>6</v>
      </c>
      <c r="G141" s="260">
        <v>0.74038999660000004</v>
      </c>
      <c r="H141" s="260">
        <v>41.9</v>
      </c>
      <c r="I141" s="261">
        <v>3</v>
      </c>
      <c r="J141" s="261" t="str">
        <f>IFERROR(VLOOKUP($B141,'Core Indicators'!$E$3:$EU$906,147,FALSE),"x")</f>
        <v>x</v>
      </c>
      <c r="K141" s="262">
        <v>-0.80097305769999994</v>
      </c>
      <c r="L141" s="260">
        <v>5.75</v>
      </c>
      <c r="M141" s="261">
        <v>62</v>
      </c>
      <c r="N141" s="261">
        <v>28</v>
      </c>
      <c r="O141" s="261" t="str">
        <f>IFERROR(VLOOKUP(B141,'Core Indicators'!$E$3:$G$9906,3,FALSE),"x")</f>
        <v>x</v>
      </c>
      <c r="P141" s="261">
        <v>452860</v>
      </c>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c r="CE141" s="255"/>
      <c r="CF141" s="255"/>
      <c r="CG141" s="255"/>
      <c r="CH141" s="255"/>
      <c r="CI141" s="255"/>
      <c r="CJ141" s="255"/>
      <c r="CK141" s="255"/>
      <c r="CL141" s="255"/>
      <c r="CM141" s="255"/>
      <c r="CN141" s="255"/>
      <c r="CO141" s="255"/>
      <c r="CP141" s="255"/>
      <c r="CQ141" s="255"/>
      <c r="CR141" s="255"/>
      <c r="CS141" s="255"/>
      <c r="CT141" s="255"/>
      <c r="CU141" s="255"/>
      <c r="CV141" s="255"/>
      <c r="CW141" s="255"/>
      <c r="CX141" s="255"/>
      <c r="CY141" s="255"/>
      <c r="CZ141" s="255"/>
      <c r="DA141" s="255"/>
      <c r="DB141" s="255"/>
      <c r="DC141" s="255"/>
      <c r="DD141" s="255"/>
      <c r="DE141" s="255"/>
      <c r="DF141" s="255"/>
      <c r="DG141" s="255"/>
      <c r="DH141" s="255"/>
      <c r="DI141" s="255"/>
      <c r="DJ141" s="255"/>
      <c r="DK141" s="255"/>
      <c r="DL141" s="255"/>
    </row>
    <row r="142" spans="1:116" x14ac:dyDescent="0.35">
      <c r="A142" s="256" t="s">
        <v>3850</v>
      </c>
      <c r="B142" s="257" t="s">
        <v>8440</v>
      </c>
      <c r="C142" s="260">
        <v>7.8200951200000007E-2</v>
      </c>
      <c r="D142" s="261">
        <v>12</v>
      </c>
      <c r="E142" s="260">
        <v>1.15E-2</v>
      </c>
      <c r="F142" s="260">
        <v>7.95</v>
      </c>
      <c r="G142" s="260">
        <v>0.12005188899999999</v>
      </c>
      <c r="H142" s="260">
        <v>30.2</v>
      </c>
      <c r="I142" s="261">
        <v>0</v>
      </c>
      <c r="J142" s="261">
        <f>IFERROR(VLOOKUP($B142,'Core Indicators'!$E$3:$EU$906,147,FALSE),"x")</f>
        <v>0</v>
      </c>
      <c r="K142" s="262">
        <v>0.45209297539999999</v>
      </c>
      <c r="L142" s="260">
        <v>6.75</v>
      </c>
      <c r="M142" s="261">
        <v>84</v>
      </c>
      <c r="N142" s="261">
        <v>58</v>
      </c>
      <c r="O142" s="261">
        <f>IFERROR(VLOOKUP(B142,'Core Indicators'!$E$3:$G$9906,3,FALSE),"x")</f>
        <v>44838000</v>
      </c>
      <c r="P142" s="261">
        <v>306190</v>
      </c>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row>
    <row r="143" spans="1:116" x14ac:dyDescent="0.35">
      <c r="A143" s="256" t="s">
        <v>45</v>
      </c>
      <c r="B143" s="257" t="s">
        <v>8441</v>
      </c>
      <c r="C143" s="260">
        <v>0</v>
      </c>
      <c r="D143" s="261">
        <v>0</v>
      </c>
      <c r="E143" s="260">
        <v>0</v>
      </c>
      <c r="F143" s="260">
        <v>2.65</v>
      </c>
      <c r="G143" s="260" t="s">
        <v>14</v>
      </c>
      <c r="H143" s="260" t="s">
        <v>14</v>
      </c>
      <c r="I143" s="261">
        <v>1</v>
      </c>
      <c r="J143" s="261">
        <f>IFERROR(VLOOKUP($B143,'Core Indicators'!$E$3:$EU$906,147,FALSE),"x")</f>
        <v>23</v>
      </c>
      <c r="K143" s="262">
        <v>-1.6514610052000001</v>
      </c>
      <c r="L143" s="260">
        <v>1.25</v>
      </c>
      <c r="M143" s="261">
        <v>3</v>
      </c>
      <c r="N143" s="261">
        <v>17</v>
      </c>
      <c r="O143" s="261">
        <f>IFERROR(VLOOKUP(B143,'Core Indicators'!$E$3:$G$9906,3,FALSE),"x")</f>
        <v>25666000</v>
      </c>
      <c r="P143" s="261">
        <v>120410</v>
      </c>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c r="CM143" s="255"/>
      <c r="CN143" s="255"/>
      <c r="CO143" s="255"/>
      <c r="CP143" s="255"/>
      <c r="CQ143" s="255"/>
      <c r="CR143" s="255"/>
      <c r="CS143" s="255"/>
      <c r="CT143" s="255"/>
      <c r="CU143" s="255"/>
      <c r="CV143" s="255"/>
      <c r="CW143" s="255"/>
      <c r="CX143" s="255"/>
      <c r="CY143" s="255"/>
      <c r="CZ143" s="255"/>
      <c r="DA143" s="255"/>
      <c r="DB143" s="255"/>
      <c r="DC143" s="255"/>
      <c r="DD143" s="255"/>
      <c r="DE143" s="255"/>
      <c r="DF143" s="255"/>
      <c r="DG143" s="255"/>
      <c r="DH143" s="255"/>
      <c r="DI143" s="255"/>
      <c r="DJ143" s="255"/>
      <c r="DK143" s="255"/>
      <c r="DL143" s="255"/>
    </row>
    <row r="144" spans="1:116" x14ac:dyDescent="0.35">
      <c r="A144" s="256" t="s">
        <v>8442</v>
      </c>
      <c r="B144" s="257" t="s">
        <v>8443</v>
      </c>
      <c r="C144" s="260">
        <v>0</v>
      </c>
      <c r="D144" s="261">
        <v>13</v>
      </c>
      <c r="E144" s="260">
        <v>0</v>
      </c>
      <c r="F144" s="260" t="s">
        <v>14</v>
      </c>
      <c r="G144" s="260">
        <v>8.0794128899999998E-2</v>
      </c>
      <c r="H144" s="260">
        <v>33.5</v>
      </c>
      <c r="I144" s="261">
        <v>0</v>
      </c>
      <c r="J144" s="261" t="str">
        <f>IFERROR(VLOOKUP($B144,'Core Indicators'!$E$3:$EU$906,147,FALSE),"x")</f>
        <v>x</v>
      </c>
      <c r="K144" s="262">
        <v>1.1356768608000001</v>
      </c>
      <c r="L144" s="260" t="s">
        <v>14</v>
      </c>
      <c r="M144" s="261">
        <v>96</v>
      </c>
      <c r="N144" s="261">
        <v>62</v>
      </c>
      <c r="O144" s="261" t="str">
        <f>IFERROR(VLOOKUP(B144,'Core Indicators'!$E$3:$G$9906,3,FALSE),"x")</f>
        <v>x</v>
      </c>
      <c r="P144" s="261">
        <v>91605</v>
      </c>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row>
    <row r="145" spans="1:116" x14ac:dyDescent="0.35">
      <c r="A145" s="256" t="s">
        <v>8444</v>
      </c>
      <c r="B145" s="257" t="s">
        <v>8445</v>
      </c>
      <c r="C145" s="260">
        <v>0.1065750135</v>
      </c>
      <c r="D145" s="261">
        <v>12</v>
      </c>
      <c r="E145" s="260">
        <v>1.7999999999999999E-2</v>
      </c>
      <c r="F145" s="260">
        <v>6.6</v>
      </c>
      <c r="G145" s="260">
        <v>0.4823245162</v>
      </c>
      <c r="H145" s="260">
        <v>45.7</v>
      </c>
      <c r="I145" s="261">
        <v>3</v>
      </c>
      <c r="J145" s="261" t="str">
        <f>IFERROR(VLOOKUP($B145,'Core Indicators'!$E$3:$EU$906,147,FALSE),"x")</f>
        <v>x</v>
      </c>
      <c r="K145" s="262">
        <v>-0.55640339849999998</v>
      </c>
      <c r="L145" s="260">
        <v>5.75</v>
      </c>
      <c r="M145" s="261">
        <v>65</v>
      </c>
      <c r="N145" s="261">
        <v>28</v>
      </c>
      <c r="O145" s="261" t="str">
        <f>IFERROR(VLOOKUP(B145,'Core Indicators'!$E$3:$G$9906,3,FALSE),"x")</f>
        <v>x</v>
      </c>
      <c r="P145" s="261">
        <v>397300</v>
      </c>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c r="CE145" s="255"/>
      <c r="CF145" s="255"/>
      <c r="CG145" s="255"/>
      <c r="CH145" s="255"/>
      <c r="CI145" s="255"/>
      <c r="CJ145" s="255"/>
      <c r="CK145" s="255"/>
      <c r="CL145" s="255"/>
      <c r="CM145" s="255"/>
      <c r="CN145" s="255"/>
      <c r="CO145" s="255"/>
      <c r="CP145" s="255"/>
      <c r="CQ145" s="255"/>
      <c r="CR145" s="255"/>
      <c r="CS145" s="255"/>
      <c r="CT145" s="255"/>
      <c r="CU145" s="255"/>
      <c r="CV145" s="255"/>
      <c r="CW145" s="255"/>
      <c r="CX145" s="255"/>
      <c r="CY145" s="255"/>
      <c r="CZ145" s="255"/>
      <c r="DA145" s="255"/>
      <c r="DB145" s="255"/>
      <c r="DC145" s="255"/>
      <c r="DD145" s="255"/>
      <c r="DE145" s="255"/>
      <c r="DF145" s="255"/>
      <c r="DG145" s="255"/>
      <c r="DH145" s="255"/>
      <c r="DI145" s="255"/>
      <c r="DJ145" s="255"/>
      <c r="DK145" s="255"/>
      <c r="DL145" s="255"/>
    </row>
    <row r="146" spans="1:116" x14ac:dyDescent="0.35">
      <c r="A146" s="256" t="s">
        <v>179</v>
      </c>
      <c r="B146" s="257" t="s">
        <v>8446</v>
      </c>
      <c r="C146" s="260">
        <v>0</v>
      </c>
      <c r="D146" s="261" t="s">
        <v>14</v>
      </c>
      <c r="E146" s="260">
        <v>0</v>
      </c>
      <c r="F146" s="260" t="s">
        <v>14</v>
      </c>
      <c r="G146" s="260" t="s">
        <v>14</v>
      </c>
      <c r="H146" s="260">
        <v>33.700000000000003</v>
      </c>
      <c r="I146" s="261">
        <v>2</v>
      </c>
      <c r="J146" s="261">
        <f>IFERROR(VLOOKUP($B146,'Core Indicators'!$E$3:$EU$906,147,FALSE),"x")</f>
        <v>66</v>
      </c>
      <c r="K146" s="262">
        <v>-0.48548009990000002</v>
      </c>
      <c r="L146" s="260" t="s">
        <v>14</v>
      </c>
      <c r="M146" s="261">
        <v>11</v>
      </c>
      <c r="N146" s="261" t="s">
        <v>14</v>
      </c>
      <c r="O146" s="261">
        <f>IFERROR(VLOOKUP(B146,'Core Indicators'!$E$3:$G$9906,3,FALSE),"x")</f>
        <v>5355000</v>
      </c>
      <c r="P146" s="261">
        <v>6020</v>
      </c>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55"/>
      <c r="DE146" s="255"/>
      <c r="DF146" s="255"/>
      <c r="DG146" s="255"/>
      <c r="DH146" s="255"/>
      <c r="DI146" s="255"/>
      <c r="DJ146" s="255"/>
      <c r="DK146" s="255"/>
      <c r="DL146" s="255"/>
    </row>
    <row r="147" spans="1:116" x14ac:dyDescent="0.35">
      <c r="A147" s="256" t="s">
        <v>8447</v>
      </c>
      <c r="B147" s="257" t="s">
        <v>8448</v>
      </c>
      <c r="C147" s="260">
        <v>0.98654400079999993</v>
      </c>
      <c r="D147" s="261">
        <v>2</v>
      </c>
      <c r="E147" s="260">
        <v>0</v>
      </c>
      <c r="F147" s="260">
        <v>3.9</v>
      </c>
      <c r="G147" s="260">
        <v>0.20243781869999999</v>
      </c>
      <c r="H147" s="260" t="s">
        <v>14</v>
      </c>
      <c r="I147" s="261">
        <v>0</v>
      </c>
      <c r="J147" s="261" t="str">
        <f>IFERROR(VLOOKUP($B147,'Core Indicators'!$E$3:$EU$906,147,FALSE),"x")</f>
        <v>x</v>
      </c>
      <c r="K147" s="262">
        <v>0.73431843519999995</v>
      </c>
      <c r="L147" s="260">
        <v>3.75</v>
      </c>
      <c r="M147" s="261">
        <v>25</v>
      </c>
      <c r="N147" s="261">
        <v>62</v>
      </c>
      <c r="O147" s="261" t="str">
        <f>IFERROR(VLOOKUP(B147,'Core Indicators'!$E$3:$G$9906,3,FALSE),"x")</f>
        <v>x</v>
      </c>
      <c r="P147" s="261">
        <v>11610</v>
      </c>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c r="CM147" s="255"/>
      <c r="CN147" s="255"/>
      <c r="CO147" s="255"/>
      <c r="CP147" s="255"/>
      <c r="CQ147" s="255"/>
      <c r="CR147" s="255"/>
      <c r="CS147" s="255"/>
      <c r="CT147" s="255"/>
      <c r="CU147" s="255"/>
      <c r="CV147" s="255"/>
      <c r="CW147" s="255"/>
      <c r="CX147" s="255"/>
      <c r="CY147" s="255"/>
      <c r="CZ147" s="255"/>
      <c r="DA147" s="255"/>
      <c r="DB147" s="255"/>
      <c r="DC147" s="255"/>
      <c r="DD147" s="255"/>
      <c r="DE147" s="255"/>
      <c r="DF147" s="255"/>
      <c r="DG147" s="255"/>
      <c r="DH147" s="255"/>
      <c r="DI147" s="255"/>
      <c r="DJ147" s="255"/>
      <c r="DK147" s="255"/>
      <c r="DL147" s="255"/>
    </row>
    <row r="148" spans="1:116" x14ac:dyDescent="0.35">
      <c r="A148" s="256" t="s">
        <v>8449</v>
      </c>
      <c r="B148" s="257" t="s">
        <v>8450</v>
      </c>
      <c r="C148" s="260" t="s">
        <v>14</v>
      </c>
      <c r="D148" s="261" t="s">
        <v>14</v>
      </c>
      <c r="E148" s="260" t="s">
        <v>14</v>
      </c>
      <c r="F148" s="260" t="s">
        <v>14</v>
      </c>
      <c r="G148" s="260" t="s">
        <v>14</v>
      </c>
      <c r="H148" s="260">
        <v>29</v>
      </c>
      <c r="I148" s="261" t="s">
        <v>14</v>
      </c>
      <c r="J148" s="261" t="str">
        <f>IFERROR(VLOOKUP($B148,'Core Indicators'!$E$3:$EU$906,147,FALSE),"x")</f>
        <v>x</v>
      </c>
      <c r="K148" s="262" t="s">
        <v>14</v>
      </c>
      <c r="L148" s="260" t="s">
        <v>14</v>
      </c>
      <c r="M148" s="261" t="s">
        <v>14</v>
      </c>
      <c r="N148" s="261" t="s">
        <v>14</v>
      </c>
      <c r="O148" s="261" t="str">
        <f>IFERROR(VLOOKUP(B148,'Core Indicators'!$E$3:$G$9906,3,FALSE),"x")</f>
        <v>x</v>
      </c>
      <c r="P148" s="261" t="s">
        <v>14</v>
      </c>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c r="CM148" s="255"/>
      <c r="CN148" s="255"/>
      <c r="CO148" s="255"/>
      <c r="CP148" s="255"/>
      <c r="CQ148" s="255"/>
      <c r="CR148" s="255"/>
      <c r="CS148" s="255"/>
      <c r="CT148" s="255"/>
      <c r="CU148" s="255"/>
      <c r="CV148" s="255"/>
      <c r="CW148" s="255"/>
      <c r="CX148" s="255"/>
      <c r="CY148" s="255"/>
      <c r="CZ148" s="255"/>
      <c r="DA148" s="255"/>
      <c r="DB148" s="255"/>
      <c r="DC148" s="255"/>
      <c r="DD148" s="255"/>
      <c r="DE148" s="255"/>
      <c r="DF148" s="255"/>
      <c r="DG148" s="255"/>
      <c r="DH148" s="255"/>
      <c r="DI148" s="255"/>
      <c r="DJ148" s="255"/>
      <c r="DK148" s="255"/>
      <c r="DL148" s="255"/>
    </row>
    <row r="149" spans="1:116" x14ac:dyDescent="0.35">
      <c r="A149" s="256" t="s">
        <v>3862</v>
      </c>
      <c r="B149" s="257" t="s">
        <v>8451</v>
      </c>
      <c r="C149" s="260">
        <v>0.29808903580000001</v>
      </c>
      <c r="D149" s="261">
        <v>8</v>
      </c>
      <c r="E149" s="260">
        <v>2.7E-2</v>
      </c>
      <c r="F149" s="260">
        <v>7.65</v>
      </c>
      <c r="G149" s="260">
        <v>0.31603010729999997</v>
      </c>
      <c r="H149" s="260">
        <v>35.799999999999997</v>
      </c>
      <c r="I149" s="261">
        <v>1</v>
      </c>
      <c r="J149" s="261">
        <f>IFERROR(VLOOKUP($B149,'Core Indicators'!$E$3:$EU$906,147,FALSE),"x")</f>
        <v>0</v>
      </c>
      <c r="K149" s="262">
        <v>0.36400461200000001</v>
      </c>
      <c r="L149" s="260">
        <v>6.75</v>
      </c>
      <c r="M149" s="261">
        <v>83</v>
      </c>
      <c r="N149" s="261">
        <v>44</v>
      </c>
      <c r="O149" s="261">
        <f>IFERROR(VLOOKUP(B149,'Core Indicators'!$E$3:$G$9906,3,FALSE),"x")</f>
        <v>19668000</v>
      </c>
      <c r="P149" s="261">
        <v>230080</v>
      </c>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c r="AU149" s="255"/>
      <c r="AV149" s="255"/>
      <c r="AW149" s="255"/>
      <c r="AX149" s="255"/>
      <c r="AY149" s="255"/>
      <c r="AZ149" s="255"/>
      <c r="BA149" s="255"/>
      <c r="BB149" s="255"/>
      <c r="BC149" s="255"/>
      <c r="BD149" s="255"/>
      <c r="BE149" s="255"/>
      <c r="BF149" s="255"/>
      <c r="BG149" s="255"/>
      <c r="BH149" s="255"/>
      <c r="BI149" s="255"/>
      <c r="BJ149" s="255"/>
      <c r="BK149" s="255"/>
      <c r="BL149" s="255"/>
      <c r="BM149" s="255"/>
      <c r="BN149" s="255"/>
      <c r="BO149" s="255"/>
      <c r="BP149" s="255"/>
      <c r="BQ149" s="255"/>
      <c r="BR149" s="255"/>
      <c r="BS149" s="255"/>
      <c r="BT149" s="255"/>
      <c r="BU149" s="255"/>
      <c r="BV149" s="255"/>
      <c r="BW149" s="255"/>
      <c r="BX149" s="255"/>
      <c r="BY149" s="255"/>
      <c r="BZ149" s="255"/>
      <c r="CA149" s="255"/>
      <c r="CB149" s="255"/>
      <c r="CC149" s="255"/>
      <c r="CD149" s="255"/>
      <c r="CE149" s="255"/>
      <c r="CF149" s="255"/>
      <c r="CG149" s="255"/>
      <c r="CH149" s="255"/>
      <c r="CI149" s="255"/>
      <c r="CJ149" s="255"/>
      <c r="CK149" s="255"/>
      <c r="CL149" s="255"/>
      <c r="CM149" s="255"/>
      <c r="CN149" s="255"/>
      <c r="CO149" s="255"/>
      <c r="CP149" s="255"/>
      <c r="CQ149" s="255"/>
      <c r="CR149" s="255"/>
      <c r="CS149" s="255"/>
      <c r="CT149" s="255"/>
      <c r="CU149" s="255"/>
      <c r="CV149" s="255"/>
      <c r="CW149" s="255"/>
      <c r="CX149" s="255"/>
      <c r="CY149" s="255"/>
      <c r="CZ149" s="255"/>
      <c r="DA149" s="255"/>
      <c r="DB149" s="255"/>
      <c r="DC149" s="255"/>
      <c r="DD149" s="255"/>
      <c r="DE149" s="255"/>
      <c r="DF149" s="255"/>
      <c r="DG149" s="255"/>
      <c r="DH149" s="255"/>
      <c r="DI149" s="255"/>
      <c r="DJ149" s="255"/>
      <c r="DK149" s="255"/>
      <c r="DL149" s="255"/>
    </row>
    <row r="150" spans="1:116" x14ac:dyDescent="0.35">
      <c r="A150" s="256" t="s">
        <v>8452</v>
      </c>
      <c r="B150" s="257" t="s">
        <v>8453</v>
      </c>
      <c r="C150" s="260">
        <v>0.34628793000000002</v>
      </c>
      <c r="D150" s="261">
        <v>2</v>
      </c>
      <c r="E150" s="260">
        <v>0.16450000000000001</v>
      </c>
      <c r="F150" s="260">
        <v>4.5</v>
      </c>
      <c r="G150" s="260">
        <v>0.25525934649999998</v>
      </c>
      <c r="H150" s="260">
        <v>37.5</v>
      </c>
      <c r="I150" s="261">
        <v>3</v>
      </c>
      <c r="J150" s="261" t="str">
        <f>IFERROR(VLOOKUP($B150,'Core Indicators'!$E$3:$EU$906,147,FALSE),"x")</f>
        <v>x</v>
      </c>
      <c r="K150" s="262">
        <v>-0.72368854280000006</v>
      </c>
      <c r="L150" s="260">
        <v>4</v>
      </c>
      <c r="M150" s="261">
        <v>20</v>
      </c>
      <c r="N150" s="261">
        <v>28</v>
      </c>
      <c r="O150" s="261" t="str">
        <f>IFERROR(VLOOKUP(B150,'Core Indicators'!$E$3:$G$9906,3,FALSE),"x")</f>
        <v>x</v>
      </c>
      <c r="P150" s="261">
        <v>16376870</v>
      </c>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c r="AU150" s="255"/>
      <c r="AV150" s="255"/>
      <c r="AW150" s="255"/>
      <c r="AX150" s="255"/>
      <c r="AY150" s="255"/>
      <c r="AZ150" s="255"/>
      <c r="BA150" s="255"/>
      <c r="BB150" s="255"/>
      <c r="BC150" s="255"/>
      <c r="BD150" s="255"/>
      <c r="BE150" s="255"/>
      <c r="BF150" s="255"/>
      <c r="BG150" s="255"/>
      <c r="BH150" s="255"/>
      <c r="BI150" s="255"/>
      <c r="BJ150" s="255"/>
      <c r="BK150" s="255"/>
      <c r="BL150" s="255"/>
      <c r="BM150" s="255"/>
      <c r="BN150" s="255"/>
      <c r="BO150" s="255"/>
      <c r="BP150" s="255"/>
      <c r="BQ150" s="255"/>
      <c r="BR150" s="255"/>
      <c r="BS150" s="255"/>
      <c r="BT150" s="255"/>
      <c r="BU150" s="255"/>
      <c r="BV150" s="255"/>
      <c r="BW150" s="255"/>
      <c r="BX150" s="255"/>
      <c r="BY150" s="255"/>
      <c r="BZ150" s="255"/>
      <c r="CA150" s="255"/>
      <c r="CB150" s="255"/>
      <c r="CC150" s="255"/>
      <c r="CD150" s="255"/>
      <c r="CE150" s="255"/>
      <c r="CF150" s="255"/>
      <c r="CG150" s="255"/>
      <c r="CH150" s="255"/>
      <c r="CI150" s="255"/>
      <c r="CJ150" s="255"/>
      <c r="CK150" s="255"/>
      <c r="CL150" s="255"/>
      <c r="CM150" s="255"/>
      <c r="CN150" s="255"/>
      <c r="CO150" s="255"/>
      <c r="CP150" s="255"/>
      <c r="CQ150" s="255"/>
      <c r="CR150" s="255"/>
      <c r="CS150" s="255"/>
      <c r="CT150" s="255"/>
      <c r="CU150" s="255"/>
      <c r="CV150" s="255"/>
      <c r="CW150" s="255"/>
      <c r="CX150" s="255"/>
      <c r="CY150" s="255"/>
      <c r="CZ150" s="255"/>
      <c r="DA150" s="255"/>
      <c r="DB150" s="255"/>
      <c r="DC150" s="255"/>
      <c r="DD150" s="255"/>
      <c r="DE150" s="255"/>
      <c r="DF150" s="255"/>
      <c r="DG150" s="255"/>
      <c r="DH150" s="255"/>
      <c r="DI150" s="255"/>
      <c r="DJ150" s="255"/>
      <c r="DK150" s="255"/>
      <c r="DL150" s="255"/>
    </row>
    <row r="151" spans="1:116" x14ac:dyDescent="0.35">
      <c r="A151" s="256" t="s">
        <v>489</v>
      </c>
      <c r="B151" s="257" t="s">
        <v>8454</v>
      </c>
      <c r="C151" s="260">
        <v>0.27190004229999998</v>
      </c>
      <c r="D151" s="261">
        <v>5</v>
      </c>
      <c r="E151" s="260">
        <v>0.84</v>
      </c>
      <c r="F151" s="260">
        <v>3.9833333333000001</v>
      </c>
      <c r="G151" s="260">
        <v>0.41238544770000002</v>
      </c>
      <c r="H151" s="260">
        <v>43.7</v>
      </c>
      <c r="I151" s="261">
        <v>3</v>
      </c>
      <c r="J151" s="261" t="str">
        <f>IFERROR(VLOOKUP($B151,'Core Indicators'!$E$3:$EU$906,147,FALSE),"x")</f>
        <v>x</v>
      </c>
      <c r="K151" s="262">
        <v>7.6188184300000003E-2</v>
      </c>
      <c r="L151" s="260">
        <v>3.75</v>
      </c>
      <c r="M151" s="261">
        <v>22</v>
      </c>
      <c r="N151" s="261">
        <v>53</v>
      </c>
      <c r="O151" s="261">
        <f>IFERROR(VLOOKUP(B151,'Core Indicators'!$E$3:$G$9906,3,FALSE),"x")</f>
        <v>12952000</v>
      </c>
      <c r="P151" s="261">
        <v>24670</v>
      </c>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T151" s="255"/>
      <c r="BU151" s="255"/>
      <c r="BV151" s="255"/>
      <c r="BW151" s="255"/>
      <c r="BX151" s="255"/>
      <c r="BY151" s="255"/>
      <c r="BZ151" s="255"/>
      <c r="CA151" s="255"/>
      <c r="CB151" s="255"/>
      <c r="CC151" s="255"/>
      <c r="CD151" s="255"/>
      <c r="CE151" s="255"/>
      <c r="CF151" s="255"/>
      <c r="CG151" s="255"/>
      <c r="CH151" s="255"/>
      <c r="CI151" s="255"/>
      <c r="CJ151" s="255"/>
      <c r="CK151" s="255"/>
      <c r="CL151" s="255"/>
      <c r="CM151" s="255"/>
      <c r="CN151" s="255"/>
      <c r="CO151" s="255"/>
      <c r="CP151" s="255"/>
      <c r="CQ151" s="255"/>
      <c r="CR151" s="255"/>
      <c r="CS151" s="255"/>
      <c r="CT151" s="255"/>
      <c r="CU151" s="255"/>
      <c r="CV151" s="255"/>
      <c r="CW151" s="255"/>
      <c r="CX151" s="255"/>
      <c r="CY151" s="255"/>
      <c r="CZ151" s="255"/>
      <c r="DA151" s="255"/>
      <c r="DB151" s="255"/>
      <c r="DC151" s="255"/>
      <c r="DD151" s="255"/>
      <c r="DE151" s="255"/>
      <c r="DF151" s="255"/>
      <c r="DG151" s="255"/>
      <c r="DH151" s="255"/>
      <c r="DI151" s="255"/>
      <c r="DJ151" s="255"/>
      <c r="DK151" s="255"/>
      <c r="DL151" s="255"/>
    </row>
    <row r="152" spans="1:116" x14ac:dyDescent="0.35">
      <c r="A152" s="256" t="s">
        <v>8455</v>
      </c>
      <c r="B152" s="257" t="s">
        <v>8456</v>
      </c>
      <c r="C152" s="260">
        <v>0.77989999290000012</v>
      </c>
      <c r="D152" s="261">
        <v>0</v>
      </c>
      <c r="E152" s="260">
        <v>0.17</v>
      </c>
      <c r="F152" s="260">
        <v>2.4500000000000002</v>
      </c>
      <c r="G152" s="260">
        <v>0.2235342192</v>
      </c>
      <c r="H152" s="260" t="s">
        <v>14</v>
      </c>
      <c r="I152" s="261">
        <v>5</v>
      </c>
      <c r="J152" s="261" t="str">
        <f>IFERROR(VLOOKUP($B152,'Core Indicators'!$E$3:$EU$906,147,FALSE),"x")</f>
        <v>x</v>
      </c>
      <c r="K152" s="262">
        <v>0.16855593029999999</v>
      </c>
      <c r="L152" s="260">
        <v>2.25</v>
      </c>
      <c r="M152" s="261">
        <v>7</v>
      </c>
      <c r="N152" s="261">
        <v>53</v>
      </c>
      <c r="O152" s="261" t="str">
        <f>IFERROR(VLOOKUP(B152,'Core Indicators'!$E$3:$G$9906,3,FALSE),"x")</f>
        <v>x</v>
      </c>
      <c r="P152" s="261">
        <v>2149690</v>
      </c>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T152" s="255"/>
      <c r="BU152" s="255"/>
      <c r="BV152" s="255"/>
      <c r="BW152" s="255"/>
      <c r="BX152" s="255"/>
      <c r="BY152" s="255"/>
      <c r="BZ152" s="255"/>
      <c r="CA152" s="255"/>
      <c r="CB152" s="255"/>
      <c r="CC152" s="255"/>
      <c r="CD152" s="255"/>
      <c r="CE152" s="255"/>
      <c r="CF152" s="255"/>
      <c r="CG152" s="255"/>
      <c r="CH152" s="255"/>
      <c r="CI152" s="255"/>
      <c r="CJ152" s="255"/>
      <c r="CK152" s="255"/>
      <c r="CL152" s="255"/>
      <c r="CM152" s="255"/>
      <c r="CN152" s="255"/>
      <c r="CO152" s="255"/>
      <c r="CP152" s="255"/>
      <c r="CQ152" s="255"/>
      <c r="CR152" s="255"/>
      <c r="CS152" s="255"/>
      <c r="CT152" s="255"/>
      <c r="CU152" s="255"/>
      <c r="CV152" s="255"/>
      <c r="CW152" s="255"/>
      <c r="CX152" s="255"/>
      <c r="CY152" s="255"/>
      <c r="CZ152" s="255"/>
      <c r="DA152" s="255"/>
      <c r="DB152" s="255"/>
      <c r="DC152" s="255"/>
      <c r="DD152" s="255"/>
      <c r="DE152" s="255"/>
      <c r="DF152" s="255"/>
      <c r="DG152" s="255"/>
      <c r="DH152" s="255"/>
      <c r="DI152" s="255"/>
      <c r="DJ152" s="255"/>
      <c r="DK152" s="255"/>
      <c r="DL152" s="255"/>
    </row>
    <row r="153" spans="1:116" x14ac:dyDescent="0.35">
      <c r="A153" s="256" t="s">
        <v>506</v>
      </c>
      <c r="B153" s="257" t="s">
        <v>8457</v>
      </c>
      <c r="C153" s="260">
        <v>0.79894100540000001</v>
      </c>
      <c r="D153" s="261">
        <v>4</v>
      </c>
      <c r="E153" s="260">
        <v>0.55000000000000004</v>
      </c>
      <c r="F153" s="260">
        <v>2.0166666666999999</v>
      </c>
      <c r="G153" s="260">
        <v>0.56036181190000001</v>
      </c>
      <c r="H153" s="260">
        <v>34.200000000000003</v>
      </c>
      <c r="I153" s="261">
        <v>5</v>
      </c>
      <c r="J153" s="261">
        <f>IFERROR(VLOOKUP($B153,'Core Indicators'!$E$3:$EU$906,147,FALSE),"x")</f>
        <v>945</v>
      </c>
      <c r="K153" s="262">
        <v>-1.140473485</v>
      </c>
      <c r="L153" s="260">
        <v>1</v>
      </c>
      <c r="M153" s="261">
        <v>12</v>
      </c>
      <c r="N153" s="261">
        <v>16</v>
      </c>
      <c r="O153" s="261">
        <f>IFERROR(VLOOKUP(B153,'Core Indicators'!$E$3:$G$9906,3,FALSE),"x")</f>
        <v>48000000</v>
      </c>
      <c r="P153" s="261">
        <v>2376000</v>
      </c>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c r="BX153" s="255"/>
      <c r="BY153" s="255"/>
      <c r="BZ153" s="255"/>
      <c r="CA153" s="255"/>
      <c r="CB153" s="255"/>
      <c r="CC153" s="255"/>
      <c r="CD153" s="255"/>
      <c r="CE153" s="255"/>
      <c r="CF153" s="255"/>
      <c r="CG153" s="255"/>
      <c r="CH153" s="255"/>
      <c r="CI153" s="255"/>
      <c r="CJ153" s="255"/>
      <c r="CK153" s="255"/>
      <c r="CL153" s="255"/>
      <c r="CM153" s="255"/>
      <c r="CN153" s="255"/>
      <c r="CO153" s="255"/>
      <c r="CP153" s="255"/>
      <c r="CQ153" s="255"/>
      <c r="CR153" s="255"/>
      <c r="CS153" s="255"/>
      <c r="CT153" s="255"/>
      <c r="CU153" s="255"/>
      <c r="CV153" s="255"/>
      <c r="CW153" s="255"/>
      <c r="CX153" s="255"/>
      <c r="CY153" s="255"/>
      <c r="CZ153" s="255"/>
      <c r="DA153" s="255"/>
      <c r="DB153" s="255"/>
      <c r="DC153" s="255"/>
      <c r="DD153" s="255"/>
      <c r="DE153" s="255"/>
      <c r="DF153" s="255"/>
      <c r="DG153" s="255"/>
      <c r="DH153" s="255"/>
      <c r="DI153" s="255"/>
      <c r="DJ153" s="255"/>
      <c r="DK153" s="255"/>
      <c r="DL153" s="255"/>
    </row>
    <row r="154" spans="1:116" x14ac:dyDescent="0.35">
      <c r="A154" s="256" t="s">
        <v>29</v>
      </c>
      <c r="B154" s="257" t="s">
        <v>8458</v>
      </c>
      <c r="C154" s="260">
        <v>0.72594999450000008</v>
      </c>
      <c r="D154" s="261">
        <v>9</v>
      </c>
      <c r="E154" s="260">
        <v>0</v>
      </c>
      <c r="F154" s="260">
        <v>6.95</v>
      </c>
      <c r="G154" s="260">
        <v>0.52272520759999996</v>
      </c>
      <c r="H154" s="260">
        <v>40.299999999999997</v>
      </c>
      <c r="I154" s="261">
        <v>3</v>
      </c>
      <c r="J154" s="261">
        <f>IFERROR(VLOOKUP($B154,'Core Indicators'!$E$3:$EU$906,147,FALSE),"x")</f>
        <v>0</v>
      </c>
      <c r="K154" s="262">
        <v>-0.1907603145</v>
      </c>
      <c r="L154" s="260">
        <v>6</v>
      </c>
      <c r="M154" s="261">
        <v>71</v>
      </c>
      <c r="N154" s="261">
        <v>45</v>
      </c>
      <c r="O154" s="261">
        <f>IFERROR(VLOOKUP(B154,'Core Indicators'!$E$3:$G$9906,3,FALSE),"x")</f>
        <v>17739000</v>
      </c>
      <c r="P154" s="261">
        <v>192530</v>
      </c>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c r="BX154" s="255"/>
      <c r="BY154" s="255"/>
      <c r="BZ154" s="255"/>
      <c r="CA154" s="255"/>
      <c r="CB154" s="255"/>
      <c r="CC154" s="255"/>
      <c r="CD154" s="255"/>
      <c r="CE154" s="255"/>
      <c r="CF154" s="255"/>
      <c r="CG154" s="255"/>
      <c r="CH154" s="255"/>
      <c r="CI154" s="255"/>
      <c r="CJ154" s="255"/>
      <c r="CK154" s="255"/>
      <c r="CL154" s="255"/>
      <c r="CM154" s="255"/>
      <c r="CN154" s="255"/>
      <c r="CO154" s="255"/>
      <c r="CP154" s="255"/>
      <c r="CQ154" s="255"/>
      <c r="CR154" s="255"/>
      <c r="CS154" s="255"/>
      <c r="CT154" s="255"/>
      <c r="CU154" s="255"/>
      <c r="CV154" s="255"/>
      <c r="CW154" s="255"/>
      <c r="CX154" s="255"/>
      <c r="CY154" s="255"/>
      <c r="CZ154" s="255"/>
      <c r="DA154" s="255"/>
      <c r="DB154" s="255"/>
      <c r="DC154" s="255"/>
      <c r="DD154" s="255"/>
      <c r="DE154" s="255"/>
      <c r="DF154" s="255"/>
      <c r="DG154" s="255"/>
      <c r="DH154" s="255"/>
      <c r="DI154" s="255"/>
      <c r="DJ154" s="255"/>
      <c r="DK154" s="255"/>
      <c r="DL154" s="255"/>
    </row>
    <row r="155" spans="1:116" x14ac:dyDescent="0.35">
      <c r="A155" s="256" t="s">
        <v>8459</v>
      </c>
      <c r="B155" s="257" t="s">
        <v>8460</v>
      </c>
      <c r="C155" s="260">
        <v>0.42649998649999998</v>
      </c>
      <c r="D155" s="261">
        <v>6</v>
      </c>
      <c r="E155" s="260">
        <v>0</v>
      </c>
      <c r="F155" s="260">
        <v>5.3166666666999998</v>
      </c>
      <c r="G155" s="260">
        <v>6.4907686399999998E-2</v>
      </c>
      <c r="H155" s="260" t="s">
        <v>14</v>
      </c>
      <c r="I155" s="261">
        <v>0</v>
      </c>
      <c r="J155" s="261" t="str">
        <f>IFERROR(VLOOKUP($B155,'Core Indicators'!$E$3:$EU$906,147,FALSE),"x")</f>
        <v>x</v>
      </c>
      <c r="K155" s="262">
        <v>1.8785588741000001</v>
      </c>
      <c r="L155" s="260">
        <v>5.75</v>
      </c>
      <c r="M155" s="261">
        <v>50</v>
      </c>
      <c r="N155" s="261">
        <v>85</v>
      </c>
      <c r="O155" s="261" t="str">
        <f>IFERROR(VLOOKUP(B155,'Core Indicators'!$E$3:$G$9906,3,FALSE),"x")</f>
        <v>x</v>
      </c>
      <c r="P155" s="261">
        <v>709</v>
      </c>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c r="BX155" s="255"/>
      <c r="BY155" s="255"/>
      <c r="BZ155" s="255"/>
      <c r="CA155" s="255"/>
      <c r="CB155" s="255"/>
      <c r="CC155" s="255"/>
      <c r="CD155" s="255"/>
      <c r="CE155" s="255"/>
      <c r="CF155" s="255"/>
      <c r="CG155" s="255"/>
      <c r="CH155" s="255"/>
      <c r="CI155" s="255"/>
      <c r="CJ155" s="255"/>
      <c r="CK155" s="255"/>
      <c r="CL155" s="255"/>
      <c r="CM155" s="255"/>
      <c r="CN155" s="255"/>
      <c r="CO155" s="255"/>
      <c r="CP155" s="255"/>
      <c r="CQ155" s="255"/>
      <c r="CR155" s="255"/>
      <c r="CS155" s="255"/>
      <c r="CT155" s="255"/>
      <c r="CU155" s="255"/>
      <c r="CV155" s="255"/>
      <c r="CW155" s="255"/>
      <c r="CX155" s="255"/>
      <c r="CY155" s="255"/>
      <c r="CZ155" s="255"/>
      <c r="DA155" s="255"/>
      <c r="DB155" s="255"/>
      <c r="DC155" s="255"/>
      <c r="DD155" s="255"/>
      <c r="DE155" s="255"/>
      <c r="DF155" s="255"/>
      <c r="DG155" s="255"/>
      <c r="DH155" s="255"/>
      <c r="DI155" s="255"/>
      <c r="DJ155" s="255"/>
      <c r="DK155" s="255"/>
      <c r="DL155" s="255"/>
    </row>
    <row r="156" spans="1:116" x14ac:dyDescent="0.35">
      <c r="A156" s="256" t="s">
        <v>8461</v>
      </c>
      <c r="B156" s="257" t="s">
        <v>8462</v>
      </c>
      <c r="C156" s="260">
        <v>0</v>
      </c>
      <c r="D156" s="261">
        <v>12</v>
      </c>
      <c r="E156" s="260">
        <v>0</v>
      </c>
      <c r="F156" s="260" t="s">
        <v>14</v>
      </c>
      <c r="G156" s="260" t="s">
        <v>14</v>
      </c>
      <c r="H156" s="260">
        <v>37.1</v>
      </c>
      <c r="I156" s="261">
        <v>0</v>
      </c>
      <c r="J156" s="261" t="str">
        <f>IFERROR(VLOOKUP($B156,'Core Indicators'!$E$3:$EU$906,147,FALSE),"x")</f>
        <v>x</v>
      </c>
      <c r="K156" s="262">
        <v>-0.13986755910000001</v>
      </c>
      <c r="L156" s="260" t="s">
        <v>14</v>
      </c>
      <c r="M156" s="261">
        <v>79</v>
      </c>
      <c r="N156" s="261">
        <v>42</v>
      </c>
      <c r="O156" s="261" t="str">
        <f>IFERROR(VLOOKUP(B156,'Core Indicators'!$E$3:$G$9906,3,FALSE),"x")</f>
        <v>x</v>
      </c>
      <c r="P156" s="261">
        <v>27990</v>
      </c>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c r="CM156" s="255"/>
      <c r="CN156" s="255"/>
      <c r="CO156" s="255"/>
      <c r="CP156" s="255"/>
      <c r="CQ156" s="255"/>
      <c r="CR156" s="255"/>
      <c r="CS156" s="255"/>
      <c r="CT156" s="255"/>
      <c r="CU156" s="255"/>
      <c r="CV156" s="255"/>
      <c r="CW156" s="255"/>
      <c r="CX156" s="255"/>
      <c r="CY156" s="255"/>
      <c r="CZ156" s="255"/>
      <c r="DA156" s="255"/>
      <c r="DB156" s="255"/>
      <c r="DC156" s="255"/>
      <c r="DD156" s="255"/>
      <c r="DE156" s="255"/>
      <c r="DF156" s="255"/>
      <c r="DG156" s="255"/>
      <c r="DH156" s="255"/>
      <c r="DI156" s="255"/>
      <c r="DJ156" s="255"/>
      <c r="DK156" s="255"/>
      <c r="DL156" s="255"/>
    </row>
    <row r="157" spans="1:116" x14ac:dyDescent="0.35">
      <c r="A157" s="256" t="s">
        <v>8463</v>
      </c>
      <c r="B157" s="257" t="s">
        <v>8464</v>
      </c>
      <c r="C157" s="260">
        <v>0.8110999861</v>
      </c>
      <c r="D157" s="261">
        <v>7</v>
      </c>
      <c r="E157" s="260">
        <v>0.37</v>
      </c>
      <c r="F157" s="260">
        <v>6.25</v>
      </c>
      <c r="G157" s="260">
        <v>0.64374360080000004</v>
      </c>
      <c r="H157" s="260">
        <v>35.700000000000003</v>
      </c>
      <c r="I157" s="261">
        <v>3</v>
      </c>
      <c r="J157" s="261" t="str">
        <f>IFERROR(VLOOKUP($B157,'Core Indicators'!$E$3:$EU$906,147,FALSE),"x")</f>
        <v>x</v>
      </c>
      <c r="K157" s="262">
        <v>-0.76636308430000011</v>
      </c>
      <c r="L157" s="260">
        <v>4.75</v>
      </c>
      <c r="M157" s="261">
        <v>65</v>
      </c>
      <c r="N157" s="261">
        <v>33</v>
      </c>
      <c r="O157" s="261" t="str">
        <f>IFERROR(VLOOKUP(B157,'Core Indicators'!$E$3:$G$9906,3,FALSE),"x")</f>
        <v>x</v>
      </c>
      <c r="P157" s="261">
        <v>72180</v>
      </c>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255"/>
      <c r="CC157" s="255"/>
      <c r="CD157" s="255"/>
      <c r="CE157" s="255"/>
      <c r="CF157" s="255"/>
      <c r="CG157" s="255"/>
      <c r="CH157" s="255"/>
      <c r="CI157" s="255"/>
      <c r="CJ157" s="255"/>
      <c r="CK157" s="255"/>
      <c r="CL157" s="255"/>
      <c r="CM157" s="255"/>
      <c r="CN157" s="255"/>
      <c r="CO157" s="255"/>
      <c r="CP157" s="255"/>
      <c r="CQ157" s="255"/>
      <c r="CR157" s="255"/>
      <c r="CS157" s="255"/>
      <c r="CT157" s="255"/>
      <c r="CU157" s="255"/>
      <c r="CV157" s="255"/>
      <c r="CW157" s="255"/>
      <c r="CX157" s="255"/>
      <c r="CY157" s="255"/>
      <c r="CZ157" s="255"/>
      <c r="DA157" s="255"/>
      <c r="DB157" s="255"/>
      <c r="DC157" s="255"/>
      <c r="DD157" s="255"/>
      <c r="DE157" s="255"/>
      <c r="DF157" s="255"/>
      <c r="DG157" s="255"/>
      <c r="DH157" s="255"/>
      <c r="DI157" s="255"/>
      <c r="DJ157" s="255"/>
      <c r="DK157" s="255"/>
      <c r="DL157" s="255"/>
    </row>
    <row r="158" spans="1:116" x14ac:dyDescent="0.35">
      <c r="A158" s="256" t="s">
        <v>3367</v>
      </c>
      <c r="B158" s="257" t="s">
        <v>8465</v>
      </c>
      <c r="C158" s="260">
        <v>0.18000004259999999</v>
      </c>
      <c r="D158" s="261">
        <v>12</v>
      </c>
      <c r="E158" s="260">
        <v>0</v>
      </c>
      <c r="F158" s="260">
        <v>7.2</v>
      </c>
      <c r="G158" s="260">
        <v>0.3970940348</v>
      </c>
      <c r="H158" s="260">
        <v>38.799999999999997</v>
      </c>
      <c r="I158" s="261">
        <v>3</v>
      </c>
      <c r="J158" s="261">
        <f>IFERROR(VLOOKUP($B158,'Core Indicators'!$E$3:$EU$906,147,FALSE),"x")</f>
        <v>371</v>
      </c>
      <c r="K158" s="262">
        <v>-0.76245963569999997</v>
      </c>
      <c r="L158" s="260">
        <v>6</v>
      </c>
      <c r="M158" s="261">
        <v>66</v>
      </c>
      <c r="N158" s="261">
        <v>34</v>
      </c>
      <c r="O158" s="261">
        <f>IFERROR(VLOOKUP(B158,'Core Indicators'!$E$3:$G$9906,3,FALSE),"x")</f>
        <v>6700000</v>
      </c>
      <c r="P158" s="261">
        <v>20720</v>
      </c>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c r="CE158" s="255"/>
      <c r="CF158" s="255"/>
      <c r="CG158" s="255"/>
      <c r="CH158" s="255"/>
      <c r="CI158" s="255"/>
      <c r="CJ158" s="255"/>
      <c r="CK158" s="255"/>
      <c r="CL158" s="255"/>
      <c r="CM158" s="255"/>
      <c r="CN158" s="255"/>
      <c r="CO158" s="255"/>
      <c r="CP158" s="255"/>
      <c r="CQ158" s="255"/>
      <c r="CR158" s="255"/>
      <c r="CS158" s="255"/>
      <c r="CT158" s="255"/>
      <c r="CU158" s="255"/>
      <c r="CV158" s="255"/>
      <c r="CW158" s="255"/>
      <c r="CX158" s="255"/>
      <c r="CY158" s="255"/>
      <c r="CZ158" s="255"/>
      <c r="DA158" s="255"/>
      <c r="DB158" s="255"/>
      <c r="DC158" s="255"/>
      <c r="DD158" s="255"/>
      <c r="DE158" s="255"/>
      <c r="DF158" s="255"/>
      <c r="DG158" s="255"/>
      <c r="DH158" s="255"/>
      <c r="DI158" s="255"/>
      <c r="DJ158" s="255"/>
      <c r="DK158" s="255"/>
      <c r="DL158" s="255"/>
    </row>
    <row r="159" spans="1:116" x14ac:dyDescent="0.35">
      <c r="A159" s="256" t="s">
        <v>114</v>
      </c>
      <c r="B159" s="257" t="s">
        <v>8466</v>
      </c>
      <c r="C159" s="260">
        <v>0</v>
      </c>
      <c r="D159" s="261" t="s">
        <v>14</v>
      </c>
      <c r="E159" s="260">
        <v>0</v>
      </c>
      <c r="F159" s="260">
        <v>1.4833333333000001</v>
      </c>
      <c r="G159" s="260" t="s">
        <v>14</v>
      </c>
      <c r="H159" s="260">
        <v>36.799999999999997</v>
      </c>
      <c r="I159" s="261">
        <v>5</v>
      </c>
      <c r="J159" s="261">
        <f>IFERROR(VLOOKUP($B159,'Core Indicators'!$E$3:$EU$906,147,FALSE),"x")</f>
        <v>1799</v>
      </c>
      <c r="K159" s="262">
        <v>-2.3503582478</v>
      </c>
      <c r="L159" s="260">
        <v>1</v>
      </c>
      <c r="M159" s="261">
        <v>7</v>
      </c>
      <c r="N159" s="261">
        <v>9</v>
      </c>
      <c r="O159" s="261">
        <f>IFERROR(VLOOKUP(B159,'Core Indicators'!$E$3:$G$9906,3,FALSE),"x")</f>
        <v>15755000</v>
      </c>
      <c r="P159" s="261">
        <v>627340</v>
      </c>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c r="CE159" s="255"/>
      <c r="CF159" s="255"/>
      <c r="CG159" s="255"/>
      <c r="CH159" s="255"/>
      <c r="CI159" s="255"/>
      <c r="CJ159" s="255"/>
      <c r="CK159" s="255"/>
      <c r="CL159" s="255"/>
      <c r="CM159" s="255"/>
      <c r="CN159" s="255"/>
      <c r="CO159" s="255"/>
      <c r="CP159" s="255"/>
      <c r="CQ159" s="255"/>
      <c r="CR159" s="255"/>
      <c r="CS159" s="255"/>
      <c r="CT159" s="255"/>
      <c r="CU159" s="255"/>
      <c r="CV159" s="255"/>
      <c r="CW159" s="255"/>
      <c r="CX159" s="255"/>
      <c r="CY159" s="255"/>
      <c r="CZ159" s="255"/>
      <c r="DA159" s="255"/>
      <c r="DB159" s="255"/>
      <c r="DC159" s="255"/>
      <c r="DD159" s="255"/>
      <c r="DE159" s="255"/>
      <c r="DF159" s="255"/>
      <c r="DG159" s="255"/>
      <c r="DH159" s="255"/>
      <c r="DI159" s="255"/>
      <c r="DJ159" s="255"/>
      <c r="DK159" s="255"/>
      <c r="DL159" s="255"/>
    </row>
    <row r="160" spans="1:116" x14ac:dyDescent="0.35">
      <c r="A160" s="256" t="s">
        <v>8467</v>
      </c>
      <c r="B160" s="257" t="s">
        <v>8468</v>
      </c>
      <c r="C160" s="260">
        <v>0.29583300080000002</v>
      </c>
      <c r="D160" s="261">
        <v>8</v>
      </c>
      <c r="E160" s="260">
        <v>0</v>
      </c>
      <c r="F160" s="260">
        <v>6.95</v>
      </c>
      <c r="G160" s="260">
        <v>0.16149411559999999</v>
      </c>
      <c r="H160" s="260">
        <v>36.200000000000003</v>
      </c>
      <c r="I160" s="261">
        <v>1</v>
      </c>
      <c r="J160" s="261" t="str">
        <f>IFERROR(VLOOKUP($B160,'Core Indicators'!$E$3:$EU$906,147,FALSE),"x")</f>
        <v>x</v>
      </c>
      <c r="K160" s="262">
        <v>-0.11906975509999999</v>
      </c>
      <c r="L160" s="260">
        <v>6</v>
      </c>
      <c r="M160" s="261">
        <v>66</v>
      </c>
      <c r="N160" s="261">
        <v>39</v>
      </c>
      <c r="O160" s="261" t="str">
        <f>IFERROR(VLOOKUP(B160,'Core Indicators'!$E$3:$G$9906,3,FALSE),"x")</f>
        <v>x</v>
      </c>
      <c r="P160" s="261">
        <v>87460</v>
      </c>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c r="CE160" s="255"/>
      <c r="CF160" s="255"/>
      <c r="CG160" s="255"/>
      <c r="CH160" s="255"/>
      <c r="CI160" s="255"/>
      <c r="CJ160" s="255"/>
      <c r="CK160" s="255"/>
      <c r="CL160" s="255"/>
      <c r="CM160" s="255"/>
      <c r="CN160" s="255"/>
      <c r="CO160" s="255"/>
      <c r="CP160" s="255"/>
      <c r="CQ160" s="255"/>
      <c r="CR160" s="255"/>
      <c r="CS160" s="255"/>
      <c r="CT160" s="255"/>
      <c r="CU160" s="255"/>
      <c r="CV160" s="255"/>
      <c r="CW160" s="255"/>
      <c r="CX160" s="255"/>
      <c r="CY160" s="255"/>
      <c r="CZ160" s="255"/>
      <c r="DA160" s="255"/>
      <c r="DB160" s="255"/>
      <c r="DC160" s="255"/>
      <c r="DD160" s="255"/>
      <c r="DE160" s="255"/>
      <c r="DF160" s="255"/>
      <c r="DG160" s="255"/>
      <c r="DH160" s="255"/>
      <c r="DI160" s="255"/>
      <c r="DJ160" s="255"/>
      <c r="DK160" s="255"/>
      <c r="DL160" s="255"/>
    </row>
    <row r="161" spans="1:116" x14ac:dyDescent="0.35">
      <c r="A161" s="256" t="s">
        <v>392</v>
      </c>
      <c r="B161" s="257" t="s">
        <v>8469</v>
      </c>
      <c r="C161" s="260">
        <v>0.77907274400000004</v>
      </c>
      <c r="D161" s="261">
        <v>10</v>
      </c>
      <c r="E161" s="260">
        <v>0</v>
      </c>
      <c r="F161" s="260">
        <v>2.6666666666999999</v>
      </c>
      <c r="G161" s="260" t="s">
        <v>14</v>
      </c>
      <c r="H161" s="260">
        <v>44.1</v>
      </c>
      <c r="I161" s="261">
        <v>5</v>
      </c>
      <c r="J161" s="261">
        <f>IFERROR(VLOOKUP($B161,'Core Indicators'!$E$3:$EU$906,147,FALSE),"x")</f>
        <v>849</v>
      </c>
      <c r="K161" s="262">
        <v>-1.9697244167000001</v>
      </c>
      <c r="L161" s="260">
        <v>2.25</v>
      </c>
      <c r="M161" s="261">
        <v>-2</v>
      </c>
      <c r="N161" s="261">
        <v>12</v>
      </c>
      <c r="O161" s="261">
        <f>IFERROR(VLOOKUP(B161,'Core Indicators'!$E$3:$G$9906,3,FALSE),"x")</f>
        <v>12400000</v>
      </c>
      <c r="P161" s="261">
        <v>644329</v>
      </c>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c r="CE161" s="255"/>
      <c r="CF161" s="255"/>
      <c r="CG161" s="255"/>
      <c r="CH161" s="255"/>
      <c r="CI161" s="255"/>
      <c r="CJ161" s="255"/>
      <c r="CK161" s="255"/>
      <c r="CL161" s="255"/>
      <c r="CM161" s="255"/>
      <c r="CN161" s="255"/>
      <c r="CO161" s="255"/>
      <c r="CP161" s="255"/>
      <c r="CQ161" s="255"/>
      <c r="CR161" s="255"/>
      <c r="CS161" s="255"/>
      <c r="CT161" s="255"/>
      <c r="CU161" s="255"/>
      <c r="CV161" s="255"/>
      <c r="CW161" s="255"/>
      <c r="CX161" s="255"/>
      <c r="CY161" s="255"/>
      <c r="CZ161" s="255"/>
      <c r="DA161" s="255"/>
      <c r="DB161" s="255"/>
      <c r="DC161" s="255"/>
      <c r="DD161" s="255"/>
      <c r="DE161" s="255"/>
      <c r="DF161" s="255"/>
      <c r="DG161" s="255"/>
      <c r="DH161" s="255"/>
      <c r="DI161" s="255"/>
      <c r="DJ161" s="255"/>
      <c r="DK161" s="255"/>
      <c r="DL161" s="255"/>
    </row>
    <row r="162" spans="1:116" x14ac:dyDescent="0.35">
      <c r="A162" s="256" t="s">
        <v>8470</v>
      </c>
      <c r="B162" s="257" t="s">
        <v>8471</v>
      </c>
      <c r="C162" s="260">
        <v>0</v>
      </c>
      <c r="D162" s="261">
        <v>13</v>
      </c>
      <c r="E162" s="260">
        <v>0</v>
      </c>
      <c r="F162" s="260" t="s">
        <v>14</v>
      </c>
      <c r="G162" s="260">
        <v>0.54654479749999996</v>
      </c>
      <c r="H162" s="260">
        <v>56.3</v>
      </c>
      <c r="I162" s="261">
        <v>0</v>
      </c>
      <c r="J162" s="261" t="str">
        <f>IFERROR(VLOOKUP($B162,'Core Indicators'!$E$3:$EU$906,147,FALSE),"x")</f>
        <v>x</v>
      </c>
      <c r="K162" s="262">
        <v>-0.67970234159999998</v>
      </c>
      <c r="L162" s="260" t="s">
        <v>14</v>
      </c>
      <c r="M162" s="261">
        <v>84</v>
      </c>
      <c r="N162" s="261">
        <v>46</v>
      </c>
      <c r="O162" s="261" t="str">
        <f>IFERROR(VLOOKUP(B162,'Core Indicators'!$E$3:$G$9906,3,FALSE),"x")</f>
        <v>x</v>
      </c>
      <c r="P162" s="261">
        <v>960</v>
      </c>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5"/>
      <c r="CC162" s="255"/>
      <c r="CD162" s="255"/>
      <c r="CE162" s="255"/>
      <c r="CF162" s="255"/>
      <c r="CG162" s="255"/>
      <c r="CH162" s="255"/>
      <c r="CI162" s="255"/>
      <c r="CJ162" s="255"/>
      <c r="CK162" s="255"/>
      <c r="CL162" s="255"/>
      <c r="CM162" s="255"/>
      <c r="CN162" s="255"/>
      <c r="CO162" s="255"/>
      <c r="CP162" s="255"/>
      <c r="CQ162" s="255"/>
      <c r="CR162" s="255"/>
      <c r="CS162" s="255"/>
      <c r="CT162" s="255"/>
      <c r="CU162" s="255"/>
      <c r="CV162" s="255"/>
      <c r="CW162" s="255"/>
      <c r="CX162" s="255"/>
      <c r="CY162" s="255"/>
      <c r="CZ162" s="255"/>
      <c r="DA162" s="255"/>
      <c r="DB162" s="255"/>
      <c r="DC162" s="255"/>
      <c r="DD162" s="255"/>
      <c r="DE162" s="255"/>
      <c r="DF162" s="255"/>
      <c r="DG162" s="255"/>
      <c r="DH162" s="255"/>
      <c r="DI162" s="255"/>
      <c r="DJ162" s="255"/>
      <c r="DK162" s="255"/>
      <c r="DL162" s="255"/>
    </row>
    <row r="163" spans="1:116" x14ac:dyDescent="0.35">
      <c r="A163" s="256" t="s">
        <v>8472</v>
      </c>
      <c r="B163" s="257" t="s">
        <v>8473</v>
      </c>
      <c r="C163" s="260">
        <v>0.77306485170000006</v>
      </c>
      <c r="D163" s="261">
        <v>12</v>
      </c>
      <c r="E163" s="260">
        <v>0</v>
      </c>
      <c r="F163" s="260" t="s">
        <v>14</v>
      </c>
      <c r="G163" s="260">
        <v>0.46510644940000001</v>
      </c>
      <c r="H163" s="260">
        <v>57.9</v>
      </c>
      <c r="I163" s="261">
        <v>0</v>
      </c>
      <c r="J163" s="261" t="str">
        <f>IFERROR(VLOOKUP($B163,'Core Indicators'!$E$3:$EU$906,147,FALSE),"x")</f>
        <v>x</v>
      </c>
      <c r="K163" s="262">
        <v>-5.9651225799999999E-2</v>
      </c>
      <c r="L163" s="260" t="s">
        <v>14</v>
      </c>
      <c r="M163" s="261">
        <v>75</v>
      </c>
      <c r="N163" s="261">
        <v>44</v>
      </c>
      <c r="O163" s="261" t="str">
        <f>IFERROR(VLOOKUP(B163,'Core Indicators'!$E$3:$G$9906,3,FALSE),"x")</f>
        <v>x</v>
      </c>
      <c r="P163" s="261">
        <v>156000</v>
      </c>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5"/>
      <c r="CC163" s="255"/>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row>
    <row r="164" spans="1:116" x14ac:dyDescent="0.35">
      <c r="A164" s="256" t="s">
        <v>3892</v>
      </c>
      <c r="B164" s="257" t="s">
        <v>8474</v>
      </c>
      <c r="C164" s="260">
        <v>0.34016300849999997</v>
      </c>
      <c r="D164" s="261">
        <v>10</v>
      </c>
      <c r="E164" s="260">
        <v>0.19400000000000001</v>
      </c>
      <c r="F164" s="260">
        <v>8.65</v>
      </c>
      <c r="G164" s="260">
        <v>0.18995812400000001</v>
      </c>
      <c r="H164" s="260">
        <v>25</v>
      </c>
      <c r="I164" s="261">
        <v>1</v>
      </c>
      <c r="J164" s="261">
        <f>IFERROR(VLOOKUP($B164,'Core Indicators'!$E$3:$EU$906,147,FALSE),"x")</f>
        <v>0</v>
      </c>
      <c r="K164" s="262">
        <v>0.55673569439999993</v>
      </c>
      <c r="L164" s="260">
        <v>8</v>
      </c>
      <c r="M164" s="261">
        <v>88</v>
      </c>
      <c r="N164" s="261">
        <v>50</v>
      </c>
      <c r="O164" s="261">
        <f>IFERROR(VLOOKUP(B164,'Core Indicators'!$E$3:$G$9906,3,FALSE),"x")</f>
        <v>5648000</v>
      </c>
      <c r="P164" s="261">
        <v>48086</v>
      </c>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c r="CE164" s="255"/>
      <c r="CF164" s="255"/>
      <c r="CG164" s="255"/>
      <c r="CH164" s="255"/>
      <c r="CI164" s="255"/>
      <c r="CJ164" s="255"/>
      <c r="CK164" s="255"/>
      <c r="CL164" s="255"/>
      <c r="CM164" s="255"/>
      <c r="CN164" s="255"/>
      <c r="CO164" s="255"/>
      <c r="CP164" s="255"/>
      <c r="CQ164" s="255"/>
      <c r="CR164" s="255"/>
      <c r="CS164" s="255"/>
      <c r="CT164" s="255"/>
      <c r="CU164" s="255"/>
      <c r="CV164" s="255"/>
      <c r="CW164" s="255"/>
      <c r="CX164" s="255"/>
      <c r="CY164" s="255"/>
      <c r="CZ164" s="255"/>
      <c r="DA164" s="255"/>
      <c r="DB164" s="255"/>
      <c r="DC164" s="255"/>
      <c r="DD164" s="255"/>
      <c r="DE164" s="255"/>
      <c r="DF164" s="255"/>
      <c r="DG164" s="255"/>
      <c r="DH164" s="255"/>
      <c r="DI164" s="255"/>
      <c r="DJ164" s="255"/>
      <c r="DK164" s="255"/>
      <c r="DL164" s="255"/>
    </row>
    <row r="165" spans="1:116" x14ac:dyDescent="0.35">
      <c r="A165" s="256" t="s">
        <v>8475</v>
      </c>
      <c r="B165" s="257" t="s">
        <v>8476</v>
      </c>
      <c r="C165" s="260">
        <v>0.30942659909999998</v>
      </c>
      <c r="D165" s="261">
        <v>13</v>
      </c>
      <c r="E165" s="260">
        <v>5.33E-2</v>
      </c>
      <c r="F165" s="260">
        <v>9.15</v>
      </c>
      <c r="G165" s="260">
        <v>6.8603414500000001E-2</v>
      </c>
      <c r="H165" s="260">
        <v>24.6</v>
      </c>
      <c r="I165" s="261">
        <v>0</v>
      </c>
      <c r="J165" s="261" t="str">
        <f>IFERROR(VLOOKUP($B165,'Core Indicators'!$E$3:$EU$906,147,FALSE),"x")</f>
        <v>x</v>
      </c>
      <c r="K165" s="262">
        <v>1.1184208392999999</v>
      </c>
      <c r="L165" s="260">
        <v>9</v>
      </c>
      <c r="M165" s="261">
        <v>94</v>
      </c>
      <c r="N165" s="261">
        <v>60</v>
      </c>
      <c r="O165" s="261" t="str">
        <f>IFERROR(VLOOKUP(B165,'Core Indicators'!$E$3:$G$9906,3,FALSE),"x")</f>
        <v>x</v>
      </c>
      <c r="P165" s="261">
        <v>20140</v>
      </c>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5"/>
      <c r="CX165" s="255"/>
      <c r="CY165" s="255"/>
      <c r="CZ165" s="255"/>
      <c r="DA165" s="255"/>
      <c r="DB165" s="255"/>
      <c r="DC165" s="255"/>
      <c r="DD165" s="255"/>
      <c r="DE165" s="255"/>
      <c r="DF165" s="255"/>
      <c r="DG165" s="255"/>
      <c r="DH165" s="255"/>
      <c r="DI165" s="255"/>
      <c r="DJ165" s="255"/>
      <c r="DK165" s="255"/>
      <c r="DL165" s="255"/>
    </row>
    <row r="166" spans="1:116" x14ac:dyDescent="0.35">
      <c r="A166" s="256" t="s">
        <v>8477</v>
      </c>
      <c r="B166" s="257" t="s">
        <v>8478</v>
      </c>
      <c r="C166" s="260">
        <v>0</v>
      </c>
      <c r="D166" s="261">
        <v>12</v>
      </c>
      <c r="E166" s="260">
        <v>0</v>
      </c>
      <c r="F166" s="260" t="s">
        <v>14</v>
      </c>
      <c r="G166" s="260">
        <v>4.0217716600000002E-2</v>
      </c>
      <c r="H166" s="260">
        <v>30</v>
      </c>
      <c r="I166" s="261">
        <v>3</v>
      </c>
      <c r="J166" s="261" t="str">
        <f>IFERROR(VLOOKUP($B166,'Core Indicators'!$E$3:$EU$906,147,FALSE),"x")</f>
        <v>x</v>
      </c>
      <c r="K166" s="262">
        <v>1.9065259695000001</v>
      </c>
      <c r="L166" s="260" t="s">
        <v>14</v>
      </c>
      <c r="M166" s="261">
        <v>100</v>
      </c>
      <c r="N166" s="261">
        <v>85</v>
      </c>
      <c r="O166" s="261" t="str">
        <f>IFERROR(VLOOKUP(B166,'Core Indicators'!$E$3:$G$9906,3,FALSE),"x")</f>
        <v>x</v>
      </c>
      <c r="P166" s="261">
        <v>407310</v>
      </c>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5"/>
      <c r="CC166" s="255"/>
      <c r="CD166" s="255"/>
      <c r="CE166" s="255"/>
      <c r="CF166" s="255"/>
      <c r="CG166" s="255"/>
      <c r="CH166" s="255"/>
      <c r="CI166" s="255"/>
      <c r="CJ166" s="255"/>
      <c r="CK166" s="255"/>
      <c r="CL166" s="255"/>
      <c r="CM166" s="255"/>
      <c r="CN166" s="255"/>
      <c r="CO166" s="255"/>
      <c r="CP166" s="255"/>
      <c r="CQ166" s="255"/>
      <c r="CR166" s="255"/>
      <c r="CS166" s="255"/>
      <c r="CT166" s="255"/>
      <c r="CU166" s="255"/>
      <c r="CV166" s="255"/>
      <c r="CW166" s="255"/>
      <c r="CX166" s="255"/>
      <c r="CY166" s="255"/>
      <c r="CZ166" s="255"/>
      <c r="DA166" s="255"/>
      <c r="DB166" s="255"/>
      <c r="DC166" s="255"/>
      <c r="DD166" s="255"/>
      <c r="DE166" s="255"/>
      <c r="DF166" s="255"/>
      <c r="DG166" s="255"/>
      <c r="DH166" s="255"/>
      <c r="DI166" s="255"/>
      <c r="DJ166" s="255"/>
      <c r="DK166" s="255"/>
      <c r="DL166" s="255"/>
    </row>
    <row r="167" spans="1:116" x14ac:dyDescent="0.35">
      <c r="A167" s="256" t="s">
        <v>1247</v>
      </c>
      <c r="B167" s="257" t="s">
        <v>8479</v>
      </c>
      <c r="C167" s="260">
        <v>0</v>
      </c>
      <c r="D167" s="261">
        <v>5</v>
      </c>
      <c r="E167" s="260">
        <v>0</v>
      </c>
      <c r="F167" s="260">
        <v>3.5833333333000001</v>
      </c>
      <c r="G167" s="260">
        <v>0.57860936750000003</v>
      </c>
      <c r="H167" s="260">
        <v>54.6</v>
      </c>
      <c r="I167" s="261">
        <v>3</v>
      </c>
      <c r="J167" s="261">
        <f>IFERROR(VLOOKUP($B167,'Core Indicators'!$E$3:$EU$906,147,FALSE),"x")</f>
        <v>6</v>
      </c>
      <c r="K167" s="262">
        <v>-0.50188273189999999</v>
      </c>
      <c r="L167" s="260">
        <v>2.5</v>
      </c>
      <c r="M167" s="261">
        <v>19</v>
      </c>
      <c r="N167" s="261">
        <v>34</v>
      </c>
      <c r="O167" s="261">
        <f>IFERROR(VLOOKUP(B167,'Core Indicators'!$E$3:$G$9906,3,FALSE),"x")</f>
        <v>1185000</v>
      </c>
      <c r="P167" s="261">
        <v>17200</v>
      </c>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5"/>
      <c r="CC167" s="255"/>
      <c r="CD167" s="255"/>
      <c r="CE167" s="255"/>
      <c r="CF167" s="255"/>
      <c r="CG167" s="255"/>
      <c r="CH167" s="255"/>
      <c r="CI167" s="255"/>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55"/>
      <c r="DE167" s="255"/>
      <c r="DF167" s="255"/>
      <c r="DG167" s="255"/>
      <c r="DH167" s="255"/>
      <c r="DI167" s="255"/>
      <c r="DJ167" s="255"/>
      <c r="DK167" s="255"/>
      <c r="DL167" s="255"/>
    </row>
    <row r="168" spans="1:116" x14ac:dyDescent="0.35">
      <c r="A168" s="256" t="s">
        <v>8480</v>
      </c>
      <c r="B168" s="257" t="s">
        <v>8481</v>
      </c>
      <c r="C168" s="260">
        <v>0</v>
      </c>
      <c r="D168" s="261">
        <v>8</v>
      </c>
      <c r="E168" s="260">
        <v>0</v>
      </c>
      <c r="F168" s="260" t="s">
        <v>14</v>
      </c>
      <c r="G168" s="260" t="s">
        <v>14</v>
      </c>
      <c r="H168" s="260">
        <v>32.1</v>
      </c>
      <c r="I168" s="261">
        <v>0</v>
      </c>
      <c r="J168" s="261" t="str">
        <f>IFERROR(VLOOKUP($B168,'Core Indicators'!$E$3:$EU$906,147,FALSE),"x")</f>
        <v>x</v>
      </c>
      <c r="K168" s="262">
        <v>0.17143608630000001</v>
      </c>
      <c r="L168" s="260" t="s">
        <v>14</v>
      </c>
      <c r="M168" s="261">
        <v>72</v>
      </c>
      <c r="N168" s="261">
        <v>66</v>
      </c>
      <c r="O168" s="261" t="str">
        <f>IFERROR(VLOOKUP(B168,'Core Indicators'!$E$3:$G$9906,3,FALSE),"x")</f>
        <v>x</v>
      </c>
      <c r="P168" s="261">
        <v>460</v>
      </c>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c r="CE168" s="255"/>
      <c r="CF168" s="255"/>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row>
    <row r="169" spans="1:116" x14ac:dyDescent="0.35">
      <c r="A169" s="256" t="s">
        <v>91</v>
      </c>
      <c r="B169" s="257" t="s">
        <v>8482</v>
      </c>
      <c r="C169" s="260">
        <v>0.54330003230000001</v>
      </c>
      <c r="D169" s="261">
        <v>1</v>
      </c>
      <c r="E169" s="260">
        <v>0.85</v>
      </c>
      <c r="F169" s="260">
        <v>1.8</v>
      </c>
      <c r="G169" s="260">
        <v>0.54677704069999999</v>
      </c>
      <c r="H169" s="260">
        <v>37.5</v>
      </c>
      <c r="I169" s="261">
        <v>5</v>
      </c>
      <c r="J169" s="261">
        <f>IFERROR(VLOOKUP($B169,'Core Indicators'!$E$3:$EU$906,147,FALSE),"x")</f>
        <v>2251</v>
      </c>
      <c r="K169" s="262">
        <v>-2.0760633945000002</v>
      </c>
      <c r="L169" s="260">
        <v>1.5</v>
      </c>
      <c r="M169" s="261">
        <v>0</v>
      </c>
      <c r="N169" s="261">
        <v>13</v>
      </c>
      <c r="O169" s="261">
        <f>IFERROR(VLOOKUP(B169,'Core Indicators'!$E$3:$G$9906,3,FALSE),"x")</f>
        <v>21700000</v>
      </c>
      <c r="P169" s="261">
        <v>183630</v>
      </c>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255"/>
      <c r="BO169" s="255"/>
      <c r="BP169" s="255"/>
      <c r="BQ169" s="255"/>
      <c r="BR169" s="255"/>
      <c r="BS169" s="255"/>
      <c r="BT169" s="255"/>
      <c r="BU169" s="255"/>
      <c r="BV169" s="255"/>
      <c r="BW169" s="255"/>
      <c r="BX169" s="255"/>
      <c r="BY169" s="255"/>
      <c r="BZ169" s="255"/>
      <c r="CA169" s="255"/>
      <c r="CB169" s="255"/>
      <c r="CC169" s="255"/>
      <c r="CD169" s="255"/>
      <c r="CE169" s="255"/>
      <c r="CF169" s="255"/>
      <c r="CG169" s="255"/>
      <c r="CH169" s="255"/>
      <c r="CI169" s="255"/>
      <c r="CJ169" s="255"/>
      <c r="CK169" s="255"/>
      <c r="CL169" s="255"/>
      <c r="CM169" s="255"/>
      <c r="CN169" s="255"/>
      <c r="CO169" s="255"/>
      <c r="CP169" s="255"/>
      <c r="CQ169" s="255"/>
      <c r="CR169" s="255"/>
      <c r="CS169" s="255"/>
      <c r="CT169" s="255"/>
      <c r="CU169" s="255"/>
      <c r="CV169" s="255"/>
      <c r="CW169" s="255"/>
      <c r="CX169" s="255"/>
      <c r="CY169" s="255"/>
      <c r="CZ169" s="255"/>
      <c r="DA169" s="255"/>
      <c r="DB169" s="255"/>
      <c r="DC169" s="255"/>
      <c r="DD169" s="255"/>
      <c r="DE169" s="255"/>
      <c r="DF169" s="255"/>
      <c r="DG169" s="255"/>
      <c r="DH169" s="255"/>
      <c r="DI169" s="255"/>
      <c r="DJ169" s="255"/>
      <c r="DK169" s="255"/>
      <c r="DL169" s="255"/>
    </row>
    <row r="170" spans="1:116" x14ac:dyDescent="0.35">
      <c r="A170" s="256" t="s">
        <v>511</v>
      </c>
      <c r="B170" s="257" t="s">
        <v>8483</v>
      </c>
      <c r="C170" s="260">
        <v>0.92045000249999998</v>
      </c>
      <c r="D170" s="261">
        <v>9</v>
      </c>
      <c r="E170" s="260">
        <v>0.185</v>
      </c>
      <c r="F170" s="260">
        <v>2.9333333332999998</v>
      </c>
      <c r="G170" s="260">
        <v>0.7006806672</v>
      </c>
      <c r="H170" s="260">
        <v>43.3</v>
      </c>
      <c r="I170" s="261">
        <v>5</v>
      </c>
      <c r="J170" s="261">
        <f>IFERROR(VLOOKUP($B170,'Core Indicators'!$E$3:$EU$906,147,FALSE),"x")</f>
        <v>196</v>
      </c>
      <c r="K170" s="262">
        <v>-1.2833583355</v>
      </c>
      <c r="L170" s="260">
        <v>1.75</v>
      </c>
      <c r="M170" s="261">
        <v>17</v>
      </c>
      <c r="N170" s="261">
        <v>20</v>
      </c>
      <c r="O170" s="261">
        <f>IFERROR(VLOOKUP(B170,'Core Indicators'!$E$3:$G$9906,3,FALSE),"x")</f>
        <v>18315000</v>
      </c>
      <c r="P170" s="261">
        <v>1259200</v>
      </c>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c r="CE170" s="255"/>
      <c r="CF170" s="255"/>
      <c r="CG170" s="255"/>
      <c r="CH170" s="255"/>
      <c r="CI170" s="255"/>
      <c r="CJ170" s="255"/>
      <c r="CK170" s="255"/>
      <c r="CL170" s="255"/>
      <c r="CM170" s="255"/>
      <c r="CN170" s="255"/>
      <c r="CO170" s="255"/>
      <c r="CP170" s="255"/>
      <c r="CQ170" s="255"/>
      <c r="CR170" s="255"/>
      <c r="CS170" s="255"/>
      <c r="CT170" s="255"/>
      <c r="CU170" s="255"/>
      <c r="CV170" s="255"/>
      <c r="CW170" s="255"/>
      <c r="CX170" s="255"/>
      <c r="CY170" s="255"/>
      <c r="CZ170" s="255"/>
      <c r="DA170" s="255"/>
      <c r="DB170" s="255"/>
      <c r="DC170" s="255"/>
      <c r="DD170" s="255"/>
      <c r="DE170" s="255"/>
      <c r="DF170" s="255"/>
      <c r="DG170" s="255"/>
      <c r="DH170" s="255"/>
      <c r="DI170" s="255"/>
      <c r="DJ170" s="255"/>
      <c r="DK170" s="255"/>
      <c r="DL170" s="255"/>
    </row>
    <row r="171" spans="1:116" x14ac:dyDescent="0.35">
      <c r="A171" s="256" t="s">
        <v>8484</v>
      </c>
      <c r="B171" s="257" t="s">
        <v>8485</v>
      </c>
      <c r="C171" s="260">
        <v>0.73349999629999996</v>
      </c>
      <c r="D171" s="261">
        <v>5</v>
      </c>
      <c r="E171" s="260">
        <v>0</v>
      </c>
      <c r="F171" s="260">
        <v>4.8666666666999996</v>
      </c>
      <c r="G171" s="260">
        <v>0.56568342780000003</v>
      </c>
      <c r="H171" s="260">
        <v>43.1</v>
      </c>
      <c r="I171" s="261">
        <v>2</v>
      </c>
      <c r="J171" s="261" t="str">
        <f>IFERROR(VLOOKUP($B171,'Core Indicators'!$E$3:$EU$906,147,FALSE),"x")</f>
        <v>x</v>
      </c>
      <c r="K171" s="262">
        <v>-0.58879667520000001</v>
      </c>
      <c r="L171" s="260">
        <v>4</v>
      </c>
      <c r="M171" s="261">
        <v>44</v>
      </c>
      <c r="N171" s="261">
        <v>29</v>
      </c>
      <c r="O171" s="261" t="str">
        <f>IFERROR(VLOOKUP(B171,'Core Indicators'!$E$3:$G$9906,3,FALSE),"x")</f>
        <v>x</v>
      </c>
      <c r="P171" s="261">
        <v>54390</v>
      </c>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255"/>
      <c r="BP171" s="255"/>
      <c r="BQ171" s="255"/>
      <c r="BR171" s="255"/>
      <c r="BS171" s="255"/>
      <c r="BT171" s="255"/>
      <c r="BU171" s="255"/>
      <c r="BV171" s="255"/>
      <c r="BW171" s="255"/>
      <c r="BX171" s="255"/>
      <c r="BY171" s="255"/>
      <c r="BZ171" s="255"/>
      <c r="CA171" s="255"/>
      <c r="CB171" s="255"/>
      <c r="CC171" s="255"/>
      <c r="CD171" s="255"/>
      <c r="CE171" s="255"/>
      <c r="CF171" s="255"/>
      <c r="CG171" s="255"/>
      <c r="CH171" s="255"/>
      <c r="CI171" s="255"/>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row>
    <row r="172" spans="1:116" x14ac:dyDescent="0.35">
      <c r="A172" s="256" t="s">
        <v>300</v>
      </c>
      <c r="B172" s="257" t="s">
        <v>8486</v>
      </c>
      <c r="C172" s="260">
        <v>0.31875000450000002</v>
      </c>
      <c r="D172" s="261">
        <v>8</v>
      </c>
      <c r="E172" s="260">
        <v>0.05</v>
      </c>
      <c r="F172" s="260">
        <v>3.3</v>
      </c>
      <c r="G172" s="260">
        <v>0.37672290009999998</v>
      </c>
      <c r="H172" s="260">
        <v>34.9</v>
      </c>
      <c r="I172" s="261">
        <v>3</v>
      </c>
      <c r="J172" s="261">
        <f>IFERROR(VLOOKUP($B172,'Core Indicators'!$E$3:$EU$906,147,FALSE),"x")</f>
        <v>15</v>
      </c>
      <c r="K172" s="262">
        <v>0.1028815731</v>
      </c>
      <c r="L172" s="260">
        <v>3.25</v>
      </c>
      <c r="M172" s="261">
        <v>32</v>
      </c>
      <c r="N172" s="261">
        <v>36</v>
      </c>
      <c r="O172" s="261">
        <f>IFERROR(VLOOKUP(B172,'Core Indicators'!$E$3:$G$9906,3,FALSE),"x")</f>
        <v>63878000</v>
      </c>
      <c r="P172" s="261">
        <v>510890</v>
      </c>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T172" s="255"/>
      <c r="BU172" s="255"/>
      <c r="BV172" s="255"/>
      <c r="BW172" s="255"/>
      <c r="BX172" s="255"/>
      <c r="BY172" s="255"/>
      <c r="BZ172" s="255"/>
      <c r="CA172" s="255"/>
      <c r="CB172" s="255"/>
      <c r="CC172" s="255"/>
      <c r="CD172" s="255"/>
      <c r="CE172" s="255"/>
      <c r="CF172" s="255"/>
      <c r="CG172" s="255"/>
      <c r="CH172" s="255"/>
      <c r="CI172" s="255"/>
      <c r="CJ172" s="255"/>
      <c r="CK172" s="255"/>
      <c r="CL172" s="255"/>
      <c r="CM172" s="255"/>
      <c r="CN172" s="255"/>
      <c r="CO172" s="255"/>
      <c r="CP172" s="255"/>
      <c r="CQ172" s="255"/>
      <c r="CR172" s="255"/>
      <c r="CS172" s="255"/>
      <c r="CT172" s="255"/>
      <c r="CU172" s="255"/>
      <c r="CV172" s="255"/>
      <c r="CW172" s="255"/>
      <c r="CX172" s="255"/>
      <c r="CY172" s="255"/>
      <c r="CZ172" s="255"/>
      <c r="DA172" s="255"/>
      <c r="DB172" s="255"/>
      <c r="DC172" s="255"/>
      <c r="DD172" s="255"/>
      <c r="DE172" s="255"/>
      <c r="DF172" s="255"/>
      <c r="DG172" s="255"/>
      <c r="DH172" s="255"/>
      <c r="DI172" s="255"/>
      <c r="DJ172" s="255"/>
      <c r="DK172" s="255"/>
      <c r="DL172" s="255"/>
    </row>
    <row r="173" spans="1:116" x14ac:dyDescent="0.35">
      <c r="A173" s="256" t="s">
        <v>8487</v>
      </c>
      <c r="B173" s="257" t="s">
        <v>8488</v>
      </c>
      <c r="C173" s="260">
        <v>0.3105010326</v>
      </c>
      <c r="D173" s="261">
        <v>5</v>
      </c>
      <c r="E173" s="260">
        <v>0.21299999999999999</v>
      </c>
      <c r="F173" s="260">
        <v>2.9166666666999999</v>
      </c>
      <c r="G173" s="260">
        <v>0.37746660949999999</v>
      </c>
      <c r="H173" s="260">
        <v>34</v>
      </c>
      <c r="I173" s="261">
        <v>1</v>
      </c>
      <c r="J173" s="261" t="str">
        <f>IFERROR(VLOOKUP($B173,'Core Indicators'!$E$3:$EU$906,147,FALSE),"x")</f>
        <v>x</v>
      </c>
      <c r="K173" s="262">
        <v>-1.2279412746</v>
      </c>
      <c r="L173" s="260">
        <v>2</v>
      </c>
      <c r="M173" s="261">
        <v>9</v>
      </c>
      <c r="N173" s="261">
        <v>25</v>
      </c>
      <c r="O173" s="261" t="str">
        <f>IFERROR(VLOOKUP(B173,'Core Indicators'!$E$3:$G$9906,3,FALSE),"x")</f>
        <v>x</v>
      </c>
      <c r="P173" s="261">
        <v>138786</v>
      </c>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T173" s="255"/>
      <c r="BU173" s="255"/>
      <c r="BV173" s="255"/>
      <c r="BW173" s="255"/>
      <c r="BX173" s="255"/>
      <c r="BY173" s="255"/>
      <c r="BZ173" s="255"/>
      <c r="CA173" s="255"/>
      <c r="CB173" s="255"/>
      <c r="CC173" s="255"/>
      <c r="CD173" s="255"/>
      <c r="CE173" s="255"/>
      <c r="CF173" s="255"/>
      <c r="CG173" s="255"/>
      <c r="CH173" s="255"/>
      <c r="CI173" s="255"/>
      <c r="CJ173" s="255"/>
      <c r="CK173" s="255"/>
      <c r="CL173" s="255"/>
      <c r="CM173" s="255"/>
      <c r="CN173" s="255"/>
      <c r="CO173" s="255"/>
      <c r="CP173" s="255"/>
      <c r="CQ173" s="255"/>
      <c r="CR173" s="255"/>
      <c r="CS173" s="255"/>
      <c r="CT173" s="255"/>
      <c r="CU173" s="255"/>
      <c r="CV173" s="255"/>
      <c r="CW173" s="255"/>
      <c r="CX173" s="255"/>
      <c r="CY173" s="255"/>
      <c r="CZ173" s="255"/>
      <c r="DA173" s="255"/>
      <c r="DB173" s="255"/>
      <c r="DC173" s="255"/>
      <c r="DD173" s="255"/>
      <c r="DE173" s="255"/>
      <c r="DF173" s="255"/>
      <c r="DG173" s="255"/>
      <c r="DH173" s="255"/>
      <c r="DI173" s="255"/>
      <c r="DJ173" s="255"/>
      <c r="DK173" s="255"/>
      <c r="DL173" s="255"/>
    </row>
    <row r="174" spans="1:116" x14ac:dyDescent="0.35">
      <c r="A174" s="256" t="s">
        <v>8489</v>
      </c>
      <c r="B174" s="257" t="s">
        <v>8490</v>
      </c>
      <c r="C174" s="260">
        <v>0.27369995949999998</v>
      </c>
      <c r="D174" s="261">
        <v>1</v>
      </c>
      <c r="E174" s="260">
        <v>0.1</v>
      </c>
      <c r="F174" s="260">
        <v>2.75</v>
      </c>
      <c r="G174" s="260" t="s">
        <v>14</v>
      </c>
      <c r="H174" s="260">
        <v>40.799999999999997</v>
      </c>
      <c r="I174" s="261">
        <v>0</v>
      </c>
      <c r="J174" s="261" t="str">
        <f>IFERROR(VLOOKUP($B174,'Core Indicators'!$E$3:$EU$906,147,FALSE),"x")</f>
        <v>x</v>
      </c>
      <c r="K174" s="262">
        <v>-1.4147845507000001</v>
      </c>
      <c r="L174" s="260">
        <v>1.75</v>
      </c>
      <c r="M174" s="261">
        <v>2</v>
      </c>
      <c r="N174" s="261">
        <v>19</v>
      </c>
      <c r="O174" s="261" t="str">
        <f>IFERROR(VLOOKUP(B174,'Core Indicators'!$E$3:$G$9906,3,FALSE),"x")</f>
        <v>x</v>
      </c>
      <c r="P174" s="261">
        <v>469930</v>
      </c>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T174" s="255"/>
      <c r="BU174" s="255"/>
      <c r="BV174" s="255"/>
      <c r="BW174" s="255"/>
      <c r="BX174" s="255"/>
      <c r="BY174" s="255"/>
      <c r="BZ174" s="255"/>
      <c r="CA174" s="255"/>
      <c r="CB174" s="255"/>
      <c r="CC174" s="255"/>
      <c r="CD174" s="255"/>
      <c r="CE174" s="255"/>
      <c r="CF174" s="255"/>
      <c r="CG174" s="255"/>
      <c r="CH174" s="255"/>
      <c r="CI174" s="255"/>
      <c r="CJ174" s="255"/>
      <c r="CK174" s="255"/>
      <c r="CL174" s="255"/>
      <c r="CM174" s="255"/>
      <c r="CN174" s="255"/>
      <c r="CO174" s="255"/>
      <c r="CP174" s="255"/>
      <c r="CQ174" s="255"/>
      <c r="CR174" s="255"/>
      <c r="CS174" s="255"/>
      <c r="CT174" s="255"/>
      <c r="CU174" s="255"/>
      <c r="CV174" s="255"/>
      <c r="CW174" s="255"/>
      <c r="CX174" s="255"/>
      <c r="CY174" s="255"/>
      <c r="CZ174" s="255"/>
      <c r="DA174" s="255"/>
      <c r="DB174" s="255"/>
      <c r="DC174" s="255"/>
      <c r="DD174" s="255"/>
      <c r="DE174" s="255"/>
      <c r="DF174" s="255"/>
      <c r="DG174" s="255"/>
      <c r="DH174" s="255"/>
      <c r="DI174" s="255"/>
      <c r="DJ174" s="255"/>
      <c r="DK174" s="255"/>
      <c r="DL174" s="255"/>
    </row>
    <row r="175" spans="1:116" x14ac:dyDescent="0.35">
      <c r="A175" s="256" t="s">
        <v>8491</v>
      </c>
      <c r="B175" s="257" t="s">
        <v>8492</v>
      </c>
      <c r="C175" s="260">
        <v>0</v>
      </c>
      <c r="D175" s="261">
        <v>13</v>
      </c>
      <c r="E175" s="260">
        <v>0</v>
      </c>
      <c r="F175" s="260">
        <v>7.55</v>
      </c>
      <c r="G175" s="260" t="s">
        <v>14</v>
      </c>
      <c r="H175" s="260">
        <v>28.7</v>
      </c>
      <c r="I175" s="261">
        <v>0</v>
      </c>
      <c r="J175" s="261" t="str">
        <f>IFERROR(VLOOKUP($B175,'Core Indicators'!$E$3:$EU$906,147,FALSE),"x")</f>
        <v>x</v>
      </c>
      <c r="K175" s="262">
        <v>-1.111014843</v>
      </c>
      <c r="L175" s="260">
        <v>7</v>
      </c>
      <c r="M175" s="261">
        <v>71</v>
      </c>
      <c r="N175" s="261">
        <v>38</v>
      </c>
      <c r="O175" s="261" t="str">
        <f>IFERROR(VLOOKUP(B175,'Core Indicators'!$E$3:$G$9906,3,FALSE),"x")</f>
        <v>x</v>
      </c>
      <c r="P175" s="261">
        <v>14870</v>
      </c>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c r="CE175" s="255"/>
      <c r="CF175" s="255"/>
      <c r="CG175" s="255"/>
      <c r="CH175" s="255"/>
      <c r="CI175" s="255"/>
      <c r="CJ175" s="255"/>
      <c r="CK175" s="255"/>
      <c r="CL175" s="255"/>
      <c r="CM175" s="255"/>
      <c r="CN175" s="255"/>
      <c r="CO175" s="255"/>
      <c r="CP175" s="255"/>
      <c r="CQ175" s="255"/>
      <c r="CR175" s="255"/>
      <c r="CS175" s="255"/>
      <c r="CT175" s="255"/>
      <c r="CU175" s="255"/>
      <c r="CV175" s="255"/>
      <c r="CW175" s="255"/>
      <c r="CX175" s="255"/>
      <c r="CY175" s="255"/>
      <c r="CZ175" s="255"/>
      <c r="DA175" s="255"/>
      <c r="DB175" s="255"/>
      <c r="DC175" s="255"/>
      <c r="DD175" s="255"/>
      <c r="DE175" s="255"/>
      <c r="DF175" s="255"/>
      <c r="DG175" s="255"/>
      <c r="DH175" s="255"/>
      <c r="DI175" s="255"/>
      <c r="DJ175" s="255"/>
      <c r="DK175" s="255"/>
      <c r="DL175" s="255"/>
    </row>
    <row r="176" spans="1:116" x14ac:dyDescent="0.35">
      <c r="A176" s="256" t="s">
        <v>2272</v>
      </c>
      <c r="B176" s="257" t="s">
        <v>8493</v>
      </c>
      <c r="C176" s="260">
        <v>0</v>
      </c>
      <c r="D176" s="261">
        <v>11</v>
      </c>
      <c r="E176" s="260">
        <v>0</v>
      </c>
      <c r="F176" s="260" t="s">
        <v>14</v>
      </c>
      <c r="G176" s="260">
        <v>0.41808821130000001</v>
      </c>
      <c r="H176" s="260">
        <v>37.6</v>
      </c>
      <c r="I176" s="261">
        <v>0</v>
      </c>
      <c r="J176" s="261">
        <f>IFERROR(VLOOKUP($B176,'Core Indicators'!$E$3:$EU$906,147,FALSE),"x")</f>
        <v>4</v>
      </c>
      <c r="K176" s="262">
        <v>0.45866918559999997</v>
      </c>
      <c r="L176" s="260" t="s">
        <v>14</v>
      </c>
      <c r="M176" s="261">
        <v>79</v>
      </c>
      <c r="N176" s="261" t="s">
        <v>14</v>
      </c>
      <c r="O176" s="261">
        <f>IFERROR(VLOOKUP(B176,'Core Indicators'!$E$3:$G$9906,3,FALSE),"x")</f>
        <v>105000</v>
      </c>
      <c r="P176" s="261">
        <v>720</v>
      </c>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5"/>
      <c r="BC176" s="255"/>
      <c r="BD176" s="255"/>
      <c r="BE176" s="255"/>
      <c r="BF176" s="255"/>
      <c r="BG176" s="255"/>
      <c r="BH176" s="255"/>
      <c r="BI176" s="255"/>
      <c r="BJ176" s="255"/>
      <c r="BK176" s="255"/>
      <c r="BL176" s="255"/>
      <c r="BM176" s="255"/>
      <c r="BN176" s="255"/>
      <c r="BO176" s="255"/>
      <c r="BP176" s="255"/>
      <c r="BQ176" s="255"/>
      <c r="BR176" s="255"/>
      <c r="BS176" s="255"/>
      <c r="BT176" s="255"/>
      <c r="BU176" s="255"/>
      <c r="BV176" s="255"/>
      <c r="BW176" s="255"/>
      <c r="BX176" s="255"/>
      <c r="BY176" s="255"/>
      <c r="BZ176" s="255"/>
      <c r="CA176" s="255"/>
      <c r="CB176" s="255"/>
      <c r="CC176" s="255"/>
      <c r="CD176" s="255"/>
      <c r="CE176" s="255"/>
      <c r="CF176" s="255"/>
      <c r="CG176" s="255"/>
      <c r="CH176" s="255"/>
      <c r="CI176" s="255"/>
      <c r="CJ176" s="255"/>
      <c r="CK176" s="255"/>
      <c r="CL176" s="255"/>
      <c r="CM176" s="255"/>
      <c r="CN176" s="255"/>
      <c r="CO176" s="255"/>
      <c r="CP176" s="255"/>
      <c r="CQ176" s="255"/>
      <c r="CR176" s="255"/>
      <c r="CS176" s="255"/>
      <c r="CT176" s="255"/>
      <c r="CU176" s="255"/>
      <c r="CV176" s="255"/>
      <c r="CW176" s="255"/>
      <c r="CX176" s="255"/>
      <c r="CY176" s="255"/>
      <c r="CZ176" s="255"/>
      <c r="DA176" s="255"/>
      <c r="DB176" s="255"/>
      <c r="DC176" s="255"/>
      <c r="DD176" s="255"/>
      <c r="DE176" s="255"/>
      <c r="DF176" s="255"/>
      <c r="DG176" s="255"/>
      <c r="DH176" s="255"/>
      <c r="DI176" s="255"/>
      <c r="DJ176" s="255"/>
      <c r="DK176" s="255"/>
      <c r="DL176" s="255"/>
    </row>
    <row r="177" spans="1:116" x14ac:dyDescent="0.35">
      <c r="A177" s="256" t="s">
        <v>3379</v>
      </c>
      <c r="B177" s="257" t="s">
        <v>8494</v>
      </c>
      <c r="C177" s="260">
        <v>0.75771999329999995</v>
      </c>
      <c r="D177" s="261">
        <v>12</v>
      </c>
      <c r="E177" s="260">
        <v>0.40300000000000002</v>
      </c>
      <c r="F177" s="260">
        <v>8.4499999999999993</v>
      </c>
      <c r="G177" s="260">
        <v>0.32349148620000001</v>
      </c>
      <c r="H177" s="260">
        <v>40.299999999999997</v>
      </c>
      <c r="I177" s="261">
        <v>0</v>
      </c>
      <c r="J177" s="261">
        <f>IFERROR(VLOOKUP($B177,'Core Indicators'!$E$3:$EU$906,147,FALSE),"x")</f>
        <v>20</v>
      </c>
      <c r="K177" s="262">
        <v>-0.1202659085</v>
      </c>
      <c r="L177" s="260">
        <v>7.25</v>
      </c>
      <c r="M177" s="261">
        <v>82</v>
      </c>
      <c r="N177" s="261">
        <v>40</v>
      </c>
      <c r="O177" s="261">
        <f>IFERROR(VLOOKUP(B177,'Core Indicators'!$E$3:$G$9906,3,FALSE),"x")</f>
        <v>1403000</v>
      </c>
      <c r="P177" s="261">
        <v>5130</v>
      </c>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5"/>
      <c r="BC177" s="255"/>
      <c r="BD177" s="255"/>
      <c r="BE177" s="255"/>
      <c r="BF177" s="255"/>
      <c r="BG177" s="255"/>
      <c r="BH177" s="255"/>
      <c r="BI177" s="255"/>
      <c r="BJ177" s="255"/>
      <c r="BK177" s="255"/>
      <c r="BL177" s="255"/>
      <c r="BM177" s="255"/>
      <c r="BN177" s="255"/>
      <c r="BO177" s="255"/>
      <c r="BP177" s="255"/>
      <c r="BQ177" s="255"/>
      <c r="BR177" s="255"/>
      <c r="BS177" s="255"/>
      <c r="BT177" s="255"/>
      <c r="BU177" s="255"/>
      <c r="BV177" s="255"/>
      <c r="BW177" s="255"/>
      <c r="BX177" s="255"/>
      <c r="BY177" s="255"/>
      <c r="BZ177" s="255"/>
      <c r="CA177" s="255"/>
      <c r="CB177" s="255"/>
      <c r="CC177" s="255"/>
      <c r="CD177" s="255"/>
      <c r="CE177" s="255"/>
      <c r="CF177" s="255"/>
      <c r="CG177" s="255"/>
      <c r="CH177" s="255"/>
      <c r="CI177" s="255"/>
      <c r="CJ177" s="255"/>
      <c r="CK177" s="255"/>
      <c r="CL177" s="255"/>
      <c r="CM177" s="255"/>
      <c r="CN177" s="255"/>
      <c r="CO177" s="255"/>
      <c r="CP177" s="255"/>
      <c r="CQ177" s="255"/>
      <c r="CR177" s="255"/>
      <c r="CS177" s="255"/>
      <c r="CT177" s="255"/>
      <c r="CU177" s="255"/>
      <c r="CV177" s="255"/>
      <c r="CW177" s="255"/>
      <c r="CX177" s="255"/>
      <c r="CY177" s="255"/>
      <c r="CZ177" s="255"/>
      <c r="DA177" s="255"/>
      <c r="DB177" s="255"/>
      <c r="DC177" s="255"/>
      <c r="DD177" s="255"/>
      <c r="DE177" s="255"/>
      <c r="DF177" s="255"/>
      <c r="DG177" s="255"/>
      <c r="DH177" s="255"/>
      <c r="DI177" s="255"/>
      <c r="DJ177" s="255"/>
      <c r="DK177" s="255"/>
      <c r="DL177" s="255"/>
    </row>
    <row r="178" spans="1:116" x14ac:dyDescent="0.35">
      <c r="A178" s="256" t="s">
        <v>566</v>
      </c>
      <c r="B178" s="257" t="s">
        <v>8495</v>
      </c>
      <c r="C178" s="260">
        <v>3.9599962599999997E-2</v>
      </c>
      <c r="D178" s="261">
        <v>7</v>
      </c>
      <c r="E178" s="260">
        <v>0</v>
      </c>
      <c r="F178" s="260">
        <v>6.55</v>
      </c>
      <c r="G178" s="260">
        <v>0.30031952810000001</v>
      </c>
      <c r="H178" s="260">
        <v>32.799999999999997</v>
      </c>
      <c r="I178" s="261">
        <v>3</v>
      </c>
      <c r="J178" s="261">
        <f>IFERROR(VLOOKUP($B178,'Core Indicators'!$E$3:$EU$906,147,FALSE),"x")</f>
        <v>875</v>
      </c>
      <c r="K178" s="262">
        <v>6.22186884E-2</v>
      </c>
      <c r="L178" s="260">
        <v>5.5</v>
      </c>
      <c r="M178" s="261">
        <v>70</v>
      </c>
      <c r="N178" s="261">
        <v>43</v>
      </c>
      <c r="O178" s="261">
        <f>IFERROR(VLOOKUP(B178,'Core Indicators'!$E$3:$G$9906,3,FALSE),"x")</f>
        <v>12000000</v>
      </c>
      <c r="P178" s="261">
        <v>155360</v>
      </c>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c r="CE178" s="255"/>
      <c r="CF178" s="255"/>
      <c r="CG178" s="255"/>
      <c r="CH178" s="255"/>
      <c r="CI178" s="255"/>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row>
    <row r="179" spans="1:116" x14ac:dyDescent="0.35">
      <c r="A179" s="256" t="s">
        <v>576</v>
      </c>
      <c r="B179" s="257" t="s">
        <v>8496</v>
      </c>
      <c r="C179" s="260">
        <v>0.40505643740000002</v>
      </c>
      <c r="D179" s="261">
        <v>7</v>
      </c>
      <c r="E179" s="260">
        <v>0.34</v>
      </c>
      <c r="F179" s="260">
        <v>4.9166666667000003</v>
      </c>
      <c r="G179" s="260">
        <v>0.3050249216</v>
      </c>
      <c r="H179" s="260">
        <v>41.9</v>
      </c>
      <c r="I179" s="261">
        <v>4</v>
      </c>
      <c r="J179" s="261">
        <f>IFERROR(VLOOKUP($B179,'Core Indicators'!$E$3:$EU$906,147,FALSE),"x")</f>
        <v>97</v>
      </c>
      <c r="K179" s="262">
        <v>-0.28296324610000001</v>
      </c>
      <c r="L179" s="260">
        <v>3.5</v>
      </c>
      <c r="M179" s="261">
        <v>32</v>
      </c>
      <c r="N179" s="261">
        <v>39</v>
      </c>
      <c r="O179" s="261">
        <f>IFERROR(VLOOKUP(B179,'Core Indicators'!$E$3:$G$9906,3,FALSE),"x")</f>
        <v>84339000</v>
      </c>
      <c r="P179" s="261">
        <v>769630</v>
      </c>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5"/>
      <c r="BC179" s="255"/>
      <c r="BD179" s="255"/>
      <c r="BE179" s="255"/>
      <c r="BF179" s="255"/>
      <c r="BG179" s="255"/>
      <c r="BH179" s="255"/>
      <c r="BI179" s="255"/>
      <c r="BJ179" s="255"/>
      <c r="BK179" s="255"/>
      <c r="BL179" s="255"/>
      <c r="BM179" s="255"/>
      <c r="BN179" s="255"/>
      <c r="BO179" s="255"/>
      <c r="BP179" s="255"/>
      <c r="BQ179" s="255"/>
      <c r="BR179" s="255"/>
      <c r="BS179" s="255"/>
      <c r="BT179" s="255"/>
      <c r="BU179" s="255"/>
      <c r="BV179" s="255"/>
      <c r="BW179" s="255"/>
      <c r="BX179" s="255"/>
      <c r="BY179" s="255"/>
      <c r="BZ179" s="255"/>
      <c r="CA179" s="255"/>
      <c r="CB179" s="255"/>
      <c r="CC179" s="255"/>
      <c r="CD179" s="255"/>
      <c r="CE179" s="255"/>
      <c r="CF179" s="255"/>
      <c r="CG179" s="255"/>
      <c r="CH179" s="255"/>
      <c r="CI179" s="255"/>
      <c r="CJ179" s="255"/>
      <c r="CK179" s="255"/>
      <c r="CL179" s="255"/>
      <c r="CM179" s="255"/>
      <c r="CN179" s="255"/>
      <c r="CO179" s="255"/>
      <c r="CP179" s="255"/>
      <c r="CQ179" s="255"/>
      <c r="CR179" s="255"/>
      <c r="CS179" s="255"/>
      <c r="CT179" s="255"/>
      <c r="CU179" s="255"/>
      <c r="CV179" s="255"/>
      <c r="CW179" s="255"/>
      <c r="CX179" s="255"/>
      <c r="CY179" s="255"/>
      <c r="CZ179" s="255"/>
      <c r="DA179" s="255"/>
      <c r="DB179" s="255"/>
      <c r="DC179" s="255"/>
      <c r="DD179" s="255"/>
      <c r="DE179" s="255"/>
      <c r="DF179" s="255"/>
      <c r="DG179" s="255"/>
      <c r="DH179" s="255"/>
      <c r="DI179" s="255"/>
      <c r="DJ179" s="255"/>
      <c r="DK179" s="255"/>
      <c r="DL179" s="255"/>
    </row>
    <row r="180" spans="1:116" x14ac:dyDescent="0.35">
      <c r="A180" s="256" t="s">
        <v>8497</v>
      </c>
      <c r="B180" s="257" t="s">
        <v>8498</v>
      </c>
      <c r="C180" s="260">
        <v>0</v>
      </c>
      <c r="D180" s="261">
        <v>11</v>
      </c>
      <c r="E180" s="260">
        <v>0</v>
      </c>
      <c r="F180" s="260" t="s">
        <v>14</v>
      </c>
      <c r="G180" s="260" t="s">
        <v>14</v>
      </c>
      <c r="H180" s="260">
        <v>39.1</v>
      </c>
      <c r="I180" s="261">
        <v>0</v>
      </c>
      <c r="J180" s="261" t="str">
        <f>IFERROR(VLOOKUP($B180,'Core Indicators'!$E$3:$EU$906,147,FALSE),"x")</f>
        <v>x</v>
      </c>
      <c r="K180" s="262">
        <v>0.4812893271</v>
      </c>
      <c r="L180" s="260" t="s">
        <v>14</v>
      </c>
      <c r="M180" s="261">
        <v>93</v>
      </c>
      <c r="N180" s="261" t="s">
        <v>14</v>
      </c>
      <c r="O180" s="261" t="str">
        <f>IFERROR(VLOOKUP(B180,'Core Indicators'!$E$3:$G$9906,3,FALSE),"x")</f>
        <v>x</v>
      </c>
      <c r="P180" s="261">
        <v>30</v>
      </c>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c r="CE180" s="255"/>
      <c r="CF180" s="255"/>
      <c r="CG180" s="255"/>
      <c r="CH180" s="255"/>
      <c r="CI180" s="255"/>
      <c r="CJ180" s="255"/>
      <c r="CK180" s="255"/>
      <c r="CL180" s="255"/>
      <c r="CM180" s="255"/>
      <c r="CN180" s="255"/>
      <c r="CO180" s="255"/>
      <c r="CP180" s="255"/>
      <c r="CQ180" s="255"/>
      <c r="CR180" s="255"/>
      <c r="CS180" s="255"/>
      <c r="CT180" s="255"/>
      <c r="CU180" s="255"/>
      <c r="CV180" s="255"/>
      <c r="CW180" s="255"/>
      <c r="CX180" s="255"/>
      <c r="CY180" s="255"/>
      <c r="CZ180" s="255"/>
      <c r="DA180" s="255"/>
      <c r="DB180" s="255"/>
      <c r="DC180" s="255"/>
      <c r="DD180" s="255"/>
      <c r="DE180" s="255"/>
      <c r="DF180" s="255"/>
      <c r="DG180" s="255"/>
      <c r="DH180" s="255"/>
      <c r="DI180" s="255"/>
      <c r="DJ180" s="255"/>
      <c r="DK180" s="255"/>
      <c r="DL180" s="255"/>
    </row>
    <row r="181" spans="1:116" x14ac:dyDescent="0.35">
      <c r="A181" s="256" t="s">
        <v>105</v>
      </c>
      <c r="B181" s="257" t="s">
        <v>8499</v>
      </c>
      <c r="C181" s="260">
        <v>0.50555201679999995</v>
      </c>
      <c r="D181" s="261">
        <v>7</v>
      </c>
      <c r="E181" s="260">
        <v>0</v>
      </c>
      <c r="F181" s="260">
        <v>6.05</v>
      </c>
      <c r="G181" s="260">
        <v>0.53851305940000005</v>
      </c>
      <c r="H181" s="260">
        <v>40.5</v>
      </c>
      <c r="I181" s="261">
        <v>1</v>
      </c>
      <c r="J181" s="261">
        <f>IFERROR(VLOOKUP($B181,'Core Indicators'!$E$3:$EU$906,147,FALSE),"x")</f>
        <v>21</v>
      </c>
      <c r="K181" s="262">
        <v>-0.57793134450000005</v>
      </c>
      <c r="L181" s="260">
        <v>5</v>
      </c>
      <c r="M181" s="261">
        <v>40</v>
      </c>
      <c r="N181" s="261">
        <v>37</v>
      </c>
      <c r="O181" s="261">
        <f>IFERROR(VLOOKUP(B181,'Core Indicators'!$E$3:$G$9906,3,FALSE),"x")</f>
        <v>63353000</v>
      </c>
      <c r="P181" s="261">
        <v>885800</v>
      </c>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5"/>
      <c r="BC181" s="255"/>
      <c r="BD181" s="255"/>
      <c r="BE181" s="255"/>
      <c r="BF181" s="255"/>
      <c r="BG181" s="255"/>
      <c r="BH181" s="255"/>
      <c r="BI181" s="255"/>
      <c r="BJ181" s="255"/>
      <c r="BK181" s="255"/>
      <c r="BL181" s="255"/>
      <c r="BM181" s="255"/>
      <c r="BN181" s="255"/>
      <c r="BO181" s="255"/>
      <c r="BP181" s="255"/>
      <c r="BQ181" s="255"/>
      <c r="BR181" s="255"/>
      <c r="BS181" s="255"/>
      <c r="BT181" s="255"/>
      <c r="BU181" s="255"/>
      <c r="BV181" s="255"/>
      <c r="BW181" s="255"/>
      <c r="BX181" s="255"/>
      <c r="BY181" s="255"/>
      <c r="BZ181" s="255"/>
      <c r="CA181" s="255"/>
      <c r="CB181" s="255"/>
      <c r="CC181" s="255"/>
      <c r="CD181" s="255"/>
      <c r="CE181" s="255"/>
      <c r="CF181" s="255"/>
      <c r="CG181" s="255"/>
      <c r="CH181" s="255"/>
      <c r="CI181" s="255"/>
      <c r="CJ181" s="255"/>
      <c r="CK181" s="255"/>
      <c r="CL181" s="255"/>
      <c r="CM181" s="255"/>
      <c r="CN181" s="255"/>
      <c r="CO181" s="255"/>
      <c r="CP181" s="255"/>
      <c r="CQ181" s="255"/>
      <c r="CR181" s="255"/>
      <c r="CS181" s="255"/>
      <c r="CT181" s="255"/>
      <c r="CU181" s="255"/>
      <c r="CV181" s="255"/>
      <c r="CW181" s="255"/>
      <c r="CX181" s="255"/>
      <c r="CY181" s="255"/>
      <c r="CZ181" s="255"/>
      <c r="DA181" s="255"/>
      <c r="DB181" s="255"/>
      <c r="DC181" s="255"/>
      <c r="DD181" s="255"/>
      <c r="DE181" s="255"/>
      <c r="DF181" s="255"/>
      <c r="DG181" s="255"/>
      <c r="DH181" s="255"/>
      <c r="DI181" s="255"/>
      <c r="DJ181" s="255"/>
      <c r="DK181" s="255"/>
      <c r="DL181" s="255"/>
    </row>
    <row r="182" spans="1:116" x14ac:dyDescent="0.35">
      <c r="A182" s="256" t="s">
        <v>1133</v>
      </c>
      <c r="B182" s="257" t="s">
        <v>8500</v>
      </c>
      <c r="C182" s="260">
        <v>0.92157200010000007</v>
      </c>
      <c r="D182" s="261">
        <v>7</v>
      </c>
      <c r="E182" s="260">
        <v>0.23899999999999999</v>
      </c>
      <c r="F182" s="260">
        <v>5.1666666667000003</v>
      </c>
      <c r="G182" s="260">
        <v>0.53064898670000005</v>
      </c>
      <c r="H182" s="260">
        <v>42.8</v>
      </c>
      <c r="I182" s="261">
        <v>5</v>
      </c>
      <c r="J182" s="261">
        <f>IFERROR(VLOOKUP($B182,'Core Indicators'!$E$3:$EU$906,147,FALSE),"x")</f>
        <v>2465</v>
      </c>
      <c r="K182" s="262">
        <v>-0.31461122629999999</v>
      </c>
      <c r="L182" s="260">
        <v>5.25</v>
      </c>
      <c r="M182" s="261">
        <v>34</v>
      </c>
      <c r="N182" s="261">
        <v>28</v>
      </c>
      <c r="O182" s="261">
        <f>IFERROR(VLOOKUP(B182,'Core Indicators'!$E$3:$G$9906,3,FALSE),"x")</f>
        <v>47265000</v>
      </c>
      <c r="P182" s="261">
        <v>200520</v>
      </c>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c r="CE182" s="255"/>
      <c r="CF182" s="255"/>
      <c r="CG182" s="255"/>
      <c r="CH182" s="255"/>
      <c r="CI182" s="255"/>
      <c r="CJ182" s="255"/>
      <c r="CK182" s="255"/>
      <c r="CL182" s="255"/>
      <c r="CM182" s="255"/>
      <c r="CN182" s="255"/>
      <c r="CO182" s="255"/>
      <c r="CP182" s="255"/>
      <c r="CQ182" s="255"/>
      <c r="CR182" s="255"/>
      <c r="CS182" s="255"/>
      <c r="CT182" s="255"/>
      <c r="CU182" s="255"/>
      <c r="CV182" s="255"/>
      <c r="CW182" s="255"/>
      <c r="CX182" s="255"/>
      <c r="CY182" s="255"/>
      <c r="CZ182" s="255"/>
      <c r="DA182" s="255"/>
      <c r="DB182" s="255"/>
      <c r="DC182" s="255"/>
      <c r="DD182" s="255"/>
      <c r="DE182" s="255"/>
      <c r="DF182" s="255"/>
      <c r="DG182" s="255"/>
      <c r="DH182" s="255"/>
      <c r="DI182" s="255"/>
      <c r="DJ182" s="255"/>
      <c r="DK182" s="255"/>
      <c r="DL182" s="255"/>
    </row>
    <row r="183" spans="1:116" x14ac:dyDescent="0.35">
      <c r="A183" s="256" t="s">
        <v>668</v>
      </c>
      <c r="B183" s="257" t="s">
        <v>8501</v>
      </c>
      <c r="C183" s="260">
        <v>0.32836996870000001</v>
      </c>
      <c r="D183" s="261">
        <v>10</v>
      </c>
      <c r="E183" s="260">
        <v>1.6E-2</v>
      </c>
      <c r="F183" s="260">
        <v>6.9</v>
      </c>
      <c r="G183" s="260">
        <v>0.28448561900000002</v>
      </c>
      <c r="H183" s="260">
        <v>26.6</v>
      </c>
      <c r="I183" s="261">
        <v>3</v>
      </c>
      <c r="J183" s="261">
        <f>IFERROR(VLOOKUP($B183,'Core Indicators'!$E$3:$EU$906,147,FALSE),"x")</f>
        <v>5237</v>
      </c>
      <c r="K183" s="262">
        <v>-0.69835144280000006</v>
      </c>
      <c r="L183" s="260">
        <v>6.25</v>
      </c>
      <c r="M183" s="261">
        <v>62</v>
      </c>
      <c r="N183" s="261">
        <v>30</v>
      </c>
      <c r="O183" s="261">
        <f>IFERROR(VLOOKUP(B183,'Core Indicators'!$E$3:$G$9906,3,FALSE),"x")</f>
        <v>54157000</v>
      </c>
      <c r="P183" s="261">
        <v>579290</v>
      </c>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c r="AU183" s="255"/>
      <c r="AV183" s="255"/>
      <c r="AW183" s="255"/>
      <c r="AX183" s="255"/>
      <c r="AY183" s="255"/>
      <c r="AZ183" s="255"/>
      <c r="BA183" s="255"/>
      <c r="BB183" s="255"/>
      <c r="BC183" s="255"/>
      <c r="BD183" s="255"/>
      <c r="BE183" s="255"/>
      <c r="BF183" s="255"/>
      <c r="BG183" s="255"/>
      <c r="BH183" s="255"/>
      <c r="BI183" s="255"/>
      <c r="BJ183" s="255"/>
      <c r="BK183" s="255"/>
      <c r="BL183" s="255"/>
      <c r="BM183" s="255"/>
      <c r="BN183" s="255"/>
      <c r="BO183" s="255"/>
      <c r="BP183" s="255"/>
      <c r="BQ183" s="255"/>
      <c r="BR183" s="255"/>
      <c r="BS183" s="255"/>
      <c r="BT183" s="255"/>
      <c r="BU183" s="255"/>
      <c r="BV183" s="255"/>
      <c r="BW183" s="255"/>
      <c r="BX183" s="255"/>
      <c r="BY183" s="255"/>
      <c r="BZ183" s="255"/>
      <c r="CA183" s="255"/>
      <c r="CB183" s="255"/>
      <c r="CC183" s="255"/>
      <c r="CD183" s="255"/>
      <c r="CE183" s="255"/>
      <c r="CF183" s="255"/>
      <c r="CG183" s="255"/>
      <c r="CH183" s="255"/>
      <c r="CI183" s="255"/>
      <c r="CJ183" s="255"/>
      <c r="CK183" s="255"/>
      <c r="CL183" s="255"/>
      <c r="CM183" s="255"/>
      <c r="CN183" s="255"/>
      <c r="CO183" s="255"/>
      <c r="CP183" s="255"/>
      <c r="CQ183" s="255"/>
      <c r="CR183" s="255"/>
      <c r="CS183" s="255"/>
      <c r="CT183" s="255"/>
      <c r="CU183" s="255"/>
      <c r="CV183" s="255"/>
      <c r="CW183" s="255"/>
      <c r="CX183" s="255"/>
      <c r="CY183" s="255"/>
      <c r="CZ183" s="255"/>
      <c r="DA183" s="255"/>
      <c r="DB183" s="255"/>
      <c r="DC183" s="255"/>
      <c r="DD183" s="255"/>
      <c r="DE183" s="255"/>
      <c r="DF183" s="255"/>
      <c r="DG183" s="255"/>
      <c r="DH183" s="255"/>
      <c r="DI183" s="255"/>
      <c r="DJ183" s="255"/>
      <c r="DK183" s="255"/>
      <c r="DL183" s="255"/>
    </row>
    <row r="184" spans="1:116" x14ac:dyDescent="0.35">
      <c r="A184" s="256" t="s">
        <v>8502</v>
      </c>
      <c r="B184" s="257" t="s">
        <v>8503</v>
      </c>
      <c r="C184" s="260">
        <v>0.16945201360000001</v>
      </c>
      <c r="D184" s="261">
        <v>13</v>
      </c>
      <c r="E184" s="260">
        <v>0.08</v>
      </c>
      <c r="F184" s="260">
        <v>9.9</v>
      </c>
      <c r="G184" s="260">
        <v>0.27532989819999998</v>
      </c>
      <c r="H184" s="260">
        <v>39.700000000000003</v>
      </c>
      <c r="I184" s="261">
        <v>0</v>
      </c>
      <c r="J184" s="261" t="str">
        <f>IFERROR(VLOOKUP($B184,'Core Indicators'!$E$3:$EU$906,147,FALSE),"x")</f>
        <v>x</v>
      </c>
      <c r="K184" s="262">
        <v>0.62126314640000002</v>
      </c>
      <c r="L184" s="260">
        <v>10</v>
      </c>
      <c r="M184" s="261">
        <v>98</v>
      </c>
      <c r="N184" s="261">
        <v>71</v>
      </c>
      <c r="O184" s="261" t="str">
        <f>IFERROR(VLOOKUP(B184,'Core Indicators'!$E$3:$G$9906,3,FALSE),"x")</f>
        <v>x</v>
      </c>
      <c r="P184" s="261">
        <v>175020</v>
      </c>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c r="BB184" s="255"/>
      <c r="BC184" s="255"/>
      <c r="BD184" s="255"/>
      <c r="BE184" s="255"/>
      <c r="BF184" s="255"/>
      <c r="BG184" s="255"/>
      <c r="BH184" s="255"/>
      <c r="BI184" s="255"/>
      <c r="BJ184" s="255"/>
      <c r="BK184" s="255"/>
      <c r="BL184" s="255"/>
      <c r="BM184" s="255"/>
      <c r="BN184" s="255"/>
      <c r="BO184" s="255"/>
      <c r="BP184" s="255"/>
      <c r="BQ184" s="255"/>
      <c r="BR184" s="255"/>
      <c r="BS184" s="255"/>
      <c r="BT184" s="255"/>
      <c r="BU184" s="255"/>
      <c r="BV184" s="255"/>
      <c r="BW184" s="255"/>
      <c r="BX184" s="255"/>
      <c r="BY184" s="255"/>
      <c r="BZ184" s="255"/>
      <c r="CA184" s="255"/>
      <c r="CB184" s="255"/>
      <c r="CC184" s="255"/>
      <c r="CD184" s="255"/>
      <c r="CE184" s="255"/>
      <c r="CF184" s="255"/>
      <c r="CG184" s="255"/>
      <c r="CH184" s="255"/>
      <c r="CI184" s="255"/>
      <c r="CJ184" s="255"/>
      <c r="CK184" s="255"/>
      <c r="CL184" s="255"/>
      <c r="CM184" s="255"/>
      <c r="CN184" s="255"/>
      <c r="CO184" s="255"/>
      <c r="CP184" s="255"/>
      <c r="CQ184" s="255"/>
      <c r="CR184" s="255"/>
      <c r="CS184" s="255"/>
      <c r="CT184" s="255"/>
      <c r="CU184" s="255"/>
      <c r="CV184" s="255"/>
      <c r="CW184" s="255"/>
      <c r="CX184" s="255"/>
      <c r="CY184" s="255"/>
      <c r="CZ184" s="255"/>
      <c r="DA184" s="255"/>
      <c r="DB184" s="255"/>
      <c r="DC184" s="255"/>
      <c r="DD184" s="255"/>
      <c r="DE184" s="255"/>
      <c r="DF184" s="255"/>
      <c r="DG184" s="255"/>
      <c r="DH184" s="255"/>
      <c r="DI184" s="255"/>
      <c r="DJ184" s="255"/>
      <c r="DK184" s="255"/>
      <c r="DL184" s="255"/>
    </row>
    <row r="185" spans="1:116" x14ac:dyDescent="0.35">
      <c r="A185" s="256" t="s">
        <v>8504</v>
      </c>
      <c r="B185" s="257" t="s">
        <v>8505</v>
      </c>
      <c r="C185" s="260">
        <v>0.52450212409999997</v>
      </c>
      <c r="D185" s="261">
        <v>11</v>
      </c>
      <c r="E185" s="260">
        <v>0.17299999999999999</v>
      </c>
      <c r="F185" s="260" t="s">
        <v>14</v>
      </c>
      <c r="G185" s="260">
        <v>0.1816034607</v>
      </c>
      <c r="H185" s="260">
        <v>41.4</v>
      </c>
      <c r="I185" s="261">
        <v>3</v>
      </c>
      <c r="J185" s="261" t="str">
        <f>IFERROR(VLOOKUP($B185,'Core Indicators'!$E$3:$EU$906,147,FALSE),"x")</f>
        <v>x</v>
      </c>
      <c r="K185" s="262">
        <v>1.4610936642000001</v>
      </c>
      <c r="L185" s="260" t="s">
        <v>14</v>
      </c>
      <c r="M185" s="261">
        <v>86</v>
      </c>
      <c r="N185" s="261">
        <v>69</v>
      </c>
      <c r="O185" s="261" t="str">
        <f>IFERROR(VLOOKUP(B185,'Core Indicators'!$E$3:$G$9906,3,FALSE),"x")</f>
        <v>x</v>
      </c>
      <c r="P185" s="261">
        <v>9147420</v>
      </c>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c r="CE185" s="255"/>
      <c r="CF185" s="255"/>
      <c r="CG185" s="255"/>
      <c r="CH185" s="255"/>
      <c r="CI185" s="255"/>
      <c r="CJ185" s="255"/>
      <c r="CK185" s="255"/>
      <c r="CL185" s="255"/>
      <c r="CM185" s="255"/>
      <c r="CN185" s="255"/>
      <c r="CO185" s="255"/>
      <c r="CP185" s="255"/>
      <c r="CQ185" s="255"/>
      <c r="CR185" s="255"/>
      <c r="CS185" s="255"/>
      <c r="CT185" s="255"/>
      <c r="CU185" s="255"/>
      <c r="CV185" s="255"/>
      <c r="CW185" s="255"/>
      <c r="CX185" s="255"/>
      <c r="CY185" s="255"/>
      <c r="CZ185" s="255"/>
      <c r="DA185" s="255"/>
      <c r="DB185" s="255"/>
      <c r="DC185" s="255"/>
      <c r="DD185" s="255"/>
      <c r="DE185" s="255"/>
      <c r="DF185" s="255"/>
      <c r="DG185" s="255"/>
      <c r="DH185" s="255"/>
      <c r="DI185" s="255"/>
      <c r="DJ185" s="255"/>
      <c r="DK185" s="255"/>
      <c r="DL185" s="255"/>
    </row>
    <row r="186" spans="1:116" x14ac:dyDescent="0.35">
      <c r="A186" s="256" t="s">
        <v>8506</v>
      </c>
      <c r="B186" s="257" t="s">
        <v>8507</v>
      </c>
      <c r="C186" s="260">
        <v>0.35384998090000003</v>
      </c>
      <c r="D186" s="261">
        <v>1</v>
      </c>
      <c r="E186" s="260">
        <v>0.16</v>
      </c>
      <c r="F186" s="260">
        <v>3.6333333333</v>
      </c>
      <c r="G186" s="260">
        <v>0.30309940320000001</v>
      </c>
      <c r="H186" s="260">
        <v>35.299999999999997</v>
      </c>
      <c r="I186" s="261">
        <v>0</v>
      </c>
      <c r="J186" s="261" t="str">
        <f>IFERROR(VLOOKUP($B186,'Core Indicators'!$E$3:$EU$906,147,FALSE),"x")</f>
        <v>x</v>
      </c>
      <c r="K186" s="262">
        <v>-1.0481816530000001</v>
      </c>
      <c r="L186" s="260">
        <v>3.25</v>
      </c>
      <c r="M186" s="261">
        <v>10</v>
      </c>
      <c r="N186" s="261">
        <v>25</v>
      </c>
      <c r="O186" s="261" t="str">
        <f>IFERROR(VLOOKUP(B186,'Core Indicators'!$E$3:$G$9906,3,FALSE),"x")</f>
        <v>x</v>
      </c>
      <c r="P186" s="261">
        <v>425400</v>
      </c>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255"/>
      <c r="BO186" s="255"/>
      <c r="BP186" s="255"/>
      <c r="BQ186" s="255"/>
      <c r="BR186" s="255"/>
      <c r="BS186" s="255"/>
      <c r="BT186" s="255"/>
      <c r="BU186" s="255"/>
      <c r="BV186" s="255"/>
      <c r="BW186" s="255"/>
      <c r="BX186" s="255"/>
      <c r="BY186" s="255"/>
      <c r="BZ186" s="255"/>
      <c r="CA186" s="255"/>
      <c r="CB186" s="255"/>
      <c r="CC186" s="255"/>
      <c r="CD186" s="255"/>
      <c r="CE186" s="255"/>
      <c r="CF186" s="255"/>
      <c r="CG186" s="255"/>
      <c r="CH186" s="255"/>
      <c r="CI186" s="255"/>
      <c r="CJ186" s="255"/>
      <c r="CK186" s="255"/>
      <c r="CL186" s="255"/>
      <c r="CM186" s="255"/>
      <c r="CN186" s="255"/>
      <c r="CO186" s="255"/>
      <c r="CP186" s="255"/>
      <c r="CQ186" s="255"/>
      <c r="CR186" s="255"/>
      <c r="CS186" s="255"/>
      <c r="CT186" s="255"/>
      <c r="CU186" s="255"/>
      <c r="CV186" s="255"/>
      <c r="CW186" s="255"/>
      <c r="CX186" s="255"/>
      <c r="CY186" s="255"/>
      <c r="CZ186" s="255"/>
      <c r="DA186" s="255"/>
      <c r="DB186" s="255"/>
      <c r="DC186" s="255"/>
      <c r="DD186" s="255"/>
      <c r="DE186" s="255"/>
      <c r="DF186" s="255"/>
      <c r="DG186" s="255"/>
      <c r="DH186" s="255"/>
      <c r="DI186" s="255"/>
      <c r="DJ186" s="255"/>
      <c r="DK186" s="255"/>
      <c r="DL186" s="255"/>
    </row>
    <row r="187" spans="1:116" x14ac:dyDescent="0.35">
      <c r="A187" s="256" t="s">
        <v>8508</v>
      </c>
      <c r="B187" s="257" t="s">
        <v>8509</v>
      </c>
      <c r="C187" s="260">
        <v>0</v>
      </c>
      <c r="D187" s="261">
        <v>12</v>
      </c>
      <c r="E187" s="260">
        <v>0</v>
      </c>
      <c r="F187" s="260" t="s">
        <v>14</v>
      </c>
      <c r="G187" s="260" t="s">
        <v>14</v>
      </c>
      <c r="H187" s="260" t="s">
        <v>14</v>
      </c>
      <c r="I187" s="261">
        <v>0</v>
      </c>
      <c r="J187" s="261" t="str">
        <f>IFERROR(VLOOKUP($B187,'Core Indicators'!$E$3:$EU$906,147,FALSE),"x")</f>
        <v>x</v>
      </c>
      <c r="K187" s="262">
        <v>0.44635623689999998</v>
      </c>
      <c r="L187" s="260" t="s">
        <v>14</v>
      </c>
      <c r="M187" s="261">
        <v>91</v>
      </c>
      <c r="N187" s="261">
        <v>59</v>
      </c>
      <c r="O187" s="261" t="str">
        <f>IFERROR(VLOOKUP(B187,'Core Indicators'!$E$3:$G$9906,3,FALSE),"x")</f>
        <v>x</v>
      </c>
      <c r="P187" s="261">
        <v>390</v>
      </c>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c r="CE187" s="255"/>
      <c r="CF187" s="255"/>
      <c r="CG187" s="255"/>
      <c r="CH187" s="255"/>
      <c r="CI187" s="255"/>
      <c r="CJ187" s="255"/>
      <c r="CK187" s="255"/>
      <c r="CL187" s="255"/>
      <c r="CM187" s="255"/>
      <c r="CN187" s="255"/>
      <c r="CO187" s="255"/>
      <c r="CP187" s="255"/>
      <c r="CQ187" s="255"/>
      <c r="CR187" s="255"/>
      <c r="CS187" s="255"/>
      <c r="CT187" s="255"/>
      <c r="CU187" s="255"/>
      <c r="CV187" s="255"/>
      <c r="CW187" s="255"/>
      <c r="CX187" s="255"/>
      <c r="CY187" s="255"/>
      <c r="CZ187" s="255"/>
      <c r="DA187" s="255"/>
      <c r="DB187" s="255"/>
      <c r="DC187" s="255"/>
      <c r="DD187" s="255"/>
      <c r="DE187" s="255"/>
      <c r="DF187" s="255"/>
      <c r="DG187" s="255"/>
      <c r="DH187" s="255"/>
      <c r="DI187" s="255"/>
      <c r="DJ187" s="255"/>
      <c r="DK187" s="255"/>
      <c r="DL187" s="255"/>
    </row>
    <row r="188" spans="1:116" x14ac:dyDescent="0.35">
      <c r="A188" s="256" t="s">
        <v>3261</v>
      </c>
      <c r="B188" s="257" t="s">
        <v>8510</v>
      </c>
      <c r="C188" s="260">
        <v>0.26454201690000001</v>
      </c>
      <c r="D188" s="261">
        <v>7</v>
      </c>
      <c r="E188" s="260">
        <v>0.12</v>
      </c>
      <c r="F188" s="260">
        <v>3.0833333333000001</v>
      </c>
      <c r="G188" s="260">
        <v>0.45795582140000002</v>
      </c>
      <c r="H188" s="260">
        <v>44.8</v>
      </c>
      <c r="I188" s="261">
        <v>4</v>
      </c>
      <c r="J188" s="261">
        <f>IFERROR(VLOOKUP($B188,'Core Indicators'!$E$3:$EU$906,147,FALSE),"x")</f>
        <v>42</v>
      </c>
      <c r="K188" s="262">
        <v>-2.3200535774</v>
      </c>
      <c r="L188" s="260">
        <v>1.75</v>
      </c>
      <c r="M188" s="261">
        <v>16</v>
      </c>
      <c r="N188" s="261">
        <v>16</v>
      </c>
      <c r="O188" s="261">
        <f>IFERROR(VLOOKUP(B188,'Core Indicators'!$E$3:$G$9906,3,FALSE),"x")</f>
        <v>28400000</v>
      </c>
      <c r="P188" s="261">
        <v>882050</v>
      </c>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5"/>
      <c r="BN188" s="255"/>
      <c r="BO188" s="255"/>
      <c r="BP188" s="255"/>
      <c r="BQ188" s="255"/>
      <c r="BR188" s="255"/>
      <c r="BS188" s="255"/>
      <c r="BT188" s="255"/>
      <c r="BU188" s="255"/>
      <c r="BV188" s="255"/>
      <c r="BW188" s="255"/>
      <c r="BX188" s="255"/>
      <c r="BY188" s="255"/>
      <c r="BZ188" s="255"/>
      <c r="CA188" s="255"/>
      <c r="CB188" s="255"/>
      <c r="CC188" s="255"/>
      <c r="CD188" s="255"/>
      <c r="CE188" s="255"/>
      <c r="CF188" s="255"/>
      <c r="CG188" s="255"/>
      <c r="CH188" s="255"/>
      <c r="CI188" s="255"/>
      <c r="CJ188" s="255"/>
      <c r="CK188" s="255"/>
      <c r="CL188" s="255"/>
      <c r="CM188" s="255"/>
      <c r="CN188" s="255"/>
      <c r="CO188" s="255"/>
      <c r="CP188" s="255"/>
      <c r="CQ188" s="255"/>
      <c r="CR188" s="255"/>
      <c r="CS188" s="255"/>
      <c r="CT188" s="255"/>
      <c r="CU188" s="255"/>
      <c r="CV188" s="255"/>
      <c r="CW188" s="255"/>
      <c r="CX188" s="255"/>
      <c r="CY188" s="255"/>
      <c r="CZ188" s="255"/>
      <c r="DA188" s="255"/>
      <c r="DB188" s="255"/>
      <c r="DC188" s="255"/>
      <c r="DD188" s="255"/>
      <c r="DE188" s="255"/>
      <c r="DF188" s="255"/>
      <c r="DG188" s="255"/>
      <c r="DH188" s="255"/>
      <c r="DI188" s="255"/>
      <c r="DJ188" s="255"/>
      <c r="DK188" s="255"/>
      <c r="DL188" s="255"/>
    </row>
    <row r="189" spans="1:116" x14ac:dyDescent="0.35">
      <c r="A189" s="256" t="s">
        <v>8511</v>
      </c>
      <c r="B189" s="257" t="s">
        <v>8512</v>
      </c>
      <c r="C189" s="260">
        <v>0.27606595950000001</v>
      </c>
      <c r="D189" s="261">
        <v>1</v>
      </c>
      <c r="E189" s="260">
        <v>0.10100000000000001</v>
      </c>
      <c r="F189" s="260">
        <v>3.5666666667000002</v>
      </c>
      <c r="G189" s="260">
        <v>0.31384940030000003</v>
      </c>
      <c r="H189" s="260">
        <v>35.700000000000003</v>
      </c>
      <c r="I189" s="261">
        <v>2</v>
      </c>
      <c r="J189" s="261" t="str">
        <f>IFERROR(VLOOKUP($B189,'Core Indicators'!$E$3:$EU$906,147,FALSE),"x")</f>
        <v>x</v>
      </c>
      <c r="K189" s="262">
        <v>-1.68987531E-2</v>
      </c>
      <c r="L189" s="260">
        <v>3</v>
      </c>
      <c r="M189" s="261">
        <v>20</v>
      </c>
      <c r="N189" s="261">
        <v>37</v>
      </c>
      <c r="O189" s="261" t="str">
        <f>IFERROR(VLOOKUP(B189,'Core Indicators'!$E$3:$G$9906,3,FALSE),"x")</f>
        <v>x</v>
      </c>
      <c r="P189" s="261">
        <v>310070</v>
      </c>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c r="CE189" s="255"/>
      <c r="CF189" s="255"/>
      <c r="CG189" s="255"/>
      <c r="CH189" s="255"/>
      <c r="CI189" s="255"/>
      <c r="CJ189" s="255"/>
      <c r="CK189" s="255"/>
      <c r="CL189" s="255"/>
      <c r="CM189" s="255"/>
      <c r="CN189" s="255"/>
      <c r="CO189" s="255"/>
      <c r="CP189" s="255"/>
      <c r="CQ189" s="255"/>
      <c r="CR189" s="255"/>
      <c r="CS189" s="255"/>
      <c r="CT189" s="255"/>
      <c r="CU189" s="255"/>
      <c r="CV189" s="255"/>
      <c r="CW189" s="255"/>
      <c r="CX189" s="255"/>
      <c r="CY189" s="255"/>
      <c r="CZ189" s="255"/>
      <c r="DA189" s="255"/>
      <c r="DB189" s="255"/>
      <c r="DC189" s="255"/>
      <c r="DD189" s="255"/>
      <c r="DE189" s="255"/>
      <c r="DF189" s="255"/>
      <c r="DG189" s="255"/>
      <c r="DH189" s="255"/>
      <c r="DI189" s="255"/>
      <c r="DJ189" s="255"/>
      <c r="DK189" s="255"/>
      <c r="DL189" s="255"/>
    </row>
    <row r="190" spans="1:116" x14ac:dyDescent="0.35">
      <c r="A190" s="256" t="s">
        <v>8513</v>
      </c>
      <c r="B190" s="257" t="s">
        <v>8514</v>
      </c>
      <c r="C190" s="260">
        <v>0</v>
      </c>
      <c r="D190" s="261">
        <v>12</v>
      </c>
      <c r="E190" s="260">
        <v>0</v>
      </c>
      <c r="F190" s="260" t="s">
        <v>14</v>
      </c>
      <c r="G190" s="260" t="s">
        <v>14</v>
      </c>
      <c r="H190" s="260">
        <v>37.6</v>
      </c>
      <c r="I190" s="261">
        <v>0</v>
      </c>
      <c r="J190" s="261" t="str">
        <f>IFERROR(VLOOKUP($B190,'Core Indicators'!$E$3:$EU$906,147,FALSE),"x")</f>
        <v>x</v>
      </c>
      <c r="K190" s="262">
        <v>0.17785331609999999</v>
      </c>
      <c r="L190" s="260" t="s">
        <v>14</v>
      </c>
      <c r="M190" s="261">
        <v>82</v>
      </c>
      <c r="N190" s="261">
        <v>46</v>
      </c>
      <c r="O190" s="261" t="str">
        <f>IFERROR(VLOOKUP(B190,'Core Indicators'!$E$3:$G$9906,3,FALSE),"x")</f>
        <v>x</v>
      </c>
      <c r="P190" s="261">
        <v>12190</v>
      </c>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c r="CE190" s="255"/>
      <c r="CF190" s="255"/>
      <c r="CG190" s="255"/>
      <c r="CH190" s="255"/>
      <c r="CI190" s="255"/>
      <c r="CJ190" s="255"/>
      <c r="CK190" s="255"/>
      <c r="CL190" s="255"/>
      <c r="CM190" s="255"/>
      <c r="CN190" s="255"/>
      <c r="CO190" s="255"/>
      <c r="CP190" s="255"/>
      <c r="CQ190" s="255"/>
      <c r="CR190" s="255"/>
      <c r="CS190" s="255"/>
      <c r="CT190" s="255"/>
      <c r="CU190" s="255"/>
      <c r="CV190" s="255"/>
      <c r="CW190" s="255"/>
      <c r="CX190" s="255"/>
      <c r="CY190" s="255"/>
      <c r="CZ190" s="255"/>
      <c r="DA190" s="255"/>
      <c r="DB190" s="255"/>
      <c r="DC190" s="255"/>
      <c r="DD190" s="255"/>
      <c r="DE190" s="255"/>
      <c r="DF190" s="255"/>
      <c r="DG190" s="255"/>
      <c r="DH190" s="255"/>
      <c r="DI190" s="255"/>
      <c r="DJ190" s="255"/>
      <c r="DK190" s="255"/>
      <c r="DL190" s="255"/>
    </row>
    <row r="191" spans="1:116" x14ac:dyDescent="0.35">
      <c r="A191" s="256" t="s">
        <v>8515</v>
      </c>
      <c r="B191" s="257" t="s">
        <v>8516</v>
      </c>
      <c r="C191" s="260">
        <v>0</v>
      </c>
      <c r="D191" s="261">
        <v>11</v>
      </c>
      <c r="E191" s="260">
        <v>0</v>
      </c>
      <c r="F191" s="260" t="s">
        <v>14</v>
      </c>
      <c r="G191" s="260">
        <v>0.3644043293</v>
      </c>
      <c r="H191" s="260">
        <v>38.700000000000003</v>
      </c>
      <c r="I191" s="261">
        <v>0</v>
      </c>
      <c r="J191" s="261" t="str">
        <f>IFERROR(VLOOKUP($B191,'Core Indicators'!$E$3:$EU$906,147,FALSE),"x")</f>
        <v>x</v>
      </c>
      <c r="K191" s="262">
        <v>1.0770641565000001</v>
      </c>
      <c r="L191" s="260" t="s">
        <v>14</v>
      </c>
      <c r="M191" s="261">
        <v>81</v>
      </c>
      <c r="N191" s="261" t="s">
        <v>14</v>
      </c>
      <c r="O191" s="261" t="str">
        <f>IFERROR(VLOOKUP(B191,'Core Indicators'!$E$3:$G$9906,3,FALSE),"x")</f>
        <v>x</v>
      </c>
      <c r="P191" s="261">
        <v>2830</v>
      </c>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c r="BM191" s="255"/>
      <c r="BN191" s="255"/>
      <c r="BO191" s="255"/>
      <c r="BP191" s="255"/>
      <c r="BQ191" s="255"/>
      <c r="BR191" s="255"/>
      <c r="BS191" s="255"/>
      <c r="BT191" s="255"/>
      <c r="BU191" s="255"/>
      <c r="BV191" s="255"/>
      <c r="BW191" s="255"/>
      <c r="BX191" s="255"/>
      <c r="BY191" s="255"/>
      <c r="BZ191" s="255"/>
      <c r="CA191" s="255"/>
      <c r="CB191" s="255"/>
      <c r="CC191" s="255"/>
      <c r="CD191" s="255"/>
      <c r="CE191" s="255"/>
      <c r="CF191" s="255"/>
      <c r="CG191" s="255"/>
      <c r="CH191" s="255"/>
      <c r="CI191" s="255"/>
      <c r="CJ191" s="255"/>
      <c r="CK191" s="255"/>
      <c r="CL191" s="255"/>
      <c r="CM191" s="255"/>
      <c r="CN191" s="255"/>
      <c r="CO191" s="255"/>
      <c r="CP191" s="255"/>
      <c r="CQ191" s="255"/>
      <c r="CR191" s="255"/>
      <c r="CS191" s="255"/>
      <c r="CT191" s="255"/>
      <c r="CU191" s="255"/>
      <c r="CV191" s="255"/>
      <c r="CW191" s="255"/>
      <c r="CX191" s="255"/>
      <c r="CY191" s="255"/>
      <c r="CZ191" s="255"/>
      <c r="DA191" s="255"/>
      <c r="DB191" s="255"/>
      <c r="DC191" s="255"/>
      <c r="DD191" s="255"/>
      <c r="DE191" s="255"/>
      <c r="DF191" s="255"/>
      <c r="DG191" s="255"/>
      <c r="DH191" s="255"/>
      <c r="DI191" s="255"/>
      <c r="DJ191" s="255"/>
      <c r="DK191" s="255"/>
      <c r="DL191" s="255"/>
    </row>
    <row r="192" spans="1:116" x14ac:dyDescent="0.35">
      <c r="A192" s="256" t="s">
        <v>58</v>
      </c>
      <c r="B192" s="257" t="s">
        <v>8517</v>
      </c>
      <c r="C192" s="260">
        <v>0.62499999270000006</v>
      </c>
      <c r="D192" s="261">
        <v>2</v>
      </c>
      <c r="E192" s="260">
        <v>0</v>
      </c>
      <c r="F192" s="260">
        <v>1.5</v>
      </c>
      <c r="G192" s="260">
        <v>0.83417374249999998</v>
      </c>
      <c r="H192" s="260">
        <v>36.700000000000003</v>
      </c>
      <c r="I192" s="261">
        <v>5</v>
      </c>
      <c r="J192" s="261">
        <f>IFERROR(VLOOKUP($B192,'Core Indicators'!$E$3:$EU$906,147,FALSE),"x")</f>
        <v>333</v>
      </c>
      <c r="K192" s="262">
        <v>-1.7733464241000001</v>
      </c>
      <c r="L192" s="260">
        <v>1.25</v>
      </c>
      <c r="M192" s="261">
        <v>11</v>
      </c>
      <c r="N192" s="261">
        <v>15</v>
      </c>
      <c r="O192" s="261">
        <f>IFERROR(VLOOKUP(B192,'Core Indicators'!$E$3:$G$9906,3,FALSE),"x")</f>
        <v>30800000</v>
      </c>
      <c r="P192" s="261">
        <v>527970</v>
      </c>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c r="CE192" s="255"/>
      <c r="CF192" s="255"/>
      <c r="CG192" s="255"/>
      <c r="CH192" s="255"/>
      <c r="CI192" s="255"/>
      <c r="CJ192" s="255"/>
      <c r="CK192" s="255"/>
      <c r="CL192" s="255"/>
      <c r="CM192" s="255"/>
      <c r="CN192" s="255"/>
      <c r="CO192" s="255"/>
      <c r="CP192" s="255"/>
      <c r="CQ192" s="255"/>
      <c r="CR192" s="255"/>
      <c r="CS192" s="255"/>
      <c r="CT192" s="255"/>
      <c r="CU192" s="255"/>
      <c r="CV192" s="255"/>
      <c r="CW192" s="255"/>
      <c r="CX192" s="255"/>
      <c r="CY192" s="255"/>
      <c r="CZ192" s="255"/>
      <c r="DA192" s="255"/>
      <c r="DB192" s="255"/>
      <c r="DC192" s="255"/>
      <c r="DD192" s="255"/>
      <c r="DE192" s="255"/>
      <c r="DF192" s="255"/>
      <c r="DG192" s="255"/>
      <c r="DH192" s="255"/>
      <c r="DI192" s="255"/>
      <c r="DJ192" s="255"/>
      <c r="DK192" s="255"/>
      <c r="DL192" s="255"/>
    </row>
    <row r="193" spans="1:116" x14ac:dyDescent="0.35">
      <c r="A193" s="256" t="s">
        <v>8518</v>
      </c>
      <c r="B193" s="257" t="s">
        <v>8519</v>
      </c>
      <c r="C193" s="260">
        <v>0.87572495589999999</v>
      </c>
      <c r="D193" s="261">
        <v>11</v>
      </c>
      <c r="E193" s="260">
        <v>0</v>
      </c>
      <c r="F193" s="260">
        <v>7.45</v>
      </c>
      <c r="G193" s="260">
        <v>0.42154731290000003</v>
      </c>
      <c r="H193" s="260">
        <v>63</v>
      </c>
      <c r="I193" s="261">
        <v>4</v>
      </c>
      <c r="J193" s="261" t="str">
        <f>IFERROR(VLOOKUP($B193,'Core Indicators'!$E$3:$EU$906,147,FALSE),"x")</f>
        <v>x</v>
      </c>
      <c r="K193" s="262">
        <v>-7.6407678399999998E-2</v>
      </c>
      <c r="L193" s="260">
        <v>7.25</v>
      </c>
      <c r="M193" s="261">
        <v>79</v>
      </c>
      <c r="N193" s="261">
        <v>44</v>
      </c>
      <c r="O193" s="261" t="str">
        <f>IFERROR(VLOOKUP(B193,'Core Indicators'!$E$3:$G$9906,3,FALSE),"x")</f>
        <v>x</v>
      </c>
      <c r="P193" s="261">
        <v>1213090</v>
      </c>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c r="BM193" s="255"/>
      <c r="BN193" s="255"/>
      <c r="BO193" s="255"/>
      <c r="BP193" s="255"/>
      <c r="BQ193" s="255"/>
      <c r="BR193" s="255"/>
      <c r="BS193" s="255"/>
      <c r="BT193" s="255"/>
      <c r="BU193" s="255"/>
      <c r="BV193" s="255"/>
      <c r="BW193" s="255"/>
      <c r="BX193" s="255"/>
      <c r="BY193" s="255"/>
      <c r="BZ193" s="255"/>
      <c r="CA193" s="255"/>
      <c r="CB193" s="255"/>
      <c r="CC193" s="255"/>
      <c r="CD193" s="255"/>
      <c r="CE193" s="255"/>
      <c r="CF193" s="255"/>
      <c r="CG193" s="255"/>
      <c r="CH193" s="255"/>
      <c r="CI193" s="255"/>
      <c r="CJ193" s="255"/>
      <c r="CK193" s="255"/>
      <c r="CL193" s="255"/>
      <c r="CM193" s="255"/>
      <c r="CN193" s="255"/>
      <c r="CO193" s="255"/>
      <c r="CP193" s="255"/>
      <c r="CQ193" s="255"/>
      <c r="CR193" s="255"/>
      <c r="CS193" s="255"/>
      <c r="CT193" s="255"/>
      <c r="CU193" s="255"/>
      <c r="CV193" s="255"/>
      <c r="CW193" s="255"/>
      <c r="CX193" s="255"/>
      <c r="CY193" s="255"/>
      <c r="CZ193" s="255"/>
      <c r="DA193" s="255"/>
      <c r="DB193" s="255"/>
      <c r="DC193" s="255"/>
      <c r="DD193" s="255"/>
      <c r="DE193" s="255"/>
      <c r="DF193" s="255"/>
      <c r="DG193" s="255"/>
      <c r="DH193" s="255"/>
      <c r="DI193" s="255"/>
      <c r="DJ193" s="255"/>
      <c r="DK193" s="255"/>
      <c r="DL193" s="255"/>
    </row>
    <row r="194" spans="1:116" x14ac:dyDescent="0.35">
      <c r="A194" s="256" t="s">
        <v>333</v>
      </c>
      <c r="B194" s="257" t="s">
        <v>8520</v>
      </c>
      <c r="C194" s="260">
        <v>0.70259998769999998</v>
      </c>
      <c r="D194" s="261">
        <v>8</v>
      </c>
      <c r="E194" s="260">
        <v>0</v>
      </c>
      <c r="F194" s="260">
        <v>5.75</v>
      </c>
      <c r="G194" s="260">
        <v>0.54032529939999996</v>
      </c>
      <c r="H194" s="260">
        <v>57.1</v>
      </c>
      <c r="I194" s="261">
        <v>0</v>
      </c>
      <c r="J194" s="261">
        <f>IFERROR(VLOOKUP($B194,'Core Indicators'!$E$3:$EU$906,147,FALSE),"x")</f>
        <v>0</v>
      </c>
      <c r="K194" s="262">
        <v>-0.46206927299999989</v>
      </c>
      <c r="L194" s="260">
        <v>4.25</v>
      </c>
      <c r="M194" s="261">
        <v>54</v>
      </c>
      <c r="N194" s="261">
        <v>34</v>
      </c>
      <c r="O194" s="261">
        <f>IFERROR(VLOOKUP(B194,'Core Indicators'!$E$3:$G$9906,3,FALSE),"x")</f>
        <v>19482000</v>
      </c>
      <c r="P194" s="261">
        <v>743390</v>
      </c>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c r="CE194" s="255"/>
      <c r="CF194" s="255"/>
      <c r="CG194" s="255"/>
      <c r="CH194" s="255"/>
      <c r="CI194" s="255"/>
      <c r="CJ194" s="255"/>
      <c r="CK194" s="255"/>
      <c r="CL194" s="255"/>
      <c r="CM194" s="255"/>
      <c r="CN194" s="255"/>
      <c r="CO194" s="255"/>
      <c r="CP194" s="255"/>
      <c r="CQ194" s="255"/>
      <c r="CR194" s="255"/>
      <c r="CS194" s="255"/>
      <c r="CT194" s="255"/>
      <c r="CU194" s="255"/>
      <c r="CV194" s="255"/>
      <c r="CW194" s="255"/>
      <c r="CX194" s="255"/>
      <c r="CY194" s="255"/>
      <c r="CZ194" s="255"/>
      <c r="DA194" s="255"/>
      <c r="DB194" s="255"/>
      <c r="DC194" s="255"/>
      <c r="DD194" s="255"/>
      <c r="DE194" s="255"/>
      <c r="DF194" s="255"/>
      <c r="DG194" s="255"/>
      <c r="DH194" s="255"/>
      <c r="DI194" s="255"/>
      <c r="DJ194" s="255"/>
      <c r="DK194" s="255"/>
      <c r="DL194" s="255"/>
    </row>
    <row r="195" spans="1:116" x14ac:dyDescent="0.35">
      <c r="A195" s="256" t="s">
        <v>133</v>
      </c>
      <c r="B195" s="257" t="s">
        <v>8521</v>
      </c>
      <c r="C195" s="260">
        <v>0.30790001160000002</v>
      </c>
      <c r="D195" s="261">
        <v>0</v>
      </c>
      <c r="E195" s="260">
        <v>0.03</v>
      </c>
      <c r="F195" s="260">
        <v>4.3666666666999996</v>
      </c>
      <c r="G195" s="260">
        <v>0.52499423270000001</v>
      </c>
      <c r="H195" s="260">
        <v>50.3</v>
      </c>
      <c r="I195" s="261">
        <v>3</v>
      </c>
      <c r="J195" s="261">
        <f>IFERROR(VLOOKUP($B195,'Core Indicators'!$E$3:$EU$906,147,FALSE),"x")</f>
        <v>12</v>
      </c>
      <c r="K195" s="262">
        <v>-1.2570089101999999</v>
      </c>
      <c r="L195" s="260">
        <v>3.25</v>
      </c>
      <c r="M195" s="261">
        <v>29</v>
      </c>
      <c r="N195" s="261">
        <v>24</v>
      </c>
      <c r="O195" s="261">
        <f>IFERROR(VLOOKUP(B195,'Core Indicators'!$E$3:$G$9906,3,FALSE),"x")</f>
        <v>15334000</v>
      </c>
      <c r="P195" s="261">
        <v>386850</v>
      </c>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c r="BM195" s="255"/>
      <c r="BN195" s="255"/>
      <c r="BO195" s="255"/>
      <c r="BP195" s="255"/>
      <c r="BQ195" s="255"/>
      <c r="BR195" s="255"/>
      <c r="BS195" s="255"/>
      <c r="BT195" s="255"/>
      <c r="BU195" s="255"/>
      <c r="BV195" s="255"/>
      <c r="BW195" s="255"/>
      <c r="BX195" s="255"/>
      <c r="BY195" s="255"/>
      <c r="BZ195" s="255"/>
      <c r="CA195" s="255"/>
      <c r="CB195" s="255"/>
      <c r="CC195" s="255"/>
      <c r="CD195" s="255"/>
      <c r="CE195" s="255"/>
      <c r="CF195" s="255"/>
      <c r="CG195" s="255"/>
      <c r="CH195" s="255"/>
      <c r="CI195" s="255"/>
      <c r="CJ195" s="255"/>
      <c r="CK195" s="255"/>
      <c r="CL195" s="255"/>
      <c r="CM195" s="255"/>
      <c r="CN195" s="255"/>
      <c r="CO195" s="255"/>
      <c r="CP195" s="255"/>
      <c r="CQ195" s="255"/>
      <c r="CR195" s="255"/>
      <c r="CS195" s="255"/>
      <c r="CT195" s="255"/>
      <c r="CU195" s="255"/>
      <c r="CV195" s="255"/>
      <c r="CW195" s="255"/>
      <c r="CX195" s="255"/>
      <c r="CY195" s="255"/>
      <c r="CZ195" s="255"/>
      <c r="DA195" s="255"/>
      <c r="DB195" s="255"/>
      <c r="DC195" s="255"/>
      <c r="DD195" s="255"/>
      <c r="DE195" s="255"/>
      <c r="DF195" s="255"/>
      <c r="DG195" s="255"/>
      <c r="DH195" s="255"/>
      <c r="DI195" s="255"/>
      <c r="DJ195" s="255"/>
      <c r="DK195" s="255"/>
      <c r="DL195" s="255"/>
    </row>
    <row r="196" spans="1:116" x14ac:dyDescent="0.3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c r="BM196" s="255"/>
      <c r="BN196" s="255"/>
      <c r="BO196" s="255"/>
      <c r="BP196" s="255"/>
      <c r="BQ196" s="255"/>
      <c r="BR196" s="255"/>
      <c r="BS196" s="255"/>
      <c r="BT196" s="255"/>
      <c r="BU196" s="255"/>
      <c r="BV196" s="255"/>
      <c r="BW196" s="255"/>
      <c r="BX196" s="255"/>
      <c r="BY196" s="255"/>
      <c r="BZ196" s="255"/>
      <c r="CA196" s="255"/>
      <c r="CB196" s="255"/>
      <c r="CC196" s="255"/>
      <c r="CD196" s="255"/>
      <c r="CE196" s="255"/>
      <c r="CF196" s="255"/>
      <c r="CG196" s="255"/>
      <c r="CH196" s="255"/>
      <c r="CI196" s="255"/>
      <c r="CJ196" s="255"/>
      <c r="CK196" s="255"/>
      <c r="CL196" s="255"/>
      <c r="CM196" s="255"/>
      <c r="CN196" s="255"/>
      <c r="CO196" s="255"/>
      <c r="CP196" s="255"/>
      <c r="CQ196" s="255"/>
      <c r="CR196" s="255"/>
      <c r="CS196" s="255"/>
      <c r="CT196" s="255"/>
      <c r="CU196" s="255"/>
      <c r="CV196" s="255"/>
      <c r="CW196" s="255"/>
      <c r="CX196" s="255"/>
      <c r="CY196" s="255"/>
      <c r="CZ196" s="255"/>
      <c r="DA196" s="255"/>
      <c r="DB196" s="255"/>
      <c r="DC196" s="255"/>
      <c r="DD196" s="255"/>
      <c r="DE196" s="255"/>
      <c r="DF196" s="255"/>
      <c r="DG196" s="255"/>
      <c r="DH196" s="255"/>
      <c r="DI196" s="255"/>
      <c r="DJ196" s="255"/>
      <c r="DK196" s="255"/>
      <c r="DL196" s="255"/>
    </row>
    <row r="197" spans="1:116" x14ac:dyDescent="0.3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c r="CE197" s="255"/>
      <c r="CF197" s="255"/>
      <c r="CG197" s="255"/>
      <c r="CH197" s="255"/>
      <c r="CI197" s="255"/>
      <c r="CJ197" s="255"/>
      <c r="CK197" s="255"/>
      <c r="CL197" s="255"/>
      <c r="CM197" s="255"/>
      <c r="CN197" s="255"/>
      <c r="CO197" s="255"/>
      <c r="CP197" s="255"/>
      <c r="CQ197" s="255"/>
      <c r="CR197" s="255"/>
      <c r="CS197" s="255"/>
      <c r="CT197" s="255"/>
      <c r="CU197" s="255"/>
      <c r="CV197" s="255"/>
      <c r="CW197" s="255"/>
      <c r="CX197" s="255"/>
      <c r="CY197" s="255"/>
      <c r="CZ197" s="255"/>
      <c r="DA197" s="255"/>
      <c r="DB197" s="255"/>
      <c r="DC197" s="255"/>
      <c r="DD197" s="255"/>
      <c r="DE197" s="255"/>
      <c r="DF197" s="255"/>
      <c r="DG197" s="255"/>
      <c r="DH197" s="255"/>
      <c r="DI197" s="255"/>
      <c r="DJ197" s="255"/>
      <c r="DK197" s="255"/>
      <c r="DL197" s="255"/>
    </row>
    <row r="198" spans="1:116" x14ac:dyDescent="0.3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c r="BM198" s="255"/>
      <c r="BN198" s="255"/>
      <c r="BO198" s="255"/>
      <c r="BP198" s="255"/>
      <c r="BQ198" s="255"/>
      <c r="BR198" s="255"/>
      <c r="BS198" s="255"/>
      <c r="BT198" s="255"/>
      <c r="BU198" s="255"/>
      <c r="BV198" s="255"/>
      <c r="BW198" s="255"/>
      <c r="BX198" s="255"/>
      <c r="BY198" s="255"/>
      <c r="BZ198" s="255"/>
      <c r="CA198" s="255"/>
      <c r="CB198" s="255"/>
      <c r="CC198" s="255"/>
      <c r="CD198" s="255"/>
      <c r="CE198" s="255"/>
      <c r="CF198" s="255"/>
      <c r="CG198" s="255"/>
      <c r="CH198" s="255"/>
      <c r="CI198" s="255"/>
      <c r="CJ198" s="255"/>
      <c r="CK198" s="255"/>
      <c r="CL198" s="255"/>
      <c r="CM198" s="255"/>
      <c r="CN198" s="255"/>
      <c r="CO198" s="255"/>
      <c r="CP198" s="255"/>
      <c r="CQ198" s="255"/>
      <c r="CR198" s="255"/>
      <c r="CS198" s="255"/>
      <c r="CT198" s="255"/>
      <c r="CU198" s="255"/>
      <c r="CV198" s="255"/>
      <c r="CW198" s="255"/>
      <c r="CX198" s="255"/>
      <c r="CY198" s="255"/>
      <c r="CZ198" s="255"/>
      <c r="DA198" s="255"/>
      <c r="DB198" s="255"/>
      <c r="DC198" s="255"/>
      <c r="DD198" s="255"/>
      <c r="DE198" s="255"/>
      <c r="DF198" s="255"/>
      <c r="DG198" s="255"/>
      <c r="DH198" s="255"/>
      <c r="DI198" s="255"/>
      <c r="DJ198" s="255"/>
      <c r="DK198" s="255"/>
      <c r="DL198" s="255"/>
    </row>
    <row r="199" spans="1:116" x14ac:dyDescent="0.3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c r="CE199" s="255"/>
      <c r="CF199" s="255"/>
      <c r="CG199" s="255"/>
      <c r="CH199" s="255"/>
      <c r="CI199" s="255"/>
      <c r="CJ199" s="255"/>
      <c r="CK199" s="255"/>
      <c r="CL199" s="255"/>
      <c r="CM199" s="255"/>
      <c r="CN199" s="255"/>
      <c r="CO199" s="255"/>
      <c r="CP199" s="255"/>
      <c r="CQ199" s="255"/>
      <c r="CR199" s="255"/>
      <c r="CS199" s="255"/>
      <c r="CT199" s="255"/>
      <c r="CU199" s="255"/>
      <c r="CV199" s="255"/>
      <c r="CW199" s="255"/>
      <c r="CX199" s="255"/>
      <c r="CY199" s="255"/>
      <c r="CZ199" s="255"/>
      <c r="DA199" s="255"/>
      <c r="DB199" s="255"/>
      <c r="DC199" s="255"/>
      <c r="DD199" s="255"/>
      <c r="DE199" s="255"/>
      <c r="DF199" s="255"/>
      <c r="DG199" s="255"/>
      <c r="DH199" s="255"/>
      <c r="DI199" s="255"/>
      <c r="DJ199" s="255"/>
      <c r="DK199" s="255"/>
      <c r="DL199" s="255"/>
    </row>
    <row r="200" spans="1:116" x14ac:dyDescent="0.3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c r="BM200" s="255"/>
      <c r="BN200" s="255"/>
      <c r="BO200" s="255"/>
      <c r="BP200" s="255"/>
      <c r="BQ200" s="255"/>
      <c r="BR200" s="255"/>
      <c r="BS200" s="255"/>
      <c r="BT200" s="255"/>
      <c r="BU200" s="255"/>
      <c r="BV200" s="255"/>
      <c r="BW200" s="255"/>
      <c r="BX200" s="255"/>
      <c r="BY200" s="255"/>
      <c r="BZ200" s="255"/>
      <c r="CA200" s="255"/>
      <c r="CB200" s="255"/>
      <c r="CC200" s="255"/>
      <c r="CD200" s="255"/>
      <c r="CE200" s="255"/>
      <c r="CF200" s="255"/>
      <c r="CG200" s="255"/>
      <c r="CH200" s="255"/>
      <c r="CI200" s="255"/>
      <c r="CJ200" s="255"/>
      <c r="CK200" s="255"/>
      <c r="CL200" s="255"/>
      <c r="CM200" s="255"/>
      <c r="CN200" s="255"/>
      <c r="CO200" s="255"/>
      <c r="CP200" s="255"/>
      <c r="CQ200" s="255"/>
      <c r="CR200" s="255"/>
      <c r="CS200" s="255"/>
      <c r="CT200" s="255"/>
      <c r="CU200" s="255"/>
      <c r="CV200" s="255"/>
      <c r="CW200" s="255"/>
      <c r="CX200" s="255"/>
      <c r="CY200" s="255"/>
      <c r="CZ200" s="255"/>
      <c r="DA200" s="255"/>
      <c r="DB200" s="255"/>
      <c r="DC200" s="255"/>
      <c r="DD200" s="255"/>
      <c r="DE200" s="255"/>
      <c r="DF200" s="255"/>
      <c r="DG200" s="255"/>
      <c r="DH200" s="255"/>
      <c r="DI200" s="255"/>
      <c r="DJ200" s="255"/>
      <c r="DK200" s="255"/>
      <c r="DL200" s="255"/>
    </row>
    <row r="201" spans="1:116" x14ac:dyDescent="0.3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c r="CE201" s="255"/>
      <c r="CF201" s="255"/>
      <c r="CG201" s="255"/>
      <c r="CH201" s="255"/>
      <c r="CI201" s="255"/>
      <c r="CJ201" s="255"/>
      <c r="CK201" s="255"/>
      <c r="CL201" s="255"/>
      <c r="CM201" s="255"/>
      <c r="CN201" s="255"/>
      <c r="CO201" s="255"/>
      <c r="CP201" s="255"/>
      <c r="CQ201" s="255"/>
      <c r="CR201" s="255"/>
      <c r="CS201" s="255"/>
      <c r="CT201" s="255"/>
      <c r="CU201" s="255"/>
      <c r="CV201" s="255"/>
      <c r="CW201" s="255"/>
      <c r="CX201" s="255"/>
      <c r="CY201" s="255"/>
      <c r="CZ201" s="255"/>
      <c r="DA201" s="255"/>
      <c r="DB201" s="255"/>
      <c r="DC201" s="255"/>
      <c r="DD201" s="255"/>
      <c r="DE201" s="255"/>
      <c r="DF201" s="255"/>
      <c r="DG201" s="255"/>
      <c r="DH201" s="255"/>
      <c r="DI201" s="255"/>
      <c r="DJ201" s="255"/>
      <c r="DK201" s="255"/>
      <c r="DL201" s="255"/>
    </row>
    <row r="202" spans="1:116" x14ac:dyDescent="0.3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c r="BM202" s="255"/>
      <c r="BN202" s="255"/>
      <c r="BO202" s="255"/>
      <c r="BP202" s="255"/>
      <c r="BQ202" s="255"/>
      <c r="BR202" s="255"/>
      <c r="BS202" s="255"/>
      <c r="BT202" s="255"/>
      <c r="BU202" s="255"/>
      <c r="BV202" s="255"/>
      <c r="BW202" s="255"/>
      <c r="BX202" s="255"/>
      <c r="BY202" s="255"/>
      <c r="BZ202" s="255"/>
      <c r="CA202" s="255"/>
      <c r="CB202" s="255"/>
      <c r="CC202" s="255"/>
      <c r="CD202" s="255"/>
      <c r="CE202" s="255"/>
      <c r="CF202" s="255"/>
      <c r="CG202" s="255"/>
      <c r="CH202" s="255"/>
      <c r="CI202" s="255"/>
      <c r="CJ202" s="255"/>
      <c r="CK202" s="255"/>
      <c r="CL202" s="255"/>
      <c r="CM202" s="255"/>
      <c r="CN202" s="255"/>
      <c r="CO202" s="255"/>
      <c r="CP202" s="255"/>
      <c r="CQ202" s="255"/>
      <c r="CR202" s="255"/>
      <c r="CS202" s="255"/>
      <c r="CT202" s="255"/>
      <c r="CU202" s="255"/>
      <c r="CV202" s="255"/>
      <c r="CW202" s="255"/>
      <c r="CX202" s="255"/>
      <c r="CY202" s="255"/>
      <c r="CZ202" s="255"/>
      <c r="DA202" s="255"/>
      <c r="DB202" s="255"/>
      <c r="DC202" s="255"/>
      <c r="DD202" s="255"/>
      <c r="DE202" s="255"/>
      <c r="DF202" s="255"/>
      <c r="DG202" s="255"/>
      <c r="DH202" s="255"/>
      <c r="DI202" s="255"/>
      <c r="DJ202" s="255"/>
      <c r="DK202" s="255"/>
      <c r="DL202" s="255"/>
    </row>
    <row r="203" spans="1:116" x14ac:dyDescent="0.3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c r="CE203" s="255"/>
      <c r="CF203" s="255"/>
      <c r="CG203" s="255"/>
      <c r="CH203" s="255"/>
      <c r="CI203" s="255"/>
      <c r="CJ203" s="255"/>
      <c r="CK203" s="255"/>
      <c r="CL203" s="255"/>
      <c r="CM203" s="255"/>
      <c r="CN203" s="255"/>
      <c r="CO203" s="255"/>
      <c r="CP203" s="255"/>
      <c r="CQ203" s="255"/>
      <c r="CR203" s="255"/>
      <c r="CS203" s="255"/>
      <c r="CT203" s="255"/>
      <c r="CU203" s="255"/>
      <c r="CV203" s="255"/>
      <c r="CW203" s="255"/>
      <c r="CX203" s="255"/>
      <c r="CY203" s="255"/>
      <c r="CZ203" s="255"/>
      <c r="DA203" s="255"/>
      <c r="DB203" s="255"/>
      <c r="DC203" s="255"/>
      <c r="DD203" s="255"/>
      <c r="DE203" s="255"/>
      <c r="DF203" s="255"/>
      <c r="DG203" s="255"/>
      <c r="DH203" s="255"/>
      <c r="DI203" s="255"/>
      <c r="DJ203" s="255"/>
      <c r="DK203" s="255"/>
      <c r="DL203" s="255"/>
    </row>
    <row r="204" spans="1:116" x14ac:dyDescent="0.3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c r="BM204" s="255"/>
      <c r="BN204" s="255"/>
      <c r="BO204" s="255"/>
      <c r="BP204" s="255"/>
      <c r="BQ204" s="255"/>
      <c r="BR204" s="255"/>
      <c r="BS204" s="255"/>
      <c r="BT204" s="255"/>
      <c r="BU204" s="255"/>
      <c r="BV204" s="255"/>
      <c r="BW204" s="255"/>
      <c r="BX204" s="255"/>
      <c r="BY204" s="255"/>
      <c r="BZ204" s="255"/>
      <c r="CA204" s="255"/>
      <c r="CB204" s="255"/>
      <c r="CC204" s="255"/>
      <c r="CD204" s="255"/>
      <c r="CE204" s="255"/>
      <c r="CF204" s="255"/>
      <c r="CG204" s="255"/>
      <c r="CH204" s="255"/>
      <c r="CI204" s="255"/>
      <c r="CJ204" s="255"/>
      <c r="CK204" s="255"/>
      <c r="CL204" s="255"/>
      <c r="CM204" s="255"/>
      <c r="CN204" s="255"/>
      <c r="CO204" s="255"/>
      <c r="CP204" s="255"/>
      <c r="CQ204" s="255"/>
      <c r="CR204" s="255"/>
      <c r="CS204" s="255"/>
      <c r="CT204" s="255"/>
      <c r="CU204" s="255"/>
      <c r="CV204" s="255"/>
      <c r="CW204" s="255"/>
      <c r="CX204" s="255"/>
      <c r="CY204" s="255"/>
      <c r="CZ204" s="255"/>
      <c r="DA204" s="255"/>
      <c r="DB204" s="255"/>
      <c r="DC204" s="255"/>
      <c r="DD204" s="255"/>
      <c r="DE204" s="255"/>
      <c r="DF204" s="255"/>
      <c r="DG204" s="255"/>
      <c r="DH204" s="255"/>
      <c r="DI204" s="255"/>
      <c r="DJ204" s="255"/>
      <c r="DK204" s="255"/>
      <c r="DL204" s="255"/>
    </row>
    <row r="205" spans="1:116" x14ac:dyDescent="0.3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c r="BM205" s="255"/>
      <c r="BN205" s="255"/>
      <c r="BO205" s="255"/>
      <c r="BP205" s="255"/>
      <c r="BQ205" s="255"/>
      <c r="BR205" s="255"/>
      <c r="BS205" s="255"/>
      <c r="BT205" s="255"/>
      <c r="BU205" s="255"/>
      <c r="BV205" s="255"/>
      <c r="BW205" s="255"/>
      <c r="BX205" s="255"/>
      <c r="BY205" s="255"/>
      <c r="BZ205" s="255"/>
      <c r="CA205" s="255"/>
      <c r="CB205" s="255"/>
      <c r="CC205" s="255"/>
      <c r="CD205" s="255"/>
      <c r="CE205" s="255"/>
      <c r="CF205" s="255"/>
      <c r="CG205" s="255"/>
      <c r="CH205" s="255"/>
      <c r="CI205" s="255"/>
      <c r="CJ205" s="255"/>
      <c r="CK205" s="255"/>
      <c r="CL205" s="255"/>
      <c r="CM205" s="255"/>
      <c r="CN205" s="255"/>
      <c r="CO205" s="255"/>
      <c r="CP205" s="255"/>
      <c r="CQ205" s="255"/>
      <c r="CR205" s="255"/>
      <c r="CS205" s="255"/>
      <c r="CT205" s="255"/>
      <c r="CU205" s="255"/>
      <c r="CV205" s="255"/>
      <c r="CW205" s="255"/>
      <c r="CX205" s="255"/>
      <c r="CY205" s="255"/>
      <c r="CZ205" s="255"/>
      <c r="DA205" s="255"/>
      <c r="DB205" s="255"/>
      <c r="DC205" s="255"/>
      <c r="DD205" s="255"/>
      <c r="DE205" s="255"/>
      <c r="DF205" s="255"/>
      <c r="DG205" s="255"/>
      <c r="DH205" s="255"/>
      <c r="DI205" s="255"/>
      <c r="DJ205" s="255"/>
      <c r="DK205" s="255"/>
      <c r="DL205" s="255"/>
    </row>
    <row r="206" spans="1:116" x14ac:dyDescent="0.3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255"/>
      <c r="BR206" s="255"/>
      <c r="BS206" s="255"/>
      <c r="BT206" s="255"/>
      <c r="BU206" s="255"/>
      <c r="BV206" s="255"/>
      <c r="BW206" s="255"/>
      <c r="BX206" s="255"/>
      <c r="BY206" s="255"/>
      <c r="BZ206" s="255"/>
      <c r="CA206" s="255"/>
      <c r="CB206" s="255"/>
      <c r="CC206" s="255"/>
      <c r="CD206" s="255"/>
      <c r="CE206" s="255"/>
      <c r="CF206" s="255"/>
      <c r="CG206" s="255"/>
      <c r="CH206" s="255"/>
      <c r="CI206" s="255"/>
      <c r="CJ206" s="255"/>
      <c r="CK206" s="255"/>
      <c r="CL206" s="255"/>
      <c r="CM206" s="255"/>
      <c r="CN206" s="255"/>
      <c r="CO206" s="255"/>
      <c r="CP206" s="255"/>
      <c r="CQ206" s="255"/>
      <c r="CR206" s="255"/>
      <c r="CS206" s="255"/>
      <c r="CT206" s="255"/>
      <c r="CU206" s="255"/>
      <c r="CV206" s="255"/>
      <c r="CW206" s="255"/>
      <c r="CX206" s="255"/>
      <c r="CY206" s="255"/>
      <c r="CZ206" s="255"/>
      <c r="DA206" s="255"/>
      <c r="DB206" s="255"/>
      <c r="DC206" s="255"/>
      <c r="DD206" s="255"/>
      <c r="DE206" s="255"/>
      <c r="DF206" s="255"/>
      <c r="DG206" s="255"/>
      <c r="DH206" s="255"/>
      <c r="DI206" s="255"/>
      <c r="DJ206" s="255"/>
      <c r="DK206" s="255"/>
      <c r="DL206" s="255"/>
    </row>
    <row r="207" spans="1:116" x14ac:dyDescent="0.3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c r="CE207" s="255"/>
      <c r="CF207" s="255"/>
      <c r="CG207" s="255"/>
      <c r="CH207" s="255"/>
      <c r="CI207" s="255"/>
      <c r="CJ207" s="255"/>
      <c r="CK207" s="255"/>
      <c r="CL207" s="255"/>
      <c r="CM207" s="255"/>
      <c r="CN207" s="255"/>
      <c r="CO207" s="255"/>
      <c r="CP207" s="255"/>
      <c r="CQ207" s="255"/>
      <c r="CR207" s="255"/>
      <c r="CS207" s="255"/>
      <c r="CT207" s="255"/>
      <c r="CU207" s="255"/>
      <c r="CV207" s="255"/>
      <c r="CW207" s="255"/>
      <c r="CX207" s="255"/>
      <c r="CY207" s="255"/>
      <c r="CZ207" s="255"/>
      <c r="DA207" s="255"/>
      <c r="DB207" s="255"/>
      <c r="DC207" s="255"/>
      <c r="DD207" s="255"/>
      <c r="DE207" s="255"/>
      <c r="DF207" s="255"/>
      <c r="DG207" s="255"/>
      <c r="DH207" s="255"/>
      <c r="DI207" s="255"/>
      <c r="DJ207" s="255"/>
      <c r="DK207" s="255"/>
      <c r="DL207" s="255"/>
    </row>
    <row r="208" spans="1:116" x14ac:dyDescent="0.3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c r="BM208" s="255"/>
      <c r="BN208" s="255"/>
      <c r="BO208" s="255"/>
      <c r="BP208" s="255"/>
      <c r="BQ208" s="255"/>
      <c r="BR208" s="255"/>
      <c r="BS208" s="255"/>
      <c r="BT208" s="255"/>
      <c r="BU208" s="255"/>
      <c r="BV208" s="255"/>
      <c r="BW208" s="255"/>
      <c r="BX208" s="255"/>
      <c r="BY208" s="255"/>
      <c r="BZ208" s="255"/>
      <c r="CA208" s="255"/>
      <c r="CB208" s="255"/>
      <c r="CC208" s="255"/>
      <c r="CD208" s="255"/>
      <c r="CE208" s="255"/>
      <c r="CF208" s="255"/>
      <c r="CG208" s="255"/>
      <c r="CH208" s="255"/>
      <c r="CI208" s="255"/>
      <c r="CJ208" s="255"/>
      <c r="CK208" s="255"/>
      <c r="CL208" s="255"/>
      <c r="CM208" s="255"/>
      <c r="CN208" s="255"/>
      <c r="CO208" s="255"/>
      <c r="CP208" s="255"/>
      <c r="CQ208" s="255"/>
      <c r="CR208" s="255"/>
      <c r="CS208" s="255"/>
      <c r="CT208" s="255"/>
      <c r="CU208" s="255"/>
      <c r="CV208" s="255"/>
      <c r="CW208" s="255"/>
      <c r="CX208" s="255"/>
      <c r="CY208" s="255"/>
      <c r="CZ208" s="255"/>
      <c r="DA208" s="255"/>
      <c r="DB208" s="255"/>
      <c r="DC208" s="255"/>
      <c r="DD208" s="255"/>
      <c r="DE208" s="255"/>
      <c r="DF208" s="255"/>
      <c r="DG208" s="255"/>
      <c r="DH208" s="255"/>
      <c r="DI208" s="255"/>
      <c r="DJ208" s="255"/>
      <c r="DK208" s="255"/>
      <c r="DL208" s="255"/>
    </row>
    <row r="209" spans="1:116" x14ac:dyDescent="0.3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c r="BM209" s="255"/>
      <c r="BN209" s="255"/>
      <c r="BO209" s="255"/>
      <c r="BP209" s="255"/>
      <c r="BQ209" s="255"/>
      <c r="BR209" s="255"/>
      <c r="BS209" s="255"/>
      <c r="BT209" s="255"/>
      <c r="BU209" s="255"/>
      <c r="BV209" s="255"/>
      <c r="BW209" s="255"/>
      <c r="BX209" s="255"/>
      <c r="BY209" s="255"/>
      <c r="BZ209" s="255"/>
      <c r="CA209" s="255"/>
      <c r="CB209" s="255"/>
      <c r="CC209" s="255"/>
      <c r="CD209" s="255"/>
      <c r="CE209" s="255"/>
      <c r="CF209" s="255"/>
      <c r="CG209" s="255"/>
      <c r="CH209" s="255"/>
      <c r="CI209" s="255"/>
      <c r="CJ209" s="255"/>
      <c r="CK209" s="255"/>
      <c r="CL209" s="255"/>
      <c r="CM209" s="255"/>
      <c r="CN209" s="255"/>
      <c r="CO209" s="255"/>
      <c r="CP209" s="255"/>
      <c r="CQ209" s="255"/>
      <c r="CR209" s="255"/>
      <c r="CS209" s="255"/>
      <c r="CT209" s="255"/>
      <c r="CU209" s="255"/>
      <c r="CV209" s="255"/>
      <c r="CW209" s="255"/>
      <c r="CX209" s="255"/>
      <c r="CY209" s="255"/>
      <c r="CZ209" s="255"/>
      <c r="DA209" s="255"/>
      <c r="DB209" s="255"/>
      <c r="DC209" s="255"/>
      <c r="DD209" s="255"/>
      <c r="DE209" s="255"/>
      <c r="DF209" s="255"/>
      <c r="DG209" s="255"/>
      <c r="DH209" s="255"/>
      <c r="DI209" s="255"/>
      <c r="DJ209" s="255"/>
      <c r="DK209" s="255"/>
      <c r="DL209" s="255"/>
    </row>
    <row r="210" spans="1:116" x14ac:dyDescent="0.3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c r="AT210" s="255"/>
      <c r="AU210" s="255"/>
      <c r="AV210" s="255"/>
      <c r="AW210" s="255"/>
      <c r="AX210" s="255"/>
      <c r="AY210" s="255"/>
      <c r="AZ210" s="255"/>
      <c r="BA210" s="255"/>
      <c r="BB210" s="255"/>
      <c r="BC210" s="255"/>
      <c r="BD210" s="255"/>
      <c r="BE210" s="255"/>
      <c r="BF210" s="255"/>
      <c r="BG210" s="255"/>
      <c r="BH210" s="255"/>
      <c r="BI210" s="255"/>
      <c r="BJ210" s="255"/>
      <c r="BK210" s="255"/>
      <c r="BL210" s="255"/>
      <c r="BM210" s="255"/>
      <c r="BN210" s="255"/>
      <c r="BO210" s="255"/>
      <c r="BP210" s="255"/>
      <c r="BQ210" s="255"/>
      <c r="BR210" s="255"/>
      <c r="BS210" s="255"/>
      <c r="BT210" s="255"/>
      <c r="BU210" s="255"/>
      <c r="BV210" s="255"/>
      <c r="BW210" s="255"/>
      <c r="BX210" s="255"/>
      <c r="BY210" s="255"/>
      <c r="BZ210" s="255"/>
      <c r="CA210" s="255"/>
      <c r="CB210" s="255"/>
      <c r="CC210" s="255"/>
      <c r="CD210" s="255"/>
      <c r="CE210" s="255"/>
      <c r="CF210" s="255"/>
      <c r="CG210" s="255"/>
      <c r="CH210" s="255"/>
      <c r="CI210" s="255"/>
      <c r="CJ210" s="255"/>
      <c r="CK210" s="255"/>
      <c r="CL210" s="255"/>
      <c r="CM210" s="255"/>
      <c r="CN210" s="255"/>
      <c r="CO210" s="255"/>
      <c r="CP210" s="255"/>
      <c r="CQ210" s="255"/>
      <c r="CR210" s="255"/>
      <c r="CS210" s="255"/>
      <c r="CT210" s="255"/>
      <c r="CU210" s="255"/>
      <c r="CV210" s="255"/>
      <c r="CW210" s="255"/>
      <c r="CX210" s="255"/>
      <c r="CY210" s="255"/>
      <c r="CZ210" s="255"/>
      <c r="DA210" s="255"/>
      <c r="DB210" s="255"/>
      <c r="DC210" s="255"/>
      <c r="DD210" s="255"/>
      <c r="DE210" s="255"/>
      <c r="DF210" s="255"/>
      <c r="DG210" s="255"/>
      <c r="DH210" s="255"/>
      <c r="DI210" s="255"/>
      <c r="DJ210" s="255"/>
      <c r="DK210" s="255"/>
      <c r="DL210" s="255"/>
    </row>
    <row r="211" spans="1:116" x14ac:dyDescent="0.3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c r="AT211" s="255"/>
      <c r="AU211" s="255"/>
      <c r="AV211" s="255"/>
      <c r="AW211" s="255"/>
      <c r="AX211" s="255"/>
      <c r="AY211" s="255"/>
      <c r="AZ211" s="255"/>
      <c r="BA211" s="255"/>
      <c r="BB211" s="255"/>
      <c r="BC211" s="255"/>
      <c r="BD211" s="255"/>
      <c r="BE211" s="255"/>
      <c r="BF211" s="255"/>
      <c r="BG211" s="255"/>
      <c r="BH211" s="255"/>
      <c r="BI211" s="255"/>
      <c r="BJ211" s="255"/>
      <c r="BK211" s="255"/>
      <c r="BL211" s="255"/>
      <c r="BM211" s="255"/>
      <c r="BN211" s="255"/>
      <c r="BO211" s="255"/>
      <c r="BP211" s="255"/>
      <c r="BQ211" s="255"/>
      <c r="BR211" s="255"/>
      <c r="BS211" s="255"/>
      <c r="BT211" s="255"/>
      <c r="BU211" s="255"/>
      <c r="BV211" s="255"/>
      <c r="BW211" s="255"/>
      <c r="BX211" s="255"/>
      <c r="BY211" s="255"/>
      <c r="BZ211" s="255"/>
      <c r="CA211" s="255"/>
      <c r="CB211" s="255"/>
      <c r="CC211" s="255"/>
      <c r="CD211" s="255"/>
      <c r="CE211" s="255"/>
      <c r="CF211" s="255"/>
      <c r="CG211" s="255"/>
      <c r="CH211" s="255"/>
      <c r="CI211" s="255"/>
      <c r="CJ211" s="255"/>
      <c r="CK211" s="255"/>
      <c r="CL211" s="255"/>
      <c r="CM211" s="255"/>
      <c r="CN211" s="255"/>
      <c r="CO211" s="255"/>
      <c r="CP211" s="255"/>
      <c r="CQ211" s="255"/>
      <c r="CR211" s="255"/>
      <c r="CS211" s="255"/>
      <c r="CT211" s="255"/>
      <c r="CU211" s="255"/>
      <c r="CV211" s="255"/>
      <c r="CW211" s="255"/>
      <c r="CX211" s="255"/>
      <c r="CY211" s="255"/>
      <c r="CZ211" s="255"/>
      <c r="DA211" s="255"/>
      <c r="DB211" s="255"/>
      <c r="DC211" s="255"/>
      <c r="DD211" s="255"/>
      <c r="DE211" s="255"/>
      <c r="DF211" s="255"/>
      <c r="DG211" s="255"/>
      <c r="DH211" s="255"/>
      <c r="DI211" s="255"/>
      <c r="DJ211" s="255"/>
      <c r="DK211" s="255"/>
      <c r="DL211" s="255"/>
    </row>
    <row r="212" spans="1:116" x14ac:dyDescent="0.3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c r="BM212" s="255"/>
      <c r="BN212" s="255"/>
      <c r="BO212" s="255"/>
      <c r="BP212" s="255"/>
      <c r="BQ212" s="255"/>
      <c r="BR212" s="255"/>
      <c r="BS212" s="255"/>
      <c r="BT212" s="255"/>
      <c r="BU212" s="255"/>
      <c r="BV212" s="255"/>
      <c r="BW212" s="255"/>
      <c r="BX212" s="255"/>
      <c r="BY212" s="255"/>
      <c r="BZ212" s="255"/>
      <c r="CA212" s="255"/>
      <c r="CB212" s="255"/>
      <c r="CC212" s="255"/>
      <c r="CD212" s="255"/>
      <c r="CE212" s="255"/>
      <c r="CF212" s="255"/>
      <c r="CG212" s="255"/>
      <c r="CH212" s="255"/>
      <c r="CI212" s="255"/>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55"/>
      <c r="DE212" s="255"/>
      <c r="DF212" s="255"/>
      <c r="DG212" s="255"/>
      <c r="DH212" s="255"/>
      <c r="DI212" s="255"/>
      <c r="DJ212" s="255"/>
      <c r="DK212" s="255"/>
      <c r="DL212" s="255"/>
    </row>
    <row r="213" spans="1:116" x14ac:dyDescent="0.3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c r="BM213" s="255"/>
      <c r="BN213" s="255"/>
      <c r="BO213" s="255"/>
      <c r="BP213" s="255"/>
      <c r="BQ213" s="255"/>
      <c r="BR213" s="255"/>
      <c r="BS213" s="255"/>
      <c r="BT213" s="255"/>
      <c r="BU213" s="255"/>
      <c r="BV213" s="255"/>
      <c r="BW213" s="255"/>
      <c r="BX213" s="255"/>
      <c r="BY213" s="255"/>
      <c r="BZ213" s="255"/>
      <c r="CA213" s="255"/>
      <c r="CB213" s="255"/>
      <c r="CC213" s="255"/>
      <c r="CD213" s="255"/>
      <c r="CE213" s="255"/>
      <c r="CF213" s="255"/>
      <c r="CG213" s="255"/>
      <c r="CH213" s="255"/>
      <c r="CI213" s="255"/>
      <c r="CJ213" s="255"/>
      <c r="CK213" s="255"/>
      <c r="CL213" s="255"/>
      <c r="CM213" s="255"/>
      <c r="CN213" s="255"/>
      <c r="CO213" s="255"/>
      <c r="CP213" s="255"/>
      <c r="CQ213" s="255"/>
      <c r="CR213" s="255"/>
      <c r="CS213" s="255"/>
      <c r="CT213" s="255"/>
      <c r="CU213" s="255"/>
      <c r="CV213" s="255"/>
      <c r="CW213" s="255"/>
      <c r="CX213" s="255"/>
      <c r="CY213" s="255"/>
      <c r="CZ213" s="255"/>
      <c r="DA213" s="255"/>
      <c r="DB213" s="255"/>
      <c r="DC213" s="255"/>
      <c r="DD213" s="255"/>
      <c r="DE213" s="255"/>
      <c r="DF213" s="255"/>
      <c r="DG213" s="255"/>
      <c r="DH213" s="255"/>
      <c r="DI213" s="255"/>
      <c r="DJ213" s="255"/>
      <c r="DK213" s="255"/>
      <c r="DL213" s="255"/>
    </row>
    <row r="214" spans="1:116" x14ac:dyDescent="0.3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255"/>
      <c r="BR214" s="255"/>
      <c r="BS214" s="255"/>
      <c r="BT214" s="255"/>
      <c r="BU214" s="255"/>
      <c r="BV214" s="255"/>
      <c r="BW214" s="255"/>
      <c r="BX214" s="255"/>
      <c r="BY214" s="255"/>
      <c r="BZ214" s="255"/>
      <c r="CA214" s="255"/>
      <c r="CB214" s="255"/>
      <c r="CC214" s="255"/>
      <c r="CD214" s="255"/>
      <c r="CE214" s="255"/>
      <c r="CF214" s="255"/>
      <c r="CG214" s="255"/>
      <c r="CH214" s="255"/>
      <c r="CI214" s="255"/>
      <c r="CJ214" s="255"/>
      <c r="CK214" s="255"/>
      <c r="CL214" s="255"/>
      <c r="CM214" s="255"/>
      <c r="CN214" s="255"/>
      <c r="CO214" s="255"/>
      <c r="CP214" s="255"/>
      <c r="CQ214" s="255"/>
      <c r="CR214" s="255"/>
      <c r="CS214" s="255"/>
      <c r="CT214" s="255"/>
      <c r="CU214" s="255"/>
      <c r="CV214" s="255"/>
      <c r="CW214" s="255"/>
      <c r="CX214" s="255"/>
      <c r="CY214" s="255"/>
      <c r="CZ214" s="255"/>
      <c r="DA214" s="255"/>
      <c r="DB214" s="255"/>
      <c r="DC214" s="255"/>
      <c r="DD214" s="255"/>
      <c r="DE214" s="255"/>
      <c r="DF214" s="255"/>
      <c r="DG214" s="255"/>
      <c r="DH214" s="255"/>
      <c r="DI214" s="255"/>
      <c r="DJ214" s="255"/>
      <c r="DK214" s="255"/>
      <c r="DL214" s="255"/>
    </row>
    <row r="215" spans="1:116" x14ac:dyDescent="0.3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255"/>
      <c r="CC215" s="255"/>
      <c r="CD215" s="255"/>
      <c r="CE215" s="255"/>
      <c r="CF215" s="255"/>
      <c r="CG215" s="255"/>
      <c r="CH215" s="255"/>
      <c r="CI215" s="255"/>
      <c r="CJ215" s="255"/>
      <c r="CK215" s="255"/>
      <c r="CL215" s="255"/>
      <c r="CM215" s="255"/>
      <c r="CN215" s="255"/>
      <c r="CO215" s="255"/>
      <c r="CP215" s="255"/>
      <c r="CQ215" s="255"/>
      <c r="CR215" s="255"/>
      <c r="CS215" s="255"/>
      <c r="CT215" s="255"/>
      <c r="CU215" s="255"/>
      <c r="CV215" s="255"/>
      <c r="CW215" s="255"/>
      <c r="CX215" s="255"/>
      <c r="CY215" s="255"/>
      <c r="CZ215" s="255"/>
      <c r="DA215" s="255"/>
      <c r="DB215" s="255"/>
      <c r="DC215" s="255"/>
      <c r="DD215" s="255"/>
      <c r="DE215" s="255"/>
      <c r="DF215" s="255"/>
      <c r="DG215" s="255"/>
      <c r="DH215" s="255"/>
      <c r="DI215" s="255"/>
      <c r="DJ215" s="255"/>
      <c r="DK215" s="255"/>
      <c r="DL215" s="255"/>
    </row>
    <row r="216" spans="1:116" x14ac:dyDescent="0.3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5"/>
      <c r="CC216" s="255"/>
      <c r="CD216" s="255"/>
      <c r="CE216" s="255"/>
      <c r="CF216" s="255"/>
      <c r="CG216" s="255"/>
      <c r="CH216" s="255"/>
      <c r="CI216" s="255"/>
      <c r="CJ216" s="255"/>
      <c r="CK216" s="255"/>
      <c r="CL216" s="255"/>
      <c r="CM216" s="255"/>
      <c r="CN216" s="255"/>
      <c r="CO216" s="255"/>
      <c r="CP216" s="255"/>
      <c r="CQ216" s="255"/>
      <c r="CR216" s="255"/>
      <c r="CS216" s="255"/>
      <c r="CT216" s="255"/>
      <c r="CU216" s="255"/>
      <c r="CV216" s="255"/>
      <c r="CW216" s="255"/>
      <c r="CX216" s="255"/>
      <c r="CY216" s="255"/>
      <c r="CZ216" s="255"/>
      <c r="DA216" s="255"/>
      <c r="DB216" s="255"/>
      <c r="DC216" s="255"/>
      <c r="DD216" s="255"/>
      <c r="DE216" s="255"/>
      <c r="DF216" s="255"/>
      <c r="DG216" s="255"/>
      <c r="DH216" s="255"/>
      <c r="DI216" s="255"/>
      <c r="DJ216" s="255"/>
      <c r="DK216" s="255"/>
      <c r="DL216" s="255"/>
    </row>
    <row r="217" spans="1:116" x14ac:dyDescent="0.3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row>
    <row r="218" spans="1:116" x14ac:dyDescent="0.3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c r="CE218" s="255"/>
      <c r="CF218" s="255"/>
      <c r="CG218" s="255"/>
      <c r="CH218" s="255"/>
      <c r="CI218" s="255"/>
      <c r="CJ218" s="255"/>
      <c r="CK218" s="255"/>
      <c r="CL218" s="255"/>
      <c r="CM218" s="255"/>
      <c r="CN218" s="255"/>
      <c r="CO218" s="255"/>
      <c r="CP218" s="255"/>
      <c r="CQ218" s="255"/>
      <c r="CR218" s="255"/>
      <c r="CS218" s="255"/>
      <c r="CT218" s="255"/>
      <c r="CU218" s="255"/>
      <c r="CV218" s="255"/>
      <c r="CW218" s="255"/>
      <c r="CX218" s="255"/>
      <c r="CY218" s="255"/>
      <c r="CZ218" s="255"/>
      <c r="DA218" s="255"/>
      <c r="DB218" s="255"/>
      <c r="DC218" s="255"/>
      <c r="DD218" s="255"/>
      <c r="DE218" s="255"/>
      <c r="DF218" s="255"/>
      <c r="DG218" s="255"/>
      <c r="DH218" s="255"/>
      <c r="DI218" s="255"/>
      <c r="DJ218" s="255"/>
      <c r="DK218" s="255"/>
      <c r="DL218" s="255"/>
    </row>
    <row r="219" spans="1:116" x14ac:dyDescent="0.3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c r="CE219" s="255"/>
      <c r="CF219" s="255"/>
      <c r="CG219" s="255"/>
      <c r="CH219" s="255"/>
      <c r="CI219" s="255"/>
      <c r="CJ219" s="255"/>
      <c r="CK219" s="255"/>
      <c r="CL219" s="255"/>
      <c r="CM219" s="255"/>
      <c r="CN219" s="255"/>
      <c r="CO219" s="255"/>
      <c r="CP219" s="255"/>
      <c r="CQ219" s="255"/>
      <c r="CR219" s="255"/>
      <c r="CS219" s="255"/>
      <c r="CT219" s="255"/>
      <c r="CU219" s="255"/>
      <c r="CV219" s="255"/>
      <c r="CW219" s="255"/>
      <c r="CX219" s="255"/>
      <c r="CY219" s="255"/>
      <c r="CZ219" s="255"/>
      <c r="DA219" s="255"/>
      <c r="DB219" s="255"/>
      <c r="DC219" s="255"/>
      <c r="DD219" s="255"/>
      <c r="DE219" s="255"/>
      <c r="DF219" s="255"/>
      <c r="DG219" s="255"/>
      <c r="DH219" s="255"/>
      <c r="DI219" s="255"/>
      <c r="DJ219" s="255"/>
      <c r="DK219" s="255"/>
      <c r="DL219" s="255"/>
    </row>
    <row r="220" spans="1:116" x14ac:dyDescent="0.3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c r="CE220" s="255"/>
      <c r="CF220" s="255"/>
      <c r="CG220" s="255"/>
      <c r="CH220" s="255"/>
      <c r="CI220" s="255"/>
      <c r="CJ220" s="255"/>
      <c r="CK220" s="255"/>
      <c r="CL220" s="255"/>
      <c r="CM220" s="255"/>
      <c r="CN220" s="255"/>
      <c r="CO220" s="255"/>
      <c r="CP220" s="255"/>
      <c r="CQ220" s="255"/>
      <c r="CR220" s="255"/>
      <c r="CS220" s="255"/>
      <c r="CT220" s="255"/>
      <c r="CU220" s="255"/>
      <c r="CV220" s="255"/>
      <c r="CW220" s="255"/>
      <c r="CX220" s="255"/>
      <c r="CY220" s="255"/>
      <c r="CZ220" s="255"/>
      <c r="DA220" s="255"/>
      <c r="DB220" s="255"/>
      <c r="DC220" s="255"/>
      <c r="DD220" s="255"/>
      <c r="DE220" s="255"/>
      <c r="DF220" s="255"/>
      <c r="DG220" s="255"/>
      <c r="DH220" s="255"/>
      <c r="DI220" s="255"/>
      <c r="DJ220" s="255"/>
      <c r="DK220" s="255"/>
      <c r="DL220" s="255"/>
    </row>
    <row r="221" spans="1:116" x14ac:dyDescent="0.3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c r="CE221" s="255"/>
      <c r="CF221" s="255"/>
      <c r="CG221" s="255"/>
      <c r="CH221" s="255"/>
      <c r="CI221" s="255"/>
      <c r="CJ221" s="255"/>
      <c r="CK221" s="255"/>
      <c r="CL221" s="255"/>
      <c r="CM221" s="255"/>
      <c r="CN221" s="255"/>
      <c r="CO221" s="255"/>
      <c r="CP221" s="255"/>
      <c r="CQ221" s="255"/>
      <c r="CR221" s="255"/>
      <c r="CS221" s="255"/>
      <c r="CT221" s="255"/>
      <c r="CU221" s="255"/>
      <c r="CV221" s="255"/>
      <c r="CW221" s="255"/>
      <c r="CX221" s="255"/>
      <c r="CY221" s="255"/>
      <c r="CZ221" s="255"/>
      <c r="DA221" s="255"/>
      <c r="DB221" s="255"/>
      <c r="DC221" s="255"/>
      <c r="DD221" s="255"/>
      <c r="DE221" s="255"/>
      <c r="DF221" s="255"/>
      <c r="DG221" s="255"/>
      <c r="DH221" s="255"/>
      <c r="DI221" s="255"/>
      <c r="DJ221" s="255"/>
      <c r="DK221" s="255"/>
      <c r="DL221" s="255"/>
    </row>
    <row r="222" spans="1:116" x14ac:dyDescent="0.3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c r="CE222" s="255"/>
      <c r="CF222" s="255"/>
      <c r="CG222" s="255"/>
      <c r="CH222" s="255"/>
      <c r="CI222" s="255"/>
      <c r="CJ222" s="255"/>
      <c r="CK222" s="255"/>
      <c r="CL222" s="255"/>
      <c r="CM222" s="255"/>
      <c r="CN222" s="255"/>
      <c r="CO222" s="255"/>
      <c r="CP222" s="255"/>
      <c r="CQ222" s="255"/>
      <c r="CR222" s="255"/>
      <c r="CS222" s="255"/>
      <c r="CT222" s="255"/>
      <c r="CU222" s="255"/>
      <c r="CV222" s="255"/>
      <c r="CW222" s="255"/>
      <c r="CX222" s="255"/>
      <c r="CY222" s="255"/>
      <c r="CZ222" s="255"/>
      <c r="DA222" s="255"/>
      <c r="DB222" s="255"/>
      <c r="DC222" s="255"/>
      <c r="DD222" s="255"/>
      <c r="DE222" s="255"/>
      <c r="DF222" s="255"/>
      <c r="DG222" s="255"/>
      <c r="DH222" s="255"/>
      <c r="DI222" s="255"/>
      <c r="DJ222" s="255"/>
      <c r="DK222" s="255"/>
      <c r="DL222" s="255"/>
    </row>
    <row r="223" spans="1:116" x14ac:dyDescent="0.3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row>
    <row r="224" spans="1:116" x14ac:dyDescent="0.3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row>
    <row r="225" spans="1:116" x14ac:dyDescent="0.3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row>
    <row r="226" spans="1:116" x14ac:dyDescent="0.3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c r="CE226" s="255"/>
      <c r="CF226" s="255"/>
      <c r="CG226" s="255"/>
      <c r="CH226" s="255"/>
      <c r="CI226" s="255"/>
      <c r="CJ226" s="255"/>
      <c r="CK226" s="255"/>
      <c r="CL226" s="255"/>
      <c r="CM226" s="255"/>
      <c r="CN226" s="255"/>
      <c r="CO226" s="255"/>
      <c r="CP226" s="255"/>
      <c r="CQ226" s="255"/>
      <c r="CR226" s="255"/>
      <c r="CS226" s="255"/>
      <c r="CT226" s="255"/>
      <c r="CU226" s="255"/>
      <c r="CV226" s="255"/>
      <c r="CW226" s="255"/>
      <c r="CX226" s="255"/>
      <c r="CY226" s="255"/>
      <c r="CZ226" s="255"/>
      <c r="DA226" s="255"/>
      <c r="DB226" s="255"/>
      <c r="DC226" s="255"/>
      <c r="DD226" s="255"/>
      <c r="DE226" s="255"/>
      <c r="DF226" s="255"/>
      <c r="DG226" s="255"/>
      <c r="DH226" s="255"/>
      <c r="DI226" s="255"/>
      <c r="DJ226" s="255"/>
      <c r="DK226" s="255"/>
      <c r="DL226" s="255"/>
    </row>
    <row r="227" spans="1:116" x14ac:dyDescent="0.3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c r="CE227" s="255"/>
      <c r="CF227" s="255"/>
      <c r="CG227" s="255"/>
      <c r="CH227" s="255"/>
      <c r="CI227" s="255"/>
      <c r="CJ227" s="255"/>
      <c r="CK227" s="255"/>
      <c r="CL227" s="255"/>
      <c r="CM227" s="255"/>
      <c r="CN227" s="255"/>
      <c r="CO227" s="255"/>
      <c r="CP227" s="255"/>
      <c r="CQ227" s="255"/>
      <c r="CR227" s="255"/>
      <c r="CS227" s="255"/>
      <c r="CT227" s="255"/>
      <c r="CU227" s="255"/>
      <c r="CV227" s="255"/>
      <c r="CW227" s="255"/>
      <c r="CX227" s="255"/>
      <c r="CY227" s="255"/>
      <c r="CZ227" s="255"/>
      <c r="DA227" s="255"/>
      <c r="DB227" s="255"/>
      <c r="DC227" s="255"/>
      <c r="DD227" s="255"/>
      <c r="DE227" s="255"/>
      <c r="DF227" s="255"/>
      <c r="DG227" s="255"/>
      <c r="DH227" s="255"/>
      <c r="DI227" s="255"/>
      <c r="DJ227" s="255"/>
      <c r="DK227" s="255"/>
      <c r="DL227" s="255"/>
    </row>
    <row r="228" spans="1:116" x14ac:dyDescent="0.3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255"/>
      <c r="CR228" s="255"/>
      <c r="CS228" s="255"/>
      <c r="CT228" s="255"/>
      <c r="CU228" s="255"/>
      <c r="CV228" s="255"/>
      <c r="CW228" s="255"/>
      <c r="CX228" s="255"/>
      <c r="CY228" s="255"/>
      <c r="CZ228" s="255"/>
      <c r="DA228" s="255"/>
      <c r="DB228" s="255"/>
      <c r="DC228" s="255"/>
      <c r="DD228" s="255"/>
      <c r="DE228" s="255"/>
      <c r="DF228" s="255"/>
      <c r="DG228" s="255"/>
      <c r="DH228" s="255"/>
      <c r="DI228" s="255"/>
      <c r="DJ228" s="255"/>
      <c r="DK228" s="255"/>
      <c r="DL228" s="255"/>
    </row>
    <row r="229" spans="1:116" x14ac:dyDescent="0.3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55"/>
      <c r="CX229" s="255"/>
      <c r="CY229" s="255"/>
      <c r="CZ229" s="255"/>
      <c r="DA229" s="255"/>
      <c r="DB229" s="255"/>
      <c r="DC229" s="255"/>
      <c r="DD229" s="255"/>
      <c r="DE229" s="255"/>
      <c r="DF229" s="255"/>
      <c r="DG229" s="255"/>
      <c r="DH229" s="255"/>
      <c r="DI229" s="255"/>
      <c r="DJ229" s="255"/>
      <c r="DK229" s="255"/>
      <c r="DL229" s="255"/>
    </row>
    <row r="230" spans="1:116" x14ac:dyDescent="0.3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c r="CE230" s="255"/>
      <c r="CF230" s="255"/>
      <c r="CG230" s="255"/>
      <c r="CH230" s="255"/>
      <c r="CI230" s="255"/>
      <c r="CJ230" s="255"/>
      <c r="CK230" s="255"/>
      <c r="CL230" s="255"/>
      <c r="CM230" s="255"/>
      <c r="CN230" s="255"/>
      <c r="CO230" s="255"/>
      <c r="CP230" s="255"/>
      <c r="CQ230" s="255"/>
      <c r="CR230" s="255"/>
      <c r="CS230" s="255"/>
      <c r="CT230" s="255"/>
      <c r="CU230" s="255"/>
      <c r="CV230" s="255"/>
      <c r="CW230" s="255"/>
      <c r="CX230" s="255"/>
      <c r="CY230" s="255"/>
      <c r="CZ230" s="255"/>
      <c r="DA230" s="255"/>
      <c r="DB230" s="255"/>
      <c r="DC230" s="255"/>
      <c r="DD230" s="255"/>
      <c r="DE230" s="255"/>
      <c r="DF230" s="255"/>
      <c r="DG230" s="255"/>
      <c r="DH230" s="255"/>
      <c r="DI230" s="255"/>
      <c r="DJ230" s="255"/>
      <c r="DK230" s="255"/>
      <c r="DL230" s="255"/>
    </row>
    <row r="231" spans="1:116" x14ac:dyDescent="0.3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row>
    <row r="232" spans="1:116" x14ac:dyDescent="0.3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c r="CE232" s="255"/>
      <c r="CF232" s="255"/>
      <c r="CG232" s="255"/>
      <c r="CH232" s="255"/>
      <c r="CI232" s="255"/>
      <c r="CJ232" s="255"/>
      <c r="CK232" s="255"/>
      <c r="CL232" s="255"/>
      <c r="CM232" s="255"/>
      <c r="CN232" s="255"/>
      <c r="CO232" s="255"/>
      <c r="CP232" s="255"/>
      <c r="CQ232" s="255"/>
      <c r="CR232" s="255"/>
      <c r="CS232" s="255"/>
      <c r="CT232" s="255"/>
      <c r="CU232" s="255"/>
      <c r="CV232" s="255"/>
      <c r="CW232" s="255"/>
      <c r="CX232" s="255"/>
      <c r="CY232" s="255"/>
      <c r="CZ232" s="255"/>
      <c r="DA232" s="255"/>
      <c r="DB232" s="255"/>
      <c r="DC232" s="255"/>
      <c r="DD232" s="255"/>
      <c r="DE232" s="255"/>
      <c r="DF232" s="255"/>
      <c r="DG232" s="255"/>
      <c r="DH232" s="255"/>
      <c r="DI232" s="255"/>
      <c r="DJ232" s="255"/>
      <c r="DK232" s="255"/>
      <c r="DL232" s="255"/>
    </row>
    <row r="233" spans="1:116" x14ac:dyDescent="0.3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c r="CE233" s="255"/>
      <c r="CF233" s="255"/>
      <c r="CG233" s="255"/>
      <c r="CH233" s="255"/>
      <c r="CI233" s="255"/>
      <c r="CJ233" s="255"/>
      <c r="CK233" s="255"/>
      <c r="CL233" s="255"/>
      <c r="CM233" s="255"/>
      <c r="CN233" s="255"/>
      <c r="CO233" s="255"/>
      <c r="CP233" s="255"/>
      <c r="CQ233" s="255"/>
      <c r="CR233" s="255"/>
      <c r="CS233" s="255"/>
      <c r="CT233" s="255"/>
      <c r="CU233" s="255"/>
      <c r="CV233" s="255"/>
      <c r="CW233" s="255"/>
      <c r="CX233" s="255"/>
      <c r="CY233" s="255"/>
      <c r="CZ233" s="255"/>
      <c r="DA233" s="255"/>
      <c r="DB233" s="255"/>
      <c r="DC233" s="255"/>
      <c r="DD233" s="255"/>
      <c r="DE233" s="255"/>
      <c r="DF233" s="255"/>
      <c r="DG233" s="255"/>
      <c r="DH233" s="255"/>
      <c r="DI233" s="255"/>
      <c r="DJ233" s="255"/>
      <c r="DK233" s="255"/>
      <c r="DL233" s="255"/>
    </row>
    <row r="234" spans="1:116" x14ac:dyDescent="0.3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c r="CE234" s="255"/>
      <c r="CF234" s="255"/>
      <c r="CG234" s="255"/>
      <c r="CH234" s="255"/>
      <c r="CI234" s="255"/>
      <c r="CJ234" s="255"/>
      <c r="CK234" s="255"/>
      <c r="CL234" s="255"/>
      <c r="CM234" s="255"/>
      <c r="CN234" s="255"/>
      <c r="CO234" s="255"/>
      <c r="CP234" s="255"/>
      <c r="CQ234" s="255"/>
      <c r="CR234" s="255"/>
      <c r="CS234" s="255"/>
      <c r="CT234" s="255"/>
      <c r="CU234" s="255"/>
      <c r="CV234" s="255"/>
      <c r="CW234" s="255"/>
      <c r="CX234" s="255"/>
      <c r="CY234" s="255"/>
      <c r="CZ234" s="255"/>
      <c r="DA234" s="255"/>
      <c r="DB234" s="255"/>
      <c r="DC234" s="255"/>
      <c r="DD234" s="255"/>
      <c r="DE234" s="255"/>
      <c r="DF234" s="255"/>
      <c r="DG234" s="255"/>
      <c r="DH234" s="255"/>
      <c r="DI234" s="255"/>
      <c r="DJ234" s="255"/>
      <c r="DK234" s="255"/>
      <c r="DL234" s="255"/>
    </row>
    <row r="235" spans="1:116" x14ac:dyDescent="0.3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55"/>
      <c r="DH235" s="255"/>
      <c r="DI235" s="255"/>
      <c r="DJ235" s="255"/>
      <c r="DK235" s="255"/>
      <c r="DL235" s="255"/>
    </row>
    <row r="236" spans="1:116" x14ac:dyDescent="0.3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row>
    <row r="237" spans="1:116" x14ac:dyDescent="0.3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c r="CE237" s="255"/>
      <c r="CF237" s="255"/>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255"/>
      <c r="DL237" s="255"/>
    </row>
    <row r="238" spans="1:116" x14ac:dyDescent="0.3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row>
    <row r="239" spans="1:116" x14ac:dyDescent="0.3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c r="CE239" s="255"/>
      <c r="CF239" s="255"/>
      <c r="CG239" s="255"/>
      <c r="CH239" s="255"/>
      <c r="CI239" s="255"/>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row>
    <row r="240" spans="1:116" x14ac:dyDescent="0.3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c r="CE240" s="255"/>
      <c r="CF240" s="255"/>
      <c r="CG240" s="255"/>
      <c r="CH240" s="255"/>
      <c r="CI240" s="255"/>
      <c r="CJ240" s="255"/>
      <c r="CK240" s="255"/>
      <c r="CL240" s="255"/>
      <c r="CM240" s="255"/>
      <c r="CN240" s="255"/>
      <c r="CO240" s="255"/>
      <c r="CP240" s="255"/>
      <c r="CQ240" s="255"/>
      <c r="CR240" s="255"/>
      <c r="CS240" s="255"/>
      <c r="CT240" s="255"/>
      <c r="CU240" s="255"/>
      <c r="CV240" s="255"/>
      <c r="CW240" s="255"/>
      <c r="CX240" s="255"/>
      <c r="CY240" s="255"/>
      <c r="CZ240" s="255"/>
      <c r="DA240" s="255"/>
      <c r="DB240" s="255"/>
      <c r="DC240" s="255"/>
      <c r="DD240" s="255"/>
      <c r="DE240" s="255"/>
      <c r="DF240" s="255"/>
      <c r="DG240" s="255"/>
      <c r="DH240" s="255"/>
      <c r="DI240" s="255"/>
      <c r="DJ240" s="255"/>
      <c r="DK240" s="255"/>
      <c r="DL240" s="255"/>
    </row>
    <row r="241" spans="1:116" x14ac:dyDescent="0.3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c r="CE241" s="255"/>
      <c r="CF241" s="255"/>
      <c r="CG241" s="255"/>
      <c r="CH241" s="255"/>
      <c r="CI241" s="255"/>
      <c r="CJ241" s="255"/>
      <c r="CK241" s="255"/>
      <c r="CL241" s="255"/>
      <c r="CM241" s="255"/>
      <c r="CN241" s="255"/>
      <c r="CO241" s="255"/>
      <c r="CP241" s="255"/>
      <c r="CQ241" s="255"/>
      <c r="CR241" s="255"/>
      <c r="CS241" s="255"/>
      <c r="CT241" s="255"/>
      <c r="CU241" s="255"/>
      <c r="CV241" s="255"/>
      <c r="CW241" s="255"/>
      <c r="CX241" s="255"/>
      <c r="CY241" s="255"/>
      <c r="CZ241" s="255"/>
      <c r="DA241" s="255"/>
      <c r="DB241" s="255"/>
      <c r="DC241" s="255"/>
      <c r="DD241" s="255"/>
      <c r="DE241" s="255"/>
      <c r="DF241" s="255"/>
      <c r="DG241" s="255"/>
      <c r="DH241" s="255"/>
      <c r="DI241" s="255"/>
      <c r="DJ241" s="255"/>
      <c r="DK241" s="255"/>
      <c r="DL241" s="255"/>
    </row>
    <row r="242" spans="1:116" x14ac:dyDescent="0.3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c r="CE242" s="255"/>
      <c r="CF242" s="255"/>
      <c r="CG242" s="255"/>
      <c r="CH242" s="255"/>
      <c r="CI242" s="255"/>
      <c r="CJ242" s="255"/>
      <c r="CK242" s="255"/>
      <c r="CL242" s="255"/>
      <c r="CM242" s="255"/>
      <c r="CN242" s="255"/>
      <c r="CO242" s="255"/>
      <c r="CP242" s="255"/>
      <c r="CQ242" s="255"/>
      <c r="CR242" s="255"/>
      <c r="CS242" s="255"/>
      <c r="CT242" s="255"/>
      <c r="CU242" s="255"/>
      <c r="CV242" s="255"/>
      <c r="CW242" s="255"/>
      <c r="CX242" s="255"/>
      <c r="CY242" s="255"/>
      <c r="CZ242" s="255"/>
      <c r="DA242" s="255"/>
      <c r="DB242" s="255"/>
      <c r="DC242" s="255"/>
      <c r="DD242" s="255"/>
      <c r="DE242" s="255"/>
      <c r="DF242" s="255"/>
      <c r="DG242" s="255"/>
      <c r="DH242" s="255"/>
      <c r="DI242" s="255"/>
      <c r="DJ242" s="255"/>
      <c r="DK242" s="255"/>
      <c r="DL242" s="255"/>
    </row>
    <row r="243" spans="1:116" x14ac:dyDescent="0.3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c r="CE243" s="255"/>
      <c r="CF243" s="255"/>
      <c r="CG243" s="255"/>
      <c r="CH243" s="255"/>
      <c r="CI243" s="255"/>
      <c r="CJ243" s="255"/>
      <c r="CK243" s="255"/>
      <c r="CL243" s="255"/>
      <c r="CM243" s="255"/>
      <c r="CN243" s="255"/>
      <c r="CO243" s="255"/>
      <c r="CP243" s="255"/>
      <c r="CQ243" s="255"/>
      <c r="CR243" s="255"/>
      <c r="CS243" s="255"/>
      <c r="CT243" s="255"/>
      <c r="CU243" s="255"/>
      <c r="CV243" s="255"/>
      <c r="CW243" s="255"/>
      <c r="CX243" s="255"/>
      <c r="CY243" s="255"/>
      <c r="CZ243" s="255"/>
      <c r="DA243" s="255"/>
      <c r="DB243" s="255"/>
      <c r="DC243" s="255"/>
      <c r="DD243" s="255"/>
      <c r="DE243" s="255"/>
      <c r="DF243" s="255"/>
      <c r="DG243" s="255"/>
      <c r="DH243" s="255"/>
      <c r="DI243" s="255"/>
      <c r="DJ243" s="255"/>
      <c r="DK243" s="255"/>
      <c r="DL243" s="255"/>
    </row>
    <row r="244" spans="1:116" x14ac:dyDescent="0.3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c r="CE244" s="255"/>
      <c r="CF244" s="255"/>
      <c r="CG244" s="255"/>
      <c r="CH244" s="255"/>
      <c r="CI244" s="255"/>
      <c r="CJ244" s="255"/>
      <c r="CK244" s="255"/>
      <c r="CL244" s="255"/>
      <c r="CM244" s="255"/>
      <c r="CN244" s="255"/>
      <c r="CO244" s="255"/>
      <c r="CP244" s="255"/>
      <c r="CQ244" s="255"/>
      <c r="CR244" s="255"/>
      <c r="CS244" s="255"/>
      <c r="CT244" s="255"/>
      <c r="CU244" s="255"/>
      <c r="CV244" s="255"/>
      <c r="CW244" s="255"/>
      <c r="CX244" s="255"/>
      <c r="CY244" s="255"/>
      <c r="CZ244" s="255"/>
      <c r="DA244" s="255"/>
      <c r="DB244" s="255"/>
      <c r="DC244" s="255"/>
      <c r="DD244" s="255"/>
      <c r="DE244" s="255"/>
      <c r="DF244" s="255"/>
      <c r="DG244" s="255"/>
      <c r="DH244" s="255"/>
      <c r="DI244" s="255"/>
      <c r="DJ244" s="255"/>
      <c r="DK244" s="255"/>
      <c r="DL244" s="255"/>
    </row>
    <row r="245" spans="1:116" x14ac:dyDescent="0.3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c r="CE245" s="255"/>
      <c r="CF245" s="255"/>
      <c r="CG245" s="255"/>
      <c r="CH245" s="255"/>
      <c r="CI245" s="255"/>
      <c r="CJ245" s="255"/>
      <c r="CK245" s="255"/>
      <c r="CL245" s="255"/>
      <c r="CM245" s="255"/>
      <c r="CN245" s="255"/>
      <c r="CO245" s="255"/>
      <c r="CP245" s="255"/>
      <c r="CQ245" s="255"/>
      <c r="CR245" s="255"/>
      <c r="CS245" s="255"/>
      <c r="CT245" s="255"/>
      <c r="CU245" s="255"/>
      <c r="CV245" s="255"/>
      <c r="CW245" s="255"/>
      <c r="CX245" s="255"/>
      <c r="CY245" s="255"/>
      <c r="CZ245" s="255"/>
      <c r="DA245" s="255"/>
      <c r="DB245" s="255"/>
      <c r="DC245" s="255"/>
      <c r="DD245" s="255"/>
      <c r="DE245" s="255"/>
      <c r="DF245" s="255"/>
      <c r="DG245" s="255"/>
      <c r="DH245" s="255"/>
      <c r="DI245" s="255"/>
      <c r="DJ245" s="255"/>
      <c r="DK245" s="255"/>
      <c r="DL245" s="255"/>
    </row>
    <row r="246" spans="1:116" x14ac:dyDescent="0.3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c r="CE246" s="255"/>
      <c r="CF246" s="255"/>
      <c r="CG246" s="255"/>
      <c r="CH246" s="255"/>
      <c r="CI246" s="255"/>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row>
    <row r="247" spans="1:116" x14ac:dyDescent="0.3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c r="CE247" s="255"/>
      <c r="CF247" s="255"/>
      <c r="CG247" s="255"/>
      <c r="CH247" s="255"/>
      <c r="CI247" s="255"/>
      <c r="CJ247" s="255"/>
      <c r="CK247" s="255"/>
      <c r="CL247" s="255"/>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row>
    <row r="248" spans="1:116" x14ac:dyDescent="0.3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c r="CE248" s="255"/>
      <c r="CF248" s="255"/>
      <c r="CG248" s="255"/>
      <c r="CH248" s="255"/>
      <c r="CI248" s="255"/>
      <c r="CJ248" s="255"/>
      <c r="CK248" s="255"/>
      <c r="CL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row>
    <row r="249" spans="1:116" x14ac:dyDescent="0.3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c r="CE249" s="255"/>
      <c r="CF249" s="255"/>
      <c r="CG249" s="255"/>
      <c r="CH249" s="255"/>
      <c r="CI249" s="255"/>
      <c r="CJ249" s="255"/>
      <c r="CK249" s="255"/>
      <c r="CL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row>
    <row r="250" spans="1:116" x14ac:dyDescent="0.3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c r="CE250" s="255"/>
      <c r="CF250" s="255"/>
      <c r="CG250" s="255"/>
      <c r="CH250" s="255"/>
      <c r="CI250" s="255"/>
      <c r="CJ250" s="255"/>
      <c r="CK250" s="255"/>
      <c r="CL250" s="255"/>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row>
    <row r="251" spans="1:116" x14ac:dyDescent="0.3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c r="CE251" s="255"/>
      <c r="CF251" s="255"/>
      <c r="CG251" s="255"/>
      <c r="CH251" s="255"/>
      <c r="CI251" s="255"/>
      <c r="CJ251" s="255"/>
      <c r="CK251" s="255"/>
      <c r="CL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row>
    <row r="252" spans="1:116" x14ac:dyDescent="0.3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c r="CE252" s="255"/>
      <c r="CF252" s="255"/>
      <c r="CG252" s="255"/>
      <c r="CH252" s="255"/>
      <c r="CI252" s="255"/>
      <c r="CJ252" s="255"/>
      <c r="CK252" s="255"/>
      <c r="CL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row>
    <row r="253" spans="1:116" x14ac:dyDescent="0.3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c r="CE253" s="255"/>
      <c r="CF253" s="255"/>
      <c r="CG253" s="255"/>
      <c r="CH253" s="255"/>
      <c r="CI253" s="255"/>
      <c r="CJ253" s="255"/>
      <c r="CK253" s="255"/>
      <c r="CL253" s="255"/>
      <c r="CM253" s="255"/>
      <c r="CN253" s="255"/>
      <c r="CO253" s="255"/>
      <c r="CP253" s="255"/>
      <c r="CQ253" s="255"/>
      <c r="CR253" s="255"/>
      <c r="CS253" s="255"/>
      <c r="CT253" s="255"/>
      <c r="CU253" s="255"/>
      <c r="CV253" s="255"/>
      <c r="CW253" s="255"/>
      <c r="CX253" s="255"/>
      <c r="CY253" s="255"/>
      <c r="CZ253" s="255"/>
      <c r="DA253" s="255"/>
      <c r="DB253" s="255"/>
      <c r="DC253" s="255"/>
      <c r="DD253" s="255"/>
      <c r="DE253" s="255"/>
      <c r="DF253" s="255"/>
      <c r="DG253" s="255"/>
      <c r="DH253" s="255"/>
      <c r="DI253" s="255"/>
      <c r="DJ253" s="255"/>
      <c r="DK253" s="255"/>
      <c r="DL253" s="255"/>
    </row>
    <row r="254" spans="1:116" x14ac:dyDescent="0.3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c r="CE254" s="255"/>
      <c r="CF254" s="255"/>
      <c r="CG254" s="255"/>
      <c r="CH254" s="255"/>
      <c r="CI254" s="255"/>
      <c r="CJ254" s="255"/>
      <c r="CK254" s="255"/>
      <c r="CL254" s="255"/>
      <c r="CM254" s="255"/>
      <c r="CN254" s="255"/>
      <c r="CO254" s="255"/>
      <c r="CP254" s="255"/>
      <c r="CQ254" s="255"/>
      <c r="CR254" s="255"/>
      <c r="CS254" s="255"/>
      <c r="CT254" s="255"/>
      <c r="CU254" s="255"/>
      <c r="CV254" s="255"/>
      <c r="CW254" s="255"/>
      <c r="CX254" s="255"/>
      <c r="CY254" s="255"/>
      <c r="CZ254" s="255"/>
      <c r="DA254" s="255"/>
      <c r="DB254" s="255"/>
      <c r="DC254" s="255"/>
      <c r="DD254" s="255"/>
      <c r="DE254" s="255"/>
      <c r="DF254" s="255"/>
      <c r="DG254" s="255"/>
      <c r="DH254" s="255"/>
      <c r="DI254" s="255"/>
      <c r="DJ254" s="255"/>
      <c r="DK254" s="255"/>
      <c r="DL254" s="255"/>
    </row>
    <row r="255" spans="1:116" x14ac:dyDescent="0.3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c r="CE255" s="255"/>
      <c r="CF255" s="255"/>
      <c r="CG255" s="255"/>
      <c r="CH255" s="255"/>
      <c r="CI255" s="255"/>
      <c r="CJ255" s="255"/>
      <c r="CK255" s="255"/>
      <c r="CL255" s="255"/>
      <c r="CM255" s="255"/>
      <c r="CN255" s="255"/>
      <c r="CO255" s="255"/>
      <c r="CP255" s="255"/>
      <c r="CQ255" s="255"/>
      <c r="CR255" s="255"/>
      <c r="CS255" s="255"/>
      <c r="CT255" s="255"/>
      <c r="CU255" s="255"/>
      <c r="CV255" s="255"/>
      <c r="CW255" s="255"/>
      <c r="CX255" s="255"/>
      <c r="CY255" s="255"/>
      <c r="CZ255" s="255"/>
      <c r="DA255" s="255"/>
      <c r="DB255" s="255"/>
      <c r="DC255" s="255"/>
      <c r="DD255" s="255"/>
      <c r="DE255" s="255"/>
      <c r="DF255" s="255"/>
      <c r="DG255" s="255"/>
      <c r="DH255" s="255"/>
      <c r="DI255" s="255"/>
      <c r="DJ255" s="255"/>
      <c r="DK255" s="255"/>
      <c r="DL255" s="255"/>
    </row>
    <row r="256" spans="1:116" x14ac:dyDescent="0.3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c r="CE256" s="255"/>
      <c r="CF256" s="255"/>
      <c r="CG256" s="255"/>
      <c r="CH256" s="255"/>
      <c r="CI256" s="255"/>
      <c r="CJ256" s="255"/>
      <c r="CK256" s="255"/>
      <c r="CL256" s="255"/>
      <c r="CM256" s="255"/>
      <c r="CN256" s="255"/>
      <c r="CO256" s="255"/>
      <c r="CP256" s="255"/>
      <c r="CQ256" s="255"/>
      <c r="CR256" s="255"/>
      <c r="CS256" s="255"/>
      <c r="CT256" s="255"/>
      <c r="CU256" s="255"/>
      <c r="CV256" s="255"/>
      <c r="CW256" s="255"/>
      <c r="CX256" s="255"/>
      <c r="CY256" s="255"/>
      <c r="CZ256" s="255"/>
      <c r="DA256" s="255"/>
      <c r="DB256" s="255"/>
      <c r="DC256" s="255"/>
      <c r="DD256" s="255"/>
      <c r="DE256" s="255"/>
      <c r="DF256" s="255"/>
      <c r="DG256" s="255"/>
      <c r="DH256" s="255"/>
      <c r="DI256" s="255"/>
      <c r="DJ256" s="255"/>
      <c r="DK256" s="255"/>
      <c r="DL256" s="255"/>
    </row>
    <row r="257" spans="1:116" x14ac:dyDescent="0.3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c r="CE257" s="255"/>
      <c r="CF257" s="255"/>
      <c r="CG257" s="255"/>
      <c r="CH257" s="255"/>
      <c r="CI257" s="255"/>
      <c r="CJ257" s="255"/>
      <c r="CK257" s="255"/>
      <c r="CL257" s="255"/>
      <c r="CM257" s="255"/>
      <c r="CN257" s="255"/>
      <c r="CO257" s="255"/>
      <c r="CP257" s="255"/>
      <c r="CQ257" s="255"/>
      <c r="CR257" s="255"/>
      <c r="CS257" s="255"/>
      <c r="CT257" s="255"/>
      <c r="CU257" s="255"/>
      <c r="CV257" s="255"/>
      <c r="CW257" s="255"/>
      <c r="CX257" s="255"/>
      <c r="CY257" s="255"/>
      <c r="CZ257" s="255"/>
      <c r="DA257" s="255"/>
      <c r="DB257" s="255"/>
      <c r="DC257" s="255"/>
      <c r="DD257" s="255"/>
      <c r="DE257" s="255"/>
      <c r="DF257" s="255"/>
      <c r="DG257" s="255"/>
      <c r="DH257" s="255"/>
      <c r="DI257" s="255"/>
      <c r="DJ257" s="255"/>
      <c r="DK257" s="255"/>
      <c r="DL257" s="255"/>
    </row>
    <row r="258" spans="1:116" x14ac:dyDescent="0.3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c r="CE258" s="255"/>
      <c r="CF258" s="255"/>
      <c r="CG258" s="255"/>
      <c r="CH258" s="255"/>
      <c r="CI258" s="255"/>
      <c r="CJ258" s="255"/>
      <c r="CK258" s="255"/>
      <c r="CL258" s="255"/>
      <c r="CM258" s="255"/>
      <c r="CN258" s="255"/>
      <c r="CO258" s="255"/>
      <c r="CP258" s="255"/>
      <c r="CQ258" s="255"/>
      <c r="CR258" s="255"/>
      <c r="CS258" s="255"/>
      <c r="CT258" s="255"/>
      <c r="CU258" s="255"/>
      <c r="CV258" s="255"/>
      <c r="CW258" s="255"/>
      <c r="CX258" s="255"/>
      <c r="CY258" s="255"/>
      <c r="CZ258" s="255"/>
      <c r="DA258" s="255"/>
      <c r="DB258" s="255"/>
      <c r="DC258" s="255"/>
      <c r="DD258" s="255"/>
      <c r="DE258" s="255"/>
      <c r="DF258" s="255"/>
      <c r="DG258" s="255"/>
      <c r="DH258" s="255"/>
      <c r="DI258" s="255"/>
      <c r="DJ258" s="255"/>
      <c r="DK258" s="255"/>
      <c r="DL258" s="255"/>
    </row>
    <row r="259" spans="1:116" x14ac:dyDescent="0.3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c r="CE259" s="255"/>
      <c r="CF259" s="255"/>
      <c r="CG259" s="255"/>
      <c r="CH259" s="255"/>
      <c r="CI259" s="255"/>
      <c r="CJ259" s="255"/>
      <c r="CK259" s="255"/>
      <c r="CL259" s="255"/>
      <c r="CM259" s="255"/>
      <c r="CN259" s="255"/>
      <c r="CO259" s="255"/>
      <c r="CP259" s="255"/>
      <c r="CQ259" s="255"/>
      <c r="CR259" s="255"/>
      <c r="CS259" s="255"/>
      <c r="CT259" s="255"/>
      <c r="CU259" s="255"/>
      <c r="CV259" s="255"/>
      <c r="CW259" s="255"/>
      <c r="CX259" s="255"/>
      <c r="CY259" s="255"/>
      <c r="CZ259" s="255"/>
      <c r="DA259" s="255"/>
      <c r="DB259" s="255"/>
      <c r="DC259" s="255"/>
      <c r="DD259" s="255"/>
      <c r="DE259" s="255"/>
      <c r="DF259" s="255"/>
      <c r="DG259" s="255"/>
      <c r="DH259" s="255"/>
      <c r="DI259" s="255"/>
      <c r="DJ259" s="255"/>
      <c r="DK259" s="255"/>
      <c r="DL259" s="255"/>
    </row>
    <row r="260" spans="1:116" x14ac:dyDescent="0.3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c r="CE260" s="255"/>
      <c r="CF260" s="255"/>
      <c r="CG260" s="255"/>
      <c r="CH260" s="255"/>
      <c r="CI260" s="255"/>
      <c r="CJ260" s="255"/>
      <c r="CK260" s="255"/>
      <c r="CL260" s="255"/>
      <c r="CM260" s="255"/>
      <c r="CN260" s="255"/>
      <c r="CO260" s="255"/>
      <c r="CP260" s="255"/>
      <c r="CQ260" s="255"/>
      <c r="CR260" s="255"/>
      <c r="CS260" s="255"/>
      <c r="CT260" s="255"/>
      <c r="CU260" s="255"/>
      <c r="CV260" s="255"/>
      <c r="CW260" s="255"/>
      <c r="CX260" s="255"/>
      <c r="CY260" s="255"/>
      <c r="CZ260" s="255"/>
      <c r="DA260" s="255"/>
      <c r="DB260" s="255"/>
      <c r="DC260" s="255"/>
      <c r="DD260" s="255"/>
      <c r="DE260" s="255"/>
      <c r="DF260" s="255"/>
      <c r="DG260" s="255"/>
      <c r="DH260" s="255"/>
      <c r="DI260" s="255"/>
      <c r="DJ260" s="255"/>
      <c r="DK260" s="255"/>
      <c r="DL260" s="255"/>
    </row>
    <row r="261" spans="1:116" x14ac:dyDescent="0.3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c r="CE261" s="255"/>
      <c r="CF261" s="255"/>
      <c r="CG261" s="255"/>
      <c r="CH261" s="255"/>
      <c r="CI261" s="255"/>
      <c r="CJ261" s="255"/>
      <c r="CK261" s="255"/>
      <c r="CL261" s="255"/>
      <c r="CM261" s="255"/>
      <c r="CN261" s="255"/>
      <c r="CO261" s="255"/>
      <c r="CP261" s="255"/>
      <c r="CQ261" s="255"/>
      <c r="CR261" s="255"/>
      <c r="CS261" s="255"/>
      <c r="CT261" s="255"/>
      <c r="CU261" s="255"/>
      <c r="CV261" s="255"/>
      <c r="CW261" s="255"/>
      <c r="CX261" s="255"/>
      <c r="CY261" s="255"/>
      <c r="CZ261" s="255"/>
      <c r="DA261" s="255"/>
      <c r="DB261" s="255"/>
      <c r="DC261" s="255"/>
      <c r="DD261" s="255"/>
      <c r="DE261" s="255"/>
      <c r="DF261" s="255"/>
      <c r="DG261" s="255"/>
      <c r="DH261" s="255"/>
      <c r="DI261" s="255"/>
      <c r="DJ261" s="255"/>
      <c r="DK261" s="255"/>
      <c r="DL261" s="255"/>
    </row>
    <row r="262" spans="1:116" x14ac:dyDescent="0.3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c r="CE262" s="255"/>
      <c r="CF262" s="255"/>
      <c r="CG262" s="255"/>
      <c r="CH262" s="255"/>
      <c r="CI262" s="255"/>
      <c r="CJ262" s="255"/>
      <c r="CK262" s="255"/>
      <c r="CL262" s="255"/>
      <c r="CM262" s="255"/>
      <c r="CN262" s="255"/>
      <c r="CO262" s="255"/>
      <c r="CP262" s="255"/>
      <c r="CQ262" s="255"/>
      <c r="CR262" s="255"/>
      <c r="CS262" s="255"/>
      <c r="CT262" s="255"/>
      <c r="CU262" s="255"/>
      <c r="CV262" s="255"/>
      <c r="CW262" s="255"/>
      <c r="CX262" s="255"/>
      <c r="CY262" s="255"/>
      <c r="CZ262" s="255"/>
      <c r="DA262" s="255"/>
      <c r="DB262" s="255"/>
      <c r="DC262" s="255"/>
      <c r="DD262" s="255"/>
      <c r="DE262" s="255"/>
      <c r="DF262" s="255"/>
      <c r="DG262" s="255"/>
      <c r="DH262" s="255"/>
      <c r="DI262" s="255"/>
      <c r="DJ262" s="255"/>
      <c r="DK262" s="255"/>
      <c r="DL262" s="255"/>
    </row>
    <row r="263" spans="1:116" x14ac:dyDescent="0.3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c r="CE263" s="255"/>
      <c r="CF263" s="255"/>
      <c r="CG263" s="255"/>
      <c r="CH263" s="255"/>
      <c r="CI263" s="255"/>
      <c r="CJ263" s="255"/>
      <c r="CK263" s="255"/>
      <c r="CL263" s="255"/>
      <c r="CM263" s="255"/>
      <c r="CN263" s="255"/>
      <c r="CO263" s="255"/>
      <c r="CP263" s="255"/>
      <c r="CQ263" s="255"/>
      <c r="CR263" s="255"/>
      <c r="CS263" s="255"/>
      <c r="CT263" s="255"/>
      <c r="CU263" s="255"/>
      <c r="CV263" s="255"/>
      <c r="CW263" s="255"/>
      <c r="CX263" s="255"/>
      <c r="CY263" s="255"/>
      <c r="CZ263" s="255"/>
      <c r="DA263" s="255"/>
      <c r="DB263" s="255"/>
      <c r="DC263" s="255"/>
      <c r="DD263" s="255"/>
      <c r="DE263" s="255"/>
      <c r="DF263" s="255"/>
      <c r="DG263" s="255"/>
      <c r="DH263" s="255"/>
      <c r="DI263" s="255"/>
      <c r="DJ263" s="255"/>
      <c r="DK263" s="255"/>
      <c r="DL263" s="255"/>
    </row>
    <row r="264" spans="1:116" x14ac:dyDescent="0.3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row>
    <row r="265" spans="1:116" x14ac:dyDescent="0.3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row>
    <row r="266" spans="1:116" x14ac:dyDescent="0.3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c r="CE266" s="255"/>
      <c r="CF266" s="255"/>
      <c r="CG266" s="255"/>
      <c r="CH266" s="255"/>
      <c r="CI266" s="255"/>
      <c r="CJ266" s="255"/>
      <c r="CK266" s="255"/>
      <c r="CL266" s="255"/>
      <c r="CM266" s="255"/>
      <c r="CN266" s="255"/>
      <c r="CO266" s="255"/>
      <c r="CP266" s="255"/>
      <c r="CQ266" s="255"/>
      <c r="CR266" s="255"/>
      <c r="CS266" s="255"/>
      <c r="CT266" s="255"/>
      <c r="CU266" s="255"/>
      <c r="CV266" s="255"/>
      <c r="CW266" s="255"/>
      <c r="CX266" s="255"/>
      <c r="CY266" s="255"/>
      <c r="CZ266" s="255"/>
      <c r="DA266" s="255"/>
      <c r="DB266" s="255"/>
      <c r="DC266" s="255"/>
      <c r="DD266" s="255"/>
      <c r="DE266" s="255"/>
      <c r="DF266" s="255"/>
      <c r="DG266" s="255"/>
      <c r="DH266" s="255"/>
      <c r="DI266" s="255"/>
      <c r="DJ266" s="255"/>
      <c r="DK266" s="255"/>
      <c r="DL266" s="255"/>
    </row>
    <row r="267" spans="1:116" x14ac:dyDescent="0.3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c r="CE267" s="255"/>
      <c r="CF267" s="255"/>
      <c r="CG267" s="255"/>
      <c r="CH267" s="255"/>
      <c r="CI267" s="255"/>
      <c r="CJ267" s="255"/>
      <c r="CK267" s="255"/>
      <c r="CL267" s="255"/>
      <c r="CM267" s="255"/>
      <c r="CN267" s="255"/>
      <c r="CO267" s="255"/>
      <c r="CP267" s="255"/>
      <c r="CQ267" s="255"/>
      <c r="CR267" s="255"/>
      <c r="CS267" s="255"/>
      <c r="CT267" s="255"/>
      <c r="CU267" s="255"/>
      <c r="CV267" s="255"/>
      <c r="CW267" s="255"/>
      <c r="CX267" s="255"/>
      <c r="CY267" s="255"/>
      <c r="CZ267" s="255"/>
      <c r="DA267" s="255"/>
      <c r="DB267" s="255"/>
      <c r="DC267" s="255"/>
      <c r="DD267" s="255"/>
      <c r="DE267" s="255"/>
      <c r="DF267" s="255"/>
      <c r="DG267" s="255"/>
      <c r="DH267" s="255"/>
      <c r="DI267" s="255"/>
      <c r="DJ267" s="255"/>
      <c r="DK267" s="255"/>
      <c r="DL267" s="255"/>
    </row>
    <row r="268" spans="1:116" x14ac:dyDescent="0.3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row>
    <row r="269" spans="1:116" x14ac:dyDescent="0.3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row>
    <row r="270" spans="1:116" x14ac:dyDescent="0.3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row>
    <row r="271" spans="1:116" x14ac:dyDescent="0.3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row>
    <row r="272" spans="1:116" x14ac:dyDescent="0.3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c r="CE272" s="255"/>
      <c r="CF272" s="255"/>
      <c r="CG272" s="255"/>
      <c r="CH272" s="255"/>
      <c r="CI272" s="255"/>
      <c r="CJ272" s="255"/>
      <c r="CK272" s="255"/>
      <c r="CL272" s="255"/>
      <c r="CM272" s="255"/>
      <c r="CN272" s="255"/>
      <c r="CO272" s="255"/>
      <c r="CP272" s="255"/>
      <c r="CQ272" s="255"/>
      <c r="CR272" s="255"/>
      <c r="CS272" s="255"/>
      <c r="CT272" s="255"/>
      <c r="CU272" s="255"/>
      <c r="CV272" s="255"/>
      <c r="CW272" s="255"/>
      <c r="CX272" s="255"/>
      <c r="CY272" s="255"/>
      <c r="CZ272" s="255"/>
      <c r="DA272" s="255"/>
      <c r="DB272" s="255"/>
      <c r="DC272" s="255"/>
      <c r="DD272" s="255"/>
      <c r="DE272" s="255"/>
      <c r="DF272" s="255"/>
      <c r="DG272" s="255"/>
      <c r="DH272" s="255"/>
      <c r="DI272" s="255"/>
      <c r="DJ272" s="255"/>
      <c r="DK272" s="255"/>
      <c r="DL272" s="255"/>
    </row>
    <row r="273" spans="1:116" x14ac:dyDescent="0.3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c r="CE273" s="255"/>
      <c r="CF273" s="255"/>
      <c r="CG273" s="255"/>
      <c r="CH273" s="255"/>
      <c r="CI273" s="255"/>
      <c r="CJ273" s="255"/>
      <c r="CK273" s="255"/>
      <c r="CL273" s="255"/>
      <c r="CM273" s="255"/>
      <c r="CN273" s="255"/>
      <c r="CO273" s="255"/>
      <c r="CP273" s="255"/>
      <c r="CQ273" s="255"/>
      <c r="CR273" s="255"/>
      <c r="CS273" s="255"/>
      <c r="CT273" s="255"/>
      <c r="CU273" s="255"/>
      <c r="CV273" s="255"/>
      <c r="CW273" s="255"/>
      <c r="CX273" s="255"/>
      <c r="CY273" s="255"/>
      <c r="CZ273" s="255"/>
      <c r="DA273" s="255"/>
      <c r="DB273" s="255"/>
      <c r="DC273" s="255"/>
      <c r="DD273" s="255"/>
      <c r="DE273" s="255"/>
      <c r="DF273" s="255"/>
      <c r="DG273" s="255"/>
      <c r="DH273" s="255"/>
      <c r="DI273" s="255"/>
      <c r="DJ273" s="255"/>
      <c r="DK273" s="255"/>
      <c r="DL273" s="255"/>
    </row>
    <row r="274" spans="1:116" x14ac:dyDescent="0.3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c r="CE274" s="255"/>
      <c r="CF274" s="255"/>
      <c r="CG274" s="255"/>
      <c r="CH274" s="255"/>
      <c r="CI274" s="255"/>
      <c r="CJ274" s="255"/>
      <c r="CK274" s="255"/>
      <c r="CL274" s="255"/>
      <c r="CM274" s="255"/>
      <c r="CN274" s="255"/>
      <c r="CO274" s="255"/>
      <c r="CP274" s="255"/>
      <c r="CQ274" s="255"/>
      <c r="CR274" s="255"/>
      <c r="CS274" s="255"/>
      <c r="CT274" s="255"/>
      <c r="CU274" s="255"/>
      <c r="CV274" s="255"/>
      <c r="CW274" s="255"/>
      <c r="CX274" s="255"/>
      <c r="CY274" s="255"/>
      <c r="CZ274" s="255"/>
      <c r="DA274" s="255"/>
      <c r="DB274" s="255"/>
      <c r="DC274" s="255"/>
      <c r="DD274" s="255"/>
      <c r="DE274" s="255"/>
      <c r="DF274" s="255"/>
      <c r="DG274" s="255"/>
      <c r="DH274" s="255"/>
      <c r="DI274" s="255"/>
      <c r="DJ274" s="255"/>
      <c r="DK274" s="255"/>
      <c r="DL274" s="255"/>
    </row>
    <row r="275" spans="1:116" x14ac:dyDescent="0.3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c r="CE275" s="255"/>
      <c r="CF275" s="255"/>
      <c r="CG275" s="255"/>
      <c r="CH275" s="255"/>
      <c r="CI275" s="255"/>
      <c r="CJ275" s="255"/>
      <c r="CK275" s="255"/>
      <c r="CL275" s="255"/>
      <c r="CM275" s="255"/>
      <c r="CN275" s="255"/>
      <c r="CO275" s="255"/>
      <c r="CP275" s="255"/>
      <c r="CQ275" s="255"/>
      <c r="CR275" s="255"/>
      <c r="CS275" s="255"/>
      <c r="CT275" s="255"/>
      <c r="CU275" s="255"/>
      <c r="CV275" s="255"/>
      <c r="CW275" s="255"/>
      <c r="CX275" s="255"/>
      <c r="CY275" s="255"/>
      <c r="CZ275" s="255"/>
      <c r="DA275" s="255"/>
      <c r="DB275" s="255"/>
      <c r="DC275" s="255"/>
      <c r="DD275" s="255"/>
      <c r="DE275" s="255"/>
      <c r="DF275" s="255"/>
      <c r="DG275" s="255"/>
      <c r="DH275" s="255"/>
      <c r="DI275" s="255"/>
      <c r="DJ275" s="255"/>
      <c r="DK275" s="255"/>
      <c r="DL275" s="255"/>
    </row>
    <row r="276" spans="1:116" x14ac:dyDescent="0.3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c r="CE276" s="255"/>
      <c r="CF276" s="255"/>
      <c r="CG276" s="255"/>
      <c r="CH276" s="255"/>
      <c r="CI276" s="255"/>
      <c r="CJ276" s="255"/>
      <c r="CK276" s="255"/>
      <c r="CL276" s="255"/>
      <c r="CM276" s="255"/>
      <c r="CN276" s="255"/>
      <c r="CO276" s="255"/>
      <c r="CP276" s="255"/>
      <c r="CQ276" s="255"/>
      <c r="CR276" s="255"/>
      <c r="CS276" s="255"/>
      <c r="CT276" s="255"/>
      <c r="CU276" s="255"/>
      <c r="CV276" s="255"/>
      <c r="CW276" s="255"/>
      <c r="CX276" s="255"/>
      <c r="CY276" s="255"/>
      <c r="CZ276" s="255"/>
      <c r="DA276" s="255"/>
      <c r="DB276" s="255"/>
      <c r="DC276" s="255"/>
      <c r="DD276" s="255"/>
      <c r="DE276" s="255"/>
      <c r="DF276" s="255"/>
      <c r="DG276" s="255"/>
      <c r="DH276" s="255"/>
      <c r="DI276" s="255"/>
      <c r="DJ276" s="255"/>
      <c r="DK276" s="255"/>
      <c r="DL276" s="255"/>
    </row>
    <row r="277" spans="1:116" x14ac:dyDescent="0.3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c r="CE277" s="255"/>
      <c r="CF277" s="255"/>
      <c r="CG277" s="255"/>
      <c r="CH277" s="255"/>
      <c r="CI277" s="255"/>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55"/>
      <c r="DE277" s="255"/>
      <c r="DF277" s="255"/>
      <c r="DG277" s="255"/>
      <c r="DH277" s="255"/>
      <c r="DI277" s="255"/>
      <c r="DJ277" s="255"/>
      <c r="DK277" s="255"/>
      <c r="DL277" s="255"/>
    </row>
    <row r="278" spans="1:116" x14ac:dyDescent="0.3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c r="CE278" s="255"/>
      <c r="CF278" s="255"/>
      <c r="CG278" s="255"/>
      <c r="CH278" s="255"/>
      <c r="CI278" s="255"/>
      <c r="CJ278" s="255"/>
      <c r="CK278" s="255"/>
      <c r="CL278" s="255"/>
      <c r="CM278" s="255"/>
      <c r="CN278" s="255"/>
      <c r="CO278" s="255"/>
      <c r="CP278" s="255"/>
      <c r="CQ278" s="255"/>
      <c r="CR278" s="255"/>
      <c r="CS278" s="255"/>
      <c r="CT278" s="255"/>
      <c r="CU278" s="255"/>
      <c r="CV278" s="255"/>
      <c r="CW278" s="255"/>
      <c r="CX278" s="255"/>
      <c r="CY278" s="255"/>
      <c r="CZ278" s="255"/>
      <c r="DA278" s="255"/>
      <c r="DB278" s="255"/>
      <c r="DC278" s="255"/>
      <c r="DD278" s="255"/>
      <c r="DE278" s="255"/>
      <c r="DF278" s="255"/>
      <c r="DG278" s="255"/>
      <c r="DH278" s="255"/>
      <c r="DI278" s="255"/>
      <c r="DJ278" s="255"/>
      <c r="DK278" s="255"/>
      <c r="DL278" s="255"/>
    </row>
    <row r="279" spans="1:116" x14ac:dyDescent="0.3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c r="CE279" s="255"/>
      <c r="CF279" s="255"/>
      <c r="CG279" s="255"/>
      <c r="CH279" s="255"/>
      <c r="CI279" s="255"/>
      <c r="CJ279" s="255"/>
      <c r="CK279" s="255"/>
      <c r="CL279" s="255"/>
      <c r="CM279" s="255"/>
      <c r="CN279" s="255"/>
      <c r="CO279" s="255"/>
      <c r="CP279" s="255"/>
      <c r="CQ279" s="255"/>
      <c r="CR279" s="255"/>
      <c r="CS279" s="255"/>
      <c r="CT279" s="255"/>
      <c r="CU279" s="255"/>
      <c r="CV279" s="255"/>
      <c r="CW279" s="255"/>
      <c r="CX279" s="255"/>
      <c r="CY279" s="255"/>
      <c r="CZ279" s="255"/>
      <c r="DA279" s="255"/>
      <c r="DB279" s="255"/>
      <c r="DC279" s="255"/>
      <c r="DD279" s="255"/>
      <c r="DE279" s="255"/>
      <c r="DF279" s="255"/>
      <c r="DG279" s="255"/>
      <c r="DH279" s="255"/>
      <c r="DI279" s="255"/>
      <c r="DJ279" s="255"/>
      <c r="DK279" s="255"/>
      <c r="DL279" s="255"/>
    </row>
    <row r="280" spans="1:116" x14ac:dyDescent="0.3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c r="CE280" s="255"/>
      <c r="CF280" s="255"/>
      <c r="CG280" s="255"/>
      <c r="CH280" s="255"/>
      <c r="CI280" s="255"/>
      <c r="CJ280" s="255"/>
      <c r="CK280" s="255"/>
      <c r="CL280" s="255"/>
      <c r="CM280" s="255"/>
      <c r="CN280" s="255"/>
      <c r="CO280" s="255"/>
      <c r="CP280" s="255"/>
      <c r="CQ280" s="255"/>
      <c r="CR280" s="255"/>
      <c r="CS280" s="255"/>
      <c r="CT280" s="255"/>
      <c r="CU280" s="255"/>
      <c r="CV280" s="255"/>
      <c r="CW280" s="255"/>
      <c r="CX280" s="255"/>
      <c r="CY280" s="255"/>
      <c r="CZ280" s="255"/>
      <c r="DA280" s="255"/>
      <c r="DB280" s="255"/>
      <c r="DC280" s="255"/>
      <c r="DD280" s="255"/>
      <c r="DE280" s="255"/>
      <c r="DF280" s="255"/>
      <c r="DG280" s="255"/>
      <c r="DH280" s="255"/>
      <c r="DI280" s="255"/>
      <c r="DJ280" s="255"/>
      <c r="DK280" s="255"/>
      <c r="DL280" s="255"/>
    </row>
    <row r="281" spans="1:116" x14ac:dyDescent="0.3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c r="CE281" s="255"/>
      <c r="CF281" s="255"/>
      <c r="CG281" s="255"/>
      <c r="CH281" s="255"/>
      <c r="CI281" s="255"/>
      <c r="CJ281" s="255"/>
      <c r="CK281" s="255"/>
      <c r="CL281" s="255"/>
      <c r="CM281" s="255"/>
      <c r="CN281" s="255"/>
      <c r="CO281" s="255"/>
      <c r="CP281" s="255"/>
      <c r="CQ281" s="255"/>
      <c r="CR281" s="255"/>
      <c r="CS281" s="255"/>
      <c r="CT281" s="255"/>
      <c r="CU281" s="255"/>
      <c r="CV281" s="255"/>
      <c r="CW281" s="255"/>
      <c r="CX281" s="255"/>
      <c r="CY281" s="255"/>
      <c r="CZ281" s="255"/>
      <c r="DA281" s="255"/>
      <c r="DB281" s="255"/>
      <c r="DC281" s="255"/>
      <c r="DD281" s="255"/>
      <c r="DE281" s="255"/>
      <c r="DF281" s="255"/>
      <c r="DG281" s="255"/>
      <c r="DH281" s="255"/>
      <c r="DI281" s="255"/>
      <c r="DJ281" s="255"/>
      <c r="DK281" s="255"/>
      <c r="DL281" s="255"/>
    </row>
    <row r="282" spans="1:116" x14ac:dyDescent="0.3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c r="CE282" s="255"/>
      <c r="CF282" s="255"/>
      <c r="CG282" s="255"/>
      <c r="CH282" s="255"/>
      <c r="CI282" s="255"/>
      <c r="CJ282" s="255"/>
      <c r="CK282" s="255"/>
      <c r="CL282" s="255"/>
      <c r="CM282" s="255"/>
      <c r="CN282" s="255"/>
      <c r="CO282" s="255"/>
      <c r="CP282" s="255"/>
      <c r="CQ282" s="255"/>
      <c r="CR282" s="255"/>
      <c r="CS282" s="255"/>
      <c r="CT282" s="255"/>
      <c r="CU282" s="255"/>
      <c r="CV282" s="255"/>
      <c r="CW282" s="255"/>
      <c r="CX282" s="255"/>
      <c r="CY282" s="255"/>
      <c r="CZ282" s="255"/>
      <c r="DA282" s="255"/>
      <c r="DB282" s="255"/>
      <c r="DC282" s="255"/>
      <c r="DD282" s="255"/>
      <c r="DE282" s="255"/>
      <c r="DF282" s="255"/>
      <c r="DG282" s="255"/>
      <c r="DH282" s="255"/>
      <c r="DI282" s="255"/>
      <c r="DJ282" s="255"/>
      <c r="DK282" s="255"/>
      <c r="DL282" s="255"/>
    </row>
    <row r="283" spans="1:116" x14ac:dyDescent="0.3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CU283" s="255"/>
      <c r="CV283" s="255"/>
      <c r="CW283" s="255"/>
      <c r="CX283" s="255"/>
      <c r="CY283" s="255"/>
      <c r="CZ283" s="255"/>
      <c r="DA283" s="255"/>
      <c r="DB283" s="255"/>
      <c r="DC283" s="255"/>
      <c r="DD283" s="255"/>
      <c r="DE283" s="255"/>
      <c r="DF283" s="255"/>
      <c r="DG283" s="255"/>
      <c r="DH283" s="255"/>
      <c r="DI283" s="255"/>
      <c r="DJ283" s="255"/>
      <c r="DK283" s="255"/>
      <c r="DL283" s="255"/>
    </row>
    <row r="284" spans="1:116" x14ac:dyDescent="0.3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CU284" s="255"/>
      <c r="CV284" s="255"/>
      <c r="CW284" s="255"/>
      <c r="CX284" s="255"/>
      <c r="CY284" s="255"/>
      <c r="CZ284" s="255"/>
      <c r="DA284" s="255"/>
      <c r="DB284" s="255"/>
      <c r="DC284" s="255"/>
      <c r="DD284" s="255"/>
      <c r="DE284" s="255"/>
      <c r="DF284" s="255"/>
      <c r="DG284" s="255"/>
      <c r="DH284" s="255"/>
      <c r="DI284" s="255"/>
      <c r="DJ284" s="255"/>
      <c r="DK284" s="255"/>
      <c r="DL284" s="255"/>
    </row>
    <row r="285" spans="1:116" x14ac:dyDescent="0.3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c r="CE285" s="255"/>
      <c r="CF285" s="255"/>
      <c r="CG285" s="255"/>
      <c r="CH285" s="255"/>
      <c r="CI285" s="255"/>
      <c r="CJ285" s="255"/>
      <c r="CK285" s="255"/>
      <c r="CL285" s="255"/>
      <c r="CM285" s="255"/>
      <c r="CN285" s="255"/>
      <c r="CO285" s="255"/>
      <c r="CP285" s="255"/>
      <c r="CQ285" s="255"/>
      <c r="CR285" s="255"/>
      <c r="CS285" s="255"/>
      <c r="CT285" s="255"/>
      <c r="CU285" s="255"/>
      <c r="CV285" s="255"/>
      <c r="CW285" s="255"/>
      <c r="CX285" s="255"/>
      <c r="CY285" s="255"/>
      <c r="CZ285" s="255"/>
      <c r="DA285" s="255"/>
      <c r="DB285" s="255"/>
      <c r="DC285" s="255"/>
      <c r="DD285" s="255"/>
      <c r="DE285" s="255"/>
      <c r="DF285" s="255"/>
      <c r="DG285" s="255"/>
      <c r="DH285" s="255"/>
      <c r="DI285" s="255"/>
      <c r="DJ285" s="255"/>
      <c r="DK285" s="255"/>
      <c r="DL285" s="255"/>
    </row>
    <row r="286" spans="1:116" x14ac:dyDescent="0.3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c r="CE286" s="255"/>
      <c r="CF286" s="255"/>
      <c r="CG286" s="255"/>
      <c r="CH286" s="255"/>
      <c r="CI286" s="255"/>
      <c r="CJ286" s="255"/>
      <c r="CK286" s="255"/>
      <c r="CL286" s="255"/>
      <c r="CM286" s="255"/>
      <c r="CN286" s="255"/>
      <c r="CO286" s="255"/>
      <c r="CP286" s="255"/>
      <c r="CQ286" s="255"/>
      <c r="CR286" s="255"/>
      <c r="CS286" s="255"/>
      <c r="CT286" s="255"/>
      <c r="CU286" s="255"/>
      <c r="CV286" s="255"/>
      <c r="CW286" s="255"/>
      <c r="CX286" s="255"/>
      <c r="CY286" s="255"/>
      <c r="CZ286" s="255"/>
      <c r="DA286" s="255"/>
      <c r="DB286" s="255"/>
      <c r="DC286" s="255"/>
      <c r="DD286" s="255"/>
      <c r="DE286" s="255"/>
      <c r="DF286" s="255"/>
      <c r="DG286" s="255"/>
      <c r="DH286" s="255"/>
      <c r="DI286" s="255"/>
      <c r="DJ286" s="255"/>
      <c r="DK286" s="255"/>
      <c r="DL286" s="255"/>
    </row>
    <row r="287" spans="1:116" x14ac:dyDescent="0.3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c r="CE287" s="255"/>
      <c r="CF287" s="255"/>
      <c r="CG287" s="255"/>
      <c r="CH287" s="255"/>
      <c r="CI287" s="255"/>
      <c r="CJ287" s="255"/>
      <c r="CK287" s="255"/>
      <c r="CL287" s="255"/>
      <c r="CM287" s="255"/>
      <c r="CN287" s="255"/>
      <c r="CO287" s="255"/>
      <c r="CP287" s="255"/>
      <c r="CQ287" s="255"/>
      <c r="CR287" s="255"/>
      <c r="CS287" s="255"/>
      <c r="CT287" s="255"/>
      <c r="CU287" s="255"/>
      <c r="CV287" s="255"/>
      <c r="CW287" s="255"/>
      <c r="CX287" s="255"/>
      <c r="CY287" s="255"/>
      <c r="CZ287" s="255"/>
      <c r="DA287" s="255"/>
      <c r="DB287" s="255"/>
      <c r="DC287" s="255"/>
      <c r="DD287" s="255"/>
      <c r="DE287" s="255"/>
      <c r="DF287" s="255"/>
      <c r="DG287" s="255"/>
      <c r="DH287" s="255"/>
      <c r="DI287" s="255"/>
      <c r="DJ287" s="255"/>
      <c r="DK287" s="255"/>
      <c r="DL287" s="255"/>
    </row>
    <row r="288" spans="1:116" x14ac:dyDescent="0.3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c r="CE288" s="255"/>
      <c r="CF288" s="255"/>
      <c r="CG288" s="255"/>
      <c r="CH288" s="255"/>
      <c r="CI288" s="255"/>
      <c r="CJ288" s="255"/>
      <c r="CK288" s="255"/>
      <c r="CL288" s="255"/>
      <c r="CM288" s="255"/>
      <c r="CN288" s="255"/>
      <c r="CO288" s="255"/>
      <c r="CP288" s="255"/>
      <c r="CQ288" s="255"/>
      <c r="CR288" s="255"/>
      <c r="CS288" s="255"/>
      <c r="CT288" s="255"/>
      <c r="CU288" s="255"/>
      <c r="CV288" s="255"/>
      <c r="CW288" s="255"/>
      <c r="CX288" s="255"/>
      <c r="CY288" s="255"/>
      <c r="CZ288" s="255"/>
      <c r="DA288" s="255"/>
      <c r="DB288" s="255"/>
      <c r="DC288" s="255"/>
      <c r="DD288" s="255"/>
      <c r="DE288" s="255"/>
      <c r="DF288" s="255"/>
      <c r="DG288" s="255"/>
      <c r="DH288" s="255"/>
      <c r="DI288" s="255"/>
      <c r="DJ288" s="255"/>
      <c r="DK288" s="255"/>
      <c r="DL288" s="255"/>
    </row>
    <row r="289" spans="1:116" x14ac:dyDescent="0.3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c r="CE289" s="255"/>
      <c r="CF289" s="255"/>
      <c r="CG289" s="255"/>
      <c r="CH289" s="255"/>
      <c r="CI289" s="255"/>
      <c r="CJ289" s="255"/>
      <c r="CK289" s="255"/>
      <c r="CL289" s="255"/>
      <c r="CM289" s="255"/>
      <c r="CN289" s="255"/>
      <c r="CO289" s="255"/>
      <c r="CP289" s="255"/>
      <c r="CQ289" s="255"/>
      <c r="CR289" s="255"/>
      <c r="CS289" s="255"/>
      <c r="CT289" s="255"/>
      <c r="CU289" s="255"/>
      <c r="CV289" s="255"/>
      <c r="CW289" s="255"/>
      <c r="CX289" s="255"/>
      <c r="CY289" s="255"/>
      <c r="CZ289" s="255"/>
      <c r="DA289" s="255"/>
      <c r="DB289" s="255"/>
      <c r="DC289" s="255"/>
      <c r="DD289" s="255"/>
      <c r="DE289" s="255"/>
      <c r="DF289" s="255"/>
      <c r="DG289" s="255"/>
      <c r="DH289" s="255"/>
      <c r="DI289" s="255"/>
      <c r="DJ289" s="255"/>
      <c r="DK289" s="255"/>
      <c r="DL289" s="255"/>
    </row>
    <row r="290" spans="1:116" x14ac:dyDescent="0.3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c r="CE290" s="255"/>
      <c r="CF290" s="255"/>
      <c r="CG290" s="255"/>
      <c r="CH290" s="255"/>
      <c r="CI290" s="255"/>
      <c r="CJ290" s="255"/>
      <c r="CK290" s="255"/>
      <c r="CL290" s="255"/>
      <c r="CM290" s="255"/>
      <c r="CN290" s="255"/>
      <c r="CO290" s="255"/>
      <c r="CP290" s="255"/>
      <c r="CQ290" s="255"/>
      <c r="CR290" s="255"/>
      <c r="CS290" s="255"/>
      <c r="CT290" s="255"/>
      <c r="CU290" s="255"/>
      <c r="CV290" s="255"/>
      <c r="CW290" s="255"/>
      <c r="CX290" s="255"/>
      <c r="CY290" s="255"/>
      <c r="CZ290" s="255"/>
      <c r="DA290" s="255"/>
      <c r="DB290" s="255"/>
      <c r="DC290" s="255"/>
      <c r="DD290" s="255"/>
      <c r="DE290" s="255"/>
      <c r="DF290" s="255"/>
      <c r="DG290" s="255"/>
      <c r="DH290" s="255"/>
      <c r="DI290" s="255"/>
      <c r="DJ290" s="255"/>
      <c r="DK290" s="255"/>
      <c r="DL290" s="255"/>
    </row>
    <row r="291" spans="1:116" x14ac:dyDescent="0.3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c r="CE291" s="255"/>
      <c r="CF291" s="255"/>
      <c r="CG291" s="255"/>
      <c r="CH291" s="255"/>
      <c r="CI291" s="255"/>
      <c r="CJ291" s="255"/>
      <c r="CK291" s="255"/>
      <c r="CL291" s="255"/>
      <c r="CM291" s="255"/>
      <c r="CN291" s="255"/>
      <c r="CO291" s="255"/>
      <c r="CP291" s="255"/>
      <c r="CQ291" s="255"/>
      <c r="CR291" s="255"/>
      <c r="CS291" s="255"/>
      <c r="CT291" s="255"/>
      <c r="CU291" s="255"/>
      <c r="CV291" s="255"/>
      <c r="CW291" s="255"/>
      <c r="CX291" s="255"/>
      <c r="CY291" s="255"/>
      <c r="CZ291" s="255"/>
      <c r="DA291" s="255"/>
      <c r="DB291" s="255"/>
      <c r="DC291" s="255"/>
      <c r="DD291" s="255"/>
      <c r="DE291" s="255"/>
      <c r="DF291" s="255"/>
      <c r="DG291" s="255"/>
      <c r="DH291" s="255"/>
      <c r="DI291" s="255"/>
      <c r="DJ291" s="255"/>
      <c r="DK291" s="255"/>
      <c r="DL291" s="255"/>
    </row>
    <row r="292" spans="1:116" x14ac:dyDescent="0.3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c r="CE292" s="255"/>
      <c r="CF292" s="255"/>
      <c r="CG292" s="255"/>
      <c r="CH292" s="255"/>
      <c r="CI292" s="255"/>
      <c r="CJ292" s="255"/>
      <c r="CK292" s="255"/>
      <c r="CL292" s="255"/>
      <c r="CM292" s="255"/>
      <c r="CN292" s="255"/>
      <c r="CO292" s="255"/>
      <c r="CP292" s="255"/>
      <c r="CQ292" s="255"/>
      <c r="CR292" s="255"/>
      <c r="CS292" s="255"/>
      <c r="CT292" s="255"/>
      <c r="CU292" s="255"/>
      <c r="CV292" s="255"/>
      <c r="CW292" s="255"/>
      <c r="CX292" s="255"/>
      <c r="CY292" s="255"/>
      <c r="CZ292" s="255"/>
      <c r="DA292" s="255"/>
      <c r="DB292" s="255"/>
      <c r="DC292" s="255"/>
      <c r="DD292" s="255"/>
      <c r="DE292" s="255"/>
      <c r="DF292" s="255"/>
      <c r="DG292" s="255"/>
      <c r="DH292" s="255"/>
      <c r="DI292" s="255"/>
      <c r="DJ292" s="255"/>
      <c r="DK292" s="255"/>
      <c r="DL292" s="255"/>
    </row>
    <row r="293" spans="1:116" x14ac:dyDescent="0.3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c r="CE293" s="255"/>
      <c r="CF293" s="255"/>
      <c r="CG293" s="255"/>
      <c r="CH293" s="255"/>
      <c r="CI293" s="255"/>
      <c r="CJ293" s="255"/>
      <c r="CK293" s="255"/>
      <c r="CL293" s="255"/>
      <c r="CM293" s="255"/>
      <c r="CN293" s="255"/>
      <c r="CO293" s="255"/>
      <c r="CP293" s="255"/>
      <c r="CQ293" s="255"/>
      <c r="CR293" s="255"/>
      <c r="CS293" s="255"/>
      <c r="CT293" s="255"/>
      <c r="CU293" s="255"/>
      <c r="CV293" s="255"/>
      <c r="CW293" s="255"/>
      <c r="CX293" s="255"/>
      <c r="CY293" s="255"/>
      <c r="CZ293" s="255"/>
      <c r="DA293" s="255"/>
      <c r="DB293" s="255"/>
      <c r="DC293" s="255"/>
      <c r="DD293" s="255"/>
      <c r="DE293" s="255"/>
      <c r="DF293" s="255"/>
      <c r="DG293" s="255"/>
      <c r="DH293" s="255"/>
      <c r="DI293" s="255"/>
      <c r="DJ293" s="255"/>
      <c r="DK293" s="255"/>
      <c r="DL293" s="255"/>
    </row>
    <row r="294" spans="1:116" x14ac:dyDescent="0.3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c r="CE294" s="255"/>
      <c r="CF294" s="255"/>
      <c r="CG294" s="255"/>
      <c r="CH294" s="255"/>
      <c r="CI294" s="255"/>
      <c r="CJ294" s="255"/>
      <c r="CK294" s="255"/>
      <c r="CL294" s="255"/>
      <c r="CM294" s="255"/>
      <c r="CN294" s="255"/>
      <c r="CO294" s="255"/>
      <c r="CP294" s="255"/>
      <c r="CQ294" s="255"/>
      <c r="CR294" s="255"/>
      <c r="CS294" s="255"/>
      <c r="CT294" s="255"/>
      <c r="CU294" s="255"/>
      <c r="CV294" s="255"/>
      <c r="CW294" s="255"/>
      <c r="CX294" s="255"/>
      <c r="CY294" s="255"/>
      <c r="CZ294" s="255"/>
      <c r="DA294" s="255"/>
      <c r="DB294" s="255"/>
      <c r="DC294" s="255"/>
      <c r="DD294" s="255"/>
      <c r="DE294" s="255"/>
      <c r="DF294" s="255"/>
      <c r="DG294" s="255"/>
      <c r="DH294" s="255"/>
      <c r="DI294" s="255"/>
      <c r="DJ294" s="255"/>
      <c r="DK294" s="255"/>
      <c r="DL294" s="255"/>
    </row>
    <row r="295" spans="1:116" x14ac:dyDescent="0.3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c r="CE295" s="255"/>
      <c r="CF295" s="255"/>
      <c r="CG295" s="255"/>
      <c r="CH295" s="255"/>
      <c r="CI295" s="255"/>
      <c r="CJ295" s="255"/>
      <c r="CK295" s="255"/>
      <c r="CL295" s="255"/>
      <c r="CM295" s="255"/>
      <c r="CN295" s="255"/>
      <c r="CO295" s="255"/>
      <c r="CP295" s="255"/>
      <c r="CQ295" s="255"/>
      <c r="CR295" s="255"/>
      <c r="CS295" s="255"/>
      <c r="CT295" s="255"/>
      <c r="CU295" s="255"/>
      <c r="CV295" s="255"/>
      <c r="CW295" s="255"/>
      <c r="CX295" s="255"/>
      <c r="CY295" s="255"/>
      <c r="CZ295" s="255"/>
      <c r="DA295" s="255"/>
      <c r="DB295" s="255"/>
      <c r="DC295" s="255"/>
      <c r="DD295" s="255"/>
      <c r="DE295" s="255"/>
      <c r="DF295" s="255"/>
      <c r="DG295" s="255"/>
      <c r="DH295" s="255"/>
      <c r="DI295" s="255"/>
      <c r="DJ295" s="255"/>
      <c r="DK295" s="255"/>
      <c r="DL295" s="25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zoomScale="80" zoomScaleNormal="80" workbookViewId="0"/>
  </sheetViews>
  <sheetFormatPr defaultRowHeight="14.5" x14ac:dyDescent="0.35"/>
  <cols>
    <col min="1" max="1" width="25" style="216" customWidth="1"/>
    <col min="2" max="2" width="12" style="216" customWidth="1"/>
    <col min="3" max="4" width="15" style="216" customWidth="1"/>
    <col min="5" max="5" width="12" style="216" customWidth="1"/>
    <col min="6" max="6" width="16" style="216" customWidth="1"/>
    <col min="7" max="7" width="10" style="216" customWidth="1"/>
    <col min="8" max="11" width="6" style="216" customWidth="1"/>
    <col min="12" max="12" width="8" style="216" customWidth="1"/>
    <col min="13" max="16" width="6" style="216" customWidth="1"/>
    <col min="17" max="18" width="8" style="216" customWidth="1"/>
  </cols>
  <sheetData>
    <row r="1" spans="1:18" ht="90" customHeight="1" x14ac:dyDescent="0.35">
      <c r="A1" s="263" t="s">
        <v>8053</v>
      </c>
      <c r="B1" s="263" t="s">
        <v>8055</v>
      </c>
      <c r="C1" s="263" t="s">
        <v>8056</v>
      </c>
      <c r="D1" s="264" t="s">
        <v>8100</v>
      </c>
      <c r="E1" s="265" t="s">
        <v>8522</v>
      </c>
      <c r="F1" s="265" t="s">
        <v>730</v>
      </c>
      <c r="G1" s="265" t="s">
        <v>8201</v>
      </c>
      <c r="H1" s="265" t="s">
        <v>8202</v>
      </c>
      <c r="I1" s="265" t="s">
        <v>8115</v>
      </c>
      <c r="J1" s="265" t="s">
        <v>8112</v>
      </c>
      <c r="K1" s="265" t="s">
        <v>8203</v>
      </c>
      <c r="L1" s="265" t="s">
        <v>8118</v>
      </c>
      <c r="M1" s="265" t="s">
        <v>8204</v>
      </c>
      <c r="N1" s="265" t="s">
        <v>8205</v>
      </c>
      <c r="O1" s="265" t="s">
        <v>8125</v>
      </c>
      <c r="P1" s="265" t="s">
        <v>8126</v>
      </c>
      <c r="Q1" s="265" t="s">
        <v>8206</v>
      </c>
      <c r="R1" s="265" t="s">
        <v>8207</v>
      </c>
    </row>
    <row r="2" spans="1:18" x14ac:dyDescent="0.35">
      <c r="A2" s="266"/>
      <c r="B2" s="266"/>
      <c r="C2" s="266"/>
      <c r="D2" s="267"/>
      <c r="E2" s="268" t="s">
        <v>8219</v>
      </c>
      <c r="F2" s="268" t="s">
        <v>8219</v>
      </c>
      <c r="G2" s="268" t="s">
        <v>8220</v>
      </c>
      <c r="H2" s="268" t="s">
        <v>8219</v>
      </c>
      <c r="I2" s="268" t="s">
        <v>8219</v>
      </c>
      <c r="J2" s="268" t="s">
        <v>8219</v>
      </c>
      <c r="K2" s="268" t="s">
        <v>8219</v>
      </c>
      <c r="L2" s="268" t="s">
        <v>8193</v>
      </c>
      <c r="M2" s="268" t="s">
        <v>8219</v>
      </c>
      <c r="N2" s="268" t="s">
        <v>8219</v>
      </c>
      <c r="O2" s="268" t="s">
        <v>8219</v>
      </c>
      <c r="P2" s="268" t="s">
        <v>8219</v>
      </c>
      <c r="Q2" s="268" t="s">
        <v>8193</v>
      </c>
      <c r="R2" s="268" t="s">
        <v>8192</v>
      </c>
    </row>
    <row r="3" spans="1:18" x14ac:dyDescent="0.35">
      <c r="A3" s="269" t="s">
        <v>712</v>
      </c>
      <c r="B3" s="269" t="s">
        <v>713</v>
      </c>
      <c r="C3" s="269" t="s">
        <v>8523</v>
      </c>
      <c r="D3" s="270" t="s">
        <v>8524</v>
      </c>
      <c r="E3" s="271">
        <f>'Country Indicator Data'!P37+'Country Indicator Data'!P127+'Country Indicator Data'!P128+'Country Indicator Data'!P170</f>
        <v>3909380</v>
      </c>
      <c r="F3" s="271">
        <f>VLOOKUP(B3,'Core Indicators'!$C$3:$G$198,5,FALSE)</f>
        <v>267437000</v>
      </c>
      <c r="G3" s="272">
        <f>AVERAGE('Country Indicator Data'!C37,'Country Indicator Data'!C127,'Country Indicator Data'!C128,'Country Indicator Data'!C170)</f>
        <v>0.80926250092500007</v>
      </c>
      <c r="H3" s="272">
        <f>AVERAGE('Country Indicator Data'!D37,'Country Indicator Data'!D127,'Country Indicator Data'!D128,'Country Indicator Data'!D170)</f>
        <v>6.25</v>
      </c>
      <c r="I3" s="272">
        <f>AVERAGE('Country Indicator Data'!E37,'Country Indicator Data'!E127,'Country Indicator Data'!E128,'Country Indicator Data'!E170)</f>
        <v>7.4999999999999997E-2</v>
      </c>
      <c r="J3" s="272">
        <f>AVERAGE('Country Indicator Data'!F37,'Country Indicator Data'!F127,'Country Indicator Data'!F128,'Country Indicator Data'!F170)</f>
        <v>4.5083333333249991</v>
      </c>
      <c r="K3" s="272">
        <f>AVERAGE('Country Indicator Data'!G37,'Country Indicator Data'!G127,'Country Indicator Data'!G128,'Country Indicator Data'!G170)</f>
        <v>0.63819525333333338</v>
      </c>
      <c r="L3" s="272">
        <f>AVERAGE('Country Indicator Data'!H37,'Country Indicator Data'!H127,'Country Indicator Data'!H128,'Country Indicator Data'!H170)</f>
        <v>39.825000000000003</v>
      </c>
      <c r="M3" s="272">
        <f>AVERAGE('Country Indicator Data'!I37,'Country Indicator Data'!I127,'Country Indicator Data'!I128,'Country Indicator Data'!I170)</f>
        <v>4.5</v>
      </c>
      <c r="N3" s="271">
        <f>VLOOKUP($B3,'Core Indicators'!$C$3:$EU$891,149,FALSE)</f>
        <v>4189</v>
      </c>
      <c r="O3" s="272">
        <f>AVERAGE('Country Indicator Data'!K37,'Country Indicator Data'!K127,'Country Indicator Data'!K128,'Country Indicator Data'!K170)</f>
        <v>-0.95829504727499992</v>
      </c>
      <c r="P3" s="272">
        <f>AVERAGE('Country Indicator Data'!L37,'Country Indicator Data'!L127,'Country Indicator Data'!L128,'Country Indicator Data'!L170)</f>
        <v>3.9375</v>
      </c>
      <c r="Q3" s="272">
        <f>AVERAGE('Country Indicator Data'!M37,'Country Indicator Data'!M127,'Country Indicator Data'!M128,'Country Indicator Data'!M170)</f>
        <v>32.5</v>
      </c>
      <c r="R3" s="272">
        <f>AVERAGE('Country Indicator Data'!N37,'Country Indicator Data'!N127,'Country Indicator Data'!N128,'Country Indicator Data'!N170)</f>
        <v>25.75</v>
      </c>
    </row>
    <row r="4" spans="1:18" x14ac:dyDescent="0.35">
      <c r="A4" s="269" t="s">
        <v>851</v>
      </c>
      <c r="B4" s="269" t="s">
        <v>852</v>
      </c>
      <c r="C4" s="269" t="s">
        <v>8525</v>
      </c>
      <c r="D4" s="273" t="s">
        <v>8526</v>
      </c>
      <c r="E4" s="271">
        <f>'Country Indicator Data'!P26+'Country Indicator Data'!P34+'Country Indicator Data'!P40+'Country Indicator Data'!P51+'Country Indicator Data'!P53+'Country Indicator Data'!P137+'Country Indicator Data'!P138+'Country Indicator Data'!P177+'Country Indicator Data'!P188</f>
        <v>12749362</v>
      </c>
      <c r="F4" s="271">
        <f>VLOOKUP(B4,'Core Indicators'!$C$3:$G$198,5,FALSE)</f>
        <v>369709000</v>
      </c>
      <c r="G4" s="272">
        <f>AVERAGE('Country Indicator Data'!C26,'Country Indicator Data'!C34,'Country Indicator Data'!C40,'Country Indicator Data'!C51,'Country Indicator Data'!C53,'Country Indicator Data'!C137,'Country Indicator Data'!C138,'Country Indicator Data'!C177,'Country Indicator Data'!C188)</f>
        <v>0.37539587784444445</v>
      </c>
      <c r="H4" s="272">
        <f>AVERAGE('Country Indicator Data'!D26,'Country Indicator Data'!D34,'Country Indicator Data'!D40,'Country Indicator Data'!D51,'Country Indicator Data'!D53,'Country Indicator Data'!D137,'Country Indicator Data'!D138,'Country Indicator Data'!D177,'Country Indicator Data'!D188)</f>
        <v>10</v>
      </c>
      <c r="I4" s="272">
        <f>AVERAGE('Country Indicator Data'!E26,'Country Indicator Data'!E34,'Country Indicator Data'!E40,'Country Indicator Data'!E51,'Country Indicator Data'!E53,'Country Indicator Data'!E137,'Country Indicator Data'!E138,'Country Indicator Data'!E177,'Country Indicator Data'!E188)</f>
        <v>0.2035888888888889</v>
      </c>
      <c r="J4" s="272">
        <f>AVERAGE('Country Indicator Data'!F26,'Country Indicator Data'!F34,'Country Indicator Data'!F40,'Country Indicator Data'!F51,'Country Indicator Data'!F53,'Country Indicator Data'!F137,'Country Indicator Data'!F138,'Country Indicator Data'!F177,'Country Indicator Data'!F188)</f>
        <v>6.948148148144444</v>
      </c>
      <c r="K4" s="272">
        <f>AVERAGE('Country Indicator Data'!G26,'Country Indicator Data'!G34,'Country Indicator Data'!G40,'Country Indicator Data'!G51,'Country Indicator Data'!G53,'Country Indicator Data'!G137,'Country Indicator Data'!G138,'Country Indicator Data'!G177,'Country Indicator Data'!G188)</f>
        <v>0.39423033085555553</v>
      </c>
      <c r="L4" s="272">
        <f>AVERAGE('Country Indicator Data'!H26,'Country Indicator Data'!H34,'Country Indicator Data'!H40,'Country Indicator Data'!H51,'Country Indicator Data'!H53,'Country Indicator Data'!H137,'Country Indicator Data'!H138,'Country Indicator Data'!H177,'Country Indicator Data'!H188)</f>
        <v>45.900000000000006</v>
      </c>
      <c r="M4" s="272">
        <f>AVERAGE('Country Indicator Data'!I26,'Country Indicator Data'!I34,'Country Indicator Data'!I40,'Country Indicator Data'!I51,'Country Indicator Data'!I53,'Country Indicator Data'!I137,'Country Indicator Data'!I138,'Country Indicator Data'!I177,'Country Indicator Data'!I188)</f>
        <v>2.3333333333333335</v>
      </c>
      <c r="N4" s="271">
        <f>VLOOKUP($B4,'Core Indicators'!$C$3:$EU$891,149,FALSE)</f>
        <v>82332</v>
      </c>
      <c r="O4" s="272">
        <f>AVERAGE('Country Indicator Data'!K26,'Country Indicator Data'!K34,'Country Indicator Data'!K40,'Country Indicator Data'!K51,'Country Indicator Data'!K53,'Country Indicator Data'!K137,'Country Indicator Data'!K138,'Country Indicator Data'!K177,'Country Indicator Data'!K188)</f>
        <v>-0.38842570284444444</v>
      </c>
      <c r="P4" s="272">
        <f>AVERAGE('Country Indicator Data'!L26,'Country Indicator Data'!L34,'Country Indicator Data'!L40,'Country Indicator Data'!L51,'Country Indicator Data'!L53,'Country Indicator Data'!L137,'Country Indicator Data'!L138,'Country Indicator Data'!L177,'Country Indicator Data'!L188)</f>
        <v>6.25</v>
      </c>
      <c r="Q4" s="272">
        <f>AVERAGE('Country Indicator Data'!M26,'Country Indicator Data'!M34,'Country Indicator Data'!M40,'Country Indicator Data'!M51,'Country Indicator Data'!M53,'Country Indicator Data'!M137,'Country Indicator Data'!M138,'Country Indicator Data'!M177,'Country Indicator Data'!M188)</f>
        <v>68.555555555555557</v>
      </c>
      <c r="R4" s="272">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69" t="s">
        <v>766</v>
      </c>
      <c r="B5" s="269" t="s">
        <v>767</v>
      </c>
      <c r="C5" s="269" t="s">
        <v>8527</v>
      </c>
      <c r="D5" s="273" t="s">
        <v>8528</v>
      </c>
      <c r="E5" s="271">
        <f>'Country Indicator Data'!P80+'Country Indicator Data'!P136</f>
        <v>3744070</v>
      </c>
      <c r="F5" s="271">
        <f>VLOOKUP(B5,'Core Indicators'!$C$3:$G$198,5,FALSE)</f>
        <v>1583009000</v>
      </c>
      <c r="G5" s="272">
        <f>AVERAGE('Country Indicator Data'!C80,'Country Indicator Data'!C136)</f>
        <v>0.75808737944999993</v>
      </c>
      <c r="H5" s="272">
        <f>AVERAGE('Country Indicator Data'!D80,'Country Indicator Data'!D136)</f>
        <v>5</v>
      </c>
      <c r="I5" s="272">
        <f>AVERAGE('Country Indicator Data'!E80,'Country Indicator Data'!E136)</f>
        <v>8.3500000000000005E-2</v>
      </c>
      <c r="J5" s="272">
        <f>AVERAGE('Country Indicator Data'!F80,'Country Indicator Data'!F136)</f>
        <v>5.5</v>
      </c>
      <c r="K5" s="272">
        <f>AVERAGE('Country Indicator Data'!G80,'Country Indicator Data'!G136)</f>
        <v>0.52410904214999998</v>
      </c>
      <c r="L5" s="272">
        <f>AVERAGE('Country Indicator Data'!H80,'Country Indicator Data'!H136)</f>
        <v>33.650000000000006</v>
      </c>
      <c r="M5" s="272">
        <f>AVERAGE('Country Indicator Data'!I80,'Country Indicator Data'!I136)</f>
        <v>3</v>
      </c>
      <c r="N5" s="271">
        <f>VLOOKUP($B5,'Core Indicators'!$C$3:$EU$891,149,FALSE)</f>
        <v>1090</v>
      </c>
      <c r="O5" s="272">
        <f>AVERAGE('Country Indicator Data'!K80,'Country Indicator Data'!K136)</f>
        <v>-0.34916854835</v>
      </c>
      <c r="P5" s="272">
        <f>AVERAGE('Country Indicator Data'!L80,'Country Indicator Data'!L136)</f>
        <v>5.125</v>
      </c>
      <c r="Q5" s="272">
        <f>AVERAGE('Country Indicator Data'!M80,'Country Indicator Data'!M136)</f>
        <v>54.5</v>
      </c>
      <c r="R5" s="272">
        <f>AVERAGE('Country Indicator Data'!N80,'Country Indicator Data'!N136)</f>
        <v>36.5</v>
      </c>
    </row>
    <row r="6" spans="1:18" x14ac:dyDescent="0.35">
      <c r="A6" s="269" t="s">
        <v>887</v>
      </c>
      <c r="B6" s="269" t="s">
        <v>888</v>
      </c>
      <c r="C6" s="269" t="s">
        <v>8529</v>
      </c>
      <c r="D6" s="273" t="s">
        <v>8530</v>
      </c>
      <c r="E6" s="271">
        <f>'Country Indicator Data'!P54+'Country Indicator Data'!P83+'Country Indicator Data'!P88+'Country Indicator Data'!P99+'Country Indicator Data'!P169+'Country Indicator Data'!P179</f>
        <v>2482040</v>
      </c>
      <c r="F6" s="271">
        <f>VLOOKUP(B6,'Core Indicators'!$C$3:$G$198,5,FALSE)</f>
        <v>267196000</v>
      </c>
      <c r="G6" s="272">
        <f>AVERAGE('Country Indicator Data'!C54,'Country Indicator Data'!C83,'Country Indicator Data'!C88,'Country Indicator Data'!C99,'Country Indicator Data'!C169,'Country Indicator Data'!C179)</f>
        <v>0.50963423659999996</v>
      </c>
      <c r="H6" s="272">
        <f>AVERAGE('Country Indicator Data'!D54,'Country Indicator Data'!D83,'Country Indicator Data'!D88,'Country Indicator Data'!D99,'Country Indicator Data'!D169,'Country Indicator Data'!D179)</f>
        <v>3.5</v>
      </c>
      <c r="I6" s="272">
        <f>AVERAGE('Country Indicator Data'!E54,'Country Indicator Data'!E83,'Country Indicator Data'!E88,'Country Indicator Data'!E99,'Country Indicator Data'!E169,'Country Indicator Data'!E179)</f>
        <v>0.32666666666666666</v>
      </c>
      <c r="J6" s="272">
        <f>AVERAGE('Country Indicator Data'!F54,'Country Indicator Data'!F83,'Country Indicator Data'!F88,'Country Indicator Data'!F99,'Country Indicator Data'!F169,'Country Indicator Data'!F179)</f>
        <v>3.966666666683333</v>
      </c>
      <c r="K6" s="272">
        <f>AVERAGE('Country Indicator Data'!G54,'Country Indicator Data'!G83,'Country Indicator Data'!G88,'Country Indicator Data'!G99,'Country Indicator Data'!G169,'Country Indicator Data'!G179)</f>
        <v>0.44548120716666667</v>
      </c>
      <c r="L6" s="272">
        <f>AVERAGE('Country Indicator Data'!H54,'Country Indicator Data'!H83,'Country Indicator Data'!H88,'Country Indicator Data'!H99,'Country Indicator Data'!H169,'Country Indicator Data'!H179)</f>
        <v>34.31666666666667</v>
      </c>
      <c r="M6" s="272">
        <f>AVERAGE('Country Indicator Data'!I54,'Country Indicator Data'!I83,'Country Indicator Data'!I88,'Country Indicator Data'!I99,'Country Indicator Data'!I169,'Country Indicator Data'!I179)</f>
        <v>3.8333333333333335</v>
      </c>
      <c r="N6" s="271">
        <f>VLOOKUP($B6,'Core Indicators'!$C$3:$EU$891,149,FALSE)</f>
        <v>4642</v>
      </c>
      <c r="O6" s="272">
        <f>AVERAGE('Country Indicator Data'!K54,'Country Indicator Data'!K83,'Country Indicator Data'!K88,'Country Indicator Data'!K99,'Country Indicator Data'!K169,'Country Indicator Data'!K179)</f>
        <v>-0.86944311111666683</v>
      </c>
      <c r="P6" s="272">
        <f>AVERAGE('Country Indicator Data'!L54,'Country Indicator Data'!L83,'Country Indicator Data'!L88,'Country Indicator Data'!L99,'Country Indicator Data'!L169,'Country Indicator Data'!L179)</f>
        <v>3.4583333333333335</v>
      </c>
      <c r="Q6" s="272">
        <f>AVERAGE('Country Indicator Data'!M54,'Country Indicator Data'!M83,'Country Indicator Data'!M88,'Country Indicator Data'!M99,'Country Indicator Data'!M169,'Country Indicator Data'!M179)</f>
        <v>27.5</v>
      </c>
      <c r="R6" s="272">
        <f>AVERAGE('Country Indicator Data'!N54,'Country Indicator Data'!N83,'Country Indicator Data'!N88,'Country Indicator Data'!N99,'Country Indicator Data'!N169,'Country Indicator Data'!N179)</f>
        <v>30.5</v>
      </c>
    </row>
    <row r="7" spans="1:18" x14ac:dyDescent="0.35">
      <c r="A7" s="269" t="s">
        <v>875</v>
      </c>
      <c r="B7" s="269" t="s">
        <v>876</v>
      </c>
      <c r="C7" s="269" t="s">
        <v>8531</v>
      </c>
      <c r="D7" s="273" t="s">
        <v>8532</v>
      </c>
      <c r="E7" s="271">
        <f>'Country Indicator Data'!P71+'Country Indicator Data'!P179</f>
        <v>898530</v>
      </c>
      <c r="F7" s="271">
        <f>VLOOKUP(B7,'Core Indicators'!$C$3:$G$198,5,FALSE)</f>
        <v>95221000</v>
      </c>
      <c r="G7" s="272">
        <f>AVERAGE('Country Indicator Data'!C71,'Country Indicator Data'!C179)</f>
        <v>0.24144923930000001</v>
      </c>
      <c r="H7" s="272">
        <f>AVERAGE('Country Indicator Data'!D71,'Country Indicator Data'!D179)</f>
        <v>8</v>
      </c>
      <c r="I7" s="272">
        <f>AVERAGE('Country Indicator Data'!E71,'Country Indicator Data'!E179)</f>
        <v>0.18350000000000002</v>
      </c>
      <c r="J7" s="272">
        <f>AVERAGE('Country Indicator Data'!F71,'Country Indicator Data'!F179)</f>
        <v>4.9166666667000003</v>
      </c>
      <c r="K7" s="272">
        <f>AVERAGE('Country Indicator Data'!G71,'Country Indicator Data'!G179)</f>
        <v>0.21366332590000001</v>
      </c>
      <c r="L7" s="272">
        <f>AVERAGE('Country Indicator Data'!H71,'Country Indicator Data'!H179)</f>
        <v>37.4</v>
      </c>
      <c r="M7" s="272">
        <f>AVERAGE('Country Indicator Data'!I71,'Country Indicator Data'!I179)</f>
        <v>3.5</v>
      </c>
      <c r="N7" s="271">
        <f>VLOOKUP($B7,'Core Indicators'!$C$3:$EU$891,149,FALSE)</f>
        <v>125</v>
      </c>
      <c r="O7" s="272">
        <f>AVERAGE('Country Indicator Data'!K71,'Country Indicator Data'!K179)</f>
        <v>-4.2062647650000007E-2</v>
      </c>
      <c r="P7" s="272">
        <f>AVERAGE('Country Indicator Data'!L71,'Country Indicator Data'!L179)</f>
        <v>3.5</v>
      </c>
      <c r="Q7" s="272">
        <f>AVERAGE('Country Indicator Data'!M71,'Country Indicator Data'!M179)</f>
        <v>60</v>
      </c>
      <c r="R7" s="272">
        <f>AVERAGE('Country Indicator Data'!N71,'Country Indicator Data'!N179)</f>
        <v>43.5</v>
      </c>
    </row>
    <row r="8" spans="1:18" x14ac:dyDescent="0.35">
      <c r="A8" s="269" t="s">
        <v>785</v>
      </c>
      <c r="B8" s="269" t="s">
        <v>786</v>
      </c>
      <c r="C8" s="269" t="s">
        <v>8533</v>
      </c>
      <c r="D8" s="273" t="s">
        <v>8534</v>
      </c>
      <c r="E8" s="271">
        <f>'Country Indicator Data'!P52+'Country Indicator Data'!P86+'Country Indicator Data'!P101+'Country Indicator Data'!P178</f>
        <v>4590781</v>
      </c>
      <c r="F8" s="271">
        <f>VLOOKUP(B8,'Core Indicators'!$C$3:$G$198,5,FALSE)</f>
        <v>121936000</v>
      </c>
      <c r="G8" s="272">
        <f>AVERAGE('Country Indicator Data'!C52,'Country Indicator Data'!C86,'Country Indicator Data'!C101,'Country Indicator Data'!C178)</f>
        <v>0.210782986625</v>
      </c>
      <c r="H8" s="272">
        <f>AVERAGE('Country Indicator Data'!D52,'Country Indicator Data'!D86,'Country Indicator Data'!D101,'Country Indicator Data'!D178)</f>
        <v>5.75</v>
      </c>
      <c r="I8" s="272">
        <f>AVERAGE('Country Indicator Data'!E52,'Country Indicator Data'!E86,'Country Indicator Data'!E101,'Country Indicator Data'!E178)</f>
        <v>6.8875000000000006E-2</v>
      </c>
      <c r="J8" s="272">
        <f>AVERAGE('Country Indicator Data'!F52,'Country Indicator Data'!F86,'Country Indicator Data'!F101,'Country Indicator Data'!F178)</f>
        <v>4.5666666666666664</v>
      </c>
      <c r="K8" s="272">
        <f>AVERAGE('Country Indicator Data'!G52,'Country Indicator Data'!G86,'Country Indicator Data'!G101,'Country Indicator Data'!G178)</f>
        <v>0.24606424360000001</v>
      </c>
      <c r="L8" s="272">
        <f>AVERAGE('Country Indicator Data'!H52,'Country Indicator Data'!H86,'Country Indicator Data'!H101,'Country Indicator Data'!H178)</f>
        <v>32.1</v>
      </c>
      <c r="M8" s="272">
        <f>AVERAGE('Country Indicator Data'!I52,'Country Indicator Data'!I86,'Country Indicator Data'!I101,'Country Indicator Data'!I178)</f>
        <v>2.25</v>
      </c>
      <c r="N8" s="271">
        <f>VLOOKUP($B8,'Core Indicators'!$C$3:$EU$891,149,FALSE)</f>
        <v>604</v>
      </c>
      <c r="O8" s="272">
        <f>AVERAGE('Country Indicator Data'!K52,'Country Indicator Data'!K86,'Country Indicator Data'!K101,'Country Indicator Data'!K178)</f>
        <v>-0.58027702757499999</v>
      </c>
      <c r="P8" s="272">
        <f>AVERAGE('Country Indicator Data'!L52,'Country Indicator Data'!L86,'Country Indicator Data'!L101,'Country Indicator Data'!L178)</f>
        <v>4.166666666666667</v>
      </c>
      <c r="Q8" s="272">
        <f>AVERAGE('Country Indicator Data'!M52,'Country Indicator Data'!M86,'Country Indicator Data'!M101,'Country Indicator Data'!M178)</f>
        <v>50.5</v>
      </c>
      <c r="R8" s="272">
        <f>AVERAGE('Country Indicator Data'!N52,'Country Indicator Data'!N86,'Country Indicator Data'!N101,'Country Indicator Data'!N178)</f>
        <v>37.25</v>
      </c>
    </row>
    <row r="9" spans="1:18" x14ac:dyDescent="0.35">
      <c r="A9" s="269" t="s">
        <v>807</v>
      </c>
      <c r="B9" s="269" t="s">
        <v>808</v>
      </c>
      <c r="C9" s="269" t="s">
        <v>8535</v>
      </c>
      <c r="D9" s="273" t="s">
        <v>8536</v>
      </c>
      <c r="E9" s="271">
        <f>'Country Indicator Data'!P52+'Country Indicator Data'!P56+'Country Indicator Data'!P109</f>
        <v>3328251</v>
      </c>
      <c r="F9" s="271">
        <f>VLOOKUP(B9,'Core Indicators'!$C$3:$G$198,5,FALSE)</f>
        <v>125787000</v>
      </c>
      <c r="G9" s="272">
        <f>AVERAGE('Country Indicator Data'!C52,'Country Indicator Data'!C56,'Country Indicator Data'!C109)</f>
        <v>0.46699264916666666</v>
      </c>
      <c r="H9" s="272">
        <f>AVERAGE('Country Indicator Data'!D52,'Country Indicator Data'!D56,'Country Indicator Data'!D109)</f>
        <v>6.333333333333333</v>
      </c>
      <c r="I9" s="272">
        <f>AVERAGE('Country Indicator Data'!E52,'Country Indicator Data'!E56,'Country Indicator Data'!E109)</f>
        <v>0.32400000000000001</v>
      </c>
      <c r="J9" s="272">
        <f>AVERAGE('Country Indicator Data'!F52,'Country Indicator Data'!F56,'Country Indicator Data'!F109)</f>
        <v>4.1916666666499998</v>
      </c>
      <c r="K9" s="272">
        <f>AVERAGE('Country Indicator Data'!G52,'Country Indicator Data'!G56,'Country Indicator Data'!G109)</f>
        <v>0.33649607749999993</v>
      </c>
      <c r="L9" s="272">
        <f>AVERAGE('Country Indicator Data'!H52,'Country Indicator Data'!H56,'Country Indicator Data'!H109)</f>
        <v>33.933333333333337</v>
      </c>
      <c r="M9" s="272">
        <f>AVERAGE('Country Indicator Data'!I52,'Country Indicator Data'!I56,'Country Indicator Data'!I109)</f>
        <v>2.3333333333333335</v>
      </c>
      <c r="N9" s="271">
        <f>VLOOKUP($B9,'Core Indicators'!$C$3:$EU$891,149,FALSE)</f>
        <v>173</v>
      </c>
      <c r="O9" s="272">
        <f>AVERAGE('Country Indicator Data'!K52,'Country Indicator Data'!K56,'Country Indicator Data'!K109)</f>
        <v>9.3130916333333345E-3</v>
      </c>
      <c r="P9" s="272">
        <f>AVERAGE('Country Indicator Data'!L52,'Country Indicator Data'!L56,'Country Indicator Data'!L109)</f>
        <v>3.75</v>
      </c>
      <c r="Q9" s="272">
        <f>AVERAGE('Country Indicator Data'!M52,'Country Indicator Data'!M56,'Country Indicator Data'!M109)</f>
        <v>54.333333333333336</v>
      </c>
      <c r="R9" s="272">
        <f>AVERAGE('Country Indicator Data'!N52,'Country Indicator Data'!N56,'Country Indicator Data'!N109)</f>
        <v>46</v>
      </c>
    </row>
    <row r="10" spans="1:18" x14ac:dyDescent="0.35">
      <c r="A10" s="269" t="s">
        <v>861</v>
      </c>
      <c r="B10" s="269" t="s">
        <v>862</v>
      </c>
      <c r="C10" s="269" t="s">
        <v>8537</v>
      </c>
      <c r="D10" s="273" t="s">
        <v>8538</v>
      </c>
      <c r="E10" s="271">
        <f>'Country Indicator Data'!P18+'Country Indicator Data'!P118</f>
        <v>783250</v>
      </c>
      <c r="F10" s="271">
        <f>VLOOKUP(B10,'Core Indicators'!$C$3:$G$198,5,FALSE)</f>
        <v>227384000</v>
      </c>
      <c r="G10" s="272">
        <f>AVERAGE('Country Indicator Data'!C18,'Country Indicator Data'!C118)</f>
        <v>0.35558001200000006</v>
      </c>
      <c r="H10" s="272">
        <f>AVERAGE('Country Indicator Data'!D18,'Country Indicator Data'!D118)</f>
        <v>3.5</v>
      </c>
      <c r="I10" s="272">
        <f>AVERAGE('Country Indicator Data'!E18,'Country Indicator Data'!E118)</f>
        <v>0.21249999999999999</v>
      </c>
      <c r="J10" s="272">
        <f>AVERAGE('Country Indicator Data'!F18,'Country Indicator Data'!F118)</f>
        <v>3.8583333333500001</v>
      </c>
      <c r="K10" s="272">
        <f>AVERAGE('Country Indicator Data'!G18,'Country Indicator Data'!G118)</f>
        <v>0.49717238359999993</v>
      </c>
      <c r="L10" s="272">
        <f>AVERAGE('Country Indicator Data'!H18,'Country Indicator Data'!H118)</f>
        <v>31.549999999999997</v>
      </c>
      <c r="M10" s="272">
        <f>AVERAGE('Country Indicator Data'!I18,'Country Indicator Data'!I118)</f>
        <v>4</v>
      </c>
      <c r="N10" s="271">
        <f>VLOOKUP($B10,'Core Indicators'!$C$3:$EU$891,149,FALSE)</f>
        <v>11708</v>
      </c>
      <c r="O10" s="272">
        <f>AVERAGE('Country Indicator Data'!K18,'Country Indicator Data'!K118)</f>
        <v>-0.84954610465000002</v>
      </c>
      <c r="P10" s="272">
        <f>AVERAGE('Country Indicator Data'!L18,'Country Indicator Data'!L118)</f>
        <v>3.125</v>
      </c>
      <c r="Q10" s="272">
        <f>AVERAGE('Country Indicator Data'!M18,'Country Indicator Data'!M118)</f>
        <v>34.5</v>
      </c>
      <c r="R10" s="272">
        <f>AVERAGE('Country Indicator Data'!N18,'Country Indicator Data'!N118)</f>
        <v>27.5</v>
      </c>
    </row>
    <row r="11" spans="1:18" x14ac:dyDescent="0.35">
      <c r="A11" s="269" t="s">
        <v>1238</v>
      </c>
      <c r="B11" s="269" t="s">
        <v>1239</v>
      </c>
      <c r="C11" s="269" t="s">
        <v>8539</v>
      </c>
      <c r="D11" s="273" t="s">
        <v>8540</v>
      </c>
      <c r="E11" s="271">
        <f>'Country Indicator Data'!P105+'Country Indicator Data'!P111+'Country Indicator Data'!P124+'Country Indicator Data'!P126+'Country Indicator Data'!P167+'Country Indicator Data'!P181+'Country Indicator Data'!P194+'Country Indicator Data'!P195</f>
        <v>3562970</v>
      </c>
      <c r="F11" s="271">
        <f>VLOOKUP(B11,'Core Indicators'!$C$3:$G$198,5,FALSE)</f>
        <v>132875000</v>
      </c>
      <c r="G11" s="272">
        <f>AVERAGE('Country Indicator Data'!C105,'Country Indicator Data'!C111,'Country Indicator Data'!C124,'Country Indicator Data'!C126,'Country Indicator Data'!C167,'Country Indicator Data'!C181,'Country Indicator Data'!C194,'Country Indicator Data'!C195)</f>
        <v>0.43321487471249998</v>
      </c>
      <c r="H11" s="272">
        <f>AVERAGE('Country Indicator Data'!D105,'Country Indicator Data'!D111,'Country Indicator Data'!D124,'Country Indicator Data'!D126,'Country Indicator Data'!D167,'Country Indicator Data'!D181,'Country Indicator Data'!D194,'Country Indicator Data'!D195)</f>
        <v>7.25</v>
      </c>
      <c r="I11" s="272">
        <f>AVERAGE('Country Indicator Data'!E105,'Country Indicator Data'!E111,'Country Indicator Data'!E124,'Country Indicator Data'!E126,'Country Indicator Data'!E167,'Country Indicator Data'!E181,'Country Indicator Data'!E194,'Country Indicator Data'!E195)</f>
        <v>2.3875E-2</v>
      </c>
      <c r="J11" s="272">
        <f>AVERAGE('Country Indicator Data'!F105,'Country Indicator Data'!F111,'Country Indicator Data'!F124,'Country Indicator Data'!F126,'Country Indicator Data'!F167,'Country Indicator Data'!F181,'Country Indicator Data'!F194,'Country Indicator Data'!F195)</f>
        <v>5.5562500000000004</v>
      </c>
      <c r="K11" s="272">
        <f>AVERAGE('Country Indicator Data'!G105,'Country Indicator Data'!G111,'Country Indicator Data'!G124,'Country Indicator Data'!G126,'Country Indicator Data'!G167,'Country Indicator Data'!G181,'Country Indicator Data'!G194,'Country Indicator Data'!G195)</f>
        <v>0.5433798308714286</v>
      </c>
      <c r="L11" s="272">
        <f>AVERAGE('Country Indicator Data'!H105,'Country Indicator Data'!H111,'Country Indicator Data'!H124,'Country Indicator Data'!H126,'Country Indicator Data'!H167,'Country Indicator Data'!H181,'Country Indicator Data'!H194,'Country Indicator Data'!H195)</f>
        <v>49.225000000000001</v>
      </c>
      <c r="M11" s="272">
        <f>AVERAGE('Country Indicator Data'!I105,'Country Indicator Data'!I111,'Country Indicator Data'!I124,'Country Indicator Data'!I126,'Country Indicator Data'!I167,'Country Indicator Data'!I181,'Country Indicator Data'!I194,'Country Indicator Data'!I195)</f>
        <v>0.875</v>
      </c>
      <c r="N11" s="271">
        <f>VLOOKUP($B11,'Core Indicators'!$C$3:$EU$891,149,FALSE)</f>
        <v>237</v>
      </c>
      <c r="O11" s="272">
        <f>AVERAGE('Country Indicator Data'!K105,'Country Indicator Data'!K111,'Country Indicator Data'!K124,'Country Indicator Data'!K126,'Country Indicator Data'!K167,'Country Indicator Data'!K181,'Country Indicator Data'!K194,'Country Indicator Data'!K195)</f>
        <v>-0.52618072928750004</v>
      </c>
      <c r="P11" s="272">
        <f>AVERAGE('Country Indicator Data'!L105,'Country Indicator Data'!L111,'Country Indicator Data'!L124,'Country Indicator Data'!L126,'Country Indicator Data'!L167,'Country Indicator Data'!L181,'Country Indicator Data'!L194,'Country Indicator Data'!L195)</f>
        <v>4.5625</v>
      </c>
      <c r="Q11" s="272">
        <f>AVERAGE('Country Indicator Data'!M105,'Country Indicator Data'!M111,'Country Indicator Data'!M124,'Country Indicator Data'!M126,'Country Indicator Data'!M167,'Country Indicator Data'!M181,'Country Indicator Data'!M194,'Country Indicator Data'!M195)</f>
        <v>50.625</v>
      </c>
      <c r="R11" s="272">
        <f>AVERAGE('Country Indicator Data'!N105,'Country Indicator Data'!N111,'Country Indicator Data'!N124,'Country Indicator Data'!N126,'Country Indicator Data'!N167,'Country Indicator Data'!N181,'Country Indicator Data'!N194,'Country Indicator Data'!N195)</f>
        <v>34.5</v>
      </c>
    </row>
    <row r="12" spans="1:18" x14ac:dyDescent="0.35">
      <c r="A12" s="269" t="s">
        <v>1539</v>
      </c>
      <c r="B12" s="269" t="s">
        <v>1540</v>
      </c>
      <c r="C12" s="269" t="s">
        <v>8541</v>
      </c>
      <c r="D12" s="273" t="s">
        <v>8542</v>
      </c>
      <c r="E12" s="271">
        <f>'Country Indicator Data'!P9+'Country Indicator Data'!P13</f>
        <v>111133</v>
      </c>
      <c r="F12" s="271">
        <f>VLOOKUP(B12,'Core Indicators'!$C$3:$G$198,5,FALSE)</f>
        <v>13029000</v>
      </c>
      <c r="G12" s="272">
        <f>AVERAGE('Country Indicator Data'!C9,'Country Indicator Data'!C13)</f>
        <v>9.7125606700000006E-2</v>
      </c>
      <c r="H12" s="272">
        <f>AVERAGE('Country Indicator Data'!D9,'Country Indicator Data'!D13)</f>
        <v>5</v>
      </c>
      <c r="I12" s="272">
        <f>AVERAGE('Country Indicator Data'!E9,'Country Indicator Data'!E13)</f>
        <v>3.6499999999999998E-2</v>
      </c>
      <c r="J12" s="272">
        <f>AVERAGE('Country Indicator Data'!F9,'Country Indicator Data'!F13)</f>
        <v>5.2666666666499999</v>
      </c>
      <c r="K12" s="272">
        <f>AVERAGE('Country Indicator Data'!G9,'Country Indicator Data'!G13)</f>
        <v>0.28972985065000001</v>
      </c>
      <c r="L12" s="272">
        <f>AVERAGE('Country Indicator Data'!H9,'Country Indicator Data'!H13)</f>
        <v>28.25</v>
      </c>
      <c r="M12" s="272">
        <f>AVERAGE('Country Indicator Data'!I9,'Country Indicator Data'!I13)</f>
        <v>3</v>
      </c>
      <c r="N12" s="271">
        <f>VLOOKUP($B12,'Core Indicators'!$C$3:$EU$891,149,FALSE)</f>
        <v>13</v>
      </c>
      <c r="O12" s="272">
        <f>AVERAGE('Country Indicator Data'!K9,'Country Indicator Data'!K13)</f>
        <v>-0.35427304355</v>
      </c>
      <c r="P12" s="272">
        <f>AVERAGE('Country Indicator Data'!L9,'Country Indicator Data'!L13)</f>
        <v>4.5</v>
      </c>
      <c r="Q12" s="272">
        <f>AVERAGE('Country Indicator Data'!M9,'Country Indicator Data'!M13)</f>
        <v>31.5</v>
      </c>
      <c r="R12" s="272">
        <f>AVERAGE('Country Indicator Data'!N9,'Country Indicator Data'!N13)</f>
        <v>36</v>
      </c>
    </row>
    <row r="13" spans="1:18" x14ac:dyDescent="0.35">
      <c r="A13" s="269" t="s">
        <v>2533</v>
      </c>
      <c r="B13" s="269" t="s">
        <v>2534</v>
      </c>
      <c r="C13" s="269" t="s">
        <v>8543</v>
      </c>
      <c r="D13" s="273" t="s">
        <v>8544</v>
      </c>
      <c r="E13" s="271">
        <f>'Country Indicator Data'!P58+'Country Indicator Data'!P91+'Country Indicator Data'!P159</f>
        <v>2196480</v>
      </c>
      <c r="F13" s="271">
        <f>VLOOKUP(B13,'Core Indicators'!$C$3:$G$198,5,FALSE)</f>
        <v>93552000</v>
      </c>
      <c r="G13" s="272">
        <f>AVERAGE('Country Indicator Data'!C58,'Country Indicator Data'!C91,'Country Indicator Data'!C159)</f>
        <v>0.53738601793333329</v>
      </c>
      <c r="H13" s="272">
        <f>AVERAGE('Country Indicator Data'!D58,'Country Indicator Data'!D91,'Country Indicator Data'!D159)</f>
        <v>3.5</v>
      </c>
      <c r="I13" s="272">
        <f>AVERAGE('Country Indicator Data'!E58,'Country Indicator Data'!E91,'Country Indicator Data'!E159)</f>
        <v>0.1178</v>
      </c>
      <c r="J13" s="272">
        <f>AVERAGE('Country Indicator Data'!F58,'Country Indicator Data'!F91,'Country Indicator Data'!F159)</f>
        <v>3.4444444444333335</v>
      </c>
      <c r="K13" s="272">
        <f>AVERAGE('Country Indicator Data'!G58,'Country Indicator Data'!G91,'Country Indicator Data'!G159)</f>
        <v>0.52623597955000001</v>
      </c>
      <c r="L13" s="272">
        <f>AVERAGE('Country Indicator Data'!H58,'Country Indicator Data'!H91,'Country Indicator Data'!H159)</f>
        <v>37.533333333333331</v>
      </c>
      <c r="M13" s="272">
        <f>AVERAGE('Country Indicator Data'!I58,'Country Indicator Data'!I91,'Country Indicator Data'!I159)</f>
        <v>5</v>
      </c>
      <c r="N13" s="271">
        <f>VLOOKUP($B13,'Core Indicators'!$C$3:$EU$891,149,FALSE)</f>
        <v>7727</v>
      </c>
      <c r="O13" s="272">
        <f>AVERAGE('Country Indicator Data'!K58,'Country Indicator Data'!K91,'Country Indicator Data'!K159)</f>
        <v>-1.0927180548666666</v>
      </c>
      <c r="P13" s="272">
        <f>AVERAGE('Country Indicator Data'!L58,'Country Indicator Data'!L91,'Country Indicator Data'!L159)</f>
        <v>3.25</v>
      </c>
      <c r="Q13" s="272">
        <f>AVERAGE('Country Indicator Data'!M58,'Country Indicator Data'!M91,'Country Indicator Data'!M159)</f>
        <v>26.333333333333332</v>
      </c>
      <c r="R13" s="272">
        <f>AVERAGE('Country Indicator Data'!N58,'Country Indicator Data'!N91,'Country Indicator Data'!N159)</f>
        <v>24.666666666666668</v>
      </c>
    </row>
    <row r="14" spans="1:18" x14ac:dyDescent="0.35">
      <c r="A14" s="269"/>
      <c r="B14" s="269"/>
      <c r="C14" s="269"/>
      <c r="D14" s="273"/>
    </row>
    <row r="15" spans="1:18" x14ac:dyDescent="0.35">
      <c r="A15" s="269"/>
      <c r="B15" s="269"/>
      <c r="C15" s="269"/>
      <c r="D15" s="273"/>
    </row>
    <row r="16" spans="1:18" x14ac:dyDescent="0.35">
      <c r="A16" s="269"/>
      <c r="B16" s="269"/>
      <c r="C16" s="269"/>
      <c r="D16" s="273"/>
    </row>
    <row r="17" spans="1:4" x14ac:dyDescent="0.35">
      <c r="A17" s="269"/>
      <c r="B17" s="269"/>
      <c r="C17" s="269"/>
      <c r="D17" s="273"/>
    </row>
    <row r="18" spans="1:4" x14ac:dyDescent="0.35">
      <c r="A18" s="269"/>
      <c r="B18" s="269"/>
      <c r="C18" s="269"/>
      <c r="D18" s="273"/>
    </row>
    <row r="19" spans="1:4" x14ac:dyDescent="0.35">
      <c r="A19" s="269"/>
      <c r="B19" s="269"/>
      <c r="C19" s="269"/>
      <c r="D19" s="273"/>
    </row>
    <row r="20" spans="1:4" x14ac:dyDescent="0.35">
      <c r="A20" s="269"/>
      <c r="B20" s="269"/>
      <c r="C20" s="269"/>
      <c r="D20" s="273"/>
    </row>
    <row r="21" spans="1:4" x14ac:dyDescent="0.35">
      <c r="A21" s="269"/>
      <c r="B21" s="269"/>
      <c r="C21" s="269"/>
      <c r="D21" s="273"/>
    </row>
    <row r="22" spans="1:4" x14ac:dyDescent="0.35">
      <c r="A22" s="269"/>
      <c r="B22" s="269"/>
      <c r="C22" s="269"/>
      <c r="D22" s="273"/>
    </row>
    <row r="23" spans="1:4" x14ac:dyDescent="0.35">
      <c r="A23" s="269"/>
      <c r="B23" s="269"/>
      <c r="C23" s="269"/>
      <c r="D23" s="273"/>
    </row>
    <row r="24" spans="1:4" x14ac:dyDescent="0.35">
      <c r="A24" s="269"/>
      <c r="B24" s="269"/>
      <c r="C24" s="269"/>
      <c r="D24" s="273"/>
    </row>
    <row r="25" spans="1:4" x14ac:dyDescent="0.35">
      <c r="A25" s="269"/>
      <c r="B25" s="269"/>
      <c r="C25" s="269"/>
      <c r="D25" s="273"/>
    </row>
    <row r="26" spans="1:4" x14ac:dyDescent="0.35">
      <c r="A26" s="269"/>
      <c r="B26" s="269"/>
      <c r="C26" s="269"/>
      <c r="D26" s="27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8"/>
  <sheetViews>
    <sheetView zoomScale="80" zoomScaleNormal="80" workbookViewId="0">
      <selection activeCell="A2" sqref="A2"/>
    </sheetView>
  </sheetViews>
  <sheetFormatPr defaultColWidth="8.453125" defaultRowHeight="14.5" x14ac:dyDescent="0.35"/>
  <cols>
    <col min="1" max="1" width="14.453125" style="216" customWidth="1"/>
    <col min="2" max="2" width="7" style="216" customWidth="1"/>
    <col min="3" max="3" width="8.453125" style="216" customWidth="1"/>
    <col min="4" max="16384" width="8.453125" style="216"/>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03" t="s">
        <v>8545</v>
      </c>
      <c r="B2" s="204" t="s">
        <v>8196</v>
      </c>
      <c r="C2" s="204" t="s">
        <v>8200</v>
      </c>
      <c r="D2" s="128" t="s">
        <v>8062</v>
      </c>
      <c r="E2" s="97" t="s">
        <v>8082</v>
      </c>
      <c r="F2" s="97" t="s">
        <v>8086</v>
      </c>
      <c r="G2" s="98" t="s">
        <v>8077</v>
      </c>
      <c r="H2" s="99" t="s">
        <v>648</v>
      </c>
      <c r="I2" s="97" t="s">
        <v>560</v>
      </c>
      <c r="J2" s="97" t="s">
        <v>8096</v>
      </c>
      <c r="K2" s="100" t="s">
        <v>8097</v>
      </c>
      <c r="L2" s="98" t="s">
        <v>8078</v>
      </c>
      <c r="M2" s="101" t="s">
        <v>8065</v>
      </c>
      <c r="N2" s="102" t="s">
        <v>8546</v>
      </c>
      <c r="O2" s="102" t="s">
        <v>8547</v>
      </c>
      <c r="P2" s="102" t="s">
        <v>8548</v>
      </c>
      <c r="Q2" s="102" t="s">
        <v>8549</v>
      </c>
      <c r="R2" s="102" t="s">
        <v>8550</v>
      </c>
      <c r="S2" s="101" t="s">
        <v>8067</v>
      </c>
      <c r="T2" s="103" t="s">
        <v>8068</v>
      </c>
      <c r="U2" s="104" t="s">
        <v>8120</v>
      </c>
      <c r="V2" s="105" t="s">
        <v>8121</v>
      </c>
      <c r="W2" s="105" t="s">
        <v>8122</v>
      </c>
      <c r="X2" s="104" t="s">
        <v>8123</v>
      </c>
      <c r="Y2" s="104" t="s">
        <v>8128</v>
      </c>
      <c r="Z2" s="103" t="s">
        <v>8069</v>
      </c>
      <c r="AA2" s="105" t="s">
        <v>8130</v>
      </c>
      <c r="AB2" s="106" t="s">
        <v>8551</v>
      </c>
      <c r="AC2" s="105" t="s">
        <v>3056</v>
      </c>
      <c r="AD2" s="105" t="s">
        <v>3068</v>
      </c>
      <c r="AE2" s="105" t="s">
        <v>3058</v>
      </c>
      <c r="AF2" s="105" t="s">
        <v>3070</v>
      </c>
      <c r="AG2" s="105" t="s">
        <v>8131</v>
      </c>
      <c r="AH2" s="105" t="s">
        <v>3053</v>
      </c>
      <c r="AI2" s="105" t="s">
        <v>3066</v>
      </c>
      <c r="AJ2" s="105" t="s">
        <v>8132</v>
      </c>
      <c r="AK2" s="105" t="s">
        <v>3060</v>
      </c>
      <c r="AL2" s="105" t="s">
        <v>8133</v>
      </c>
      <c r="AM2" s="105" t="s">
        <v>3062</v>
      </c>
      <c r="AN2" s="105" t="s">
        <v>8134</v>
      </c>
    </row>
    <row r="3" spans="1:40" x14ac:dyDescent="0.35">
      <c r="A3" s="205" t="str">
        <f>Lists!C:C</f>
        <v>AFG001</v>
      </c>
      <c r="B3" s="251">
        <f t="shared" ref="B3:B34" si="0">IF(OR(M3="x",D3="x"),"x",ROUND((5-GEOMEAN(((5-D3)/5*4+1),((5-M3)/5*4+1),((5-M3)/5*4+1)))/4*3.5+S3*0.3,1))</f>
        <v>2</v>
      </c>
      <c r="C3" s="165">
        <f t="shared" ref="C3:C34" si="1">COUNTIF(E3:F3,"x")+COUNTIF(H3:I3,"x")+COUNTIF(J3:J3,"x")+COUNTIF(M3,"x")+COUNTIF(U3:W3,"x")+COUNTIF(Y3:AB3,"x")</f>
        <v>0</v>
      </c>
      <c r="D3" s="274">
        <f t="shared" ref="D3:D34" si="2">IF(OR(L3="x",G3="x"),"x",ROUND((5-GEOMEAN(((5-L3)/5*4+1),((5-L3)/5*4+1),((5-G3)/5*4+1)))/4*5,1))</f>
        <v>2.6</v>
      </c>
      <c r="E3" s="205">
        <f>'Core Indicators'!R3</f>
        <v>1</v>
      </c>
      <c r="F3" s="205">
        <f>'Core Indicators'!Z3</f>
        <v>3</v>
      </c>
      <c r="G3" s="165">
        <f t="shared" ref="G3:G34" si="3">IF(AND(F3="x",E3="x"),"x",IF(OR(F3="x",E3="x"),AVERAGE(E3,F3),ROUND((10-GEOMEAN(((10-E3)/10*9+1),((10-F3)/10*9+1)))/9*10,1)))</f>
        <v>2.1</v>
      </c>
      <c r="H3" s="205">
        <f>'Core Indicators'!AH3</f>
        <v>3</v>
      </c>
      <c r="I3" s="205">
        <f>'Core Indicators'!AP3</f>
        <v>3</v>
      </c>
      <c r="J3" s="205">
        <f>'Core Indicators'!BN3</f>
        <v>2</v>
      </c>
      <c r="K3" s="205">
        <f t="shared" ref="K3:K34" si="4">IF(AND(J3="x",I3="x"),"x",IF(OR(J3="x",I3="x"),AVERAGE(I3,J3),ROUND((10-GEOMEAN(((10-I3)/10*9+1),((10-J3)/10*9+1)))/9*10,1)))</f>
        <v>2.5</v>
      </c>
      <c r="L3" s="251">
        <f t="shared" ref="L3:L34" si="5">IF(AND(H3="x",K3="x"),"x",IF(OR(H3="x",K3="x"),AVERAGE(H3,K3),ROUND((10-GEOMEAN(((10-H3)/10*9+1),((10-K3)/10*9+1)))/9*10,1)))</f>
        <v>2.8</v>
      </c>
      <c r="M3" s="274">
        <f t="shared" ref="M3:M34" si="6">IF(N3="x","x",AVERAGE(N3:R3))</f>
        <v>2</v>
      </c>
      <c r="N3" s="206">
        <f>'Core Indicators'!DJ3</f>
        <v>2</v>
      </c>
      <c r="O3" s="206">
        <f>'Core Indicators'!DR3</f>
        <v>2</v>
      </c>
      <c r="P3" s="206">
        <f>'Core Indicators'!DZ3</f>
        <v>2</v>
      </c>
      <c r="Q3" s="206">
        <f>'Core Indicators'!EH3</f>
        <v>2</v>
      </c>
      <c r="R3" s="206">
        <f>'Core Indicators'!EP3</f>
        <v>2</v>
      </c>
      <c r="S3" s="165">
        <f t="shared" ref="S3:S34" si="7">IF(OR(Z3="x",T3="x"),T3,ROUND((10-GEOMEAN(((10-T3)/10*9+1),((10-Z3)/10*9+1)))/9*10,1))</f>
        <v>1.6</v>
      </c>
      <c r="T3" s="165">
        <f t="shared" ref="T3:T34" si="8">AVERAGE(U3,X3,Y3)</f>
        <v>1.1666666666666667</v>
      </c>
      <c r="U3" s="205">
        <v>1</v>
      </c>
      <c r="V3" s="205">
        <v>1</v>
      </c>
      <c r="W3" s="205">
        <f>'Core Indicators'!EX3</f>
        <v>2</v>
      </c>
      <c r="X3" s="165">
        <f t="shared" ref="X3:X34" si="9">AVERAGE(V3:W3)</f>
        <v>1.5</v>
      </c>
      <c r="Y3" s="205">
        <v>1</v>
      </c>
      <c r="Z3" s="165">
        <f t="shared" ref="Z3:Z34" si="10">IF(AND(AA3="x",AB3="x"),"x",AVERAGE(AA3:AB3))</f>
        <v>2</v>
      </c>
      <c r="AA3" s="205">
        <f>'Core Indicators'!FF3</f>
        <v>2</v>
      </c>
      <c r="AB3" s="205">
        <f t="shared" ref="AB3:AB34" si="11">IF(AND(AJ3="x",AN3="x",AG3="x"),"x",(AVERAGE(AJ3,AN3,AG3)))</f>
        <v>2</v>
      </c>
      <c r="AC3" s="186">
        <f>'Core Indicators'!GD3</f>
        <v>2</v>
      </c>
      <c r="AD3" s="186">
        <f>'Core Indicators'!GL3</f>
        <v>2</v>
      </c>
      <c r="AE3" s="186">
        <f>'Core Indicators'!GT3</f>
        <v>2</v>
      </c>
      <c r="AF3" s="186">
        <f>'Core Indicators'!HB3</f>
        <v>2</v>
      </c>
      <c r="AG3" s="186">
        <f t="shared" ref="AG3:AG34" si="12">IF(AND(AC3="x",AD3="x",AE3="x",AF3="x"),"x",AVERAGE(AC3:AF3))</f>
        <v>2</v>
      </c>
      <c r="AH3" s="186">
        <f>'Core Indicators'!HJ3</f>
        <v>2</v>
      </c>
      <c r="AI3" s="186">
        <f>'Core Indicators'!HR3</f>
        <v>2</v>
      </c>
      <c r="AJ3" s="186">
        <f t="shared" ref="AJ3:AJ34" si="13">IF(AND(AH3="x",AI3="x"),"x",AVERAGE(AH3:AI3))</f>
        <v>2</v>
      </c>
      <c r="AK3" s="186">
        <f>'Core Indicators'!HZ3</f>
        <v>2</v>
      </c>
      <c r="AL3" s="186">
        <f>'Core Indicators'!IH3</f>
        <v>2</v>
      </c>
      <c r="AM3" s="186">
        <f>'Core Indicators'!IP3</f>
        <v>2</v>
      </c>
      <c r="AN3" s="186">
        <f t="shared" ref="AN3:AN34" si="14">IF(AND(AK3="x",AL3="x",AM3="x"),"x",AVERAGE(AK3:AM3))</f>
        <v>2</v>
      </c>
    </row>
    <row r="4" spans="1:40" x14ac:dyDescent="0.35">
      <c r="A4" s="205" t="str">
        <f>Lists!C:C</f>
        <v>AFG005</v>
      </c>
      <c r="B4" s="251">
        <f t="shared" si="0"/>
        <v>1.3</v>
      </c>
      <c r="C4" s="165">
        <f t="shared" si="1"/>
        <v>1</v>
      </c>
      <c r="D4" s="274">
        <f t="shared" si="2"/>
        <v>1.8</v>
      </c>
      <c r="E4" s="205">
        <f>'Core Indicators'!R4</f>
        <v>1</v>
      </c>
      <c r="F4" s="205">
        <f>'Core Indicators'!Z4</f>
        <v>2</v>
      </c>
      <c r="G4" s="165">
        <f t="shared" si="3"/>
        <v>1.5</v>
      </c>
      <c r="H4" s="205">
        <f>'Core Indicators'!AH4</f>
        <v>2</v>
      </c>
      <c r="I4" s="205" t="str">
        <f>'Core Indicators'!AP4</f>
        <v>x</v>
      </c>
      <c r="J4" s="205">
        <f>'Core Indicators'!BN4</f>
        <v>2</v>
      </c>
      <c r="K4" s="205">
        <f t="shared" si="4"/>
        <v>2</v>
      </c>
      <c r="L4" s="251">
        <f t="shared" si="5"/>
        <v>2</v>
      </c>
      <c r="M4" s="274">
        <f t="shared" si="6"/>
        <v>0.8</v>
      </c>
      <c r="N4" s="206">
        <f>'Core Indicators'!DJ4</f>
        <v>2</v>
      </c>
      <c r="O4" s="206">
        <f>'Core Indicators'!DR4</f>
        <v>0</v>
      </c>
      <c r="P4" s="206">
        <f>'Core Indicators'!DZ4</f>
        <v>2</v>
      </c>
      <c r="Q4" s="206">
        <f>'Core Indicators'!EH4</f>
        <v>0</v>
      </c>
      <c r="R4" s="206">
        <f>'Core Indicators'!EP4</f>
        <v>0</v>
      </c>
      <c r="S4" s="165">
        <f t="shared" si="7"/>
        <v>1.6</v>
      </c>
      <c r="T4" s="165">
        <f t="shared" si="8"/>
        <v>1.1666666666666667</v>
      </c>
      <c r="U4" s="205">
        <v>1</v>
      </c>
      <c r="V4" s="205">
        <v>1</v>
      </c>
      <c r="W4" s="205">
        <f>'Core Indicators'!EX4</f>
        <v>2</v>
      </c>
      <c r="X4" s="165">
        <f t="shared" si="9"/>
        <v>1.5</v>
      </c>
      <c r="Y4" s="205">
        <v>1</v>
      </c>
      <c r="Z4" s="165">
        <f t="shared" si="10"/>
        <v>2</v>
      </c>
      <c r="AA4" s="205">
        <f>'Core Indicators'!FF4</f>
        <v>2</v>
      </c>
      <c r="AB4" s="205">
        <f t="shared" si="11"/>
        <v>2</v>
      </c>
      <c r="AC4" s="186">
        <f>'Core Indicators'!GD4</f>
        <v>2</v>
      </c>
      <c r="AD4" s="186">
        <f>'Core Indicators'!GL4</f>
        <v>2</v>
      </c>
      <c r="AE4" s="186">
        <f>'Core Indicators'!GT4</f>
        <v>2</v>
      </c>
      <c r="AF4" s="186">
        <f>'Core Indicators'!HB4</f>
        <v>2</v>
      </c>
      <c r="AG4" s="186">
        <f t="shared" si="12"/>
        <v>2</v>
      </c>
      <c r="AH4" s="186">
        <f>'Core Indicators'!HJ4</f>
        <v>2</v>
      </c>
      <c r="AI4" s="186">
        <f>'Core Indicators'!HR4</f>
        <v>2</v>
      </c>
      <c r="AJ4" s="186">
        <f t="shared" si="13"/>
        <v>2</v>
      </c>
      <c r="AK4" s="186">
        <f>'Core Indicators'!HZ4</f>
        <v>2</v>
      </c>
      <c r="AL4" s="186">
        <f>'Core Indicators'!IH4</f>
        <v>2</v>
      </c>
      <c r="AM4" s="186">
        <f>'Core Indicators'!IP4</f>
        <v>2</v>
      </c>
      <c r="AN4" s="186">
        <f t="shared" si="14"/>
        <v>2</v>
      </c>
    </row>
    <row r="5" spans="1:40" x14ac:dyDescent="0.35">
      <c r="A5" s="205" t="str">
        <f>Lists!C:C</f>
        <v>AGO002</v>
      </c>
      <c r="B5" s="251">
        <f t="shared" si="0"/>
        <v>1.9</v>
      </c>
      <c r="C5" s="165">
        <f t="shared" si="1"/>
        <v>0</v>
      </c>
      <c r="D5" s="274">
        <f t="shared" si="2"/>
        <v>2</v>
      </c>
      <c r="E5" s="205">
        <f>'Core Indicators'!R5</f>
        <v>3</v>
      </c>
      <c r="F5" s="205">
        <f>'Core Indicators'!Z5</f>
        <v>2</v>
      </c>
      <c r="G5" s="165">
        <f t="shared" si="3"/>
        <v>2.5</v>
      </c>
      <c r="H5" s="205">
        <f>'Core Indicators'!AH5</f>
        <v>2</v>
      </c>
      <c r="I5" s="205">
        <f>'Core Indicators'!AP5</f>
        <v>2</v>
      </c>
      <c r="J5" s="205">
        <f>'Core Indicators'!BN5</f>
        <v>1</v>
      </c>
      <c r="K5" s="205">
        <f t="shared" si="4"/>
        <v>1.5</v>
      </c>
      <c r="L5" s="251">
        <f t="shared" si="5"/>
        <v>1.8</v>
      </c>
      <c r="M5" s="274">
        <f t="shared" si="6"/>
        <v>2</v>
      </c>
      <c r="N5" s="206">
        <f>'Core Indicators'!DJ5</f>
        <v>2</v>
      </c>
      <c r="O5" s="206">
        <f>'Core Indicators'!DR5</f>
        <v>2</v>
      </c>
      <c r="P5" s="206">
        <f>'Core Indicators'!DZ5</f>
        <v>2</v>
      </c>
      <c r="Q5" s="206">
        <f>'Core Indicators'!EH5</f>
        <v>2</v>
      </c>
      <c r="R5" s="206">
        <f>'Core Indicators'!EP5</f>
        <v>2</v>
      </c>
      <c r="S5" s="165">
        <f t="shared" si="7"/>
        <v>1.5</v>
      </c>
      <c r="T5" s="165">
        <f t="shared" si="8"/>
        <v>1</v>
      </c>
      <c r="U5" s="205">
        <v>1</v>
      </c>
      <c r="V5" s="205">
        <v>1</v>
      </c>
      <c r="W5" s="205">
        <f>'Core Indicators'!EX5</f>
        <v>1</v>
      </c>
      <c r="X5" s="165">
        <f t="shared" si="9"/>
        <v>1</v>
      </c>
      <c r="Y5" s="205">
        <v>1</v>
      </c>
      <c r="Z5" s="165">
        <f t="shared" si="10"/>
        <v>2</v>
      </c>
      <c r="AA5" s="205">
        <f>'Core Indicators'!FF5</f>
        <v>2</v>
      </c>
      <c r="AB5" s="205">
        <f t="shared" si="11"/>
        <v>2</v>
      </c>
      <c r="AC5" s="186">
        <f>'Core Indicators'!GD5</f>
        <v>2</v>
      </c>
      <c r="AD5" s="186">
        <f>'Core Indicators'!GL5</f>
        <v>2</v>
      </c>
      <c r="AE5" s="186">
        <f>'Core Indicators'!GT5</f>
        <v>2</v>
      </c>
      <c r="AF5" s="186">
        <f>'Core Indicators'!HB5</f>
        <v>2</v>
      </c>
      <c r="AG5" s="186">
        <f t="shared" si="12"/>
        <v>2</v>
      </c>
      <c r="AH5" s="186">
        <f>'Core Indicators'!HJ5</f>
        <v>2</v>
      </c>
      <c r="AI5" s="186">
        <f>'Core Indicators'!HR5</f>
        <v>2</v>
      </c>
      <c r="AJ5" s="186">
        <f t="shared" si="13"/>
        <v>2</v>
      </c>
      <c r="AK5" s="186">
        <f>'Core Indicators'!HZ5</f>
        <v>2</v>
      </c>
      <c r="AL5" s="186">
        <f>'Core Indicators'!IH5</f>
        <v>2</v>
      </c>
      <c r="AM5" s="186">
        <f>'Core Indicators'!IP5</f>
        <v>2</v>
      </c>
      <c r="AN5" s="186">
        <f t="shared" si="14"/>
        <v>2</v>
      </c>
    </row>
    <row r="6" spans="1:40" x14ac:dyDescent="0.35">
      <c r="A6" s="205" t="str">
        <f>Lists!C:C</f>
        <v>ARM002</v>
      </c>
      <c r="B6" s="251">
        <f t="shared" si="0"/>
        <v>1.9</v>
      </c>
      <c r="C6" s="165">
        <f t="shared" si="1"/>
        <v>0</v>
      </c>
      <c r="D6" s="274">
        <f t="shared" si="2"/>
        <v>2.1</v>
      </c>
      <c r="E6" s="205">
        <f>'Core Indicators'!R6</f>
        <v>1</v>
      </c>
      <c r="F6" s="205">
        <f>'Core Indicators'!Z6</f>
        <v>1</v>
      </c>
      <c r="G6" s="165">
        <f t="shared" si="3"/>
        <v>1</v>
      </c>
      <c r="H6" s="205">
        <f>'Core Indicators'!AH6</f>
        <v>3</v>
      </c>
      <c r="I6" s="205">
        <f>'Core Indicators'!AP6</f>
        <v>2</v>
      </c>
      <c r="J6" s="205">
        <f>'Core Indicators'!BN6</f>
        <v>2</v>
      </c>
      <c r="K6" s="205">
        <f t="shared" si="4"/>
        <v>2</v>
      </c>
      <c r="L6" s="251">
        <f t="shared" si="5"/>
        <v>2.5</v>
      </c>
      <c r="M6" s="274">
        <f t="shared" si="6"/>
        <v>2</v>
      </c>
      <c r="N6" s="206">
        <f>'Core Indicators'!DJ6</f>
        <v>2</v>
      </c>
      <c r="O6" s="206">
        <f>'Core Indicators'!DR6</f>
        <v>2</v>
      </c>
      <c r="P6" s="206">
        <f>'Core Indicators'!DZ6</f>
        <v>2</v>
      </c>
      <c r="Q6" s="206">
        <f>'Core Indicators'!EH6</f>
        <v>2</v>
      </c>
      <c r="R6" s="206">
        <f>'Core Indicators'!EP6</f>
        <v>2</v>
      </c>
      <c r="S6" s="165">
        <f t="shared" si="7"/>
        <v>1.6</v>
      </c>
      <c r="T6" s="165">
        <f t="shared" si="8"/>
        <v>1.1666666666666667</v>
      </c>
      <c r="U6" s="205">
        <v>1</v>
      </c>
      <c r="V6" s="205">
        <v>1</v>
      </c>
      <c r="W6" s="205">
        <f>'Core Indicators'!EX6</f>
        <v>2</v>
      </c>
      <c r="X6" s="165">
        <f t="shared" si="9"/>
        <v>1.5</v>
      </c>
      <c r="Y6" s="205">
        <v>1</v>
      </c>
      <c r="Z6" s="165">
        <f t="shared" si="10"/>
        <v>2</v>
      </c>
      <c r="AA6" s="205">
        <f>'Core Indicators'!FF6</f>
        <v>2</v>
      </c>
      <c r="AB6" s="205">
        <f t="shared" si="11"/>
        <v>2</v>
      </c>
      <c r="AC6" s="186">
        <f>'Core Indicators'!GD6</f>
        <v>2</v>
      </c>
      <c r="AD6" s="186">
        <f>'Core Indicators'!GL6</f>
        <v>2</v>
      </c>
      <c r="AE6" s="186">
        <f>'Core Indicators'!GT6</f>
        <v>2</v>
      </c>
      <c r="AF6" s="186">
        <f>'Core Indicators'!HB6</f>
        <v>2</v>
      </c>
      <c r="AG6" s="186">
        <f t="shared" si="12"/>
        <v>2</v>
      </c>
      <c r="AH6" s="186">
        <f>'Core Indicators'!HJ6</f>
        <v>2</v>
      </c>
      <c r="AI6" s="186">
        <f>'Core Indicators'!HR6</f>
        <v>2</v>
      </c>
      <c r="AJ6" s="186">
        <f t="shared" si="13"/>
        <v>2</v>
      </c>
      <c r="AK6" s="186">
        <f>'Core Indicators'!HZ6</f>
        <v>2</v>
      </c>
      <c r="AL6" s="186">
        <f>'Core Indicators'!IH6</f>
        <v>2</v>
      </c>
      <c r="AM6" s="186">
        <f>'Core Indicators'!IP6</f>
        <v>2</v>
      </c>
      <c r="AN6" s="186">
        <f t="shared" si="14"/>
        <v>2</v>
      </c>
    </row>
    <row r="7" spans="1:40" x14ac:dyDescent="0.35">
      <c r="A7" s="205" t="str">
        <f>Lists!C:C</f>
        <v>AZE002</v>
      </c>
      <c r="B7" s="251" t="str">
        <f t="shared" si="0"/>
        <v>x</v>
      </c>
      <c r="C7" s="165">
        <f t="shared" si="1"/>
        <v>2</v>
      </c>
      <c r="D7" s="274">
        <f t="shared" si="2"/>
        <v>2.4</v>
      </c>
      <c r="E7" s="205">
        <f>'Core Indicators'!R7</f>
        <v>1</v>
      </c>
      <c r="F7" s="205">
        <f>'Core Indicators'!Z7</f>
        <v>3</v>
      </c>
      <c r="G7" s="165">
        <f t="shared" si="3"/>
        <v>2.1</v>
      </c>
      <c r="H7" s="205">
        <f>'Core Indicators'!AH7</f>
        <v>3</v>
      </c>
      <c r="I7" s="205">
        <f>'Core Indicators'!AP7</f>
        <v>2</v>
      </c>
      <c r="J7" s="205">
        <f>'Core Indicators'!BN7</f>
        <v>2</v>
      </c>
      <c r="K7" s="205">
        <f t="shared" si="4"/>
        <v>2</v>
      </c>
      <c r="L7" s="251">
        <f t="shared" si="5"/>
        <v>2.5</v>
      </c>
      <c r="M7" s="274" t="str">
        <f t="shared" si="6"/>
        <v>x</v>
      </c>
      <c r="N7" s="206" t="str">
        <f>'Core Indicators'!DJ7</f>
        <v>x</v>
      </c>
      <c r="O7" s="206">
        <f>'Core Indicators'!DR7</f>
        <v>3</v>
      </c>
      <c r="P7" s="206" t="str">
        <f>'Core Indicators'!DZ7</f>
        <v>x</v>
      </c>
      <c r="Q7" s="206" t="str">
        <f>'Core Indicators'!EH7</f>
        <v>x</v>
      </c>
      <c r="R7" s="206" t="str">
        <f>'Core Indicators'!EP7</f>
        <v>x</v>
      </c>
      <c r="S7" s="165">
        <f t="shared" si="7"/>
        <v>1.6</v>
      </c>
      <c r="T7" s="165">
        <f t="shared" si="8"/>
        <v>1.1666666666666667</v>
      </c>
      <c r="U7" s="205">
        <v>1</v>
      </c>
      <c r="V7" s="205">
        <v>1</v>
      </c>
      <c r="W7" s="205">
        <f>'Core Indicators'!EX7</f>
        <v>2</v>
      </c>
      <c r="X7" s="165">
        <f t="shared" si="9"/>
        <v>1.5</v>
      </c>
      <c r="Y7" s="205">
        <v>1</v>
      </c>
      <c r="Z7" s="165">
        <f t="shared" si="10"/>
        <v>2</v>
      </c>
      <c r="AA7" s="205" t="str">
        <f>'Core Indicators'!FF7</f>
        <v>x</v>
      </c>
      <c r="AB7" s="205">
        <f t="shared" si="11"/>
        <v>2</v>
      </c>
      <c r="AC7" s="186">
        <f>'Core Indicators'!GD7</f>
        <v>2</v>
      </c>
      <c r="AD7" s="186">
        <f>'Core Indicators'!GL7</f>
        <v>2</v>
      </c>
      <c r="AE7" s="186">
        <f>'Core Indicators'!GT7</f>
        <v>2</v>
      </c>
      <c r="AF7" s="186">
        <f>'Core Indicators'!HB7</f>
        <v>2</v>
      </c>
      <c r="AG7" s="186">
        <f t="shared" si="12"/>
        <v>2</v>
      </c>
      <c r="AH7" s="186">
        <f>'Core Indicators'!HJ7</f>
        <v>2</v>
      </c>
      <c r="AI7" s="186">
        <f>'Core Indicators'!HR7</f>
        <v>2</v>
      </c>
      <c r="AJ7" s="186">
        <f t="shared" si="13"/>
        <v>2</v>
      </c>
      <c r="AK7" s="186">
        <f>'Core Indicators'!HZ7</f>
        <v>2</v>
      </c>
      <c r="AL7" s="186">
        <f>'Core Indicators'!IH7</f>
        <v>2</v>
      </c>
      <c r="AM7" s="186">
        <f>'Core Indicators'!IP7</f>
        <v>2</v>
      </c>
      <c r="AN7" s="186">
        <f t="shared" si="14"/>
        <v>2</v>
      </c>
    </row>
    <row r="8" spans="1:40" x14ac:dyDescent="0.35">
      <c r="A8" s="205" t="str">
        <f>Lists!C:C</f>
        <v>BDI001</v>
      </c>
      <c r="B8" s="251">
        <f t="shared" si="0"/>
        <v>1.8</v>
      </c>
      <c r="C8" s="165">
        <f t="shared" si="1"/>
        <v>0</v>
      </c>
      <c r="D8" s="274">
        <f t="shared" si="2"/>
        <v>2</v>
      </c>
      <c r="E8" s="205">
        <f>'Core Indicators'!R8</f>
        <v>2</v>
      </c>
      <c r="F8" s="205">
        <f>'Core Indicators'!Z8</f>
        <v>2</v>
      </c>
      <c r="G8" s="165">
        <f t="shared" si="3"/>
        <v>2</v>
      </c>
      <c r="H8" s="205">
        <f>'Core Indicators'!AH8</f>
        <v>2</v>
      </c>
      <c r="I8" s="205">
        <f>'Core Indicators'!AP8</f>
        <v>2</v>
      </c>
      <c r="J8" s="205">
        <f>'Core Indicators'!BN8</f>
        <v>2</v>
      </c>
      <c r="K8" s="205">
        <f t="shared" si="4"/>
        <v>2</v>
      </c>
      <c r="L8" s="251">
        <f t="shared" si="5"/>
        <v>2</v>
      </c>
      <c r="M8" s="274">
        <f t="shared" si="6"/>
        <v>2</v>
      </c>
      <c r="N8" s="206">
        <f>'Core Indicators'!DJ8</f>
        <v>2</v>
      </c>
      <c r="O8" s="206">
        <f>'Core Indicators'!DR8</f>
        <v>2</v>
      </c>
      <c r="P8" s="206">
        <f>'Core Indicators'!DZ8</f>
        <v>2</v>
      </c>
      <c r="Q8" s="206">
        <f>'Core Indicators'!EH8</f>
        <v>2</v>
      </c>
      <c r="R8" s="206">
        <f>'Core Indicators'!EP8</f>
        <v>2</v>
      </c>
      <c r="S8" s="165">
        <f t="shared" si="7"/>
        <v>1.3</v>
      </c>
      <c r="T8" s="165">
        <f t="shared" si="8"/>
        <v>1.1666666666666667</v>
      </c>
      <c r="U8" s="205">
        <v>1</v>
      </c>
      <c r="V8" s="205">
        <v>1</v>
      </c>
      <c r="W8" s="205">
        <f>'Core Indicators'!EX8</f>
        <v>2</v>
      </c>
      <c r="X8" s="165">
        <f t="shared" si="9"/>
        <v>1.5</v>
      </c>
      <c r="Y8" s="205">
        <v>1</v>
      </c>
      <c r="Z8" s="165">
        <f t="shared" si="10"/>
        <v>1.5</v>
      </c>
      <c r="AA8" s="205">
        <f>'Core Indicators'!FF8</f>
        <v>1</v>
      </c>
      <c r="AB8" s="205">
        <f t="shared" si="11"/>
        <v>2</v>
      </c>
      <c r="AC8" s="186">
        <f>'Core Indicators'!GD8</f>
        <v>2</v>
      </c>
      <c r="AD8" s="186">
        <f>'Core Indicators'!GL8</f>
        <v>2</v>
      </c>
      <c r="AE8" s="186">
        <f>'Core Indicators'!GT8</f>
        <v>2</v>
      </c>
      <c r="AF8" s="186">
        <f>'Core Indicators'!HB8</f>
        <v>2</v>
      </c>
      <c r="AG8" s="186">
        <f t="shared" si="12"/>
        <v>2</v>
      </c>
      <c r="AH8" s="186">
        <f>'Core Indicators'!HJ8</f>
        <v>2</v>
      </c>
      <c r="AI8" s="186">
        <f>'Core Indicators'!HR8</f>
        <v>2</v>
      </c>
      <c r="AJ8" s="186">
        <f t="shared" si="13"/>
        <v>2</v>
      </c>
      <c r="AK8" s="186">
        <f>'Core Indicators'!HZ8</f>
        <v>2</v>
      </c>
      <c r="AL8" s="186">
        <f>'Core Indicators'!IH8</f>
        <v>2</v>
      </c>
      <c r="AM8" s="186">
        <f>'Core Indicators'!IP8</f>
        <v>2</v>
      </c>
      <c r="AN8" s="186">
        <f t="shared" si="14"/>
        <v>2</v>
      </c>
    </row>
    <row r="9" spans="1:40" x14ac:dyDescent="0.35">
      <c r="A9" s="205" t="str">
        <f>Lists!C:C</f>
        <v>BFA002</v>
      </c>
      <c r="B9" s="251">
        <f t="shared" si="0"/>
        <v>1.2</v>
      </c>
      <c r="C9" s="165">
        <f t="shared" si="1"/>
        <v>0</v>
      </c>
      <c r="D9" s="274">
        <f t="shared" si="2"/>
        <v>1</v>
      </c>
      <c r="E9" s="205">
        <f>'Core Indicators'!R9</f>
        <v>1</v>
      </c>
      <c r="F9" s="205">
        <f>'Core Indicators'!Z9</f>
        <v>1</v>
      </c>
      <c r="G9" s="165">
        <f t="shared" si="3"/>
        <v>1</v>
      </c>
      <c r="H9" s="205">
        <f>'Core Indicators'!AH9</f>
        <v>1</v>
      </c>
      <c r="I9" s="205">
        <f>'Core Indicators'!AP9</f>
        <v>1</v>
      </c>
      <c r="J9" s="205">
        <f>'Core Indicators'!BN9</f>
        <v>1</v>
      </c>
      <c r="K9" s="205">
        <f t="shared" si="4"/>
        <v>1</v>
      </c>
      <c r="L9" s="251">
        <f t="shared" si="5"/>
        <v>1</v>
      </c>
      <c r="M9" s="274">
        <f t="shared" si="6"/>
        <v>1</v>
      </c>
      <c r="N9" s="206">
        <f>'Core Indicators'!DJ9</f>
        <v>1</v>
      </c>
      <c r="O9" s="206">
        <f>'Core Indicators'!DR9</f>
        <v>1</v>
      </c>
      <c r="P9" s="206">
        <f>'Core Indicators'!DZ9</f>
        <v>1</v>
      </c>
      <c r="Q9" s="206">
        <f>'Core Indicators'!EH9</f>
        <v>1</v>
      </c>
      <c r="R9" s="206">
        <f>'Core Indicators'!EP9</f>
        <v>1</v>
      </c>
      <c r="S9" s="165">
        <f t="shared" si="7"/>
        <v>1.6</v>
      </c>
      <c r="T9" s="165">
        <f t="shared" si="8"/>
        <v>1.1666666666666667</v>
      </c>
      <c r="U9" s="205">
        <v>1</v>
      </c>
      <c r="V9" s="205">
        <v>1</v>
      </c>
      <c r="W9" s="205">
        <f>'Core Indicators'!EX9</f>
        <v>2</v>
      </c>
      <c r="X9" s="165">
        <f t="shared" si="9"/>
        <v>1.5</v>
      </c>
      <c r="Y9" s="205">
        <v>1</v>
      </c>
      <c r="Z9" s="165">
        <f t="shared" si="10"/>
        <v>2</v>
      </c>
      <c r="AA9" s="205">
        <f>'Core Indicators'!FF9</f>
        <v>2</v>
      </c>
      <c r="AB9" s="205">
        <f t="shared" si="11"/>
        <v>2</v>
      </c>
      <c r="AC9" s="186">
        <f>'Core Indicators'!GD9</f>
        <v>2</v>
      </c>
      <c r="AD9" s="186">
        <f>'Core Indicators'!GL9</f>
        <v>2</v>
      </c>
      <c r="AE9" s="186">
        <f>'Core Indicators'!GT9</f>
        <v>2</v>
      </c>
      <c r="AF9" s="186">
        <f>'Core Indicators'!HB9</f>
        <v>2</v>
      </c>
      <c r="AG9" s="186">
        <f t="shared" si="12"/>
        <v>2</v>
      </c>
      <c r="AH9" s="186">
        <f>'Core Indicators'!HJ9</f>
        <v>2</v>
      </c>
      <c r="AI9" s="186">
        <f>'Core Indicators'!HR9</f>
        <v>2</v>
      </c>
      <c r="AJ9" s="186">
        <f t="shared" si="13"/>
        <v>2</v>
      </c>
      <c r="AK9" s="186">
        <f>'Core Indicators'!HZ9</f>
        <v>2</v>
      </c>
      <c r="AL9" s="186">
        <f>'Core Indicators'!IH9</f>
        <v>2</v>
      </c>
      <c r="AM9" s="186">
        <f>'Core Indicators'!IP9</f>
        <v>2</v>
      </c>
      <c r="AN9" s="186">
        <f t="shared" si="14"/>
        <v>2</v>
      </c>
    </row>
    <row r="10" spans="1:40" x14ac:dyDescent="0.35">
      <c r="A10" s="205" t="str">
        <f>Lists!C:C</f>
        <v>BGD001</v>
      </c>
      <c r="B10" s="251">
        <f t="shared" si="0"/>
        <v>1.7</v>
      </c>
      <c r="C10" s="165">
        <f t="shared" si="1"/>
        <v>0</v>
      </c>
      <c r="D10" s="274">
        <f t="shared" si="2"/>
        <v>1.7</v>
      </c>
      <c r="E10" s="205">
        <f>'Core Indicators'!R10</f>
        <v>1</v>
      </c>
      <c r="F10" s="205">
        <f>'Core Indicators'!Z10</f>
        <v>2</v>
      </c>
      <c r="G10" s="165">
        <f t="shared" si="3"/>
        <v>1.5</v>
      </c>
      <c r="H10" s="205">
        <f>'Core Indicators'!AH10</f>
        <v>2</v>
      </c>
      <c r="I10" s="205">
        <f>'Core Indicators'!AP10</f>
        <v>1</v>
      </c>
      <c r="J10" s="205">
        <f>'Core Indicators'!BN10</f>
        <v>2</v>
      </c>
      <c r="K10" s="205">
        <f t="shared" si="4"/>
        <v>1.5</v>
      </c>
      <c r="L10" s="251">
        <f t="shared" si="5"/>
        <v>1.8</v>
      </c>
      <c r="M10" s="274">
        <f t="shared" si="6"/>
        <v>2</v>
      </c>
      <c r="N10" s="206">
        <f>'Core Indicators'!DJ10</f>
        <v>2</v>
      </c>
      <c r="O10" s="206">
        <f>'Core Indicators'!DR10</f>
        <v>2</v>
      </c>
      <c r="P10" s="206">
        <f>'Core Indicators'!DZ10</f>
        <v>2</v>
      </c>
      <c r="Q10" s="206">
        <f>'Core Indicators'!EH10</f>
        <v>2</v>
      </c>
      <c r="R10" s="206">
        <f>'Core Indicators'!EP10</f>
        <v>2</v>
      </c>
      <c r="S10" s="165">
        <f t="shared" si="7"/>
        <v>1.3</v>
      </c>
      <c r="T10" s="165">
        <f t="shared" si="8"/>
        <v>1.1666666666666667</v>
      </c>
      <c r="U10" s="205">
        <v>1</v>
      </c>
      <c r="V10" s="205">
        <v>1</v>
      </c>
      <c r="W10" s="205">
        <f>'Core Indicators'!EX10</f>
        <v>2</v>
      </c>
      <c r="X10" s="165">
        <f t="shared" si="9"/>
        <v>1.5</v>
      </c>
      <c r="Y10" s="205">
        <v>1</v>
      </c>
      <c r="Z10" s="165">
        <f t="shared" si="10"/>
        <v>1.5</v>
      </c>
      <c r="AA10" s="205">
        <f>'Core Indicators'!FF10</f>
        <v>1</v>
      </c>
      <c r="AB10" s="205">
        <f t="shared" si="11"/>
        <v>2</v>
      </c>
      <c r="AC10" s="186">
        <f>'Core Indicators'!GD10</f>
        <v>2</v>
      </c>
      <c r="AD10" s="186">
        <f>'Core Indicators'!GL10</f>
        <v>2</v>
      </c>
      <c r="AE10" s="186">
        <f>'Core Indicators'!GT10</f>
        <v>2</v>
      </c>
      <c r="AF10" s="186">
        <f>'Core Indicators'!HB10</f>
        <v>2</v>
      </c>
      <c r="AG10" s="186">
        <f t="shared" si="12"/>
        <v>2</v>
      </c>
      <c r="AH10" s="186">
        <f>'Core Indicators'!HJ10</f>
        <v>2</v>
      </c>
      <c r="AI10" s="186">
        <f>'Core Indicators'!HR10</f>
        <v>2</v>
      </c>
      <c r="AJ10" s="186">
        <f t="shared" si="13"/>
        <v>2</v>
      </c>
      <c r="AK10" s="186">
        <f>'Core Indicators'!HZ10</f>
        <v>2</v>
      </c>
      <c r="AL10" s="186">
        <f>'Core Indicators'!IH10</f>
        <v>2</v>
      </c>
      <c r="AM10" s="186">
        <f>'Core Indicators'!IP10</f>
        <v>2</v>
      </c>
      <c r="AN10" s="186">
        <f t="shared" si="14"/>
        <v>2</v>
      </c>
    </row>
    <row r="11" spans="1:40" x14ac:dyDescent="0.35">
      <c r="A11" s="205" t="str">
        <f>Lists!C:C</f>
        <v>BGD002</v>
      </c>
      <c r="B11" s="251">
        <f t="shared" si="0"/>
        <v>1.7</v>
      </c>
      <c r="C11" s="165">
        <f t="shared" si="1"/>
        <v>0</v>
      </c>
      <c r="D11" s="274">
        <f t="shared" si="2"/>
        <v>1.7</v>
      </c>
      <c r="E11" s="205">
        <f>'Core Indicators'!R11</f>
        <v>1</v>
      </c>
      <c r="F11" s="205">
        <f>'Core Indicators'!Z11</f>
        <v>2</v>
      </c>
      <c r="G11" s="165">
        <f t="shared" si="3"/>
        <v>1.5</v>
      </c>
      <c r="H11" s="205">
        <f>'Core Indicators'!AH11</f>
        <v>2</v>
      </c>
      <c r="I11" s="205">
        <f>'Core Indicators'!AP11</f>
        <v>1</v>
      </c>
      <c r="J11" s="205">
        <f>'Core Indicators'!BN11</f>
        <v>2</v>
      </c>
      <c r="K11" s="205">
        <f t="shared" si="4"/>
        <v>1.5</v>
      </c>
      <c r="L11" s="251">
        <f t="shared" si="5"/>
        <v>1.8</v>
      </c>
      <c r="M11" s="274">
        <f t="shared" si="6"/>
        <v>2</v>
      </c>
      <c r="N11" s="206">
        <f>'Core Indicators'!DJ11</f>
        <v>2</v>
      </c>
      <c r="O11" s="206">
        <f>'Core Indicators'!DR11</f>
        <v>2</v>
      </c>
      <c r="P11" s="206">
        <f>'Core Indicators'!DZ11</f>
        <v>2</v>
      </c>
      <c r="Q11" s="206">
        <f>'Core Indicators'!EH11</f>
        <v>2</v>
      </c>
      <c r="R11" s="206">
        <f>'Core Indicators'!EP11</f>
        <v>2</v>
      </c>
      <c r="S11" s="165">
        <f t="shared" si="7"/>
        <v>1.3</v>
      </c>
      <c r="T11" s="165">
        <f t="shared" si="8"/>
        <v>1.1666666666666667</v>
      </c>
      <c r="U11" s="205">
        <v>1</v>
      </c>
      <c r="V11" s="205">
        <v>1</v>
      </c>
      <c r="W11" s="205">
        <f>'Core Indicators'!EX11</f>
        <v>2</v>
      </c>
      <c r="X11" s="165">
        <f t="shared" si="9"/>
        <v>1.5</v>
      </c>
      <c r="Y11" s="205">
        <v>1</v>
      </c>
      <c r="Z11" s="165">
        <f t="shared" si="10"/>
        <v>1.5</v>
      </c>
      <c r="AA11" s="205">
        <f>'Core Indicators'!FF11</f>
        <v>1</v>
      </c>
      <c r="AB11" s="205">
        <f t="shared" si="11"/>
        <v>2</v>
      </c>
      <c r="AC11" s="186">
        <f>'Core Indicators'!GD11</f>
        <v>2</v>
      </c>
      <c r="AD11" s="186">
        <f>'Core Indicators'!GL11</f>
        <v>2</v>
      </c>
      <c r="AE11" s="186">
        <f>'Core Indicators'!GT11</f>
        <v>2</v>
      </c>
      <c r="AF11" s="186">
        <f>'Core Indicators'!HB11</f>
        <v>2</v>
      </c>
      <c r="AG11" s="186">
        <f t="shared" si="12"/>
        <v>2</v>
      </c>
      <c r="AH11" s="186">
        <f>'Core Indicators'!HJ11</f>
        <v>2</v>
      </c>
      <c r="AI11" s="186">
        <f>'Core Indicators'!HR11</f>
        <v>2</v>
      </c>
      <c r="AJ11" s="186">
        <f t="shared" si="13"/>
        <v>2</v>
      </c>
      <c r="AK11" s="186">
        <f>'Core Indicators'!HZ11</f>
        <v>2</v>
      </c>
      <c r="AL11" s="186">
        <f>'Core Indicators'!IH11</f>
        <v>2</v>
      </c>
      <c r="AM11" s="186">
        <f>'Core Indicators'!IP11</f>
        <v>2</v>
      </c>
      <c r="AN11" s="186">
        <f t="shared" si="14"/>
        <v>2</v>
      </c>
    </row>
    <row r="12" spans="1:40" x14ac:dyDescent="0.35">
      <c r="A12" s="205" t="str">
        <f>Lists!C:C</f>
        <v>BGD008</v>
      </c>
      <c r="B12" s="251">
        <f t="shared" si="0"/>
        <v>1.7</v>
      </c>
      <c r="C12" s="165">
        <f t="shared" si="1"/>
        <v>0</v>
      </c>
      <c r="D12" s="274">
        <f t="shared" si="2"/>
        <v>1.7</v>
      </c>
      <c r="E12" s="205">
        <f>'Core Indicators'!R12</f>
        <v>1</v>
      </c>
      <c r="F12" s="205">
        <f>'Core Indicators'!Z12</f>
        <v>1</v>
      </c>
      <c r="G12" s="165">
        <f t="shared" si="3"/>
        <v>1</v>
      </c>
      <c r="H12" s="205">
        <f>'Core Indicators'!AH12</f>
        <v>2</v>
      </c>
      <c r="I12" s="205">
        <f>'Core Indicators'!AP12</f>
        <v>2</v>
      </c>
      <c r="J12" s="205">
        <f>'Core Indicators'!BN12</f>
        <v>2</v>
      </c>
      <c r="K12" s="205">
        <f t="shared" si="4"/>
        <v>2</v>
      </c>
      <c r="L12" s="251">
        <f t="shared" si="5"/>
        <v>2</v>
      </c>
      <c r="M12" s="274">
        <f t="shared" si="6"/>
        <v>2</v>
      </c>
      <c r="N12" s="206">
        <f>'Core Indicators'!DJ12</f>
        <v>2</v>
      </c>
      <c r="O12" s="206">
        <f>'Core Indicators'!DR12</f>
        <v>2</v>
      </c>
      <c r="P12" s="206">
        <f>'Core Indicators'!DZ12</f>
        <v>2</v>
      </c>
      <c r="Q12" s="206">
        <f>'Core Indicators'!EH12</f>
        <v>2</v>
      </c>
      <c r="R12" s="206">
        <f>'Core Indicators'!EP12</f>
        <v>2</v>
      </c>
      <c r="S12" s="165">
        <f t="shared" si="7"/>
        <v>1.3</v>
      </c>
      <c r="T12" s="165">
        <f t="shared" si="8"/>
        <v>1.1666666666666667</v>
      </c>
      <c r="U12" s="205">
        <v>1</v>
      </c>
      <c r="V12" s="205">
        <v>1</v>
      </c>
      <c r="W12" s="205">
        <f>'Core Indicators'!EX12</f>
        <v>2</v>
      </c>
      <c r="X12" s="165">
        <f t="shared" si="9"/>
        <v>1.5</v>
      </c>
      <c r="Y12" s="205">
        <v>1</v>
      </c>
      <c r="Z12" s="165">
        <f t="shared" si="10"/>
        <v>1.5</v>
      </c>
      <c r="AA12" s="205">
        <f>'Core Indicators'!FF12</f>
        <v>1</v>
      </c>
      <c r="AB12" s="205">
        <f t="shared" si="11"/>
        <v>2</v>
      </c>
      <c r="AC12" s="186">
        <f>'Core Indicators'!GD12</f>
        <v>2</v>
      </c>
      <c r="AD12" s="186">
        <f>'Core Indicators'!GL12</f>
        <v>2</v>
      </c>
      <c r="AE12" s="186">
        <f>'Core Indicators'!GT12</f>
        <v>2</v>
      </c>
      <c r="AF12" s="186">
        <f>'Core Indicators'!HB12</f>
        <v>2</v>
      </c>
      <c r="AG12" s="186">
        <f t="shared" si="12"/>
        <v>2</v>
      </c>
      <c r="AH12" s="186">
        <f>'Core Indicators'!HJ12</f>
        <v>2</v>
      </c>
      <c r="AI12" s="186">
        <f>'Core Indicators'!HR12</f>
        <v>2</v>
      </c>
      <c r="AJ12" s="186">
        <f t="shared" si="13"/>
        <v>2</v>
      </c>
      <c r="AK12" s="186">
        <f>'Core Indicators'!HZ12</f>
        <v>2</v>
      </c>
      <c r="AL12" s="186">
        <f>'Core Indicators'!IH12</f>
        <v>2</v>
      </c>
      <c r="AM12" s="186">
        <f>'Core Indicators'!IP12</f>
        <v>2</v>
      </c>
      <c r="AN12" s="186">
        <f t="shared" si="14"/>
        <v>2</v>
      </c>
    </row>
    <row r="13" spans="1:40" x14ac:dyDescent="0.35">
      <c r="A13" s="205" t="str">
        <f>Lists!C:C</f>
        <v>BRA001</v>
      </c>
      <c r="B13" s="251">
        <f t="shared" si="0"/>
        <v>1.7</v>
      </c>
      <c r="C13" s="165">
        <f t="shared" si="1"/>
        <v>0</v>
      </c>
      <c r="D13" s="274">
        <f t="shared" si="2"/>
        <v>1.7</v>
      </c>
      <c r="E13" s="205">
        <f>'Core Indicators'!R13</f>
        <v>1</v>
      </c>
      <c r="F13" s="205">
        <f>'Core Indicators'!Z13</f>
        <v>2</v>
      </c>
      <c r="G13" s="165">
        <f t="shared" si="3"/>
        <v>1.5</v>
      </c>
      <c r="H13" s="205">
        <f>'Core Indicators'!AH13</f>
        <v>2</v>
      </c>
      <c r="I13" s="205">
        <f>'Core Indicators'!AP13</f>
        <v>2</v>
      </c>
      <c r="J13" s="205">
        <f>'Core Indicators'!BN13</f>
        <v>1</v>
      </c>
      <c r="K13" s="205">
        <f t="shared" si="4"/>
        <v>1.5</v>
      </c>
      <c r="L13" s="251">
        <f t="shared" si="5"/>
        <v>1.8</v>
      </c>
      <c r="M13" s="274">
        <f t="shared" si="6"/>
        <v>2</v>
      </c>
      <c r="N13" s="206">
        <f>'Core Indicators'!DJ13</f>
        <v>2</v>
      </c>
      <c r="O13" s="206">
        <f>'Core Indicators'!DR13</f>
        <v>2</v>
      </c>
      <c r="P13" s="206">
        <f>'Core Indicators'!DZ13</f>
        <v>2</v>
      </c>
      <c r="Q13" s="206">
        <f>'Core Indicators'!EH13</f>
        <v>2</v>
      </c>
      <c r="R13" s="206">
        <f>'Core Indicators'!EP13</f>
        <v>2</v>
      </c>
      <c r="S13" s="165">
        <f t="shared" si="7"/>
        <v>1.3</v>
      </c>
      <c r="T13" s="165">
        <f t="shared" si="8"/>
        <v>1</v>
      </c>
      <c r="U13" s="205">
        <v>1</v>
      </c>
      <c r="V13" s="205">
        <v>1</v>
      </c>
      <c r="W13" s="205">
        <f>'Core Indicators'!EX13</f>
        <v>1</v>
      </c>
      <c r="X13" s="165">
        <f t="shared" si="9"/>
        <v>1</v>
      </c>
      <c r="Y13" s="205">
        <v>1</v>
      </c>
      <c r="Z13" s="165">
        <f t="shared" si="10"/>
        <v>1.5</v>
      </c>
      <c r="AA13" s="205">
        <f>'Core Indicators'!FF13</f>
        <v>1</v>
      </c>
      <c r="AB13" s="205">
        <f t="shared" si="11"/>
        <v>2</v>
      </c>
      <c r="AC13" s="186">
        <f>'Core Indicators'!GD13</f>
        <v>2</v>
      </c>
      <c r="AD13" s="186">
        <f>'Core Indicators'!GL13</f>
        <v>2</v>
      </c>
      <c r="AE13" s="186">
        <f>'Core Indicators'!GT13</f>
        <v>2</v>
      </c>
      <c r="AF13" s="186">
        <f>'Core Indicators'!HB13</f>
        <v>2</v>
      </c>
      <c r="AG13" s="186">
        <f t="shared" si="12"/>
        <v>2</v>
      </c>
      <c r="AH13" s="186">
        <f>'Core Indicators'!HJ13</f>
        <v>2</v>
      </c>
      <c r="AI13" s="186">
        <f>'Core Indicators'!HR13</f>
        <v>2</v>
      </c>
      <c r="AJ13" s="186">
        <f t="shared" si="13"/>
        <v>2</v>
      </c>
      <c r="AK13" s="186">
        <f>'Core Indicators'!HZ13</f>
        <v>2</v>
      </c>
      <c r="AL13" s="186">
        <f>'Core Indicators'!IH13</f>
        <v>2</v>
      </c>
      <c r="AM13" s="186">
        <f>'Core Indicators'!IP13</f>
        <v>2</v>
      </c>
      <c r="AN13" s="186">
        <f t="shared" si="14"/>
        <v>2</v>
      </c>
    </row>
    <row r="14" spans="1:40" x14ac:dyDescent="0.35">
      <c r="A14" s="205" t="str">
        <f>Lists!C:C</f>
        <v>BRA002</v>
      </c>
      <c r="B14" s="251">
        <f t="shared" si="0"/>
        <v>1.5</v>
      </c>
      <c r="C14" s="165">
        <f t="shared" si="1"/>
        <v>1</v>
      </c>
      <c r="D14" s="274">
        <f t="shared" si="2"/>
        <v>1.5</v>
      </c>
      <c r="E14" s="205">
        <f>'Core Indicators'!R14</f>
        <v>1</v>
      </c>
      <c r="F14" s="205">
        <f>'Core Indicators'!Z14</f>
        <v>2</v>
      </c>
      <c r="G14" s="165">
        <f t="shared" si="3"/>
        <v>1.5</v>
      </c>
      <c r="H14" s="205">
        <f>'Core Indicators'!AH14</f>
        <v>2</v>
      </c>
      <c r="I14" s="205">
        <f>'Core Indicators'!AP14</f>
        <v>1</v>
      </c>
      <c r="J14" s="205" t="str">
        <f>'Core Indicators'!BN14</f>
        <v>x</v>
      </c>
      <c r="K14" s="205">
        <f t="shared" si="4"/>
        <v>1</v>
      </c>
      <c r="L14" s="251">
        <f t="shared" si="5"/>
        <v>1.5</v>
      </c>
      <c r="M14" s="274">
        <f t="shared" si="6"/>
        <v>1.6666666666666667</v>
      </c>
      <c r="N14" s="206">
        <f>'Core Indicators'!DJ14</f>
        <v>2</v>
      </c>
      <c r="O14" s="206">
        <f>'Core Indicators'!DR14</f>
        <v>2</v>
      </c>
      <c r="P14" s="206">
        <f>'Core Indicators'!DZ14</f>
        <v>1</v>
      </c>
      <c r="Q14" s="206" t="str">
        <f>'Core Indicators'!EH14</f>
        <v>x</v>
      </c>
      <c r="R14" s="206" t="str">
        <f>'Core Indicators'!EP14</f>
        <v>x</v>
      </c>
      <c r="S14" s="165">
        <f t="shared" si="7"/>
        <v>1.3</v>
      </c>
      <c r="T14" s="165">
        <f t="shared" si="8"/>
        <v>1</v>
      </c>
      <c r="U14" s="205">
        <v>1</v>
      </c>
      <c r="V14" s="205">
        <v>1</v>
      </c>
      <c r="W14" s="205">
        <f>'Core Indicators'!EX14</f>
        <v>1</v>
      </c>
      <c r="X14" s="165">
        <f t="shared" si="9"/>
        <v>1</v>
      </c>
      <c r="Y14" s="205">
        <v>1</v>
      </c>
      <c r="Z14" s="165">
        <f t="shared" si="10"/>
        <v>1.5</v>
      </c>
      <c r="AA14" s="205">
        <f>'Core Indicators'!FF14</f>
        <v>1</v>
      </c>
      <c r="AB14" s="205">
        <f t="shared" si="11"/>
        <v>2</v>
      </c>
      <c r="AC14" s="186">
        <f>'Core Indicators'!GD14</f>
        <v>2</v>
      </c>
      <c r="AD14" s="186">
        <f>'Core Indicators'!GL14</f>
        <v>2</v>
      </c>
      <c r="AE14" s="186">
        <f>'Core Indicators'!GT14</f>
        <v>2</v>
      </c>
      <c r="AF14" s="186">
        <f>'Core Indicators'!HB14</f>
        <v>2</v>
      </c>
      <c r="AG14" s="186">
        <f t="shared" si="12"/>
        <v>2</v>
      </c>
      <c r="AH14" s="186">
        <f>'Core Indicators'!HJ14</f>
        <v>2</v>
      </c>
      <c r="AI14" s="186">
        <f>'Core Indicators'!HR14</f>
        <v>2</v>
      </c>
      <c r="AJ14" s="186">
        <f t="shared" si="13"/>
        <v>2</v>
      </c>
      <c r="AK14" s="186">
        <f>'Core Indicators'!HZ14</f>
        <v>2</v>
      </c>
      <c r="AL14" s="186">
        <f>'Core Indicators'!IH14</f>
        <v>2</v>
      </c>
      <c r="AM14" s="186">
        <f>'Core Indicators'!IP14</f>
        <v>2</v>
      </c>
      <c r="AN14" s="186">
        <f t="shared" si="14"/>
        <v>2</v>
      </c>
    </row>
    <row r="15" spans="1:40" x14ac:dyDescent="0.35">
      <c r="A15" s="205" t="str">
        <f>Lists!C:C</f>
        <v>BRA003</v>
      </c>
      <c r="B15" s="251">
        <f t="shared" si="0"/>
        <v>1.8</v>
      </c>
      <c r="C15" s="165">
        <f t="shared" si="1"/>
        <v>0</v>
      </c>
      <c r="D15" s="274">
        <f t="shared" si="2"/>
        <v>2</v>
      </c>
      <c r="E15" s="205">
        <f>'Core Indicators'!R15</f>
        <v>2</v>
      </c>
      <c r="F15" s="205">
        <f>'Core Indicators'!Z15</f>
        <v>2</v>
      </c>
      <c r="G15" s="165">
        <f t="shared" si="3"/>
        <v>2</v>
      </c>
      <c r="H15" s="205">
        <f>'Core Indicators'!AH15</f>
        <v>2</v>
      </c>
      <c r="I15" s="205">
        <f>'Core Indicators'!AP15</f>
        <v>2</v>
      </c>
      <c r="J15" s="205">
        <f>'Core Indicators'!BN15</f>
        <v>2</v>
      </c>
      <c r="K15" s="205">
        <f t="shared" si="4"/>
        <v>2</v>
      </c>
      <c r="L15" s="251">
        <f t="shared" si="5"/>
        <v>2</v>
      </c>
      <c r="M15" s="274">
        <f t="shared" si="6"/>
        <v>2</v>
      </c>
      <c r="N15" s="206">
        <f>'Core Indicators'!DJ15</f>
        <v>2</v>
      </c>
      <c r="O15" s="206">
        <f>'Core Indicators'!DR15</f>
        <v>2</v>
      </c>
      <c r="P15" s="206">
        <f>'Core Indicators'!DZ15</f>
        <v>2</v>
      </c>
      <c r="Q15" s="206" t="str">
        <f>'Core Indicators'!EH15</f>
        <v>x</v>
      </c>
      <c r="R15" s="206" t="str">
        <f>'Core Indicators'!EP15</f>
        <v>x</v>
      </c>
      <c r="S15" s="165">
        <f t="shared" si="7"/>
        <v>1.3</v>
      </c>
      <c r="T15" s="165">
        <f t="shared" si="8"/>
        <v>1</v>
      </c>
      <c r="U15" s="205">
        <v>1</v>
      </c>
      <c r="V15" s="205">
        <v>1</v>
      </c>
      <c r="W15" s="205">
        <f>'Core Indicators'!EX15</f>
        <v>1</v>
      </c>
      <c r="X15" s="165">
        <f t="shared" si="9"/>
        <v>1</v>
      </c>
      <c r="Y15" s="205">
        <v>1</v>
      </c>
      <c r="Z15" s="165">
        <f t="shared" si="10"/>
        <v>1.5</v>
      </c>
      <c r="AA15" s="205">
        <f>'Core Indicators'!FF15</f>
        <v>1</v>
      </c>
      <c r="AB15" s="205">
        <f t="shared" si="11"/>
        <v>2</v>
      </c>
      <c r="AC15" s="186">
        <f>'Core Indicators'!GD15</f>
        <v>2</v>
      </c>
      <c r="AD15" s="186">
        <f>'Core Indicators'!GL15</f>
        <v>2</v>
      </c>
      <c r="AE15" s="186">
        <f>'Core Indicators'!GT15</f>
        <v>2</v>
      </c>
      <c r="AF15" s="186">
        <f>'Core Indicators'!HB15</f>
        <v>2</v>
      </c>
      <c r="AG15" s="186">
        <f t="shared" si="12"/>
        <v>2</v>
      </c>
      <c r="AH15" s="186">
        <f>'Core Indicators'!HJ15</f>
        <v>2</v>
      </c>
      <c r="AI15" s="186">
        <f>'Core Indicators'!HR15</f>
        <v>2</v>
      </c>
      <c r="AJ15" s="186">
        <f t="shared" si="13"/>
        <v>2</v>
      </c>
      <c r="AK15" s="186">
        <f>'Core Indicators'!HZ15</f>
        <v>2</v>
      </c>
      <c r="AL15" s="186">
        <f>'Core Indicators'!IH15</f>
        <v>2</v>
      </c>
      <c r="AM15" s="186">
        <f>'Core Indicators'!IP15</f>
        <v>2</v>
      </c>
      <c r="AN15" s="186">
        <f t="shared" si="14"/>
        <v>2</v>
      </c>
    </row>
    <row r="16" spans="1:40" x14ac:dyDescent="0.35">
      <c r="A16" s="205" t="str">
        <f>Lists!C:C</f>
        <v>CAF001</v>
      </c>
      <c r="B16" s="251">
        <f t="shared" si="0"/>
        <v>1.5</v>
      </c>
      <c r="C16" s="165">
        <f t="shared" si="1"/>
        <v>0</v>
      </c>
      <c r="D16" s="274">
        <f t="shared" si="2"/>
        <v>2.2000000000000002</v>
      </c>
      <c r="E16" s="205">
        <f>'Core Indicators'!R16</f>
        <v>1</v>
      </c>
      <c r="F16" s="205">
        <f>'Core Indicators'!Z16</f>
        <v>2</v>
      </c>
      <c r="G16" s="165">
        <f t="shared" si="3"/>
        <v>1.5</v>
      </c>
      <c r="H16" s="205">
        <f>'Core Indicators'!AH16</f>
        <v>3</v>
      </c>
      <c r="I16" s="205">
        <f>'Core Indicators'!AP16</f>
        <v>2</v>
      </c>
      <c r="J16" s="205">
        <f>'Core Indicators'!BN16</f>
        <v>2</v>
      </c>
      <c r="K16" s="205">
        <f t="shared" si="4"/>
        <v>2</v>
      </c>
      <c r="L16" s="251">
        <f t="shared" si="5"/>
        <v>2.5</v>
      </c>
      <c r="M16" s="274">
        <f t="shared" si="6"/>
        <v>1</v>
      </c>
      <c r="N16" s="206">
        <f>'Core Indicators'!DJ16</f>
        <v>1</v>
      </c>
      <c r="O16" s="206">
        <f>'Core Indicators'!DR16</f>
        <v>1</v>
      </c>
      <c r="P16" s="206">
        <f>'Core Indicators'!DZ16</f>
        <v>1</v>
      </c>
      <c r="Q16" s="206">
        <f>'Core Indicators'!EH16</f>
        <v>1</v>
      </c>
      <c r="R16" s="206">
        <f>'Core Indicators'!EP16</f>
        <v>1</v>
      </c>
      <c r="S16" s="165">
        <f t="shared" si="7"/>
        <v>1.6</v>
      </c>
      <c r="T16" s="165">
        <f t="shared" si="8"/>
        <v>1.1666666666666667</v>
      </c>
      <c r="U16" s="205">
        <v>1</v>
      </c>
      <c r="V16" s="205">
        <v>1</v>
      </c>
      <c r="W16" s="205">
        <f>'Core Indicators'!EX16</f>
        <v>2</v>
      </c>
      <c r="X16" s="165">
        <f t="shared" si="9"/>
        <v>1.5</v>
      </c>
      <c r="Y16" s="205">
        <v>1</v>
      </c>
      <c r="Z16" s="165">
        <f t="shared" si="10"/>
        <v>2</v>
      </c>
      <c r="AA16" s="205">
        <f>'Core Indicators'!FF16</f>
        <v>2</v>
      </c>
      <c r="AB16" s="205">
        <f t="shared" si="11"/>
        <v>2</v>
      </c>
      <c r="AC16" s="186">
        <f>'Core Indicators'!GD16</f>
        <v>2</v>
      </c>
      <c r="AD16" s="186">
        <f>'Core Indicators'!GL16</f>
        <v>2</v>
      </c>
      <c r="AE16" s="186">
        <f>'Core Indicators'!GT16</f>
        <v>2</v>
      </c>
      <c r="AF16" s="186">
        <f>'Core Indicators'!HB16</f>
        <v>2</v>
      </c>
      <c r="AG16" s="186">
        <f t="shared" si="12"/>
        <v>2</v>
      </c>
      <c r="AH16" s="186">
        <f>'Core Indicators'!HJ16</f>
        <v>2</v>
      </c>
      <c r="AI16" s="186">
        <f>'Core Indicators'!HR16</f>
        <v>2</v>
      </c>
      <c r="AJ16" s="186">
        <f t="shared" si="13"/>
        <v>2</v>
      </c>
      <c r="AK16" s="186">
        <f>'Core Indicators'!HZ16</f>
        <v>2</v>
      </c>
      <c r="AL16" s="186">
        <f>'Core Indicators'!IH16</f>
        <v>2</v>
      </c>
      <c r="AM16" s="186">
        <f>'Core Indicators'!IP16</f>
        <v>2</v>
      </c>
      <c r="AN16" s="186">
        <f t="shared" si="14"/>
        <v>2</v>
      </c>
    </row>
    <row r="17" spans="1:40" x14ac:dyDescent="0.35">
      <c r="A17" s="205" t="str">
        <f>Lists!C:C</f>
        <v>CHL002</v>
      </c>
      <c r="B17" s="251">
        <f t="shared" si="0"/>
        <v>1.7</v>
      </c>
      <c r="C17" s="165">
        <f t="shared" si="1"/>
        <v>0</v>
      </c>
      <c r="D17" s="274">
        <f t="shared" si="2"/>
        <v>1.8</v>
      </c>
      <c r="E17" s="205">
        <f>'Core Indicators'!R17</f>
        <v>1</v>
      </c>
      <c r="F17" s="205">
        <f>'Core Indicators'!Z17</f>
        <v>2</v>
      </c>
      <c r="G17" s="165">
        <f t="shared" si="3"/>
        <v>1.5</v>
      </c>
      <c r="H17" s="205">
        <f>'Core Indicators'!AH17</f>
        <v>2</v>
      </c>
      <c r="I17" s="205">
        <f>'Core Indicators'!AP17</f>
        <v>2</v>
      </c>
      <c r="J17" s="205">
        <f>'Core Indicators'!BN17</f>
        <v>2</v>
      </c>
      <c r="K17" s="205">
        <f t="shared" si="4"/>
        <v>2</v>
      </c>
      <c r="L17" s="251">
        <f t="shared" si="5"/>
        <v>2</v>
      </c>
      <c r="M17" s="274">
        <f t="shared" si="6"/>
        <v>2</v>
      </c>
      <c r="N17" s="206">
        <f>'Core Indicators'!DJ17</f>
        <v>2</v>
      </c>
      <c r="O17" s="206">
        <f>'Core Indicators'!DR17</f>
        <v>2</v>
      </c>
      <c r="P17" s="206">
        <f>'Core Indicators'!DZ17</f>
        <v>2</v>
      </c>
      <c r="Q17" s="206" t="str">
        <f>'Core Indicators'!EH17</f>
        <v>x</v>
      </c>
      <c r="R17" s="206" t="str">
        <f>'Core Indicators'!EP17</f>
        <v>x</v>
      </c>
      <c r="S17" s="165">
        <f t="shared" si="7"/>
        <v>1.3</v>
      </c>
      <c r="T17" s="165">
        <f t="shared" si="8"/>
        <v>1.1666666666666667</v>
      </c>
      <c r="U17" s="205">
        <v>1</v>
      </c>
      <c r="V17" s="205">
        <v>1</v>
      </c>
      <c r="W17" s="205">
        <f>'Core Indicators'!EX17</f>
        <v>2</v>
      </c>
      <c r="X17" s="165">
        <f t="shared" si="9"/>
        <v>1.5</v>
      </c>
      <c r="Y17" s="205">
        <v>1</v>
      </c>
      <c r="Z17" s="165">
        <f t="shared" si="10"/>
        <v>1.5</v>
      </c>
      <c r="AA17" s="205">
        <f>'Core Indicators'!FF17</f>
        <v>1</v>
      </c>
      <c r="AB17" s="205">
        <f t="shared" si="11"/>
        <v>2</v>
      </c>
      <c r="AC17" s="186">
        <f>'Core Indicators'!GD17</f>
        <v>2</v>
      </c>
      <c r="AD17" s="186">
        <f>'Core Indicators'!GL17</f>
        <v>2</v>
      </c>
      <c r="AE17" s="186">
        <f>'Core Indicators'!GT17</f>
        <v>2</v>
      </c>
      <c r="AF17" s="186">
        <f>'Core Indicators'!HB17</f>
        <v>2</v>
      </c>
      <c r="AG17" s="186">
        <f t="shared" si="12"/>
        <v>2</v>
      </c>
      <c r="AH17" s="186">
        <f>'Core Indicators'!HJ17</f>
        <v>2</v>
      </c>
      <c r="AI17" s="186">
        <f>'Core Indicators'!HR17</f>
        <v>2</v>
      </c>
      <c r="AJ17" s="186">
        <f t="shared" si="13"/>
        <v>2</v>
      </c>
      <c r="AK17" s="186">
        <f>'Core Indicators'!HZ17</f>
        <v>2</v>
      </c>
      <c r="AL17" s="186">
        <f>'Core Indicators'!IH17</f>
        <v>2</v>
      </c>
      <c r="AM17" s="186">
        <f>'Core Indicators'!IP17</f>
        <v>2</v>
      </c>
      <c r="AN17" s="186">
        <f t="shared" si="14"/>
        <v>2</v>
      </c>
    </row>
    <row r="18" spans="1:40" x14ac:dyDescent="0.35">
      <c r="A18" s="205" t="str">
        <f>Lists!C:C</f>
        <v>CMR001</v>
      </c>
      <c r="B18" s="251">
        <f t="shared" si="0"/>
        <v>1.7</v>
      </c>
      <c r="C18" s="165">
        <f t="shared" si="1"/>
        <v>0</v>
      </c>
      <c r="D18" s="274">
        <f t="shared" si="2"/>
        <v>1.7</v>
      </c>
      <c r="E18" s="205">
        <f>'Core Indicators'!R18</f>
        <v>1</v>
      </c>
      <c r="F18" s="205">
        <f>'Core Indicators'!Z18</f>
        <v>2</v>
      </c>
      <c r="G18" s="165">
        <f t="shared" si="3"/>
        <v>1.5</v>
      </c>
      <c r="H18" s="205">
        <f>'Core Indicators'!AH18</f>
        <v>2</v>
      </c>
      <c r="I18" s="205">
        <f>'Core Indicators'!AP18</f>
        <v>2</v>
      </c>
      <c r="J18" s="205">
        <f>'Core Indicators'!BN18</f>
        <v>1</v>
      </c>
      <c r="K18" s="205">
        <f t="shared" si="4"/>
        <v>1.5</v>
      </c>
      <c r="L18" s="251">
        <f t="shared" si="5"/>
        <v>1.8</v>
      </c>
      <c r="M18" s="274">
        <f t="shared" si="6"/>
        <v>1.8</v>
      </c>
      <c r="N18" s="206">
        <f>'Core Indicators'!DJ18</f>
        <v>2</v>
      </c>
      <c r="O18" s="206">
        <f>'Core Indicators'!DR18</f>
        <v>2</v>
      </c>
      <c r="P18" s="206">
        <f>'Core Indicators'!DZ18</f>
        <v>2</v>
      </c>
      <c r="Q18" s="206">
        <f>'Core Indicators'!EH18</f>
        <v>2</v>
      </c>
      <c r="R18" s="206">
        <f>'Core Indicators'!EP18</f>
        <v>1</v>
      </c>
      <c r="S18" s="165">
        <f t="shared" si="7"/>
        <v>1.6</v>
      </c>
      <c r="T18" s="165">
        <f t="shared" si="8"/>
        <v>1.1666666666666667</v>
      </c>
      <c r="U18" s="205">
        <v>1</v>
      </c>
      <c r="V18" s="205">
        <v>1</v>
      </c>
      <c r="W18" s="205">
        <f>'Core Indicators'!EX18</f>
        <v>2</v>
      </c>
      <c r="X18" s="165">
        <f t="shared" si="9"/>
        <v>1.5</v>
      </c>
      <c r="Y18" s="205">
        <v>1</v>
      </c>
      <c r="Z18" s="165">
        <f t="shared" si="10"/>
        <v>2</v>
      </c>
      <c r="AA18" s="205">
        <f>'Core Indicators'!FF18</f>
        <v>2</v>
      </c>
      <c r="AB18" s="205">
        <f t="shared" si="11"/>
        <v>2</v>
      </c>
      <c r="AC18" s="186">
        <f>'Core Indicators'!GD18</f>
        <v>2</v>
      </c>
      <c r="AD18" s="186">
        <f>'Core Indicators'!GL18</f>
        <v>2</v>
      </c>
      <c r="AE18" s="186">
        <f>'Core Indicators'!GT18</f>
        <v>2</v>
      </c>
      <c r="AF18" s="186">
        <f>'Core Indicators'!HB18</f>
        <v>2</v>
      </c>
      <c r="AG18" s="186">
        <f t="shared" si="12"/>
        <v>2</v>
      </c>
      <c r="AH18" s="186">
        <f>'Core Indicators'!HJ18</f>
        <v>2</v>
      </c>
      <c r="AI18" s="186">
        <f>'Core Indicators'!HR18</f>
        <v>2</v>
      </c>
      <c r="AJ18" s="186">
        <f t="shared" si="13"/>
        <v>2</v>
      </c>
      <c r="AK18" s="186">
        <f>'Core Indicators'!HZ18</f>
        <v>2</v>
      </c>
      <c r="AL18" s="186">
        <f>'Core Indicators'!IH18</f>
        <v>2</v>
      </c>
      <c r="AM18" s="186">
        <f>'Core Indicators'!IP18</f>
        <v>2</v>
      </c>
      <c r="AN18" s="186">
        <f t="shared" si="14"/>
        <v>2</v>
      </c>
    </row>
    <row r="19" spans="1:40" x14ac:dyDescent="0.35">
      <c r="A19" s="205" t="str">
        <f>Lists!C:C</f>
        <v>CMR002</v>
      </c>
      <c r="B19" s="251">
        <f t="shared" si="0"/>
        <v>1.7</v>
      </c>
      <c r="C19" s="165">
        <f t="shared" si="1"/>
        <v>0</v>
      </c>
      <c r="D19" s="274">
        <f t="shared" si="2"/>
        <v>1.7</v>
      </c>
      <c r="E19" s="205">
        <f>'Core Indicators'!R19</f>
        <v>1</v>
      </c>
      <c r="F19" s="205">
        <f>'Core Indicators'!Z19</f>
        <v>2</v>
      </c>
      <c r="G19" s="165">
        <f t="shared" si="3"/>
        <v>1.5</v>
      </c>
      <c r="H19" s="205">
        <f>'Core Indicators'!AH19</f>
        <v>2</v>
      </c>
      <c r="I19" s="205">
        <f>'Core Indicators'!AP19</f>
        <v>2</v>
      </c>
      <c r="J19" s="205">
        <f>'Core Indicators'!BN19</f>
        <v>1</v>
      </c>
      <c r="K19" s="205">
        <f t="shared" si="4"/>
        <v>1.5</v>
      </c>
      <c r="L19" s="251">
        <f t="shared" si="5"/>
        <v>1.8</v>
      </c>
      <c r="M19" s="274">
        <f t="shared" si="6"/>
        <v>2</v>
      </c>
      <c r="N19" s="206">
        <f>'Core Indicators'!DJ19</f>
        <v>2</v>
      </c>
      <c r="O19" s="206">
        <f>'Core Indicators'!DR19</f>
        <v>2</v>
      </c>
      <c r="P19" s="206">
        <f>'Core Indicators'!DZ19</f>
        <v>2</v>
      </c>
      <c r="Q19" s="206">
        <f>'Core Indicators'!EH19</f>
        <v>2</v>
      </c>
      <c r="R19" s="206">
        <f>'Core Indicators'!EP19</f>
        <v>2</v>
      </c>
      <c r="S19" s="165">
        <f t="shared" si="7"/>
        <v>1.3</v>
      </c>
      <c r="T19" s="165">
        <f t="shared" si="8"/>
        <v>1.1666666666666667</v>
      </c>
      <c r="U19" s="205">
        <v>1</v>
      </c>
      <c r="V19" s="205">
        <v>1</v>
      </c>
      <c r="W19" s="205">
        <f>'Core Indicators'!EX19</f>
        <v>2</v>
      </c>
      <c r="X19" s="165">
        <f t="shared" si="9"/>
        <v>1.5</v>
      </c>
      <c r="Y19" s="205">
        <v>1</v>
      </c>
      <c r="Z19" s="165">
        <f t="shared" si="10"/>
        <v>1.5</v>
      </c>
      <c r="AA19" s="205">
        <f>'Core Indicators'!FF19</f>
        <v>1</v>
      </c>
      <c r="AB19" s="205">
        <f t="shared" si="11"/>
        <v>2</v>
      </c>
      <c r="AC19" s="186">
        <f>'Core Indicators'!GD19</f>
        <v>2</v>
      </c>
      <c r="AD19" s="186">
        <f>'Core Indicators'!GL19</f>
        <v>2</v>
      </c>
      <c r="AE19" s="186">
        <f>'Core Indicators'!GT19</f>
        <v>2</v>
      </c>
      <c r="AF19" s="186">
        <f>'Core Indicators'!HB19</f>
        <v>2</v>
      </c>
      <c r="AG19" s="186">
        <f t="shared" si="12"/>
        <v>2</v>
      </c>
      <c r="AH19" s="186">
        <f>'Core Indicators'!HJ19</f>
        <v>2</v>
      </c>
      <c r="AI19" s="186">
        <f>'Core Indicators'!HR19</f>
        <v>2</v>
      </c>
      <c r="AJ19" s="186">
        <f t="shared" si="13"/>
        <v>2</v>
      </c>
      <c r="AK19" s="186">
        <f>'Core Indicators'!HZ19</f>
        <v>2</v>
      </c>
      <c r="AL19" s="186">
        <f>'Core Indicators'!IH19</f>
        <v>2</v>
      </c>
      <c r="AM19" s="186">
        <f>'Core Indicators'!IP19</f>
        <v>2</v>
      </c>
      <c r="AN19" s="186">
        <f t="shared" si="14"/>
        <v>2</v>
      </c>
    </row>
    <row r="20" spans="1:40" x14ac:dyDescent="0.35">
      <c r="A20" s="205" t="str">
        <f>Lists!C:C</f>
        <v>CMR003</v>
      </c>
      <c r="B20" s="251">
        <f t="shared" si="0"/>
        <v>1.9</v>
      </c>
      <c r="C20" s="165">
        <f t="shared" si="1"/>
        <v>0</v>
      </c>
      <c r="D20" s="274">
        <f t="shared" si="2"/>
        <v>1.9</v>
      </c>
      <c r="E20" s="205">
        <f>'Core Indicators'!R20</f>
        <v>2</v>
      </c>
      <c r="F20" s="205">
        <f>'Core Indicators'!Z20</f>
        <v>2</v>
      </c>
      <c r="G20" s="165">
        <f t="shared" si="3"/>
        <v>2</v>
      </c>
      <c r="H20" s="205">
        <f>'Core Indicators'!AH20</f>
        <v>2</v>
      </c>
      <c r="I20" s="205">
        <f>'Core Indicators'!AP20</f>
        <v>2</v>
      </c>
      <c r="J20" s="205">
        <f>'Core Indicators'!BN20</f>
        <v>1</v>
      </c>
      <c r="K20" s="205">
        <f t="shared" si="4"/>
        <v>1.5</v>
      </c>
      <c r="L20" s="251">
        <f t="shared" si="5"/>
        <v>1.8</v>
      </c>
      <c r="M20" s="274">
        <f t="shared" si="6"/>
        <v>2</v>
      </c>
      <c r="N20" s="206">
        <f>'Core Indicators'!DJ20</f>
        <v>2</v>
      </c>
      <c r="O20" s="206">
        <f>'Core Indicators'!DR20</f>
        <v>2</v>
      </c>
      <c r="P20" s="206">
        <f>'Core Indicators'!DZ20</f>
        <v>2</v>
      </c>
      <c r="Q20" s="206">
        <f>'Core Indicators'!EH20</f>
        <v>2</v>
      </c>
      <c r="R20" s="206">
        <f>'Core Indicators'!EP20</f>
        <v>2</v>
      </c>
      <c r="S20" s="165">
        <f t="shared" si="7"/>
        <v>1.6</v>
      </c>
      <c r="T20" s="165">
        <f t="shared" si="8"/>
        <v>1.1666666666666667</v>
      </c>
      <c r="U20" s="205">
        <v>1</v>
      </c>
      <c r="V20" s="205">
        <v>1</v>
      </c>
      <c r="W20" s="205">
        <f>'Core Indicators'!EX20</f>
        <v>2</v>
      </c>
      <c r="X20" s="165">
        <f t="shared" si="9"/>
        <v>1.5</v>
      </c>
      <c r="Y20" s="205">
        <v>1</v>
      </c>
      <c r="Z20" s="165">
        <f t="shared" si="10"/>
        <v>2</v>
      </c>
      <c r="AA20" s="205">
        <f>'Core Indicators'!FF20</f>
        <v>2</v>
      </c>
      <c r="AB20" s="205">
        <f t="shared" si="11"/>
        <v>2</v>
      </c>
      <c r="AC20" s="186">
        <f>'Core Indicators'!GD20</f>
        <v>2</v>
      </c>
      <c r="AD20" s="186">
        <f>'Core Indicators'!GL20</f>
        <v>2</v>
      </c>
      <c r="AE20" s="186">
        <f>'Core Indicators'!GT20</f>
        <v>2</v>
      </c>
      <c r="AF20" s="186">
        <f>'Core Indicators'!HB20</f>
        <v>2</v>
      </c>
      <c r="AG20" s="186">
        <f t="shared" si="12"/>
        <v>2</v>
      </c>
      <c r="AH20" s="186">
        <f>'Core Indicators'!HJ20</f>
        <v>2</v>
      </c>
      <c r="AI20" s="186">
        <f>'Core Indicators'!HR20</f>
        <v>2</v>
      </c>
      <c r="AJ20" s="186">
        <f t="shared" si="13"/>
        <v>2</v>
      </c>
      <c r="AK20" s="186">
        <f>'Core Indicators'!HZ20</f>
        <v>2</v>
      </c>
      <c r="AL20" s="186">
        <f>'Core Indicators'!IH20</f>
        <v>2</v>
      </c>
      <c r="AM20" s="186">
        <f>'Core Indicators'!IP20</f>
        <v>2</v>
      </c>
      <c r="AN20" s="186">
        <f t="shared" si="14"/>
        <v>2</v>
      </c>
    </row>
    <row r="21" spans="1:40" x14ac:dyDescent="0.35">
      <c r="A21" s="205" t="str">
        <f>Lists!C:C</f>
        <v>CMR004</v>
      </c>
      <c r="B21" s="251">
        <f t="shared" si="0"/>
        <v>1.9</v>
      </c>
      <c r="C21" s="165">
        <f t="shared" si="1"/>
        <v>0</v>
      </c>
      <c r="D21" s="274">
        <f t="shared" si="2"/>
        <v>1.9</v>
      </c>
      <c r="E21" s="205">
        <f>'Core Indicators'!R21</f>
        <v>2</v>
      </c>
      <c r="F21" s="205">
        <f>'Core Indicators'!Z21</f>
        <v>2</v>
      </c>
      <c r="G21" s="165">
        <f t="shared" si="3"/>
        <v>2</v>
      </c>
      <c r="H21" s="205">
        <f>'Core Indicators'!AH21</f>
        <v>2</v>
      </c>
      <c r="I21" s="205">
        <f>'Core Indicators'!AP21</f>
        <v>2</v>
      </c>
      <c r="J21" s="205">
        <f>'Core Indicators'!BN21</f>
        <v>1</v>
      </c>
      <c r="K21" s="205">
        <f t="shared" si="4"/>
        <v>1.5</v>
      </c>
      <c r="L21" s="251">
        <f t="shared" si="5"/>
        <v>1.8</v>
      </c>
      <c r="M21" s="274">
        <f t="shared" si="6"/>
        <v>2</v>
      </c>
      <c r="N21" s="206">
        <f>'Core Indicators'!DJ21</f>
        <v>2</v>
      </c>
      <c r="O21" s="206">
        <f>'Core Indicators'!DR21</f>
        <v>2</v>
      </c>
      <c r="P21" s="206">
        <f>'Core Indicators'!DZ21</f>
        <v>2</v>
      </c>
      <c r="Q21" s="206">
        <f>'Core Indicators'!EH21</f>
        <v>2</v>
      </c>
      <c r="R21" s="206">
        <f>'Core Indicators'!EP21</f>
        <v>2</v>
      </c>
      <c r="S21" s="165">
        <f t="shared" si="7"/>
        <v>1.6</v>
      </c>
      <c r="T21" s="165">
        <f t="shared" si="8"/>
        <v>1.1666666666666667</v>
      </c>
      <c r="U21" s="205">
        <v>1</v>
      </c>
      <c r="V21" s="205">
        <v>1</v>
      </c>
      <c r="W21" s="205">
        <f>'Core Indicators'!EX21</f>
        <v>2</v>
      </c>
      <c r="X21" s="165">
        <f t="shared" si="9"/>
        <v>1.5</v>
      </c>
      <c r="Y21" s="205">
        <v>1</v>
      </c>
      <c r="Z21" s="165">
        <f t="shared" si="10"/>
        <v>2</v>
      </c>
      <c r="AA21" s="205">
        <f>'Core Indicators'!FF21</f>
        <v>2</v>
      </c>
      <c r="AB21" s="205">
        <f t="shared" si="11"/>
        <v>2</v>
      </c>
      <c r="AC21" s="186">
        <f>'Core Indicators'!GD21</f>
        <v>2</v>
      </c>
      <c r="AD21" s="186">
        <f>'Core Indicators'!GL21</f>
        <v>2</v>
      </c>
      <c r="AE21" s="186">
        <f>'Core Indicators'!GT21</f>
        <v>2</v>
      </c>
      <c r="AF21" s="186">
        <f>'Core Indicators'!HB21</f>
        <v>2</v>
      </c>
      <c r="AG21" s="186">
        <f t="shared" si="12"/>
        <v>2</v>
      </c>
      <c r="AH21" s="186">
        <f>'Core Indicators'!HJ21</f>
        <v>2</v>
      </c>
      <c r="AI21" s="186">
        <f>'Core Indicators'!HR21</f>
        <v>2</v>
      </c>
      <c r="AJ21" s="186">
        <f t="shared" si="13"/>
        <v>2</v>
      </c>
      <c r="AK21" s="186">
        <f>'Core Indicators'!HZ21</f>
        <v>2</v>
      </c>
      <c r="AL21" s="186">
        <f>'Core Indicators'!IH21</f>
        <v>2</v>
      </c>
      <c r="AM21" s="186">
        <f>'Core Indicators'!IP21</f>
        <v>2</v>
      </c>
      <c r="AN21" s="186">
        <f t="shared" si="14"/>
        <v>2</v>
      </c>
    </row>
    <row r="22" spans="1:40" x14ac:dyDescent="0.35">
      <c r="A22" s="205" t="str">
        <f>Lists!C:C</f>
        <v>COD001</v>
      </c>
      <c r="B22" s="251">
        <f t="shared" si="0"/>
        <v>1.4</v>
      </c>
      <c r="C22" s="165">
        <f t="shared" si="1"/>
        <v>0</v>
      </c>
      <c r="D22" s="274">
        <f t="shared" si="2"/>
        <v>1.5</v>
      </c>
      <c r="E22" s="205">
        <f>'Core Indicators'!R22</f>
        <v>1</v>
      </c>
      <c r="F22" s="205">
        <f>'Core Indicators'!Z22</f>
        <v>2</v>
      </c>
      <c r="G22" s="165">
        <f t="shared" si="3"/>
        <v>1.5</v>
      </c>
      <c r="H22" s="205">
        <f>'Core Indicators'!AH22</f>
        <v>1</v>
      </c>
      <c r="I22" s="205">
        <f>'Core Indicators'!AP22</f>
        <v>2</v>
      </c>
      <c r="J22" s="205">
        <f>'Core Indicators'!BN22</f>
        <v>2</v>
      </c>
      <c r="K22" s="205">
        <f t="shared" si="4"/>
        <v>2</v>
      </c>
      <c r="L22" s="251">
        <f t="shared" si="5"/>
        <v>1.5</v>
      </c>
      <c r="M22" s="274">
        <f t="shared" si="6"/>
        <v>1.2</v>
      </c>
      <c r="N22" s="206">
        <f>'Core Indicators'!DJ22</f>
        <v>2</v>
      </c>
      <c r="O22" s="206">
        <f>'Core Indicators'!DR22</f>
        <v>1</v>
      </c>
      <c r="P22" s="206">
        <f>'Core Indicators'!DZ22</f>
        <v>1</v>
      </c>
      <c r="Q22" s="206">
        <f>'Core Indicators'!EH22</f>
        <v>1</v>
      </c>
      <c r="R22" s="206">
        <f>'Core Indicators'!EP22</f>
        <v>1</v>
      </c>
      <c r="S22" s="165">
        <f t="shared" si="7"/>
        <v>1.6</v>
      </c>
      <c r="T22" s="165">
        <f t="shared" si="8"/>
        <v>1.1666666666666667</v>
      </c>
      <c r="U22" s="205">
        <v>1</v>
      </c>
      <c r="V22" s="205">
        <v>1</v>
      </c>
      <c r="W22" s="205">
        <f>'Core Indicators'!EX22</f>
        <v>2</v>
      </c>
      <c r="X22" s="165">
        <f t="shared" si="9"/>
        <v>1.5</v>
      </c>
      <c r="Y22" s="205">
        <v>1</v>
      </c>
      <c r="Z22" s="165">
        <f t="shared" si="10"/>
        <v>2</v>
      </c>
      <c r="AA22" s="205">
        <f>'Core Indicators'!FF22</f>
        <v>2</v>
      </c>
      <c r="AB22" s="205">
        <f t="shared" si="11"/>
        <v>2</v>
      </c>
      <c r="AC22" s="186">
        <f>'Core Indicators'!GD22</f>
        <v>2</v>
      </c>
      <c r="AD22" s="186">
        <f>'Core Indicators'!GL22</f>
        <v>2</v>
      </c>
      <c r="AE22" s="186">
        <f>'Core Indicators'!GT22</f>
        <v>2</v>
      </c>
      <c r="AF22" s="186">
        <f>'Core Indicators'!HB22</f>
        <v>2</v>
      </c>
      <c r="AG22" s="186">
        <f t="shared" si="12"/>
        <v>2</v>
      </c>
      <c r="AH22" s="186">
        <f>'Core Indicators'!HJ22</f>
        <v>2</v>
      </c>
      <c r="AI22" s="186">
        <f>'Core Indicators'!HR22</f>
        <v>2</v>
      </c>
      <c r="AJ22" s="186">
        <f t="shared" si="13"/>
        <v>2</v>
      </c>
      <c r="AK22" s="186">
        <f>'Core Indicators'!HZ22</f>
        <v>2</v>
      </c>
      <c r="AL22" s="186">
        <f>'Core Indicators'!IH22</f>
        <v>2</v>
      </c>
      <c r="AM22" s="186">
        <f>'Core Indicators'!IP22</f>
        <v>2</v>
      </c>
      <c r="AN22" s="186">
        <f t="shared" si="14"/>
        <v>2</v>
      </c>
    </row>
    <row r="23" spans="1:40" x14ac:dyDescent="0.35">
      <c r="A23" s="205" t="str">
        <f>Lists!C:C</f>
        <v>COG001</v>
      </c>
      <c r="B23" s="251">
        <f t="shared" si="0"/>
        <v>2</v>
      </c>
      <c r="C23" s="165">
        <f t="shared" si="1"/>
        <v>2</v>
      </c>
      <c r="D23" s="274">
        <f t="shared" si="2"/>
        <v>2.2000000000000002</v>
      </c>
      <c r="E23" s="205">
        <f>'Core Indicators'!R23</f>
        <v>3</v>
      </c>
      <c r="F23" s="205">
        <f>'Core Indicators'!Z23</f>
        <v>2</v>
      </c>
      <c r="G23" s="165">
        <f t="shared" si="3"/>
        <v>2.5</v>
      </c>
      <c r="H23" s="205">
        <f>'Core Indicators'!AH23</f>
        <v>2</v>
      </c>
      <c r="I23" s="205">
        <f>'Core Indicators'!AP23</f>
        <v>2</v>
      </c>
      <c r="J23" s="205" t="str">
        <f>'Core Indicators'!BN23</f>
        <v>x</v>
      </c>
      <c r="K23" s="205">
        <f t="shared" si="4"/>
        <v>2</v>
      </c>
      <c r="L23" s="251">
        <f t="shared" si="5"/>
        <v>2</v>
      </c>
      <c r="M23" s="274">
        <f t="shared" si="6"/>
        <v>2.2000000000000002</v>
      </c>
      <c r="N23" s="206">
        <f>'Core Indicators'!DJ23</f>
        <v>2</v>
      </c>
      <c r="O23" s="206">
        <f>'Core Indicators'!DR23</f>
        <v>2</v>
      </c>
      <c r="P23" s="206">
        <f>'Core Indicators'!DZ23</f>
        <v>2</v>
      </c>
      <c r="Q23" s="206">
        <f>'Core Indicators'!EH23</f>
        <v>2</v>
      </c>
      <c r="R23" s="206">
        <f>'Core Indicators'!EP23</f>
        <v>3</v>
      </c>
      <c r="S23" s="165">
        <f t="shared" si="7"/>
        <v>1.5</v>
      </c>
      <c r="T23" s="165">
        <f t="shared" si="8"/>
        <v>1</v>
      </c>
      <c r="U23" s="205">
        <v>1</v>
      </c>
      <c r="V23" s="205">
        <v>1</v>
      </c>
      <c r="W23" s="205" t="str">
        <f>'Core Indicators'!EX23</f>
        <v>x</v>
      </c>
      <c r="X23" s="165">
        <f t="shared" si="9"/>
        <v>1</v>
      </c>
      <c r="Y23" s="205">
        <v>1</v>
      </c>
      <c r="Z23" s="165">
        <f t="shared" si="10"/>
        <v>2</v>
      </c>
      <c r="AA23" s="205">
        <f>'Core Indicators'!FF23</f>
        <v>2</v>
      </c>
      <c r="AB23" s="205">
        <f t="shared" si="11"/>
        <v>2</v>
      </c>
      <c r="AC23" s="186">
        <f>'Core Indicators'!GD23</f>
        <v>2</v>
      </c>
      <c r="AD23" s="186">
        <f>'Core Indicators'!GL23</f>
        <v>2</v>
      </c>
      <c r="AE23" s="186">
        <f>'Core Indicators'!GT23</f>
        <v>2</v>
      </c>
      <c r="AF23" s="186">
        <f>'Core Indicators'!HB23</f>
        <v>2</v>
      </c>
      <c r="AG23" s="186">
        <f t="shared" si="12"/>
        <v>2</v>
      </c>
      <c r="AH23" s="186">
        <f>'Core Indicators'!HJ23</f>
        <v>2</v>
      </c>
      <c r="AI23" s="186">
        <f>'Core Indicators'!HR23</f>
        <v>2</v>
      </c>
      <c r="AJ23" s="186">
        <f t="shared" si="13"/>
        <v>2</v>
      </c>
      <c r="AK23" s="186">
        <f>'Core Indicators'!HZ23</f>
        <v>2</v>
      </c>
      <c r="AL23" s="186">
        <f>'Core Indicators'!IH23</f>
        <v>2</v>
      </c>
      <c r="AM23" s="186">
        <f>'Core Indicators'!IP23</f>
        <v>2</v>
      </c>
      <c r="AN23" s="186">
        <f t="shared" si="14"/>
        <v>2</v>
      </c>
    </row>
    <row r="24" spans="1:40" x14ac:dyDescent="0.35">
      <c r="A24" s="205" t="str">
        <f>Lists!C:C</f>
        <v>COL001</v>
      </c>
      <c r="B24" s="251">
        <f t="shared" si="0"/>
        <v>1.1000000000000001</v>
      </c>
      <c r="C24" s="165">
        <f t="shared" si="1"/>
        <v>0</v>
      </c>
      <c r="D24" s="274">
        <f t="shared" si="2"/>
        <v>1.2</v>
      </c>
      <c r="E24" s="205">
        <f>'Core Indicators'!R24</f>
        <v>1</v>
      </c>
      <c r="F24" s="205">
        <f>'Core Indicators'!Z24</f>
        <v>1</v>
      </c>
      <c r="G24" s="165">
        <f t="shared" si="3"/>
        <v>1</v>
      </c>
      <c r="H24" s="205">
        <f>'Core Indicators'!AH24</f>
        <v>1</v>
      </c>
      <c r="I24" s="205">
        <f>'Core Indicators'!AP24</f>
        <v>1</v>
      </c>
      <c r="J24" s="205">
        <f>'Core Indicators'!BN24</f>
        <v>2</v>
      </c>
      <c r="K24" s="205">
        <f t="shared" si="4"/>
        <v>1.5</v>
      </c>
      <c r="L24" s="251">
        <f t="shared" si="5"/>
        <v>1.3</v>
      </c>
      <c r="M24" s="274">
        <f t="shared" si="6"/>
        <v>1</v>
      </c>
      <c r="N24" s="206">
        <f>'Core Indicators'!DJ24</f>
        <v>1</v>
      </c>
      <c r="O24" s="206">
        <f>'Core Indicators'!DR24</f>
        <v>1</v>
      </c>
      <c r="P24" s="206">
        <f>'Core Indicators'!DZ24</f>
        <v>1</v>
      </c>
      <c r="Q24" s="206">
        <f>'Core Indicators'!EH24</f>
        <v>1</v>
      </c>
      <c r="R24" s="206">
        <f>'Core Indicators'!EP24</f>
        <v>1</v>
      </c>
      <c r="S24" s="165">
        <f t="shared" si="7"/>
        <v>1.3</v>
      </c>
      <c r="T24" s="165">
        <f t="shared" si="8"/>
        <v>1.1666666666666667</v>
      </c>
      <c r="U24" s="205">
        <v>1</v>
      </c>
      <c r="V24" s="205">
        <v>1</v>
      </c>
      <c r="W24" s="205">
        <f>'Core Indicators'!EX24</f>
        <v>2</v>
      </c>
      <c r="X24" s="165">
        <f t="shared" si="9"/>
        <v>1.5</v>
      </c>
      <c r="Y24" s="205">
        <v>1</v>
      </c>
      <c r="Z24" s="165">
        <f t="shared" si="10"/>
        <v>1.5</v>
      </c>
      <c r="AA24" s="205">
        <f>'Core Indicators'!FF24</f>
        <v>1</v>
      </c>
      <c r="AB24" s="205">
        <f t="shared" si="11"/>
        <v>2</v>
      </c>
      <c r="AC24" s="186">
        <f>'Core Indicators'!GD24</f>
        <v>2</v>
      </c>
      <c r="AD24" s="186">
        <f>'Core Indicators'!GL24</f>
        <v>2</v>
      </c>
      <c r="AE24" s="186">
        <f>'Core Indicators'!GT24</f>
        <v>2</v>
      </c>
      <c r="AF24" s="186">
        <f>'Core Indicators'!HB24</f>
        <v>2</v>
      </c>
      <c r="AG24" s="186">
        <f t="shared" si="12"/>
        <v>2</v>
      </c>
      <c r="AH24" s="186">
        <f>'Core Indicators'!HJ24</f>
        <v>2</v>
      </c>
      <c r="AI24" s="186">
        <f>'Core Indicators'!HR24</f>
        <v>2</v>
      </c>
      <c r="AJ24" s="186">
        <f t="shared" si="13"/>
        <v>2</v>
      </c>
      <c r="AK24" s="186">
        <f>'Core Indicators'!HZ24</f>
        <v>2</v>
      </c>
      <c r="AL24" s="186">
        <f>'Core Indicators'!IH24</f>
        <v>2</v>
      </c>
      <c r="AM24" s="186">
        <f>'Core Indicators'!IP24</f>
        <v>2</v>
      </c>
      <c r="AN24" s="186">
        <f t="shared" si="14"/>
        <v>2</v>
      </c>
    </row>
    <row r="25" spans="1:40" x14ac:dyDescent="0.35">
      <c r="A25" s="205" t="str">
        <f>Lists!C:C</f>
        <v>COL002</v>
      </c>
      <c r="B25" s="251">
        <f t="shared" si="0"/>
        <v>1.7</v>
      </c>
      <c r="C25" s="165">
        <f t="shared" si="1"/>
        <v>0</v>
      </c>
      <c r="D25" s="274">
        <f t="shared" si="2"/>
        <v>1.9</v>
      </c>
      <c r="E25" s="205">
        <f>'Core Indicators'!R25</f>
        <v>2</v>
      </c>
      <c r="F25" s="205">
        <f>'Core Indicators'!Z25</f>
        <v>2</v>
      </c>
      <c r="G25" s="165">
        <f t="shared" si="3"/>
        <v>2</v>
      </c>
      <c r="H25" s="205">
        <f>'Core Indicators'!AH25</f>
        <v>2</v>
      </c>
      <c r="I25" s="205">
        <f>'Core Indicators'!AP25</f>
        <v>1</v>
      </c>
      <c r="J25" s="205">
        <f>'Core Indicators'!BN25</f>
        <v>2</v>
      </c>
      <c r="K25" s="205">
        <f t="shared" si="4"/>
        <v>1.5</v>
      </c>
      <c r="L25" s="251">
        <f t="shared" si="5"/>
        <v>1.8</v>
      </c>
      <c r="M25" s="274">
        <f t="shared" si="6"/>
        <v>1.6666666666666667</v>
      </c>
      <c r="N25" s="206">
        <f>'Core Indicators'!DJ25</f>
        <v>2</v>
      </c>
      <c r="O25" s="206">
        <f>'Core Indicators'!DR25</f>
        <v>2</v>
      </c>
      <c r="P25" s="206">
        <f>'Core Indicators'!DZ25</f>
        <v>1</v>
      </c>
      <c r="Q25" s="206" t="str">
        <f>'Core Indicators'!EH25</f>
        <v>x</v>
      </c>
      <c r="R25" s="206" t="str">
        <f>'Core Indicators'!EP25</f>
        <v>x</v>
      </c>
      <c r="S25" s="165">
        <f t="shared" si="7"/>
        <v>1.6</v>
      </c>
      <c r="T25" s="165">
        <f t="shared" si="8"/>
        <v>1.1666666666666667</v>
      </c>
      <c r="U25" s="205">
        <v>1</v>
      </c>
      <c r="V25" s="205">
        <v>1</v>
      </c>
      <c r="W25" s="205">
        <f>'Core Indicators'!EX25</f>
        <v>2</v>
      </c>
      <c r="X25" s="165">
        <f t="shared" si="9"/>
        <v>1.5</v>
      </c>
      <c r="Y25" s="205">
        <v>1</v>
      </c>
      <c r="Z25" s="165">
        <f t="shared" si="10"/>
        <v>2</v>
      </c>
      <c r="AA25" s="205">
        <f>'Core Indicators'!FF25</f>
        <v>2</v>
      </c>
      <c r="AB25" s="205">
        <f t="shared" si="11"/>
        <v>2</v>
      </c>
      <c r="AC25" s="186">
        <f>'Core Indicators'!GD25</f>
        <v>2</v>
      </c>
      <c r="AD25" s="186">
        <f>'Core Indicators'!GL25</f>
        <v>2</v>
      </c>
      <c r="AE25" s="186">
        <f>'Core Indicators'!GT25</f>
        <v>2</v>
      </c>
      <c r="AF25" s="186">
        <f>'Core Indicators'!HB25</f>
        <v>2</v>
      </c>
      <c r="AG25" s="186">
        <f t="shared" si="12"/>
        <v>2</v>
      </c>
      <c r="AH25" s="186">
        <f>'Core Indicators'!HJ25</f>
        <v>2</v>
      </c>
      <c r="AI25" s="186">
        <f>'Core Indicators'!HR25</f>
        <v>2</v>
      </c>
      <c r="AJ25" s="186">
        <f t="shared" si="13"/>
        <v>2</v>
      </c>
      <c r="AK25" s="186">
        <f>'Core Indicators'!HZ25</f>
        <v>2</v>
      </c>
      <c r="AL25" s="186">
        <f>'Core Indicators'!IH25</f>
        <v>2</v>
      </c>
      <c r="AM25" s="186">
        <f>'Core Indicators'!IP25</f>
        <v>2</v>
      </c>
      <c r="AN25" s="186">
        <f t="shared" si="14"/>
        <v>2</v>
      </c>
    </row>
    <row r="26" spans="1:40" x14ac:dyDescent="0.35">
      <c r="A26" s="205" t="str">
        <f>Lists!C:C</f>
        <v>CRI002</v>
      </c>
      <c r="B26" s="251">
        <f t="shared" si="0"/>
        <v>1.9</v>
      </c>
      <c r="C26" s="165">
        <f t="shared" si="1"/>
        <v>3</v>
      </c>
      <c r="D26" s="274">
        <f t="shared" si="2"/>
        <v>2.2000000000000002</v>
      </c>
      <c r="E26" s="205">
        <f>'Core Indicators'!R26</f>
        <v>2</v>
      </c>
      <c r="F26" s="205">
        <f>'Core Indicators'!Z26</f>
        <v>3</v>
      </c>
      <c r="G26" s="165">
        <f t="shared" si="3"/>
        <v>2.5</v>
      </c>
      <c r="H26" s="205">
        <f>'Core Indicators'!AH26</f>
        <v>2</v>
      </c>
      <c r="I26" s="205">
        <f>'Core Indicators'!AP26</f>
        <v>2</v>
      </c>
      <c r="J26" s="205" t="str">
        <f>'Core Indicators'!BN26</f>
        <v>x</v>
      </c>
      <c r="K26" s="205">
        <f t="shared" si="4"/>
        <v>2</v>
      </c>
      <c r="L26" s="251">
        <f t="shared" si="5"/>
        <v>2</v>
      </c>
      <c r="M26" s="274">
        <f t="shared" si="6"/>
        <v>2</v>
      </c>
      <c r="N26" s="206">
        <f>'Core Indicators'!DJ26</f>
        <v>2</v>
      </c>
      <c r="O26" s="206">
        <f>'Core Indicators'!DR26</f>
        <v>2</v>
      </c>
      <c r="P26" s="206">
        <f>'Core Indicators'!DZ26</f>
        <v>2</v>
      </c>
      <c r="Q26" s="206" t="str">
        <f>'Core Indicators'!EH26</f>
        <v>x</v>
      </c>
      <c r="R26" s="206" t="str">
        <f>'Core Indicators'!EP26</f>
        <v>x</v>
      </c>
      <c r="S26" s="165">
        <f t="shared" si="7"/>
        <v>1.5</v>
      </c>
      <c r="T26" s="165">
        <f t="shared" si="8"/>
        <v>1</v>
      </c>
      <c r="U26" s="205">
        <v>1</v>
      </c>
      <c r="V26" s="205">
        <v>1</v>
      </c>
      <c r="W26" s="205" t="str">
        <f>'Core Indicators'!EX26</f>
        <v>x</v>
      </c>
      <c r="X26" s="165">
        <f t="shared" si="9"/>
        <v>1</v>
      </c>
      <c r="Y26" s="205">
        <v>1</v>
      </c>
      <c r="Z26" s="165">
        <f t="shared" si="10"/>
        <v>2</v>
      </c>
      <c r="AA26" s="205" t="str">
        <f>'Core Indicators'!FF26</f>
        <v>x</v>
      </c>
      <c r="AB26" s="205">
        <f t="shared" si="11"/>
        <v>2</v>
      </c>
      <c r="AC26" s="186">
        <f>'Core Indicators'!GD26</f>
        <v>2</v>
      </c>
      <c r="AD26" s="186">
        <f>'Core Indicators'!GL26</f>
        <v>2</v>
      </c>
      <c r="AE26" s="186">
        <f>'Core Indicators'!GT26</f>
        <v>2</v>
      </c>
      <c r="AF26" s="186">
        <f>'Core Indicators'!HB26</f>
        <v>2</v>
      </c>
      <c r="AG26" s="186">
        <f t="shared" si="12"/>
        <v>2</v>
      </c>
      <c r="AH26" s="186">
        <f>'Core Indicators'!HJ26</f>
        <v>2</v>
      </c>
      <c r="AI26" s="186">
        <f>'Core Indicators'!HR26</f>
        <v>2</v>
      </c>
      <c r="AJ26" s="186">
        <f t="shared" si="13"/>
        <v>2</v>
      </c>
      <c r="AK26" s="186">
        <f>'Core Indicators'!HZ26</f>
        <v>2</v>
      </c>
      <c r="AL26" s="186">
        <f>'Core Indicators'!IH26</f>
        <v>2</v>
      </c>
      <c r="AM26" s="186">
        <f>'Core Indicators'!IP26</f>
        <v>2</v>
      </c>
      <c r="AN26" s="186">
        <f t="shared" si="14"/>
        <v>2</v>
      </c>
    </row>
    <row r="27" spans="1:40" x14ac:dyDescent="0.35">
      <c r="A27" s="205" t="str">
        <f>Lists!C:C</f>
        <v>DJI001</v>
      </c>
      <c r="B27" s="251">
        <f t="shared" si="0"/>
        <v>1.9</v>
      </c>
      <c r="C27" s="165">
        <f t="shared" si="1"/>
        <v>0</v>
      </c>
      <c r="D27" s="274">
        <f t="shared" si="2"/>
        <v>2</v>
      </c>
      <c r="E27" s="205">
        <f>'Core Indicators'!R27</f>
        <v>2</v>
      </c>
      <c r="F27" s="205">
        <f>'Core Indicators'!Z27</f>
        <v>2</v>
      </c>
      <c r="G27" s="165">
        <f t="shared" si="3"/>
        <v>2</v>
      </c>
      <c r="H27" s="205">
        <f>'Core Indicators'!AH27</f>
        <v>2</v>
      </c>
      <c r="I27" s="205">
        <f>'Core Indicators'!AP27</f>
        <v>2</v>
      </c>
      <c r="J27" s="205">
        <f>'Core Indicators'!BN27</f>
        <v>2</v>
      </c>
      <c r="K27" s="205">
        <f t="shared" si="4"/>
        <v>2</v>
      </c>
      <c r="L27" s="251">
        <f t="shared" si="5"/>
        <v>2</v>
      </c>
      <c r="M27" s="274">
        <f t="shared" si="6"/>
        <v>2</v>
      </c>
      <c r="N27" s="206">
        <f>'Core Indicators'!DJ27</f>
        <v>2</v>
      </c>
      <c r="O27" s="206">
        <f>'Core Indicators'!DR27</f>
        <v>2</v>
      </c>
      <c r="P27" s="206">
        <f>'Core Indicators'!DZ27</f>
        <v>2</v>
      </c>
      <c r="Q27" s="206">
        <f>'Core Indicators'!EH27</f>
        <v>2</v>
      </c>
      <c r="R27" s="206">
        <f>'Core Indicators'!EP27</f>
        <v>2</v>
      </c>
      <c r="S27" s="165">
        <f t="shared" si="7"/>
        <v>1.6</v>
      </c>
      <c r="T27" s="165">
        <f t="shared" si="8"/>
        <v>1.1666666666666667</v>
      </c>
      <c r="U27" s="205">
        <v>1</v>
      </c>
      <c r="V27" s="205">
        <v>1</v>
      </c>
      <c r="W27" s="205">
        <f>'Core Indicators'!EX27</f>
        <v>2</v>
      </c>
      <c r="X27" s="165">
        <f t="shared" si="9"/>
        <v>1.5</v>
      </c>
      <c r="Y27" s="205">
        <v>1</v>
      </c>
      <c r="Z27" s="165">
        <f t="shared" si="10"/>
        <v>2</v>
      </c>
      <c r="AA27" s="205">
        <f>'Core Indicators'!FF27</f>
        <v>2</v>
      </c>
      <c r="AB27" s="205">
        <f t="shared" si="11"/>
        <v>2</v>
      </c>
      <c r="AC27" s="186">
        <f>'Core Indicators'!GD27</f>
        <v>2</v>
      </c>
      <c r="AD27" s="186">
        <f>'Core Indicators'!GL27</f>
        <v>2</v>
      </c>
      <c r="AE27" s="186">
        <f>'Core Indicators'!GT27</f>
        <v>2</v>
      </c>
      <c r="AF27" s="186">
        <f>'Core Indicators'!HB27</f>
        <v>2</v>
      </c>
      <c r="AG27" s="186">
        <f t="shared" si="12"/>
        <v>2</v>
      </c>
      <c r="AH27" s="186">
        <f>'Core Indicators'!HJ27</f>
        <v>2</v>
      </c>
      <c r="AI27" s="186">
        <f>'Core Indicators'!HR27</f>
        <v>2</v>
      </c>
      <c r="AJ27" s="186">
        <f t="shared" si="13"/>
        <v>2</v>
      </c>
      <c r="AK27" s="186">
        <f>'Core Indicators'!HZ27</f>
        <v>2</v>
      </c>
      <c r="AL27" s="186">
        <f>'Core Indicators'!IH27</f>
        <v>2</v>
      </c>
      <c r="AM27" s="186">
        <f>'Core Indicators'!IP27</f>
        <v>2</v>
      </c>
      <c r="AN27" s="186">
        <f t="shared" si="14"/>
        <v>2</v>
      </c>
    </row>
    <row r="28" spans="1:40" x14ac:dyDescent="0.35">
      <c r="A28" s="205" t="str">
        <f>Lists!C:C</f>
        <v>DJI002</v>
      </c>
      <c r="B28" s="251">
        <f t="shared" si="0"/>
        <v>1.9</v>
      </c>
      <c r="C28" s="165">
        <f t="shared" si="1"/>
        <v>0</v>
      </c>
      <c r="D28" s="274">
        <f t="shared" si="2"/>
        <v>2</v>
      </c>
      <c r="E28" s="205">
        <f>'Core Indicators'!R28</f>
        <v>2</v>
      </c>
      <c r="F28" s="205">
        <f>'Core Indicators'!Z28</f>
        <v>2</v>
      </c>
      <c r="G28" s="165">
        <f t="shared" si="3"/>
        <v>2</v>
      </c>
      <c r="H28" s="205">
        <f>'Core Indicators'!AH28</f>
        <v>2</v>
      </c>
      <c r="I28" s="205">
        <f>'Core Indicators'!AP28</f>
        <v>2</v>
      </c>
      <c r="J28" s="205">
        <f>'Core Indicators'!BN28</f>
        <v>2</v>
      </c>
      <c r="K28" s="205">
        <f t="shared" si="4"/>
        <v>2</v>
      </c>
      <c r="L28" s="251">
        <f t="shared" si="5"/>
        <v>2</v>
      </c>
      <c r="M28" s="274">
        <f t="shared" si="6"/>
        <v>2</v>
      </c>
      <c r="N28" s="206">
        <f>'Core Indicators'!DJ28</f>
        <v>2</v>
      </c>
      <c r="O28" s="206">
        <f>'Core Indicators'!DR28</f>
        <v>2</v>
      </c>
      <c r="P28" s="206">
        <f>'Core Indicators'!DZ28</f>
        <v>2</v>
      </c>
      <c r="Q28" s="206">
        <f>'Core Indicators'!EH28</f>
        <v>2</v>
      </c>
      <c r="R28" s="206">
        <f>'Core Indicators'!EP28</f>
        <v>2</v>
      </c>
      <c r="S28" s="165">
        <f t="shared" si="7"/>
        <v>1.6</v>
      </c>
      <c r="T28" s="165">
        <f t="shared" si="8"/>
        <v>1.1666666666666667</v>
      </c>
      <c r="U28" s="205">
        <v>1</v>
      </c>
      <c r="V28" s="205">
        <v>1</v>
      </c>
      <c r="W28" s="205">
        <f>'Core Indicators'!EX28</f>
        <v>2</v>
      </c>
      <c r="X28" s="165">
        <f t="shared" si="9"/>
        <v>1.5</v>
      </c>
      <c r="Y28" s="205">
        <v>1</v>
      </c>
      <c r="Z28" s="165">
        <f t="shared" si="10"/>
        <v>2</v>
      </c>
      <c r="AA28" s="205">
        <f>'Core Indicators'!FF28</f>
        <v>2</v>
      </c>
      <c r="AB28" s="205">
        <f t="shared" si="11"/>
        <v>2</v>
      </c>
      <c r="AC28" s="186">
        <f>'Core Indicators'!GD28</f>
        <v>2</v>
      </c>
      <c r="AD28" s="186">
        <f>'Core Indicators'!GL28</f>
        <v>2</v>
      </c>
      <c r="AE28" s="186">
        <f>'Core Indicators'!GT28</f>
        <v>2</v>
      </c>
      <c r="AF28" s="186">
        <f>'Core Indicators'!HB28</f>
        <v>2</v>
      </c>
      <c r="AG28" s="186">
        <f t="shared" si="12"/>
        <v>2</v>
      </c>
      <c r="AH28" s="186">
        <f>'Core Indicators'!HJ28</f>
        <v>2</v>
      </c>
      <c r="AI28" s="186">
        <f>'Core Indicators'!HR28</f>
        <v>2</v>
      </c>
      <c r="AJ28" s="186">
        <f t="shared" si="13"/>
        <v>2</v>
      </c>
      <c r="AK28" s="186">
        <f>'Core Indicators'!HZ28</f>
        <v>2</v>
      </c>
      <c r="AL28" s="186">
        <f>'Core Indicators'!IH28</f>
        <v>2</v>
      </c>
      <c r="AM28" s="186">
        <f>'Core Indicators'!IP28</f>
        <v>2</v>
      </c>
      <c r="AN28" s="186">
        <f t="shared" si="14"/>
        <v>2</v>
      </c>
    </row>
    <row r="29" spans="1:40" x14ac:dyDescent="0.35">
      <c r="A29" s="205" t="str">
        <f>Lists!C:C</f>
        <v>DJI003</v>
      </c>
      <c r="B29" s="251">
        <f t="shared" si="0"/>
        <v>1.9</v>
      </c>
      <c r="C29" s="165">
        <f t="shared" si="1"/>
        <v>0</v>
      </c>
      <c r="D29" s="274">
        <f t="shared" si="2"/>
        <v>2</v>
      </c>
      <c r="E29" s="205">
        <f>'Core Indicators'!R29</f>
        <v>2</v>
      </c>
      <c r="F29" s="205">
        <f>'Core Indicators'!Z29</f>
        <v>2</v>
      </c>
      <c r="G29" s="165">
        <f t="shared" si="3"/>
        <v>2</v>
      </c>
      <c r="H29" s="205">
        <f>'Core Indicators'!AH29</f>
        <v>2</v>
      </c>
      <c r="I29" s="205">
        <f>'Core Indicators'!AP29</f>
        <v>2</v>
      </c>
      <c r="J29" s="205">
        <f>'Core Indicators'!BN29</f>
        <v>2</v>
      </c>
      <c r="K29" s="205">
        <f t="shared" si="4"/>
        <v>2</v>
      </c>
      <c r="L29" s="251">
        <f t="shared" si="5"/>
        <v>2</v>
      </c>
      <c r="M29" s="274">
        <f t="shared" si="6"/>
        <v>2</v>
      </c>
      <c r="N29" s="206">
        <f>'Core Indicators'!DJ29</f>
        <v>2</v>
      </c>
      <c r="O29" s="206">
        <f>'Core Indicators'!DR29</f>
        <v>2</v>
      </c>
      <c r="P29" s="206">
        <f>'Core Indicators'!DZ29</f>
        <v>2</v>
      </c>
      <c r="Q29" s="206">
        <f>'Core Indicators'!EH29</f>
        <v>2</v>
      </c>
      <c r="R29" s="206">
        <f>'Core Indicators'!EP29</f>
        <v>2</v>
      </c>
      <c r="S29" s="165">
        <f t="shared" si="7"/>
        <v>1.6</v>
      </c>
      <c r="T29" s="165">
        <f t="shared" si="8"/>
        <v>1.1666666666666667</v>
      </c>
      <c r="U29" s="205">
        <v>1</v>
      </c>
      <c r="V29" s="205">
        <v>1</v>
      </c>
      <c r="W29" s="205">
        <f>'Core Indicators'!EX29</f>
        <v>2</v>
      </c>
      <c r="X29" s="165">
        <f t="shared" si="9"/>
        <v>1.5</v>
      </c>
      <c r="Y29" s="205">
        <v>1</v>
      </c>
      <c r="Z29" s="165">
        <f t="shared" si="10"/>
        <v>2</v>
      </c>
      <c r="AA29" s="205">
        <f>'Core Indicators'!FF29</f>
        <v>2</v>
      </c>
      <c r="AB29" s="205">
        <f t="shared" si="11"/>
        <v>2</v>
      </c>
      <c r="AC29" s="186">
        <f>'Core Indicators'!GD29</f>
        <v>2</v>
      </c>
      <c r="AD29" s="186">
        <f>'Core Indicators'!GL29</f>
        <v>2</v>
      </c>
      <c r="AE29" s="186">
        <f>'Core Indicators'!GT29</f>
        <v>2</v>
      </c>
      <c r="AF29" s="186">
        <f>'Core Indicators'!HB29</f>
        <v>2</v>
      </c>
      <c r="AG29" s="186">
        <f t="shared" si="12"/>
        <v>2</v>
      </c>
      <c r="AH29" s="186">
        <f>'Core Indicators'!HJ29</f>
        <v>2</v>
      </c>
      <c r="AI29" s="186">
        <f>'Core Indicators'!HR29</f>
        <v>2</v>
      </c>
      <c r="AJ29" s="186">
        <f t="shared" si="13"/>
        <v>2</v>
      </c>
      <c r="AK29" s="186">
        <f>'Core Indicators'!HZ29</f>
        <v>2</v>
      </c>
      <c r="AL29" s="186">
        <f>'Core Indicators'!IH29</f>
        <v>2</v>
      </c>
      <c r="AM29" s="186">
        <f>'Core Indicators'!IP29</f>
        <v>2</v>
      </c>
      <c r="AN29" s="186">
        <f t="shared" si="14"/>
        <v>2</v>
      </c>
    </row>
    <row r="30" spans="1:40" x14ac:dyDescent="0.35">
      <c r="A30" s="205" t="str">
        <f>Lists!C:C</f>
        <v>DOM002</v>
      </c>
      <c r="B30" s="251">
        <f t="shared" si="0"/>
        <v>1.9</v>
      </c>
      <c r="C30" s="165">
        <f t="shared" si="1"/>
        <v>2</v>
      </c>
      <c r="D30" s="274">
        <f t="shared" si="2"/>
        <v>2</v>
      </c>
      <c r="E30" s="205">
        <f>'Core Indicators'!R30</f>
        <v>2</v>
      </c>
      <c r="F30" s="205">
        <f>'Core Indicators'!Z30</f>
        <v>2</v>
      </c>
      <c r="G30" s="165">
        <f t="shared" si="3"/>
        <v>2</v>
      </c>
      <c r="H30" s="205">
        <f>'Core Indicators'!AH30</f>
        <v>2</v>
      </c>
      <c r="I30" s="205">
        <f>'Core Indicators'!AP30</f>
        <v>2</v>
      </c>
      <c r="J30" s="205" t="str">
        <f>'Core Indicators'!BN30</f>
        <v>x</v>
      </c>
      <c r="K30" s="205">
        <f t="shared" si="4"/>
        <v>2</v>
      </c>
      <c r="L30" s="251">
        <f t="shared" si="5"/>
        <v>2</v>
      </c>
      <c r="M30" s="274">
        <f t="shared" si="6"/>
        <v>2</v>
      </c>
      <c r="N30" s="206">
        <f>'Core Indicators'!DJ30</f>
        <v>2</v>
      </c>
      <c r="O30" s="206">
        <f>'Core Indicators'!DR30</f>
        <v>2</v>
      </c>
      <c r="P30" s="206">
        <f>'Core Indicators'!DZ30</f>
        <v>2</v>
      </c>
      <c r="Q30" s="206" t="str">
        <f>'Core Indicators'!EH30</f>
        <v>x</v>
      </c>
      <c r="R30" s="206" t="str">
        <f>'Core Indicators'!EP30</f>
        <v>x</v>
      </c>
      <c r="S30" s="165">
        <f t="shared" si="7"/>
        <v>1.5</v>
      </c>
      <c r="T30" s="165">
        <f t="shared" si="8"/>
        <v>1</v>
      </c>
      <c r="U30" s="205">
        <v>1</v>
      </c>
      <c r="V30" s="205">
        <v>1</v>
      </c>
      <c r="W30" s="205" t="str">
        <f>'Core Indicators'!EX30</f>
        <v>x</v>
      </c>
      <c r="X30" s="165">
        <f t="shared" si="9"/>
        <v>1</v>
      </c>
      <c r="Y30" s="205">
        <v>1</v>
      </c>
      <c r="Z30" s="165">
        <f t="shared" si="10"/>
        <v>2</v>
      </c>
      <c r="AA30" s="205">
        <f>'Core Indicators'!FF30</f>
        <v>2</v>
      </c>
      <c r="AB30" s="205">
        <f t="shared" si="11"/>
        <v>2</v>
      </c>
      <c r="AC30" s="186">
        <f>'Core Indicators'!GD30</f>
        <v>2</v>
      </c>
      <c r="AD30" s="186">
        <f>'Core Indicators'!GL30</f>
        <v>2</v>
      </c>
      <c r="AE30" s="186">
        <f>'Core Indicators'!GT30</f>
        <v>2</v>
      </c>
      <c r="AF30" s="186">
        <f>'Core Indicators'!HB30</f>
        <v>2</v>
      </c>
      <c r="AG30" s="186">
        <f t="shared" si="12"/>
        <v>2</v>
      </c>
      <c r="AH30" s="186">
        <f>'Core Indicators'!HJ30</f>
        <v>2</v>
      </c>
      <c r="AI30" s="186">
        <f>'Core Indicators'!HR30</f>
        <v>2</v>
      </c>
      <c r="AJ30" s="186">
        <f t="shared" si="13"/>
        <v>2</v>
      </c>
      <c r="AK30" s="186">
        <f>'Core Indicators'!HZ30</f>
        <v>2</v>
      </c>
      <c r="AL30" s="186">
        <f>'Core Indicators'!IH30</f>
        <v>2</v>
      </c>
      <c r="AM30" s="186">
        <f>'Core Indicators'!IP30</f>
        <v>2</v>
      </c>
      <c r="AN30" s="186">
        <f t="shared" si="14"/>
        <v>2</v>
      </c>
    </row>
    <row r="31" spans="1:40" x14ac:dyDescent="0.35">
      <c r="A31" s="205" t="str">
        <f>Lists!C:C</f>
        <v>DZA002</v>
      </c>
      <c r="B31" s="251">
        <f t="shared" si="0"/>
        <v>2</v>
      </c>
      <c r="C31" s="165">
        <f t="shared" si="1"/>
        <v>0</v>
      </c>
      <c r="D31" s="274">
        <f t="shared" si="2"/>
        <v>2.2000000000000002</v>
      </c>
      <c r="E31" s="205">
        <f>'Core Indicators'!R31</f>
        <v>2</v>
      </c>
      <c r="F31" s="205">
        <f>'Core Indicators'!Z31</f>
        <v>2</v>
      </c>
      <c r="G31" s="165">
        <f t="shared" si="3"/>
        <v>2</v>
      </c>
      <c r="H31" s="205">
        <f>'Core Indicators'!AH31</f>
        <v>2</v>
      </c>
      <c r="I31" s="205">
        <f>'Core Indicators'!AP31</f>
        <v>2</v>
      </c>
      <c r="J31" s="205">
        <f>'Core Indicators'!BN31</f>
        <v>3</v>
      </c>
      <c r="K31" s="205">
        <f t="shared" si="4"/>
        <v>2.5</v>
      </c>
      <c r="L31" s="251">
        <f t="shared" si="5"/>
        <v>2.2999999999999998</v>
      </c>
      <c r="M31" s="274">
        <f t="shared" si="6"/>
        <v>2</v>
      </c>
      <c r="N31" s="206">
        <f>'Core Indicators'!DJ31</f>
        <v>2</v>
      </c>
      <c r="O31" s="206">
        <f>'Core Indicators'!DR31</f>
        <v>2</v>
      </c>
      <c r="P31" s="206">
        <f>'Core Indicators'!DZ31</f>
        <v>2</v>
      </c>
      <c r="Q31" s="206">
        <f>'Core Indicators'!EH31</f>
        <v>2</v>
      </c>
      <c r="R31" s="206">
        <f>'Core Indicators'!EP31</f>
        <v>2</v>
      </c>
      <c r="S31" s="165">
        <f t="shared" si="7"/>
        <v>1.7</v>
      </c>
      <c r="T31" s="165">
        <f t="shared" si="8"/>
        <v>1.3333333333333333</v>
      </c>
      <c r="U31" s="205">
        <v>1</v>
      </c>
      <c r="V31" s="205">
        <v>1</v>
      </c>
      <c r="W31" s="205">
        <f>'Core Indicators'!EX31</f>
        <v>3</v>
      </c>
      <c r="X31" s="165">
        <f t="shared" si="9"/>
        <v>2</v>
      </c>
      <c r="Y31" s="205">
        <v>1</v>
      </c>
      <c r="Z31" s="165">
        <f t="shared" si="10"/>
        <v>2</v>
      </c>
      <c r="AA31" s="205">
        <f>'Core Indicators'!FF31</f>
        <v>2</v>
      </c>
      <c r="AB31" s="205">
        <f t="shared" si="11"/>
        <v>2</v>
      </c>
      <c r="AC31" s="186">
        <f>'Core Indicators'!GD31</f>
        <v>2</v>
      </c>
      <c r="AD31" s="186">
        <f>'Core Indicators'!GL31</f>
        <v>2</v>
      </c>
      <c r="AE31" s="186">
        <f>'Core Indicators'!GT31</f>
        <v>2</v>
      </c>
      <c r="AF31" s="186">
        <f>'Core Indicators'!HB31</f>
        <v>2</v>
      </c>
      <c r="AG31" s="186">
        <f t="shared" si="12"/>
        <v>2</v>
      </c>
      <c r="AH31" s="186">
        <f>'Core Indicators'!HJ31</f>
        <v>2</v>
      </c>
      <c r="AI31" s="186">
        <f>'Core Indicators'!HR31</f>
        <v>2</v>
      </c>
      <c r="AJ31" s="186">
        <f t="shared" si="13"/>
        <v>2</v>
      </c>
      <c r="AK31" s="186">
        <f>'Core Indicators'!HZ31</f>
        <v>2</v>
      </c>
      <c r="AL31" s="186">
        <f>'Core Indicators'!IH31</f>
        <v>2</v>
      </c>
      <c r="AM31" s="186">
        <f>'Core Indicators'!IP31</f>
        <v>2</v>
      </c>
      <c r="AN31" s="186">
        <f t="shared" si="14"/>
        <v>2</v>
      </c>
    </row>
    <row r="32" spans="1:40" x14ac:dyDescent="0.35">
      <c r="A32" s="205" t="str">
        <f>Lists!C:C</f>
        <v>DZA003</v>
      </c>
      <c r="B32" s="251">
        <f t="shared" si="0"/>
        <v>2.7</v>
      </c>
      <c r="C32" s="165">
        <f t="shared" si="1"/>
        <v>0</v>
      </c>
      <c r="D32" s="274">
        <f t="shared" si="2"/>
        <v>3</v>
      </c>
      <c r="E32" s="205">
        <f>'Core Indicators'!R32</f>
        <v>3</v>
      </c>
      <c r="F32" s="205">
        <f>'Core Indicators'!Z32</f>
        <v>3</v>
      </c>
      <c r="G32" s="165">
        <f t="shared" si="3"/>
        <v>3</v>
      </c>
      <c r="H32" s="205">
        <f>'Core Indicators'!AH32</f>
        <v>3</v>
      </c>
      <c r="I32" s="205">
        <f>'Core Indicators'!AP32</f>
        <v>3</v>
      </c>
      <c r="J32" s="205">
        <f>'Core Indicators'!BN32</f>
        <v>3</v>
      </c>
      <c r="K32" s="205">
        <f t="shared" si="4"/>
        <v>3</v>
      </c>
      <c r="L32" s="251">
        <f t="shared" si="5"/>
        <v>3</v>
      </c>
      <c r="M32" s="274">
        <f t="shared" si="6"/>
        <v>3</v>
      </c>
      <c r="N32" s="206">
        <f>'Core Indicators'!DJ32</f>
        <v>3</v>
      </c>
      <c r="O32" s="206">
        <f>'Core Indicators'!DR32</f>
        <v>3</v>
      </c>
      <c r="P32" s="206">
        <f>'Core Indicators'!DZ32</f>
        <v>3</v>
      </c>
      <c r="Q32" s="206">
        <f>'Core Indicators'!EH32</f>
        <v>3</v>
      </c>
      <c r="R32" s="206">
        <f>'Core Indicators'!EP32</f>
        <v>3</v>
      </c>
      <c r="S32" s="165">
        <f t="shared" si="7"/>
        <v>1.9</v>
      </c>
      <c r="T32" s="165">
        <f t="shared" si="8"/>
        <v>1.3333333333333333</v>
      </c>
      <c r="U32" s="205">
        <v>1</v>
      </c>
      <c r="V32" s="205">
        <v>1</v>
      </c>
      <c r="W32" s="205">
        <f>'Core Indicators'!EX32</f>
        <v>3</v>
      </c>
      <c r="X32" s="165">
        <f t="shared" si="9"/>
        <v>2</v>
      </c>
      <c r="Y32" s="205">
        <v>1</v>
      </c>
      <c r="Z32" s="165">
        <f t="shared" si="10"/>
        <v>2.5</v>
      </c>
      <c r="AA32" s="205">
        <f>'Core Indicators'!FF32</f>
        <v>3</v>
      </c>
      <c r="AB32" s="205">
        <f t="shared" si="11"/>
        <v>2</v>
      </c>
      <c r="AC32" s="186">
        <f>'Core Indicators'!GD32</f>
        <v>2</v>
      </c>
      <c r="AD32" s="186">
        <f>'Core Indicators'!GL32</f>
        <v>2</v>
      </c>
      <c r="AE32" s="186">
        <f>'Core Indicators'!GT32</f>
        <v>2</v>
      </c>
      <c r="AF32" s="186">
        <f>'Core Indicators'!HB32</f>
        <v>2</v>
      </c>
      <c r="AG32" s="186">
        <f t="shared" si="12"/>
        <v>2</v>
      </c>
      <c r="AH32" s="186">
        <f>'Core Indicators'!HJ32</f>
        <v>2</v>
      </c>
      <c r="AI32" s="186">
        <f>'Core Indicators'!HR32</f>
        <v>2</v>
      </c>
      <c r="AJ32" s="186">
        <f t="shared" si="13"/>
        <v>2</v>
      </c>
      <c r="AK32" s="186">
        <f>'Core Indicators'!HZ32</f>
        <v>2</v>
      </c>
      <c r="AL32" s="186">
        <f>'Core Indicators'!IH32</f>
        <v>2</v>
      </c>
      <c r="AM32" s="186">
        <f>'Core Indicators'!IP32</f>
        <v>2</v>
      </c>
      <c r="AN32" s="186">
        <f t="shared" si="14"/>
        <v>2</v>
      </c>
    </row>
    <row r="33" spans="1:40" x14ac:dyDescent="0.35">
      <c r="A33" s="205" t="str">
        <f>Lists!C:C</f>
        <v>DZA004</v>
      </c>
      <c r="B33" s="251" t="str">
        <f t="shared" si="0"/>
        <v>x</v>
      </c>
      <c r="C33" s="165">
        <f t="shared" si="1"/>
        <v>3</v>
      </c>
      <c r="D33" s="274">
        <f t="shared" si="2"/>
        <v>2</v>
      </c>
      <c r="E33" s="205">
        <f>'Core Indicators'!R33</f>
        <v>2</v>
      </c>
      <c r="F33" s="205">
        <f>'Core Indicators'!Z33</f>
        <v>2</v>
      </c>
      <c r="G33" s="165">
        <f t="shared" si="3"/>
        <v>2</v>
      </c>
      <c r="H33" s="205" t="str">
        <f>'Core Indicators'!AH33</f>
        <v>x</v>
      </c>
      <c r="I33" s="205" t="str">
        <f>'Core Indicators'!AP33</f>
        <v>x</v>
      </c>
      <c r="J33" s="205">
        <f>'Core Indicators'!BN33</f>
        <v>2</v>
      </c>
      <c r="K33" s="205">
        <f t="shared" si="4"/>
        <v>2</v>
      </c>
      <c r="L33" s="251">
        <f t="shared" si="5"/>
        <v>2</v>
      </c>
      <c r="M33" s="274" t="str">
        <f t="shared" si="6"/>
        <v>x</v>
      </c>
      <c r="N33" s="206" t="str">
        <f>'Core Indicators'!DJ33</f>
        <v>x</v>
      </c>
      <c r="O33" s="206" t="str">
        <f>'Core Indicators'!DR33</f>
        <v>x</v>
      </c>
      <c r="P33" s="206" t="str">
        <f>'Core Indicators'!DZ33</f>
        <v>x</v>
      </c>
      <c r="Q33" s="206" t="str">
        <f>'Core Indicators'!EH33</f>
        <v>x</v>
      </c>
      <c r="R33" s="206" t="str">
        <f>'Core Indicators'!EP33</f>
        <v>x</v>
      </c>
      <c r="S33" s="165">
        <f t="shared" si="7"/>
        <v>1.3</v>
      </c>
      <c r="T33" s="165">
        <f t="shared" si="8"/>
        <v>1.1666666666666667</v>
      </c>
      <c r="U33" s="205">
        <v>1</v>
      </c>
      <c r="V33" s="205">
        <v>1</v>
      </c>
      <c r="W33" s="205">
        <f>'Core Indicators'!EX33</f>
        <v>2</v>
      </c>
      <c r="X33" s="165">
        <f t="shared" si="9"/>
        <v>1.5</v>
      </c>
      <c r="Y33" s="205">
        <v>1</v>
      </c>
      <c r="Z33" s="165">
        <f t="shared" si="10"/>
        <v>1.5</v>
      </c>
      <c r="AA33" s="205">
        <f>'Core Indicators'!FF33</f>
        <v>1</v>
      </c>
      <c r="AB33" s="205">
        <f t="shared" si="11"/>
        <v>2</v>
      </c>
      <c r="AC33" s="186">
        <f>'Core Indicators'!GD33</f>
        <v>2</v>
      </c>
      <c r="AD33" s="186">
        <f>'Core Indicators'!GL33</f>
        <v>2</v>
      </c>
      <c r="AE33" s="186">
        <f>'Core Indicators'!GT33</f>
        <v>2</v>
      </c>
      <c r="AF33" s="186">
        <f>'Core Indicators'!HB33</f>
        <v>2</v>
      </c>
      <c r="AG33" s="186">
        <f t="shared" si="12"/>
        <v>2</v>
      </c>
      <c r="AH33" s="186">
        <f>'Core Indicators'!HJ33</f>
        <v>2</v>
      </c>
      <c r="AI33" s="186">
        <f>'Core Indicators'!HR33</f>
        <v>2</v>
      </c>
      <c r="AJ33" s="186">
        <f t="shared" si="13"/>
        <v>2</v>
      </c>
      <c r="AK33" s="186">
        <f>'Core Indicators'!HZ33</f>
        <v>2</v>
      </c>
      <c r="AL33" s="186">
        <f>'Core Indicators'!IH33</f>
        <v>2</v>
      </c>
      <c r="AM33" s="186">
        <f>'Core Indicators'!IP33</f>
        <v>2</v>
      </c>
      <c r="AN33" s="186">
        <f t="shared" si="14"/>
        <v>2</v>
      </c>
    </row>
    <row r="34" spans="1:40" x14ac:dyDescent="0.35">
      <c r="A34" s="205" t="str">
        <f>Lists!C:C</f>
        <v>ECU002</v>
      </c>
      <c r="B34" s="251">
        <f t="shared" si="0"/>
        <v>1.7</v>
      </c>
      <c r="C34" s="165">
        <f t="shared" si="1"/>
        <v>0</v>
      </c>
      <c r="D34" s="274">
        <f t="shared" si="2"/>
        <v>1.8</v>
      </c>
      <c r="E34" s="205">
        <f>'Core Indicators'!R34</f>
        <v>1</v>
      </c>
      <c r="F34" s="205">
        <f>'Core Indicators'!Z34</f>
        <v>2</v>
      </c>
      <c r="G34" s="165">
        <f t="shared" si="3"/>
        <v>1.5</v>
      </c>
      <c r="H34" s="205">
        <f>'Core Indicators'!AH34</f>
        <v>2</v>
      </c>
      <c r="I34" s="205">
        <f>'Core Indicators'!AP34</f>
        <v>2</v>
      </c>
      <c r="J34" s="205">
        <f>'Core Indicators'!BN34</f>
        <v>2</v>
      </c>
      <c r="K34" s="205">
        <f t="shared" si="4"/>
        <v>2</v>
      </c>
      <c r="L34" s="251">
        <f t="shared" si="5"/>
        <v>2</v>
      </c>
      <c r="M34" s="274">
        <f t="shared" si="6"/>
        <v>2</v>
      </c>
      <c r="N34" s="206">
        <f>'Core Indicators'!DJ34</f>
        <v>2</v>
      </c>
      <c r="O34" s="206">
        <f>'Core Indicators'!DR34</f>
        <v>2</v>
      </c>
      <c r="P34" s="206">
        <f>'Core Indicators'!DZ34</f>
        <v>2</v>
      </c>
      <c r="Q34" s="206">
        <f>'Core Indicators'!EH34</f>
        <v>2</v>
      </c>
      <c r="R34" s="206">
        <f>'Core Indicators'!EP34</f>
        <v>2</v>
      </c>
      <c r="S34" s="165">
        <f t="shared" si="7"/>
        <v>1.3</v>
      </c>
      <c r="T34" s="165">
        <f t="shared" si="8"/>
        <v>1.1666666666666667</v>
      </c>
      <c r="U34" s="205">
        <v>1</v>
      </c>
      <c r="V34" s="205">
        <v>1</v>
      </c>
      <c r="W34" s="205">
        <f>'Core Indicators'!EX34</f>
        <v>2</v>
      </c>
      <c r="X34" s="165">
        <f t="shared" si="9"/>
        <v>1.5</v>
      </c>
      <c r="Y34" s="205">
        <v>1</v>
      </c>
      <c r="Z34" s="165">
        <f t="shared" si="10"/>
        <v>1.5</v>
      </c>
      <c r="AA34" s="205">
        <f>'Core Indicators'!FF34</f>
        <v>1</v>
      </c>
      <c r="AB34" s="205">
        <f t="shared" si="11"/>
        <v>2</v>
      </c>
      <c r="AC34" s="186">
        <f>'Core Indicators'!GD34</f>
        <v>2</v>
      </c>
      <c r="AD34" s="186">
        <f>'Core Indicators'!GL34</f>
        <v>2</v>
      </c>
      <c r="AE34" s="186">
        <f>'Core Indicators'!GT34</f>
        <v>2</v>
      </c>
      <c r="AF34" s="186">
        <f>'Core Indicators'!HB34</f>
        <v>2</v>
      </c>
      <c r="AG34" s="186">
        <f t="shared" si="12"/>
        <v>2</v>
      </c>
      <c r="AH34" s="186">
        <f>'Core Indicators'!HJ34</f>
        <v>2</v>
      </c>
      <c r="AI34" s="186">
        <f>'Core Indicators'!HR34</f>
        <v>2</v>
      </c>
      <c r="AJ34" s="186">
        <f t="shared" si="13"/>
        <v>2</v>
      </c>
      <c r="AK34" s="186">
        <f>'Core Indicators'!HZ34</f>
        <v>2</v>
      </c>
      <c r="AL34" s="186">
        <f>'Core Indicators'!IH34</f>
        <v>2</v>
      </c>
      <c r="AM34" s="186">
        <f>'Core Indicators'!IP34</f>
        <v>2</v>
      </c>
      <c r="AN34" s="186">
        <f t="shared" si="14"/>
        <v>2</v>
      </c>
    </row>
    <row r="35" spans="1:40" x14ac:dyDescent="0.35">
      <c r="A35" s="205" t="str">
        <f>Lists!C:C</f>
        <v>EGY002</v>
      </c>
      <c r="B35" s="251">
        <f t="shared" ref="B35:B66" si="15">IF(OR(M35="x",D35="x"),"x",ROUND((5-GEOMEAN(((5-D35)/5*4+1),((5-M35)/5*4+1),((5-M35)/5*4+1)))/4*3.5+S35*0.3,1))</f>
        <v>2</v>
      </c>
      <c r="C35" s="165">
        <f t="shared" ref="C35:C66" si="16">COUNTIF(E35:F35,"x")+COUNTIF(H35:I35,"x")+COUNTIF(J35:J35,"x")+COUNTIF(M35,"x")+COUNTIF(U35:W35,"x")+COUNTIF(Y35:AB35,"x")</f>
        <v>0</v>
      </c>
      <c r="D35" s="274">
        <f t="shared" ref="D35:D66" si="17">IF(OR(L35="x",G35="x"),"x",ROUND((5-GEOMEAN(((5-L35)/5*4+1),((5-L35)/5*4+1),((5-G35)/5*4+1)))/4*5,1))</f>
        <v>2.2000000000000002</v>
      </c>
      <c r="E35" s="205">
        <f>'Core Indicators'!R35</f>
        <v>2</v>
      </c>
      <c r="F35" s="205">
        <f>'Core Indicators'!Z35</f>
        <v>2</v>
      </c>
      <c r="G35" s="165">
        <f t="shared" ref="G35:G66" si="18">IF(AND(F35="x",E35="x"),"x",IF(OR(F35="x",E35="x"),AVERAGE(E35,F35),ROUND((10-GEOMEAN(((10-E35)/10*9+1),((10-F35)/10*9+1)))/9*10,1)))</f>
        <v>2</v>
      </c>
      <c r="H35" s="205">
        <f>'Core Indicators'!AH35</f>
        <v>2</v>
      </c>
      <c r="I35" s="205">
        <f>'Core Indicators'!AP35</f>
        <v>2</v>
      </c>
      <c r="J35" s="205">
        <f>'Core Indicators'!BN35</f>
        <v>3</v>
      </c>
      <c r="K35" s="205">
        <f t="shared" ref="K35:K66" si="19">IF(AND(J35="x",I35="x"),"x",IF(OR(J35="x",I35="x"),AVERAGE(I35,J35),ROUND((10-GEOMEAN(((10-I35)/10*9+1),((10-J35)/10*9+1)))/9*10,1)))</f>
        <v>2.5</v>
      </c>
      <c r="L35" s="251">
        <f t="shared" ref="L35:L66" si="20">IF(AND(H35="x",K35="x"),"x",IF(OR(H35="x",K35="x"),AVERAGE(H35,K35),ROUND((10-GEOMEAN(((10-H35)/10*9+1),((10-K35)/10*9+1)))/9*10,1)))</f>
        <v>2.2999999999999998</v>
      </c>
      <c r="M35" s="274">
        <f t="shared" ref="M35:M66" si="21">IF(N35="x","x",AVERAGE(N35:R35))</f>
        <v>2</v>
      </c>
      <c r="N35" s="206">
        <f>'Core Indicators'!DJ35</f>
        <v>2</v>
      </c>
      <c r="O35" s="206">
        <f>'Core Indicators'!DR35</f>
        <v>2</v>
      </c>
      <c r="P35" s="206">
        <f>'Core Indicators'!DZ35</f>
        <v>2</v>
      </c>
      <c r="Q35" s="206">
        <f>'Core Indicators'!EH35</f>
        <v>2</v>
      </c>
      <c r="R35" s="206">
        <f>'Core Indicators'!EP35</f>
        <v>2</v>
      </c>
      <c r="S35" s="165">
        <f t="shared" ref="S35:S66" si="22">IF(OR(Z35="x",T35="x"),T35,ROUND((10-GEOMEAN(((10-T35)/10*9+1),((10-Z35)/10*9+1)))/9*10,1))</f>
        <v>1.9</v>
      </c>
      <c r="T35" s="165">
        <f t="shared" ref="T35:T66" si="23">AVERAGE(U35,X35,Y35)</f>
        <v>1.3333333333333333</v>
      </c>
      <c r="U35" s="205">
        <v>1</v>
      </c>
      <c r="V35" s="205">
        <v>1</v>
      </c>
      <c r="W35" s="205">
        <f>'Core Indicators'!EX35</f>
        <v>3</v>
      </c>
      <c r="X35" s="165">
        <f t="shared" ref="X35:X66" si="24">AVERAGE(V35:W35)</f>
        <v>2</v>
      </c>
      <c r="Y35" s="205">
        <v>1</v>
      </c>
      <c r="Z35" s="165">
        <f t="shared" ref="Z35:Z66" si="25">IF(AND(AA35="x",AB35="x"),"x",AVERAGE(AA35:AB35))</f>
        <v>2.5</v>
      </c>
      <c r="AA35" s="205">
        <f>'Core Indicators'!FF35</f>
        <v>3</v>
      </c>
      <c r="AB35" s="205">
        <f t="shared" ref="AB35:AB66" si="26">IF(AND(AJ35="x",AN35="x",AG35="x"),"x",(AVERAGE(AJ35,AN35,AG35)))</f>
        <v>2</v>
      </c>
      <c r="AC35" s="186">
        <f>'Core Indicators'!GD35</f>
        <v>2</v>
      </c>
      <c r="AD35" s="186">
        <f>'Core Indicators'!GL35</f>
        <v>2</v>
      </c>
      <c r="AE35" s="186">
        <f>'Core Indicators'!GT35</f>
        <v>2</v>
      </c>
      <c r="AF35" s="186">
        <f>'Core Indicators'!HB35</f>
        <v>2</v>
      </c>
      <c r="AG35" s="186">
        <f t="shared" ref="AG35:AG66" si="27">IF(AND(AC35="x",AD35="x",AE35="x",AF35="x"),"x",AVERAGE(AC35:AF35))</f>
        <v>2</v>
      </c>
      <c r="AH35" s="186">
        <f>'Core Indicators'!HJ35</f>
        <v>2</v>
      </c>
      <c r="AI35" s="186">
        <f>'Core Indicators'!HR35</f>
        <v>2</v>
      </c>
      <c r="AJ35" s="186">
        <f t="shared" ref="AJ35:AJ66" si="28">IF(AND(AH35="x",AI35="x"),"x",AVERAGE(AH35:AI35))</f>
        <v>2</v>
      </c>
      <c r="AK35" s="186">
        <f>'Core Indicators'!HZ35</f>
        <v>2</v>
      </c>
      <c r="AL35" s="186">
        <f>'Core Indicators'!IH35</f>
        <v>2</v>
      </c>
      <c r="AM35" s="186">
        <f>'Core Indicators'!IP35</f>
        <v>2</v>
      </c>
      <c r="AN35" s="186">
        <f t="shared" ref="AN35:AN66" si="29">IF(AND(AK35="x",AL35="x",AM35="x"),"x",AVERAGE(AK35:AM35))</f>
        <v>2</v>
      </c>
    </row>
    <row r="36" spans="1:40" x14ac:dyDescent="0.35">
      <c r="A36" s="205" t="str">
        <f>Lists!C:C</f>
        <v>ERI001</v>
      </c>
      <c r="B36" s="251">
        <f t="shared" si="15"/>
        <v>2.2000000000000002</v>
      </c>
      <c r="C36" s="165">
        <f t="shared" si="16"/>
        <v>1</v>
      </c>
      <c r="D36" s="274">
        <f t="shared" si="17"/>
        <v>2.7</v>
      </c>
      <c r="E36" s="205">
        <f>'Core Indicators'!R36</f>
        <v>2</v>
      </c>
      <c r="F36" s="205">
        <f>'Core Indicators'!Z36</f>
        <v>2</v>
      </c>
      <c r="G36" s="165">
        <f t="shared" si="18"/>
        <v>2</v>
      </c>
      <c r="H36" s="205">
        <f>'Core Indicators'!AH36</f>
        <v>3</v>
      </c>
      <c r="I36" s="205">
        <f>'Core Indicators'!AP36</f>
        <v>3</v>
      </c>
      <c r="J36" s="205" t="str">
        <f>'Core Indicators'!BN36</f>
        <v>x</v>
      </c>
      <c r="K36" s="205">
        <f t="shared" si="19"/>
        <v>3</v>
      </c>
      <c r="L36" s="251">
        <f t="shared" si="20"/>
        <v>3</v>
      </c>
      <c r="M36" s="274">
        <f t="shared" si="21"/>
        <v>2.3333333333333335</v>
      </c>
      <c r="N36" s="206">
        <f>'Core Indicators'!DJ36</f>
        <v>2</v>
      </c>
      <c r="O36" s="206">
        <f>'Core Indicators'!DR36</f>
        <v>2</v>
      </c>
      <c r="P36" s="206">
        <f>'Core Indicators'!DZ36</f>
        <v>3</v>
      </c>
      <c r="Q36" s="206" t="str">
        <f>'Core Indicators'!EH36</f>
        <v>x</v>
      </c>
      <c r="R36" s="206" t="str">
        <f>'Core Indicators'!EP36</f>
        <v>x</v>
      </c>
      <c r="S36" s="165">
        <f t="shared" si="22"/>
        <v>1.7</v>
      </c>
      <c r="T36" s="165">
        <f t="shared" si="23"/>
        <v>1.3333333333333333</v>
      </c>
      <c r="U36" s="205">
        <v>1</v>
      </c>
      <c r="V36" s="205">
        <v>1</v>
      </c>
      <c r="W36" s="205">
        <f>'Core Indicators'!EX36</f>
        <v>3</v>
      </c>
      <c r="X36" s="165">
        <f t="shared" si="24"/>
        <v>2</v>
      </c>
      <c r="Y36" s="205">
        <v>1</v>
      </c>
      <c r="Z36" s="165">
        <f t="shared" si="25"/>
        <v>2</v>
      </c>
      <c r="AA36" s="205">
        <f>'Core Indicators'!FF36</f>
        <v>2</v>
      </c>
      <c r="AB36" s="205">
        <f t="shared" si="26"/>
        <v>2</v>
      </c>
      <c r="AC36" s="186">
        <f>'Core Indicators'!GD36</f>
        <v>2</v>
      </c>
      <c r="AD36" s="186">
        <f>'Core Indicators'!GL36</f>
        <v>2</v>
      </c>
      <c r="AE36" s="186">
        <f>'Core Indicators'!GT36</f>
        <v>2</v>
      </c>
      <c r="AF36" s="186">
        <f>'Core Indicators'!HB36</f>
        <v>2</v>
      </c>
      <c r="AG36" s="186">
        <f t="shared" si="27"/>
        <v>2</v>
      </c>
      <c r="AH36" s="186">
        <f>'Core Indicators'!HJ36</f>
        <v>2</v>
      </c>
      <c r="AI36" s="186">
        <f>'Core Indicators'!HR36</f>
        <v>2</v>
      </c>
      <c r="AJ36" s="186">
        <f t="shared" si="28"/>
        <v>2</v>
      </c>
      <c r="AK36" s="186">
        <f>'Core Indicators'!HZ36</f>
        <v>2</v>
      </c>
      <c r="AL36" s="186">
        <f>'Core Indicators'!IH36</f>
        <v>2</v>
      </c>
      <c r="AM36" s="186">
        <f>'Core Indicators'!IP36</f>
        <v>2</v>
      </c>
      <c r="AN36" s="186">
        <f t="shared" si="29"/>
        <v>2</v>
      </c>
    </row>
    <row r="37" spans="1:40" x14ac:dyDescent="0.35">
      <c r="A37" s="205" t="str">
        <f>Lists!C:C</f>
        <v>ESP002</v>
      </c>
      <c r="B37" s="251">
        <f t="shared" si="15"/>
        <v>2</v>
      </c>
      <c r="C37" s="165">
        <f t="shared" si="16"/>
        <v>0</v>
      </c>
      <c r="D37" s="274">
        <f t="shared" si="17"/>
        <v>2.2000000000000002</v>
      </c>
      <c r="E37" s="205">
        <f>'Core Indicators'!R37</f>
        <v>2</v>
      </c>
      <c r="F37" s="205">
        <f>'Core Indicators'!Z37</f>
        <v>2</v>
      </c>
      <c r="G37" s="165">
        <f t="shared" si="18"/>
        <v>2</v>
      </c>
      <c r="H37" s="205">
        <f>'Core Indicators'!AH37</f>
        <v>2</v>
      </c>
      <c r="I37" s="205">
        <f>'Core Indicators'!AP37</f>
        <v>2</v>
      </c>
      <c r="J37" s="205">
        <f>'Core Indicators'!BN37</f>
        <v>3</v>
      </c>
      <c r="K37" s="205">
        <f t="shared" si="19"/>
        <v>2.5</v>
      </c>
      <c r="L37" s="251">
        <f t="shared" si="20"/>
        <v>2.2999999999999998</v>
      </c>
      <c r="M37" s="274">
        <f t="shared" si="21"/>
        <v>2</v>
      </c>
      <c r="N37" s="206">
        <f>'Core Indicators'!DJ37</f>
        <v>2</v>
      </c>
      <c r="O37" s="206">
        <f>'Core Indicators'!DR37</f>
        <v>2</v>
      </c>
      <c r="P37" s="206">
        <f>'Core Indicators'!DZ37</f>
        <v>2</v>
      </c>
      <c r="Q37" s="206">
        <f>'Core Indicators'!EH37</f>
        <v>2</v>
      </c>
      <c r="R37" s="206">
        <f>'Core Indicators'!EP37</f>
        <v>2</v>
      </c>
      <c r="S37" s="165">
        <f t="shared" si="22"/>
        <v>1.9</v>
      </c>
      <c r="T37" s="165">
        <f t="shared" si="23"/>
        <v>1.3333333333333333</v>
      </c>
      <c r="U37" s="205">
        <v>1</v>
      </c>
      <c r="V37" s="205">
        <v>1</v>
      </c>
      <c r="W37" s="205">
        <f>'Core Indicators'!EX37</f>
        <v>3</v>
      </c>
      <c r="X37" s="165">
        <f t="shared" si="24"/>
        <v>2</v>
      </c>
      <c r="Y37" s="205">
        <v>1</v>
      </c>
      <c r="Z37" s="165">
        <f t="shared" si="25"/>
        <v>2.5</v>
      </c>
      <c r="AA37" s="205">
        <f>'Core Indicators'!FF37</f>
        <v>3</v>
      </c>
      <c r="AB37" s="205">
        <f t="shared" si="26"/>
        <v>2</v>
      </c>
      <c r="AC37" s="186">
        <f>'Core Indicators'!GD37</f>
        <v>2</v>
      </c>
      <c r="AD37" s="186">
        <f>'Core Indicators'!GL37</f>
        <v>2</v>
      </c>
      <c r="AE37" s="186">
        <f>'Core Indicators'!GT37</f>
        <v>2</v>
      </c>
      <c r="AF37" s="186">
        <f>'Core Indicators'!HB37</f>
        <v>2</v>
      </c>
      <c r="AG37" s="186">
        <f t="shared" si="27"/>
        <v>2</v>
      </c>
      <c r="AH37" s="186">
        <f>'Core Indicators'!HJ37</f>
        <v>2</v>
      </c>
      <c r="AI37" s="186">
        <f>'Core Indicators'!HR37</f>
        <v>2</v>
      </c>
      <c r="AJ37" s="186">
        <f t="shared" si="28"/>
        <v>2</v>
      </c>
      <c r="AK37" s="186">
        <f>'Core Indicators'!HZ37</f>
        <v>2</v>
      </c>
      <c r="AL37" s="186">
        <f>'Core Indicators'!IH37</f>
        <v>2</v>
      </c>
      <c r="AM37" s="186">
        <f>'Core Indicators'!IP37</f>
        <v>2</v>
      </c>
      <c r="AN37" s="186">
        <f t="shared" si="29"/>
        <v>2</v>
      </c>
    </row>
    <row r="38" spans="1:40" x14ac:dyDescent="0.35">
      <c r="A38" s="205" t="str">
        <f>Lists!C:C</f>
        <v>ETH001</v>
      </c>
      <c r="B38" s="251">
        <f t="shared" si="15"/>
        <v>1.8</v>
      </c>
      <c r="C38" s="165">
        <f t="shared" si="16"/>
        <v>0</v>
      </c>
      <c r="D38" s="274">
        <f t="shared" si="17"/>
        <v>2</v>
      </c>
      <c r="E38" s="205">
        <f>'Core Indicators'!R38</f>
        <v>2</v>
      </c>
      <c r="F38" s="205">
        <f>'Core Indicators'!Z38</f>
        <v>2</v>
      </c>
      <c r="G38" s="165">
        <f t="shared" si="18"/>
        <v>2</v>
      </c>
      <c r="H38" s="205">
        <f>'Core Indicators'!AH38</f>
        <v>2</v>
      </c>
      <c r="I38" s="205">
        <f>'Core Indicators'!AP38</f>
        <v>2</v>
      </c>
      <c r="J38" s="205">
        <f>'Core Indicators'!BN38</f>
        <v>2</v>
      </c>
      <c r="K38" s="205">
        <f t="shared" si="19"/>
        <v>2</v>
      </c>
      <c r="L38" s="251">
        <f t="shared" si="20"/>
        <v>2</v>
      </c>
      <c r="M38" s="274">
        <f t="shared" si="21"/>
        <v>2</v>
      </c>
      <c r="N38" s="206">
        <f>'Core Indicators'!DJ38</f>
        <v>2</v>
      </c>
      <c r="O38" s="206">
        <f>'Core Indicators'!DR38</f>
        <v>2</v>
      </c>
      <c r="P38" s="206">
        <f>'Core Indicators'!DZ38</f>
        <v>2</v>
      </c>
      <c r="Q38" s="206">
        <f>'Core Indicators'!EH38</f>
        <v>2</v>
      </c>
      <c r="R38" s="206">
        <f>'Core Indicators'!EP38</f>
        <v>2</v>
      </c>
      <c r="S38" s="165">
        <f t="shared" si="22"/>
        <v>1.3</v>
      </c>
      <c r="T38" s="165">
        <f t="shared" si="23"/>
        <v>1.1666666666666667</v>
      </c>
      <c r="U38" s="205">
        <v>1</v>
      </c>
      <c r="V38" s="205">
        <v>1</v>
      </c>
      <c r="W38" s="205">
        <f>'Core Indicators'!EX38</f>
        <v>2</v>
      </c>
      <c r="X38" s="165">
        <f t="shared" si="24"/>
        <v>1.5</v>
      </c>
      <c r="Y38" s="205">
        <v>1</v>
      </c>
      <c r="Z38" s="165">
        <f t="shared" si="25"/>
        <v>1.5</v>
      </c>
      <c r="AA38" s="205">
        <f>'Core Indicators'!FF38</f>
        <v>1</v>
      </c>
      <c r="AB38" s="205">
        <f t="shared" si="26"/>
        <v>2</v>
      </c>
      <c r="AC38" s="186">
        <f>'Core Indicators'!GD38</f>
        <v>2</v>
      </c>
      <c r="AD38" s="186">
        <f>'Core Indicators'!GL38</f>
        <v>2</v>
      </c>
      <c r="AE38" s="186">
        <f>'Core Indicators'!GT38</f>
        <v>2</v>
      </c>
      <c r="AF38" s="186">
        <f>'Core Indicators'!HB38</f>
        <v>2</v>
      </c>
      <c r="AG38" s="186">
        <f t="shared" si="27"/>
        <v>2</v>
      </c>
      <c r="AH38" s="186">
        <f>'Core Indicators'!HJ38</f>
        <v>2</v>
      </c>
      <c r="AI38" s="186">
        <f>'Core Indicators'!HR38</f>
        <v>2</v>
      </c>
      <c r="AJ38" s="186">
        <f t="shared" si="28"/>
        <v>2</v>
      </c>
      <c r="AK38" s="186">
        <f>'Core Indicators'!HZ38</f>
        <v>2</v>
      </c>
      <c r="AL38" s="186">
        <f>'Core Indicators'!IH38</f>
        <v>2</v>
      </c>
      <c r="AM38" s="186">
        <f>'Core Indicators'!IP38</f>
        <v>2</v>
      </c>
      <c r="AN38" s="186">
        <f t="shared" si="29"/>
        <v>2</v>
      </c>
    </row>
    <row r="39" spans="1:40" x14ac:dyDescent="0.35">
      <c r="A39" s="205" t="str">
        <f>Lists!C:C</f>
        <v>ETH003</v>
      </c>
      <c r="B39" s="251">
        <f t="shared" si="15"/>
        <v>1.8</v>
      </c>
      <c r="C39" s="165">
        <f t="shared" si="16"/>
        <v>0</v>
      </c>
      <c r="D39" s="274">
        <f t="shared" si="17"/>
        <v>2</v>
      </c>
      <c r="E39" s="205">
        <f>'Core Indicators'!R39</f>
        <v>2</v>
      </c>
      <c r="F39" s="205">
        <f>'Core Indicators'!Z39</f>
        <v>2</v>
      </c>
      <c r="G39" s="165">
        <f t="shared" si="18"/>
        <v>2</v>
      </c>
      <c r="H39" s="205">
        <f>'Core Indicators'!AH39</f>
        <v>2</v>
      </c>
      <c r="I39" s="205">
        <f>'Core Indicators'!AP39</f>
        <v>2</v>
      </c>
      <c r="J39" s="205">
        <f>'Core Indicators'!BN39</f>
        <v>2</v>
      </c>
      <c r="K39" s="205">
        <f t="shared" si="19"/>
        <v>2</v>
      </c>
      <c r="L39" s="251">
        <f t="shared" si="20"/>
        <v>2</v>
      </c>
      <c r="M39" s="274">
        <f t="shared" si="21"/>
        <v>2</v>
      </c>
      <c r="N39" s="206">
        <f>'Core Indicators'!DJ39</f>
        <v>2</v>
      </c>
      <c r="O39" s="206">
        <f>'Core Indicators'!DR39</f>
        <v>2</v>
      </c>
      <c r="P39" s="206">
        <f>'Core Indicators'!DZ39</f>
        <v>2</v>
      </c>
      <c r="Q39" s="206">
        <f>'Core Indicators'!EH39</f>
        <v>2</v>
      </c>
      <c r="R39" s="206">
        <f>'Core Indicators'!EP39</f>
        <v>2</v>
      </c>
      <c r="S39" s="165">
        <f t="shared" si="22"/>
        <v>1.3</v>
      </c>
      <c r="T39" s="165">
        <f t="shared" si="23"/>
        <v>1.1666666666666667</v>
      </c>
      <c r="U39" s="205">
        <v>1</v>
      </c>
      <c r="V39" s="205">
        <v>1</v>
      </c>
      <c r="W39" s="205">
        <f>'Core Indicators'!EX39</f>
        <v>2</v>
      </c>
      <c r="X39" s="165">
        <f t="shared" si="24"/>
        <v>1.5</v>
      </c>
      <c r="Y39" s="205">
        <v>1</v>
      </c>
      <c r="Z39" s="165">
        <f t="shared" si="25"/>
        <v>1.5</v>
      </c>
      <c r="AA39" s="205">
        <f>'Core Indicators'!FF39</f>
        <v>1</v>
      </c>
      <c r="AB39" s="205">
        <f t="shared" si="26"/>
        <v>2</v>
      </c>
      <c r="AC39" s="186">
        <f>'Core Indicators'!GD39</f>
        <v>2</v>
      </c>
      <c r="AD39" s="186">
        <f>'Core Indicators'!GL39</f>
        <v>2</v>
      </c>
      <c r="AE39" s="186">
        <f>'Core Indicators'!GT39</f>
        <v>2</v>
      </c>
      <c r="AF39" s="186">
        <f>'Core Indicators'!HB39</f>
        <v>2</v>
      </c>
      <c r="AG39" s="186">
        <f t="shared" si="27"/>
        <v>2</v>
      </c>
      <c r="AH39" s="186">
        <f>'Core Indicators'!HJ39</f>
        <v>2</v>
      </c>
      <c r="AI39" s="186">
        <f>'Core Indicators'!HR39</f>
        <v>2</v>
      </c>
      <c r="AJ39" s="186">
        <f t="shared" si="28"/>
        <v>2</v>
      </c>
      <c r="AK39" s="186">
        <f>'Core Indicators'!HZ39</f>
        <v>2</v>
      </c>
      <c r="AL39" s="186">
        <f>'Core Indicators'!IH39</f>
        <v>2</v>
      </c>
      <c r="AM39" s="186">
        <f>'Core Indicators'!IP39</f>
        <v>2</v>
      </c>
      <c r="AN39" s="186">
        <f t="shared" si="29"/>
        <v>2</v>
      </c>
    </row>
    <row r="40" spans="1:40" x14ac:dyDescent="0.35">
      <c r="A40" s="205" t="str">
        <f>Lists!C:C</f>
        <v>ETH004</v>
      </c>
      <c r="B40" s="251">
        <f t="shared" si="15"/>
        <v>2.2999999999999998</v>
      </c>
      <c r="C40" s="165">
        <f t="shared" si="16"/>
        <v>0</v>
      </c>
      <c r="D40" s="274">
        <f t="shared" si="17"/>
        <v>2</v>
      </c>
      <c r="E40" s="205">
        <f>'Core Indicators'!R40</f>
        <v>2</v>
      </c>
      <c r="F40" s="205">
        <f>'Core Indicators'!Z40</f>
        <v>2</v>
      </c>
      <c r="G40" s="165">
        <f t="shared" si="18"/>
        <v>2</v>
      </c>
      <c r="H40" s="205">
        <f>'Core Indicators'!AH40</f>
        <v>2</v>
      </c>
      <c r="I40" s="205">
        <f>'Core Indicators'!AP40</f>
        <v>2</v>
      </c>
      <c r="J40" s="205">
        <f>'Core Indicators'!BN40</f>
        <v>2</v>
      </c>
      <c r="K40" s="205">
        <f t="shared" si="19"/>
        <v>2</v>
      </c>
      <c r="L40" s="251">
        <f t="shared" si="20"/>
        <v>2</v>
      </c>
      <c r="M40" s="274">
        <f t="shared" si="21"/>
        <v>3</v>
      </c>
      <c r="N40" s="206">
        <f>'Core Indicators'!DJ40</f>
        <v>3</v>
      </c>
      <c r="O40" s="206">
        <f>'Core Indicators'!DR40</f>
        <v>3</v>
      </c>
      <c r="P40" s="206">
        <f>'Core Indicators'!DZ40</f>
        <v>3</v>
      </c>
      <c r="Q40" s="206">
        <f>'Core Indicators'!EH40</f>
        <v>3</v>
      </c>
      <c r="R40" s="206">
        <f>'Core Indicators'!EP40</f>
        <v>3</v>
      </c>
      <c r="S40" s="165">
        <f t="shared" si="22"/>
        <v>1.3</v>
      </c>
      <c r="T40" s="165">
        <f t="shared" si="23"/>
        <v>1.1666666666666667</v>
      </c>
      <c r="U40" s="205">
        <v>1</v>
      </c>
      <c r="V40" s="205">
        <v>1</v>
      </c>
      <c r="W40" s="205">
        <f>'Core Indicators'!EX40</f>
        <v>2</v>
      </c>
      <c r="X40" s="165">
        <f t="shared" si="24"/>
        <v>1.5</v>
      </c>
      <c r="Y40" s="205">
        <v>1</v>
      </c>
      <c r="Z40" s="165">
        <f t="shared" si="25"/>
        <v>1.5</v>
      </c>
      <c r="AA40" s="205">
        <f>'Core Indicators'!FF40</f>
        <v>1</v>
      </c>
      <c r="AB40" s="205">
        <f t="shared" si="26"/>
        <v>2</v>
      </c>
      <c r="AC40" s="186">
        <f>'Core Indicators'!GD40</f>
        <v>2</v>
      </c>
      <c r="AD40" s="186">
        <f>'Core Indicators'!GL40</f>
        <v>2</v>
      </c>
      <c r="AE40" s="186">
        <f>'Core Indicators'!GT40</f>
        <v>2</v>
      </c>
      <c r="AF40" s="186">
        <f>'Core Indicators'!HB40</f>
        <v>2</v>
      </c>
      <c r="AG40" s="186">
        <f t="shared" si="27"/>
        <v>2</v>
      </c>
      <c r="AH40" s="186">
        <f>'Core Indicators'!HJ40</f>
        <v>2</v>
      </c>
      <c r="AI40" s="186">
        <f>'Core Indicators'!HR40</f>
        <v>2</v>
      </c>
      <c r="AJ40" s="186">
        <f t="shared" si="28"/>
        <v>2</v>
      </c>
      <c r="AK40" s="186">
        <f>'Core Indicators'!HZ40</f>
        <v>2</v>
      </c>
      <c r="AL40" s="186">
        <f>'Core Indicators'!IH40</f>
        <v>2</v>
      </c>
      <c r="AM40" s="186">
        <f>'Core Indicators'!IP40</f>
        <v>2</v>
      </c>
      <c r="AN40" s="186">
        <f t="shared" si="29"/>
        <v>2</v>
      </c>
    </row>
    <row r="41" spans="1:40" x14ac:dyDescent="0.35">
      <c r="A41" s="205" t="str">
        <f>Lists!C:C</f>
        <v>ETH005</v>
      </c>
      <c r="B41" s="251">
        <f t="shared" si="15"/>
        <v>2.2000000000000002</v>
      </c>
      <c r="C41" s="165">
        <f t="shared" si="16"/>
        <v>0</v>
      </c>
      <c r="D41" s="274">
        <f t="shared" si="17"/>
        <v>2</v>
      </c>
      <c r="E41" s="205">
        <f>'Core Indicators'!R41</f>
        <v>2</v>
      </c>
      <c r="F41" s="205">
        <f>'Core Indicators'!Z41</f>
        <v>2</v>
      </c>
      <c r="G41" s="165">
        <f t="shared" si="18"/>
        <v>2</v>
      </c>
      <c r="H41" s="205">
        <f>'Core Indicators'!AH41</f>
        <v>2</v>
      </c>
      <c r="I41" s="205">
        <f>'Core Indicators'!AP41</f>
        <v>2</v>
      </c>
      <c r="J41" s="205">
        <f>'Core Indicators'!BN41</f>
        <v>2</v>
      </c>
      <c r="K41" s="205">
        <f t="shared" si="19"/>
        <v>2</v>
      </c>
      <c r="L41" s="251">
        <f t="shared" si="20"/>
        <v>2</v>
      </c>
      <c r="M41" s="274">
        <f t="shared" si="21"/>
        <v>2.6</v>
      </c>
      <c r="N41" s="206">
        <f>'Core Indicators'!DJ41</f>
        <v>3</v>
      </c>
      <c r="O41" s="206">
        <f>'Core Indicators'!DR41</f>
        <v>2</v>
      </c>
      <c r="P41" s="206">
        <f>'Core Indicators'!DZ41</f>
        <v>2</v>
      </c>
      <c r="Q41" s="206">
        <f>'Core Indicators'!EH41</f>
        <v>3</v>
      </c>
      <c r="R41" s="206">
        <f>'Core Indicators'!EP41</f>
        <v>3</v>
      </c>
      <c r="S41" s="165">
        <f t="shared" si="22"/>
        <v>1.6</v>
      </c>
      <c r="T41" s="165">
        <f t="shared" si="23"/>
        <v>1.1666666666666667</v>
      </c>
      <c r="U41" s="205">
        <v>1</v>
      </c>
      <c r="V41" s="205">
        <v>1</v>
      </c>
      <c r="W41" s="205">
        <f>'Core Indicators'!EX41</f>
        <v>2</v>
      </c>
      <c r="X41" s="165">
        <f t="shared" si="24"/>
        <v>1.5</v>
      </c>
      <c r="Y41" s="205">
        <v>1</v>
      </c>
      <c r="Z41" s="165">
        <f t="shared" si="25"/>
        <v>2</v>
      </c>
      <c r="AA41" s="205">
        <f>'Core Indicators'!FF41</f>
        <v>2</v>
      </c>
      <c r="AB41" s="205">
        <f t="shared" si="26"/>
        <v>2</v>
      </c>
      <c r="AC41" s="186">
        <f>'Core Indicators'!GD41</f>
        <v>2</v>
      </c>
      <c r="AD41" s="186">
        <f>'Core Indicators'!GL41</f>
        <v>2</v>
      </c>
      <c r="AE41" s="186">
        <f>'Core Indicators'!GT41</f>
        <v>2</v>
      </c>
      <c r="AF41" s="186">
        <f>'Core Indicators'!HB41</f>
        <v>2</v>
      </c>
      <c r="AG41" s="186">
        <f t="shared" si="27"/>
        <v>2</v>
      </c>
      <c r="AH41" s="186">
        <f>'Core Indicators'!HJ41</f>
        <v>2</v>
      </c>
      <c r="AI41" s="186">
        <f>'Core Indicators'!HR41</f>
        <v>2</v>
      </c>
      <c r="AJ41" s="186">
        <f t="shared" si="28"/>
        <v>2</v>
      </c>
      <c r="AK41" s="186">
        <f>'Core Indicators'!HZ41</f>
        <v>2</v>
      </c>
      <c r="AL41" s="186">
        <f>'Core Indicators'!IH41</f>
        <v>2</v>
      </c>
      <c r="AM41" s="186">
        <f>'Core Indicators'!IP41</f>
        <v>2</v>
      </c>
      <c r="AN41" s="186">
        <f t="shared" si="29"/>
        <v>2</v>
      </c>
    </row>
    <row r="42" spans="1:40" x14ac:dyDescent="0.35">
      <c r="A42" s="205" t="str">
        <f>Lists!C:C</f>
        <v>GRC002</v>
      </c>
      <c r="B42" s="251">
        <f t="shared" si="15"/>
        <v>2.4</v>
      </c>
      <c r="C42" s="165">
        <f t="shared" si="16"/>
        <v>0</v>
      </c>
      <c r="D42" s="274">
        <f t="shared" si="17"/>
        <v>2.2000000000000002</v>
      </c>
      <c r="E42" s="205">
        <f>'Core Indicators'!R42</f>
        <v>2</v>
      </c>
      <c r="F42" s="205">
        <f>'Core Indicators'!Z42</f>
        <v>2</v>
      </c>
      <c r="G42" s="165">
        <f t="shared" si="18"/>
        <v>2</v>
      </c>
      <c r="H42" s="205">
        <f>'Core Indicators'!AH42</f>
        <v>2</v>
      </c>
      <c r="I42" s="205">
        <f>'Core Indicators'!AP42</f>
        <v>2</v>
      </c>
      <c r="J42" s="205">
        <f>'Core Indicators'!BN42</f>
        <v>3</v>
      </c>
      <c r="K42" s="205">
        <f t="shared" si="19"/>
        <v>2.5</v>
      </c>
      <c r="L42" s="251">
        <f t="shared" si="20"/>
        <v>2.2999999999999998</v>
      </c>
      <c r="M42" s="274">
        <f t="shared" si="21"/>
        <v>3</v>
      </c>
      <c r="N42" s="206">
        <f>'Core Indicators'!DJ42</f>
        <v>3</v>
      </c>
      <c r="O42" s="206">
        <f>'Core Indicators'!DR42</f>
        <v>3</v>
      </c>
      <c r="P42" s="206">
        <f>'Core Indicators'!DZ42</f>
        <v>3</v>
      </c>
      <c r="Q42" s="206">
        <f>'Core Indicators'!EH42</f>
        <v>3</v>
      </c>
      <c r="R42" s="206">
        <f>'Core Indicators'!EP42</f>
        <v>3</v>
      </c>
      <c r="S42" s="165">
        <f t="shared" si="22"/>
        <v>1.7</v>
      </c>
      <c r="T42" s="165">
        <f t="shared" si="23"/>
        <v>1.3333333333333333</v>
      </c>
      <c r="U42" s="205">
        <v>1</v>
      </c>
      <c r="V42" s="205">
        <v>1</v>
      </c>
      <c r="W42" s="205">
        <f>'Core Indicators'!EX42</f>
        <v>3</v>
      </c>
      <c r="X42" s="165">
        <f t="shared" si="24"/>
        <v>2</v>
      </c>
      <c r="Y42" s="205">
        <v>1</v>
      </c>
      <c r="Z42" s="165">
        <f t="shared" si="25"/>
        <v>2</v>
      </c>
      <c r="AA42" s="205">
        <f>'Core Indicators'!FF42</f>
        <v>2</v>
      </c>
      <c r="AB42" s="205">
        <f t="shared" si="26"/>
        <v>2</v>
      </c>
      <c r="AC42" s="186">
        <f>'Core Indicators'!GD42</f>
        <v>2</v>
      </c>
      <c r="AD42" s="186">
        <f>'Core Indicators'!GL42</f>
        <v>2</v>
      </c>
      <c r="AE42" s="186">
        <f>'Core Indicators'!GT42</f>
        <v>2</v>
      </c>
      <c r="AF42" s="186">
        <f>'Core Indicators'!HB42</f>
        <v>2</v>
      </c>
      <c r="AG42" s="186">
        <f t="shared" si="27"/>
        <v>2</v>
      </c>
      <c r="AH42" s="186">
        <f>'Core Indicators'!HJ42</f>
        <v>2</v>
      </c>
      <c r="AI42" s="186">
        <f>'Core Indicators'!HR42</f>
        <v>2</v>
      </c>
      <c r="AJ42" s="186">
        <f t="shared" si="28"/>
        <v>2</v>
      </c>
      <c r="AK42" s="186">
        <f>'Core Indicators'!HZ42</f>
        <v>2</v>
      </c>
      <c r="AL42" s="186">
        <f>'Core Indicators'!IH42</f>
        <v>2</v>
      </c>
      <c r="AM42" s="186">
        <f>'Core Indicators'!IP42</f>
        <v>2</v>
      </c>
      <c r="AN42" s="186">
        <f t="shared" si="29"/>
        <v>2</v>
      </c>
    </row>
    <row r="43" spans="1:40" x14ac:dyDescent="0.35">
      <c r="A43" s="205" t="str">
        <f>Lists!C:C</f>
        <v>GTM001</v>
      </c>
      <c r="B43" s="251">
        <f t="shared" si="15"/>
        <v>1.9</v>
      </c>
      <c r="C43" s="165">
        <f t="shared" si="16"/>
        <v>0</v>
      </c>
      <c r="D43" s="274">
        <f t="shared" si="17"/>
        <v>2</v>
      </c>
      <c r="E43" s="205">
        <f>'Core Indicators'!R43</f>
        <v>2</v>
      </c>
      <c r="F43" s="205">
        <f>'Core Indicators'!Z43</f>
        <v>2</v>
      </c>
      <c r="G43" s="165">
        <f t="shared" si="18"/>
        <v>2</v>
      </c>
      <c r="H43" s="205">
        <f>'Core Indicators'!AH43</f>
        <v>2</v>
      </c>
      <c r="I43" s="205">
        <f>'Core Indicators'!AP43</f>
        <v>2</v>
      </c>
      <c r="J43" s="205">
        <f>'Core Indicators'!BN43</f>
        <v>2</v>
      </c>
      <c r="K43" s="205">
        <f t="shared" si="19"/>
        <v>2</v>
      </c>
      <c r="L43" s="251">
        <f t="shared" si="20"/>
        <v>2</v>
      </c>
      <c r="M43" s="274">
        <f t="shared" si="21"/>
        <v>2</v>
      </c>
      <c r="N43" s="206">
        <f>'Core Indicators'!DJ43</f>
        <v>2</v>
      </c>
      <c r="O43" s="206">
        <f>'Core Indicators'!DR43</f>
        <v>2</v>
      </c>
      <c r="P43" s="206">
        <f>'Core Indicators'!DZ43</f>
        <v>2</v>
      </c>
      <c r="Q43" s="206" t="str">
        <f>'Core Indicators'!EH43</f>
        <v>x</v>
      </c>
      <c r="R43" s="206" t="str">
        <f>'Core Indicators'!EP43</f>
        <v>x</v>
      </c>
      <c r="S43" s="165">
        <f t="shared" si="22"/>
        <v>1.6</v>
      </c>
      <c r="T43" s="165">
        <f t="shared" si="23"/>
        <v>1.1666666666666667</v>
      </c>
      <c r="U43" s="205">
        <v>1</v>
      </c>
      <c r="V43" s="205">
        <v>1</v>
      </c>
      <c r="W43" s="205">
        <f>'Core Indicators'!EX43</f>
        <v>2</v>
      </c>
      <c r="X43" s="165">
        <f t="shared" si="24"/>
        <v>1.5</v>
      </c>
      <c r="Y43" s="205">
        <v>1</v>
      </c>
      <c r="Z43" s="165">
        <f t="shared" si="25"/>
        <v>2</v>
      </c>
      <c r="AA43" s="205">
        <f>'Core Indicators'!FF43</f>
        <v>2</v>
      </c>
      <c r="AB43" s="205">
        <f t="shared" si="26"/>
        <v>2</v>
      </c>
      <c r="AC43" s="186">
        <f>'Core Indicators'!GD43</f>
        <v>2</v>
      </c>
      <c r="AD43" s="186">
        <f>'Core Indicators'!GL43</f>
        <v>2</v>
      </c>
      <c r="AE43" s="186">
        <f>'Core Indicators'!GT43</f>
        <v>2</v>
      </c>
      <c r="AF43" s="186">
        <f>'Core Indicators'!HB43</f>
        <v>2</v>
      </c>
      <c r="AG43" s="186">
        <f t="shared" si="27"/>
        <v>2</v>
      </c>
      <c r="AH43" s="186">
        <f>'Core Indicators'!HJ43</f>
        <v>2</v>
      </c>
      <c r="AI43" s="186">
        <f>'Core Indicators'!HR43</f>
        <v>2</v>
      </c>
      <c r="AJ43" s="186">
        <f t="shared" si="28"/>
        <v>2</v>
      </c>
      <c r="AK43" s="186">
        <f>'Core Indicators'!HZ43</f>
        <v>2</v>
      </c>
      <c r="AL43" s="186">
        <f>'Core Indicators'!IH43</f>
        <v>2</v>
      </c>
      <c r="AM43" s="186">
        <f>'Core Indicators'!IP43</f>
        <v>2</v>
      </c>
      <c r="AN43" s="186">
        <f t="shared" si="29"/>
        <v>2</v>
      </c>
    </row>
    <row r="44" spans="1:40" x14ac:dyDescent="0.35">
      <c r="A44" s="205" t="str">
        <f>Lists!C:C</f>
        <v>HND001</v>
      </c>
      <c r="B44" s="251">
        <f t="shared" si="15"/>
        <v>1.9</v>
      </c>
      <c r="C44" s="165">
        <f t="shared" si="16"/>
        <v>0</v>
      </c>
      <c r="D44" s="274">
        <f t="shared" si="17"/>
        <v>2</v>
      </c>
      <c r="E44" s="205">
        <f>'Core Indicators'!R44</f>
        <v>2</v>
      </c>
      <c r="F44" s="205">
        <f>'Core Indicators'!Z44</f>
        <v>2</v>
      </c>
      <c r="G44" s="165">
        <f t="shared" si="18"/>
        <v>2</v>
      </c>
      <c r="H44" s="205">
        <f>'Core Indicators'!AH44</f>
        <v>2</v>
      </c>
      <c r="I44" s="205">
        <f>'Core Indicators'!AP44</f>
        <v>2</v>
      </c>
      <c r="J44" s="205">
        <f>'Core Indicators'!BN44</f>
        <v>2</v>
      </c>
      <c r="K44" s="205">
        <f t="shared" si="19"/>
        <v>2</v>
      </c>
      <c r="L44" s="251">
        <f t="shared" si="20"/>
        <v>2</v>
      </c>
      <c r="M44" s="274">
        <f t="shared" si="21"/>
        <v>2</v>
      </c>
      <c r="N44" s="206">
        <f>'Core Indicators'!DJ44</f>
        <v>2</v>
      </c>
      <c r="O44" s="206">
        <f>'Core Indicators'!DR44</f>
        <v>2</v>
      </c>
      <c r="P44" s="206">
        <f>'Core Indicators'!DZ44</f>
        <v>2</v>
      </c>
      <c r="Q44" s="206" t="str">
        <f>'Core Indicators'!EH44</f>
        <v>x</v>
      </c>
      <c r="R44" s="206" t="str">
        <f>'Core Indicators'!EP44</f>
        <v>x</v>
      </c>
      <c r="S44" s="165">
        <f t="shared" si="22"/>
        <v>1.6</v>
      </c>
      <c r="T44" s="165">
        <f t="shared" si="23"/>
        <v>1.1666666666666667</v>
      </c>
      <c r="U44" s="205">
        <v>1</v>
      </c>
      <c r="V44" s="205">
        <v>1</v>
      </c>
      <c r="W44" s="205">
        <f>'Core Indicators'!EX44</f>
        <v>2</v>
      </c>
      <c r="X44" s="165">
        <f t="shared" si="24"/>
        <v>1.5</v>
      </c>
      <c r="Y44" s="205">
        <v>1</v>
      </c>
      <c r="Z44" s="165">
        <f t="shared" si="25"/>
        <v>2</v>
      </c>
      <c r="AA44" s="205">
        <f>'Core Indicators'!FF44</f>
        <v>2</v>
      </c>
      <c r="AB44" s="205">
        <f t="shared" si="26"/>
        <v>2</v>
      </c>
      <c r="AC44" s="186">
        <f>'Core Indicators'!GD44</f>
        <v>2</v>
      </c>
      <c r="AD44" s="186">
        <f>'Core Indicators'!GL44</f>
        <v>2</v>
      </c>
      <c r="AE44" s="186">
        <f>'Core Indicators'!GT44</f>
        <v>2</v>
      </c>
      <c r="AF44" s="186">
        <f>'Core Indicators'!HB44</f>
        <v>2</v>
      </c>
      <c r="AG44" s="186">
        <f t="shared" si="27"/>
        <v>2</v>
      </c>
      <c r="AH44" s="186">
        <f>'Core Indicators'!HJ44</f>
        <v>2</v>
      </c>
      <c r="AI44" s="186">
        <f>'Core Indicators'!HR44</f>
        <v>2</v>
      </c>
      <c r="AJ44" s="186">
        <f t="shared" si="28"/>
        <v>2</v>
      </c>
      <c r="AK44" s="186">
        <f>'Core Indicators'!HZ44</f>
        <v>2</v>
      </c>
      <c r="AL44" s="186">
        <f>'Core Indicators'!IH44</f>
        <v>2</v>
      </c>
      <c r="AM44" s="186">
        <f>'Core Indicators'!IP44</f>
        <v>2</v>
      </c>
      <c r="AN44" s="186">
        <f t="shared" si="29"/>
        <v>2</v>
      </c>
    </row>
    <row r="45" spans="1:40" x14ac:dyDescent="0.35">
      <c r="A45" s="205" t="str">
        <f>Lists!C:C</f>
        <v>HTI001</v>
      </c>
      <c r="B45" s="251">
        <f t="shared" si="15"/>
        <v>1.9</v>
      </c>
      <c r="C45" s="165">
        <f t="shared" si="16"/>
        <v>1</v>
      </c>
      <c r="D45" s="274">
        <f t="shared" si="17"/>
        <v>2</v>
      </c>
      <c r="E45" s="205">
        <f>'Core Indicators'!R45</f>
        <v>2</v>
      </c>
      <c r="F45" s="205">
        <f>'Core Indicators'!Z45</f>
        <v>2</v>
      </c>
      <c r="G45" s="165">
        <f t="shared" si="18"/>
        <v>2</v>
      </c>
      <c r="H45" s="205">
        <f>'Core Indicators'!AH45</f>
        <v>2</v>
      </c>
      <c r="I45" s="205">
        <f>'Core Indicators'!AP45</f>
        <v>2</v>
      </c>
      <c r="J45" s="205">
        <f>'Core Indicators'!BN45</f>
        <v>2</v>
      </c>
      <c r="K45" s="205">
        <f t="shared" si="19"/>
        <v>2</v>
      </c>
      <c r="L45" s="251">
        <f t="shared" si="20"/>
        <v>2</v>
      </c>
      <c r="M45" s="274">
        <f t="shared" si="21"/>
        <v>2</v>
      </c>
      <c r="N45" s="206">
        <f>'Core Indicators'!DJ45</f>
        <v>2</v>
      </c>
      <c r="O45" s="206">
        <f>'Core Indicators'!DR45</f>
        <v>2</v>
      </c>
      <c r="P45" s="206">
        <f>'Core Indicators'!DZ45</f>
        <v>2</v>
      </c>
      <c r="Q45" s="206">
        <f>'Core Indicators'!EH45</f>
        <v>2</v>
      </c>
      <c r="R45" s="206">
        <f>'Core Indicators'!EP45</f>
        <v>2</v>
      </c>
      <c r="S45" s="165">
        <f t="shared" si="22"/>
        <v>1.6</v>
      </c>
      <c r="T45" s="165">
        <f t="shared" si="23"/>
        <v>1.1666666666666667</v>
      </c>
      <c r="U45" s="205">
        <v>1</v>
      </c>
      <c r="V45" s="205">
        <v>1</v>
      </c>
      <c r="W45" s="205">
        <f>'Core Indicators'!EX45</f>
        <v>2</v>
      </c>
      <c r="X45" s="165">
        <f t="shared" si="24"/>
        <v>1.5</v>
      </c>
      <c r="Y45" s="205">
        <v>1</v>
      </c>
      <c r="Z45" s="165">
        <f t="shared" si="25"/>
        <v>2</v>
      </c>
      <c r="AA45" s="205" t="str">
        <f>'Core Indicators'!FF45</f>
        <v>x</v>
      </c>
      <c r="AB45" s="205">
        <f t="shared" si="26"/>
        <v>2</v>
      </c>
      <c r="AC45" s="186">
        <f>'Core Indicators'!GD45</f>
        <v>2</v>
      </c>
      <c r="AD45" s="186">
        <f>'Core Indicators'!GL45</f>
        <v>2</v>
      </c>
      <c r="AE45" s="186">
        <f>'Core Indicators'!GT45</f>
        <v>2</v>
      </c>
      <c r="AF45" s="186">
        <f>'Core Indicators'!HB45</f>
        <v>2</v>
      </c>
      <c r="AG45" s="186">
        <f t="shared" si="27"/>
        <v>2</v>
      </c>
      <c r="AH45" s="186">
        <f>'Core Indicators'!HJ45</f>
        <v>2</v>
      </c>
      <c r="AI45" s="186">
        <f>'Core Indicators'!HR45</f>
        <v>2</v>
      </c>
      <c r="AJ45" s="186">
        <f t="shared" si="28"/>
        <v>2</v>
      </c>
      <c r="AK45" s="186">
        <f>'Core Indicators'!HZ45</f>
        <v>2</v>
      </c>
      <c r="AL45" s="186">
        <f>'Core Indicators'!IH45</f>
        <v>2</v>
      </c>
      <c r="AM45" s="186">
        <f>'Core Indicators'!IP45</f>
        <v>2</v>
      </c>
      <c r="AN45" s="186">
        <f t="shared" si="29"/>
        <v>2</v>
      </c>
    </row>
    <row r="46" spans="1:40" x14ac:dyDescent="0.35">
      <c r="A46" s="205" t="str">
        <f>Lists!C:C</f>
        <v>HTI002</v>
      </c>
      <c r="B46" s="251">
        <f t="shared" si="15"/>
        <v>1.9</v>
      </c>
      <c r="C46" s="165">
        <f t="shared" si="16"/>
        <v>1</v>
      </c>
      <c r="D46" s="274">
        <f t="shared" si="17"/>
        <v>2</v>
      </c>
      <c r="E46" s="205">
        <f>'Core Indicators'!R46</f>
        <v>2</v>
      </c>
      <c r="F46" s="205">
        <f>'Core Indicators'!Z46</f>
        <v>2</v>
      </c>
      <c r="G46" s="165">
        <f t="shared" si="18"/>
        <v>2</v>
      </c>
      <c r="H46" s="205">
        <f>'Core Indicators'!AH46</f>
        <v>2</v>
      </c>
      <c r="I46" s="205">
        <f>'Core Indicators'!AP46</f>
        <v>2</v>
      </c>
      <c r="J46" s="205">
        <f>'Core Indicators'!BN46</f>
        <v>2</v>
      </c>
      <c r="K46" s="205">
        <f t="shared" si="19"/>
        <v>2</v>
      </c>
      <c r="L46" s="251">
        <f t="shared" si="20"/>
        <v>2</v>
      </c>
      <c r="M46" s="274">
        <f t="shared" si="21"/>
        <v>2</v>
      </c>
      <c r="N46" s="206">
        <f>'Core Indicators'!DJ46</f>
        <v>2</v>
      </c>
      <c r="O46" s="206">
        <f>'Core Indicators'!DR46</f>
        <v>2</v>
      </c>
      <c r="P46" s="206">
        <f>'Core Indicators'!DZ46</f>
        <v>2</v>
      </c>
      <c r="Q46" s="206" t="str">
        <f>'Core Indicators'!EH46</f>
        <v>x</v>
      </c>
      <c r="R46" s="206" t="str">
        <f>'Core Indicators'!EP46</f>
        <v>x</v>
      </c>
      <c r="S46" s="165">
        <f t="shared" si="22"/>
        <v>1.6</v>
      </c>
      <c r="T46" s="165">
        <f t="shared" si="23"/>
        <v>1.1666666666666667</v>
      </c>
      <c r="U46" s="205">
        <v>1</v>
      </c>
      <c r="V46" s="205">
        <v>1</v>
      </c>
      <c r="W46" s="205">
        <f>'Core Indicators'!EX46</f>
        <v>2</v>
      </c>
      <c r="X46" s="165">
        <f t="shared" si="24"/>
        <v>1.5</v>
      </c>
      <c r="Y46" s="205">
        <v>1</v>
      </c>
      <c r="Z46" s="165">
        <f t="shared" si="25"/>
        <v>2</v>
      </c>
      <c r="AA46" s="205" t="str">
        <f>'Core Indicators'!FF46</f>
        <v>x</v>
      </c>
      <c r="AB46" s="205">
        <f t="shared" si="26"/>
        <v>2</v>
      </c>
      <c r="AC46" s="186">
        <f>'Core Indicators'!GD46</f>
        <v>2</v>
      </c>
      <c r="AD46" s="186">
        <f>'Core Indicators'!GL46</f>
        <v>2</v>
      </c>
      <c r="AE46" s="186">
        <f>'Core Indicators'!GT46</f>
        <v>2</v>
      </c>
      <c r="AF46" s="186">
        <f>'Core Indicators'!HB46</f>
        <v>2</v>
      </c>
      <c r="AG46" s="186">
        <f t="shared" si="27"/>
        <v>2</v>
      </c>
      <c r="AH46" s="186">
        <f>'Core Indicators'!HJ46</f>
        <v>2</v>
      </c>
      <c r="AI46" s="186">
        <f>'Core Indicators'!HR46</f>
        <v>2</v>
      </c>
      <c r="AJ46" s="186">
        <f t="shared" si="28"/>
        <v>2</v>
      </c>
      <c r="AK46" s="186">
        <f>'Core Indicators'!HZ46</f>
        <v>2</v>
      </c>
      <c r="AL46" s="186">
        <f>'Core Indicators'!IH46</f>
        <v>2</v>
      </c>
      <c r="AM46" s="186">
        <f>'Core Indicators'!IP46</f>
        <v>2</v>
      </c>
      <c r="AN46" s="186">
        <f t="shared" si="29"/>
        <v>2</v>
      </c>
    </row>
    <row r="47" spans="1:40" x14ac:dyDescent="0.35">
      <c r="A47" s="205" t="str">
        <f>Lists!C:C</f>
        <v>HUN002</v>
      </c>
      <c r="B47" s="251">
        <f t="shared" si="15"/>
        <v>1.9</v>
      </c>
      <c r="C47" s="165">
        <f t="shared" si="16"/>
        <v>0</v>
      </c>
      <c r="D47" s="274">
        <f t="shared" si="17"/>
        <v>2</v>
      </c>
      <c r="E47" s="205">
        <f>'Core Indicators'!R47</f>
        <v>2</v>
      </c>
      <c r="F47" s="205">
        <f>'Core Indicators'!Z47</f>
        <v>2</v>
      </c>
      <c r="G47" s="165">
        <f t="shared" si="18"/>
        <v>2</v>
      </c>
      <c r="H47" s="205">
        <f>'Core Indicators'!AH47</f>
        <v>2</v>
      </c>
      <c r="I47" s="205">
        <f>'Core Indicators'!AP47</f>
        <v>2</v>
      </c>
      <c r="J47" s="205">
        <f>'Core Indicators'!BN47</f>
        <v>2</v>
      </c>
      <c r="K47" s="205">
        <f t="shared" si="19"/>
        <v>2</v>
      </c>
      <c r="L47" s="251">
        <f t="shared" si="20"/>
        <v>2</v>
      </c>
      <c r="M47" s="274">
        <f t="shared" si="21"/>
        <v>2</v>
      </c>
      <c r="N47" s="206">
        <f>'Core Indicators'!DJ47</f>
        <v>2</v>
      </c>
      <c r="O47" s="206">
        <f>'Core Indicators'!DR47</f>
        <v>2</v>
      </c>
      <c r="P47" s="206">
        <f>'Core Indicators'!DZ47</f>
        <v>2</v>
      </c>
      <c r="Q47" s="206">
        <f>'Core Indicators'!EH47</f>
        <v>2</v>
      </c>
      <c r="R47" s="206">
        <f>'Core Indicators'!EP47</f>
        <v>2</v>
      </c>
      <c r="S47" s="165">
        <f t="shared" si="22"/>
        <v>1.6</v>
      </c>
      <c r="T47" s="165">
        <f t="shared" si="23"/>
        <v>1.1666666666666667</v>
      </c>
      <c r="U47" s="205">
        <v>1</v>
      </c>
      <c r="V47" s="205">
        <v>1</v>
      </c>
      <c r="W47" s="205">
        <f>'Core Indicators'!EX47</f>
        <v>2</v>
      </c>
      <c r="X47" s="165">
        <f t="shared" si="24"/>
        <v>1.5</v>
      </c>
      <c r="Y47" s="205">
        <v>1</v>
      </c>
      <c r="Z47" s="165">
        <f t="shared" si="25"/>
        <v>2</v>
      </c>
      <c r="AA47" s="205">
        <f>'Core Indicators'!FF47</f>
        <v>2</v>
      </c>
      <c r="AB47" s="205">
        <f t="shared" si="26"/>
        <v>2</v>
      </c>
      <c r="AC47" s="186">
        <f>'Core Indicators'!GD47</f>
        <v>2</v>
      </c>
      <c r="AD47" s="186">
        <f>'Core Indicators'!GL47</f>
        <v>2</v>
      </c>
      <c r="AE47" s="186">
        <f>'Core Indicators'!GT47</f>
        <v>2</v>
      </c>
      <c r="AF47" s="186">
        <f>'Core Indicators'!HB47</f>
        <v>2</v>
      </c>
      <c r="AG47" s="186">
        <f t="shared" si="27"/>
        <v>2</v>
      </c>
      <c r="AH47" s="186">
        <f>'Core Indicators'!HJ47</f>
        <v>2</v>
      </c>
      <c r="AI47" s="186">
        <f>'Core Indicators'!HR47</f>
        <v>2</v>
      </c>
      <c r="AJ47" s="186">
        <f t="shared" si="28"/>
        <v>2</v>
      </c>
      <c r="AK47" s="186">
        <f>'Core Indicators'!HZ47</f>
        <v>2</v>
      </c>
      <c r="AL47" s="186">
        <f>'Core Indicators'!IH47</f>
        <v>2</v>
      </c>
      <c r="AM47" s="186">
        <f>'Core Indicators'!IP47</f>
        <v>2</v>
      </c>
      <c r="AN47" s="186">
        <f t="shared" si="29"/>
        <v>2</v>
      </c>
    </row>
    <row r="48" spans="1:40" x14ac:dyDescent="0.35">
      <c r="A48" s="205" t="str">
        <f>Lists!C:C</f>
        <v>IDN002</v>
      </c>
      <c r="B48" s="251">
        <f t="shared" si="15"/>
        <v>2.2000000000000002</v>
      </c>
      <c r="C48" s="165">
        <f t="shared" si="16"/>
        <v>0</v>
      </c>
      <c r="D48" s="274">
        <f t="shared" si="17"/>
        <v>2.2000000000000002</v>
      </c>
      <c r="E48" s="205">
        <f>'Core Indicators'!R48</f>
        <v>1</v>
      </c>
      <c r="F48" s="205">
        <f>'Core Indicators'!Z48</f>
        <v>2</v>
      </c>
      <c r="G48" s="165">
        <f t="shared" si="18"/>
        <v>1.5</v>
      </c>
      <c r="H48" s="205">
        <f>'Core Indicators'!AH48</f>
        <v>2</v>
      </c>
      <c r="I48" s="205">
        <f>'Core Indicators'!AP48</f>
        <v>3</v>
      </c>
      <c r="J48" s="205">
        <f>'Core Indicators'!BN48</f>
        <v>3</v>
      </c>
      <c r="K48" s="205">
        <f t="shared" si="19"/>
        <v>3</v>
      </c>
      <c r="L48" s="251">
        <f t="shared" si="20"/>
        <v>2.5</v>
      </c>
      <c r="M48" s="274">
        <f t="shared" si="21"/>
        <v>2.8</v>
      </c>
      <c r="N48" s="206">
        <f>'Core Indicators'!DJ48</f>
        <v>3</v>
      </c>
      <c r="O48" s="206">
        <f>'Core Indicators'!DR48</f>
        <v>2</v>
      </c>
      <c r="P48" s="206">
        <f>'Core Indicators'!DZ48</f>
        <v>3</v>
      </c>
      <c r="Q48" s="206">
        <f>'Core Indicators'!EH48</f>
        <v>3</v>
      </c>
      <c r="R48" s="206">
        <f>'Core Indicators'!EP48</f>
        <v>3</v>
      </c>
      <c r="S48" s="165">
        <f t="shared" si="22"/>
        <v>1.4</v>
      </c>
      <c r="T48" s="165">
        <f t="shared" si="23"/>
        <v>1.3333333333333333</v>
      </c>
      <c r="U48" s="205">
        <v>1</v>
      </c>
      <c r="V48" s="205">
        <v>1</v>
      </c>
      <c r="W48" s="205">
        <f>'Core Indicators'!EX48</f>
        <v>3</v>
      </c>
      <c r="X48" s="165">
        <f t="shared" si="24"/>
        <v>2</v>
      </c>
      <c r="Y48" s="205">
        <v>1</v>
      </c>
      <c r="Z48" s="165">
        <f t="shared" si="25"/>
        <v>1.5</v>
      </c>
      <c r="AA48" s="205">
        <f>'Core Indicators'!FF48</f>
        <v>1</v>
      </c>
      <c r="AB48" s="205">
        <f t="shared" si="26"/>
        <v>2</v>
      </c>
      <c r="AC48" s="186">
        <f>'Core Indicators'!GD48</f>
        <v>2</v>
      </c>
      <c r="AD48" s="186">
        <f>'Core Indicators'!GL48</f>
        <v>2</v>
      </c>
      <c r="AE48" s="186">
        <f>'Core Indicators'!GT48</f>
        <v>2</v>
      </c>
      <c r="AF48" s="186">
        <f>'Core Indicators'!HB48</f>
        <v>2</v>
      </c>
      <c r="AG48" s="186">
        <f t="shared" si="27"/>
        <v>2</v>
      </c>
      <c r="AH48" s="186">
        <f>'Core Indicators'!HJ48</f>
        <v>2</v>
      </c>
      <c r="AI48" s="186">
        <f>'Core Indicators'!HR48</f>
        <v>2</v>
      </c>
      <c r="AJ48" s="186">
        <f t="shared" si="28"/>
        <v>2</v>
      </c>
      <c r="AK48" s="186">
        <f>'Core Indicators'!HZ48</f>
        <v>2</v>
      </c>
      <c r="AL48" s="186">
        <f>'Core Indicators'!IH48</f>
        <v>2</v>
      </c>
      <c r="AM48" s="186">
        <f>'Core Indicators'!IP48</f>
        <v>2</v>
      </c>
      <c r="AN48" s="186">
        <f t="shared" si="29"/>
        <v>2</v>
      </c>
    </row>
    <row r="49" spans="1:40" x14ac:dyDescent="0.35">
      <c r="A49" s="205" t="str">
        <f>Lists!C:C</f>
        <v>IND002</v>
      </c>
      <c r="B49" s="251">
        <f t="shared" si="15"/>
        <v>2.1</v>
      </c>
      <c r="C49" s="165">
        <f t="shared" si="16"/>
        <v>3</v>
      </c>
      <c r="D49" s="274">
        <f t="shared" si="17"/>
        <v>2.7</v>
      </c>
      <c r="E49" s="205">
        <f>'Core Indicators'!R49</f>
        <v>2</v>
      </c>
      <c r="F49" s="205">
        <f>'Core Indicators'!Z49</f>
        <v>2</v>
      </c>
      <c r="G49" s="165">
        <f t="shared" si="18"/>
        <v>2</v>
      </c>
      <c r="H49" s="205" t="str">
        <f>'Core Indicators'!AH49</f>
        <v>x</v>
      </c>
      <c r="I49" s="205" t="str">
        <f>'Core Indicators'!AP49</f>
        <v>x</v>
      </c>
      <c r="J49" s="205">
        <f>'Core Indicators'!BN49</f>
        <v>3</v>
      </c>
      <c r="K49" s="205">
        <f t="shared" si="19"/>
        <v>3</v>
      </c>
      <c r="L49" s="251">
        <f t="shared" si="20"/>
        <v>3</v>
      </c>
      <c r="M49" s="274">
        <f t="shared" si="21"/>
        <v>2</v>
      </c>
      <c r="N49" s="206">
        <f>'Core Indicators'!DJ49</f>
        <v>2</v>
      </c>
      <c r="O49" s="206" t="str">
        <f>'Core Indicators'!DR49</f>
        <v>x</v>
      </c>
      <c r="P49" s="206" t="str">
        <f>'Core Indicators'!DZ49</f>
        <v>x</v>
      </c>
      <c r="Q49" s="206" t="str">
        <f>'Core Indicators'!EH49</f>
        <v>x</v>
      </c>
      <c r="R49" s="206" t="str">
        <f>'Core Indicators'!EP49</f>
        <v>x</v>
      </c>
      <c r="S49" s="165">
        <f t="shared" si="22"/>
        <v>1.7</v>
      </c>
      <c r="T49" s="165">
        <f t="shared" si="23"/>
        <v>1.3333333333333333</v>
      </c>
      <c r="U49" s="205">
        <v>1</v>
      </c>
      <c r="V49" s="205">
        <v>1</v>
      </c>
      <c r="W49" s="205">
        <f>'Core Indicators'!EX49</f>
        <v>3</v>
      </c>
      <c r="X49" s="165">
        <f t="shared" si="24"/>
        <v>2</v>
      </c>
      <c r="Y49" s="205">
        <v>1</v>
      </c>
      <c r="Z49" s="165">
        <f t="shared" si="25"/>
        <v>2</v>
      </c>
      <c r="AA49" s="205" t="str">
        <f>'Core Indicators'!FF49</f>
        <v>x</v>
      </c>
      <c r="AB49" s="205">
        <f t="shared" si="26"/>
        <v>2</v>
      </c>
      <c r="AC49" s="186">
        <f>'Core Indicators'!GD49</f>
        <v>2</v>
      </c>
      <c r="AD49" s="186">
        <f>'Core Indicators'!GL49</f>
        <v>2</v>
      </c>
      <c r="AE49" s="186">
        <f>'Core Indicators'!GT49</f>
        <v>2</v>
      </c>
      <c r="AF49" s="186">
        <f>'Core Indicators'!HB49</f>
        <v>2</v>
      </c>
      <c r="AG49" s="186">
        <f t="shared" si="27"/>
        <v>2</v>
      </c>
      <c r="AH49" s="186">
        <f>'Core Indicators'!HJ49</f>
        <v>2</v>
      </c>
      <c r="AI49" s="186">
        <f>'Core Indicators'!HR49</f>
        <v>2</v>
      </c>
      <c r="AJ49" s="186">
        <f t="shared" si="28"/>
        <v>2</v>
      </c>
      <c r="AK49" s="186">
        <f>'Core Indicators'!HZ49</f>
        <v>2</v>
      </c>
      <c r="AL49" s="186">
        <f>'Core Indicators'!IH49</f>
        <v>2</v>
      </c>
      <c r="AM49" s="186">
        <f>'Core Indicators'!IP49</f>
        <v>2</v>
      </c>
      <c r="AN49" s="186">
        <f t="shared" si="29"/>
        <v>2</v>
      </c>
    </row>
    <row r="50" spans="1:40" x14ac:dyDescent="0.35">
      <c r="A50" s="205" t="str">
        <f>Lists!C:C</f>
        <v>IRN004</v>
      </c>
      <c r="B50" s="251">
        <f t="shared" si="15"/>
        <v>2.7</v>
      </c>
      <c r="C50" s="165">
        <f t="shared" si="16"/>
        <v>1</v>
      </c>
      <c r="D50" s="274">
        <f t="shared" si="17"/>
        <v>3</v>
      </c>
      <c r="E50" s="205">
        <f>'Core Indicators'!R50</f>
        <v>3</v>
      </c>
      <c r="F50" s="205">
        <f>'Core Indicators'!Z50</f>
        <v>3</v>
      </c>
      <c r="G50" s="165">
        <f t="shared" si="18"/>
        <v>3</v>
      </c>
      <c r="H50" s="205">
        <f>'Core Indicators'!AH50</f>
        <v>3</v>
      </c>
      <c r="I50" s="205">
        <f>'Core Indicators'!AP50</f>
        <v>3</v>
      </c>
      <c r="J50" s="205" t="str">
        <f>'Core Indicators'!BN50</f>
        <v>x</v>
      </c>
      <c r="K50" s="205">
        <f t="shared" si="19"/>
        <v>3</v>
      </c>
      <c r="L50" s="251">
        <f t="shared" si="20"/>
        <v>3</v>
      </c>
      <c r="M50" s="274">
        <f t="shared" si="21"/>
        <v>3</v>
      </c>
      <c r="N50" s="206">
        <f>'Core Indicators'!DJ50</f>
        <v>3</v>
      </c>
      <c r="O50" s="206">
        <f>'Core Indicators'!DR50</f>
        <v>3</v>
      </c>
      <c r="P50" s="206">
        <f>'Core Indicators'!DZ50</f>
        <v>3</v>
      </c>
      <c r="Q50" s="206">
        <f>'Core Indicators'!EH50</f>
        <v>3</v>
      </c>
      <c r="R50" s="206">
        <f>'Core Indicators'!EP50</f>
        <v>3</v>
      </c>
      <c r="S50" s="165">
        <f t="shared" si="22"/>
        <v>1.9</v>
      </c>
      <c r="T50" s="165">
        <f t="shared" si="23"/>
        <v>1.1666666666666667</v>
      </c>
      <c r="U50" s="205">
        <v>1</v>
      </c>
      <c r="V50" s="205">
        <v>1</v>
      </c>
      <c r="W50" s="205">
        <f>'Core Indicators'!EX50</f>
        <v>2</v>
      </c>
      <c r="X50" s="165">
        <f t="shared" si="24"/>
        <v>1.5</v>
      </c>
      <c r="Y50" s="205">
        <v>1</v>
      </c>
      <c r="Z50" s="165">
        <f t="shared" si="25"/>
        <v>2.5</v>
      </c>
      <c r="AA50" s="205">
        <f>'Core Indicators'!FF50</f>
        <v>3</v>
      </c>
      <c r="AB50" s="205">
        <f t="shared" si="26"/>
        <v>2</v>
      </c>
      <c r="AC50" s="186">
        <f>'Core Indicators'!GD50</f>
        <v>2</v>
      </c>
      <c r="AD50" s="186">
        <f>'Core Indicators'!GL50</f>
        <v>2</v>
      </c>
      <c r="AE50" s="186">
        <f>'Core Indicators'!GT50</f>
        <v>2</v>
      </c>
      <c r="AF50" s="186">
        <f>'Core Indicators'!HB50</f>
        <v>2</v>
      </c>
      <c r="AG50" s="186">
        <f t="shared" si="27"/>
        <v>2</v>
      </c>
      <c r="AH50" s="186">
        <f>'Core Indicators'!HJ50</f>
        <v>2</v>
      </c>
      <c r="AI50" s="186">
        <f>'Core Indicators'!HR50</f>
        <v>2</v>
      </c>
      <c r="AJ50" s="186">
        <f t="shared" si="28"/>
        <v>2</v>
      </c>
      <c r="AK50" s="186">
        <f>'Core Indicators'!HZ50</f>
        <v>2</v>
      </c>
      <c r="AL50" s="186">
        <f>'Core Indicators'!IH50</f>
        <v>2</v>
      </c>
      <c r="AM50" s="186">
        <f>'Core Indicators'!IP50</f>
        <v>2</v>
      </c>
      <c r="AN50" s="186">
        <f t="shared" si="29"/>
        <v>2</v>
      </c>
    </row>
    <row r="51" spans="1:40" x14ac:dyDescent="0.35">
      <c r="A51" s="205" t="str">
        <f>Lists!C:C</f>
        <v>IRQ001</v>
      </c>
      <c r="B51" s="251">
        <f t="shared" si="15"/>
        <v>2.4</v>
      </c>
      <c r="C51" s="165">
        <f t="shared" si="16"/>
        <v>0</v>
      </c>
      <c r="D51" s="274">
        <f t="shared" si="17"/>
        <v>2.7</v>
      </c>
      <c r="E51" s="205">
        <f>'Core Indicators'!R51</f>
        <v>2</v>
      </c>
      <c r="F51" s="205">
        <f>'Core Indicators'!Z51</f>
        <v>3</v>
      </c>
      <c r="G51" s="165">
        <f t="shared" si="18"/>
        <v>2.5</v>
      </c>
      <c r="H51" s="205">
        <f>'Core Indicators'!AH51</f>
        <v>3</v>
      </c>
      <c r="I51" s="205">
        <f>'Core Indicators'!AP51</f>
        <v>3</v>
      </c>
      <c r="J51" s="205">
        <f>'Core Indicators'!BN51</f>
        <v>2</v>
      </c>
      <c r="K51" s="205">
        <f t="shared" si="19"/>
        <v>2.5</v>
      </c>
      <c r="L51" s="251">
        <f t="shared" si="20"/>
        <v>2.8</v>
      </c>
      <c r="M51" s="274">
        <f t="shared" si="21"/>
        <v>3</v>
      </c>
      <c r="N51" s="206">
        <f>'Core Indicators'!DJ51</f>
        <v>3</v>
      </c>
      <c r="O51" s="206">
        <f>'Core Indicators'!DR51</f>
        <v>3</v>
      </c>
      <c r="P51" s="206">
        <f>'Core Indicators'!DZ51</f>
        <v>3</v>
      </c>
      <c r="Q51" s="206">
        <f>'Core Indicators'!EH51</f>
        <v>3</v>
      </c>
      <c r="R51" s="206">
        <f>'Core Indicators'!EP51</f>
        <v>3</v>
      </c>
      <c r="S51" s="165">
        <f t="shared" si="22"/>
        <v>1.3</v>
      </c>
      <c r="T51" s="165">
        <f t="shared" si="23"/>
        <v>1.1666666666666667</v>
      </c>
      <c r="U51" s="205">
        <v>1</v>
      </c>
      <c r="V51" s="205">
        <v>1</v>
      </c>
      <c r="W51" s="205">
        <f>'Core Indicators'!EX51</f>
        <v>2</v>
      </c>
      <c r="X51" s="165">
        <f t="shared" si="24"/>
        <v>1.5</v>
      </c>
      <c r="Y51" s="205">
        <v>1</v>
      </c>
      <c r="Z51" s="165">
        <f t="shared" si="25"/>
        <v>1.5</v>
      </c>
      <c r="AA51" s="205">
        <f>'Core Indicators'!FF51</f>
        <v>1</v>
      </c>
      <c r="AB51" s="205">
        <f t="shared" si="26"/>
        <v>2</v>
      </c>
      <c r="AC51" s="186">
        <f>'Core Indicators'!GD51</f>
        <v>2</v>
      </c>
      <c r="AD51" s="186">
        <f>'Core Indicators'!GL51</f>
        <v>2</v>
      </c>
      <c r="AE51" s="186">
        <f>'Core Indicators'!GT51</f>
        <v>2</v>
      </c>
      <c r="AF51" s="186">
        <f>'Core Indicators'!HB51</f>
        <v>2</v>
      </c>
      <c r="AG51" s="186">
        <f t="shared" si="27"/>
        <v>2</v>
      </c>
      <c r="AH51" s="186">
        <f>'Core Indicators'!HJ51</f>
        <v>2</v>
      </c>
      <c r="AI51" s="186">
        <f>'Core Indicators'!HR51</f>
        <v>2</v>
      </c>
      <c r="AJ51" s="186">
        <f t="shared" si="28"/>
        <v>2</v>
      </c>
      <c r="AK51" s="186">
        <f>'Core Indicators'!HZ51</f>
        <v>2</v>
      </c>
      <c r="AL51" s="186">
        <f>'Core Indicators'!IH51</f>
        <v>2</v>
      </c>
      <c r="AM51" s="186">
        <f>'Core Indicators'!IP51</f>
        <v>2</v>
      </c>
      <c r="AN51" s="186">
        <f t="shared" si="29"/>
        <v>2</v>
      </c>
    </row>
    <row r="52" spans="1:40" x14ac:dyDescent="0.35">
      <c r="A52" s="205" t="str">
        <f>Lists!C:C</f>
        <v>IRQ002</v>
      </c>
      <c r="B52" s="251">
        <f t="shared" si="15"/>
        <v>1.5</v>
      </c>
      <c r="C52" s="165">
        <f t="shared" si="16"/>
        <v>0</v>
      </c>
      <c r="D52" s="274">
        <f t="shared" si="17"/>
        <v>2.5</v>
      </c>
      <c r="E52" s="205">
        <f>'Core Indicators'!R52</f>
        <v>2</v>
      </c>
      <c r="F52" s="205">
        <f>'Core Indicators'!Z52</f>
        <v>3</v>
      </c>
      <c r="G52" s="165">
        <f t="shared" si="18"/>
        <v>2.5</v>
      </c>
      <c r="H52" s="205">
        <f>'Core Indicators'!AH52</f>
        <v>3</v>
      </c>
      <c r="I52" s="205">
        <f>'Core Indicators'!AP52</f>
        <v>2</v>
      </c>
      <c r="J52" s="205">
        <f>'Core Indicators'!BN52</f>
        <v>2</v>
      </c>
      <c r="K52" s="205">
        <f t="shared" si="19"/>
        <v>2</v>
      </c>
      <c r="L52" s="251">
        <f t="shared" si="20"/>
        <v>2.5</v>
      </c>
      <c r="M52" s="274">
        <f t="shared" si="21"/>
        <v>1</v>
      </c>
      <c r="N52" s="206">
        <f>'Core Indicators'!DJ52</f>
        <v>1</v>
      </c>
      <c r="O52" s="206">
        <f>'Core Indicators'!DR52</f>
        <v>1</v>
      </c>
      <c r="P52" s="206">
        <f>'Core Indicators'!DZ52</f>
        <v>1</v>
      </c>
      <c r="Q52" s="206">
        <f>'Core Indicators'!EH52</f>
        <v>1</v>
      </c>
      <c r="R52" s="206">
        <f>'Core Indicators'!EP52</f>
        <v>1</v>
      </c>
      <c r="S52" s="165">
        <f t="shared" si="22"/>
        <v>1.3</v>
      </c>
      <c r="T52" s="165">
        <f t="shared" si="23"/>
        <v>1.1666666666666667</v>
      </c>
      <c r="U52" s="205">
        <v>1</v>
      </c>
      <c r="V52" s="205">
        <v>1</v>
      </c>
      <c r="W52" s="205">
        <f>'Core Indicators'!EX52</f>
        <v>2</v>
      </c>
      <c r="X52" s="165">
        <f t="shared" si="24"/>
        <v>1.5</v>
      </c>
      <c r="Y52" s="205">
        <v>1</v>
      </c>
      <c r="Z52" s="165">
        <f t="shared" si="25"/>
        <v>1.5</v>
      </c>
      <c r="AA52" s="205">
        <f>'Core Indicators'!FF52</f>
        <v>1</v>
      </c>
      <c r="AB52" s="205">
        <f t="shared" si="26"/>
        <v>2</v>
      </c>
      <c r="AC52" s="186">
        <f>'Core Indicators'!GD52</f>
        <v>2</v>
      </c>
      <c r="AD52" s="186">
        <f>'Core Indicators'!GL52</f>
        <v>2</v>
      </c>
      <c r="AE52" s="186">
        <f>'Core Indicators'!GT52</f>
        <v>2</v>
      </c>
      <c r="AF52" s="186">
        <f>'Core Indicators'!HB52</f>
        <v>2</v>
      </c>
      <c r="AG52" s="186">
        <f t="shared" si="27"/>
        <v>2</v>
      </c>
      <c r="AH52" s="186">
        <f>'Core Indicators'!HJ52</f>
        <v>2</v>
      </c>
      <c r="AI52" s="186">
        <f>'Core Indicators'!HR52</f>
        <v>2</v>
      </c>
      <c r="AJ52" s="186">
        <f t="shared" si="28"/>
        <v>2</v>
      </c>
      <c r="AK52" s="186">
        <f>'Core Indicators'!HZ52</f>
        <v>2</v>
      </c>
      <c r="AL52" s="186">
        <f>'Core Indicators'!IH52</f>
        <v>2</v>
      </c>
      <c r="AM52" s="186">
        <f>'Core Indicators'!IP52</f>
        <v>2</v>
      </c>
      <c r="AN52" s="186">
        <f t="shared" si="29"/>
        <v>2</v>
      </c>
    </row>
    <row r="53" spans="1:40" x14ac:dyDescent="0.35">
      <c r="A53" s="205" t="str">
        <f>Lists!C:C</f>
        <v>IRQ003</v>
      </c>
      <c r="B53" s="251">
        <f t="shared" si="15"/>
        <v>2.4</v>
      </c>
      <c r="C53" s="165">
        <f t="shared" si="16"/>
        <v>1</v>
      </c>
      <c r="D53" s="274">
        <f t="shared" si="17"/>
        <v>2.2000000000000002</v>
      </c>
      <c r="E53" s="205">
        <f>'Core Indicators'!R53</f>
        <v>2</v>
      </c>
      <c r="F53" s="205">
        <f>'Core Indicators'!Z53</f>
        <v>3</v>
      </c>
      <c r="G53" s="165">
        <f t="shared" si="18"/>
        <v>2.5</v>
      </c>
      <c r="H53" s="205">
        <f>'Core Indicators'!AH53</f>
        <v>2</v>
      </c>
      <c r="I53" s="205">
        <f>'Core Indicators'!AP53</f>
        <v>2</v>
      </c>
      <c r="J53" s="205" t="str">
        <f>'Core Indicators'!BN53</f>
        <v>x</v>
      </c>
      <c r="K53" s="205">
        <f t="shared" si="19"/>
        <v>2</v>
      </c>
      <c r="L53" s="251">
        <f t="shared" si="20"/>
        <v>2</v>
      </c>
      <c r="M53" s="274">
        <f t="shared" si="21"/>
        <v>3</v>
      </c>
      <c r="N53" s="206">
        <f>'Core Indicators'!DJ53</f>
        <v>3</v>
      </c>
      <c r="O53" s="206">
        <f>'Core Indicators'!DR53</f>
        <v>3</v>
      </c>
      <c r="P53" s="206">
        <f>'Core Indicators'!DZ53</f>
        <v>3</v>
      </c>
      <c r="Q53" s="206">
        <f>'Core Indicators'!EH53</f>
        <v>3</v>
      </c>
      <c r="R53" s="206">
        <f>'Core Indicators'!EP53</f>
        <v>3</v>
      </c>
      <c r="S53" s="165">
        <f t="shared" si="22"/>
        <v>1.6</v>
      </c>
      <c r="T53" s="165">
        <f t="shared" si="23"/>
        <v>1.1666666666666667</v>
      </c>
      <c r="U53" s="205">
        <v>1</v>
      </c>
      <c r="V53" s="205">
        <v>1</v>
      </c>
      <c r="W53" s="205">
        <f>'Core Indicators'!EX53</f>
        <v>2</v>
      </c>
      <c r="X53" s="165">
        <f t="shared" si="24"/>
        <v>1.5</v>
      </c>
      <c r="Y53" s="205">
        <v>1</v>
      </c>
      <c r="Z53" s="165">
        <f t="shared" si="25"/>
        <v>2</v>
      </c>
      <c r="AA53" s="205">
        <f>'Core Indicators'!FF53</f>
        <v>2</v>
      </c>
      <c r="AB53" s="205">
        <f t="shared" si="26"/>
        <v>2</v>
      </c>
      <c r="AC53" s="186">
        <f>'Core Indicators'!GD53</f>
        <v>2</v>
      </c>
      <c r="AD53" s="186">
        <f>'Core Indicators'!GL53</f>
        <v>2</v>
      </c>
      <c r="AE53" s="186">
        <f>'Core Indicators'!GT53</f>
        <v>2</v>
      </c>
      <c r="AF53" s="186">
        <f>'Core Indicators'!HB53</f>
        <v>2</v>
      </c>
      <c r="AG53" s="186">
        <f t="shared" si="27"/>
        <v>2</v>
      </c>
      <c r="AH53" s="186">
        <f>'Core Indicators'!HJ53</f>
        <v>2</v>
      </c>
      <c r="AI53" s="186">
        <f>'Core Indicators'!HR53</f>
        <v>2</v>
      </c>
      <c r="AJ53" s="186">
        <f t="shared" si="28"/>
        <v>2</v>
      </c>
      <c r="AK53" s="186">
        <f>'Core Indicators'!HZ53</f>
        <v>2</v>
      </c>
      <c r="AL53" s="186">
        <f>'Core Indicators'!IH53</f>
        <v>2</v>
      </c>
      <c r="AM53" s="186">
        <f>'Core Indicators'!IP53</f>
        <v>2</v>
      </c>
      <c r="AN53" s="186">
        <f t="shared" si="29"/>
        <v>2</v>
      </c>
    </row>
    <row r="54" spans="1:40" x14ac:dyDescent="0.35">
      <c r="A54" s="205" t="str">
        <f>Lists!C:C</f>
        <v>ITA002</v>
      </c>
      <c r="B54" s="251">
        <f t="shared" si="15"/>
        <v>1.9</v>
      </c>
      <c r="C54" s="165">
        <f t="shared" si="16"/>
        <v>0</v>
      </c>
      <c r="D54" s="274">
        <f t="shared" si="17"/>
        <v>2</v>
      </c>
      <c r="E54" s="205">
        <f>'Core Indicators'!R54</f>
        <v>2</v>
      </c>
      <c r="F54" s="205">
        <f>'Core Indicators'!Z54</f>
        <v>2</v>
      </c>
      <c r="G54" s="165">
        <f t="shared" si="18"/>
        <v>2</v>
      </c>
      <c r="H54" s="205">
        <f>'Core Indicators'!AH54</f>
        <v>2</v>
      </c>
      <c r="I54" s="205">
        <f>'Core Indicators'!AP54</f>
        <v>2</v>
      </c>
      <c r="J54" s="205">
        <f>'Core Indicators'!BN54</f>
        <v>2</v>
      </c>
      <c r="K54" s="205">
        <f t="shared" si="19"/>
        <v>2</v>
      </c>
      <c r="L54" s="251">
        <f t="shared" si="20"/>
        <v>2</v>
      </c>
      <c r="M54" s="274">
        <f t="shared" si="21"/>
        <v>2</v>
      </c>
      <c r="N54" s="206">
        <f>'Core Indicators'!DJ54</f>
        <v>2</v>
      </c>
      <c r="O54" s="206">
        <f>'Core Indicators'!DR54</f>
        <v>2</v>
      </c>
      <c r="P54" s="206">
        <f>'Core Indicators'!DZ54</f>
        <v>2</v>
      </c>
      <c r="Q54" s="206">
        <f>'Core Indicators'!EH54</f>
        <v>2</v>
      </c>
      <c r="R54" s="206">
        <f>'Core Indicators'!EP54</f>
        <v>2</v>
      </c>
      <c r="S54" s="165">
        <f t="shared" si="22"/>
        <v>1.6</v>
      </c>
      <c r="T54" s="165">
        <f t="shared" si="23"/>
        <v>1.1666666666666667</v>
      </c>
      <c r="U54" s="205">
        <v>1</v>
      </c>
      <c r="V54" s="205">
        <v>1</v>
      </c>
      <c r="W54" s="205">
        <f>'Core Indicators'!EX54</f>
        <v>2</v>
      </c>
      <c r="X54" s="165">
        <f t="shared" si="24"/>
        <v>1.5</v>
      </c>
      <c r="Y54" s="205">
        <v>1</v>
      </c>
      <c r="Z54" s="165">
        <f t="shared" si="25"/>
        <v>2</v>
      </c>
      <c r="AA54" s="205">
        <f>'Core Indicators'!FF54</f>
        <v>2</v>
      </c>
      <c r="AB54" s="205">
        <f t="shared" si="26"/>
        <v>2</v>
      </c>
      <c r="AC54" s="186">
        <f>'Core Indicators'!GD54</f>
        <v>2</v>
      </c>
      <c r="AD54" s="186">
        <f>'Core Indicators'!GL54</f>
        <v>2</v>
      </c>
      <c r="AE54" s="186">
        <f>'Core Indicators'!GT54</f>
        <v>2</v>
      </c>
      <c r="AF54" s="186">
        <f>'Core Indicators'!HB54</f>
        <v>2</v>
      </c>
      <c r="AG54" s="186">
        <f t="shared" si="27"/>
        <v>2</v>
      </c>
      <c r="AH54" s="186">
        <f>'Core Indicators'!HJ54</f>
        <v>2</v>
      </c>
      <c r="AI54" s="186">
        <f>'Core Indicators'!HR54</f>
        <v>2</v>
      </c>
      <c r="AJ54" s="186">
        <f t="shared" si="28"/>
        <v>2</v>
      </c>
      <c r="AK54" s="186">
        <f>'Core Indicators'!HZ54</f>
        <v>2</v>
      </c>
      <c r="AL54" s="186">
        <f>'Core Indicators'!IH54</f>
        <v>2</v>
      </c>
      <c r="AM54" s="186">
        <f>'Core Indicators'!IP54</f>
        <v>2</v>
      </c>
      <c r="AN54" s="186">
        <f t="shared" si="29"/>
        <v>2</v>
      </c>
    </row>
    <row r="55" spans="1:40" x14ac:dyDescent="0.35">
      <c r="A55" s="205" t="str">
        <f>Lists!C:C</f>
        <v>JOR002</v>
      </c>
      <c r="B55" s="251">
        <f t="shared" si="15"/>
        <v>2.5</v>
      </c>
      <c r="C55" s="165">
        <f t="shared" si="16"/>
        <v>0</v>
      </c>
      <c r="D55" s="274">
        <f t="shared" si="17"/>
        <v>2.6</v>
      </c>
      <c r="E55" s="205">
        <f>'Core Indicators'!R55</f>
        <v>1</v>
      </c>
      <c r="F55" s="205">
        <f>'Core Indicators'!Z55</f>
        <v>2</v>
      </c>
      <c r="G55" s="165">
        <f t="shared" si="18"/>
        <v>1.5</v>
      </c>
      <c r="H55" s="205">
        <f>'Core Indicators'!AH55</f>
        <v>3</v>
      </c>
      <c r="I55" s="205">
        <f>'Core Indicators'!AP55</f>
        <v>3</v>
      </c>
      <c r="J55" s="205">
        <f>'Core Indicators'!BN55</f>
        <v>3</v>
      </c>
      <c r="K55" s="205">
        <f t="shared" si="19"/>
        <v>3</v>
      </c>
      <c r="L55" s="251">
        <f t="shared" si="20"/>
        <v>3</v>
      </c>
      <c r="M55" s="274">
        <f t="shared" si="21"/>
        <v>3</v>
      </c>
      <c r="N55" s="206">
        <f>'Core Indicators'!DJ55</f>
        <v>3</v>
      </c>
      <c r="O55" s="206">
        <f>'Core Indicators'!DR55</f>
        <v>3</v>
      </c>
      <c r="P55" s="206">
        <f>'Core Indicators'!DZ55</f>
        <v>3</v>
      </c>
      <c r="Q55" s="206">
        <f>'Core Indicators'!EH55</f>
        <v>3</v>
      </c>
      <c r="R55" s="206">
        <f>'Core Indicators'!EP55</f>
        <v>3</v>
      </c>
      <c r="S55" s="165">
        <f t="shared" si="22"/>
        <v>1.7</v>
      </c>
      <c r="T55" s="165">
        <f t="shared" si="23"/>
        <v>1.3333333333333333</v>
      </c>
      <c r="U55" s="205">
        <v>1</v>
      </c>
      <c r="V55" s="205">
        <v>1</v>
      </c>
      <c r="W55" s="205">
        <f>'Core Indicators'!EX55</f>
        <v>3</v>
      </c>
      <c r="X55" s="165">
        <f t="shared" si="24"/>
        <v>2</v>
      </c>
      <c r="Y55" s="205">
        <v>1</v>
      </c>
      <c r="Z55" s="165">
        <f t="shared" si="25"/>
        <v>2</v>
      </c>
      <c r="AA55" s="205">
        <f>'Core Indicators'!FF55</f>
        <v>2</v>
      </c>
      <c r="AB55" s="205">
        <f t="shared" si="26"/>
        <v>2</v>
      </c>
      <c r="AC55" s="186">
        <f>'Core Indicators'!GD55</f>
        <v>2</v>
      </c>
      <c r="AD55" s="186">
        <f>'Core Indicators'!GL55</f>
        <v>2</v>
      </c>
      <c r="AE55" s="186">
        <f>'Core Indicators'!GT55</f>
        <v>2</v>
      </c>
      <c r="AF55" s="186">
        <f>'Core Indicators'!HB55</f>
        <v>2</v>
      </c>
      <c r="AG55" s="186">
        <f t="shared" si="27"/>
        <v>2</v>
      </c>
      <c r="AH55" s="186">
        <f>'Core Indicators'!HJ55</f>
        <v>2</v>
      </c>
      <c r="AI55" s="186">
        <f>'Core Indicators'!HR55</f>
        <v>2</v>
      </c>
      <c r="AJ55" s="186">
        <f t="shared" si="28"/>
        <v>2</v>
      </c>
      <c r="AK55" s="186">
        <f>'Core Indicators'!HZ55</f>
        <v>2</v>
      </c>
      <c r="AL55" s="186">
        <f>'Core Indicators'!IH55</f>
        <v>2</v>
      </c>
      <c r="AM55" s="186">
        <f>'Core Indicators'!IP55</f>
        <v>2</v>
      </c>
      <c r="AN55" s="186">
        <f t="shared" si="29"/>
        <v>2</v>
      </c>
    </row>
    <row r="56" spans="1:40" x14ac:dyDescent="0.35">
      <c r="A56" s="205" t="str">
        <f>Lists!C:C</f>
        <v>KEN001</v>
      </c>
      <c r="B56" s="251">
        <f t="shared" si="15"/>
        <v>2.1</v>
      </c>
      <c r="C56" s="165">
        <f t="shared" si="16"/>
        <v>0</v>
      </c>
      <c r="D56" s="274">
        <f t="shared" si="17"/>
        <v>2.6</v>
      </c>
      <c r="E56" s="205">
        <f>'Core Indicators'!R56</f>
        <v>1</v>
      </c>
      <c r="F56" s="205">
        <f>'Core Indicators'!Z56</f>
        <v>3</v>
      </c>
      <c r="G56" s="165">
        <f t="shared" si="18"/>
        <v>2.1</v>
      </c>
      <c r="H56" s="205">
        <f>'Core Indicators'!AH56</f>
        <v>3</v>
      </c>
      <c r="I56" s="205">
        <f>'Core Indicators'!AP56</f>
        <v>2</v>
      </c>
      <c r="J56" s="205">
        <f>'Core Indicators'!BN56</f>
        <v>3</v>
      </c>
      <c r="K56" s="205">
        <f t="shared" si="19"/>
        <v>2.5</v>
      </c>
      <c r="L56" s="251">
        <f t="shared" si="20"/>
        <v>2.8</v>
      </c>
      <c r="M56" s="274">
        <f t="shared" si="21"/>
        <v>2.2000000000000002</v>
      </c>
      <c r="N56" s="206">
        <f>'Core Indicators'!DJ56</f>
        <v>2</v>
      </c>
      <c r="O56" s="206">
        <f>'Core Indicators'!DR56</f>
        <v>2</v>
      </c>
      <c r="P56" s="206">
        <f>'Core Indicators'!DZ56</f>
        <v>2</v>
      </c>
      <c r="Q56" s="206">
        <f>'Core Indicators'!EH56</f>
        <v>2</v>
      </c>
      <c r="R56" s="206">
        <f>'Core Indicators'!EP56</f>
        <v>3</v>
      </c>
      <c r="S56" s="165">
        <f t="shared" si="22"/>
        <v>1.7</v>
      </c>
      <c r="T56" s="165">
        <f t="shared" si="23"/>
        <v>1.3333333333333333</v>
      </c>
      <c r="U56" s="205">
        <v>1</v>
      </c>
      <c r="V56" s="205">
        <v>1</v>
      </c>
      <c r="W56" s="205">
        <f>'Core Indicators'!EX56</f>
        <v>3</v>
      </c>
      <c r="X56" s="165">
        <f t="shared" si="24"/>
        <v>2</v>
      </c>
      <c r="Y56" s="205">
        <v>1</v>
      </c>
      <c r="Z56" s="165">
        <f t="shared" si="25"/>
        <v>2</v>
      </c>
      <c r="AA56" s="205">
        <f>'Core Indicators'!FF56</f>
        <v>2</v>
      </c>
      <c r="AB56" s="205">
        <f t="shared" si="26"/>
        <v>2</v>
      </c>
      <c r="AC56" s="186">
        <f>'Core Indicators'!GD56</f>
        <v>2</v>
      </c>
      <c r="AD56" s="186">
        <f>'Core Indicators'!GL56</f>
        <v>2</v>
      </c>
      <c r="AE56" s="186">
        <f>'Core Indicators'!GT56</f>
        <v>2</v>
      </c>
      <c r="AF56" s="186">
        <f>'Core Indicators'!HB56</f>
        <v>2</v>
      </c>
      <c r="AG56" s="186">
        <f t="shared" si="27"/>
        <v>2</v>
      </c>
      <c r="AH56" s="186">
        <f>'Core Indicators'!HJ56</f>
        <v>2</v>
      </c>
      <c r="AI56" s="186">
        <f>'Core Indicators'!HR56</f>
        <v>2</v>
      </c>
      <c r="AJ56" s="186">
        <f t="shared" si="28"/>
        <v>2</v>
      </c>
      <c r="AK56" s="186">
        <f>'Core Indicators'!HZ56</f>
        <v>2</v>
      </c>
      <c r="AL56" s="186">
        <f>'Core Indicators'!IH56</f>
        <v>2</v>
      </c>
      <c r="AM56" s="186">
        <f>'Core Indicators'!IP56</f>
        <v>2</v>
      </c>
      <c r="AN56" s="186">
        <f t="shared" si="29"/>
        <v>2</v>
      </c>
    </row>
    <row r="57" spans="1:40" x14ac:dyDescent="0.35">
      <c r="A57" s="205" t="str">
        <f>Lists!C:C</f>
        <v>KEN002</v>
      </c>
      <c r="B57" s="251">
        <f t="shared" si="15"/>
        <v>1.8</v>
      </c>
      <c r="C57" s="165">
        <f t="shared" si="16"/>
        <v>2</v>
      </c>
      <c r="D57" s="274">
        <f t="shared" si="17"/>
        <v>2</v>
      </c>
      <c r="E57" s="205">
        <f>'Core Indicators'!R57</f>
        <v>2</v>
      </c>
      <c r="F57" s="205">
        <f>'Core Indicators'!Z57</f>
        <v>2</v>
      </c>
      <c r="G57" s="165">
        <f t="shared" si="18"/>
        <v>2</v>
      </c>
      <c r="H57" s="205">
        <f>'Core Indicators'!AH57</f>
        <v>2</v>
      </c>
      <c r="I57" s="205">
        <f>'Core Indicators'!AP57</f>
        <v>2</v>
      </c>
      <c r="J57" s="205" t="str">
        <f>'Core Indicators'!BN57</f>
        <v>x</v>
      </c>
      <c r="K57" s="205">
        <f t="shared" si="19"/>
        <v>2</v>
      </c>
      <c r="L57" s="251">
        <f t="shared" si="20"/>
        <v>2</v>
      </c>
      <c r="M57" s="274">
        <f t="shared" si="21"/>
        <v>2</v>
      </c>
      <c r="N57" s="206">
        <f>'Core Indicators'!DJ57</f>
        <v>2</v>
      </c>
      <c r="O57" s="206">
        <f>'Core Indicators'!DR57</f>
        <v>2</v>
      </c>
      <c r="P57" s="206">
        <f>'Core Indicators'!DZ57</f>
        <v>2</v>
      </c>
      <c r="Q57" s="206" t="str">
        <f>'Core Indicators'!EH57</f>
        <v>x</v>
      </c>
      <c r="R57" s="206" t="str">
        <f>'Core Indicators'!EP57</f>
        <v>x</v>
      </c>
      <c r="S57" s="165">
        <f t="shared" si="22"/>
        <v>1.3</v>
      </c>
      <c r="T57" s="165">
        <f t="shared" si="23"/>
        <v>1</v>
      </c>
      <c r="U57" s="205">
        <v>1</v>
      </c>
      <c r="V57" s="205">
        <v>1</v>
      </c>
      <c r="W57" s="205" t="str">
        <f>'Core Indicators'!EX57</f>
        <v>x</v>
      </c>
      <c r="X57" s="165">
        <f t="shared" si="24"/>
        <v>1</v>
      </c>
      <c r="Y57" s="205">
        <v>1</v>
      </c>
      <c r="Z57" s="165">
        <f t="shared" si="25"/>
        <v>1.5</v>
      </c>
      <c r="AA57" s="205">
        <f>'Core Indicators'!FF57</f>
        <v>1</v>
      </c>
      <c r="AB57" s="205">
        <f t="shared" si="26"/>
        <v>2</v>
      </c>
      <c r="AC57" s="186">
        <f>'Core Indicators'!GD57</f>
        <v>2</v>
      </c>
      <c r="AD57" s="186">
        <f>'Core Indicators'!GL57</f>
        <v>2</v>
      </c>
      <c r="AE57" s="186">
        <f>'Core Indicators'!GT57</f>
        <v>2</v>
      </c>
      <c r="AF57" s="186">
        <f>'Core Indicators'!HB57</f>
        <v>2</v>
      </c>
      <c r="AG57" s="186">
        <f t="shared" si="27"/>
        <v>2</v>
      </c>
      <c r="AH57" s="186">
        <f>'Core Indicators'!HJ57</f>
        <v>2</v>
      </c>
      <c r="AI57" s="186">
        <f>'Core Indicators'!HR57</f>
        <v>2</v>
      </c>
      <c r="AJ57" s="186">
        <f t="shared" si="28"/>
        <v>2</v>
      </c>
      <c r="AK57" s="186">
        <f>'Core Indicators'!HZ57</f>
        <v>2</v>
      </c>
      <c r="AL57" s="186">
        <f>'Core Indicators'!IH57</f>
        <v>2</v>
      </c>
      <c r="AM57" s="186">
        <f>'Core Indicators'!IP57</f>
        <v>2</v>
      </c>
      <c r="AN57" s="186">
        <f t="shared" si="29"/>
        <v>2</v>
      </c>
    </row>
    <row r="58" spans="1:40" x14ac:dyDescent="0.35">
      <c r="A58" s="205" t="str">
        <f>Lists!C:C</f>
        <v>KEN003</v>
      </c>
      <c r="B58" s="251">
        <f t="shared" si="15"/>
        <v>2.1</v>
      </c>
      <c r="C58" s="165">
        <f t="shared" si="16"/>
        <v>1</v>
      </c>
      <c r="D58" s="274">
        <f t="shared" si="17"/>
        <v>2.7</v>
      </c>
      <c r="E58" s="205">
        <f>'Core Indicators'!R58</f>
        <v>1</v>
      </c>
      <c r="F58" s="205">
        <f>'Core Indicators'!Z58</f>
        <v>3</v>
      </c>
      <c r="G58" s="165">
        <f t="shared" si="18"/>
        <v>2.1</v>
      </c>
      <c r="H58" s="205">
        <f>'Core Indicators'!AH58</f>
        <v>3</v>
      </c>
      <c r="I58" s="205" t="str">
        <f>'Core Indicators'!AP58</f>
        <v>x</v>
      </c>
      <c r="J58" s="205">
        <f>'Core Indicators'!BN58</f>
        <v>3</v>
      </c>
      <c r="K58" s="205">
        <f t="shared" si="19"/>
        <v>3</v>
      </c>
      <c r="L58" s="251">
        <f t="shared" si="20"/>
        <v>3</v>
      </c>
      <c r="M58" s="274">
        <f t="shared" si="21"/>
        <v>2.2000000000000002</v>
      </c>
      <c r="N58" s="206">
        <f>'Core Indicators'!DJ58</f>
        <v>2</v>
      </c>
      <c r="O58" s="206">
        <f>'Core Indicators'!DR58</f>
        <v>2</v>
      </c>
      <c r="P58" s="206">
        <f>'Core Indicators'!DZ58</f>
        <v>2</v>
      </c>
      <c r="Q58" s="206">
        <f>'Core Indicators'!EH58</f>
        <v>2</v>
      </c>
      <c r="R58" s="206">
        <f>'Core Indicators'!EP58</f>
        <v>3</v>
      </c>
      <c r="S58" s="165">
        <f t="shared" si="22"/>
        <v>1.4</v>
      </c>
      <c r="T58" s="165">
        <f t="shared" si="23"/>
        <v>1.3333333333333333</v>
      </c>
      <c r="U58" s="205">
        <v>1</v>
      </c>
      <c r="V58" s="205">
        <v>1</v>
      </c>
      <c r="W58" s="205">
        <f>'Core Indicators'!EX58</f>
        <v>3</v>
      </c>
      <c r="X58" s="165">
        <f t="shared" si="24"/>
        <v>2</v>
      </c>
      <c r="Y58" s="205">
        <v>1</v>
      </c>
      <c r="Z58" s="165">
        <f t="shared" si="25"/>
        <v>1.5</v>
      </c>
      <c r="AA58" s="205">
        <f>'Core Indicators'!FF58</f>
        <v>1</v>
      </c>
      <c r="AB58" s="205">
        <f t="shared" si="26"/>
        <v>2</v>
      </c>
      <c r="AC58" s="186">
        <f>'Core Indicators'!GD58</f>
        <v>2</v>
      </c>
      <c r="AD58" s="186">
        <f>'Core Indicators'!GL58</f>
        <v>2</v>
      </c>
      <c r="AE58" s="186">
        <f>'Core Indicators'!GT58</f>
        <v>2</v>
      </c>
      <c r="AF58" s="186">
        <f>'Core Indicators'!HB58</f>
        <v>2</v>
      </c>
      <c r="AG58" s="186">
        <f t="shared" si="27"/>
        <v>2</v>
      </c>
      <c r="AH58" s="186">
        <f>'Core Indicators'!HJ58</f>
        <v>2</v>
      </c>
      <c r="AI58" s="186">
        <f>'Core Indicators'!HR58</f>
        <v>2</v>
      </c>
      <c r="AJ58" s="186">
        <f t="shared" si="28"/>
        <v>2</v>
      </c>
      <c r="AK58" s="186">
        <f>'Core Indicators'!HZ58</f>
        <v>2</v>
      </c>
      <c r="AL58" s="186">
        <f>'Core Indicators'!IH58</f>
        <v>2</v>
      </c>
      <c r="AM58" s="186">
        <f>'Core Indicators'!IP58</f>
        <v>2</v>
      </c>
      <c r="AN58" s="186">
        <f t="shared" si="29"/>
        <v>2</v>
      </c>
    </row>
    <row r="59" spans="1:40" x14ac:dyDescent="0.35">
      <c r="A59" s="205" t="str">
        <f>Lists!C:C</f>
        <v>LBN002</v>
      </c>
      <c r="B59" s="251">
        <f t="shared" si="15"/>
        <v>2.4</v>
      </c>
      <c r="C59" s="165">
        <f t="shared" si="16"/>
        <v>1</v>
      </c>
      <c r="D59" s="274">
        <f t="shared" si="17"/>
        <v>2.6</v>
      </c>
      <c r="E59" s="205">
        <f>'Core Indicators'!R59</f>
        <v>1</v>
      </c>
      <c r="F59" s="205">
        <f>'Core Indicators'!Z59</f>
        <v>2</v>
      </c>
      <c r="G59" s="165">
        <f t="shared" si="18"/>
        <v>1.5</v>
      </c>
      <c r="H59" s="205">
        <f>'Core Indicators'!AH59</f>
        <v>3</v>
      </c>
      <c r="I59" s="205">
        <f>'Core Indicators'!AP59</f>
        <v>3</v>
      </c>
      <c r="J59" s="205" t="str">
        <f>'Core Indicators'!BN59</f>
        <v>x</v>
      </c>
      <c r="K59" s="205">
        <f t="shared" si="19"/>
        <v>3</v>
      </c>
      <c r="L59" s="251">
        <f t="shared" si="20"/>
        <v>3</v>
      </c>
      <c r="M59" s="274">
        <f t="shared" si="21"/>
        <v>3</v>
      </c>
      <c r="N59" s="206">
        <f>'Core Indicators'!DJ59</f>
        <v>3</v>
      </c>
      <c r="O59" s="206">
        <f>'Core Indicators'!DR59</f>
        <v>3</v>
      </c>
      <c r="P59" s="206">
        <f>'Core Indicators'!DZ59</f>
        <v>3</v>
      </c>
      <c r="Q59" s="206">
        <f>'Core Indicators'!EH59</f>
        <v>3</v>
      </c>
      <c r="R59" s="206">
        <f>'Core Indicators'!EP59</f>
        <v>3</v>
      </c>
      <c r="S59" s="165">
        <f t="shared" si="22"/>
        <v>1.4</v>
      </c>
      <c r="T59" s="165">
        <f t="shared" si="23"/>
        <v>1.3333333333333333</v>
      </c>
      <c r="U59" s="205">
        <v>1</v>
      </c>
      <c r="V59" s="205">
        <v>1</v>
      </c>
      <c r="W59" s="205">
        <f>'Core Indicators'!EX59</f>
        <v>3</v>
      </c>
      <c r="X59" s="165">
        <f t="shared" si="24"/>
        <v>2</v>
      </c>
      <c r="Y59" s="205">
        <v>1</v>
      </c>
      <c r="Z59" s="165">
        <f t="shared" si="25"/>
        <v>1.5</v>
      </c>
      <c r="AA59" s="205">
        <f>'Core Indicators'!FF59</f>
        <v>1</v>
      </c>
      <c r="AB59" s="205">
        <f t="shared" si="26"/>
        <v>2</v>
      </c>
      <c r="AC59" s="186">
        <f>'Core Indicators'!GD59</f>
        <v>2</v>
      </c>
      <c r="AD59" s="186">
        <f>'Core Indicators'!GL59</f>
        <v>2</v>
      </c>
      <c r="AE59" s="186">
        <f>'Core Indicators'!GT59</f>
        <v>2</v>
      </c>
      <c r="AF59" s="186">
        <f>'Core Indicators'!HB59</f>
        <v>2</v>
      </c>
      <c r="AG59" s="186">
        <f t="shared" si="27"/>
        <v>2</v>
      </c>
      <c r="AH59" s="186">
        <f>'Core Indicators'!HJ59</f>
        <v>2</v>
      </c>
      <c r="AI59" s="186">
        <f>'Core Indicators'!HR59</f>
        <v>2</v>
      </c>
      <c r="AJ59" s="186">
        <f t="shared" si="28"/>
        <v>2</v>
      </c>
      <c r="AK59" s="186">
        <f>'Core Indicators'!HZ59</f>
        <v>2</v>
      </c>
      <c r="AL59" s="186">
        <f>'Core Indicators'!IH59</f>
        <v>2</v>
      </c>
      <c r="AM59" s="186">
        <f>'Core Indicators'!IP59</f>
        <v>2</v>
      </c>
      <c r="AN59" s="186">
        <f t="shared" si="29"/>
        <v>2</v>
      </c>
    </row>
    <row r="60" spans="1:40" x14ac:dyDescent="0.35">
      <c r="A60" s="205" t="str">
        <f>Lists!C:C</f>
        <v>LBN004</v>
      </c>
      <c r="B60" s="251">
        <f t="shared" si="15"/>
        <v>2.4</v>
      </c>
      <c r="C60" s="165">
        <f t="shared" si="16"/>
        <v>1</v>
      </c>
      <c r="D60" s="274">
        <f t="shared" si="17"/>
        <v>2.6</v>
      </c>
      <c r="E60" s="205">
        <f>'Core Indicators'!R60</f>
        <v>1</v>
      </c>
      <c r="F60" s="205">
        <f>'Core Indicators'!Z60</f>
        <v>2</v>
      </c>
      <c r="G60" s="165">
        <f t="shared" si="18"/>
        <v>1.5</v>
      </c>
      <c r="H60" s="205">
        <f>'Core Indicators'!AH60</f>
        <v>3</v>
      </c>
      <c r="I60" s="205" t="str">
        <f>'Core Indicators'!AP60</f>
        <v>x</v>
      </c>
      <c r="J60" s="205">
        <f>'Core Indicators'!BN60</f>
        <v>3</v>
      </c>
      <c r="K60" s="205">
        <f t="shared" si="19"/>
        <v>3</v>
      </c>
      <c r="L60" s="251">
        <f t="shared" si="20"/>
        <v>3</v>
      </c>
      <c r="M60" s="274">
        <f t="shared" si="21"/>
        <v>3</v>
      </c>
      <c r="N60" s="206">
        <f>'Core Indicators'!DJ60</f>
        <v>3</v>
      </c>
      <c r="O60" s="206">
        <f>'Core Indicators'!DR60</f>
        <v>3</v>
      </c>
      <c r="P60" s="206">
        <f>'Core Indicators'!DZ60</f>
        <v>3</v>
      </c>
      <c r="Q60" s="206">
        <f>'Core Indicators'!EH60</f>
        <v>3</v>
      </c>
      <c r="R60" s="206">
        <f>'Core Indicators'!EP60</f>
        <v>3</v>
      </c>
      <c r="S60" s="165">
        <f t="shared" si="22"/>
        <v>1.4</v>
      </c>
      <c r="T60" s="165">
        <f t="shared" si="23"/>
        <v>1.3333333333333333</v>
      </c>
      <c r="U60" s="205">
        <v>1</v>
      </c>
      <c r="V60" s="205">
        <v>1</v>
      </c>
      <c r="W60" s="205">
        <f>'Core Indicators'!EX60</f>
        <v>3</v>
      </c>
      <c r="X60" s="165">
        <f t="shared" si="24"/>
        <v>2</v>
      </c>
      <c r="Y60" s="205">
        <v>1</v>
      </c>
      <c r="Z60" s="165">
        <f t="shared" si="25"/>
        <v>1.5</v>
      </c>
      <c r="AA60" s="205">
        <f>'Core Indicators'!FF60</f>
        <v>1</v>
      </c>
      <c r="AB60" s="205">
        <f t="shared" si="26"/>
        <v>2</v>
      </c>
      <c r="AC60" s="186">
        <f>'Core Indicators'!GD60</f>
        <v>2</v>
      </c>
      <c r="AD60" s="186">
        <f>'Core Indicators'!GL60</f>
        <v>2</v>
      </c>
      <c r="AE60" s="186">
        <f>'Core Indicators'!GT60</f>
        <v>2</v>
      </c>
      <c r="AF60" s="186">
        <f>'Core Indicators'!HB60</f>
        <v>2</v>
      </c>
      <c r="AG60" s="186">
        <f t="shared" si="27"/>
        <v>2</v>
      </c>
      <c r="AH60" s="186">
        <f>'Core Indicators'!HJ60</f>
        <v>2</v>
      </c>
      <c r="AI60" s="186">
        <f>'Core Indicators'!HR60</f>
        <v>2</v>
      </c>
      <c r="AJ60" s="186">
        <f t="shared" si="28"/>
        <v>2</v>
      </c>
      <c r="AK60" s="186">
        <f>'Core Indicators'!HZ60</f>
        <v>2</v>
      </c>
      <c r="AL60" s="186">
        <f>'Core Indicators'!IH60</f>
        <v>2</v>
      </c>
      <c r="AM60" s="186">
        <f>'Core Indicators'!IP60</f>
        <v>2</v>
      </c>
      <c r="AN60" s="186">
        <f t="shared" si="29"/>
        <v>2</v>
      </c>
    </row>
    <row r="61" spans="1:40" x14ac:dyDescent="0.35">
      <c r="A61" s="205" t="str">
        <f>Lists!C:C</f>
        <v>LBY001</v>
      </c>
      <c r="B61" s="251">
        <f t="shared" si="15"/>
        <v>1.4</v>
      </c>
      <c r="C61" s="165">
        <f t="shared" si="16"/>
        <v>0</v>
      </c>
      <c r="D61" s="274">
        <f t="shared" si="17"/>
        <v>1.7</v>
      </c>
      <c r="E61" s="205">
        <f>'Core Indicators'!R61</f>
        <v>1</v>
      </c>
      <c r="F61" s="205">
        <f>'Core Indicators'!Z61</f>
        <v>2</v>
      </c>
      <c r="G61" s="165">
        <f t="shared" si="18"/>
        <v>1.5</v>
      </c>
      <c r="H61" s="205">
        <f>'Core Indicators'!AH61</f>
        <v>1</v>
      </c>
      <c r="I61" s="205">
        <f>'Core Indicators'!AP61</f>
        <v>2</v>
      </c>
      <c r="J61" s="205">
        <f>'Core Indicators'!BN61</f>
        <v>3</v>
      </c>
      <c r="K61" s="205">
        <f t="shared" si="19"/>
        <v>2.5</v>
      </c>
      <c r="L61" s="251">
        <f t="shared" si="20"/>
        <v>1.8</v>
      </c>
      <c r="M61" s="274">
        <f t="shared" si="21"/>
        <v>1</v>
      </c>
      <c r="N61" s="206">
        <f>'Core Indicators'!DJ61</f>
        <v>1</v>
      </c>
      <c r="O61" s="206">
        <f>'Core Indicators'!DR61</f>
        <v>1</v>
      </c>
      <c r="P61" s="206">
        <f>'Core Indicators'!DZ61</f>
        <v>1</v>
      </c>
      <c r="Q61" s="206">
        <f>'Core Indicators'!EH61</f>
        <v>1</v>
      </c>
      <c r="R61" s="206">
        <f>'Core Indicators'!EP61</f>
        <v>1</v>
      </c>
      <c r="S61" s="165">
        <f t="shared" si="22"/>
        <v>1.9</v>
      </c>
      <c r="T61" s="165">
        <f t="shared" si="23"/>
        <v>1.3333333333333333</v>
      </c>
      <c r="U61" s="205">
        <v>1</v>
      </c>
      <c r="V61" s="205">
        <v>1</v>
      </c>
      <c r="W61" s="205">
        <f>'Core Indicators'!EX61</f>
        <v>3</v>
      </c>
      <c r="X61" s="165">
        <f t="shared" si="24"/>
        <v>2</v>
      </c>
      <c r="Y61" s="205">
        <v>1</v>
      </c>
      <c r="Z61" s="165">
        <f t="shared" si="25"/>
        <v>2.5</v>
      </c>
      <c r="AA61" s="205">
        <f>'Core Indicators'!FF61</f>
        <v>3</v>
      </c>
      <c r="AB61" s="205">
        <f t="shared" si="26"/>
        <v>2</v>
      </c>
      <c r="AC61" s="186">
        <f>'Core Indicators'!GD61</f>
        <v>2</v>
      </c>
      <c r="AD61" s="186">
        <f>'Core Indicators'!GL61</f>
        <v>2</v>
      </c>
      <c r="AE61" s="186">
        <f>'Core Indicators'!GT61</f>
        <v>2</v>
      </c>
      <c r="AF61" s="186">
        <f>'Core Indicators'!HB61</f>
        <v>2</v>
      </c>
      <c r="AG61" s="186">
        <f t="shared" si="27"/>
        <v>2</v>
      </c>
      <c r="AH61" s="186">
        <f>'Core Indicators'!HJ61</f>
        <v>2</v>
      </c>
      <c r="AI61" s="186">
        <f>'Core Indicators'!HR61</f>
        <v>2</v>
      </c>
      <c r="AJ61" s="186">
        <f t="shared" si="28"/>
        <v>2</v>
      </c>
      <c r="AK61" s="186">
        <f>'Core Indicators'!HZ61</f>
        <v>2</v>
      </c>
      <c r="AL61" s="186">
        <f>'Core Indicators'!IH61</f>
        <v>2</v>
      </c>
      <c r="AM61" s="186">
        <f>'Core Indicators'!IP61</f>
        <v>2</v>
      </c>
      <c r="AN61" s="186">
        <f t="shared" si="29"/>
        <v>2</v>
      </c>
    </row>
    <row r="62" spans="1:40" x14ac:dyDescent="0.35">
      <c r="A62" s="205" t="str">
        <f>Lists!C:C</f>
        <v>LBY002</v>
      </c>
      <c r="B62" s="251">
        <f t="shared" si="15"/>
        <v>1.8</v>
      </c>
      <c r="C62" s="165">
        <f t="shared" si="16"/>
        <v>0</v>
      </c>
      <c r="D62" s="274">
        <f t="shared" si="17"/>
        <v>2</v>
      </c>
      <c r="E62" s="205">
        <f>'Core Indicators'!R62</f>
        <v>1</v>
      </c>
      <c r="F62" s="205">
        <f>'Core Indicators'!Z62</f>
        <v>2</v>
      </c>
      <c r="G62" s="165">
        <f t="shared" si="18"/>
        <v>1.5</v>
      </c>
      <c r="H62" s="205">
        <f>'Core Indicators'!AH62</f>
        <v>2</v>
      </c>
      <c r="I62" s="205">
        <f>'Core Indicators'!AP62</f>
        <v>2</v>
      </c>
      <c r="J62" s="205">
        <f>'Core Indicators'!BN62</f>
        <v>3</v>
      </c>
      <c r="K62" s="205">
        <f t="shared" si="19"/>
        <v>2.5</v>
      </c>
      <c r="L62" s="251">
        <f t="shared" si="20"/>
        <v>2.2999999999999998</v>
      </c>
      <c r="M62" s="274">
        <f t="shared" si="21"/>
        <v>2</v>
      </c>
      <c r="N62" s="206">
        <f>'Core Indicators'!DJ62</f>
        <v>2</v>
      </c>
      <c r="O62" s="206">
        <f>'Core Indicators'!DR62</f>
        <v>2</v>
      </c>
      <c r="P62" s="206">
        <f>'Core Indicators'!DZ62</f>
        <v>2</v>
      </c>
      <c r="Q62" s="206">
        <f>'Core Indicators'!EH62</f>
        <v>2</v>
      </c>
      <c r="R62" s="206">
        <f>'Core Indicators'!EP62</f>
        <v>2</v>
      </c>
      <c r="S62" s="165">
        <f t="shared" si="22"/>
        <v>1.4</v>
      </c>
      <c r="T62" s="165">
        <f t="shared" si="23"/>
        <v>1.3333333333333333</v>
      </c>
      <c r="U62" s="205">
        <v>1</v>
      </c>
      <c r="V62" s="205">
        <v>1</v>
      </c>
      <c r="W62" s="205">
        <f>'Core Indicators'!EX62</f>
        <v>3</v>
      </c>
      <c r="X62" s="165">
        <f t="shared" si="24"/>
        <v>2</v>
      </c>
      <c r="Y62" s="205">
        <v>1</v>
      </c>
      <c r="Z62" s="165">
        <f t="shared" si="25"/>
        <v>1.5</v>
      </c>
      <c r="AA62" s="205">
        <f>'Core Indicators'!FF62</f>
        <v>1</v>
      </c>
      <c r="AB62" s="205">
        <f t="shared" si="26"/>
        <v>2</v>
      </c>
      <c r="AC62" s="186">
        <f>'Core Indicators'!GD62</f>
        <v>2</v>
      </c>
      <c r="AD62" s="186">
        <f>'Core Indicators'!GL62</f>
        <v>2</v>
      </c>
      <c r="AE62" s="186">
        <f>'Core Indicators'!GT62</f>
        <v>2</v>
      </c>
      <c r="AF62" s="186">
        <f>'Core Indicators'!HB62</f>
        <v>2</v>
      </c>
      <c r="AG62" s="186">
        <f t="shared" si="27"/>
        <v>2</v>
      </c>
      <c r="AH62" s="186">
        <f>'Core Indicators'!HJ62</f>
        <v>2</v>
      </c>
      <c r="AI62" s="186">
        <f>'Core Indicators'!HR62</f>
        <v>2</v>
      </c>
      <c r="AJ62" s="186">
        <f t="shared" si="28"/>
        <v>2</v>
      </c>
      <c r="AK62" s="186">
        <f>'Core Indicators'!HZ62</f>
        <v>2</v>
      </c>
      <c r="AL62" s="186">
        <f>'Core Indicators'!IH62</f>
        <v>2</v>
      </c>
      <c r="AM62" s="186">
        <f>'Core Indicators'!IP62</f>
        <v>2</v>
      </c>
      <c r="AN62" s="186">
        <f t="shared" si="29"/>
        <v>2</v>
      </c>
    </row>
    <row r="63" spans="1:40" x14ac:dyDescent="0.35">
      <c r="A63" s="205" t="str">
        <f>Lists!C:C</f>
        <v>LKA002</v>
      </c>
      <c r="B63" s="251">
        <f t="shared" si="15"/>
        <v>1.7</v>
      </c>
      <c r="C63" s="165">
        <f t="shared" si="16"/>
        <v>0</v>
      </c>
      <c r="D63" s="274">
        <f t="shared" si="17"/>
        <v>1.5</v>
      </c>
      <c r="E63" s="205">
        <f>'Core Indicators'!R63</f>
        <v>1</v>
      </c>
      <c r="F63" s="205">
        <f>'Core Indicators'!Z63</f>
        <v>1</v>
      </c>
      <c r="G63" s="165">
        <f t="shared" si="18"/>
        <v>1</v>
      </c>
      <c r="H63" s="205">
        <f>'Core Indicators'!AH63</f>
        <v>1</v>
      </c>
      <c r="I63" s="205">
        <f>'Core Indicators'!AP63</f>
        <v>3</v>
      </c>
      <c r="J63" s="205">
        <f>'Core Indicators'!BN63</f>
        <v>2</v>
      </c>
      <c r="K63" s="205">
        <f t="shared" si="19"/>
        <v>2.5</v>
      </c>
      <c r="L63" s="251">
        <f t="shared" si="20"/>
        <v>1.8</v>
      </c>
      <c r="M63" s="274">
        <f t="shared" si="21"/>
        <v>2</v>
      </c>
      <c r="N63" s="206">
        <f>'Core Indicators'!DJ63</f>
        <v>2</v>
      </c>
      <c r="O63" s="206">
        <f>'Core Indicators'!DR63</f>
        <v>2</v>
      </c>
      <c r="P63" s="206">
        <f>'Core Indicators'!DZ63</f>
        <v>2</v>
      </c>
      <c r="Q63" s="206">
        <f>'Core Indicators'!EH63</f>
        <v>2</v>
      </c>
      <c r="R63" s="206">
        <f>'Core Indicators'!EP63</f>
        <v>2</v>
      </c>
      <c r="S63" s="165">
        <f t="shared" si="22"/>
        <v>1.3</v>
      </c>
      <c r="T63" s="165">
        <f t="shared" si="23"/>
        <v>1.1666666666666667</v>
      </c>
      <c r="U63" s="205">
        <v>1</v>
      </c>
      <c r="V63" s="205">
        <v>1</v>
      </c>
      <c r="W63" s="205">
        <f>'Core Indicators'!EX63</f>
        <v>2</v>
      </c>
      <c r="X63" s="165">
        <f t="shared" si="24"/>
        <v>1.5</v>
      </c>
      <c r="Y63" s="205">
        <v>1</v>
      </c>
      <c r="Z63" s="165">
        <f t="shared" si="25"/>
        <v>1.5</v>
      </c>
      <c r="AA63" s="205">
        <f>'Core Indicators'!FF63</f>
        <v>1</v>
      </c>
      <c r="AB63" s="205">
        <f t="shared" si="26"/>
        <v>2</v>
      </c>
      <c r="AC63" s="186">
        <f>'Core Indicators'!GD63</f>
        <v>2</v>
      </c>
      <c r="AD63" s="186">
        <f>'Core Indicators'!GL63</f>
        <v>2</v>
      </c>
      <c r="AE63" s="186">
        <f>'Core Indicators'!GT63</f>
        <v>2</v>
      </c>
      <c r="AF63" s="186">
        <f>'Core Indicators'!HB63</f>
        <v>2</v>
      </c>
      <c r="AG63" s="186">
        <f t="shared" si="27"/>
        <v>2</v>
      </c>
      <c r="AH63" s="186">
        <f>'Core Indicators'!HJ63</f>
        <v>2</v>
      </c>
      <c r="AI63" s="186">
        <f>'Core Indicators'!HR63</f>
        <v>2</v>
      </c>
      <c r="AJ63" s="186">
        <f t="shared" si="28"/>
        <v>2</v>
      </c>
      <c r="AK63" s="186">
        <f>'Core Indicators'!HZ63</f>
        <v>2</v>
      </c>
      <c r="AL63" s="186">
        <f>'Core Indicators'!IH63</f>
        <v>2</v>
      </c>
      <c r="AM63" s="186">
        <f>'Core Indicators'!IP63</f>
        <v>2</v>
      </c>
      <c r="AN63" s="186">
        <f t="shared" si="29"/>
        <v>2</v>
      </c>
    </row>
    <row r="64" spans="1:40" x14ac:dyDescent="0.35">
      <c r="A64" s="205" t="str">
        <f>Lists!C:C</f>
        <v>LSO002</v>
      </c>
      <c r="B64" s="251">
        <f t="shared" si="15"/>
        <v>1.8</v>
      </c>
      <c r="C64" s="165">
        <f t="shared" si="16"/>
        <v>0</v>
      </c>
      <c r="D64" s="274">
        <f t="shared" si="17"/>
        <v>2.2000000000000002</v>
      </c>
      <c r="E64" s="205">
        <f>'Core Indicators'!R64</f>
        <v>2</v>
      </c>
      <c r="F64" s="205">
        <f>'Core Indicators'!Z64</f>
        <v>2</v>
      </c>
      <c r="G64" s="165">
        <f t="shared" si="18"/>
        <v>2</v>
      </c>
      <c r="H64" s="205">
        <f>'Core Indicators'!AH64</f>
        <v>2</v>
      </c>
      <c r="I64" s="205">
        <f>'Core Indicators'!AP64</f>
        <v>3</v>
      </c>
      <c r="J64" s="205">
        <f>'Core Indicators'!BN64</f>
        <v>2</v>
      </c>
      <c r="K64" s="205">
        <f t="shared" si="19"/>
        <v>2.5</v>
      </c>
      <c r="L64" s="251">
        <f t="shared" si="20"/>
        <v>2.2999999999999998</v>
      </c>
      <c r="M64" s="274">
        <f t="shared" si="21"/>
        <v>2</v>
      </c>
      <c r="N64" s="206">
        <f>'Core Indicators'!DJ64</f>
        <v>2</v>
      </c>
      <c r="O64" s="206">
        <f>'Core Indicators'!DR64</f>
        <v>2</v>
      </c>
      <c r="P64" s="206">
        <f>'Core Indicators'!DZ64</f>
        <v>2</v>
      </c>
      <c r="Q64" s="206">
        <f>'Core Indicators'!EH64</f>
        <v>2</v>
      </c>
      <c r="R64" s="206">
        <f>'Core Indicators'!EP64</f>
        <v>2</v>
      </c>
      <c r="S64" s="165">
        <f t="shared" si="22"/>
        <v>1.3</v>
      </c>
      <c r="T64" s="165">
        <f t="shared" si="23"/>
        <v>1.1666666666666667</v>
      </c>
      <c r="U64" s="205">
        <v>1</v>
      </c>
      <c r="V64" s="205">
        <v>1</v>
      </c>
      <c r="W64" s="205">
        <f>'Core Indicators'!EX64</f>
        <v>2</v>
      </c>
      <c r="X64" s="165">
        <f t="shared" si="24"/>
        <v>1.5</v>
      </c>
      <c r="Y64" s="205">
        <v>1</v>
      </c>
      <c r="Z64" s="165">
        <f t="shared" si="25"/>
        <v>1.5</v>
      </c>
      <c r="AA64" s="205">
        <f>'Core Indicators'!FF64</f>
        <v>1</v>
      </c>
      <c r="AB64" s="205">
        <f t="shared" si="26"/>
        <v>2</v>
      </c>
      <c r="AC64" s="186">
        <f>'Core Indicators'!GD64</f>
        <v>2</v>
      </c>
      <c r="AD64" s="186">
        <f>'Core Indicators'!GL64</f>
        <v>2</v>
      </c>
      <c r="AE64" s="186">
        <f>'Core Indicators'!GT64</f>
        <v>2</v>
      </c>
      <c r="AF64" s="186">
        <f>'Core Indicators'!HB64</f>
        <v>2</v>
      </c>
      <c r="AG64" s="186">
        <f t="shared" si="27"/>
        <v>2</v>
      </c>
      <c r="AH64" s="186">
        <f>'Core Indicators'!HJ64</f>
        <v>2</v>
      </c>
      <c r="AI64" s="186">
        <f>'Core Indicators'!HR64</f>
        <v>2</v>
      </c>
      <c r="AJ64" s="186">
        <f t="shared" si="28"/>
        <v>2</v>
      </c>
      <c r="AK64" s="186">
        <f>'Core Indicators'!HZ64</f>
        <v>2</v>
      </c>
      <c r="AL64" s="186">
        <f>'Core Indicators'!IH64</f>
        <v>2</v>
      </c>
      <c r="AM64" s="186">
        <f>'Core Indicators'!IP64</f>
        <v>2</v>
      </c>
      <c r="AN64" s="186">
        <f t="shared" si="29"/>
        <v>2</v>
      </c>
    </row>
    <row r="65" spans="1:40" x14ac:dyDescent="0.35">
      <c r="A65" s="205" t="str">
        <f>Lists!C:C</f>
        <v>MAR002</v>
      </c>
      <c r="B65" s="251">
        <f t="shared" si="15"/>
        <v>2.6</v>
      </c>
      <c r="C65" s="165">
        <f t="shared" si="16"/>
        <v>0</v>
      </c>
      <c r="D65" s="274">
        <f t="shared" si="17"/>
        <v>2.7</v>
      </c>
      <c r="E65" s="205">
        <f>'Core Indicators'!R65</f>
        <v>2</v>
      </c>
      <c r="F65" s="205">
        <f>'Core Indicators'!Z65</f>
        <v>2</v>
      </c>
      <c r="G65" s="165">
        <f t="shared" si="18"/>
        <v>2</v>
      </c>
      <c r="H65" s="205">
        <f>'Core Indicators'!AH65</f>
        <v>3</v>
      </c>
      <c r="I65" s="205">
        <f>'Core Indicators'!AP65</f>
        <v>3</v>
      </c>
      <c r="J65" s="205">
        <f>'Core Indicators'!BN65</f>
        <v>3</v>
      </c>
      <c r="K65" s="205">
        <f t="shared" si="19"/>
        <v>3</v>
      </c>
      <c r="L65" s="251">
        <f t="shared" si="20"/>
        <v>3</v>
      </c>
      <c r="M65" s="274">
        <f t="shared" si="21"/>
        <v>3</v>
      </c>
      <c r="N65" s="206">
        <f>'Core Indicators'!DJ65</f>
        <v>3</v>
      </c>
      <c r="O65" s="206">
        <f>'Core Indicators'!DR65</f>
        <v>3</v>
      </c>
      <c r="P65" s="206">
        <f>'Core Indicators'!DZ65</f>
        <v>3</v>
      </c>
      <c r="Q65" s="206">
        <f>'Core Indicators'!EH65</f>
        <v>3</v>
      </c>
      <c r="R65" s="206">
        <f>'Core Indicators'!EP65</f>
        <v>3</v>
      </c>
      <c r="S65" s="165">
        <f t="shared" si="22"/>
        <v>1.9</v>
      </c>
      <c r="T65" s="165">
        <f t="shared" si="23"/>
        <v>1.3333333333333333</v>
      </c>
      <c r="U65" s="205">
        <v>1</v>
      </c>
      <c r="V65" s="205">
        <v>1</v>
      </c>
      <c r="W65" s="205">
        <f>'Core Indicators'!EX65</f>
        <v>3</v>
      </c>
      <c r="X65" s="165">
        <f t="shared" si="24"/>
        <v>2</v>
      </c>
      <c r="Y65" s="205">
        <v>1</v>
      </c>
      <c r="Z65" s="165">
        <f t="shared" si="25"/>
        <v>2.5</v>
      </c>
      <c r="AA65" s="205">
        <f>'Core Indicators'!FF65</f>
        <v>3</v>
      </c>
      <c r="AB65" s="205">
        <f t="shared" si="26"/>
        <v>2</v>
      </c>
      <c r="AC65" s="186">
        <f>'Core Indicators'!GD65</f>
        <v>2</v>
      </c>
      <c r="AD65" s="186">
        <f>'Core Indicators'!GL65</f>
        <v>2</v>
      </c>
      <c r="AE65" s="186">
        <f>'Core Indicators'!GT65</f>
        <v>2</v>
      </c>
      <c r="AF65" s="186">
        <f>'Core Indicators'!HB65</f>
        <v>2</v>
      </c>
      <c r="AG65" s="186">
        <f t="shared" si="27"/>
        <v>2</v>
      </c>
      <c r="AH65" s="186">
        <f>'Core Indicators'!HJ65</f>
        <v>2</v>
      </c>
      <c r="AI65" s="186">
        <f>'Core Indicators'!HR65</f>
        <v>2</v>
      </c>
      <c r="AJ65" s="186">
        <f t="shared" si="28"/>
        <v>2</v>
      </c>
      <c r="AK65" s="186">
        <f>'Core Indicators'!HZ65</f>
        <v>2</v>
      </c>
      <c r="AL65" s="186">
        <f>'Core Indicators'!IH65</f>
        <v>2</v>
      </c>
      <c r="AM65" s="186">
        <f>'Core Indicators'!IP65</f>
        <v>2</v>
      </c>
      <c r="AN65" s="186">
        <f t="shared" si="29"/>
        <v>2</v>
      </c>
    </row>
    <row r="66" spans="1:40" x14ac:dyDescent="0.35">
      <c r="A66" s="205" t="str">
        <f>Lists!C:C</f>
        <v>MDA002</v>
      </c>
      <c r="B66" s="251">
        <f t="shared" si="15"/>
        <v>1.9</v>
      </c>
      <c r="C66" s="165">
        <f t="shared" si="16"/>
        <v>0</v>
      </c>
      <c r="D66" s="274">
        <f t="shared" si="17"/>
        <v>2</v>
      </c>
      <c r="E66" s="205">
        <f>'Core Indicators'!R66</f>
        <v>2</v>
      </c>
      <c r="F66" s="205">
        <f>'Core Indicators'!Z66</f>
        <v>2</v>
      </c>
      <c r="G66" s="165">
        <f t="shared" si="18"/>
        <v>2</v>
      </c>
      <c r="H66" s="205">
        <f>'Core Indicators'!AH66</f>
        <v>2</v>
      </c>
      <c r="I66" s="205">
        <f>'Core Indicators'!AP66</f>
        <v>2</v>
      </c>
      <c r="J66" s="205">
        <f>'Core Indicators'!BN66</f>
        <v>2</v>
      </c>
      <c r="K66" s="205">
        <f t="shared" si="19"/>
        <v>2</v>
      </c>
      <c r="L66" s="251">
        <f t="shared" si="20"/>
        <v>2</v>
      </c>
      <c r="M66" s="274">
        <f t="shared" si="21"/>
        <v>2</v>
      </c>
      <c r="N66" s="206">
        <f>'Core Indicators'!DJ66</f>
        <v>2</v>
      </c>
      <c r="O66" s="206">
        <f>'Core Indicators'!DR66</f>
        <v>2</v>
      </c>
      <c r="P66" s="206">
        <f>'Core Indicators'!DZ66</f>
        <v>2</v>
      </c>
      <c r="Q66" s="206">
        <f>'Core Indicators'!EH66</f>
        <v>2</v>
      </c>
      <c r="R66" s="206">
        <f>'Core Indicators'!EP66</f>
        <v>2</v>
      </c>
      <c r="S66" s="165">
        <f t="shared" si="22"/>
        <v>1.6</v>
      </c>
      <c r="T66" s="165">
        <f t="shared" si="23"/>
        <v>1.1666666666666667</v>
      </c>
      <c r="U66" s="205">
        <v>1</v>
      </c>
      <c r="V66" s="205">
        <v>1</v>
      </c>
      <c r="W66" s="205">
        <f>'Core Indicators'!EX66</f>
        <v>2</v>
      </c>
      <c r="X66" s="165">
        <f t="shared" si="24"/>
        <v>1.5</v>
      </c>
      <c r="Y66" s="205">
        <v>1</v>
      </c>
      <c r="Z66" s="165">
        <f t="shared" si="25"/>
        <v>2</v>
      </c>
      <c r="AA66" s="205">
        <f>'Core Indicators'!FF66</f>
        <v>2</v>
      </c>
      <c r="AB66" s="205">
        <f t="shared" si="26"/>
        <v>2</v>
      </c>
      <c r="AC66" s="186">
        <f>'Core Indicators'!GD66</f>
        <v>2</v>
      </c>
      <c r="AD66" s="186">
        <f>'Core Indicators'!GL66</f>
        <v>2</v>
      </c>
      <c r="AE66" s="186">
        <f>'Core Indicators'!GT66</f>
        <v>2</v>
      </c>
      <c r="AF66" s="186">
        <f>'Core Indicators'!HB66</f>
        <v>2</v>
      </c>
      <c r="AG66" s="186">
        <f t="shared" si="27"/>
        <v>2</v>
      </c>
      <c r="AH66" s="186">
        <f>'Core Indicators'!HJ66</f>
        <v>2</v>
      </c>
      <c r="AI66" s="186">
        <f>'Core Indicators'!HR66</f>
        <v>2</v>
      </c>
      <c r="AJ66" s="186">
        <f t="shared" si="28"/>
        <v>2</v>
      </c>
      <c r="AK66" s="186">
        <f>'Core Indicators'!HZ66</f>
        <v>2</v>
      </c>
      <c r="AL66" s="186">
        <f>'Core Indicators'!IH66</f>
        <v>2</v>
      </c>
      <c r="AM66" s="186">
        <f>'Core Indicators'!IP66</f>
        <v>2</v>
      </c>
      <c r="AN66" s="186">
        <f t="shared" si="29"/>
        <v>2</v>
      </c>
    </row>
    <row r="67" spans="1:40" x14ac:dyDescent="0.35">
      <c r="A67" s="205" t="str">
        <f>Lists!C:C</f>
        <v>MDG001</v>
      </c>
      <c r="B67" s="251">
        <f t="shared" ref="B67:B98" si="30">IF(OR(M67="x",D67="x"),"x",ROUND((5-GEOMEAN(((5-D67)/5*4+1),((5-M67)/5*4+1),((5-M67)/5*4+1)))/4*3.5+S67*0.3,1))</f>
        <v>1.4</v>
      </c>
      <c r="C67" s="165">
        <f t="shared" ref="C67:C98" si="31">COUNTIF(E67:F67,"x")+COUNTIF(H67:I67,"x")+COUNTIF(J67:J67,"x")+COUNTIF(M67,"x")+COUNTIF(U67:W67,"x")+COUNTIF(Y67:AB67,"x")</f>
        <v>0</v>
      </c>
      <c r="D67" s="274">
        <f t="shared" ref="D67:D98" si="32">IF(OR(L67="x",G67="x"),"x",ROUND((5-GEOMEAN(((5-L67)/5*4+1),((5-L67)/5*4+1),((5-G67)/5*4+1)))/4*5,1))</f>
        <v>1.7</v>
      </c>
      <c r="E67" s="205">
        <f>'Core Indicators'!R67</f>
        <v>2</v>
      </c>
      <c r="F67" s="205">
        <f>'Core Indicators'!Z67</f>
        <v>2</v>
      </c>
      <c r="G67" s="165">
        <f t="shared" ref="G67:G98" si="33">IF(AND(F67="x",E67="x"),"x",IF(OR(F67="x",E67="x"),AVERAGE(E67,F67),ROUND((10-GEOMEAN(((10-E67)/10*9+1),((10-F67)/10*9+1)))/9*10,1)))</f>
        <v>2</v>
      </c>
      <c r="H67" s="205">
        <f>'Core Indicators'!AH67</f>
        <v>1</v>
      </c>
      <c r="I67" s="205">
        <f>'Core Indicators'!AP67</f>
        <v>2</v>
      </c>
      <c r="J67" s="205">
        <f>'Core Indicators'!BN67</f>
        <v>2</v>
      </c>
      <c r="K67" s="205">
        <f t="shared" ref="K67:K98" si="34">IF(AND(J67="x",I67="x"),"x",IF(OR(J67="x",I67="x"),AVERAGE(I67,J67),ROUND((10-GEOMEAN(((10-I67)/10*9+1),((10-J67)/10*9+1)))/9*10,1)))</f>
        <v>2</v>
      </c>
      <c r="L67" s="251">
        <f t="shared" ref="L67:L98" si="35">IF(AND(H67="x",K67="x"),"x",IF(OR(H67="x",K67="x"),AVERAGE(H67,K67),ROUND((10-GEOMEAN(((10-H67)/10*9+1),((10-K67)/10*9+1)))/9*10,1)))</f>
        <v>1.5</v>
      </c>
      <c r="M67" s="274">
        <f t="shared" ref="M67:M98" si="36">IF(N67="x","x",AVERAGE(N67:R67))</f>
        <v>1</v>
      </c>
      <c r="N67" s="206">
        <f>'Core Indicators'!DJ67</f>
        <v>1</v>
      </c>
      <c r="O67" s="206">
        <f>'Core Indicators'!DR67</f>
        <v>1</v>
      </c>
      <c r="P67" s="206">
        <f>'Core Indicators'!DZ67</f>
        <v>1</v>
      </c>
      <c r="Q67" s="206">
        <f>'Core Indicators'!EH67</f>
        <v>1</v>
      </c>
      <c r="R67" s="206">
        <f>'Core Indicators'!EP67</f>
        <v>1</v>
      </c>
      <c r="S67" s="165">
        <f t="shared" ref="S67:S98" si="37">IF(OR(Z67="x",T67="x"),T67,ROUND((10-GEOMEAN(((10-T67)/10*9+1),((10-Z67)/10*9+1)))/9*10,1))</f>
        <v>1.6</v>
      </c>
      <c r="T67" s="165">
        <f t="shared" ref="T67:T98" si="38">AVERAGE(U67,X67,Y67)</f>
        <v>1.1666666666666667</v>
      </c>
      <c r="U67" s="205">
        <v>1</v>
      </c>
      <c r="V67" s="205">
        <v>1</v>
      </c>
      <c r="W67" s="205">
        <f>'Core Indicators'!EX67</f>
        <v>2</v>
      </c>
      <c r="X67" s="165">
        <f t="shared" ref="X67:X98" si="39">AVERAGE(V67:W67)</f>
        <v>1.5</v>
      </c>
      <c r="Y67" s="205">
        <v>1</v>
      </c>
      <c r="Z67" s="165">
        <f t="shared" ref="Z67:Z98" si="40">IF(AND(AA67="x",AB67="x"),"x",AVERAGE(AA67:AB67))</f>
        <v>2</v>
      </c>
      <c r="AA67" s="205">
        <f>'Core Indicators'!FF67</f>
        <v>2</v>
      </c>
      <c r="AB67" s="205">
        <f t="shared" ref="AB67:AB98" si="41">IF(AND(AJ67="x",AN67="x",AG67="x"),"x",(AVERAGE(AJ67,AN67,AG67)))</f>
        <v>2</v>
      </c>
      <c r="AC67" s="186">
        <f>'Core Indicators'!GD67</f>
        <v>2</v>
      </c>
      <c r="AD67" s="186">
        <f>'Core Indicators'!GL67</f>
        <v>2</v>
      </c>
      <c r="AE67" s="186">
        <f>'Core Indicators'!GT67</f>
        <v>2</v>
      </c>
      <c r="AF67" s="186">
        <f>'Core Indicators'!HB67</f>
        <v>2</v>
      </c>
      <c r="AG67" s="186">
        <f t="shared" ref="AG67:AG98" si="42">IF(AND(AC67="x",AD67="x",AE67="x",AF67="x"),"x",AVERAGE(AC67:AF67))</f>
        <v>2</v>
      </c>
      <c r="AH67" s="186">
        <f>'Core Indicators'!HJ67</f>
        <v>2</v>
      </c>
      <c r="AI67" s="186">
        <f>'Core Indicators'!HR67</f>
        <v>2</v>
      </c>
      <c r="AJ67" s="186">
        <f t="shared" ref="AJ67:AJ98" si="43">IF(AND(AH67="x",AI67="x"),"x",AVERAGE(AH67:AI67))</f>
        <v>2</v>
      </c>
      <c r="AK67" s="186">
        <f>'Core Indicators'!HZ67</f>
        <v>2</v>
      </c>
      <c r="AL67" s="186">
        <f>'Core Indicators'!IH67</f>
        <v>2</v>
      </c>
      <c r="AM67" s="186">
        <f>'Core Indicators'!IP67</f>
        <v>2</v>
      </c>
      <c r="AN67" s="186">
        <f t="shared" ref="AN67:AN98" si="44">IF(AND(AK67="x",AL67="x",AM67="x"),"x",AVERAGE(AK67:AM67))</f>
        <v>2</v>
      </c>
    </row>
    <row r="68" spans="1:40" x14ac:dyDescent="0.35">
      <c r="A68" s="205" t="str">
        <f>Lists!C:C</f>
        <v>MDG002</v>
      </c>
      <c r="B68" s="251">
        <f t="shared" si="30"/>
        <v>1.4</v>
      </c>
      <c r="C68" s="165">
        <f t="shared" si="31"/>
        <v>0</v>
      </c>
      <c r="D68" s="274">
        <f t="shared" si="32"/>
        <v>1.7</v>
      </c>
      <c r="E68" s="205">
        <f>'Core Indicators'!R68</f>
        <v>2</v>
      </c>
      <c r="F68" s="205">
        <f>'Core Indicators'!Z68</f>
        <v>2</v>
      </c>
      <c r="G68" s="165">
        <f t="shared" si="33"/>
        <v>2</v>
      </c>
      <c r="H68" s="205">
        <f>'Core Indicators'!AH68</f>
        <v>1</v>
      </c>
      <c r="I68" s="205">
        <f>'Core Indicators'!AP68</f>
        <v>2</v>
      </c>
      <c r="J68" s="205">
        <f>'Core Indicators'!BN68</f>
        <v>2</v>
      </c>
      <c r="K68" s="205">
        <f t="shared" si="34"/>
        <v>2</v>
      </c>
      <c r="L68" s="251">
        <f t="shared" si="35"/>
        <v>1.5</v>
      </c>
      <c r="M68" s="274">
        <f t="shared" si="36"/>
        <v>1</v>
      </c>
      <c r="N68" s="206">
        <f>'Core Indicators'!DJ68</f>
        <v>1</v>
      </c>
      <c r="O68" s="206">
        <f>'Core Indicators'!DR68</f>
        <v>1</v>
      </c>
      <c r="P68" s="206">
        <f>'Core Indicators'!DZ68</f>
        <v>1</v>
      </c>
      <c r="Q68" s="206">
        <f>'Core Indicators'!EH68</f>
        <v>1</v>
      </c>
      <c r="R68" s="206">
        <f>'Core Indicators'!EP68</f>
        <v>1</v>
      </c>
      <c r="S68" s="165">
        <f t="shared" si="37"/>
        <v>1.6</v>
      </c>
      <c r="T68" s="165">
        <f t="shared" si="38"/>
        <v>1.1666666666666667</v>
      </c>
      <c r="U68" s="205">
        <v>1</v>
      </c>
      <c r="V68" s="205">
        <v>1</v>
      </c>
      <c r="W68" s="205">
        <f>'Core Indicators'!EX68</f>
        <v>2</v>
      </c>
      <c r="X68" s="165">
        <f t="shared" si="39"/>
        <v>1.5</v>
      </c>
      <c r="Y68" s="205">
        <v>1</v>
      </c>
      <c r="Z68" s="165">
        <f t="shared" si="40"/>
        <v>2</v>
      </c>
      <c r="AA68" s="205">
        <f>'Core Indicators'!FF68</f>
        <v>2</v>
      </c>
      <c r="AB68" s="205">
        <f t="shared" si="41"/>
        <v>2</v>
      </c>
      <c r="AC68" s="186">
        <f>'Core Indicators'!GD68</f>
        <v>2</v>
      </c>
      <c r="AD68" s="186">
        <f>'Core Indicators'!GL68</f>
        <v>2</v>
      </c>
      <c r="AE68" s="186">
        <f>'Core Indicators'!GT68</f>
        <v>2</v>
      </c>
      <c r="AF68" s="186">
        <f>'Core Indicators'!HB68</f>
        <v>2</v>
      </c>
      <c r="AG68" s="186">
        <f t="shared" si="42"/>
        <v>2</v>
      </c>
      <c r="AH68" s="186">
        <f>'Core Indicators'!HJ68</f>
        <v>2</v>
      </c>
      <c r="AI68" s="186">
        <f>'Core Indicators'!HR68</f>
        <v>2</v>
      </c>
      <c r="AJ68" s="186">
        <f t="shared" si="43"/>
        <v>2</v>
      </c>
      <c r="AK68" s="186">
        <f>'Core Indicators'!HZ68</f>
        <v>2</v>
      </c>
      <c r="AL68" s="186">
        <f>'Core Indicators'!IH68</f>
        <v>2</v>
      </c>
      <c r="AM68" s="186">
        <f>'Core Indicators'!IP68</f>
        <v>2</v>
      </c>
      <c r="AN68" s="186">
        <f t="shared" si="44"/>
        <v>2</v>
      </c>
    </row>
    <row r="69" spans="1:40" x14ac:dyDescent="0.35">
      <c r="A69" s="205" t="str">
        <f>Lists!C:C</f>
        <v>MDG006</v>
      </c>
      <c r="B69" s="251">
        <f t="shared" si="30"/>
        <v>1.6</v>
      </c>
      <c r="C69" s="165">
        <f t="shared" si="31"/>
        <v>0</v>
      </c>
      <c r="D69" s="274">
        <f t="shared" si="32"/>
        <v>1.4</v>
      </c>
      <c r="E69" s="205">
        <f>'Core Indicators'!R69</f>
        <v>2</v>
      </c>
      <c r="F69" s="205">
        <f>'Core Indicators'!Z69</f>
        <v>2</v>
      </c>
      <c r="G69" s="165">
        <f t="shared" si="33"/>
        <v>2</v>
      </c>
      <c r="H69" s="205">
        <f>'Core Indicators'!AH69</f>
        <v>1</v>
      </c>
      <c r="I69" s="205">
        <f>'Core Indicators'!AP69</f>
        <v>1</v>
      </c>
      <c r="J69" s="205">
        <f>'Core Indicators'!BN69</f>
        <v>1</v>
      </c>
      <c r="K69" s="205">
        <f t="shared" si="34"/>
        <v>1</v>
      </c>
      <c r="L69" s="251">
        <f t="shared" si="35"/>
        <v>1</v>
      </c>
      <c r="M69" s="274">
        <f t="shared" si="36"/>
        <v>1.8</v>
      </c>
      <c r="N69" s="206">
        <f>'Core Indicators'!DJ69</f>
        <v>1</v>
      </c>
      <c r="O69" s="206">
        <f>'Core Indicators'!DR69</f>
        <v>1</v>
      </c>
      <c r="P69" s="206">
        <f>'Core Indicators'!DZ69</f>
        <v>1</v>
      </c>
      <c r="Q69" s="206">
        <f>'Core Indicators'!EH69</f>
        <v>3</v>
      </c>
      <c r="R69" s="206">
        <f>'Core Indicators'!EP69</f>
        <v>3</v>
      </c>
      <c r="S69" s="165">
        <f t="shared" si="37"/>
        <v>1.6</v>
      </c>
      <c r="T69" s="165">
        <f t="shared" si="38"/>
        <v>1.1666666666666667</v>
      </c>
      <c r="U69" s="205">
        <v>1</v>
      </c>
      <c r="V69" s="205">
        <v>1</v>
      </c>
      <c r="W69" s="205">
        <f>'Core Indicators'!EX69</f>
        <v>2</v>
      </c>
      <c r="X69" s="165">
        <f t="shared" si="39"/>
        <v>1.5</v>
      </c>
      <c r="Y69" s="205">
        <v>1</v>
      </c>
      <c r="Z69" s="165">
        <f t="shared" si="40"/>
        <v>2</v>
      </c>
      <c r="AA69" s="205">
        <f>'Core Indicators'!FF69</f>
        <v>2</v>
      </c>
      <c r="AB69" s="205">
        <f t="shared" si="41"/>
        <v>2</v>
      </c>
      <c r="AC69" s="186">
        <f>'Core Indicators'!GD69</f>
        <v>2</v>
      </c>
      <c r="AD69" s="186">
        <f>'Core Indicators'!GL69</f>
        <v>2</v>
      </c>
      <c r="AE69" s="186">
        <f>'Core Indicators'!GT69</f>
        <v>2</v>
      </c>
      <c r="AF69" s="186">
        <f>'Core Indicators'!HB69</f>
        <v>2</v>
      </c>
      <c r="AG69" s="186">
        <f t="shared" si="42"/>
        <v>2</v>
      </c>
      <c r="AH69" s="186">
        <f>'Core Indicators'!HJ69</f>
        <v>2</v>
      </c>
      <c r="AI69" s="186">
        <f>'Core Indicators'!HR69</f>
        <v>2</v>
      </c>
      <c r="AJ69" s="186">
        <f t="shared" si="43"/>
        <v>2</v>
      </c>
      <c r="AK69" s="186">
        <f>'Core Indicators'!HZ69</f>
        <v>2</v>
      </c>
      <c r="AL69" s="186">
        <f>'Core Indicators'!IH69</f>
        <v>2</v>
      </c>
      <c r="AM69" s="186">
        <f>'Core Indicators'!IP69</f>
        <v>2</v>
      </c>
      <c r="AN69" s="186">
        <f t="shared" si="44"/>
        <v>2</v>
      </c>
    </row>
    <row r="70" spans="1:40" x14ac:dyDescent="0.35">
      <c r="A70" s="205" t="str">
        <f>Lists!C:C</f>
        <v>MEX001</v>
      </c>
      <c r="B70" s="251">
        <f t="shared" si="30"/>
        <v>2.6</v>
      </c>
      <c r="C70" s="165">
        <f t="shared" si="31"/>
        <v>1</v>
      </c>
      <c r="D70" s="274">
        <f t="shared" si="32"/>
        <v>2.8</v>
      </c>
      <c r="E70" s="205">
        <f>'Core Indicators'!R70</f>
        <v>2</v>
      </c>
      <c r="F70" s="205">
        <f>'Core Indicators'!Z70</f>
        <v>3</v>
      </c>
      <c r="G70" s="165">
        <f t="shared" si="33"/>
        <v>2.5</v>
      </c>
      <c r="H70" s="205">
        <f>'Core Indicators'!AH70</f>
        <v>3</v>
      </c>
      <c r="I70" s="205">
        <f>'Core Indicators'!AP70</f>
        <v>3</v>
      </c>
      <c r="J70" s="205">
        <f>'Core Indicators'!BN70</f>
        <v>3</v>
      </c>
      <c r="K70" s="205">
        <f t="shared" si="34"/>
        <v>3</v>
      </c>
      <c r="L70" s="251">
        <f t="shared" si="35"/>
        <v>3</v>
      </c>
      <c r="M70" s="274">
        <f t="shared" si="36"/>
        <v>3</v>
      </c>
      <c r="N70" s="206">
        <f>'Core Indicators'!DJ70</f>
        <v>3</v>
      </c>
      <c r="O70" s="206">
        <f>'Core Indicators'!DR70</f>
        <v>3</v>
      </c>
      <c r="P70" s="206">
        <f>'Core Indicators'!DZ70</f>
        <v>3</v>
      </c>
      <c r="Q70" s="206" t="str">
        <f>'Core Indicators'!EH70</f>
        <v>x</v>
      </c>
      <c r="R70" s="206" t="str">
        <f>'Core Indicators'!EP70</f>
        <v>x</v>
      </c>
      <c r="S70" s="165">
        <f t="shared" si="37"/>
        <v>1.7</v>
      </c>
      <c r="T70" s="165">
        <f t="shared" si="38"/>
        <v>1.3333333333333333</v>
      </c>
      <c r="U70" s="205">
        <v>1</v>
      </c>
      <c r="V70" s="205">
        <v>1</v>
      </c>
      <c r="W70" s="205">
        <f>'Core Indicators'!EX70</f>
        <v>3</v>
      </c>
      <c r="X70" s="165">
        <f t="shared" si="39"/>
        <v>2</v>
      </c>
      <c r="Y70" s="205">
        <v>1</v>
      </c>
      <c r="Z70" s="165">
        <f t="shared" si="40"/>
        <v>2</v>
      </c>
      <c r="AA70" s="205" t="str">
        <f>'Core Indicators'!FF70</f>
        <v>x</v>
      </c>
      <c r="AB70" s="205">
        <f t="shared" si="41"/>
        <v>2</v>
      </c>
      <c r="AC70" s="186">
        <f>'Core Indicators'!GD70</f>
        <v>2</v>
      </c>
      <c r="AD70" s="186">
        <f>'Core Indicators'!GL70</f>
        <v>2</v>
      </c>
      <c r="AE70" s="186">
        <f>'Core Indicators'!GT70</f>
        <v>2</v>
      </c>
      <c r="AF70" s="186">
        <f>'Core Indicators'!HB70</f>
        <v>2</v>
      </c>
      <c r="AG70" s="186">
        <f t="shared" si="42"/>
        <v>2</v>
      </c>
      <c r="AH70" s="186">
        <f>'Core Indicators'!HJ70</f>
        <v>2</v>
      </c>
      <c r="AI70" s="186">
        <f>'Core Indicators'!HR70</f>
        <v>2</v>
      </c>
      <c r="AJ70" s="186">
        <f t="shared" si="43"/>
        <v>2</v>
      </c>
      <c r="AK70" s="186">
        <f>'Core Indicators'!HZ70</f>
        <v>2</v>
      </c>
      <c r="AL70" s="186">
        <f>'Core Indicators'!IH70</f>
        <v>2</v>
      </c>
      <c r="AM70" s="186">
        <f>'Core Indicators'!IP70</f>
        <v>2</v>
      </c>
      <c r="AN70" s="186">
        <f t="shared" si="44"/>
        <v>2</v>
      </c>
    </row>
    <row r="71" spans="1:40" x14ac:dyDescent="0.35">
      <c r="A71" s="205" t="str">
        <f>Lists!C:C</f>
        <v>MEX002</v>
      </c>
      <c r="B71" s="251">
        <f t="shared" si="30"/>
        <v>2.5</v>
      </c>
      <c r="C71" s="165">
        <f t="shared" si="31"/>
        <v>1</v>
      </c>
      <c r="D71" s="274">
        <f t="shared" si="32"/>
        <v>2.5</v>
      </c>
      <c r="E71" s="205">
        <f>'Core Indicators'!R71</f>
        <v>2</v>
      </c>
      <c r="F71" s="205">
        <f>'Core Indicators'!Z71</f>
        <v>3</v>
      </c>
      <c r="G71" s="165">
        <f t="shared" si="33"/>
        <v>2.5</v>
      </c>
      <c r="H71" s="205">
        <f>'Core Indicators'!AH71</f>
        <v>3</v>
      </c>
      <c r="I71" s="205">
        <f>'Core Indicators'!AP71</f>
        <v>2</v>
      </c>
      <c r="J71" s="205">
        <f>'Core Indicators'!BN71</f>
        <v>2</v>
      </c>
      <c r="K71" s="205">
        <f t="shared" si="34"/>
        <v>2</v>
      </c>
      <c r="L71" s="251">
        <f t="shared" si="35"/>
        <v>2.5</v>
      </c>
      <c r="M71" s="274">
        <f t="shared" si="36"/>
        <v>3</v>
      </c>
      <c r="N71" s="206">
        <f>'Core Indicators'!DJ71</f>
        <v>3</v>
      </c>
      <c r="O71" s="206">
        <f>'Core Indicators'!DR71</f>
        <v>3</v>
      </c>
      <c r="P71" s="206" t="str">
        <f>'Core Indicators'!DZ71</f>
        <v>x</v>
      </c>
      <c r="Q71" s="206" t="str">
        <f>'Core Indicators'!EH71</f>
        <v>x</v>
      </c>
      <c r="R71" s="206" t="str">
        <f>'Core Indicators'!EP71</f>
        <v>x</v>
      </c>
      <c r="S71" s="165">
        <f t="shared" si="37"/>
        <v>1.7</v>
      </c>
      <c r="T71" s="165">
        <f t="shared" si="38"/>
        <v>1.3333333333333333</v>
      </c>
      <c r="U71" s="205">
        <v>1</v>
      </c>
      <c r="V71" s="205">
        <v>1</v>
      </c>
      <c r="W71" s="205">
        <f>'Core Indicators'!EX71</f>
        <v>3</v>
      </c>
      <c r="X71" s="165">
        <f t="shared" si="39"/>
        <v>2</v>
      </c>
      <c r="Y71" s="205">
        <v>1</v>
      </c>
      <c r="Z71" s="165">
        <f t="shared" si="40"/>
        <v>2</v>
      </c>
      <c r="AA71" s="205" t="str">
        <f>'Core Indicators'!FF71</f>
        <v>x</v>
      </c>
      <c r="AB71" s="205">
        <f t="shared" si="41"/>
        <v>2</v>
      </c>
      <c r="AC71" s="186">
        <f>'Core Indicators'!GD71</f>
        <v>2</v>
      </c>
      <c r="AD71" s="186">
        <f>'Core Indicators'!GL71</f>
        <v>2</v>
      </c>
      <c r="AE71" s="186">
        <f>'Core Indicators'!GT71</f>
        <v>2</v>
      </c>
      <c r="AF71" s="186">
        <f>'Core Indicators'!HB71</f>
        <v>2</v>
      </c>
      <c r="AG71" s="186">
        <f t="shared" si="42"/>
        <v>2</v>
      </c>
      <c r="AH71" s="186">
        <f>'Core Indicators'!HJ71</f>
        <v>2</v>
      </c>
      <c r="AI71" s="186">
        <f>'Core Indicators'!HR71</f>
        <v>2</v>
      </c>
      <c r="AJ71" s="186">
        <f t="shared" si="43"/>
        <v>2</v>
      </c>
      <c r="AK71" s="186">
        <f>'Core Indicators'!HZ71</f>
        <v>2</v>
      </c>
      <c r="AL71" s="186">
        <f>'Core Indicators'!IH71</f>
        <v>2</v>
      </c>
      <c r="AM71" s="186">
        <f>'Core Indicators'!IP71</f>
        <v>2</v>
      </c>
      <c r="AN71" s="186">
        <f t="shared" si="44"/>
        <v>2</v>
      </c>
    </row>
    <row r="72" spans="1:40" x14ac:dyDescent="0.35">
      <c r="A72" s="205" t="str">
        <f>Lists!C:C</f>
        <v>MEX003</v>
      </c>
      <c r="B72" s="251">
        <f t="shared" si="30"/>
        <v>2.5</v>
      </c>
      <c r="C72" s="165">
        <f t="shared" si="31"/>
        <v>0</v>
      </c>
      <c r="D72" s="274">
        <f t="shared" si="32"/>
        <v>2.7</v>
      </c>
      <c r="E72" s="205">
        <f>'Core Indicators'!R72</f>
        <v>2</v>
      </c>
      <c r="F72" s="205">
        <f>'Core Indicators'!Z72</f>
        <v>2</v>
      </c>
      <c r="G72" s="165">
        <f t="shared" si="33"/>
        <v>2</v>
      </c>
      <c r="H72" s="205">
        <f>'Core Indicators'!AH72</f>
        <v>3</v>
      </c>
      <c r="I72" s="205">
        <f>'Core Indicators'!AP72</f>
        <v>3</v>
      </c>
      <c r="J72" s="205">
        <f>'Core Indicators'!BN72</f>
        <v>3</v>
      </c>
      <c r="K72" s="205">
        <f t="shared" si="34"/>
        <v>3</v>
      </c>
      <c r="L72" s="251">
        <f t="shared" si="35"/>
        <v>3</v>
      </c>
      <c r="M72" s="274">
        <f t="shared" si="36"/>
        <v>3</v>
      </c>
      <c r="N72" s="206">
        <f>'Core Indicators'!DJ72</f>
        <v>3</v>
      </c>
      <c r="O72" s="206">
        <f>'Core Indicators'!DR72</f>
        <v>3</v>
      </c>
      <c r="P72" s="206">
        <f>'Core Indicators'!DZ72</f>
        <v>3</v>
      </c>
      <c r="Q72" s="206" t="str">
        <f>'Core Indicators'!EH72</f>
        <v>x</v>
      </c>
      <c r="R72" s="206" t="str">
        <f>'Core Indicators'!EP72</f>
        <v>x</v>
      </c>
      <c r="S72" s="165">
        <f t="shared" si="37"/>
        <v>1.7</v>
      </c>
      <c r="T72" s="165">
        <f t="shared" si="38"/>
        <v>1.3333333333333333</v>
      </c>
      <c r="U72" s="205">
        <v>1</v>
      </c>
      <c r="V72" s="205">
        <v>1</v>
      </c>
      <c r="W72" s="205">
        <f>'Core Indicators'!EX72</f>
        <v>3</v>
      </c>
      <c r="X72" s="165">
        <f t="shared" si="39"/>
        <v>2</v>
      </c>
      <c r="Y72" s="205">
        <v>1</v>
      </c>
      <c r="Z72" s="165">
        <f t="shared" si="40"/>
        <v>2</v>
      </c>
      <c r="AA72" s="205">
        <f>'Core Indicators'!FF72</f>
        <v>2</v>
      </c>
      <c r="AB72" s="205">
        <f t="shared" si="41"/>
        <v>2</v>
      </c>
      <c r="AC72" s="186">
        <f>'Core Indicators'!GD72</f>
        <v>2</v>
      </c>
      <c r="AD72" s="186">
        <f>'Core Indicators'!GL72</f>
        <v>2</v>
      </c>
      <c r="AE72" s="186">
        <f>'Core Indicators'!GT72</f>
        <v>2</v>
      </c>
      <c r="AF72" s="186">
        <f>'Core Indicators'!HB72</f>
        <v>2</v>
      </c>
      <c r="AG72" s="186">
        <f t="shared" si="42"/>
        <v>2</v>
      </c>
      <c r="AH72" s="186">
        <f>'Core Indicators'!HJ72</f>
        <v>2</v>
      </c>
      <c r="AI72" s="186">
        <f>'Core Indicators'!HR72</f>
        <v>2</v>
      </c>
      <c r="AJ72" s="186">
        <f t="shared" si="43"/>
        <v>2</v>
      </c>
      <c r="AK72" s="186">
        <f>'Core Indicators'!HZ72</f>
        <v>2</v>
      </c>
      <c r="AL72" s="186">
        <f>'Core Indicators'!IH72</f>
        <v>2</v>
      </c>
      <c r="AM72" s="186">
        <f>'Core Indicators'!IP72</f>
        <v>2</v>
      </c>
      <c r="AN72" s="186">
        <f t="shared" si="44"/>
        <v>2</v>
      </c>
    </row>
    <row r="73" spans="1:40" x14ac:dyDescent="0.35">
      <c r="A73" s="205" t="str">
        <f>Lists!C:C</f>
        <v>MLI001</v>
      </c>
      <c r="B73" s="251">
        <f t="shared" si="30"/>
        <v>1.9</v>
      </c>
      <c r="C73" s="165">
        <f t="shared" si="31"/>
        <v>0</v>
      </c>
      <c r="D73" s="274">
        <f t="shared" si="32"/>
        <v>2</v>
      </c>
      <c r="E73" s="205">
        <f>'Core Indicators'!R73</f>
        <v>3</v>
      </c>
      <c r="F73" s="205">
        <f>'Core Indicators'!Z73</f>
        <v>2</v>
      </c>
      <c r="G73" s="165">
        <f t="shared" si="33"/>
        <v>2.5</v>
      </c>
      <c r="H73" s="205">
        <f>'Core Indicators'!AH73</f>
        <v>2</v>
      </c>
      <c r="I73" s="205">
        <f>'Core Indicators'!AP73</f>
        <v>2</v>
      </c>
      <c r="J73" s="205">
        <f>'Core Indicators'!BN73</f>
        <v>1</v>
      </c>
      <c r="K73" s="205">
        <f t="shared" si="34"/>
        <v>1.5</v>
      </c>
      <c r="L73" s="251">
        <f t="shared" si="35"/>
        <v>1.8</v>
      </c>
      <c r="M73" s="274">
        <f t="shared" si="36"/>
        <v>2</v>
      </c>
      <c r="N73" s="206">
        <f>'Core Indicators'!DJ73</f>
        <v>2</v>
      </c>
      <c r="O73" s="206">
        <f>'Core Indicators'!DR73</f>
        <v>2</v>
      </c>
      <c r="P73" s="206">
        <f>'Core Indicators'!DZ73</f>
        <v>2</v>
      </c>
      <c r="Q73" s="206">
        <f>'Core Indicators'!EH73</f>
        <v>2</v>
      </c>
      <c r="R73" s="206">
        <f>'Core Indicators'!EP73</f>
        <v>2</v>
      </c>
      <c r="S73" s="165">
        <f t="shared" si="37"/>
        <v>1.6</v>
      </c>
      <c r="T73" s="165">
        <f t="shared" si="38"/>
        <v>1.1666666666666667</v>
      </c>
      <c r="U73" s="205">
        <v>1</v>
      </c>
      <c r="V73" s="205">
        <v>1</v>
      </c>
      <c r="W73" s="205">
        <f>'Core Indicators'!EX73</f>
        <v>2</v>
      </c>
      <c r="X73" s="165">
        <f t="shared" si="39"/>
        <v>1.5</v>
      </c>
      <c r="Y73" s="205">
        <v>1</v>
      </c>
      <c r="Z73" s="165">
        <f t="shared" si="40"/>
        <v>2</v>
      </c>
      <c r="AA73" s="205">
        <f>'Core Indicators'!FF73</f>
        <v>2</v>
      </c>
      <c r="AB73" s="205">
        <f t="shared" si="41"/>
        <v>2</v>
      </c>
      <c r="AC73" s="186">
        <f>'Core Indicators'!GD73</f>
        <v>2</v>
      </c>
      <c r="AD73" s="186">
        <f>'Core Indicators'!GL73</f>
        <v>2</v>
      </c>
      <c r="AE73" s="186">
        <f>'Core Indicators'!GT73</f>
        <v>2</v>
      </c>
      <c r="AF73" s="186">
        <f>'Core Indicators'!HB73</f>
        <v>2</v>
      </c>
      <c r="AG73" s="186">
        <f t="shared" si="42"/>
        <v>2</v>
      </c>
      <c r="AH73" s="186">
        <f>'Core Indicators'!HJ73</f>
        <v>2</v>
      </c>
      <c r="AI73" s="186">
        <f>'Core Indicators'!HR73</f>
        <v>2</v>
      </c>
      <c r="AJ73" s="186">
        <f t="shared" si="43"/>
        <v>2</v>
      </c>
      <c r="AK73" s="186">
        <f>'Core Indicators'!HZ73</f>
        <v>2</v>
      </c>
      <c r="AL73" s="186">
        <f>'Core Indicators'!IH73</f>
        <v>2</v>
      </c>
      <c r="AM73" s="186">
        <f>'Core Indicators'!IP73</f>
        <v>2</v>
      </c>
      <c r="AN73" s="186">
        <f t="shared" si="44"/>
        <v>2</v>
      </c>
    </row>
    <row r="74" spans="1:40" x14ac:dyDescent="0.35">
      <c r="A74" s="205" t="str">
        <f>Lists!C:C</f>
        <v>MMR001</v>
      </c>
      <c r="B74" s="251">
        <f t="shared" si="30"/>
        <v>1.9</v>
      </c>
      <c r="C74" s="165">
        <f t="shared" si="31"/>
        <v>0</v>
      </c>
      <c r="D74" s="274">
        <f t="shared" si="32"/>
        <v>2</v>
      </c>
      <c r="E74" s="205">
        <f>'Core Indicators'!R74</f>
        <v>1</v>
      </c>
      <c r="F74" s="205">
        <f>'Core Indicators'!Z74</f>
        <v>2</v>
      </c>
      <c r="G74" s="165">
        <f t="shared" si="33"/>
        <v>1.5</v>
      </c>
      <c r="H74" s="205">
        <f>'Core Indicators'!AH74</f>
        <v>2</v>
      </c>
      <c r="I74" s="205">
        <f>'Core Indicators'!AP74</f>
        <v>2</v>
      </c>
      <c r="J74" s="205">
        <f>'Core Indicators'!BN74</f>
        <v>3</v>
      </c>
      <c r="K74" s="205">
        <f t="shared" si="34"/>
        <v>2.5</v>
      </c>
      <c r="L74" s="251">
        <f t="shared" si="35"/>
        <v>2.2999999999999998</v>
      </c>
      <c r="M74" s="274">
        <f t="shared" si="36"/>
        <v>2</v>
      </c>
      <c r="N74" s="206">
        <f>'Core Indicators'!DJ74</f>
        <v>2</v>
      </c>
      <c r="O74" s="206">
        <f>'Core Indicators'!DR74</f>
        <v>2</v>
      </c>
      <c r="P74" s="206">
        <f>'Core Indicators'!DZ74</f>
        <v>2</v>
      </c>
      <c r="Q74" s="206">
        <f>'Core Indicators'!EH74</f>
        <v>2</v>
      </c>
      <c r="R74" s="206">
        <f>'Core Indicators'!EP74</f>
        <v>2</v>
      </c>
      <c r="S74" s="165">
        <f t="shared" si="37"/>
        <v>1.7</v>
      </c>
      <c r="T74" s="165">
        <f t="shared" si="38"/>
        <v>1.3333333333333333</v>
      </c>
      <c r="U74" s="205">
        <v>1</v>
      </c>
      <c r="V74" s="205">
        <v>1</v>
      </c>
      <c r="W74" s="205">
        <f>'Core Indicators'!EX74</f>
        <v>3</v>
      </c>
      <c r="X74" s="165">
        <f t="shared" si="39"/>
        <v>2</v>
      </c>
      <c r="Y74" s="205">
        <v>1</v>
      </c>
      <c r="Z74" s="165">
        <f t="shared" si="40"/>
        <v>2</v>
      </c>
      <c r="AA74" s="205">
        <f>'Core Indicators'!FF74</f>
        <v>2</v>
      </c>
      <c r="AB74" s="205">
        <f t="shared" si="41"/>
        <v>2</v>
      </c>
      <c r="AC74" s="186">
        <f>'Core Indicators'!GD74</f>
        <v>2</v>
      </c>
      <c r="AD74" s="186">
        <f>'Core Indicators'!GL74</f>
        <v>2</v>
      </c>
      <c r="AE74" s="186">
        <f>'Core Indicators'!GT74</f>
        <v>2</v>
      </c>
      <c r="AF74" s="186">
        <f>'Core Indicators'!HB74</f>
        <v>2</v>
      </c>
      <c r="AG74" s="186">
        <f t="shared" si="42"/>
        <v>2</v>
      </c>
      <c r="AH74" s="186">
        <f>'Core Indicators'!HJ74</f>
        <v>2</v>
      </c>
      <c r="AI74" s="186">
        <f>'Core Indicators'!HR74</f>
        <v>2</v>
      </c>
      <c r="AJ74" s="186">
        <f t="shared" si="43"/>
        <v>2</v>
      </c>
      <c r="AK74" s="186">
        <f>'Core Indicators'!HZ74</f>
        <v>2</v>
      </c>
      <c r="AL74" s="186">
        <f>'Core Indicators'!IH74</f>
        <v>2</v>
      </c>
      <c r="AM74" s="186">
        <f>'Core Indicators'!IP74</f>
        <v>2</v>
      </c>
      <c r="AN74" s="186">
        <f t="shared" si="44"/>
        <v>2</v>
      </c>
    </row>
    <row r="75" spans="1:40" x14ac:dyDescent="0.35">
      <c r="A75" s="205" t="str">
        <f>Lists!C:C</f>
        <v>MMR002</v>
      </c>
      <c r="B75" s="251">
        <f t="shared" si="30"/>
        <v>1.9</v>
      </c>
      <c r="C75" s="165">
        <f t="shared" si="31"/>
        <v>0</v>
      </c>
      <c r="D75" s="274">
        <f t="shared" si="32"/>
        <v>1.9</v>
      </c>
      <c r="E75" s="205">
        <f>'Core Indicators'!R75</f>
        <v>1</v>
      </c>
      <c r="F75" s="205">
        <f>'Core Indicators'!Z75</f>
        <v>1</v>
      </c>
      <c r="G75" s="165">
        <f t="shared" si="33"/>
        <v>1</v>
      </c>
      <c r="H75" s="205">
        <f>'Core Indicators'!AH75</f>
        <v>2</v>
      </c>
      <c r="I75" s="205">
        <f>'Core Indicators'!AP75</f>
        <v>2</v>
      </c>
      <c r="J75" s="205">
        <f>'Core Indicators'!BN75</f>
        <v>3</v>
      </c>
      <c r="K75" s="205">
        <f t="shared" si="34"/>
        <v>2.5</v>
      </c>
      <c r="L75" s="251">
        <f t="shared" si="35"/>
        <v>2.2999999999999998</v>
      </c>
      <c r="M75" s="274">
        <f t="shared" si="36"/>
        <v>2</v>
      </c>
      <c r="N75" s="206">
        <f>'Core Indicators'!DJ75</f>
        <v>2</v>
      </c>
      <c r="O75" s="206">
        <f>'Core Indicators'!DR75</f>
        <v>2</v>
      </c>
      <c r="P75" s="206" t="str">
        <f>'Core Indicators'!DZ75</f>
        <v>x</v>
      </c>
      <c r="Q75" s="206">
        <f>'Core Indicators'!EH75</f>
        <v>2</v>
      </c>
      <c r="R75" s="206" t="str">
        <f>'Core Indicators'!EP75</f>
        <v>x</v>
      </c>
      <c r="S75" s="165">
        <f t="shared" si="37"/>
        <v>1.7</v>
      </c>
      <c r="T75" s="165">
        <f t="shared" si="38"/>
        <v>1.3333333333333333</v>
      </c>
      <c r="U75" s="205">
        <v>1</v>
      </c>
      <c r="V75" s="205">
        <v>1</v>
      </c>
      <c r="W75" s="205">
        <f>'Core Indicators'!EX75</f>
        <v>3</v>
      </c>
      <c r="X75" s="165">
        <f t="shared" si="39"/>
        <v>2</v>
      </c>
      <c r="Y75" s="205">
        <v>1</v>
      </c>
      <c r="Z75" s="165">
        <f t="shared" si="40"/>
        <v>2</v>
      </c>
      <c r="AA75" s="205">
        <f>'Core Indicators'!FF75</f>
        <v>2</v>
      </c>
      <c r="AB75" s="205">
        <f t="shared" si="41"/>
        <v>2</v>
      </c>
      <c r="AC75" s="186">
        <f>'Core Indicators'!GD75</f>
        <v>2</v>
      </c>
      <c r="AD75" s="186">
        <f>'Core Indicators'!GL75</f>
        <v>2</v>
      </c>
      <c r="AE75" s="186">
        <f>'Core Indicators'!GT75</f>
        <v>2</v>
      </c>
      <c r="AF75" s="186">
        <f>'Core Indicators'!HB75</f>
        <v>2</v>
      </c>
      <c r="AG75" s="186">
        <f t="shared" si="42"/>
        <v>2</v>
      </c>
      <c r="AH75" s="186">
        <f>'Core Indicators'!HJ75</f>
        <v>2</v>
      </c>
      <c r="AI75" s="186">
        <f>'Core Indicators'!HR75</f>
        <v>2</v>
      </c>
      <c r="AJ75" s="186">
        <f t="shared" si="43"/>
        <v>2</v>
      </c>
      <c r="AK75" s="186">
        <f>'Core Indicators'!HZ75</f>
        <v>2</v>
      </c>
      <c r="AL75" s="186">
        <f>'Core Indicators'!IH75</f>
        <v>2</v>
      </c>
      <c r="AM75" s="186">
        <f>'Core Indicators'!IP75</f>
        <v>2</v>
      </c>
      <c r="AN75" s="186">
        <f t="shared" si="44"/>
        <v>2</v>
      </c>
    </row>
    <row r="76" spans="1:40" x14ac:dyDescent="0.35">
      <c r="A76" s="205" t="str">
        <f>Lists!C:C</f>
        <v>MMR003</v>
      </c>
      <c r="B76" s="251">
        <f t="shared" si="30"/>
        <v>1.9</v>
      </c>
      <c r="C76" s="165">
        <f t="shared" si="31"/>
        <v>0</v>
      </c>
      <c r="D76" s="274">
        <f t="shared" si="32"/>
        <v>2</v>
      </c>
      <c r="E76" s="205">
        <f>'Core Indicators'!R76</f>
        <v>2</v>
      </c>
      <c r="F76" s="205">
        <f>'Core Indicators'!Z76</f>
        <v>2</v>
      </c>
      <c r="G76" s="165">
        <f t="shared" si="33"/>
        <v>2</v>
      </c>
      <c r="H76" s="205">
        <f>'Core Indicators'!AH76</f>
        <v>2</v>
      </c>
      <c r="I76" s="205">
        <f>'Core Indicators'!AP76</f>
        <v>2</v>
      </c>
      <c r="J76" s="205">
        <f>'Core Indicators'!BN76</f>
        <v>2</v>
      </c>
      <c r="K76" s="205">
        <f t="shared" si="34"/>
        <v>2</v>
      </c>
      <c r="L76" s="251">
        <f t="shared" si="35"/>
        <v>2</v>
      </c>
      <c r="M76" s="274">
        <f t="shared" si="36"/>
        <v>2</v>
      </c>
      <c r="N76" s="206">
        <f>'Core Indicators'!DJ76</f>
        <v>2</v>
      </c>
      <c r="O76" s="206" t="str">
        <f>'Core Indicators'!DR76</f>
        <v>x</v>
      </c>
      <c r="P76" s="206">
        <f>'Core Indicators'!DZ76</f>
        <v>2</v>
      </c>
      <c r="Q76" s="206">
        <f>'Core Indicators'!EH76</f>
        <v>2</v>
      </c>
      <c r="R76" s="206">
        <f>'Core Indicators'!EP76</f>
        <v>2</v>
      </c>
      <c r="S76" s="165">
        <f t="shared" si="37"/>
        <v>1.6</v>
      </c>
      <c r="T76" s="165">
        <f t="shared" si="38"/>
        <v>1.1666666666666667</v>
      </c>
      <c r="U76" s="205">
        <v>1</v>
      </c>
      <c r="V76" s="205">
        <v>1</v>
      </c>
      <c r="W76" s="205">
        <f>'Core Indicators'!EX76</f>
        <v>2</v>
      </c>
      <c r="X76" s="165">
        <f t="shared" si="39"/>
        <v>1.5</v>
      </c>
      <c r="Y76" s="205">
        <v>1</v>
      </c>
      <c r="Z76" s="165">
        <f t="shared" si="40"/>
        <v>2</v>
      </c>
      <c r="AA76" s="205">
        <f>'Core Indicators'!FF76</f>
        <v>2</v>
      </c>
      <c r="AB76" s="205">
        <f t="shared" si="41"/>
        <v>2</v>
      </c>
      <c r="AC76" s="186">
        <f>'Core Indicators'!GD76</f>
        <v>2</v>
      </c>
      <c r="AD76" s="186">
        <f>'Core Indicators'!GL76</f>
        <v>2</v>
      </c>
      <c r="AE76" s="186">
        <f>'Core Indicators'!GT76</f>
        <v>2</v>
      </c>
      <c r="AF76" s="186">
        <f>'Core Indicators'!HB76</f>
        <v>2</v>
      </c>
      <c r="AG76" s="186">
        <f t="shared" si="42"/>
        <v>2</v>
      </c>
      <c r="AH76" s="186">
        <f>'Core Indicators'!HJ76</f>
        <v>2</v>
      </c>
      <c r="AI76" s="186">
        <f>'Core Indicators'!HR76</f>
        <v>2</v>
      </c>
      <c r="AJ76" s="186">
        <f t="shared" si="43"/>
        <v>2</v>
      </c>
      <c r="AK76" s="186">
        <f>'Core Indicators'!HZ76</f>
        <v>2</v>
      </c>
      <c r="AL76" s="186">
        <f>'Core Indicators'!IH76</f>
        <v>2</v>
      </c>
      <c r="AM76" s="186">
        <f>'Core Indicators'!IP76</f>
        <v>2</v>
      </c>
      <c r="AN76" s="186">
        <f t="shared" si="44"/>
        <v>2</v>
      </c>
    </row>
    <row r="77" spans="1:40" x14ac:dyDescent="0.35">
      <c r="A77" s="205" t="str">
        <f>Lists!C:C</f>
        <v>MMR004</v>
      </c>
      <c r="B77" s="251">
        <f t="shared" si="30"/>
        <v>1.8</v>
      </c>
      <c r="C77" s="165">
        <f t="shared" si="31"/>
        <v>0</v>
      </c>
      <c r="D77" s="274">
        <f t="shared" si="32"/>
        <v>2</v>
      </c>
      <c r="E77" s="205">
        <f>'Core Indicators'!R77</f>
        <v>1</v>
      </c>
      <c r="F77" s="205">
        <f>'Core Indicators'!Z77</f>
        <v>2</v>
      </c>
      <c r="G77" s="165">
        <f t="shared" si="33"/>
        <v>1.5</v>
      </c>
      <c r="H77" s="205">
        <f>'Core Indicators'!AH77</f>
        <v>2</v>
      </c>
      <c r="I77" s="205">
        <f>'Core Indicators'!AP77</f>
        <v>2</v>
      </c>
      <c r="J77" s="205">
        <f>'Core Indicators'!BN77</f>
        <v>3</v>
      </c>
      <c r="K77" s="205">
        <f t="shared" si="34"/>
        <v>2.5</v>
      </c>
      <c r="L77" s="251">
        <f t="shared" si="35"/>
        <v>2.2999999999999998</v>
      </c>
      <c r="M77" s="274">
        <f t="shared" si="36"/>
        <v>2</v>
      </c>
      <c r="N77" s="206">
        <f>'Core Indicators'!DJ77</f>
        <v>2</v>
      </c>
      <c r="O77" s="206">
        <f>'Core Indicators'!DR77</f>
        <v>2</v>
      </c>
      <c r="P77" s="206">
        <f>'Core Indicators'!DZ77</f>
        <v>2</v>
      </c>
      <c r="Q77" s="206">
        <f>'Core Indicators'!EH77</f>
        <v>2</v>
      </c>
      <c r="R77" s="206">
        <f>'Core Indicators'!EP77</f>
        <v>2</v>
      </c>
      <c r="S77" s="165">
        <f t="shared" si="37"/>
        <v>1.4</v>
      </c>
      <c r="T77" s="165">
        <f t="shared" si="38"/>
        <v>1.3333333333333333</v>
      </c>
      <c r="U77" s="205">
        <v>1</v>
      </c>
      <c r="V77" s="205">
        <v>1</v>
      </c>
      <c r="W77" s="205">
        <f>'Core Indicators'!EX77</f>
        <v>3</v>
      </c>
      <c r="X77" s="165">
        <f t="shared" si="39"/>
        <v>2</v>
      </c>
      <c r="Y77" s="205">
        <v>1</v>
      </c>
      <c r="Z77" s="165">
        <f t="shared" si="40"/>
        <v>1.5</v>
      </c>
      <c r="AA77" s="205">
        <f>'Core Indicators'!FF77</f>
        <v>1</v>
      </c>
      <c r="AB77" s="205">
        <f t="shared" si="41"/>
        <v>2</v>
      </c>
      <c r="AC77" s="186">
        <f>'Core Indicators'!GD77</f>
        <v>2</v>
      </c>
      <c r="AD77" s="186">
        <f>'Core Indicators'!GL77</f>
        <v>2</v>
      </c>
      <c r="AE77" s="186">
        <f>'Core Indicators'!GT77</f>
        <v>2</v>
      </c>
      <c r="AF77" s="186">
        <f>'Core Indicators'!HB77</f>
        <v>2</v>
      </c>
      <c r="AG77" s="186">
        <f t="shared" si="42"/>
        <v>2</v>
      </c>
      <c r="AH77" s="186">
        <f>'Core Indicators'!HJ77</f>
        <v>2</v>
      </c>
      <c r="AI77" s="186">
        <f>'Core Indicators'!HR77</f>
        <v>2</v>
      </c>
      <c r="AJ77" s="186">
        <f t="shared" si="43"/>
        <v>2</v>
      </c>
      <c r="AK77" s="186">
        <f>'Core Indicators'!HZ77</f>
        <v>2</v>
      </c>
      <c r="AL77" s="186">
        <f>'Core Indicators'!IH77</f>
        <v>2</v>
      </c>
      <c r="AM77" s="186">
        <f>'Core Indicators'!IP77</f>
        <v>2</v>
      </c>
      <c r="AN77" s="186">
        <f t="shared" si="44"/>
        <v>2</v>
      </c>
    </row>
    <row r="78" spans="1:40" x14ac:dyDescent="0.35">
      <c r="A78" s="205" t="str">
        <f>Lists!C:C</f>
        <v>MOZ001</v>
      </c>
      <c r="B78" s="251">
        <f t="shared" si="30"/>
        <v>2</v>
      </c>
      <c r="C78" s="165">
        <f t="shared" si="31"/>
        <v>0</v>
      </c>
      <c r="D78" s="274">
        <f t="shared" si="32"/>
        <v>2</v>
      </c>
      <c r="E78" s="205">
        <f>'Core Indicators'!R78</f>
        <v>2</v>
      </c>
      <c r="F78" s="205">
        <f>'Core Indicators'!Z78</f>
        <v>2</v>
      </c>
      <c r="G78" s="165">
        <f t="shared" si="33"/>
        <v>2</v>
      </c>
      <c r="H78" s="205">
        <f>'Core Indicators'!AH78</f>
        <v>2</v>
      </c>
      <c r="I78" s="205">
        <f>'Core Indicators'!AP78</f>
        <v>2</v>
      </c>
      <c r="J78" s="205">
        <f>'Core Indicators'!BN78</f>
        <v>2</v>
      </c>
      <c r="K78" s="205">
        <f t="shared" si="34"/>
        <v>2</v>
      </c>
      <c r="L78" s="251">
        <f t="shared" si="35"/>
        <v>2</v>
      </c>
      <c r="M78" s="274">
        <f t="shared" si="36"/>
        <v>2.2000000000000002</v>
      </c>
      <c r="N78" s="206">
        <f>'Core Indicators'!DJ78</f>
        <v>2</v>
      </c>
      <c r="O78" s="206">
        <f>'Core Indicators'!DR78</f>
        <v>2</v>
      </c>
      <c r="P78" s="206">
        <f>'Core Indicators'!DZ78</f>
        <v>2</v>
      </c>
      <c r="Q78" s="206">
        <f>'Core Indicators'!EH78</f>
        <v>2</v>
      </c>
      <c r="R78" s="206">
        <f>'Core Indicators'!EP78</f>
        <v>3</v>
      </c>
      <c r="S78" s="165">
        <f t="shared" si="37"/>
        <v>1.6</v>
      </c>
      <c r="T78" s="165">
        <f t="shared" si="38"/>
        <v>1.1666666666666667</v>
      </c>
      <c r="U78" s="205">
        <v>1</v>
      </c>
      <c r="V78" s="205">
        <v>1</v>
      </c>
      <c r="W78" s="205">
        <f>'Core Indicators'!EX78</f>
        <v>2</v>
      </c>
      <c r="X78" s="165">
        <f t="shared" si="39"/>
        <v>1.5</v>
      </c>
      <c r="Y78" s="205">
        <v>1</v>
      </c>
      <c r="Z78" s="165">
        <f t="shared" si="40"/>
        <v>2</v>
      </c>
      <c r="AA78" s="205">
        <f>'Core Indicators'!FF78</f>
        <v>2</v>
      </c>
      <c r="AB78" s="205">
        <f t="shared" si="41"/>
        <v>2</v>
      </c>
      <c r="AC78" s="186">
        <f>'Core Indicators'!GD78</f>
        <v>2</v>
      </c>
      <c r="AD78" s="186">
        <f>'Core Indicators'!GL78</f>
        <v>2</v>
      </c>
      <c r="AE78" s="186">
        <f>'Core Indicators'!GT78</f>
        <v>2</v>
      </c>
      <c r="AF78" s="186">
        <f>'Core Indicators'!HB78</f>
        <v>2</v>
      </c>
      <c r="AG78" s="186">
        <f t="shared" si="42"/>
        <v>2</v>
      </c>
      <c r="AH78" s="186">
        <f>'Core Indicators'!HJ78</f>
        <v>2</v>
      </c>
      <c r="AI78" s="186">
        <f>'Core Indicators'!HR78</f>
        <v>2</v>
      </c>
      <c r="AJ78" s="186">
        <f t="shared" si="43"/>
        <v>2</v>
      </c>
      <c r="AK78" s="186">
        <f>'Core Indicators'!HZ78</f>
        <v>2</v>
      </c>
      <c r="AL78" s="186">
        <f>'Core Indicators'!IH78</f>
        <v>2</v>
      </c>
      <c r="AM78" s="186">
        <f>'Core Indicators'!IP78</f>
        <v>2</v>
      </c>
      <c r="AN78" s="186">
        <f t="shared" si="44"/>
        <v>2</v>
      </c>
    </row>
    <row r="79" spans="1:40" x14ac:dyDescent="0.35">
      <c r="A79" s="205" t="str">
        <f>Lists!C:C</f>
        <v>MOZ004</v>
      </c>
      <c r="B79" s="251">
        <f t="shared" si="30"/>
        <v>2.2000000000000002</v>
      </c>
      <c r="C79" s="165">
        <f t="shared" si="31"/>
        <v>0</v>
      </c>
      <c r="D79" s="274">
        <f t="shared" si="32"/>
        <v>2.2000000000000002</v>
      </c>
      <c r="E79" s="205">
        <f>'Core Indicators'!R79</f>
        <v>3</v>
      </c>
      <c r="F79" s="205">
        <f>'Core Indicators'!Z79</f>
        <v>2</v>
      </c>
      <c r="G79" s="165">
        <f t="shared" si="33"/>
        <v>2.5</v>
      </c>
      <c r="H79" s="205">
        <f>'Core Indicators'!AH79</f>
        <v>2</v>
      </c>
      <c r="I79" s="205">
        <f>'Core Indicators'!AP79</f>
        <v>2</v>
      </c>
      <c r="J79" s="205">
        <f>'Core Indicators'!BN79</f>
        <v>2</v>
      </c>
      <c r="K79" s="205">
        <f t="shared" si="34"/>
        <v>2</v>
      </c>
      <c r="L79" s="251">
        <f t="shared" si="35"/>
        <v>2</v>
      </c>
      <c r="M79" s="274">
        <f t="shared" si="36"/>
        <v>2.6</v>
      </c>
      <c r="N79" s="206">
        <f>'Core Indicators'!DJ79</f>
        <v>2</v>
      </c>
      <c r="O79" s="206">
        <f>'Core Indicators'!DR79</f>
        <v>2</v>
      </c>
      <c r="P79" s="206">
        <f>'Core Indicators'!DZ79</f>
        <v>3</v>
      </c>
      <c r="Q79" s="206">
        <f>'Core Indicators'!EH79</f>
        <v>3</v>
      </c>
      <c r="R79" s="206">
        <f>'Core Indicators'!EP79</f>
        <v>3</v>
      </c>
      <c r="S79" s="165">
        <f t="shared" si="37"/>
        <v>1.6</v>
      </c>
      <c r="T79" s="165">
        <f t="shared" si="38"/>
        <v>1.1666666666666667</v>
      </c>
      <c r="U79" s="205">
        <v>1</v>
      </c>
      <c r="V79" s="205">
        <v>1</v>
      </c>
      <c r="W79" s="205">
        <f>'Core Indicators'!EX79</f>
        <v>2</v>
      </c>
      <c r="X79" s="165">
        <f t="shared" si="39"/>
        <v>1.5</v>
      </c>
      <c r="Y79" s="205">
        <v>1</v>
      </c>
      <c r="Z79" s="165">
        <f t="shared" si="40"/>
        <v>2</v>
      </c>
      <c r="AA79" s="205">
        <f>'Core Indicators'!FF79</f>
        <v>2</v>
      </c>
      <c r="AB79" s="205">
        <f t="shared" si="41"/>
        <v>2</v>
      </c>
      <c r="AC79" s="186">
        <f>'Core Indicators'!GD79</f>
        <v>2</v>
      </c>
      <c r="AD79" s="186">
        <f>'Core Indicators'!GL79</f>
        <v>2</v>
      </c>
      <c r="AE79" s="186">
        <f>'Core Indicators'!GT79</f>
        <v>2</v>
      </c>
      <c r="AF79" s="186">
        <f>'Core Indicators'!HB79</f>
        <v>2</v>
      </c>
      <c r="AG79" s="186">
        <f t="shared" si="42"/>
        <v>2</v>
      </c>
      <c r="AH79" s="186">
        <f>'Core Indicators'!HJ79</f>
        <v>2</v>
      </c>
      <c r="AI79" s="186">
        <f>'Core Indicators'!HR79</f>
        <v>2</v>
      </c>
      <c r="AJ79" s="186">
        <f t="shared" si="43"/>
        <v>2</v>
      </c>
      <c r="AK79" s="186">
        <f>'Core Indicators'!HZ79</f>
        <v>2</v>
      </c>
      <c r="AL79" s="186">
        <f>'Core Indicators'!IH79</f>
        <v>2</v>
      </c>
      <c r="AM79" s="186">
        <f>'Core Indicators'!IP79</f>
        <v>2</v>
      </c>
      <c r="AN79" s="186">
        <f t="shared" si="44"/>
        <v>2</v>
      </c>
    </row>
    <row r="80" spans="1:40" x14ac:dyDescent="0.35">
      <c r="A80" s="205" t="str">
        <f>Lists!C:C</f>
        <v>MOZ008</v>
      </c>
      <c r="B80" s="251">
        <f t="shared" si="30"/>
        <v>2.1</v>
      </c>
      <c r="C80" s="165">
        <f t="shared" si="31"/>
        <v>0</v>
      </c>
      <c r="D80" s="274">
        <f t="shared" si="32"/>
        <v>2</v>
      </c>
      <c r="E80" s="205">
        <f>'Core Indicators'!R80</f>
        <v>2</v>
      </c>
      <c r="F80" s="205">
        <f>'Core Indicators'!Z80</f>
        <v>2</v>
      </c>
      <c r="G80" s="165">
        <f t="shared" si="33"/>
        <v>2</v>
      </c>
      <c r="H80" s="205">
        <f>'Core Indicators'!AH80</f>
        <v>2</v>
      </c>
      <c r="I80" s="205">
        <f>'Core Indicators'!AP80</f>
        <v>2</v>
      </c>
      <c r="J80" s="205">
        <f>'Core Indicators'!BN80</f>
        <v>2</v>
      </c>
      <c r="K80" s="205">
        <f t="shared" si="34"/>
        <v>2</v>
      </c>
      <c r="L80" s="251">
        <f t="shared" si="35"/>
        <v>2</v>
      </c>
      <c r="M80" s="274">
        <f t="shared" si="36"/>
        <v>2.4</v>
      </c>
      <c r="N80" s="206">
        <f>'Core Indicators'!DJ80</f>
        <v>2</v>
      </c>
      <c r="O80" s="206">
        <f>'Core Indicators'!DR80</f>
        <v>2</v>
      </c>
      <c r="P80" s="206">
        <f>'Core Indicators'!DZ80</f>
        <v>2</v>
      </c>
      <c r="Q80" s="206">
        <f>'Core Indicators'!EH80</f>
        <v>3</v>
      </c>
      <c r="R80" s="206">
        <f>'Core Indicators'!EP80</f>
        <v>3</v>
      </c>
      <c r="S80" s="165">
        <f t="shared" si="37"/>
        <v>1.6</v>
      </c>
      <c r="T80" s="165">
        <f t="shared" si="38"/>
        <v>1.1666666666666667</v>
      </c>
      <c r="U80" s="205">
        <v>1</v>
      </c>
      <c r="V80" s="205">
        <v>1</v>
      </c>
      <c r="W80" s="205">
        <f>'Core Indicators'!EX80</f>
        <v>2</v>
      </c>
      <c r="X80" s="165">
        <f t="shared" si="39"/>
        <v>1.5</v>
      </c>
      <c r="Y80" s="205">
        <v>1</v>
      </c>
      <c r="Z80" s="165">
        <f t="shared" si="40"/>
        <v>2</v>
      </c>
      <c r="AA80" s="205">
        <f>'Core Indicators'!FF80</f>
        <v>2</v>
      </c>
      <c r="AB80" s="205">
        <f t="shared" si="41"/>
        <v>2</v>
      </c>
      <c r="AC80" s="186">
        <f>'Core Indicators'!GD80</f>
        <v>2</v>
      </c>
      <c r="AD80" s="186">
        <f>'Core Indicators'!GL80</f>
        <v>2</v>
      </c>
      <c r="AE80" s="186">
        <f>'Core Indicators'!GT80</f>
        <v>2</v>
      </c>
      <c r="AF80" s="186">
        <f>'Core Indicators'!HB80</f>
        <v>2</v>
      </c>
      <c r="AG80" s="186">
        <f t="shared" si="42"/>
        <v>2</v>
      </c>
      <c r="AH80" s="186">
        <f>'Core Indicators'!HJ80</f>
        <v>2</v>
      </c>
      <c r="AI80" s="186">
        <f>'Core Indicators'!HR80</f>
        <v>2</v>
      </c>
      <c r="AJ80" s="186">
        <f t="shared" si="43"/>
        <v>2</v>
      </c>
      <c r="AK80" s="186">
        <f>'Core Indicators'!HZ80</f>
        <v>2</v>
      </c>
      <c r="AL80" s="186">
        <f>'Core Indicators'!IH80</f>
        <v>2</v>
      </c>
      <c r="AM80" s="186">
        <f>'Core Indicators'!IP80</f>
        <v>2</v>
      </c>
      <c r="AN80" s="186">
        <f t="shared" si="44"/>
        <v>2</v>
      </c>
    </row>
    <row r="81" spans="1:40" x14ac:dyDescent="0.35">
      <c r="A81" s="205" t="str">
        <f>Lists!C:C</f>
        <v>MRT002</v>
      </c>
      <c r="B81" s="251">
        <f t="shared" si="30"/>
        <v>1.6</v>
      </c>
      <c r="C81" s="165">
        <f t="shared" si="31"/>
        <v>0</v>
      </c>
      <c r="D81" s="274">
        <f t="shared" si="32"/>
        <v>1.9</v>
      </c>
      <c r="E81" s="205">
        <f>'Core Indicators'!R81</f>
        <v>2</v>
      </c>
      <c r="F81" s="205">
        <f>'Core Indicators'!Z81</f>
        <v>2</v>
      </c>
      <c r="G81" s="165">
        <f t="shared" si="33"/>
        <v>2</v>
      </c>
      <c r="H81" s="205">
        <f>'Core Indicators'!AH81</f>
        <v>2</v>
      </c>
      <c r="I81" s="205">
        <f>'Core Indicators'!AP81</f>
        <v>1</v>
      </c>
      <c r="J81" s="205">
        <f>'Core Indicators'!BN81</f>
        <v>2</v>
      </c>
      <c r="K81" s="205">
        <f t="shared" si="34"/>
        <v>1.5</v>
      </c>
      <c r="L81" s="251">
        <f t="shared" si="35"/>
        <v>1.8</v>
      </c>
      <c r="M81" s="274">
        <f t="shared" si="36"/>
        <v>1.4</v>
      </c>
      <c r="N81" s="206">
        <f>'Core Indicators'!DJ81</f>
        <v>2</v>
      </c>
      <c r="O81" s="206">
        <f>'Core Indicators'!DR81</f>
        <v>2</v>
      </c>
      <c r="P81" s="206">
        <f>'Core Indicators'!DZ81</f>
        <v>1</v>
      </c>
      <c r="Q81" s="206">
        <f>'Core Indicators'!EH81</f>
        <v>1</v>
      </c>
      <c r="R81" s="206">
        <f>'Core Indicators'!EP81</f>
        <v>1</v>
      </c>
      <c r="S81" s="165">
        <f t="shared" si="37"/>
        <v>1.6</v>
      </c>
      <c r="T81" s="165">
        <f t="shared" si="38"/>
        <v>1.1666666666666667</v>
      </c>
      <c r="U81" s="205">
        <v>1</v>
      </c>
      <c r="V81" s="205">
        <v>1</v>
      </c>
      <c r="W81" s="205">
        <f>'Core Indicators'!EX81</f>
        <v>2</v>
      </c>
      <c r="X81" s="165">
        <f t="shared" si="39"/>
        <v>1.5</v>
      </c>
      <c r="Y81" s="205">
        <v>1</v>
      </c>
      <c r="Z81" s="165">
        <f t="shared" si="40"/>
        <v>2</v>
      </c>
      <c r="AA81" s="205">
        <f>'Core Indicators'!FF81</f>
        <v>2</v>
      </c>
      <c r="AB81" s="205">
        <f t="shared" si="41"/>
        <v>2</v>
      </c>
      <c r="AC81" s="186">
        <f>'Core Indicators'!GD81</f>
        <v>2</v>
      </c>
      <c r="AD81" s="186">
        <f>'Core Indicators'!GL81</f>
        <v>2</v>
      </c>
      <c r="AE81" s="186">
        <f>'Core Indicators'!GT81</f>
        <v>2</v>
      </c>
      <c r="AF81" s="186">
        <f>'Core Indicators'!HB81</f>
        <v>2</v>
      </c>
      <c r="AG81" s="186">
        <f t="shared" si="42"/>
        <v>2</v>
      </c>
      <c r="AH81" s="186">
        <f>'Core Indicators'!HJ81</f>
        <v>2</v>
      </c>
      <c r="AI81" s="186">
        <f>'Core Indicators'!HR81</f>
        <v>2</v>
      </c>
      <c r="AJ81" s="186">
        <f t="shared" si="43"/>
        <v>2</v>
      </c>
      <c r="AK81" s="186">
        <f>'Core Indicators'!HZ81</f>
        <v>2</v>
      </c>
      <c r="AL81" s="186">
        <f>'Core Indicators'!IH81</f>
        <v>2</v>
      </c>
      <c r="AM81" s="186">
        <f>'Core Indicators'!IP81</f>
        <v>2</v>
      </c>
      <c r="AN81" s="186">
        <f t="shared" si="44"/>
        <v>2</v>
      </c>
    </row>
    <row r="82" spans="1:40" x14ac:dyDescent="0.35">
      <c r="A82" s="205" t="str">
        <f>Lists!C:C</f>
        <v>MRT003</v>
      </c>
      <c r="B82" s="251">
        <f t="shared" si="30"/>
        <v>1.3</v>
      </c>
      <c r="C82" s="165">
        <f t="shared" si="31"/>
        <v>2</v>
      </c>
      <c r="D82" s="274">
        <f t="shared" si="32"/>
        <v>1.5</v>
      </c>
      <c r="E82" s="205">
        <f>'Core Indicators'!R82</f>
        <v>2</v>
      </c>
      <c r="F82" s="205">
        <f>'Core Indicators'!Z82</f>
        <v>1</v>
      </c>
      <c r="G82" s="165">
        <f t="shared" si="33"/>
        <v>1.5</v>
      </c>
      <c r="H82" s="205">
        <f>'Core Indicators'!AH82</f>
        <v>1</v>
      </c>
      <c r="I82" s="205" t="str">
        <f>'Core Indicators'!AP82</f>
        <v>x</v>
      </c>
      <c r="J82" s="205">
        <f>'Core Indicators'!BN82</f>
        <v>2</v>
      </c>
      <c r="K82" s="205">
        <f t="shared" si="34"/>
        <v>2</v>
      </c>
      <c r="L82" s="251">
        <f t="shared" si="35"/>
        <v>1.5</v>
      </c>
      <c r="M82" s="274">
        <f t="shared" si="36"/>
        <v>1</v>
      </c>
      <c r="N82" s="206">
        <f>'Core Indicators'!DJ82</f>
        <v>1</v>
      </c>
      <c r="O82" s="206">
        <f>'Core Indicators'!DR82</f>
        <v>1</v>
      </c>
      <c r="P82" s="206">
        <f>'Core Indicators'!DZ82</f>
        <v>1</v>
      </c>
      <c r="Q82" s="206">
        <f>'Core Indicators'!EH82</f>
        <v>1</v>
      </c>
      <c r="R82" s="206">
        <f>'Core Indicators'!EP82</f>
        <v>1</v>
      </c>
      <c r="S82" s="165">
        <f t="shared" si="37"/>
        <v>1.6</v>
      </c>
      <c r="T82" s="165">
        <f t="shared" si="38"/>
        <v>1.1666666666666667</v>
      </c>
      <c r="U82" s="205">
        <v>1</v>
      </c>
      <c r="V82" s="205">
        <v>1</v>
      </c>
      <c r="W82" s="205">
        <f>'Core Indicators'!EX82</f>
        <v>2</v>
      </c>
      <c r="X82" s="165">
        <f t="shared" si="39"/>
        <v>1.5</v>
      </c>
      <c r="Y82" s="205">
        <v>1</v>
      </c>
      <c r="Z82" s="165">
        <f t="shared" si="40"/>
        <v>2</v>
      </c>
      <c r="AA82" s="205" t="str">
        <f>'Core Indicators'!FF82</f>
        <v>x</v>
      </c>
      <c r="AB82" s="205">
        <f t="shared" si="41"/>
        <v>2</v>
      </c>
      <c r="AC82" s="186">
        <f>'Core Indicators'!GD82</f>
        <v>2</v>
      </c>
      <c r="AD82" s="186">
        <f>'Core Indicators'!GL82</f>
        <v>2</v>
      </c>
      <c r="AE82" s="186">
        <f>'Core Indicators'!GT82</f>
        <v>2</v>
      </c>
      <c r="AF82" s="186">
        <f>'Core Indicators'!HB82</f>
        <v>2</v>
      </c>
      <c r="AG82" s="186">
        <f t="shared" si="42"/>
        <v>2</v>
      </c>
      <c r="AH82" s="186">
        <f>'Core Indicators'!HJ82</f>
        <v>2</v>
      </c>
      <c r="AI82" s="186">
        <f>'Core Indicators'!HR82</f>
        <v>2</v>
      </c>
      <c r="AJ82" s="186">
        <f t="shared" si="43"/>
        <v>2</v>
      </c>
      <c r="AK82" s="186">
        <f>'Core Indicators'!HZ82</f>
        <v>2</v>
      </c>
      <c r="AL82" s="186">
        <f>'Core Indicators'!IH82</f>
        <v>2</v>
      </c>
      <c r="AM82" s="186">
        <f>'Core Indicators'!IP82</f>
        <v>2</v>
      </c>
      <c r="AN82" s="186">
        <f t="shared" si="44"/>
        <v>2</v>
      </c>
    </row>
    <row r="83" spans="1:40" x14ac:dyDescent="0.35">
      <c r="A83" s="205" t="str">
        <f>Lists!C:C</f>
        <v>MWI002</v>
      </c>
      <c r="B83" s="251">
        <f t="shared" si="30"/>
        <v>1.6</v>
      </c>
      <c r="C83" s="165">
        <f t="shared" si="31"/>
        <v>0</v>
      </c>
      <c r="D83" s="274">
        <f t="shared" si="32"/>
        <v>2</v>
      </c>
      <c r="E83" s="205">
        <f>'Core Indicators'!R83</f>
        <v>2</v>
      </c>
      <c r="F83" s="205">
        <f>'Core Indicators'!Z83</f>
        <v>2</v>
      </c>
      <c r="G83" s="165">
        <f t="shared" si="33"/>
        <v>2</v>
      </c>
      <c r="H83" s="205">
        <f>'Core Indicators'!AH83</f>
        <v>2</v>
      </c>
      <c r="I83" s="205">
        <f>'Core Indicators'!AP83</f>
        <v>2</v>
      </c>
      <c r="J83" s="205">
        <f>'Core Indicators'!BN83</f>
        <v>2</v>
      </c>
      <c r="K83" s="205">
        <f t="shared" si="34"/>
        <v>2</v>
      </c>
      <c r="L83" s="251">
        <f t="shared" si="35"/>
        <v>2</v>
      </c>
      <c r="M83" s="274">
        <f t="shared" si="36"/>
        <v>1.6</v>
      </c>
      <c r="N83" s="206">
        <f>'Core Indicators'!DJ83</f>
        <v>2</v>
      </c>
      <c r="O83" s="206">
        <f>'Core Indicators'!DR83</f>
        <v>1</v>
      </c>
      <c r="P83" s="206">
        <f>'Core Indicators'!DZ83</f>
        <v>1</v>
      </c>
      <c r="Q83" s="206">
        <f>'Core Indicators'!EH83</f>
        <v>2</v>
      </c>
      <c r="R83" s="206">
        <f>'Core Indicators'!EP83</f>
        <v>2</v>
      </c>
      <c r="S83" s="165">
        <f t="shared" si="37"/>
        <v>1.3</v>
      </c>
      <c r="T83" s="165">
        <f t="shared" si="38"/>
        <v>1.1666666666666667</v>
      </c>
      <c r="U83" s="205">
        <v>1</v>
      </c>
      <c r="V83" s="205">
        <v>1</v>
      </c>
      <c r="W83" s="205">
        <f>'Core Indicators'!EX83</f>
        <v>2</v>
      </c>
      <c r="X83" s="165">
        <f t="shared" si="39"/>
        <v>1.5</v>
      </c>
      <c r="Y83" s="205">
        <v>1</v>
      </c>
      <c r="Z83" s="165">
        <f t="shared" si="40"/>
        <v>1.5</v>
      </c>
      <c r="AA83" s="205">
        <f>'Core Indicators'!FF83</f>
        <v>1</v>
      </c>
      <c r="AB83" s="205">
        <f t="shared" si="41"/>
        <v>2</v>
      </c>
      <c r="AC83" s="186">
        <f>'Core Indicators'!GD83</f>
        <v>2</v>
      </c>
      <c r="AD83" s="186">
        <f>'Core Indicators'!GL83</f>
        <v>2</v>
      </c>
      <c r="AE83" s="186">
        <f>'Core Indicators'!GT83</f>
        <v>2</v>
      </c>
      <c r="AF83" s="186">
        <f>'Core Indicators'!HB83</f>
        <v>2</v>
      </c>
      <c r="AG83" s="186">
        <f t="shared" si="42"/>
        <v>2</v>
      </c>
      <c r="AH83" s="186">
        <f>'Core Indicators'!HJ83</f>
        <v>2</v>
      </c>
      <c r="AI83" s="186">
        <f>'Core Indicators'!HR83</f>
        <v>2</v>
      </c>
      <c r="AJ83" s="186">
        <f t="shared" si="43"/>
        <v>2</v>
      </c>
      <c r="AK83" s="186">
        <f>'Core Indicators'!HZ83</f>
        <v>2</v>
      </c>
      <c r="AL83" s="186">
        <f>'Core Indicators'!IH83</f>
        <v>2</v>
      </c>
      <c r="AM83" s="186">
        <f>'Core Indicators'!IP83</f>
        <v>2</v>
      </c>
      <c r="AN83" s="186">
        <f t="shared" si="44"/>
        <v>2</v>
      </c>
    </row>
    <row r="84" spans="1:40" x14ac:dyDescent="0.35">
      <c r="A84" s="205" t="str">
        <f>Lists!C:C</f>
        <v>MWI004</v>
      </c>
      <c r="B84" s="251">
        <f t="shared" si="30"/>
        <v>1.7</v>
      </c>
      <c r="C84" s="165">
        <f t="shared" si="31"/>
        <v>0</v>
      </c>
      <c r="D84" s="274">
        <f t="shared" si="32"/>
        <v>2</v>
      </c>
      <c r="E84" s="205">
        <f>'Core Indicators'!R84</f>
        <v>2</v>
      </c>
      <c r="F84" s="205">
        <f>'Core Indicators'!Z84</f>
        <v>2</v>
      </c>
      <c r="G84" s="165">
        <f t="shared" si="33"/>
        <v>2</v>
      </c>
      <c r="H84" s="205">
        <f>'Core Indicators'!AH84</f>
        <v>2</v>
      </c>
      <c r="I84" s="205">
        <f>'Core Indicators'!AP84</f>
        <v>2</v>
      </c>
      <c r="J84" s="205">
        <f>'Core Indicators'!BN84</f>
        <v>2</v>
      </c>
      <c r="K84" s="205">
        <f t="shared" si="34"/>
        <v>2</v>
      </c>
      <c r="L84" s="251">
        <f t="shared" si="35"/>
        <v>2</v>
      </c>
      <c r="M84" s="274">
        <f t="shared" si="36"/>
        <v>1.8</v>
      </c>
      <c r="N84" s="206">
        <f>'Core Indicators'!DJ84</f>
        <v>2</v>
      </c>
      <c r="O84" s="206">
        <f>'Core Indicators'!DR84</f>
        <v>2</v>
      </c>
      <c r="P84" s="206">
        <f>'Core Indicators'!DZ84</f>
        <v>1</v>
      </c>
      <c r="Q84" s="206">
        <f>'Core Indicators'!EH84</f>
        <v>2</v>
      </c>
      <c r="R84" s="206">
        <f>'Core Indicators'!EP84</f>
        <v>2</v>
      </c>
      <c r="S84" s="165">
        <f t="shared" si="37"/>
        <v>1.3</v>
      </c>
      <c r="T84" s="165">
        <f t="shared" si="38"/>
        <v>1.1666666666666667</v>
      </c>
      <c r="U84" s="205">
        <v>1</v>
      </c>
      <c r="V84" s="205">
        <v>1</v>
      </c>
      <c r="W84" s="205">
        <f>'Core Indicators'!EX84</f>
        <v>2</v>
      </c>
      <c r="X84" s="165">
        <f t="shared" si="39"/>
        <v>1.5</v>
      </c>
      <c r="Y84" s="205">
        <v>1</v>
      </c>
      <c r="Z84" s="165">
        <f t="shared" si="40"/>
        <v>1.5</v>
      </c>
      <c r="AA84" s="205">
        <f>'Core Indicators'!FF84</f>
        <v>1</v>
      </c>
      <c r="AB84" s="205">
        <f t="shared" si="41"/>
        <v>2</v>
      </c>
      <c r="AC84" s="186">
        <f>'Core Indicators'!GD84</f>
        <v>2</v>
      </c>
      <c r="AD84" s="186">
        <f>'Core Indicators'!GL84</f>
        <v>2</v>
      </c>
      <c r="AE84" s="186">
        <f>'Core Indicators'!GT84</f>
        <v>2</v>
      </c>
      <c r="AF84" s="186">
        <f>'Core Indicators'!HB84</f>
        <v>2</v>
      </c>
      <c r="AG84" s="186">
        <f t="shared" si="42"/>
        <v>2</v>
      </c>
      <c r="AH84" s="186">
        <f>'Core Indicators'!HJ84</f>
        <v>2</v>
      </c>
      <c r="AI84" s="186">
        <f>'Core Indicators'!HR84</f>
        <v>2</v>
      </c>
      <c r="AJ84" s="186">
        <f t="shared" si="43"/>
        <v>2</v>
      </c>
      <c r="AK84" s="186">
        <f>'Core Indicators'!HZ84</f>
        <v>2</v>
      </c>
      <c r="AL84" s="186">
        <f>'Core Indicators'!IH84</f>
        <v>2</v>
      </c>
      <c r="AM84" s="186">
        <f>'Core Indicators'!IP84</f>
        <v>2</v>
      </c>
      <c r="AN84" s="186">
        <f t="shared" si="44"/>
        <v>2</v>
      </c>
    </row>
    <row r="85" spans="1:40" x14ac:dyDescent="0.35">
      <c r="A85" s="205" t="str">
        <f>Lists!C:C</f>
        <v>MYS001</v>
      </c>
      <c r="B85" s="251">
        <f t="shared" si="30"/>
        <v>2.1</v>
      </c>
      <c r="C85" s="165">
        <f t="shared" si="31"/>
        <v>0</v>
      </c>
      <c r="D85" s="274">
        <f t="shared" si="32"/>
        <v>2.9</v>
      </c>
      <c r="E85" s="205">
        <f>'Core Indicators'!R85</f>
        <v>3</v>
      </c>
      <c r="F85" s="205">
        <f>'Core Indicators'!Z85</f>
        <v>3</v>
      </c>
      <c r="G85" s="165">
        <f t="shared" si="33"/>
        <v>3</v>
      </c>
      <c r="H85" s="205">
        <f>'Core Indicators'!AH85</f>
        <v>3</v>
      </c>
      <c r="I85" s="205">
        <f>'Core Indicators'!AP85</f>
        <v>2</v>
      </c>
      <c r="J85" s="205">
        <f>'Core Indicators'!BN85</f>
        <v>3</v>
      </c>
      <c r="K85" s="205">
        <f t="shared" si="34"/>
        <v>2.5</v>
      </c>
      <c r="L85" s="251">
        <f t="shared" si="35"/>
        <v>2.8</v>
      </c>
      <c r="M85" s="274">
        <f t="shared" si="36"/>
        <v>2</v>
      </c>
      <c r="N85" s="206">
        <f>'Core Indicators'!DJ85</f>
        <v>2</v>
      </c>
      <c r="O85" s="206">
        <f>'Core Indicators'!DR85</f>
        <v>2</v>
      </c>
      <c r="P85" s="206">
        <f>'Core Indicators'!DZ85</f>
        <v>2</v>
      </c>
      <c r="Q85" s="206">
        <f>'Core Indicators'!EH85</f>
        <v>2</v>
      </c>
      <c r="R85" s="206">
        <f>'Core Indicators'!EP85</f>
        <v>2</v>
      </c>
      <c r="S85" s="165">
        <f t="shared" si="37"/>
        <v>1.7</v>
      </c>
      <c r="T85" s="165">
        <f t="shared" si="38"/>
        <v>1.3333333333333333</v>
      </c>
      <c r="U85" s="205">
        <v>1</v>
      </c>
      <c r="V85" s="205">
        <v>1</v>
      </c>
      <c r="W85" s="205">
        <f>'Core Indicators'!EX85</f>
        <v>3</v>
      </c>
      <c r="X85" s="165">
        <f t="shared" si="39"/>
        <v>2</v>
      </c>
      <c r="Y85" s="205">
        <v>1</v>
      </c>
      <c r="Z85" s="165">
        <f t="shared" si="40"/>
        <v>2</v>
      </c>
      <c r="AA85" s="205">
        <f>'Core Indicators'!FF85</f>
        <v>2</v>
      </c>
      <c r="AB85" s="205">
        <f t="shared" si="41"/>
        <v>2</v>
      </c>
      <c r="AC85" s="186">
        <f>'Core Indicators'!GD85</f>
        <v>2</v>
      </c>
      <c r="AD85" s="186">
        <f>'Core Indicators'!GL85</f>
        <v>2</v>
      </c>
      <c r="AE85" s="186">
        <f>'Core Indicators'!GT85</f>
        <v>2</v>
      </c>
      <c r="AF85" s="186">
        <f>'Core Indicators'!HB85</f>
        <v>2</v>
      </c>
      <c r="AG85" s="186">
        <f t="shared" si="42"/>
        <v>2</v>
      </c>
      <c r="AH85" s="186">
        <f>'Core Indicators'!HJ85</f>
        <v>2</v>
      </c>
      <c r="AI85" s="186">
        <f>'Core Indicators'!HR85</f>
        <v>2</v>
      </c>
      <c r="AJ85" s="186">
        <f t="shared" si="43"/>
        <v>2</v>
      </c>
      <c r="AK85" s="186">
        <f>'Core Indicators'!HZ85</f>
        <v>2</v>
      </c>
      <c r="AL85" s="186">
        <f>'Core Indicators'!IH85</f>
        <v>2</v>
      </c>
      <c r="AM85" s="186">
        <f>'Core Indicators'!IP85</f>
        <v>2</v>
      </c>
      <c r="AN85" s="186">
        <f t="shared" si="44"/>
        <v>2</v>
      </c>
    </row>
    <row r="86" spans="1:40" x14ac:dyDescent="0.35">
      <c r="A86" s="205" t="str">
        <f>Lists!C:C</f>
        <v>NAM002</v>
      </c>
      <c r="B86" s="251">
        <f t="shared" si="30"/>
        <v>1.8</v>
      </c>
      <c r="C86" s="165">
        <f t="shared" si="31"/>
        <v>1</v>
      </c>
      <c r="D86" s="274">
        <f t="shared" si="32"/>
        <v>2</v>
      </c>
      <c r="E86" s="205">
        <f>'Core Indicators'!R86</f>
        <v>2</v>
      </c>
      <c r="F86" s="205">
        <f>'Core Indicators'!Z86</f>
        <v>2</v>
      </c>
      <c r="G86" s="165">
        <f t="shared" si="33"/>
        <v>2</v>
      </c>
      <c r="H86" s="205">
        <f>'Core Indicators'!AH86</f>
        <v>2</v>
      </c>
      <c r="I86" s="205" t="str">
        <f>'Core Indicators'!AP86</f>
        <v>x</v>
      </c>
      <c r="J86" s="205">
        <f>'Core Indicators'!BN86</f>
        <v>2</v>
      </c>
      <c r="K86" s="205">
        <f t="shared" si="34"/>
        <v>2</v>
      </c>
      <c r="L86" s="251">
        <f t="shared" si="35"/>
        <v>2</v>
      </c>
      <c r="M86" s="274">
        <f t="shared" si="36"/>
        <v>2</v>
      </c>
      <c r="N86" s="206">
        <f>'Core Indicators'!DJ86</f>
        <v>2</v>
      </c>
      <c r="O86" s="206">
        <f>'Core Indicators'!DR86</f>
        <v>2</v>
      </c>
      <c r="P86" s="206">
        <f>'Core Indicators'!DZ86</f>
        <v>2</v>
      </c>
      <c r="Q86" s="206">
        <f>'Core Indicators'!EH86</f>
        <v>2</v>
      </c>
      <c r="R86" s="206">
        <f>'Core Indicators'!EP86</f>
        <v>2</v>
      </c>
      <c r="S86" s="165">
        <f t="shared" si="37"/>
        <v>1.3</v>
      </c>
      <c r="T86" s="165">
        <f t="shared" si="38"/>
        <v>1.1666666666666667</v>
      </c>
      <c r="U86" s="205">
        <v>1</v>
      </c>
      <c r="V86" s="205">
        <v>1</v>
      </c>
      <c r="W86" s="205">
        <f>'Core Indicators'!EX86</f>
        <v>2</v>
      </c>
      <c r="X86" s="165">
        <f t="shared" si="39"/>
        <v>1.5</v>
      </c>
      <c r="Y86" s="205">
        <v>1</v>
      </c>
      <c r="Z86" s="165">
        <f t="shared" si="40"/>
        <v>1.5</v>
      </c>
      <c r="AA86" s="205">
        <f>'Core Indicators'!FF86</f>
        <v>1</v>
      </c>
      <c r="AB86" s="205">
        <f t="shared" si="41"/>
        <v>2</v>
      </c>
      <c r="AC86" s="186">
        <f>'Core Indicators'!GD86</f>
        <v>2</v>
      </c>
      <c r="AD86" s="186">
        <f>'Core Indicators'!GL86</f>
        <v>2</v>
      </c>
      <c r="AE86" s="186">
        <f>'Core Indicators'!GT86</f>
        <v>2</v>
      </c>
      <c r="AF86" s="186">
        <f>'Core Indicators'!HB86</f>
        <v>2</v>
      </c>
      <c r="AG86" s="186">
        <f t="shared" si="42"/>
        <v>2</v>
      </c>
      <c r="AH86" s="186">
        <f>'Core Indicators'!HJ86</f>
        <v>2</v>
      </c>
      <c r="AI86" s="186">
        <f>'Core Indicators'!HR86</f>
        <v>2</v>
      </c>
      <c r="AJ86" s="186">
        <f t="shared" si="43"/>
        <v>2</v>
      </c>
      <c r="AK86" s="186">
        <f>'Core Indicators'!HZ86</f>
        <v>2</v>
      </c>
      <c r="AL86" s="186">
        <f>'Core Indicators'!IH86</f>
        <v>2</v>
      </c>
      <c r="AM86" s="186">
        <f>'Core Indicators'!IP86</f>
        <v>2</v>
      </c>
      <c r="AN86" s="186">
        <f t="shared" si="44"/>
        <v>2</v>
      </c>
    </row>
    <row r="87" spans="1:40" x14ac:dyDescent="0.35">
      <c r="A87" s="205" t="str">
        <f>Lists!C:C</f>
        <v>NER001</v>
      </c>
      <c r="B87" s="251">
        <f t="shared" si="30"/>
        <v>1.8</v>
      </c>
      <c r="C87" s="165">
        <f t="shared" si="31"/>
        <v>0</v>
      </c>
      <c r="D87" s="274">
        <f t="shared" si="32"/>
        <v>1.9</v>
      </c>
      <c r="E87" s="205">
        <f>'Core Indicators'!R87</f>
        <v>3</v>
      </c>
      <c r="F87" s="205">
        <f>'Core Indicators'!Z87</f>
        <v>2</v>
      </c>
      <c r="G87" s="165">
        <f t="shared" si="33"/>
        <v>2.5</v>
      </c>
      <c r="H87" s="205">
        <f>'Core Indicators'!AH87</f>
        <v>2</v>
      </c>
      <c r="I87" s="205">
        <f>'Core Indicators'!AP87</f>
        <v>1</v>
      </c>
      <c r="J87" s="205">
        <f>'Core Indicators'!BN87</f>
        <v>1</v>
      </c>
      <c r="K87" s="205">
        <f t="shared" si="34"/>
        <v>1</v>
      </c>
      <c r="L87" s="251">
        <f t="shared" si="35"/>
        <v>1.5</v>
      </c>
      <c r="M87" s="274">
        <f t="shared" si="36"/>
        <v>2</v>
      </c>
      <c r="N87" s="206">
        <f>'Core Indicators'!DJ87</f>
        <v>2</v>
      </c>
      <c r="O87" s="206">
        <f>'Core Indicators'!DR87</f>
        <v>2</v>
      </c>
      <c r="P87" s="206">
        <f>'Core Indicators'!DZ87</f>
        <v>2</v>
      </c>
      <c r="Q87" s="206">
        <f>'Core Indicators'!EH87</f>
        <v>2</v>
      </c>
      <c r="R87" s="206">
        <f>'Core Indicators'!EP87</f>
        <v>2</v>
      </c>
      <c r="S87" s="165">
        <f t="shared" si="37"/>
        <v>1.4</v>
      </c>
      <c r="T87" s="165">
        <f t="shared" si="38"/>
        <v>1.3333333333333333</v>
      </c>
      <c r="U87" s="205">
        <v>1</v>
      </c>
      <c r="V87" s="205">
        <v>1</v>
      </c>
      <c r="W87" s="205">
        <f>'Core Indicators'!EX87</f>
        <v>3</v>
      </c>
      <c r="X87" s="165">
        <f t="shared" si="39"/>
        <v>2</v>
      </c>
      <c r="Y87" s="205">
        <v>1</v>
      </c>
      <c r="Z87" s="165">
        <f t="shared" si="40"/>
        <v>1.5</v>
      </c>
      <c r="AA87" s="205">
        <f>'Core Indicators'!FF87</f>
        <v>1</v>
      </c>
      <c r="AB87" s="205">
        <f t="shared" si="41"/>
        <v>2</v>
      </c>
      <c r="AC87" s="186">
        <f>'Core Indicators'!GD87</f>
        <v>2</v>
      </c>
      <c r="AD87" s="186">
        <f>'Core Indicators'!GL87</f>
        <v>2</v>
      </c>
      <c r="AE87" s="186">
        <f>'Core Indicators'!GT87</f>
        <v>2</v>
      </c>
      <c r="AF87" s="186">
        <f>'Core Indicators'!HB87</f>
        <v>2</v>
      </c>
      <c r="AG87" s="186">
        <f t="shared" si="42"/>
        <v>2</v>
      </c>
      <c r="AH87" s="186">
        <f>'Core Indicators'!HJ87</f>
        <v>2</v>
      </c>
      <c r="AI87" s="186">
        <f>'Core Indicators'!HR87</f>
        <v>2</v>
      </c>
      <c r="AJ87" s="186">
        <f t="shared" si="43"/>
        <v>2</v>
      </c>
      <c r="AK87" s="186">
        <f>'Core Indicators'!HZ87</f>
        <v>2</v>
      </c>
      <c r="AL87" s="186">
        <f>'Core Indicators'!IH87</f>
        <v>2</v>
      </c>
      <c r="AM87" s="186">
        <f>'Core Indicators'!IP87</f>
        <v>2</v>
      </c>
      <c r="AN87" s="186">
        <f t="shared" si="44"/>
        <v>2</v>
      </c>
    </row>
    <row r="88" spans="1:40" x14ac:dyDescent="0.35">
      <c r="A88" s="205" t="str">
        <f>Lists!C:C</f>
        <v>NER002</v>
      </c>
      <c r="B88" s="251">
        <f t="shared" si="30"/>
        <v>2.2000000000000002</v>
      </c>
      <c r="C88" s="165">
        <f t="shared" si="31"/>
        <v>0</v>
      </c>
      <c r="D88" s="274">
        <f t="shared" si="32"/>
        <v>1.5</v>
      </c>
      <c r="E88" s="205">
        <f>'Core Indicators'!R88</f>
        <v>1</v>
      </c>
      <c r="F88" s="205">
        <f>'Core Indicators'!Z88</f>
        <v>2</v>
      </c>
      <c r="G88" s="165">
        <f t="shared" si="33"/>
        <v>1.5</v>
      </c>
      <c r="H88" s="205">
        <f>'Core Indicators'!AH88</f>
        <v>2</v>
      </c>
      <c r="I88" s="205">
        <f>'Core Indicators'!AP88</f>
        <v>1</v>
      </c>
      <c r="J88" s="205">
        <f>'Core Indicators'!BN88</f>
        <v>1</v>
      </c>
      <c r="K88" s="205">
        <f t="shared" si="34"/>
        <v>1</v>
      </c>
      <c r="L88" s="251">
        <f t="shared" si="35"/>
        <v>1.5</v>
      </c>
      <c r="M88" s="274">
        <f t="shared" si="36"/>
        <v>3</v>
      </c>
      <c r="N88" s="206">
        <f>'Core Indicators'!DJ88</f>
        <v>3</v>
      </c>
      <c r="O88" s="206">
        <f>'Core Indicators'!DR88</f>
        <v>3</v>
      </c>
      <c r="P88" s="206">
        <f>'Core Indicators'!DZ88</f>
        <v>3</v>
      </c>
      <c r="Q88" s="206">
        <f>'Core Indicators'!EH88</f>
        <v>3</v>
      </c>
      <c r="R88" s="206">
        <f>'Core Indicators'!EP88</f>
        <v>3</v>
      </c>
      <c r="S88" s="165">
        <f t="shared" si="37"/>
        <v>1.4</v>
      </c>
      <c r="T88" s="165">
        <f t="shared" si="38"/>
        <v>1.3333333333333333</v>
      </c>
      <c r="U88" s="205">
        <v>1</v>
      </c>
      <c r="V88" s="205">
        <v>1</v>
      </c>
      <c r="W88" s="205">
        <f>'Core Indicators'!EX88</f>
        <v>3</v>
      </c>
      <c r="X88" s="165">
        <f t="shared" si="39"/>
        <v>2</v>
      </c>
      <c r="Y88" s="205">
        <v>1</v>
      </c>
      <c r="Z88" s="165">
        <f t="shared" si="40"/>
        <v>1.5</v>
      </c>
      <c r="AA88" s="205">
        <f>'Core Indicators'!FF88</f>
        <v>1</v>
      </c>
      <c r="AB88" s="205">
        <f t="shared" si="41"/>
        <v>2</v>
      </c>
      <c r="AC88" s="186">
        <f>'Core Indicators'!GD88</f>
        <v>2</v>
      </c>
      <c r="AD88" s="186">
        <f>'Core Indicators'!GL88</f>
        <v>2</v>
      </c>
      <c r="AE88" s="186">
        <f>'Core Indicators'!GT88</f>
        <v>2</v>
      </c>
      <c r="AF88" s="186">
        <f>'Core Indicators'!HB88</f>
        <v>2</v>
      </c>
      <c r="AG88" s="186">
        <f t="shared" si="42"/>
        <v>2</v>
      </c>
      <c r="AH88" s="186">
        <f>'Core Indicators'!HJ88</f>
        <v>2</v>
      </c>
      <c r="AI88" s="186">
        <f>'Core Indicators'!HR88</f>
        <v>2</v>
      </c>
      <c r="AJ88" s="186">
        <f t="shared" si="43"/>
        <v>2</v>
      </c>
      <c r="AK88" s="186">
        <f>'Core Indicators'!HZ88</f>
        <v>2</v>
      </c>
      <c r="AL88" s="186">
        <f>'Core Indicators'!IH88</f>
        <v>2</v>
      </c>
      <c r="AM88" s="186">
        <f>'Core Indicators'!IP88</f>
        <v>2</v>
      </c>
      <c r="AN88" s="186">
        <f t="shared" si="44"/>
        <v>2</v>
      </c>
    </row>
    <row r="89" spans="1:40" x14ac:dyDescent="0.35">
      <c r="A89" s="205" t="str">
        <f>Lists!C:C</f>
        <v>NER003</v>
      </c>
      <c r="B89" s="251">
        <f t="shared" si="30"/>
        <v>2.2999999999999998</v>
      </c>
      <c r="C89" s="165">
        <f t="shared" si="31"/>
        <v>0</v>
      </c>
      <c r="D89" s="274">
        <f t="shared" si="32"/>
        <v>1.7</v>
      </c>
      <c r="E89" s="205">
        <f>'Core Indicators'!R89</f>
        <v>2</v>
      </c>
      <c r="F89" s="205">
        <f>'Core Indicators'!Z89</f>
        <v>2</v>
      </c>
      <c r="G89" s="165">
        <f t="shared" si="33"/>
        <v>2</v>
      </c>
      <c r="H89" s="205">
        <f>'Core Indicators'!AH89</f>
        <v>2</v>
      </c>
      <c r="I89" s="205">
        <f>'Core Indicators'!AP89</f>
        <v>1</v>
      </c>
      <c r="J89" s="205">
        <f>'Core Indicators'!BN89</f>
        <v>1</v>
      </c>
      <c r="K89" s="205">
        <f t="shared" si="34"/>
        <v>1</v>
      </c>
      <c r="L89" s="251">
        <f t="shared" si="35"/>
        <v>1.5</v>
      </c>
      <c r="M89" s="274">
        <f t="shared" si="36"/>
        <v>3</v>
      </c>
      <c r="N89" s="206">
        <f>'Core Indicators'!DJ89</f>
        <v>3</v>
      </c>
      <c r="O89" s="206">
        <f>'Core Indicators'!DR89</f>
        <v>3</v>
      </c>
      <c r="P89" s="206">
        <f>'Core Indicators'!DZ89</f>
        <v>3</v>
      </c>
      <c r="Q89" s="206">
        <f>'Core Indicators'!EH89</f>
        <v>3</v>
      </c>
      <c r="R89" s="206">
        <f>'Core Indicators'!EP89</f>
        <v>3</v>
      </c>
      <c r="S89" s="165">
        <f t="shared" si="37"/>
        <v>1.7</v>
      </c>
      <c r="T89" s="165">
        <f t="shared" si="38"/>
        <v>1.3333333333333333</v>
      </c>
      <c r="U89" s="205">
        <v>1</v>
      </c>
      <c r="V89" s="205">
        <v>1</v>
      </c>
      <c r="W89" s="205">
        <f>'Core Indicators'!EX89</f>
        <v>3</v>
      </c>
      <c r="X89" s="165">
        <f t="shared" si="39"/>
        <v>2</v>
      </c>
      <c r="Y89" s="205">
        <v>1</v>
      </c>
      <c r="Z89" s="165">
        <f t="shared" si="40"/>
        <v>2</v>
      </c>
      <c r="AA89" s="205">
        <f>'Core Indicators'!FF89</f>
        <v>2</v>
      </c>
      <c r="AB89" s="205">
        <f t="shared" si="41"/>
        <v>2</v>
      </c>
      <c r="AC89" s="186">
        <f>'Core Indicators'!GD89</f>
        <v>2</v>
      </c>
      <c r="AD89" s="186">
        <f>'Core Indicators'!GL89</f>
        <v>2</v>
      </c>
      <c r="AE89" s="186">
        <f>'Core Indicators'!GT89</f>
        <v>2</v>
      </c>
      <c r="AF89" s="186">
        <f>'Core Indicators'!HB89</f>
        <v>2</v>
      </c>
      <c r="AG89" s="186">
        <f t="shared" si="42"/>
        <v>2</v>
      </c>
      <c r="AH89" s="186">
        <f>'Core Indicators'!HJ89</f>
        <v>2</v>
      </c>
      <c r="AI89" s="186">
        <f>'Core Indicators'!HR89</f>
        <v>2</v>
      </c>
      <c r="AJ89" s="186">
        <f t="shared" si="43"/>
        <v>2</v>
      </c>
      <c r="AK89" s="186">
        <f>'Core Indicators'!HZ89</f>
        <v>2</v>
      </c>
      <c r="AL89" s="186">
        <f>'Core Indicators'!IH89</f>
        <v>2</v>
      </c>
      <c r="AM89" s="186">
        <f>'Core Indicators'!IP89</f>
        <v>2</v>
      </c>
      <c r="AN89" s="186">
        <f t="shared" si="44"/>
        <v>2</v>
      </c>
    </row>
    <row r="90" spans="1:40" x14ac:dyDescent="0.35">
      <c r="A90" s="205" t="str">
        <f>Lists!C:C</f>
        <v>NER004</v>
      </c>
      <c r="B90" s="251">
        <f t="shared" si="30"/>
        <v>2.2999999999999998</v>
      </c>
      <c r="C90" s="165">
        <f t="shared" si="31"/>
        <v>0</v>
      </c>
      <c r="D90" s="274">
        <f t="shared" si="32"/>
        <v>2.2000000000000002</v>
      </c>
      <c r="E90" s="205">
        <f>'Core Indicators'!R90</f>
        <v>2</v>
      </c>
      <c r="F90" s="205">
        <f>'Core Indicators'!Z90</f>
        <v>3</v>
      </c>
      <c r="G90" s="165">
        <f t="shared" si="33"/>
        <v>2.5</v>
      </c>
      <c r="H90" s="205">
        <f>'Core Indicators'!AH90</f>
        <v>3</v>
      </c>
      <c r="I90" s="205">
        <f>'Core Indicators'!AP90</f>
        <v>1</v>
      </c>
      <c r="J90" s="205">
        <f>'Core Indicators'!BN90</f>
        <v>1</v>
      </c>
      <c r="K90" s="205">
        <f t="shared" si="34"/>
        <v>1</v>
      </c>
      <c r="L90" s="251">
        <f t="shared" si="35"/>
        <v>2.1</v>
      </c>
      <c r="M90" s="274">
        <f t="shared" si="36"/>
        <v>3</v>
      </c>
      <c r="N90" s="206">
        <f>'Core Indicators'!DJ90</f>
        <v>3</v>
      </c>
      <c r="O90" s="206">
        <f>'Core Indicators'!DR90</f>
        <v>3</v>
      </c>
      <c r="P90" s="206">
        <f>'Core Indicators'!DZ90</f>
        <v>3</v>
      </c>
      <c r="Q90" s="206">
        <f>'Core Indicators'!EH90</f>
        <v>3</v>
      </c>
      <c r="R90" s="206">
        <f>'Core Indicators'!EP90</f>
        <v>3</v>
      </c>
      <c r="S90" s="165">
        <f t="shared" si="37"/>
        <v>1.4</v>
      </c>
      <c r="T90" s="165">
        <f t="shared" si="38"/>
        <v>1.3333333333333333</v>
      </c>
      <c r="U90" s="205">
        <v>1</v>
      </c>
      <c r="V90" s="205">
        <v>1</v>
      </c>
      <c r="W90" s="205">
        <f>'Core Indicators'!EX90</f>
        <v>3</v>
      </c>
      <c r="X90" s="165">
        <f t="shared" si="39"/>
        <v>2</v>
      </c>
      <c r="Y90" s="205">
        <v>1</v>
      </c>
      <c r="Z90" s="165">
        <f t="shared" si="40"/>
        <v>1.5</v>
      </c>
      <c r="AA90" s="205">
        <f>'Core Indicators'!FF90</f>
        <v>1</v>
      </c>
      <c r="AB90" s="205">
        <f t="shared" si="41"/>
        <v>2</v>
      </c>
      <c r="AC90" s="186">
        <f>'Core Indicators'!GD90</f>
        <v>2</v>
      </c>
      <c r="AD90" s="186">
        <f>'Core Indicators'!GL90</f>
        <v>2</v>
      </c>
      <c r="AE90" s="186">
        <f>'Core Indicators'!GT90</f>
        <v>2</v>
      </c>
      <c r="AF90" s="186">
        <f>'Core Indicators'!HB90</f>
        <v>2</v>
      </c>
      <c r="AG90" s="186">
        <f t="shared" si="42"/>
        <v>2</v>
      </c>
      <c r="AH90" s="186">
        <f>'Core Indicators'!HJ90</f>
        <v>2</v>
      </c>
      <c r="AI90" s="186">
        <f>'Core Indicators'!HR90</f>
        <v>2</v>
      </c>
      <c r="AJ90" s="186">
        <f t="shared" si="43"/>
        <v>2</v>
      </c>
      <c r="AK90" s="186">
        <f>'Core Indicators'!HZ90</f>
        <v>2</v>
      </c>
      <c r="AL90" s="186">
        <f>'Core Indicators'!IH90</f>
        <v>2</v>
      </c>
      <c r="AM90" s="186">
        <f>'Core Indicators'!IP90</f>
        <v>2</v>
      </c>
      <c r="AN90" s="186">
        <f t="shared" si="44"/>
        <v>2</v>
      </c>
    </row>
    <row r="91" spans="1:40" x14ac:dyDescent="0.35">
      <c r="A91" s="205" t="str">
        <f>Lists!C:C</f>
        <v>NGA001</v>
      </c>
      <c r="B91" s="251">
        <f t="shared" si="30"/>
        <v>2.5</v>
      </c>
      <c r="C91" s="165">
        <f t="shared" si="31"/>
        <v>0</v>
      </c>
      <c r="D91" s="274">
        <f t="shared" si="32"/>
        <v>2.6</v>
      </c>
      <c r="E91" s="205">
        <f>'Core Indicators'!R91</f>
        <v>2</v>
      </c>
      <c r="F91" s="205">
        <f>'Core Indicators'!Z91</f>
        <v>2</v>
      </c>
      <c r="G91" s="165">
        <f t="shared" si="33"/>
        <v>2</v>
      </c>
      <c r="H91" s="205">
        <f>'Core Indicators'!AH91</f>
        <v>3</v>
      </c>
      <c r="I91" s="205">
        <f>'Core Indicators'!AP91</f>
        <v>3</v>
      </c>
      <c r="J91" s="205">
        <f>'Core Indicators'!BN91</f>
        <v>2</v>
      </c>
      <c r="K91" s="205">
        <f t="shared" si="34"/>
        <v>2.5</v>
      </c>
      <c r="L91" s="251">
        <f t="shared" si="35"/>
        <v>2.8</v>
      </c>
      <c r="M91" s="274">
        <f t="shared" si="36"/>
        <v>3</v>
      </c>
      <c r="N91" s="206">
        <f>'Core Indicators'!DJ91</f>
        <v>3</v>
      </c>
      <c r="O91" s="206">
        <f>'Core Indicators'!DR91</f>
        <v>3</v>
      </c>
      <c r="P91" s="206">
        <f>'Core Indicators'!DZ91</f>
        <v>3</v>
      </c>
      <c r="Q91" s="206">
        <f>'Core Indicators'!EH91</f>
        <v>3</v>
      </c>
      <c r="R91" s="206">
        <f>'Core Indicators'!EP91</f>
        <v>3</v>
      </c>
      <c r="S91" s="165">
        <f t="shared" si="37"/>
        <v>1.6</v>
      </c>
      <c r="T91" s="165">
        <f t="shared" si="38"/>
        <v>1.1666666666666667</v>
      </c>
      <c r="U91" s="205">
        <v>1</v>
      </c>
      <c r="V91" s="205">
        <v>1</v>
      </c>
      <c r="W91" s="205">
        <f>'Core Indicators'!EX91</f>
        <v>2</v>
      </c>
      <c r="X91" s="165">
        <f t="shared" si="39"/>
        <v>1.5</v>
      </c>
      <c r="Y91" s="205">
        <v>1</v>
      </c>
      <c r="Z91" s="165">
        <f t="shared" si="40"/>
        <v>2</v>
      </c>
      <c r="AA91" s="205">
        <f>'Core Indicators'!FF91</f>
        <v>2</v>
      </c>
      <c r="AB91" s="205">
        <f t="shared" si="41"/>
        <v>2</v>
      </c>
      <c r="AC91" s="186">
        <f>'Core Indicators'!GD91</f>
        <v>2</v>
      </c>
      <c r="AD91" s="186">
        <f>'Core Indicators'!GL91</f>
        <v>2</v>
      </c>
      <c r="AE91" s="186">
        <f>'Core Indicators'!GT91</f>
        <v>2</v>
      </c>
      <c r="AF91" s="186">
        <f>'Core Indicators'!HB91</f>
        <v>2</v>
      </c>
      <c r="AG91" s="186">
        <f t="shared" si="42"/>
        <v>2</v>
      </c>
      <c r="AH91" s="186">
        <f>'Core Indicators'!HJ91</f>
        <v>2</v>
      </c>
      <c r="AI91" s="186">
        <f>'Core Indicators'!HR91</f>
        <v>2</v>
      </c>
      <c r="AJ91" s="186">
        <f t="shared" si="43"/>
        <v>2</v>
      </c>
      <c r="AK91" s="186">
        <f>'Core Indicators'!HZ91</f>
        <v>2</v>
      </c>
      <c r="AL91" s="186">
        <f>'Core Indicators'!IH91</f>
        <v>2</v>
      </c>
      <c r="AM91" s="186">
        <f>'Core Indicators'!IP91</f>
        <v>2</v>
      </c>
      <c r="AN91" s="186">
        <f t="shared" si="44"/>
        <v>2</v>
      </c>
    </row>
    <row r="92" spans="1:40" x14ac:dyDescent="0.35">
      <c r="A92" s="205" t="str">
        <f>Lists!C:C</f>
        <v>NGA003</v>
      </c>
      <c r="B92" s="251">
        <f t="shared" si="30"/>
        <v>1.9</v>
      </c>
      <c r="C92" s="165">
        <f t="shared" si="31"/>
        <v>0</v>
      </c>
      <c r="D92" s="274">
        <f t="shared" si="32"/>
        <v>2.2000000000000002</v>
      </c>
      <c r="E92" s="205">
        <f>'Core Indicators'!R92</f>
        <v>1</v>
      </c>
      <c r="F92" s="205">
        <f>'Core Indicators'!Z92</f>
        <v>2</v>
      </c>
      <c r="G92" s="165">
        <f t="shared" si="33"/>
        <v>1.5</v>
      </c>
      <c r="H92" s="205">
        <f>'Core Indicators'!AH92</f>
        <v>2</v>
      </c>
      <c r="I92" s="205">
        <f>'Core Indicators'!AP92</f>
        <v>3</v>
      </c>
      <c r="J92" s="205">
        <f>'Core Indicators'!BN92</f>
        <v>3</v>
      </c>
      <c r="K92" s="205">
        <f t="shared" si="34"/>
        <v>3</v>
      </c>
      <c r="L92" s="251">
        <f t="shared" si="35"/>
        <v>2.5</v>
      </c>
      <c r="M92" s="274">
        <f t="shared" si="36"/>
        <v>2</v>
      </c>
      <c r="N92" s="206">
        <f>'Core Indicators'!DJ92</f>
        <v>2</v>
      </c>
      <c r="O92" s="206">
        <f>'Core Indicators'!DR92</f>
        <v>2</v>
      </c>
      <c r="P92" s="206">
        <f>'Core Indicators'!DZ92</f>
        <v>2</v>
      </c>
      <c r="Q92" s="206">
        <f>'Core Indicators'!EH92</f>
        <v>2</v>
      </c>
      <c r="R92" s="206">
        <f>'Core Indicators'!EP92</f>
        <v>2</v>
      </c>
      <c r="S92" s="165">
        <f t="shared" si="37"/>
        <v>1.6</v>
      </c>
      <c r="T92" s="165">
        <f t="shared" si="38"/>
        <v>1.1666666666666667</v>
      </c>
      <c r="U92" s="205">
        <v>1</v>
      </c>
      <c r="V92" s="205">
        <v>1</v>
      </c>
      <c r="W92" s="205">
        <f>'Core Indicators'!EX92</f>
        <v>2</v>
      </c>
      <c r="X92" s="165">
        <f t="shared" si="39"/>
        <v>1.5</v>
      </c>
      <c r="Y92" s="205">
        <v>1</v>
      </c>
      <c r="Z92" s="165">
        <f t="shared" si="40"/>
        <v>2</v>
      </c>
      <c r="AA92" s="205">
        <f>'Core Indicators'!FF92</f>
        <v>2</v>
      </c>
      <c r="AB92" s="205">
        <f t="shared" si="41"/>
        <v>2</v>
      </c>
      <c r="AC92" s="186">
        <f>'Core Indicators'!GD92</f>
        <v>2</v>
      </c>
      <c r="AD92" s="186">
        <f>'Core Indicators'!GL92</f>
        <v>2</v>
      </c>
      <c r="AE92" s="186">
        <f>'Core Indicators'!GT92</f>
        <v>2</v>
      </c>
      <c r="AF92" s="186">
        <f>'Core Indicators'!HB92</f>
        <v>2</v>
      </c>
      <c r="AG92" s="186">
        <f t="shared" si="42"/>
        <v>2</v>
      </c>
      <c r="AH92" s="186">
        <f>'Core Indicators'!HJ92</f>
        <v>2</v>
      </c>
      <c r="AI92" s="186">
        <f>'Core Indicators'!HR92</f>
        <v>2</v>
      </c>
      <c r="AJ92" s="186">
        <f t="shared" si="43"/>
        <v>2</v>
      </c>
      <c r="AK92" s="186">
        <f>'Core Indicators'!HZ92</f>
        <v>2</v>
      </c>
      <c r="AL92" s="186">
        <f>'Core Indicators'!IH92</f>
        <v>2</v>
      </c>
      <c r="AM92" s="186">
        <f>'Core Indicators'!IP92</f>
        <v>2</v>
      </c>
      <c r="AN92" s="186">
        <f t="shared" si="44"/>
        <v>2</v>
      </c>
    </row>
    <row r="93" spans="1:40" x14ac:dyDescent="0.35">
      <c r="A93" s="205" t="str">
        <f>Lists!C:C</f>
        <v>NGA004</v>
      </c>
      <c r="B93" s="251">
        <f t="shared" si="30"/>
        <v>1.8</v>
      </c>
      <c r="C93" s="165">
        <f t="shared" si="31"/>
        <v>1</v>
      </c>
      <c r="D93" s="274">
        <f t="shared" si="32"/>
        <v>1.8</v>
      </c>
      <c r="E93" s="205">
        <f>'Core Indicators'!R93</f>
        <v>1</v>
      </c>
      <c r="F93" s="205">
        <f>'Core Indicators'!Z93</f>
        <v>2</v>
      </c>
      <c r="G93" s="165">
        <f t="shared" si="33"/>
        <v>1.5</v>
      </c>
      <c r="H93" s="205">
        <f>'Core Indicators'!AH93</f>
        <v>2</v>
      </c>
      <c r="I93" s="205">
        <f>'Core Indicators'!AP93</f>
        <v>2</v>
      </c>
      <c r="J93" s="205">
        <f>'Core Indicators'!BN93</f>
        <v>2</v>
      </c>
      <c r="K93" s="205">
        <f t="shared" si="34"/>
        <v>2</v>
      </c>
      <c r="L93" s="251">
        <f t="shared" si="35"/>
        <v>2</v>
      </c>
      <c r="M93" s="274">
        <f t="shared" si="36"/>
        <v>2</v>
      </c>
      <c r="N93" s="206">
        <f>'Core Indicators'!DJ93</f>
        <v>2</v>
      </c>
      <c r="O93" s="206">
        <f>'Core Indicators'!DR93</f>
        <v>2</v>
      </c>
      <c r="P93" s="206">
        <f>'Core Indicators'!DZ93</f>
        <v>2</v>
      </c>
      <c r="Q93" s="206">
        <f>'Core Indicators'!EH93</f>
        <v>2</v>
      </c>
      <c r="R93" s="206">
        <f>'Core Indicators'!EP93</f>
        <v>2</v>
      </c>
      <c r="S93" s="165">
        <f t="shared" si="37"/>
        <v>1.6</v>
      </c>
      <c r="T93" s="165">
        <f t="shared" si="38"/>
        <v>1.1666666666666667</v>
      </c>
      <c r="U93" s="205">
        <v>1</v>
      </c>
      <c r="V93" s="205">
        <v>1</v>
      </c>
      <c r="W93" s="205">
        <f>'Core Indicators'!EX93</f>
        <v>2</v>
      </c>
      <c r="X93" s="165">
        <f t="shared" si="39"/>
        <v>1.5</v>
      </c>
      <c r="Y93" s="205">
        <v>1</v>
      </c>
      <c r="Z93" s="165">
        <f t="shared" si="40"/>
        <v>2</v>
      </c>
      <c r="AA93" s="205" t="str">
        <f>'Core Indicators'!FF93</f>
        <v>x</v>
      </c>
      <c r="AB93" s="205">
        <f t="shared" si="41"/>
        <v>2</v>
      </c>
      <c r="AC93" s="186">
        <f>'Core Indicators'!GD93</f>
        <v>2</v>
      </c>
      <c r="AD93" s="186">
        <f>'Core Indicators'!GL93</f>
        <v>2</v>
      </c>
      <c r="AE93" s="186">
        <f>'Core Indicators'!GT93</f>
        <v>2</v>
      </c>
      <c r="AF93" s="186">
        <f>'Core Indicators'!HB93</f>
        <v>2</v>
      </c>
      <c r="AG93" s="186">
        <f t="shared" si="42"/>
        <v>2</v>
      </c>
      <c r="AH93" s="186">
        <f>'Core Indicators'!HJ93</f>
        <v>2</v>
      </c>
      <c r="AI93" s="186">
        <f>'Core Indicators'!HR93</f>
        <v>2</v>
      </c>
      <c r="AJ93" s="186">
        <f t="shared" si="43"/>
        <v>2</v>
      </c>
      <c r="AK93" s="186">
        <f>'Core Indicators'!HZ93</f>
        <v>2</v>
      </c>
      <c r="AL93" s="186">
        <f>'Core Indicators'!IH93</f>
        <v>2</v>
      </c>
      <c r="AM93" s="186">
        <f>'Core Indicators'!IP93</f>
        <v>2</v>
      </c>
      <c r="AN93" s="186">
        <f t="shared" si="44"/>
        <v>2</v>
      </c>
    </row>
    <row r="94" spans="1:40" x14ac:dyDescent="0.35">
      <c r="A94" s="205" t="str">
        <f>Lists!C:C</f>
        <v>NGA007</v>
      </c>
      <c r="B94" s="251">
        <f t="shared" si="30"/>
        <v>1.8</v>
      </c>
      <c r="C94" s="165">
        <f t="shared" si="31"/>
        <v>0</v>
      </c>
      <c r="D94" s="274">
        <f t="shared" si="32"/>
        <v>2.2000000000000002</v>
      </c>
      <c r="E94" s="205">
        <f>'Core Indicators'!R94</f>
        <v>2</v>
      </c>
      <c r="F94" s="205">
        <f>'Core Indicators'!Z94</f>
        <v>2</v>
      </c>
      <c r="G94" s="165">
        <f t="shared" si="33"/>
        <v>2</v>
      </c>
      <c r="H94" s="205">
        <f>'Core Indicators'!AH94</f>
        <v>2</v>
      </c>
      <c r="I94" s="205">
        <f>'Core Indicators'!AP94</f>
        <v>2</v>
      </c>
      <c r="J94" s="205">
        <f>'Core Indicators'!BN94</f>
        <v>3</v>
      </c>
      <c r="K94" s="205">
        <f t="shared" si="34"/>
        <v>2.5</v>
      </c>
      <c r="L94" s="251">
        <f t="shared" si="35"/>
        <v>2.2999999999999998</v>
      </c>
      <c r="M94" s="274">
        <f t="shared" si="36"/>
        <v>2</v>
      </c>
      <c r="N94" s="206">
        <f>'Core Indicators'!DJ94</f>
        <v>2</v>
      </c>
      <c r="O94" s="206">
        <f>'Core Indicators'!DR94</f>
        <v>2</v>
      </c>
      <c r="P94" s="206">
        <f>'Core Indicators'!DZ94</f>
        <v>2</v>
      </c>
      <c r="Q94" s="206">
        <f>'Core Indicators'!EH94</f>
        <v>2</v>
      </c>
      <c r="R94" s="206">
        <f>'Core Indicators'!EP94</f>
        <v>2</v>
      </c>
      <c r="S94" s="165">
        <f t="shared" si="37"/>
        <v>1.3</v>
      </c>
      <c r="T94" s="165">
        <f t="shared" si="38"/>
        <v>1.1666666666666667</v>
      </c>
      <c r="U94" s="205">
        <v>1</v>
      </c>
      <c r="V94" s="205">
        <v>1</v>
      </c>
      <c r="W94" s="205">
        <f>'Core Indicators'!EX94</f>
        <v>2</v>
      </c>
      <c r="X94" s="165">
        <f t="shared" si="39"/>
        <v>1.5</v>
      </c>
      <c r="Y94" s="205">
        <v>1</v>
      </c>
      <c r="Z94" s="165">
        <f t="shared" si="40"/>
        <v>1.5</v>
      </c>
      <c r="AA94" s="205">
        <f>'Core Indicators'!FF94</f>
        <v>1</v>
      </c>
      <c r="AB94" s="205">
        <f t="shared" si="41"/>
        <v>2</v>
      </c>
      <c r="AC94" s="186">
        <f>'Core Indicators'!GD94</f>
        <v>2</v>
      </c>
      <c r="AD94" s="186">
        <f>'Core Indicators'!GL94</f>
        <v>2</v>
      </c>
      <c r="AE94" s="186">
        <f>'Core Indicators'!GT94</f>
        <v>2</v>
      </c>
      <c r="AF94" s="186">
        <f>'Core Indicators'!HB94</f>
        <v>2</v>
      </c>
      <c r="AG94" s="186">
        <f t="shared" si="42"/>
        <v>2</v>
      </c>
      <c r="AH94" s="186">
        <f>'Core Indicators'!HJ94</f>
        <v>2</v>
      </c>
      <c r="AI94" s="186">
        <f>'Core Indicators'!HR94</f>
        <v>2</v>
      </c>
      <c r="AJ94" s="186">
        <f t="shared" si="43"/>
        <v>2</v>
      </c>
      <c r="AK94" s="186">
        <f>'Core Indicators'!HZ94</f>
        <v>2</v>
      </c>
      <c r="AL94" s="186">
        <f>'Core Indicators'!IH94</f>
        <v>2</v>
      </c>
      <c r="AM94" s="186">
        <f>'Core Indicators'!IP94</f>
        <v>2</v>
      </c>
      <c r="AN94" s="186">
        <f t="shared" si="44"/>
        <v>2</v>
      </c>
    </row>
    <row r="95" spans="1:40" x14ac:dyDescent="0.35">
      <c r="A95" s="205" t="str">
        <f>Lists!C:C</f>
        <v>NGA008</v>
      </c>
      <c r="B95" s="251">
        <f t="shared" si="30"/>
        <v>2.1</v>
      </c>
      <c r="C95" s="165">
        <f t="shared" si="31"/>
        <v>1</v>
      </c>
      <c r="D95" s="274">
        <f t="shared" si="32"/>
        <v>2.2000000000000002</v>
      </c>
      <c r="E95" s="205">
        <f>'Core Indicators'!R95</f>
        <v>2</v>
      </c>
      <c r="F95" s="205">
        <f>'Core Indicators'!Z95</f>
        <v>3</v>
      </c>
      <c r="G95" s="165">
        <f t="shared" si="33"/>
        <v>2.5</v>
      </c>
      <c r="H95" s="205">
        <f>'Core Indicators'!AH95</f>
        <v>2</v>
      </c>
      <c r="I95" s="205">
        <f>'Core Indicators'!AP95</f>
        <v>2</v>
      </c>
      <c r="J95" s="205" t="str">
        <f>'Core Indicators'!BN95</f>
        <v>x</v>
      </c>
      <c r="K95" s="205">
        <f t="shared" si="34"/>
        <v>2</v>
      </c>
      <c r="L95" s="251">
        <f t="shared" si="35"/>
        <v>2</v>
      </c>
      <c r="M95" s="274">
        <f t="shared" si="36"/>
        <v>2.4</v>
      </c>
      <c r="N95" s="206">
        <f>'Core Indicators'!DJ95</f>
        <v>2</v>
      </c>
      <c r="O95" s="206">
        <f>'Core Indicators'!DR95</f>
        <v>2</v>
      </c>
      <c r="P95" s="206">
        <f>'Core Indicators'!DZ95</f>
        <v>2</v>
      </c>
      <c r="Q95" s="206">
        <f>'Core Indicators'!EH95</f>
        <v>3</v>
      </c>
      <c r="R95" s="206">
        <f>'Core Indicators'!EP95</f>
        <v>3</v>
      </c>
      <c r="S95" s="165">
        <f t="shared" si="37"/>
        <v>1.6</v>
      </c>
      <c r="T95" s="165">
        <f t="shared" si="38"/>
        <v>1.1666666666666667</v>
      </c>
      <c r="U95" s="205">
        <v>1</v>
      </c>
      <c r="V95" s="205">
        <v>1</v>
      </c>
      <c r="W95" s="205">
        <f>'Core Indicators'!EX95</f>
        <v>2</v>
      </c>
      <c r="X95" s="165">
        <f t="shared" si="39"/>
        <v>1.5</v>
      </c>
      <c r="Y95" s="205">
        <v>1</v>
      </c>
      <c r="Z95" s="165">
        <f t="shared" si="40"/>
        <v>2</v>
      </c>
      <c r="AA95" s="205">
        <f>'Core Indicators'!FF95</f>
        <v>2</v>
      </c>
      <c r="AB95" s="205">
        <f t="shared" si="41"/>
        <v>2</v>
      </c>
      <c r="AC95" s="186">
        <f>'Core Indicators'!GD95</f>
        <v>2</v>
      </c>
      <c r="AD95" s="186">
        <f>'Core Indicators'!GL95</f>
        <v>2</v>
      </c>
      <c r="AE95" s="186">
        <f>'Core Indicators'!GT95</f>
        <v>2</v>
      </c>
      <c r="AF95" s="186">
        <f>'Core Indicators'!HB95</f>
        <v>2</v>
      </c>
      <c r="AG95" s="186">
        <f t="shared" si="42"/>
        <v>2</v>
      </c>
      <c r="AH95" s="186">
        <f>'Core Indicators'!HJ95</f>
        <v>2</v>
      </c>
      <c r="AI95" s="186">
        <f>'Core Indicators'!HR95</f>
        <v>2</v>
      </c>
      <c r="AJ95" s="186">
        <f t="shared" si="43"/>
        <v>2</v>
      </c>
      <c r="AK95" s="186">
        <f>'Core Indicators'!HZ95</f>
        <v>2</v>
      </c>
      <c r="AL95" s="186">
        <f>'Core Indicators'!IH95</f>
        <v>2</v>
      </c>
      <c r="AM95" s="186">
        <f>'Core Indicators'!IP95</f>
        <v>2</v>
      </c>
      <c r="AN95" s="186">
        <f t="shared" si="44"/>
        <v>2</v>
      </c>
    </row>
    <row r="96" spans="1:40" x14ac:dyDescent="0.35">
      <c r="A96" s="205" t="str">
        <f>Lists!C:C</f>
        <v>NIC001</v>
      </c>
      <c r="B96" s="251">
        <f t="shared" si="30"/>
        <v>1.9</v>
      </c>
      <c r="C96" s="165">
        <f t="shared" si="31"/>
        <v>1</v>
      </c>
      <c r="D96" s="274">
        <f t="shared" si="32"/>
        <v>2</v>
      </c>
      <c r="E96" s="205">
        <f>'Core Indicators'!R96</f>
        <v>2</v>
      </c>
      <c r="F96" s="205">
        <f>'Core Indicators'!Z96</f>
        <v>2</v>
      </c>
      <c r="G96" s="165">
        <f t="shared" si="33"/>
        <v>2</v>
      </c>
      <c r="H96" s="205">
        <f>'Core Indicators'!AH96</f>
        <v>2</v>
      </c>
      <c r="I96" s="205">
        <f>'Core Indicators'!AP96</f>
        <v>2</v>
      </c>
      <c r="J96" s="205">
        <f>'Core Indicators'!BN96</f>
        <v>2</v>
      </c>
      <c r="K96" s="205">
        <f t="shared" si="34"/>
        <v>2</v>
      </c>
      <c r="L96" s="251">
        <f t="shared" si="35"/>
        <v>2</v>
      </c>
      <c r="M96" s="274">
        <f t="shared" si="36"/>
        <v>2</v>
      </c>
      <c r="N96" s="206">
        <f>'Core Indicators'!DJ96</f>
        <v>2</v>
      </c>
      <c r="O96" s="206" t="str">
        <f>'Core Indicators'!DR96</f>
        <v>x</v>
      </c>
      <c r="P96" s="206" t="str">
        <f>'Core Indicators'!DZ96</f>
        <v>x</v>
      </c>
      <c r="Q96" s="206" t="str">
        <f>'Core Indicators'!EH96</f>
        <v>x</v>
      </c>
      <c r="R96" s="206" t="str">
        <f>'Core Indicators'!EP96</f>
        <v>x</v>
      </c>
      <c r="S96" s="165">
        <f t="shared" si="37"/>
        <v>1.6</v>
      </c>
      <c r="T96" s="165">
        <f t="shared" si="38"/>
        <v>1.1666666666666667</v>
      </c>
      <c r="U96" s="205">
        <v>1</v>
      </c>
      <c r="V96" s="205">
        <v>1</v>
      </c>
      <c r="W96" s="205">
        <f>'Core Indicators'!EX96</f>
        <v>2</v>
      </c>
      <c r="X96" s="165">
        <f t="shared" si="39"/>
        <v>1.5</v>
      </c>
      <c r="Y96" s="205">
        <v>1</v>
      </c>
      <c r="Z96" s="165">
        <f t="shared" si="40"/>
        <v>2</v>
      </c>
      <c r="AA96" s="205" t="str">
        <f>'Core Indicators'!FF96</f>
        <v>x</v>
      </c>
      <c r="AB96" s="205">
        <f t="shared" si="41"/>
        <v>2</v>
      </c>
      <c r="AC96" s="186">
        <f>'Core Indicators'!GD96</f>
        <v>2</v>
      </c>
      <c r="AD96" s="186">
        <f>'Core Indicators'!GL96</f>
        <v>2</v>
      </c>
      <c r="AE96" s="186">
        <f>'Core Indicators'!GT96</f>
        <v>2</v>
      </c>
      <c r="AF96" s="186">
        <f>'Core Indicators'!HB96</f>
        <v>2</v>
      </c>
      <c r="AG96" s="186">
        <f t="shared" si="42"/>
        <v>2</v>
      </c>
      <c r="AH96" s="186">
        <f>'Core Indicators'!HJ96</f>
        <v>2</v>
      </c>
      <c r="AI96" s="186">
        <f>'Core Indicators'!HR96</f>
        <v>2</v>
      </c>
      <c r="AJ96" s="186">
        <f t="shared" si="43"/>
        <v>2</v>
      </c>
      <c r="AK96" s="186">
        <f>'Core Indicators'!HZ96</f>
        <v>2</v>
      </c>
      <c r="AL96" s="186">
        <f>'Core Indicators'!IH96</f>
        <v>2</v>
      </c>
      <c r="AM96" s="186">
        <f>'Core Indicators'!IP96</f>
        <v>2</v>
      </c>
      <c r="AN96" s="186">
        <f t="shared" si="44"/>
        <v>2</v>
      </c>
    </row>
    <row r="97" spans="1:40" x14ac:dyDescent="0.35">
      <c r="A97" s="205" t="str">
        <f>Lists!C:C</f>
        <v>PAK001</v>
      </c>
      <c r="B97" s="251">
        <f t="shared" si="30"/>
        <v>1.9</v>
      </c>
      <c r="C97" s="165">
        <f t="shared" si="31"/>
        <v>0</v>
      </c>
      <c r="D97" s="274">
        <f t="shared" si="32"/>
        <v>2.2000000000000002</v>
      </c>
      <c r="E97" s="205">
        <f>'Core Indicators'!R97</f>
        <v>1</v>
      </c>
      <c r="F97" s="205">
        <f>'Core Indicators'!Z97</f>
        <v>2</v>
      </c>
      <c r="G97" s="165">
        <f t="shared" si="33"/>
        <v>1.5</v>
      </c>
      <c r="H97" s="205">
        <f>'Core Indicators'!AH97</f>
        <v>2</v>
      </c>
      <c r="I97" s="205">
        <f>'Core Indicators'!AP97</f>
        <v>3</v>
      </c>
      <c r="J97" s="205">
        <f>'Core Indicators'!BN97</f>
        <v>3</v>
      </c>
      <c r="K97" s="205">
        <f t="shared" si="34"/>
        <v>3</v>
      </c>
      <c r="L97" s="251">
        <f t="shared" si="35"/>
        <v>2.5</v>
      </c>
      <c r="M97" s="274">
        <f t="shared" si="36"/>
        <v>2</v>
      </c>
      <c r="N97" s="206">
        <f>'Core Indicators'!DJ97</f>
        <v>2</v>
      </c>
      <c r="O97" s="206">
        <f>'Core Indicators'!DR97</f>
        <v>2</v>
      </c>
      <c r="P97" s="206">
        <f>'Core Indicators'!DZ97</f>
        <v>2</v>
      </c>
      <c r="Q97" s="206">
        <f>'Core Indicators'!EH97</f>
        <v>2</v>
      </c>
      <c r="R97" s="206">
        <f>'Core Indicators'!EP97</f>
        <v>2</v>
      </c>
      <c r="S97" s="165">
        <f t="shared" si="37"/>
        <v>1.4</v>
      </c>
      <c r="T97" s="165">
        <f t="shared" si="38"/>
        <v>1.3333333333333333</v>
      </c>
      <c r="U97" s="205">
        <v>1</v>
      </c>
      <c r="V97" s="205">
        <v>1</v>
      </c>
      <c r="W97" s="205">
        <f>'Core Indicators'!EX97</f>
        <v>3</v>
      </c>
      <c r="X97" s="165">
        <f t="shared" si="39"/>
        <v>2</v>
      </c>
      <c r="Y97" s="205">
        <v>1</v>
      </c>
      <c r="Z97" s="165">
        <f t="shared" si="40"/>
        <v>1.5</v>
      </c>
      <c r="AA97" s="205">
        <f>'Core Indicators'!FF97</f>
        <v>1</v>
      </c>
      <c r="AB97" s="205">
        <f t="shared" si="41"/>
        <v>2</v>
      </c>
      <c r="AC97" s="186">
        <f>'Core Indicators'!GD97</f>
        <v>2</v>
      </c>
      <c r="AD97" s="186">
        <f>'Core Indicators'!GL97</f>
        <v>2</v>
      </c>
      <c r="AE97" s="186">
        <f>'Core Indicators'!GT97</f>
        <v>2</v>
      </c>
      <c r="AF97" s="186">
        <f>'Core Indicators'!HB97</f>
        <v>2</v>
      </c>
      <c r="AG97" s="186">
        <f t="shared" si="42"/>
        <v>2</v>
      </c>
      <c r="AH97" s="186">
        <f>'Core Indicators'!HJ97</f>
        <v>2</v>
      </c>
      <c r="AI97" s="186">
        <f>'Core Indicators'!HR97</f>
        <v>2</v>
      </c>
      <c r="AJ97" s="186">
        <f t="shared" si="43"/>
        <v>2</v>
      </c>
      <c r="AK97" s="186">
        <f>'Core Indicators'!HZ97</f>
        <v>2</v>
      </c>
      <c r="AL97" s="186">
        <f>'Core Indicators'!IH97</f>
        <v>2</v>
      </c>
      <c r="AM97" s="186">
        <f>'Core Indicators'!IP97</f>
        <v>2</v>
      </c>
      <c r="AN97" s="186">
        <f t="shared" si="44"/>
        <v>2</v>
      </c>
    </row>
    <row r="98" spans="1:40" x14ac:dyDescent="0.35">
      <c r="A98" s="205" t="str">
        <f>Lists!C:C</f>
        <v>PAK004</v>
      </c>
      <c r="B98" s="251" t="str">
        <f t="shared" si="30"/>
        <v>x</v>
      </c>
      <c r="C98" s="165">
        <f t="shared" si="31"/>
        <v>3</v>
      </c>
      <c r="D98" s="274">
        <f t="shared" si="32"/>
        <v>2.7</v>
      </c>
      <c r="E98" s="205">
        <f>'Core Indicators'!R98</f>
        <v>1</v>
      </c>
      <c r="F98" s="205">
        <f>'Core Indicators'!Z98</f>
        <v>3</v>
      </c>
      <c r="G98" s="165">
        <f t="shared" si="33"/>
        <v>2.1</v>
      </c>
      <c r="H98" s="205" t="str">
        <f>'Core Indicators'!AH98</f>
        <v>x</v>
      </c>
      <c r="I98" s="205" t="str">
        <f>'Core Indicators'!AP98</f>
        <v>x</v>
      </c>
      <c r="J98" s="205">
        <f>'Core Indicators'!BN98</f>
        <v>3</v>
      </c>
      <c r="K98" s="205">
        <f t="shared" si="34"/>
        <v>3</v>
      </c>
      <c r="L98" s="251">
        <f t="shared" si="35"/>
        <v>3</v>
      </c>
      <c r="M98" s="274" t="str">
        <f t="shared" si="36"/>
        <v>x</v>
      </c>
      <c r="N98" s="206" t="str">
        <f>'Core Indicators'!DJ98</f>
        <v>x</v>
      </c>
      <c r="O98" s="206" t="str">
        <f>'Core Indicators'!DR98</f>
        <v>x</v>
      </c>
      <c r="P98" s="206" t="str">
        <f>'Core Indicators'!DZ98</f>
        <v>x</v>
      </c>
      <c r="Q98" s="206" t="str">
        <f>'Core Indicators'!EH98</f>
        <v>x</v>
      </c>
      <c r="R98" s="206" t="str">
        <f>'Core Indicators'!EP98</f>
        <v>x</v>
      </c>
      <c r="S98" s="165">
        <f t="shared" si="37"/>
        <v>1.7</v>
      </c>
      <c r="T98" s="165">
        <f t="shared" si="38"/>
        <v>1.3333333333333333</v>
      </c>
      <c r="U98" s="205">
        <v>1</v>
      </c>
      <c r="V98" s="205">
        <v>1</v>
      </c>
      <c r="W98" s="205">
        <f>'Core Indicators'!EX98</f>
        <v>3</v>
      </c>
      <c r="X98" s="165">
        <f t="shared" si="39"/>
        <v>2</v>
      </c>
      <c r="Y98" s="205">
        <v>1</v>
      </c>
      <c r="Z98" s="165">
        <f t="shared" si="40"/>
        <v>2</v>
      </c>
      <c r="AA98" s="205">
        <f>'Core Indicators'!FF98</f>
        <v>2</v>
      </c>
      <c r="AB98" s="205">
        <f t="shared" si="41"/>
        <v>2</v>
      </c>
      <c r="AC98" s="186">
        <f>'Core Indicators'!GD98</f>
        <v>2</v>
      </c>
      <c r="AD98" s="186">
        <f>'Core Indicators'!GL98</f>
        <v>2</v>
      </c>
      <c r="AE98" s="186">
        <f>'Core Indicators'!GT98</f>
        <v>2</v>
      </c>
      <c r="AF98" s="186">
        <f>'Core Indicators'!HB98</f>
        <v>2</v>
      </c>
      <c r="AG98" s="186">
        <f t="shared" si="42"/>
        <v>2</v>
      </c>
      <c r="AH98" s="186">
        <f>'Core Indicators'!HJ98</f>
        <v>2</v>
      </c>
      <c r="AI98" s="186">
        <f>'Core Indicators'!HR98</f>
        <v>2</v>
      </c>
      <c r="AJ98" s="186">
        <f t="shared" si="43"/>
        <v>2</v>
      </c>
      <c r="AK98" s="186">
        <f>'Core Indicators'!HZ98</f>
        <v>2</v>
      </c>
      <c r="AL98" s="186">
        <f>'Core Indicators'!IH98</f>
        <v>2</v>
      </c>
      <c r="AM98" s="186">
        <f>'Core Indicators'!IP98</f>
        <v>2</v>
      </c>
      <c r="AN98" s="186">
        <f t="shared" si="44"/>
        <v>2</v>
      </c>
    </row>
    <row r="99" spans="1:40" x14ac:dyDescent="0.35">
      <c r="A99" s="205" t="str">
        <f>Lists!C:C</f>
        <v>PAK005</v>
      </c>
      <c r="B99" s="251">
        <f t="shared" ref="B99:B130" si="45">IF(OR(M99="x",D99="x"),"x",ROUND((5-GEOMEAN(((5-D99)/5*4+1),((5-M99)/5*4+1),((5-M99)/5*4+1)))/4*3.5+S99*0.3,1))</f>
        <v>1.9</v>
      </c>
      <c r="C99" s="165">
        <f t="shared" ref="C99:C130" si="46">COUNTIF(E99:F99,"x")+COUNTIF(H99:I99,"x")+COUNTIF(J99:J99,"x")+COUNTIF(M99,"x")+COUNTIF(U99:W99,"x")+COUNTIF(Y99:AB99,"x")</f>
        <v>0</v>
      </c>
      <c r="D99" s="274">
        <f t="shared" ref="D99:D130" si="47">IF(OR(L99="x",G99="x"),"x",ROUND((5-GEOMEAN(((5-L99)/5*4+1),((5-L99)/5*4+1),((5-G99)/5*4+1)))/4*5,1))</f>
        <v>1.8</v>
      </c>
      <c r="E99" s="205">
        <f>'Core Indicators'!R99</f>
        <v>1</v>
      </c>
      <c r="F99" s="205">
        <f>'Core Indicators'!Z99</f>
        <v>2</v>
      </c>
      <c r="G99" s="165">
        <f t="shared" ref="G99:G130" si="48">IF(AND(F99="x",E99="x"),"x",IF(OR(F99="x",E99="x"),AVERAGE(E99,F99),ROUND((10-GEOMEAN(((10-E99)/10*9+1),((10-F99)/10*9+1)))/9*10,1)))</f>
        <v>1.5</v>
      </c>
      <c r="H99" s="205">
        <f>'Core Indicators'!AH99</f>
        <v>2</v>
      </c>
      <c r="I99" s="205">
        <f>'Core Indicators'!AP99</f>
        <v>2</v>
      </c>
      <c r="J99" s="205">
        <f>'Core Indicators'!BN99</f>
        <v>2</v>
      </c>
      <c r="K99" s="205">
        <f t="shared" ref="K99:K130" si="49">IF(AND(J99="x",I99="x"),"x",IF(OR(J99="x",I99="x"),AVERAGE(I99,J99),ROUND((10-GEOMEAN(((10-I99)/10*9+1),((10-J99)/10*9+1)))/9*10,1)))</f>
        <v>2</v>
      </c>
      <c r="L99" s="251">
        <f t="shared" ref="L99:L130" si="50">IF(AND(H99="x",K99="x"),"x",IF(OR(H99="x",K99="x"),AVERAGE(H99,K99),ROUND((10-GEOMEAN(((10-H99)/10*9+1),((10-K99)/10*9+1)))/9*10,1)))</f>
        <v>2</v>
      </c>
      <c r="M99" s="274">
        <f t="shared" ref="M99:M130" si="51">IF(N99="x","x",AVERAGE(N99:R99))</f>
        <v>2</v>
      </c>
      <c r="N99" s="206">
        <f>'Core Indicators'!DJ99</f>
        <v>2</v>
      </c>
      <c r="O99" s="206">
        <f>'Core Indicators'!DR99</f>
        <v>2</v>
      </c>
      <c r="P99" s="206">
        <f>'Core Indicators'!DZ99</f>
        <v>2</v>
      </c>
      <c r="Q99" s="206">
        <f>'Core Indicators'!EH99</f>
        <v>2</v>
      </c>
      <c r="R99" s="206">
        <f>'Core Indicators'!EP99</f>
        <v>2</v>
      </c>
      <c r="S99" s="165">
        <f t="shared" ref="S99:S130" si="52">IF(OR(Z99="x",T99="x"),T99,ROUND((10-GEOMEAN(((10-T99)/10*9+1),((10-Z99)/10*9+1)))/9*10,1))</f>
        <v>1.7</v>
      </c>
      <c r="T99" s="165">
        <f t="shared" ref="T99:T130" si="53">AVERAGE(U99,X99,Y99)</f>
        <v>1.3333333333333333</v>
      </c>
      <c r="U99" s="205">
        <v>1</v>
      </c>
      <c r="V99" s="205">
        <v>1</v>
      </c>
      <c r="W99" s="205">
        <f>'Core Indicators'!EX99</f>
        <v>3</v>
      </c>
      <c r="X99" s="165">
        <f t="shared" ref="X99:X130" si="54">AVERAGE(V99:W99)</f>
        <v>2</v>
      </c>
      <c r="Y99" s="205">
        <v>1</v>
      </c>
      <c r="Z99" s="165">
        <f t="shared" ref="Z99:Z130" si="55">IF(AND(AA99="x",AB99="x"),"x",AVERAGE(AA99:AB99))</f>
        <v>2</v>
      </c>
      <c r="AA99" s="205">
        <f>'Core Indicators'!FF99</f>
        <v>2</v>
      </c>
      <c r="AB99" s="205">
        <f t="shared" ref="AB99:AB130" si="56">IF(AND(AJ99="x",AN99="x",AG99="x"),"x",(AVERAGE(AJ99,AN99,AG99)))</f>
        <v>2</v>
      </c>
      <c r="AC99" s="186">
        <f>'Core Indicators'!GD99</f>
        <v>2</v>
      </c>
      <c r="AD99" s="186">
        <f>'Core Indicators'!GL99</f>
        <v>2</v>
      </c>
      <c r="AE99" s="186">
        <f>'Core Indicators'!GT99</f>
        <v>2</v>
      </c>
      <c r="AF99" s="186">
        <f>'Core Indicators'!HB99</f>
        <v>2</v>
      </c>
      <c r="AG99" s="186">
        <f t="shared" ref="AG99:AG130" si="57">IF(AND(AC99="x",AD99="x",AE99="x",AF99="x"),"x",AVERAGE(AC99:AF99))</f>
        <v>2</v>
      </c>
      <c r="AH99" s="186">
        <f>'Core Indicators'!HJ99</f>
        <v>2</v>
      </c>
      <c r="AI99" s="186">
        <f>'Core Indicators'!HR99</f>
        <v>2</v>
      </c>
      <c r="AJ99" s="186">
        <f t="shared" ref="AJ99:AJ130" si="58">IF(AND(AH99="x",AI99="x"),"x",AVERAGE(AH99:AI99))</f>
        <v>2</v>
      </c>
      <c r="AK99" s="186">
        <f>'Core Indicators'!HZ99</f>
        <v>2</v>
      </c>
      <c r="AL99" s="186">
        <f>'Core Indicators'!IH99</f>
        <v>2</v>
      </c>
      <c r="AM99" s="186">
        <f>'Core Indicators'!IP99</f>
        <v>2</v>
      </c>
      <c r="AN99" s="186">
        <f t="shared" ref="AN99:AN130" si="59">IF(AND(AK99="x",AL99="x",AM99="x"),"x",AVERAGE(AK99:AM99))</f>
        <v>2</v>
      </c>
    </row>
    <row r="100" spans="1:40" x14ac:dyDescent="0.35">
      <c r="A100" s="205" t="str">
        <f>Lists!C:C</f>
        <v>PAN002</v>
      </c>
      <c r="B100" s="251">
        <f t="shared" si="45"/>
        <v>2.1</v>
      </c>
      <c r="C100" s="165">
        <f t="shared" si="46"/>
        <v>0</v>
      </c>
      <c r="D100" s="274">
        <f t="shared" si="47"/>
        <v>2.6</v>
      </c>
      <c r="E100" s="205">
        <f>'Core Indicators'!R100</f>
        <v>2</v>
      </c>
      <c r="F100" s="205">
        <f>'Core Indicators'!Z100</f>
        <v>2</v>
      </c>
      <c r="G100" s="165">
        <f t="shared" si="48"/>
        <v>2</v>
      </c>
      <c r="H100" s="205">
        <f>'Core Indicators'!AH100</f>
        <v>3</v>
      </c>
      <c r="I100" s="205">
        <f>'Core Indicators'!AP100</f>
        <v>2</v>
      </c>
      <c r="J100" s="205">
        <f>'Core Indicators'!BN100</f>
        <v>3</v>
      </c>
      <c r="K100" s="205">
        <f t="shared" si="49"/>
        <v>2.5</v>
      </c>
      <c r="L100" s="251">
        <f t="shared" si="50"/>
        <v>2.8</v>
      </c>
      <c r="M100" s="274">
        <f t="shared" si="51"/>
        <v>2</v>
      </c>
      <c r="N100" s="206">
        <f>'Core Indicators'!DJ100</f>
        <v>2</v>
      </c>
      <c r="O100" s="206">
        <f>'Core Indicators'!DR100</f>
        <v>2</v>
      </c>
      <c r="P100" s="206">
        <f>'Core Indicators'!DZ100</f>
        <v>2</v>
      </c>
      <c r="Q100" s="206" t="str">
        <f>'Core Indicators'!EH100</f>
        <v>x</v>
      </c>
      <c r="R100" s="206" t="str">
        <f>'Core Indicators'!EP100</f>
        <v>x</v>
      </c>
      <c r="S100" s="165">
        <f t="shared" si="52"/>
        <v>1.7</v>
      </c>
      <c r="T100" s="165">
        <f t="shared" si="53"/>
        <v>1.3333333333333333</v>
      </c>
      <c r="U100" s="205">
        <v>1</v>
      </c>
      <c r="V100" s="205">
        <v>1</v>
      </c>
      <c r="W100" s="205">
        <f>'Core Indicators'!EX100</f>
        <v>3</v>
      </c>
      <c r="X100" s="165">
        <f t="shared" si="54"/>
        <v>2</v>
      </c>
      <c r="Y100" s="205">
        <v>1</v>
      </c>
      <c r="Z100" s="165">
        <f t="shared" si="55"/>
        <v>2</v>
      </c>
      <c r="AA100" s="205">
        <f>'Core Indicators'!FF100</f>
        <v>2</v>
      </c>
      <c r="AB100" s="205">
        <f t="shared" si="56"/>
        <v>2</v>
      </c>
      <c r="AC100" s="186">
        <f>'Core Indicators'!GD100</f>
        <v>2</v>
      </c>
      <c r="AD100" s="186">
        <f>'Core Indicators'!GL100</f>
        <v>2</v>
      </c>
      <c r="AE100" s="186">
        <f>'Core Indicators'!GT100</f>
        <v>2</v>
      </c>
      <c r="AF100" s="186">
        <f>'Core Indicators'!HB100</f>
        <v>2</v>
      </c>
      <c r="AG100" s="186">
        <f t="shared" si="57"/>
        <v>2</v>
      </c>
      <c r="AH100" s="186">
        <f>'Core Indicators'!HJ100</f>
        <v>2</v>
      </c>
      <c r="AI100" s="186">
        <f>'Core Indicators'!HR100</f>
        <v>2</v>
      </c>
      <c r="AJ100" s="186">
        <f t="shared" si="58"/>
        <v>2</v>
      </c>
      <c r="AK100" s="186">
        <f>'Core Indicators'!HZ100</f>
        <v>2</v>
      </c>
      <c r="AL100" s="186">
        <f>'Core Indicators'!IH100</f>
        <v>2</v>
      </c>
      <c r="AM100" s="186">
        <f>'Core Indicators'!IP100</f>
        <v>2</v>
      </c>
      <c r="AN100" s="186">
        <f t="shared" si="59"/>
        <v>2</v>
      </c>
    </row>
    <row r="101" spans="1:40" x14ac:dyDescent="0.35">
      <c r="A101" s="205" t="str">
        <f>Lists!C:C</f>
        <v>PER002</v>
      </c>
      <c r="B101" s="251">
        <f t="shared" si="45"/>
        <v>1.7</v>
      </c>
      <c r="C101" s="165">
        <f t="shared" si="46"/>
        <v>0</v>
      </c>
      <c r="D101" s="274">
        <f t="shared" si="47"/>
        <v>1.8</v>
      </c>
      <c r="E101" s="205">
        <f>'Core Indicators'!R101</f>
        <v>1</v>
      </c>
      <c r="F101" s="205">
        <f>'Core Indicators'!Z101</f>
        <v>2</v>
      </c>
      <c r="G101" s="165">
        <f t="shared" si="48"/>
        <v>1.5</v>
      </c>
      <c r="H101" s="205">
        <f>'Core Indicators'!AH101</f>
        <v>2</v>
      </c>
      <c r="I101" s="205">
        <f>'Core Indicators'!AP101</f>
        <v>2</v>
      </c>
      <c r="J101" s="205">
        <f>'Core Indicators'!BN101</f>
        <v>2</v>
      </c>
      <c r="K101" s="205">
        <f t="shared" si="49"/>
        <v>2</v>
      </c>
      <c r="L101" s="251">
        <f t="shared" si="50"/>
        <v>2</v>
      </c>
      <c r="M101" s="274">
        <f t="shared" si="51"/>
        <v>2</v>
      </c>
      <c r="N101" s="206">
        <f>'Core Indicators'!DJ101</f>
        <v>2</v>
      </c>
      <c r="O101" s="206">
        <f>'Core Indicators'!DR101</f>
        <v>2</v>
      </c>
      <c r="P101" s="206">
        <f>'Core Indicators'!DZ101</f>
        <v>2</v>
      </c>
      <c r="Q101" s="206" t="str">
        <f>'Core Indicators'!EH101</f>
        <v>x</v>
      </c>
      <c r="R101" s="206" t="str">
        <f>'Core Indicators'!EP101</f>
        <v>x</v>
      </c>
      <c r="S101" s="165">
        <f t="shared" si="52"/>
        <v>1.3</v>
      </c>
      <c r="T101" s="165">
        <f t="shared" si="53"/>
        <v>1.1666666666666667</v>
      </c>
      <c r="U101" s="205">
        <v>1</v>
      </c>
      <c r="V101" s="205">
        <v>1</v>
      </c>
      <c r="W101" s="205">
        <f>'Core Indicators'!EX101</f>
        <v>2</v>
      </c>
      <c r="X101" s="165">
        <f t="shared" si="54"/>
        <v>1.5</v>
      </c>
      <c r="Y101" s="205">
        <v>1</v>
      </c>
      <c r="Z101" s="165">
        <f t="shared" si="55"/>
        <v>1.5</v>
      </c>
      <c r="AA101" s="205">
        <f>'Core Indicators'!FF101</f>
        <v>1</v>
      </c>
      <c r="AB101" s="205">
        <f t="shared" si="56"/>
        <v>2</v>
      </c>
      <c r="AC101" s="186">
        <f>'Core Indicators'!GD101</f>
        <v>2</v>
      </c>
      <c r="AD101" s="186">
        <f>'Core Indicators'!GL101</f>
        <v>2</v>
      </c>
      <c r="AE101" s="186">
        <f>'Core Indicators'!GT101</f>
        <v>2</v>
      </c>
      <c r="AF101" s="186">
        <f>'Core Indicators'!HB101</f>
        <v>2</v>
      </c>
      <c r="AG101" s="186">
        <f t="shared" si="57"/>
        <v>2</v>
      </c>
      <c r="AH101" s="186">
        <f>'Core Indicators'!HJ101</f>
        <v>2</v>
      </c>
      <c r="AI101" s="186">
        <f>'Core Indicators'!HR101</f>
        <v>2</v>
      </c>
      <c r="AJ101" s="186">
        <f t="shared" si="58"/>
        <v>2</v>
      </c>
      <c r="AK101" s="186">
        <f>'Core Indicators'!HZ101</f>
        <v>2</v>
      </c>
      <c r="AL101" s="186">
        <f>'Core Indicators'!IH101</f>
        <v>2</v>
      </c>
      <c r="AM101" s="186">
        <f>'Core Indicators'!IP101</f>
        <v>2</v>
      </c>
      <c r="AN101" s="186">
        <f t="shared" si="59"/>
        <v>2</v>
      </c>
    </row>
    <row r="102" spans="1:40" x14ac:dyDescent="0.35">
      <c r="A102" s="205" t="str">
        <f>Lists!C:C</f>
        <v>PHL001</v>
      </c>
      <c r="B102" s="251">
        <f t="shared" si="45"/>
        <v>2.4</v>
      </c>
      <c r="C102" s="165">
        <f t="shared" si="46"/>
        <v>1</v>
      </c>
      <c r="D102" s="274">
        <f t="shared" si="47"/>
        <v>2</v>
      </c>
      <c r="E102" s="205">
        <f>'Core Indicators'!R102</f>
        <v>2</v>
      </c>
      <c r="F102" s="205">
        <f>'Core Indicators'!Z102</f>
        <v>2</v>
      </c>
      <c r="G102" s="165">
        <f t="shared" si="48"/>
        <v>2</v>
      </c>
      <c r="H102" s="205">
        <f>'Core Indicators'!AH102</f>
        <v>2</v>
      </c>
      <c r="I102" s="205">
        <f>'Core Indicators'!AP102</f>
        <v>2</v>
      </c>
      <c r="J102" s="205">
        <f>'Core Indicators'!BN102</f>
        <v>2</v>
      </c>
      <c r="K102" s="205">
        <f t="shared" si="49"/>
        <v>2</v>
      </c>
      <c r="L102" s="251">
        <f t="shared" si="50"/>
        <v>2</v>
      </c>
      <c r="M102" s="274">
        <f t="shared" si="51"/>
        <v>3</v>
      </c>
      <c r="N102" s="206">
        <f>'Core Indicators'!DJ102</f>
        <v>3</v>
      </c>
      <c r="O102" s="206">
        <f>'Core Indicators'!DR102</f>
        <v>3</v>
      </c>
      <c r="P102" s="206">
        <f>'Core Indicators'!DZ102</f>
        <v>3</v>
      </c>
      <c r="Q102" s="206" t="str">
        <f>'Core Indicators'!EH102</f>
        <v>x</v>
      </c>
      <c r="R102" s="206" t="str">
        <f>'Core Indicators'!EP102</f>
        <v>x</v>
      </c>
      <c r="S102" s="165">
        <f t="shared" si="52"/>
        <v>1.6</v>
      </c>
      <c r="T102" s="165">
        <f t="shared" si="53"/>
        <v>1.1666666666666667</v>
      </c>
      <c r="U102" s="205">
        <v>1</v>
      </c>
      <c r="V102" s="205">
        <v>1</v>
      </c>
      <c r="W102" s="205">
        <f>'Core Indicators'!EX102</f>
        <v>2</v>
      </c>
      <c r="X102" s="165">
        <f t="shared" si="54"/>
        <v>1.5</v>
      </c>
      <c r="Y102" s="205">
        <v>1</v>
      </c>
      <c r="Z102" s="165">
        <f t="shared" si="55"/>
        <v>2</v>
      </c>
      <c r="AA102" s="205" t="str">
        <f>'Core Indicators'!FF102</f>
        <v>x</v>
      </c>
      <c r="AB102" s="205">
        <f t="shared" si="56"/>
        <v>2</v>
      </c>
      <c r="AC102" s="186">
        <f>'Core Indicators'!GD102</f>
        <v>2</v>
      </c>
      <c r="AD102" s="186">
        <f>'Core Indicators'!GL102</f>
        <v>2</v>
      </c>
      <c r="AE102" s="186">
        <f>'Core Indicators'!GT102</f>
        <v>2</v>
      </c>
      <c r="AF102" s="186">
        <f>'Core Indicators'!HB102</f>
        <v>2</v>
      </c>
      <c r="AG102" s="186">
        <f t="shared" si="57"/>
        <v>2</v>
      </c>
      <c r="AH102" s="186">
        <f>'Core Indicators'!HJ102</f>
        <v>2</v>
      </c>
      <c r="AI102" s="186">
        <f>'Core Indicators'!HR102</f>
        <v>2</v>
      </c>
      <c r="AJ102" s="186">
        <f t="shared" si="58"/>
        <v>2</v>
      </c>
      <c r="AK102" s="186">
        <f>'Core Indicators'!HZ102</f>
        <v>2</v>
      </c>
      <c r="AL102" s="186">
        <f>'Core Indicators'!IH102</f>
        <v>2</v>
      </c>
      <c r="AM102" s="186">
        <f>'Core Indicators'!IP102</f>
        <v>2</v>
      </c>
      <c r="AN102" s="186">
        <f t="shared" si="59"/>
        <v>2</v>
      </c>
    </row>
    <row r="103" spans="1:40" x14ac:dyDescent="0.35">
      <c r="A103" s="205" t="str">
        <f>Lists!C:C</f>
        <v>PHL003</v>
      </c>
      <c r="B103" s="251">
        <f t="shared" si="45"/>
        <v>2.2000000000000002</v>
      </c>
      <c r="C103" s="165">
        <f t="shared" si="46"/>
        <v>0</v>
      </c>
      <c r="D103" s="274">
        <f t="shared" si="47"/>
        <v>2.6</v>
      </c>
      <c r="E103" s="205">
        <f>'Core Indicators'!R103</f>
        <v>2</v>
      </c>
      <c r="F103" s="205">
        <f>'Core Indicators'!Z103</f>
        <v>2</v>
      </c>
      <c r="G103" s="165">
        <f t="shared" si="48"/>
        <v>2</v>
      </c>
      <c r="H103" s="205">
        <f>'Core Indicators'!AH103</f>
        <v>3</v>
      </c>
      <c r="I103" s="205">
        <f>'Core Indicators'!AP103</f>
        <v>2</v>
      </c>
      <c r="J103" s="205">
        <f>'Core Indicators'!BN103</f>
        <v>3</v>
      </c>
      <c r="K103" s="205">
        <f t="shared" si="49"/>
        <v>2.5</v>
      </c>
      <c r="L103" s="251">
        <f t="shared" si="50"/>
        <v>2.8</v>
      </c>
      <c r="M103" s="274">
        <f t="shared" si="51"/>
        <v>2.4</v>
      </c>
      <c r="N103" s="206">
        <f>'Core Indicators'!DJ103</f>
        <v>3</v>
      </c>
      <c r="O103" s="206">
        <f>'Core Indicators'!DR103</f>
        <v>2</v>
      </c>
      <c r="P103" s="206">
        <f>'Core Indicators'!DZ103</f>
        <v>3</v>
      </c>
      <c r="Q103" s="206">
        <f>'Core Indicators'!EH103</f>
        <v>2</v>
      </c>
      <c r="R103" s="206">
        <f>'Core Indicators'!EP103</f>
        <v>2</v>
      </c>
      <c r="S103" s="165">
        <f t="shared" si="52"/>
        <v>1.6</v>
      </c>
      <c r="T103" s="165">
        <f t="shared" si="53"/>
        <v>1.1666666666666667</v>
      </c>
      <c r="U103" s="205">
        <v>1</v>
      </c>
      <c r="V103" s="205">
        <v>1</v>
      </c>
      <c r="W103" s="205">
        <f>'Core Indicators'!EX103</f>
        <v>2</v>
      </c>
      <c r="X103" s="165">
        <f t="shared" si="54"/>
        <v>1.5</v>
      </c>
      <c r="Y103" s="205">
        <v>1</v>
      </c>
      <c r="Z103" s="165">
        <f t="shared" si="55"/>
        <v>2</v>
      </c>
      <c r="AA103" s="205">
        <f>'Core Indicators'!FF103</f>
        <v>2</v>
      </c>
      <c r="AB103" s="205">
        <f t="shared" si="56"/>
        <v>2</v>
      </c>
      <c r="AC103" s="186">
        <f>'Core Indicators'!GD103</f>
        <v>2</v>
      </c>
      <c r="AD103" s="186">
        <f>'Core Indicators'!GL103</f>
        <v>2</v>
      </c>
      <c r="AE103" s="186">
        <f>'Core Indicators'!GT103</f>
        <v>2</v>
      </c>
      <c r="AF103" s="186">
        <f>'Core Indicators'!HB103</f>
        <v>2</v>
      </c>
      <c r="AG103" s="186">
        <f t="shared" si="57"/>
        <v>2</v>
      </c>
      <c r="AH103" s="186">
        <f>'Core Indicators'!HJ103</f>
        <v>2</v>
      </c>
      <c r="AI103" s="186">
        <f>'Core Indicators'!HR103</f>
        <v>2</v>
      </c>
      <c r="AJ103" s="186">
        <f t="shared" si="58"/>
        <v>2</v>
      </c>
      <c r="AK103" s="186">
        <f>'Core Indicators'!HZ103</f>
        <v>2</v>
      </c>
      <c r="AL103" s="186">
        <f>'Core Indicators'!IH103</f>
        <v>2</v>
      </c>
      <c r="AM103" s="186">
        <f>'Core Indicators'!IP103</f>
        <v>2</v>
      </c>
      <c r="AN103" s="186">
        <f t="shared" si="59"/>
        <v>2</v>
      </c>
    </row>
    <row r="104" spans="1:40" x14ac:dyDescent="0.35">
      <c r="A104" s="205" t="str">
        <f>Lists!C:C</f>
        <v>PHL010</v>
      </c>
      <c r="B104" s="251">
        <f t="shared" si="45"/>
        <v>2.2000000000000002</v>
      </c>
      <c r="C104" s="165">
        <f t="shared" si="46"/>
        <v>2</v>
      </c>
      <c r="D104" s="274">
        <f t="shared" si="47"/>
        <v>2</v>
      </c>
      <c r="E104" s="205">
        <f>'Core Indicators'!R104</f>
        <v>2</v>
      </c>
      <c r="F104" s="205">
        <f>'Core Indicators'!Z104</f>
        <v>2</v>
      </c>
      <c r="G104" s="165">
        <f t="shared" si="48"/>
        <v>2</v>
      </c>
      <c r="H104" s="205">
        <f>'Core Indicators'!AH104</f>
        <v>2</v>
      </c>
      <c r="I104" s="205">
        <f>'Core Indicators'!AP104</f>
        <v>2</v>
      </c>
      <c r="J104" s="205" t="str">
        <f>'Core Indicators'!BN104</f>
        <v>x</v>
      </c>
      <c r="K104" s="205">
        <f t="shared" si="49"/>
        <v>2</v>
      </c>
      <c r="L104" s="251">
        <f t="shared" si="50"/>
        <v>2</v>
      </c>
      <c r="M104" s="274">
        <f t="shared" si="51"/>
        <v>2.6666666666666665</v>
      </c>
      <c r="N104" s="206">
        <f>'Core Indicators'!DJ104</f>
        <v>3</v>
      </c>
      <c r="O104" s="206">
        <f>'Core Indicators'!DR104</f>
        <v>3</v>
      </c>
      <c r="P104" s="206">
        <f>'Core Indicators'!DZ104</f>
        <v>2</v>
      </c>
      <c r="Q104" s="206" t="str">
        <f>'Core Indicators'!EH104</f>
        <v>x</v>
      </c>
      <c r="R104" s="206" t="str">
        <f>'Core Indicators'!EP104</f>
        <v>x</v>
      </c>
      <c r="S104" s="165">
        <f t="shared" si="52"/>
        <v>1.6</v>
      </c>
      <c r="T104" s="165">
        <f t="shared" si="53"/>
        <v>1.1666666666666667</v>
      </c>
      <c r="U104" s="205">
        <v>1</v>
      </c>
      <c r="V104" s="205">
        <v>1</v>
      </c>
      <c r="W104" s="205">
        <f>'Core Indicators'!EX104</f>
        <v>2</v>
      </c>
      <c r="X104" s="165">
        <f t="shared" si="54"/>
        <v>1.5</v>
      </c>
      <c r="Y104" s="205">
        <v>1</v>
      </c>
      <c r="Z104" s="165">
        <f t="shared" si="55"/>
        <v>2</v>
      </c>
      <c r="AA104" s="205" t="str">
        <f>'Core Indicators'!FF104</f>
        <v>x</v>
      </c>
      <c r="AB104" s="205">
        <f t="shared" si="56"/>
        <v>2</v>
      </c>
      <c r="AC104" s="186">
        <f>'Core Indicators'!GD104</f>
        <v>2</v>
      </c>
      <c r="AD104" s="186">
        <f>'Core Indicators'!GL104</f>
        <v>2</v>
      </c>
      <c r="AE104" s="186">
        <f>'Core Indicators'!GT104</f>
        <v>2</v>
      </c>
      <c r="AF104" s="186">
        <f>'Core Indicators'!HB104</f>
        <v>2</v>
      </c>
      <c r="AG104" s="186">
        <f t="shared" si="57"/>
        <v>2</v>
      </c>
      <c r="AH104" s="186">
        <f>'Core Indicators'!HJ104</f>
        <v>2</v>
      </c>
      <c r="AI104" s="186">
        <f>'Core Indicators'!HR104</f>
        <v>2</v>
      </c>
      <c r="AJ104" s="186">
        <f t="shared" si="58"/>
        <v>2</v>
      </c>
      <c r="AK104" s="186">
        <f>'Core Indicators'!HZ104</f>
        <v>2</v>
      </c>
      <c r="AL104" s="186">
        <f>'Core Indicators'!IH104</f>
        <v>2</v>
      </c>
      <c r="AM104" s="186">
        <f>'Core Indicators'!IP104</f>
        <v>2</v>
      </c>
      <c r="AN104" s="186">
        <f t="shared" si="59"/>
        <v>2</v>
      </c>
    </row>
    <row r="105" spans="1:40" x14ac:dyDescent="0.35">
      <c r="A105" s="205" t="str">
        <f>Lists!C:C</f>
        <v>POL002</v>
      </c>
      <c r="B105" s="251">
        <f t="shared" si="45"/>
        <v>1.8</v>
      </c>
      <c r="C105" s="165">
        <f t="shared" si="46"/>
        <v>0</v>
      </c>
      <c r="D105" s="274">
        <f t="shared" si="47"/>
        <v>1.7</v>
      </c>
      <c r="E105" s="205">
        <f>'Core Indicators'!R105</f>
        <v>1</v>
      </c>
      <c r="F105" s="205">
        <f>'Core Indicators'!Z105</f>
        <v>1</v>
      </c>
      <c r="G105" s="165">
        <f t="shared" si="48"/>
        <v>1</v>
      </c>
      <c r="H105" s="205">
        <f>'Core Indicators'!AH105</f>
        <v>2</v>
      </c>
      <c r="I105" s="205">
        <f>'Core Indicators'!AP105</f>
        <v>2</v>
      </c>
      <c r="J105" s="205">
        <f>'Core Indicators'!BN105</f>
        <v>2</v>
      </c>
      <c r="K105" s="205">
        <f t="shared" si="49"/>
        <v>2</v>
      </c>
      <c r="L105" s="251">
        <f t="shared" si="50"/>
        <v>2</v>
      </c>
      <c r="M105" s="274">
        <f t="shared" si="51"/>
        <v>2</v>
      </c>
      <c r="N105" s="206">
        <f>'Core Indicators'!DJ105</f>
        <v>2</v>
      </c>
      <c r="O105" s="206">
        <f>'Core Indicators'!DR105</f>
        <v>2</v>
      </c>
      <c r="P105" s="206">
        <f>'Core Indicators'!DZ105</f>
        <v>2</v>
      </c>
      <c r="Q105" s="206">
        <f>'Core Indicators'!EH105</f>
        <v>2</v>
      </c>
      <c r="R105" s="206">
        <f>'Core Indicators'!EP105</f>
        <v>2</v>
      </c>
      <c r="S105" s="165">
        <f t="shared" si="52"/>
        <v>1.6</v>
      </c>
      <c r="T105" s="165">
        <f t="shared" si="53"/>
        <v>1.1666666666666667</v>
      </c>
      <c r="U105" s="205">
        <v>1</v>
      </c>
      <c r="V105" s="205">
        <v>1</v>
      </c>
      <c r="W105" s="205">
        <f>'Core Indicators'!EX105</f>
        <v>2</v>
      </c>
      <c r="X105" s="165">
        <f t="shared" si="54"/>
        <v>1.5</v>
      </c>
      <c r="Y105" s="205">
        <v>1</v>
      </c>
      <c r="Z105" s="165">
        <f t="shared" si="55"/>
        <v>2</v>
      </c>
      <c r="AA105" s="205">
        <f>'Core Indicators'!FF105</f>
        <v>2</v>
      </c>
      <c r="AB105" s="205">
        <f t="shared" si="56"/>
        <v>2</v>
      </c>
      <c r="AC105" s="186">
        <f>'Core Indicators'!GD105</f>
        <v>2</v>
      </c>
      <c r="AD105" s="186">
        <f>'Core Indicators'!GL105</f>
        <v>2</v>
      </c>
      <c r="AE105" s="186">
        <f>'Core Indicators'!GT105</f>
        <v>2</v>
      </c>
      <c r="AF105" s="186">
        <f>'Core Indicators'!HB105</f>
        <v>2</v>
      </c>
      <c r="AG105" s="186">
        <f t="shared" si="57"/>
        <v>2</v>
      </c>
      <c r="AH105" s="186">
        <f>'Core Indicators'!HJ105</f>
        <v>2</v>
      </c>
      <c r="AI105" s="186">
        <f>'Core Indicators'!HR105</f>
        <v>2</v>
      </c>
      <c r="AJ105" s="186">
        <f t="shared" si="58"/>
        <v>2</v>
      </c>
      <c r="AK105" s="186">
        <f>'Core Indicators'!HZ105</f>
        <v>2</v>
      </c>
      <c r="AL105" s="186">
        <f>'Core Indicators'!IH105</f>
        <v>2</v>
      </c>
      <c r="AM105" s="186">
        <f>'Core Indicators'!IP105</f>
        <v>2</v>
      </c>
      <c r="AN105" s="186">
        <f t="shared" si="59"/>
        <v>2</v>
      </c>
    </row>
    <row r="106" spans="1:40" x14ac:dyDescent="0.35">
      <c r="A106" s="205" t="str">
        <f>Lists!C:C</f>
        <v>PRK001</v>
      </c>
      <c r="B106" s="251">
        <f t="shared" si="45"/>
        <v>2</v>
      </c>
      <c r="C106" s="165">
        <f t="shared" si="46"/>
        <v>0</v>
      </c>
      <c r="D106" s="274">
        <f t="shared" si="47"/>
        <v>2.2999999999999998</v>
      </c>
      <c r="E106" s="205">
        <f>'Core Indicators'!R106</f>
        <v>2</v>
      </c>
      <c r="F106" s="205">
        <f>'Core Indicators'!Z106</f>
        <v>2</v>
      </c>
      <c r="G106" s="165">
        <f t="shared" si="48"/>
        <v>2</v>
      </c>
      <c r="H106" s="205">
        <f>'Core Indicators'!AH106</f>
        <v>2</v>
      </c>
      <c r="I106" s="205">
        <f>'Core Indicators'!AP106</f>
        <v>3</v>
      </c>
      <c r="J106" s="205">
        <f>'Core Indicators'!BN106</f>
        <v>3</v>
      </c>
      <c r="K106" s="205">
        <f t="shared" si="49"/>
        <v>3</v>
      </c>
      <c r="L106" s="251">
        <f t="shared" si="50"/>
        <v>2.5</v>
      </c>
      <c r="M106" s="274">
        <f t="shared" si="51"/>
        <v>2</v>
      </c>
      <c r="N106" s="206">
        <f>'Core Indicators'!DJ106</f>
        <v>2</v>
      </c>
      <c r="O106" s="206">
        <f>'Core Indicators'!DR106</f>
        <v>2</v>
      </c>
      <c r="P106" s="206">
        <f>'Core Indicators'!DZ106</f>
        <v>2</v>
      </c>
      <c r="Q106" s="206">
        <f>'Core Indicators'!EH106</f>
        <v>2</v>
      </c>
      <c r="R106" s="206">
        <f>'Core Indicators'!EP106</f>
        <v>2</v>
      </c>
      <c r="S106" s="165">
        <f t="shared" si="52"/>
        <v>1.7</v>
      </c>
      <c r="T106" s="165">
        <f t="shared" si="53"/>
        <v>1.3333333333333333</v>
      </c>
      <c r="U106" s="205">
        <v>1</v>
      </c>
      <c r="V106" s="205">
        <v>1</v>
      </c>
      <c r="W106" s="205">
        <f>'Core Indicators'!EX106</f>
        <v>3</v>
      </c>
      <c r="X106" s="165">
        <f t="shared" si="54"/>
        <v>2</v>
      </c>
      <c r="Y106" s="205">
        <v>1</v>
      </c>
      <c r="Z106" s="165">
        <f t="shared" si="55"/>
        <v>2</v>
      </c>
      <c r="AA106" s="205">
        <f>'Core Indicators'!FF106</f>
        <v>2</v>
      </c>
      <c r="AB106" s="205">
        <f t="shared" si="56"/>
        <v>2</v>
      </c>
      <c r="AC106" s="186">
        <f>'Core Indicators'!GD106</f>
        <v>2</v>
      </c>
      <c r="AD106" s="186">
        <f>'Core Indicators'!GL106</f>
        <v>2</v>
      </c>
      <c r="AE106" s="186">
        <f>'Core Indicators'!GT106</f>
        <v>2</v>
      </c>
      <c r="AF106" s="186">
        <f>'Core Indicators'!HB106</f>
        <v>2</v>
      </c>
      <c r="AG106" s="186">
        <f t="shared" si="57"/>
        <v>2</v>
      </c>
      <c r="AH106" s="186">
        <f>'Core Indicators'!HJ106</f>
        <v>2</v>
      </c>
      <c r="AI106" s="186">
        <f>'Core Indicators'!HR106</f>
        <v>2</v>
      </c>
      <c r="AJ106" s="186">
        <f t="shared" si="58"/>
        <v>2</v>
      </c>
      <c r="AK106" s="186">
        <f>'Core Indicators'!HZ106</f>
        <v>2</v>
      </c>
      <c r="AL106" s="186">
        <f>'Core Indicators'!IH106</f>
        <v>2</v>
      </c>
      <c r="AM106" s="186">
        <f>'Core Indicators'!IP106</f>
        <v>2</v>
      </c>
      <c r="AN106" s="186">
        <f t="shared" si="59"/>
        <v>2</v>
      </c>
    </row>
    <row r="107" spans="1:40" x14ac:dyDescent="0.35">
      <c r="A107" s="205" t="str">
        <f>Lists!C:C</f>
        <v>PSE002</v>
      </c>
      <c r="B107" s="251">
        <f t="shared" si="45"/>
        <v>1.3</v>
      </c>
      <c r="C107" s="165">
        <f t="shared" si="46"/>
        <v>0</v>
      </c>
      <c r="D107" s="274">
        <f t="shared" si="47"/>
        <v>1.5</v>
      </c>
      <c r="E107" s="205">
        <f>'Core Indicators'!R107</f>
        <v>1</v>
      </c>
      <c r="F107" s="205">
        <f>'Core Indicators'!Z107</f>
        <v>1</v>
      </c>
      <c r="G107" s="165">
        <f t="shared" si="48"/>
        <v>1</v>
      </c>
      <c r="H107" s="205">
        <f>'Core Indicators'!AH107</f>
        <v>1</v>
      </c>
      <c r="I107" s="205">
        <f>'Core Indicators'!AP107</f>
        <v>3</v>
      </c>
      <c r="J107" s="205">
        <f>'Core Indicators'!BN107</f>
        <v>2</v>
      </c>
      <c r="K107" s="205">
        <f t="shared" si="49"/>
        <v>2.5</v>
      </c>
      <c r="L107" s="251">
        <f t="shared" si="50"/>
        <v>1.8</v>
      </c>
      <c r="M107" s="274">
        <f t="shared" si="51"/>
        <v>1</v>
      </c>
      <c r="N107" s="206">
        <f>'Core Indicators'!DJ107</f>
        <v>1</v>
      </c>
      <c r="O107" s="206">
        <f>'Core Indicators'!DR107</f>
        <v>1</v>
      </c>
      <c r="P107" s="206">
        <f>'Core Indicators'!DZ107</f>
        <v>1</v>
      </c>
      <c r="Q107" s="206">
        <f>'Core Indicators'!EH107</f>
        <v>1</v>
      </c>
      <c r="R107" s="206">
        <f>'Core Indicators'!EP107</f>
        <v>1</v>
      </c>
      <c r="S107" s="165">
        <f t="shared" si="52"/>
        <v>1.6</v>
      </c>
      <c r="T107" s="165">
        <f t="shared" si="53"/>
        <v>1.1666666666666667</v>
      </c>
      <c r="U107" s="205">
        <v>1</v>
      </c>
      <c r="V107" s="205">
        <v>1</v>
      </c>
      <c r="W107" s="205">
        <f>'Core Indicators'!EX107</f>
        <v>2</v>
      </c>
      <c r="X107" s="165">
        <f t="shared" si="54"/>
        <v>1.5</v>
      </c>
      <c r="Y107" s="205">
        <v>1</v>
      </c>
      <c r="Z107" s="165">
        <f t="shared" si="55"/>
        <v>2</v>
      </c>
      <c r="AA107" s="205">
        <f>'Core Indicators'!FF107</f>
        <v>2</v>
      </c>
      <c r="AB107" s="205">
        <f t="shared" si="56"/>
        <v>2</v>
      </c>
      <c r="AC107" s="186">
        <f>'Core Indicators'!GD107</f>
        <v>2</v>
      </c>
      <c r="AD107" s="186">
        <f>'Core Indicators'!GL107</f>
        <v>2</v>
      </c>
      <c r="AE107" s="186">
        <f>'Core Indicators'!GT107</f>
        <v>2</v>
      </c>
      <c r="AF107" s="186">
        <f>'Core Indicators'!HB107</f>
        <v>2</v>
      </c>
      <c r="AG107" s="186">
        <f t="shared" si="57"/>
        <v>2</v>
      </c>
      <c r="AH107" s="186">
        <f>'Core Indicators'!HJ107</f>
        <v>2</v>
      </c>
      <c r="AI107" s="186">
        <f>'Core Indicators'!HR107</f>
        <v>2</v>
      </c>
      <c r="AJ107" s="186">
        <f t="shared" si="58"/>
        <v>2</v>
      </c>
      <c r="AK107" s="186">
        <f>'Core Indicators'!HZ107</f>
        <v>2</v>
      </c>
      <c r="AL107" s="186">
        <f>'Core Indicators'!IH107</f>
        <v>2</v>
      </c>
      <c r="AM107" s="186">
        <f>'Core Indicators'!IP107</f>
        <v>2</v>
      </c>
      <c r="AN107" s="186">
        <f t="shared" si="59"/>
        <v>2</v>
      </c>
    </row>
    <row r="108" spans="1:40" x14ac:dyDescent="0.35">
      <c r="A108" s="205" t="str">
        <f>Lists!C:C</f>
        <v>REG001</v>
      </c>
      <c r="B108" s="251">
        <f t="shared" si="45"/>
        <v>1.8</v>
      </c>
      <c r="C108" s="165">
        <f t="shared" si="46"/>
        <v>0</v>
      </c>
      <c r="D108" s="274">
        <f t="shared" si="47"/>
        <v>1.8</v>
      </c>
      <c r="E108" s="205">
        <f>'Core Indicators'!R108</f>
        <v>2</v>
      </c>
      <c r="F108" s="205">
        <f>'Core Indicators'!Z108</f>
        <v>1</v>
      </c>
      <c r="G108" s="165">
        <f t="shared" si="48"/>
        <v>1.5</v>
      </c>
      <c r="H108" s="205">
        <f>'Core Indicators'!AH108</f>
        <v>2</v>
      </c>
      <c r="I108" s="205">
        <f>'Core Indicators'!AP108</f>
        <v>2</v>
      </c>
      <c r="J108" s="205">
        <f>'Core Indicators'!BN108</f>
        <v>2</v>
      </c>
      <c r="K108" s="205">
        <f t="shared" si="49"/>
        <v>2</v>
      </c>
      <c r="L108" s="251">
        <f t="shared" si="50"/>
        <v>2</v>
      </c>
      <c r="M108" s="274">
        <f t="shared" si="51"/>
        <v>2</v>
      </c>
      <c r="N108" s="206">
        <f>'Core Indicators'!DJ108</f>
        <v>2</v>
      </c>
      <c r="O108" s="206">
        <f>'Core Indicators'!DR108</f>
        <v>2</v>
      </c>
      <c r="P108" s="206">
        <f>'Core Indicators'!DZ108</f>
        <v>2</v>
      </c>
      <c r="Q108" s="206">
        <f>'Core Indicators'!EH108</f>
        <v>2</v>
      </c>
      <c r="R108" s="206">
        <f>'Core Indicators'!EP108</f>
        <v>2</v>
      </c>
      <c r="S108" s="165">
        <f t="shared" si="52"/>
        <v>1.6</v>
      </c>
      <c r="T108" s="165">
        <f t="shared" si="53"/>
        <v>1.1666666666666667</v>
      </c>
      <c r="U108" s="205">
        <v>1</v>
      </c>
      <c r="V108" s="205">
        <v>1</v>
      </c>
      <c r="W108" s="205">
        <f>'Core Indicators'!EX108</f>
        <v>2</v>
      </c>
      <c r="X108" s="165">
        <f t="shared" si="54"/>
        <v>1.5</v>
      </c>
      <c r="Y108" s="205">
        <v>1</v>
      </c>
      <c r="Z108" s="165">
        <f t="shared" si="55"/>
        <v>2</v>
      </c>
      <c r="AA108" s="205">
        <f>'Core Indicators'!FF108</f>
        <v>2</v>
      </c>
      <c r="AB108" s="205">
        <f t="shared" si="56"/>
        <v>2</v>
      </c>
      <c r="AC108" s="186">
        <f>'Core Indicators'!GD108</f>
        <v>2</v>
      </c>
      <c r="AD108" s="186">
        <f>'Core Indicators'!GL108</f>
        <v>2</v>
      </c>
      <c r="AE108" s="186">
        <f>'Core Indicators'!GT108</f>
        <v>2</v>
      </c>
      <c r="AF108" s="186">
        <f>'Core Indicators'!HB108</f>
        <v>2</v>
      </c>
      <c r="AG108" s="186">
        <f t="shared" si="57"/>
        <v>2</v>
      </c>
      <c r="AH108" s="186">
        <f>'Core Indicators'!HJ108</f>
        <v>2</v>
      </c>
      <c r="AI108" s="186">
        <f>'Core Indicators'!HR108</f>
        <v>2</v>
      </c>
      <c r="AJ108" s="186">
        <f t="shared" si="58"/>
        <v>2</v>
      </c>
      <c r="AK108" s="186">
        <f>'Core Indicators'!HZ108</f>
        <v>2</v>
      </c>
      <c r="AL108" s="186">
        <f>'Core Indicators'!IH108</f>
        <v>2</v>
      </c>
      <c r="AM108" s="186">
        <f>'Core Indicators'!IP108</f>
        <v>2</v>
      </c>
      <c r="AN108" s="186">
        <f t="shared" si="59"/>
        <v>2</v>
      </c>
    </row>
    <row r="109" spans="1:40" x14ac:dyDescent="0.35">
      <c r="A109" s="205" t="str">
        <f>Lists!C:C</f>
        <v>REG002</v>
      </c>
      <c r="B109" s="251">
        <f t="shared" si="45"/>
        <v>2.2999999999999998</v>
      </c>
      <c r="C109" s="165">
        <f t="shared" si="46"/>
        <v>0</v>
      </c>
      <c r="D109" s="274">
        <f t="shared" si="47"/>
        <v>2</v>
      </c>
      <c r="E109" s="205">
        <f>'Core Indicators'!R109</f>
        <v>2</v>
      </c>
      <c r="F109" s="205">
        <f>'Core Indicators'!Z109</f>
        <v>2</v>
      </c>
      <c r="G109" s="165">
        <f t="shared" si="48"/>
        <v>2</v>
      </c>
      <c r="H109" s="205">
        <f>'Core Indicators'!AH109</f>
        <v>2</v>
      </c>
      <c r="I109" s="205">
        <f>'Core Indicators'!AP109</f>
        <v>2</v>
      </c>
      <c r="J109" s="205">
        <f>'Core Indicators'!BN109</f>
        <v>2</v>
      </c>
      <c r="K109" s="205">
        <f t="shared" si="49"/>
        <v>2</v>
      </c>
      <c r="L109" s="251">
        <f t="shared" si="50"/>
        <v>2</v>
      </c>
      <c r="M109" s="274">
        <f t="shared" si="51"/>
        <v>2.8</v>
      </c>
      <c r="N109" s="206">
        <f>'Core Indicators'!DJ109</f>
        <v>3</v>
      </c>
      <c r="O109" s="206">
        <f>'Core Indicators'!DR109</f>
        <v>3</v>
      </c>
      <c r="P109" s="206">
        <f>'Core Indicators'!DZ109</f>
        <v>2</v>
      </c>
      <c r="Q109" s="206">
        <f>'Core Indicators'!EH109</f>
        <v>3</v>
      </c>
      <c r="R109" s="206">
        <f>'Core Indicators'!EP109</f>
        <v>3</v>
      </c>
      <c r="S109" s="165">
        <f t="shared" si="52"/>
        <v>1.6</v>
      </c>
      <c r="T109" s="165">
        <f t="shared" si="53"/>
        <v>1.1666666666666667</v>
      </c>
      <c r="U109" s="205">
        <v>1</v>
      </c>
      <c r="V109" s="205">
        <v>1</v>
      </c>
      <c r="W109" s="205">
        <f>'Core Indicators'!EX109</f>
        <v>2</v>
      </c>
      <c r="X109" s="165">
        <f t="shared" si="54"/>
        <v>1.5</v>
      </c>
      <c r="Y109" s="205">
        <v>1</v>
      </c>
      <c r="Z109" s="165">
        <f t="shared" si="55"/>
        <v>2</v>
      </c>
      <c r="AA109" s="205">
        <f>'Core Indicators'!FF109</f>
        <v>2</v>
      </c>
      <c r="AB109" s="205">
        <f t="shared" si="56"/>
        <v>2</v>
      </c>
      <c r="AC109" s="186">
        <f>'Core Indicators'!GD109</f>
        <v>2</v>
      </c>
      <c r="AD109" s="186">
        <f>'Core Indicators'!GL109</f>
        <v>2</v>
      </c>
      <c r="AE109" s="186">
        <f>'Core Indicators'!GT109</f>
        <v>2</v>
      </c>
      <c r="AF109" s="186">
        <f>'Core Indicators'!HB109</f>
        <v>2</v>
      </c>
      <c r="AG109" s="186">
        <f t="shared" si="57"/>
        <v>2</v>
      </c>
      <c r="AH109" s="186">
        <f>'Core Indicators'!HJ109</f>
        <v>2</v>
      </c>
      <c r="AI109" s="186">
        <f>'Core Indicators'!HR109</f>
        <v>2</v>
      </c>
      <c r="AJ109" s="186">
        <f t="shared" si="58"/>
        <v>2</v>
      </c>
      <c r="AK109" s="186">
        <f>'Core Indicators'!HZ109</f>
        <v>2</v>
      </c>
      <c r="AL109" s="186">
        <f>'Core Indicators'!IH109</f>
        <v>2</v>
      </c>
      <c r="AM109" s="186">
        <f>'Core Indicators'!IP109</f>
        <v>2</v>
      </c>
      <c r="AN109" s="186">
        <f t="shared" si="59"/>
        <v>2</v>
      </c>
    </row>
    <row r="110" spans="1:40" x14ac:dyDescent="0.35">
      <c r="A110" s="205" t="str">
        <f>Lists!C:C</f>
        <v>REG003</v>
      </c>
      <c r="B110" s="251" t="str">
        <f t="shared" si="45"/>
        <v>x</v>
      </c>
      <c r="C110" s="165">
        <f t="shared" si="46"/>
        <v>2</v>
      </c>
      <c r="D110" s="274">
        <f t="shared" si="47"/>
        <v>2.2999999999999998</v>
      </c>
      <c r="E110" s="205">
        <f>'Core Indicators'!R110</f>
        <v>2</v>
      </c>
      <c r="F110" s="205">
        <f>'Core Indicators'!Z110</f>
        <v>2</v>
      </c>
      <c r="G110" s="165">
        <f t="shared" si="48"/>
        <v>2</v>
      </c>
      <c r="H110" s="205">
        <f>'Core Indicators'!AH110</f>
        <v>2</v>
      </c>
      <c r="I110" s="205" t="str">
        <f>'Core Indicators'!AP110</f>
        <v>x</v>
      </c>
      <c r="J110" s="205">
        <f>'Core Indicators'!BN110</f>
        <v>3</v>
      </c>
      <c r="K110" s="205">
        <f t="shared" si="49"/>
        <v>3</v>
      </c>
      <c r="L110" s="251">
        <f t="shared" si="50"/>
        <v>2.5</v>
      </c>
      <c r="M110" s="274" t="str">
        <f t="shared" si="51"/>
        <v>x</v>
      </c>
      <c r="N110" s="206" t="str">
        <f>'Core Indicators'!DJ110</f>
        <v>x</v>
      </c>
      <c r="O110" s="206">
        <f>'Core Indicators'!DR110</f>
        <v>3</v>
      </c>
      <c r="P110" s="206">
        <f>'Core Indicators'!DZ110</f>
        <v>3</v>
      </c>
      <c r="Q110" s="206">
        <f>'Core Indicators'!EH110</f>
        <v>3</v>
      </c>
      <c r="R110" s="206">
        <f>'Core Indicators'!EP110</f>
        <v>3</v>
      </c>
      <c r="S110" s="165">
        <f t="shared" si="52"/>
        <v>1.7</v>
      </c>
      <c r="T110" s="165">
        <f t="shared" si="53"/>
        <v>1.3333333333333333</v>
      </c>
      <c r="U110" s="205">
        <v>1</v>
      </c>
      <c r="V110" s="205">
        <v>1</v>
      </c>
      <c r="W110" s="205">
        <f>'Core Indicators'!EX110</f>
        <v>3</v>
      </c>
      <c r="X110" s="165">
        <f t="shared" si="54"/>
        <v>2</v>
      </c>
      <c r="Y110" s="205">
        <v>1</v>
      </c>
      <c r="Z110" s="165">
        <f t="shared" si="55"/>
        <v>2</v>
      </c>
      <c r="AA110" s="205">
        <f>'Core Indicators'!FF110</f>
        <v>2</v>
      </c>
      <c r="AB110" s="205">
        <f t="shared" si="56"/>
        <v>2</v>
      </c>
      <c r="AC110" s="186">
        <f>'Core Indicators'!GD110</f>
        <v>2</v>
      </c>
      <c r="AD110" s="186">
        <f>'Core Indicators'!GL110</f>
        <v>2</v>
      </c>
      <c r="AE110" s="186">
        <f>'Core Indicators'!GT110</f>
        <v>2</v>
      </c>
      <c r="AF110" s="186">
        <f>'Core Indicators'!HB110</f>
        <v>2</v>
      </c>
      <c r="AG110" s="186">
        <f t="shared" si="57"/>
        <v>2</v>
      </c>
      <c r="AH110" s="186">
        <f>'Core Indicators'!HJ110</f>
        <v>2</v>
      </c>
      <c r="AI110" s="186">
        <f>'Core Indicators'!HR110</f>
        <v>2</v>
      </c>
      <c r="AJ110" s="186">
        <f t="shared" si="58"/>
        <v>2</v>
      </c>
      <c r="AK110" s="186">
        <f>'Core Indicators'!HZ110</f>
        <v>2</v>
      </c>
      <c r="AL110" s="186">
        <f>'Core Indicators'!IH110</f>
        <v>2</v>
      </c>
      <c r="AM110" s="186">
        <f>'Core Indicators'!IP110</f>
        <v>2</v>
      </c>
      <c r="AN110" s="186">
        <f t="shared" si="59"/>
        <v>2</v>
      </c>
    </row>
    <row r="111" spans="1:40" x14ac:dyDescent="0.35">
      <c r="A111" s="205" t="str">
        <f>Lists!C:C</f>
        <v>REG004</v>
      </c>
      <c r="B111" s="251">
        <f t="shared" si="45"/>
        <v>2</v>
      </c>
      <c r="C111" s="165">
        <f t="shared" si="46"/>
        <v>0</v>
      </c>
      <c r="D111" s="274">
        <f t="shared" si="47"/>
        <v>2.2999999999999998</v>
      </c>
      <c r="E111" s="205">
        <f>'Core Indicators'!R111</f>
        <v>2</v>
      </c>
      <c r="F111" s="205">
        <f>'Core Indicators'!Z111</f>
        <v>2</v>
      </c>
      <c r="G111" s="165">
        <f t="shared" si="48"/>
        <v>2</v>
      </c>
      <c r="H111" s="205">
        <f>'Core Indicators'!AH111</f>
        <v>2</v>
      </c>
      <c r="I111" s="205">
        <f>'Core Indicators'!AP111</f>
        <v>3</v>
      </c>
      <c r="J111" s="205">
        <f>'Core Indicators'!BN111</f>
        <v>3</v>
      </c>
      <c r="K111" s="205">
        <f t="shared" si="49"/>
        <v>3</v>
      </c>
      <c r="L111" s="251">
        <f t="shared" si="50"/>
        <v>2.5</v>
      </c>
      <c r="M111" s="274">
        <f t="shared" si="51"/>
        <v>2</v>
      </c>
      <c r="N111" s="206">
        <f>'Core Indicators'!DJ111</f>
        <v>2</v>
      </c>
      <c r="O111" s="206">
        <f>'Core Indicators'!DR111</f>
        <v>2</v>
      </c>
      <c r="P111" s="206">
        <f>'Core Indicators'!DZ111</f>
        <v>2</v>
      </c>
      <c r="Q111" s="206">
        <f>'Core Indicators'!EH111</f>
        <v>2</v>
      </c>
      <c r="R111" s="206">
        <f>'Core Indicators'!EP111</f>
        <v>2</v>
      </c>
      <c r="S111" s="165">
        <f t="shared" si="52"/>
        <v>1.7</v>
      </c>
      <c r="T111" s="165">
        <f t="shared" si="53"/>
        <v>1.3333333333333333</v>
      </c>
      <c r="U111" s="205">
        <v>1</v>
      </c>
      <c r="V111" s="205">
        <v>1</v>
      </c>
      <c r="W111" s="205">
        <f>'Core Indicators'!EX111</f>
        <v>3</v>
      </c>
      <c r="X111" s="165">
        <f t="shared" si="54"/>
        <v>2</v>
      </c>
      <c r="Y111" s="205">
        <v>1</v>
      </c>
      <c r="Z111" s="165">
        <f t="shared" si="55"/>
        <v>2</v>
      </c>
      <c r="AA111" s="205">
        <f>'Core Indicators'!FF111</f>
        <v>2</v>
      </c>
      <c r="AB111" s="205">
        <f t="shared" si="56"/>
        <v>2</v>
      </c>
      <c r="AC111" s="186">
        <f>'Core Indicators'!GD111</f>
        <v>2</v>
      </c>
      <c r="AD111" s="186">
        <f>'Core Indicators'!GL111</f>
        <v>2</v>
      </c>
      <c r="AE111" s="186">
        <f>'Core Indicators'!GT111</f>
        <v>2</v>
      </c>
      <c r="AF111" s="186">
        <f>'Core Indicators'!HB111</f>
        <v>2</v>
      </c>
      <c r="AG111" s="186">
        <f t="shared" si="57"/>
        <v>2</v>
      </c>
      <c r="AH111" s="186">
        <f>'Core Indicators'!HJ111</f>
        <v>2</v>
      </c>
      <c r="AI111" s="186">
        <f>'Core Indicators'!HR111</f>
        <v>2</v>
      </c>
      <c r="AJ111" s="186">
        <f t="shared" si="58"/>
        <v>2</v>
      </c>
      <c r="AK111" s="186">
        <f>'Core Indicators'!HZ111</f>
        <v>2</v>
      </c>
      <c r="AL111" s="186">
        <f>'Core Indicators'!IH111</f>
        <v>2</v>
      </c>
      <c r="AM111" s="186">
        <f>'Core Indicators'!IP111</f>
        <v>2</v>
      </c>
      <c r="AN111" s="186">
        <f t="shared" si="59"/>
        <v>2</v>
      </c>
    </row>
    <row r="112" spans="1:40" x14ac:dyDescent="0.35">
      <c r="A112" s="205" t="str">
        <f>Lists!C:C</f>
        <v>REG006</v>
      </c>
      <c r="B112" s="251">
        <f t="shared" si="45"/>
        <v>2.4</v>
      </c>
      <c r="C112" s="165">
        <f t="shared" si="46"/>
        <v>1</v>
      </c>
      <c r="D112" s="274">
        <f t="shared" si="47"/>
        <v>2.2000000000000002</v>
      </c>
      <c r="E112" s="205">
        <f>'Core Indicators'!R112</f>
        <v>2</v>
      </c>
      <c r="F112" s="205">
        <f>'Core Indicators'!Z112</f>
        <v>2</v>
      </c>
      <c r="G112" s="165">
        <f t="shared" si="48"/>
        <v>2</v>
      </c>
      <c r="H112" s="205">
        <f>'Core Indicators'!AH112</f>
        <v>2</v>
      </c>
      <c r="I112" s="205">
        <f>'Core Indicators'!AP112</f>
        <v>2</v>
      </c>
      <c r="J112" s="205">
        <f>'Core Indicators'!BN112</f>
        <v>3</v>
      </c>
      <c r="K112" s="205">
        <f t="shared" si="49"/>
        <v>2.5</v>
      </c>
      <c r="L112" s="251">
        <f t="shared" si="50"/>
        <v>2.2999999999999998</v>
      </c>
      <c r="M112" s="274">
        <f t="shared" si="51"/>
        <v>3</v>
      </c>
      <c r="N112" s="206">
        <f>'Core Indicators'!DJ112</f>
        <v>3</v>
      </c>
      <c r="O112" s="206">
        <f>'Core Indicators'!DR112</f>
        <v>3</v>
      </c>
      <c r="P112" s="206">
        <f>'Core Indicators'!DZ112</f>
        <v>3</v>
      </c>
      <c r="Q112" s="206">
        <f>'Core Indicators'!EH112</f>
        <v>3</v>
      </c>
      <c r="R112" s="206">
        <f>'Core Indicators'!EP112</f>
        <v>3</v>
      </c>
      <c r="S112" s="165">
        <f t="shared" si="52"/>
        <v>1.7</v>
      </c>
      <c r="T112" s="165">
        <f t="shared" si="53"/>
        <v>1.3333333333333333</v>
      </c>
      <c r="U112" s="205">
        <v>1</v>
      </c>
      <c r="V112" s="205">
        <v>1</v>
      </c>
      <c r="W112" s="205">
        <f>'Core Indicators'!EX112</f>
        <v>3</v>
      </c>
      <c r="X112" s="165">
        <f t="shared" si="54"/>
        <v>2</v>
      </c>
      <c r="Y112" s="205">
        <v>1</v>
      </c>
      <c r="Z112" s="165">
        <f t="shared" si="55"/>
        <v>2</v>
      </c>
      <c r="AA112" s="205" t="str">
        <f>'Core Indicators'!FF112</f>
        <v>x</v>
      </c>
      <c r="AB112" s="205">
        <f t="shared" si="56"/>
        <v>2</v>
      </c>
      <c r="AC112" s="186">
        <f>'Core Indicators'!GD112</f>
        <v>2</v>
      </c>
      <c r="AD112" s="186">
        <f>'Core Indicators'!GL112</f>
        <v>2</v>
      </c>
      <c r="AE112" s="186">
        <f>'Core Indicators'!GT112</f>
        <v>2</v>
      </c>
      <c r="AF112" s="186">
        <f>'Core Indicators'!HB112</f>
        <v>2</v>
      </c>
      <c r="AG112" s="186">
        <f t="shared" si="57"/>
        <v>2</v>
      </c>
      <c r="AH112" s="186">
        <f>'Core Indicators'!HJ112</f>
        <v>2</v>
      </c>
      <c r="AI112" s="186">
        <f>'Core Indicators'!HR112</f>
        <v>2</v>
      </c>
      <c r="AJ112" s="186">
        <f t="shared" si="58"/>
        <v>2</v>
      </c>
      <c r="AK112" s="186">
        <f>'Core Indicators'!HZ112</f>
        <v>2</v>
      </c>
      <c r="AL112" s="186">
        <f>'Core Indicators'!IH112</f>
        <v>2</v>
      </c>
      <c r="AM112" s="186">
        <f>'Core Indicators'!IP112</f>
        <v>2</v>
      </c>
      <c r="AN112" s="186">
        <f t="shared" si="59"/>
        <v>2</v>
      </c>
    </row>
    <row r="113" spans="1:40" x14ac:dyDescent="0.35">
      <c r="A113" s="205" t="str">
        <f>Lists!C:C</f>
        <v>REG007</v>
      </c>
      <c r="B113" s="251" t="str">
        <f t="shared" si="45"/>
        <v>x</v>
      </c>
      <c r="C113" s="165">
        <f t="shared" si="46"/>
        <v>5</v>
      </c>
      <c r="D113" s="274" t="str">
        <f t="shared" si="47"/>
        <v>x</v>
      </c>
      <c r="E113" s="205" t="str">
        <f>'Core Indicators'!R113</f>
        <v>x</v>
      </c>
      <c r="F113" s="205" t="str">
        <f>'Core Indicators'!Z113</f>
        <v>x</v>
      </c>
      <c r="G113" s="165" t="str">
        <f t="shared" si="48"/>
        <v>x</v>
      </c>
      <c r="H113" s="205" t="str">
        <f>'Core Indicators'!AH113</f>
        <v>x</v>
      </c>
      <c r="I113" s="205" t="str">
        <f>'Core Indicators'!AP113</f>
        <v>x</v>
      </c>
      <c r="J113" s="205">
        <f>'Core Indicators'!BN113</f>
        <v>2</v>
      </c>
      <c r="K113" s="205">
        <f t="shared" si="49"/>
        <v>2</v>
      </c>
      <c r="L113" s="251">
        <f t="shared" si="50"/>
        <v>2</v>
      </c>
      <c r="M113" s="274" t="str">
        <f t="shared" si="51"/>
        <v>x</v>
      </c>
      <c r="N113" s="206" t="str">
        <f>'Core Indicators'!DJ113</f>
        <v>x</v>
      </c>
      <c r="O113" s="206" t="str">
        <f>'Core Indicators'!DR113</f>
        <v>x</v>
      </c>
      <c r="P113" s="206" t="str">
        <f>'Core Indicators'!DZ113</f>
        <v>x</v>
      </c>
      <c r="Q113" s="206" t="str">
        <f>'Core Indicators'!EH113</f>
        <v>x</v>
      </c>
      <c r="R113" s="206" t="str">
        <f>'Core Indicators'!EP113</f>
        <v>x</v>
      </c>
      <c r="S113" s="165">
        <f t="shared" si="52"/>
        <v>1.3</v>
      </c>
      <c r="T113" s="165">
        <f t="shared" si="53"/>
        <v>1.1666666666666667</v>
      </c>
      <c r="U113" s="205">
        <v>1</v>
      </c>
      <c r="V113" s="205">
        <v>1</v>
      </c>
      <c r="W113" s="205">
        <f>'Core Indicators'!EX113</f>
        <v>2</v>
      </c>
      <c r="X113" s="165">
        <f t="shared" si="54"/>
        <v>1.5</v>
      </c>
      <c r="Y113" s="205">
        <v>1</v>
      </c>
      <c r="Z113" s="165">
        <f t="shared" si="55"/>
        <v>1.5</v>
      </c>
      <c r="AA113" s="205">
        <f>'Core Indicators'!FF113</f>
        <v>1</v>
      </c>
      <c r="AB113" s="205">
        <f t="shared" si="56"/>
        <v>2</v>
      </c>
      <c r="AC113" s="186">
        <f>'Core Indicators'!GD113</f>
        <v>2</v>
      </c>
      <c r="AD113" s="186">
        <f>'Core Indicators'!GL113</f>
        <v>2</v>
      </c>
      <c r="AE113" s="186">
        <f>'Core Indicators'!GT113</f>
        <v>2</v>
      </c>
      <c r="AF113" s="186">
        <f>'Core Indicators'!HB113</f>
        <v>2</v>
      </c>
      <c r="AG113" s="186">
        <f t="shared" si="57"/>
        <v>2</v>
      </c>
      <c r="AH113" s="186">
        <f>'Core Indicators'!HJ113</f>
        <v>2</v>
      </c>
      <c r="AI113" s="186">
        <f>'Core Indicators'!HR113</f>
        <v>2</v>
      </c>
      <c r="AJ113" s="186">
        <f t="shared" si="58"/>
        <v>2</v>
      </c>
      <c r="AK113" s="186">
        <f>'Core Indicators'!HZ113</f>
        <v>2</v>
      </c>
      <c r="AL113" s="186">
        <f>'Core Indicators'!IH113</f>
        <v>2</v>
      </c>
      <c r="AM113" s="186">
        <f>'Core Indicators'!IP113</f>
        <v>2</v>
      </c>
      <c r="AN113" s="186">
        <f t="shared" si="59"/>
        <v>2</v>
      </c>
    </row>
    <row r="114" spans="1:40" x14ac:dyDescent="0.35">
      <c r="A114" s="205" t="str">
        <f>Lists!C:C</f>
        <v>REG008</v>
      </c>
      <c r="B114" s="251" t="str">
        <f t="shared" si="45"/>
        <v>x</v>
      </c>
      <c r="C114" s="165">
        <f t="shared" si="46"/>
        <v>5</v>
      </c>
      <c r="D114" s="274" t="str">
        <f t="shared" si="47"/>
        <v>x</v>
      </c>
      <c r="E114" s="205" t="str">
        <f>'Core Indicators'!R114</f>
        <v>x</v>
      </c>
      <c r="F114" s="205" t="str">
        <f>'Core Indicators'!Z114</f>
        <v>x</v>
      </c>
      <c r="G114" s="165" t="str">
        <f t="shared" si="48"/>
        <v>x</v>
      </c>
      <c r="H114" s="205" t="str">
        <f>'Core Indicators'!AH114</f>
        <v>x</v>
      </c>
      <c r="I114" s="205" t="str">
        <f>'Core Indicators'!AP114</f>
        <v>x</v>
      </c>
      <c r="J114" s="205">
        <f>'Core Indicators'!BN114</f>
        <v>2</v>
      </c>
      <c r="K114" s="205">
        <f t="shared" si="49"/>
        <v>2</v>
      </c>
      <c r="L114" s="251">
        <f t="shared" si="50"/>
        <v>2</v>
      </c>
      <c r="M114" s="274" t="str">
        <f t="shared" si="51"/>
        <v>x</v>
      </c>
      <c r="N114" s="206" t="str">
        <f>'Core Indicators'!DJ114</f>
        <v>x</v>
      </c>
      <c r="O114" s="206" t="str">
        <f>'Core Indicators'!DR114</f>
        <v>x</v>
      </c>
      <c r="P114" s="206" t="str">
        <f>'Core Indicators'!DZ114</f>
        <v>x</v>
      </c>
      <c r="Q114" s="206" t="str">
        <f>'Core Indicators'!EH114</f>
        <v>x</v>
      </c>
      <c r="R114" s="206" t="str">
        <f>'Core Indicators'!EP114</f>
        <v>x</v>
      </c>
      <c r="S114" s="165">
        <f t="shared" si="52"/>
        <v>1.4</v>
      </c>
      <c r="T114" s="165">
        <f t="shared" si="53"/>
        <v>1.3333333333333333</v>
      </c>
      <c r="U114" s="205">
        <v>1</v>
      </c>
      <c r="V114" s="205">
        <v>1</v>
      </c>
      <c r="W114" s="205">
        <f>'Core Indicators'!EX114</f>
        <v>3</v>
      </c>
      <c r="X114" s="165">
        <f t="shared" si="54"/>
        <v>2</v>
      </c>
      <c r="Y114" s="205">
        <v>1</v>
      </c>
      <c r="Z114" s="165">
        <f t="shared" si="55"/>
        <v>1.5</v>
      </c>
      <c r="AA114" s="205">
        <f>'Core Indicators'!FF114</f>
        <v>1</v>
      </c>
      <c r="AB114" s="205">
        <f t="shared" si="56"/>
        <v>2</v>
      </c>
      <c r="AC114" s="186">
        <f>'Core Indicators'!GD114</f>
        <v>2</v>
      </c>
      <c r="AD114" s="186">
        <f>'Core Indicators'!GL114</f>
        <v>2</v>
      </c>
      <c r="AE114" s="186">
        <f>'Core Indicators'!GT114</f>
        <v>2</v>
      </c>
      <c r="AF114" s="186">
        <f>'Core Indicators'!HB114</f>
        <v>2</v>
      </c>
      <c r="AG114" s="186">
        <f t="shared" si="57"/>
        <v>2</v>
      </c>
      <c r="AH114" s="186">
        <f>'Core Indicators'!HJ114</f>
        <v>2</v>
      </c>
      <c r="AI114" s="186">
        <f>'Core Indicators'!HR114</f>
        <v>2</v>
      </c>
      <c r="AJ114" s="186">
        <f t="shared" si="58"/>
        <v>2</v>
      </c>
      <c r="AK114" s="186">
        <f>'Core Indicators'!HZ114</f>
        <v>2</v>
      </c>
      <c r="AL114" s="186">
        <f>'Core Indicators'!IH114</f>
        <v>2</v>
      </c>
      <c r="AM114" s="186">
        <f>'Core Indicators'!IP114</f>
        <v>2</v>
      </c>
      <c r="AN114" s="186">
        <f t="shared" si="59"/>
        <v>2</v>
      </c>
    </row>
    <row r="115" spans="1:40" x14ac:dyDescent="0.35">
      <c r="A115" s="205" t="str">
        <f>Lists!C:C</f>
        <v>REG011</v>
      </c>
      <c r="B115" s="251">
        <f t="shared" si="45"/>
        <v>1.9</v>
      </c>
      <c r="C115" s="165">
        <f t="shared" si="46"/>
        <v>0</v>
      </c>
      <c r="D115" s="274">
        <f t="shared" si="47"/>
        <v>2</v>
      </c>
      <c r="E115" s="205">
        <f>'Core Indicators'!R115</f>
        <v>2</v>
      </c>
      <c r="F115" s="205">
        <f>'Core Indicators'!Z115</f>
        <v>2</v>
      </c>
      <c r="G115" s="165">
        <f t="shared" si="48"/>
        <v>2</v>
      </c>
      <c r="H115" s="205">
        <f>'Core Indicators'!AH115</f>
        <v>2</v>
      </c>
      <c r="I115" s="205">
        <f>'Core Indicators'!AP115</f>
        <v>2</v>
      </c>
      <c r="J115" s="205">
        <f>'Core Indicators'!BN115</f>
        <v>2</v>
      </c>
      <c r="K115" s="205">
        <f t="shared" si="49"/>
        <v>2</v>
      </c>
      <c r="L115" s="251">
        <f t="shared" si="50"/>
        <v>2</v>
      </c>
      <c r="M115" s="274">
        <f t="shared" si="51"/>
        <v>2</v>
      </c>
      <c r="N115" s="206">
        <f>'Core Indicators'!DJ115</f>
        <v>2</v>
      </c>
      <c r="O115" s="206">
        <f>'Core Indicators'!DR115</f>
        <v>2</v>
      </c>
      <c r="P115" s="206">
        <f>'Core Indicators'!DZ115</f>
        <v>2</v>
      </c>
      <c r="Q115" s="206">
        <f>'Core Indicators'!EH115</f>
        <v>2</v>
      </c>
      <c r="R115" s="206" t="str">
        <f>'Core Indicators'!EP115</f>
        <v>x</v>
      </c>
      <c r="S115" s="165">
        <f t="shared" si="52"/>
        <v>1.6</v>
      </c>
      <c r="T115" s="165">
        <f t="shared" si="53"/>
        <v>1.1666666666666667</v>
      </c>
      <c r="U115" s="205">
        <v>1</v>
      </c>
      <c r="V115" s="205">
        <v>1</v>
      </c>
      <c r="W115" s="205">
        <f>'Core Indicators'!EX115</f>
        <v>2</v>
      </c>
      <c r="X115" s="165">
        <f t="shared" si="54"/>
        <v>1.5</v>
      </c>
      <c r="Y115" s="205">
        <v>1</v>
      </c>
      <c r="Z115" s="165">
        <f t="shared" si="55"/>
        <v>2</v>
      </c>
      <c r="AA115" s="205">
        <f>'Core Indicators'!FF115</f>
        <v>2</v>
      </c>
      <c r="AB115" s="205">
        <f t="shared" si="56"/>
        <v>2</v>
      </c>
      <c r="AC115" s="186">
        <f>'Core Indicators'!GD115</f>
        <v>2</v>
      </c>
      <c r="AD115" s="186">
        <f>'Core Indicators'!GL115</f>
        <v>2</v>
      </c>
      <c r="AE115" s="186">
        <f>'Core Indicators'!GT115</f>
        <v>2</v>
      </c>
      <c r="AF115" s="186">
        <f>'Core Indicators'!HB115</f>
        <v>2</v>
      </c>
      <c r="AG115" s="186">
        <f t="shared" si="57"/>
        <v>2</v>
      </c>
      <c r="AH115" s="186">
        <f>'Core Indicators'!HJ115</f>
        <v>2</v>
      </c>
      <c r="AI115" s="186">
        <f>'Core Indicators'!HR115</f>
        <v>2</v>
      </c>
      <c r="AJ115" s="186">
        <f t="shared" si="58"/>
        <v>2</v>
      </c>
      <c r="AK115" s="186">
        <f>'Core Indicators'!HZ115</f>
        <v>2</v>
      </c>
      <c r="AL115" s="186">
        <f>'Core Indicators'!IH115</f>
        <v>2</v>
      </c>
      <c r="AM115" s="186">
        <f>'Core Indicators'!IP115</f>
        <v>2</v>
      </c>
      <c r="AN115" s="186">
        <f t="shared" si="59"/>
        <v>2</v>
      </c>
    </row>
    <row r="116" spans="1:40" x14ac:dyDescent="0.35">
      <c r="A116" s="205" t="str">
        <f>Lists!C:C</f>
        <v>REG012</v>
      </c>
      <c r="B116" s="251">
        <f t="shared" si="45"/>
        <v>1.9</v>
      </c>
      <c r="C116" s="165">
        <f t="shared" si="46"/>
        <v>0</v>
      </c>
      <c r="D116" s="274">
        <f t="shared" si="47"/>
        <v>2</v>
      </c>
      <c r="E116" s="205">
        <f>'Core Indicators'!R116</f>
        <v>2</v>
      </c>
      <c r="F116" s="205">
        <f>'Core Indicators'!Z116</f>
        <v>2</v>
      </c>
      <c r="G116" s="165">
        <f t="shared" si="48"/>
        <v>2</v>
      </c>
      <c r="H116" s="205">
        <f>'Core Indicators'!AH116</f>
        <v>2</v>
      </c>
      <c r="I116" s="205">
        <f>'Core Indicators'!AP116</f>
        <v>2</v>
      </c>
      <c r="J116" s="205">
        <f>'Core Indicators'!BN116</f>
        <v>2</v>
      </c>
      <c r="K116" s="205">
        <f t="shared" si="49"/>
        <v>2</v>
      </c>
      <c r="L116" s="251">
        <f t="shared" si="50"/>
        <v>2</v>
      </c>
      <c r="M116" s="274">
        <f t="shared" si="51"/>
        <v>2</v>
      </c>
      <c r="N116" s="206">
        <f>'Core Indicators'!DJ116</f>
        <v>2</v>
      </c>
      <c r="O116" s="206">
        <f>'Core Indicators'!DR116</f>
        <v>2</v>
      </c>
      <c r="P116" s="206">
        <f>'Core Indicators'!DZ116</f>
        <v>2</v>
      </c>
      <c r="Q116" s="206">
        <f>'Core Indicators'!EH116</f>
        <v>2</v>
      </c>
      <c r="R116" s="206">
        <f>'Core Indicators'!EP116</f>
        <v>2</v>
      </c>
      <c r="S116" s="165">
        <f t="shared" si="52"/>
        <v>1.6</v>
      </c>
      <c r="T116" s="165">
        <f t="shared" si="53"/>
        <v>1.1666666666666667</v>
      </c>
      <c r="U116" s="205">
        <v>1</v>
      </c>
      <c r="V116" s="205">
        <v>1</v>
      </c>
      <c r="W116" s="205">
        <f>'Core Indicators'!EX116</f>
        <v>2</v>
      </c>
      <c r="X116" s="165">
        <f t="shared" si="54"/>
        <v>1.5</v>
      </c>
      <c r="Y116" s="205">
        <v>1</v>
      </c>
      <c r="Z116" s="165">
        <f t="shared" si="55"/>
        <v>2</v>
      </c>
      <c r="AA116" s="205">
        <f>'Core Indicators'!FF116</f>
        <v>2</v>
      </c>
      <c r="AB116" s="205">
        <f t="shared" si="56"/>
        <v>2</v>
      </c>
      <c r="AC116" s="186">
        <f>'Core Indicators'!GD116</f>
        <v>2</v>
      </c>
      <c r="AD116" s="186">
        <f>'Core Indicators'!GL116</f>
        <v>2</v>
      </c>
      <c r="AE116" s="186">
        <f>'Core Indicators'!GT116</f>
        <v>2</v>
      </c>
      <c r="AF116" s="186">
        <f>'Core Indicators'!HB116</f>
        <v>2</v>
      </c>
      <c r="AG116" s="186">
        <f t="shared" si="57"/>
        <v>2</v>
      </c>
      <c r="AH116" s="186">
        <f>'Core Indicators'!HJ116</f>
        <v>2</v>
      </c>
      <c r="AI116" s="186">
        <f>'Core Indicators'!HR116</f>
        <v>2</v>
      </c>
      <c r="AJ116" s="186">
        <f t="shared" si="58"/>
        <v>2</v>
      </c>
      <c r="AK116" s="186">
        <f>'Core Indicators'!HZ116</f>
        <v>2</v>
      </c>
      <c r="AL116" s="186">
        <f>'Core Indicators'!IH116</f>
        <v>2</v>
      </c>
      <c r="AM116" s="186">
        <f>'Core Indicators'!IP116</f>
        <v>2</v>
      </c>
      <c r="AN116" s="186">
        <f t="shared" si="59"/>
        <v>2</v>
      </c>
    </row>
    <row r="117" spans="1:40" x14ac:dyDescent="0.35">
      <c r="A117" s="205" t="str">
        <f>Lists!C:C</f>
        <v>REG013</v>
      </c>
      <c r="B117" s="251">
        <f t="shared" si="45"/>
        <v>2.2999999999999998</v>
      </c>
      <c r="C117" s="165">
        <f t="shared" si="46"/>
        <v>0</v>
      </c>
      <c r="D117" s="274">
        <f t="shared" si="47"/>
        <v>2.6</v>
      </c>
      <c r="E117" s="205">
        <f>'Core Indicators'!R117</f>
        <v>2</v>
      </c>
      <c r="F117" s="205">
        <f>'Core Indicators'!Z117</f>
        <v>2</v>
      </c>
      <c r="G117" s="165">
        <f t="shared" si="48"/>
        <v>2</v>
      </c>
      <c r="H117" s="205">
        <f>'Core Indicators'!AH117</f>
        <v>3</v>
      </c>
      <c r="I117" s="205">
        <f>'Core Indicators'!AP117</f>
        <v>3</v>
      </c>
      <c r="J117" s="205">
        <f>'Core Indicators'!BN117</f>
        <v>2</v>
      </c>
      <c r="K117" s="205">
        <f t="shared" si="49"/>
        <v>2.5</v>
      </c>
      <c r="L117" s="251">
        <f t="shared" si="50"/>
        <v>2.8</v>
      </c>
      <c r="M117" s="274">
        <f t="shared" si="51"/>
        <v>2.3333333333333335</v>
      </c>
      <c r="N117" s="206">
        <f>'Core Indicators'!DJ117</f>
        <v>2</v>
      </c>
      <c r="O117" s="206">
        <f>'Core Indicators'!DR117</f>
        <v>3</v>
      </c>
      <c r="P117" s="206">
        <f>'Core Indicators'!DZ117</f>
        <v>2</v>
      </c>
      <c r="Q117" s="206" t="str">
        <f>'Core Indicators'!EH117</f>
        <v>x</v>
      </c>
      <c r="R117" s="206" t="str">
        <f>'Core Indicators'!EP117</f>
        <v>x</v>
      </c>
      <c r="S117" s="165">
        <f t="shared" si="52"/>
        <v>1.9</v>
      </c>
      <c r="T117" s="165">
        <f t="shared" si="53"/>
        <v>1.1666666666666667</v>
      </c>
      <c r="U117" s="205">
        <v>1</v>
      </c>
      <c r="V117" s="205">
        <v>1</v>
      </c>
      <c r="W117" s="205">
        <f>'Core Indicators'!EX117</f>
        <v>2</v>
      </c>
      <c r="X117" s="165">
        <f t="shared" si="54"/>
        <v>1.5</v>
      </c>
      <c r="Y117" s="205">
        <v>1</v>
      </c>
      <c r="Z117" s="165">
        <f t="shared" si="55"/>
        <v>2.5</v>
      </c>
      <c r="AA117" s="205">
        <f>'Core Indicators'!FF117</f>
        <v>3</v>
      </c>
      <c r="AB117" s="205">
        <f t="shared" si="56"/>
        <v>2</v>
      </c>
      <c r="AC117" s="186">
        <f>'Core Indicators'!GD117</f>
        <v>2</v>
      </c>
      <c r="AD117" s="186">
        <f>'Core Indicators'!GL117</f>
        <v>2</v>
      </c>
      <c r="AE117" s="186">
        <f>'Core Indicators'!GT117</f>
        <v>2</v>
      </c>
      <c r="AF117" s="186">
        <f>'Core Indicators'!HB117</f>
        <v>2</v>
      </c>
      <c r="AG117" s="186">
        <f t="shared" si="57"/>
        <v>2</v>
      </c>
      <c r="AH117" s="186">
        <f>'Core Indicators'!HJ117</f>
        <v>2</v>
      </c>
      <c r="AI117" s="186">
        <f>'Core Indicators'!HR117</f>
        <v>2</v>
      </c>
      <c r="AJ117" s="186">
        <f t="shared" si="58"/>
        <v>2</v>
      </c>
      <c r="AK117" s="186">
        <f>'Core Indicators'!HZ117</f>
        <v>2</v>
      </c>
      <c r="AL117" s="186">
        <f>'Core Indicators'!IH117</f>
        <v>2</v>
      </c>
      <c r="AM117" s="186">
        <f>'Core Indicators'!IP117</f>
        <v>2</v>
      </c>
      <c r="AN117" s="186">
        <f t="shared" si="59"/>
        <v>2</v>
      </c>
    </row>
    <row r="118" spans="1:40" x14ac:dyDescent="0.35">
      <c r="A118" s="205" t="str">
        <f>Lists!C:C</f>
        <v>REG014</v>
      </c>
      <c r="B118" s="251">
        <f t="shared" si="45"/>
        <v>1.9</v>
      </c>
      <c r="C118" s="165">
        <f t="shared" si="46"/>
        <v>0</v>
      </c>
      <c r="D118" s="274">
        <f t="shared" si="47"/>
        <v>2</v>
      </c>
      <c r="E118" s="205">
        <f>'Core Indicators'!R118</f>
        <v>2</v>
      </c>
      <c r="F118" s="205">
        <f>'Core Indicators'!Z118</f>
        <v>2</v>
      </c>
      <c r="G118" s="165">
        <f t="shared" si="48"/>
        <v>2</v>
      </c>
      <c r="H118" s="205">
        <f>'Core Indicators'!AH118</f>
        <v>2</v>
      </c>
      <c r="I118" s="205">
        <f>'Core Indicators'!AP118</f>
        <v>2</v>
      </c>
      <c r="J118" s="205">
        <f>'Core Indicators'!BN118</f>
        <v>2</v>
      </c>
      <c r="K118" s="205">
        <f t="shared" si="49"/>
        <v>2</v>
      </c>
      <c r="L118" s="251">
        <f t="shared" si="50"/>
        <v>2</v>
      </c>
      <c r="M118" s="274">
        <f t="shared" si="51"/>
        <v>2</v>
      </c>
      <c r="N118" s="206">
        <f>'Core Indicators'!DJ118</f>
        <v>2</v>
      </c>
      <c r="O118" s="206">
        <f>'Core Indicators'!DR118</f>
        <v>2</v>
      </c>
      <c r="P118" s="206">
        <f>'Core Indicators'!DZ118</f>
        <v>2</v>
      </c>
      <c r="Q118" s="206">
        <f>'Core Indicators'!EH118</f>
        <v>2</v>
      </c>
      <c r="R118" s="206">
        <f>'Core Indicators'!EP118</f>
        <v>2</v>
      </c>
      <c r="S118" s="165">
        <f t="shared" si="52"/>
        <v>1.6</v>
      </c>
      <c r="T118" s="165">
        <f t="shared" si="53"/>
        <v>1.1666666666666667</v>
      </c>
      <c r="U118" s="205">
        <v>1</v>
      </c>
      <c r="V118" s="205">
        <v>1</v>
      </c>
      <c r="W118" s="205">
        <f>'Core Indicators'!EX118</f>
        <v>2</v>
      </c>
      <c r="X118" s="165">
        <f t="shared" si="54"/>
        <v>1.5</v>
      </c>
      <c r="Y118" s="205">
        <v>1</v>
      </c>
      <c r="Z118" s="165">
        <f t="shared" si="55"/>
        <v>2</v>
      </c>
      <c r="AA118" s="205">
        <f>'Core Indicators'!FF118</f>
        <v>2</v>
      </c>
      <c r="AB118" s="205">
        <f t="shared" si="56"/>
        <v>2</v>
      </c>
      <c r="AC118" s="186">
        <f>'Core Indicators'!GD118</f>
        <v>2</v>
      </c>
      <c r="AD118" s="186">
        <f>'Core Indicators'!GL118</f>
        <v>2</v>
      </c>
      <c r="AE118" s="186">
        <f>'Core Indicators'!GT118</f>
        <v>2</v>
      </c>
      <c r="AF118" s="186">
        <f>'Core Indicators'!HB118</f>
        <v>2</v>
      </c>
      <c r="AG118" s="186">
        <f t="shared" si="57"/>
        <v>2</v>
      </c>
      <c r="AH118" s="186">
        <f>'Core Indicators'!HJ118</f>
        <v>2</v>
      </c>
      <c r="AI118" s="186">
        <f>'Core Indicators'!HR118</f>
        <v>2</v>
      </c>
      <c r="AJ118" s="186">
        <f t="shared" si="58"/>
        <v>2</v>
      </c>
      <c r="AK118" s="186">
        <f>'Core Indicators'!HZ118</f>
        <v>2</v>
      </c>
      <c r="AL118" s="186">
        <f>'Core Indicators'!IH118</f>
        <v>2</v>
      </c>
      <c r="AM118" s="186">
        <f>'Core Indicators'!IP118</f>
        <v>2</v>
      </c>
      <c r="AN118" s="186">
        <f t="shared" si="59"/>
        <v>2</v>
      </c>
    </row>
    <row r="119" spans="1:40" x14ac:dyDescent="0.35">
      <c r="A119" s="205" t="str">
        <f>Lists!C:C</f>
        <v>ROU002</v>
      </c>
      <c r="B119" s="251">
        <f t="shared" si="45"/>
        <v>1.9</v>
      </c>
      <c r="C119" s="165">
        <f t="shared" si="46"/>
        <v>0</v>
      </c>
      <c r="D119" s="274">
        <f t="shared" si="47"/>
        <v>2</v>
      </c>
      <c r="E119" s="205">
        <f>'Core Indicators'!R119</f>
        <v>2</v>
      </c>
      <c r="F119" s="205">
        <f>'Core Indicators'!Z119</f>
        <v>2</v>
      </c>
      <c r="G119" s="165">
        <f t="shared" si="48"/>
        <v>2</v>
      </c>
      <c r="H119" s="205">
        <f>'Core Indicators'!AH119</f>
        <v>2</v>
      </c>
      <c r="I119" s="205">
        <f>'Core Indicators'!AP119</f>
        <v>2</v>
      </c>
      <c r="J119" s="205">
        <f>'Core Indicators'!BN119</f>
        <v>2</v>
      </c>
      <c r="K119" s="205">
        <f t="shared" si="49"/>
        <v>2</v>
      </c>
      <c r="L119" s="251">
        <f t="shared" si="50"/>
        <v>2</v>
      </c>
      <c r="M119" s="274">
        <f t="shared" si="51"/>
        <v>2</v>
      </c>
      <c r="N119" s="206">
        <f>'Core Indicators'!DJ119</f>
        <v>2</v>
      </c>
      <c r="O119" s="206">
        <f>'Core Indicators'!DR119</f>
        <v>2</v>
      </c>
      <c r="P119" s="206">
        <f>'Core Indicators'!DZ119</f>
        <v>2</v>
      </c>
      <c r="Q119" s="206">
        <f>'Core Indicators'!EH119</f>
        <v>2</v>
      </c>
      <c r="R119" s="206">
        <f>'Core Indicators'!EP119</f>
        <v>2</v>
      </c>
      <c r="S119" s="165">
        <f t="shared" si="52"/>
        <v>1.6</v>
      </c>
      <c r="T119" s="165">
        <f t="shared" si="53"/>
        <v>1.1666666666666667</v>
      </c>
      <c r="U119" s="205">
        <v>1</v>
      </c>
      <c r="V119" s="205">
        <v>1</v>
      </c>
      <c r="W119" s="205">
        <f>'Core Indicators'!EX119</f>
        <v>2</v>
      </c>
      <c r="X119" s="165">
        <f t="shared" si="54"/>
        <v>1.5</v>
      </c>
      <c r="Y119" s="205">
        <v>1</v>
      </c>
      <c r="Z119" s="165">
        <f t="shared" si="55"/>
        <v>2</v>
      </c>
      <c r="AA119" s="205">
        <f>'Core Indicators'!FF119</f>
        <v>2</v>
      </c>
      <c r="AB119" s="205">
        <f t="shared" si="56"/>
        <v>2</v>
      </c>
      <c r="AC119" s="186">
        <f>'Core Indicators'!GD119</f>
        <v>2</v>
      </c>
      <c r="AD119" s="186">
        <f>'Core Indicators'!GL119</f>
        <v>2</v>
      </c>
      <c r="AE119" s="186">
        <f>'Core Indicators'!GT119</f>
        <v>2</v>
      </c>
      <c r="AF119" s="186">
        <f>'Core Indicators'!HB119</f>
        <v>2</v>
      </c>
      <c r="AG119" s="186">
        <f t="shared" si="57"/>
        <v>2</v>
      </c>
      <c r="AH119" s="186">
        <f>'Core Indicators'!HJ119</f>
        <v>2</v>
      </c>
      <c r="AI119" s="186">
        <f>'Core Indicators'!HR119</f>
        <v>2</v>
      </c>
      <c r="AJ119" s="186">
        <f t="shared" si="58"/>
        <v>2</v>
      </c>
      <c r="AK119" s="186">
        <f>'Core Indicators'!HZ119</f>
        <v>2</v>
      </c>
      <c r="AL119" s="186">
        <f>'Core Indicators'!IH119</f>
        <v>2</v>
      </c>
      <c r="AM119" s="186">
        <f>'Core Indicators'!IP119</f>
        <v>2</v>
      </c>
      <c r="AN119" s="186">
        <f t="shared" si="59"/>
        <v>2</v>
      </c>
    </row>
    <row r="120" spans="1:40" x14ac:dyDescent="0.35">
      <c r="A120" s="205" t="str">
        <f>Lists!C:C</f>
        <v>RWA002</v>
      </c>
      <c r="B120" s="251">
        <f t="shared" si="45"/>
        <v>2</v>
      </c>
      <c r="C120" s="165">
        <f t="shared" si="46"/>
        <v>2</v>
      </c>
      <c r="D120" s="274">
        <f t="shared" si="47"/>
        <v>2</v>
      </c>
      <c r="E120" s="205">
        <f>'Core Indicators'!R120</f>
        <v>2</v>
      </c>
      <c r="F120" s="205">
        <f>'Core Indicators'!Z120</f>
        <v>2</v>
      </c>
      <c r="G120" s="165">
        <f t="shared" si="48"/>
        <v>2</v>
      </c>
      <c r="H120" s="205">
        <f>'Core Indicators'!AH120</f>
        <v>2</v>
      </c>
      <c r="I120" s="205">
        <f>'Core Indicators'!AP120</f>
        <v>2</v>
      </c>
      <c r="J120" s="205" t="str">
        <f>'Core Indicators'!BN120</f>
        <v>x</v>
      </c>
      <c r="K120" s="205">
        <f t="shared" si="49"/>
        <v>2</v>
      </c>
      <c r="L120" s="251">
        <f t="shared" si="50"/>
        <v>2</v>
      </c>
      <c r="M120" s="274">
        <f t="shared" si="51"/>
        <v>2.4</v>
      </c>
      <c r="N120" s="206">
        <f>'Core Indicators'!DJ120</f>
        <v>2</v>
      </c>
      <c r="O120" s="206">
        <f>'Core Indicators'!DR120</f>
        <v>2</v>
      </c>
      <c r="P120" s="206">
        <f>'Core Indicators'!DZ120</f>
        <v>2</v>
      </c>
      <c r="Q120" s="206">
        <f>'Core Indicators'!EH120</f>
        <v>3</v>
      </c>
      <c r="R120" s="206">
        <f>'Core Indicators'!EP120</f>
        <v>3</v>
      </c>
      <c r="S120" s="165">
        <f t="shared" si="52"/>
        <v>1.5</v>
      </c>
      <c r="T120" s="165">
        <f t="shared" si="53"/>
        <v>1</v>
      </c>
      <c r="U120" s="205">
        <v>1</v>
      </c>
      <c r="V120" s="205">
        <v>1</v>
      </c>
      <c r="W120" s="205" t="str">
        <f>'Core Indicators'!EX120</f>
        <v>x</v>
      </c>
      <c r="X120" s="165">
        <f t="shared" si="54"/>
        <v>1</v>
      </c>
      <c r="Y120" s="205">
        <v>1</v>
      </c>
      <c r="Z120" s="165">
        <f t="shared" si="55"/>
        <v>2</v>
      </c>
      <c r="AA120" s="205">
        <f>'Core Indicators'!FF120</f>
        <v>2</v>
      </c>
      <c r="AB120" s="205">
        <f t="shared" si="56"/>
        <v>2</v>
      </c>
      <c r="AC120" s="186">
        <f>'Core Indicators'!GD120</f>
        <v>2</v>
      </c>
      <c r="AD120" s="186">
        <f>'Core Indicators'!GL120</f>
        <v>2</v>
      </c>
      <c r="AE120" s="186">
        <f>'Core Indicators'!GT120</f>
        <v>2</v>
      </c>
      <c r="AF120" s="186">
        <f>'Core Indicators'!HB120</f>
        <v>2</v>
      </c>
      <c r="AG120" s="186">
        <f t="shared" si="57"/>
        <v>2</v>
      </c>
      <c r="AH120" s="186">
        <f>'Core Indicators'!HJ120</f>
        <v>2</v>
      </c>
      <c r="AI120" s="186">
        <f>'Core Indicators'!HR120</f>
        <v>2</v>
      </c>
      <c r="AJ120" s="186">
        <f t="shared" si="58"/>
        <v>2</v>
      </c>
      <c r="AK120" s="186">
        <f>'Core Indicators'!HZ120</f>
        <v>2</v>
      </c>
      <c r="AL120" s="186">
        <f>'Core Indicators'!IH120</f>
        <v>2</v>
      </c>
      <c r="AM120" s="186">
        <f>'Core Indicators'!IP120</f>
        <v>2</v>
      </c>
      <c r="AN120" s="186">
        <f t="shared" si="59"/>
        <v>2</v>
      </c>
    </row>
    <row r="121" spans="1:40" x14ac:dyDescent="0.35">
      <c r="A121" s="205" t="str">
        <f>Lists!C:C</f>
        <v>SDN001</v>
      </c>
      <c r="B121" s="251">
        <f t="shared" si="45"/>
        <v>1.3</v>
      </c>
      <c r="C121" s="165">
        <f t="shared" si="46"/>
        <v>0</v>
      </c>
      <c r="D121" s="274">
        <f t="shared" si="47"/>
        <v>1.4</v>
      </c>
      <c r="E121" s="205">
        <f>'Core Indicators'!R121</f>
        <v>2</v>
      </c>
      <c r="F121" s="205">
        <f>'Core Indicators'!Z121</f>
        <v>1</v>
      </c>
      <c r="G121" s="165">
        <f t="shared" si="48"/>
        <v>1.5</v>
      </c>
      <c r="H121" s="205">
        <f>'Core Indicators'!AH121</f>
        <v>1</v>
      </c>
      <c r="I121" s="205">
        <f>'Core Indicators'!AP121</f>
        <v>1</v>
      </c>
      <c r="J121" s="205">
        <f>'Core Indicators'!BN121</f>
        <v>2</v>
      </c>
      <c r="K121" s="205">
        <f t="shared" si="49"/>
        <v>1.5</v>
      </c>
      <c r="L121" s="251">
        <f t="shared" si="50"/>
        <v>1.3</v>
      </c>
      <c r="M121" s="274">
        <f t="shared" si="51"/>
        <v>1</v>
      </c>
      <c r="N121" s="206">
        <f>'Core Indicators'!DJ121</f>
        <v>1</v>
      </c>
      <c r="O121" s="206">
        <f>'Core Indicators'!DR121</f>
        <v>1</v>
      </c>
      <c r="P121" s="206">
        <f>'Core Indicators'!DZ121</f>
        <v>1</v>
      </c>
      <c r="Q121" s="206">
        <f>'Core Indicators'!EH121</f>
        <v>1</v>
      </c>
      <c r="R121" s="206">
        <f>'Core Indicators'!EP121</f>
        <v>1</v>
      </c>
      <c r="S121" s="165">
        <f t="shared" si="52"/>
        <v>1.6</v>
      </c>
      <c r="T121" s="165">
        <f t="shared" si="53"/>
        <v>1.1666666666666667</v>
      </c>
      <c r="U121" s="205">
        <v>1</v>
      </c>
      <c r="V121" s="205">
        <v>1</v>
      </c>
      <c r="W121" s="205">
        <f>'Core Indicators'!EX121</f>
        <v>2</v>
      </c>
      <c r="X121" s="165">
        <f t="shared" si="54"/>
        <v>1.5</v>
      </c>
      <c r="Y121" s="205">
        <v>1</v>
      </c>
      <c r="Z121" s="165">
        <f t="shared" si="55"/>
        <v>2</v>
      </c>
      <c r="AA121" s="205">
        <f>'Core Indicators'!FF121</f>
        <v>2</v>
      </c>
      <c r="AB121" s="205">
        <f t="shared" si="56"/>
        <v>2</v>
      </c>
      <c r="AC121" s="186">
        <f>'Core Indicators'!GD121</f>
        <v>2</v>
      </c>
      <c r="AD121" s="186">
        <f>'Core Indicators'!GL121</f>
        <v>2</v>
      </c>
      <c r="AE121" s="186">
        <f>'Core Indicators'!GT121</f>
        <v>2</v>
      </c>
      <c r="AF121" s="186">
        <f>'Core Indicators'!HB121</f>
        <v>2</v>
      </c>
      <c r="AG121" s="186">
        <f t="shared" si="57"/>
        <v>2</v>
      </c>
      <c r="AH121" s="186">
        <f>'Core Indicators'!HJ121</f>
        <v>2</v>
      </c>
      <c r="AI121" s="186">
        <f>'Core Indicators'!HR121</f>
        <v>2</v>
      </c>
      <c r="AJ121" s="186">
        <f t="shared" si="58"/>
        <v>2</v>
      </c>
      <c r="AK121" s="186">
        <f>'Core Indicators'!HZ121</f>
        <v>2</v>
      </c>
      <c r="AL121" s="186">
        <f>'Core Indicators'!IH121</f>
        <v>2</v>
      </c>
      <c r="AM121" s="186">
        <f>'Core Indicators'!IP121</f>
        <v>2</v>
      </c>
      <c r="AN121" s="186">
        <f t="shared" si="59"/>
        <v>2</v>
      </c>
    </row>
    <row r="122" spans="1:40" x14ac:dyDescent="0.35">
      <c r="A122" s="205" t="str">
        <f>Lists!C:C</f>
        <v>SDN005</v>
      </c>
      <c r="B122" s="251">
        <f t="shared" si="45"/>
        <v>1.9</v>
      </c>
      <c r="C122" s="165">
        <f t="shared" si="46"/>
        <v>0</v>
      </c>
      <c r="D122" s="274">
        <f t="shared" si="47"/>
        <v>2</v>
      </c>
      <c r="E122" s="205">
        <f>'Core Indicators'!R122</f>
        <v>2</v>
      </c>
      <c r="F122" s="205">
        <f>'Core Indicators'!Z122</f>
        <v>2</v>
      </c>
      <c r="G122" s="165">
        <f t="shared" si="48"/>
        <v>2</v>
      </c>
      <c r="H122" s="205">
        <f>'Core Indicators'!AH122</f>
        <v>2</v>
      </c>
      <c r="I122" s="205">
        <f>'Core Indicators'!AP122</f>
        <v>2</v>
      </c>
      <c r="J122" s="205">
        <f>'Core Indicators'!BN122</f>
        <v>2</v>
      </c>
      <c r="K122" s="205">
        <f t="shared" si="49"/>
        <v>2</v>
      </c>
      <c r="L122" s="251">
        <f t="shared" si="50"/>
        <v>2</v>
      </c>
      <c r="M122" s="274">
        <f t="shared" si="51"/>
        <v>2</v>
      </c>
      <c r="N122" s="206">
        <f>'Core Indicators'!DJ122</f>
        <v>2</v>
      </c>
      <c r="O122" s="206">
        <f>'Core Indicators'!DR122</f>
        <v>2</v>
      </c>
      <c r="P122" s="206">
        <f>'Core Indicators'!DZ122</f>
        <v>2</v>
      </c>
      <c r="Q122" s="206">
        <f>'Core Indicators'!EH122</f>
        <v>2</v>
      </c>
      <c r="R122" s="206">
        <f>'Core Indicators'!EP122</f>
        <v>2</v>
      </c>
      <c r="S122" s="165">
        <f t="shared" si="52"/>
        <v>1.6</v>
      </c>
      <c r="T122" s="165">
        <f t="shared" si="53"/>
        <v>1.1666666666666667</v>
      </c>
      <c r="U122" s="205">
        <v>1</v>
      </c>
      <c r="V122" s="205">
        <v>1</v>
      </c>
      <c r="W122" s="205">
        <f>'Core Indicators'!EX122</f>
        <v>2</v>
      </c>
      <c r="X122" s="165">
        <f t="shared" si="54"/>
        <v>1.5</v>
      </c>
      <c r="Y122" s="205">
        <v>1</v>
      </c>
      <c r="Z122" s="165">
        <f t="shared" si="55"/>
        <v>2</v>
      </c>
      <c r="AA122" s="205">
        <f>'Core Indicators'!FF122</f>
        <v>2</v>
      </c>
      <c r="AB122" s="205">
        <f t="shared" si="56"/>
        <v>2</v>
      </c>
      <c r="AC122" s="186">
        <f>'Core Indicators'!GD122</f>
        <v>2</v>
      </c>
      <c r="AD122" s="186">
        <f>'Core Indicators'!GL122</f>
        <v>2</v>
      </c>
      <c r="AE122" s="186">
        <f>'Core Indicators'!GT122</f>
        <v>2</v>
      </c>
      <c r="AF122" s="186">
        <f>'Core Indicators'!HB122</f>
        <v>2</v>
      </c>
      <c r="AG122" s="186">
        <f t="shared" si="57"/>
        <v>2</v>
      </c>
      <c r="AH122" s="186">
        <f>'Core Indicators'!HJ122</f>
        <v>2</v>
      </c>
      <c r="AI122" s="186">
        <f>'Core Indicators'!HR122</f>
        <v>2</v>
      </c>
      <c r="AJ122" s="186">
        <f t="shared" si="58"/>
        <v>2</v>
      </c>
      <c r="AK122" s="186">
        <f>'Core Indicators'!HZ122</f>
        <v>2</v>
      </c>
      <c r="AL122" s="186">
        <f>'Core Indicators'!IH122</f>
        <v>2</v>
      </c>
      <c r="AM122" s="186">
        <f>'Core Indicators'!IP122</f>
        <v>2</v>
      </c>
      <c r="AN122" s="186">
        <f t="shared" si="59"/>
        <v>2</v>
      </c>
    </row>
    <row r="123" spans="1:40" x14ac:dyDescent="0.35">
      <c r="A123" s="205" t="str">
        <f>Lists!C:C</f>
        <v>SDN008</v>
      </c>
      <c r="B123" s="251">
        <f t="shared" si="45"/>
        <v>1.3</v>
      </c>
      <c r="C123" s="165">
        <f t="shared" si="46"/>
        <v>0</v>
      </c>
      <c r="D123" s="274">
        <f t="shared" si="47"/>
        <v>1.4</v>
      </c>
      <c r="E123" s="205">
        <f>'Core Indicators'!R123</f>
        <v>2</v>
      </c>
      <c r="F123" s="205">
        <f>'Core Indicators'!Z123</f>
        <v>1</v>
      </c>
      <c r="G123" s="165">
        <f t="shared" si="48"/>
        <v>1.5</v>
      </c>
      <c r="H123" s="205">
        <f>'Core Indicators'!AH123</f>
        <v>1</v>
      </c>
      <c r="I123" s="205">
        <f>'Core Indicators'!AP123</f>
        <v>1</v>
      </c>
      <c r="J123" s="205">
        <f>'Core Indicators'!BN123</f>
        <v>2</v>
      </c>
      <c r="K123" s="205">
        <f t="shared" si="49"/>
        <v>1.5</v>
      </c>
      <c r="L123" s="251">
        <f t="shared" si="50"/>
        <v>1.3</v>
      </c>
      <c r="M123" s="274">
        <f t="shared" si="51"/>
        <v>1</v>
      </c>
      <c r="N123" s="206">
        <f>'Core Indicators'!DJ123</f>
        <v>1</v>
      </c>
      <c r="O123" s="206">
        <f>'Core Indicators'!DR123</f>
        <v>1</v>
      </c>
      <c r="P123" s="206">
        <f>'Core Indicators'!DZ123</f>
        <v>1</v>
      </c>
      <c r="Q123" s="206">
        <f>'Core Indicators'!EH123</f>
        <v>1</v>
      </c>
      <c r="R123" s="206">
        <f>'Core Indicators'!EP123</f>
        <v>1</v>
      </c>
      <c r="S123" s="165">
        <f t="shared" si="52"/>
        <v>1.6</v>
      </c>
      <c r="T123" s="165">
        <f t="shared" si="53"/>
        <v>1.1666666666666667</v>
      </c>
      <c r="U123" s="205">
        <v>1</v>
      </c>
      <c r="V123" s="205">
        <v>1</v>
      </c>
      <c r="W123" s="205">
        <f>'Core Indicators'!EX123</f>
        <v>2</v>
      </c>
      <c r="X123" s="165">
        <f t="shared" si="54"/>
        <v>1.5</v>
      </c>
      <c r="Y123" s="205">
        <v>1</v>
      </c>
      <c r="Z123" s="165">
        <f t="shared" si="55"/>
        <v>2</v>
      </c>
      <c r="AA123" s="205">
        <f>'Core Indicators'!FF123</f>
        <v>2</v>
      </c>
      <c r="AB123" s="205">
        <f t="shared" si="56"/>
        <v>2</v>
      </c>
      <c r="AC123" s="186">
        <f>'Core Indicators'!GD123</f>
        <v>2</v>
      </c>
      <c r="AD123" s="186">
        <f>'Core Indicators'!GL123</f>
        <v>2</v>
      </c>
      <c r="AE123" s="186">
        <f>'Core Indicators'!GT123</f>
        <v>2</v>
      </c>
      <c r="AF123" s="186">
        <f>'Core Indicators'!HB123</f>
        <v>2</v>
      </c>
      <c r="AG123" s="186">
        <f t="shared" si="57"/>
        <v>2</v>
      </c>
      <c r="AH123" s="186">
        <f>'Core Indicators'!HJ123</f>
        <v>2</v>
      </c>
      <c r="AI123" s="186">
        <f>'Core Indicators'!HR123</f>
        <v>2</v>
      </c>
      <c r="AJ123" s="186">
        <f t="shared" si="58"/>
        <v>2</v>
      </c>
      <c r="AK123" s="186">
        <f>'Core Indicators'!HZ123</f>
        <v>2</v>
      </c>
      <c r="AL123" s="186">
        <f>'Core Indicators'!IH123</f>
        <v>2</v>
      </c>
      <c r="AM123" s="186">
        <f>'Core Indicators'!IP123</f>
        <v>2</v>
      </c>
      <c r="AN123" s="186">
        <f t="shared" si="59"/>
        <v>2</v>
      </c>
    </row>
    <row r="124" spans="1:40" x14ac:dyDescent="0.35">
      <c r="A124" s="205" t="str">
        <f>Lists!C:C</f>
        <v>SEN002</v>
      </c>
      <c r="B124" s="251">
        <f t="shared" si="45"/>
        <v>1.9</v>
      </c>
      <c r="C124" s="165">
        <f t="shared" si="46"/>
        <v>1</v>
      </c>
      <c r="D124" s="274">
        <f t="shared" si="47"/>
        <v>2</v>
      </c>
      <c r="E124" s="205">
        <f>'Core Indicators'!R124</f>
        <v>2</v>
      </c>
      <c r="F124" s="205">
        <f>'Core Indicators'!Z124</f>
        <v>2</v>
      </c>
      <c r="G124" s="165">
        <f t="shared" si="48"/>
        <v>2</v>
      </c>
      <c r="H124" s="205">
        <f>'Core Indicators'!AH124</f>
        <v>2</v>
      </c>
      <c r="I124" s="205" t="str">
        <f>'Core Indicators'!AP124</f>
        <v>x</v>
      </c>
      <c r="J124" s="205">
        <f>'Core Indicators'!BN124</f>
        <v>2</v>
      </c>
      <c r="K124" s="205">
        <f t="shared" si="49"/>
        <v>2</v>
      </c>
      <c r="L124" s="251">
        <f t="shared" si="50"/>
        <v>2</v>
      </c>
      <c r="M124" s="274">
        <f t="shared" si="51"/>
        <v>2</v>
      </c>
      <c r="N124" s="206">
        <f>'Core Indicators'!DJ124</f>
        <v>2</v>
      </c>
      <c r="O124" s="206">
        <f>'Core Indicators'!DR124</f>
        <v>2</v>
      </c>
      <c r="P124" s="206">
        <f>'Core Indicators'!DZ124</f>
        <v>2</v>
      </c>
      <c r="Q124" s="206">
        <f>'Core Indicators'!EH124</f>
        <v>2</v>
      </c>
      <c r="R124" s="206">
        <f>'Core Indicators'!EP124</f>
        <v>2</v>
      </c>
      <c r="S124" s="165">
        <f t="shared" si="52"/>
        <v>1.6</v>
      </c>
      <c r="T124" s="165">
        <f t="shared" si="53"/>
        <v>1.1666666666666667</v>
      </c>
      <c r="U124" s="205">
        <v>1</v>
      </c>
      <c r="V124" s="205">
        <v>1</v>
      </c>
      <c r="W124" s="205">
        <f>'Core Indicators'!EX124</f>
        <v>2</v>
      </c>
      <c r="X124" s="165">
        <f t="shared" si="54"/>
        <v>1.5</v>
      </c>
      <c r="Y124" s="205">
        <v>1</v>
      </c>
      <c r="Z124" s="165">
        <f t="shared" si="55"/>
        <v>2</v>
      </c>
      <c r="AA124" s="205">
        <f>'Core Indicators'!FF124</f>
        <v>2</v>
      </c>
      <c r="AB124" s="205">
        <f t="shared" si="56"/>
        <v>2</v>
      </c>
      <c r="AC124" s="186">
        <f>'Core Indicators'!GD124</f>
        <v>2</v>
      </c>
      <c r="AD124" s="186">
        <f>'Core Indicators'!GL124</f>
        <v>2</v>
      </c>
      <c r="AE124" s="186">
        <f>'Core Indicators'!GT124</f>
        <v>2</v>
      </c>
      <c r="AF124" s="186">
        <f>'Core Indicators'!HB124</f>
        <v>2</v>
      </c>
      <c r="AG124" s="186">
        <f t="shared" si="57"/>
        <v>2</v>
      </c>
      <c r="AH124" s="186">
        <f>'Core Indicators'!HJ124</f>
        <v>2</v>
      </c>
      <c r="AI124" s="186">
        <f>'Core Indicators'!HR124</f>
        <v>2</v>
      </c>
      <c r="AJ124" s="186">
        <f t="shared" si="58"/>
        <v>2</v>
      </c>
      <c r="AK124" s="186">
        <f>'Core Indicators'!HZ124</f>
        <v>2</v>
      </c>
      <c r="AL124" s="186">
        <f>'Core Indicators'!IH124</f>
        <v>2</v>
      </c>
      <c r="AM124" s="186">
        <f>'Core Indicators'!IP124</f>
        <v>2</v>
      </c>
      <c r="AN124" s="186">
        <f t="shared" si="59"/>
        <v>2</v>
      </c>
    </row>
    <row r="125" spans="1:40" x14ac:dyDescent="0.35">
      <c r="A125" s="205" t="str">
        <f>Lists!C:C</f>
        <v>SLV001</v>
      </c>
      <c r="B125" s="251">
        <f t="shared" si="45"/>
        <v>1.9</v>
      </c>
      <c r="C125" s="165">
        <f t="shared" si="46"/>
        <v>0</v>
      </c>
      <c r="D125" s="274">
        <f t="shared" si="47"/>
        <v>2.2000000000000002</v>
      </c>
      <c r="E125" s="205">
        <f>'Core Indicators'!R125</f>
        <v>2</v>
      </c>
      <c r="F125" s="205">
        <f>'Core Indicators'!Z125</f>
        <v>2</v>
      </c>
      <c r="G125" s="165">
        <f t="shared" si="48"/>
        <v>2</v>
      </c>
      <c r="H125" s="205">
        <f>'Core Indicators'!AH125</f>
        <v>2</v>
      </c>
      <c r="I125" s="205">
        <f>'Core Indicators'!AP125</f>
        <v>3</v>
      </c>
      <c r="J125" s="205">
        <f>'Core Indicators'!BN125</f>
        <v>2</v>
      </c>
      <c r="K125" s="205">
        <f t="shared" si="49"/>
        <v>2.5</v>
      </c>
      <c r="L125" s="251">
        <f t="shared" si="50"/>
        <v>2.2999999999999998</v>
      </c>
      <c r="M125" s="274">
        <f t="shared" si="51"/>
        <v>2</v>
      </c>
      <c r="N125" s="206">
        <f>'Core Indicators'!DJ125</f>
        <v>2</v>
      </c>
      <c r="O125" s="206">
        <f>'Core Indicators'!DR125</f>
        <v>2</v>
      </c>
      <c r="P125" s="206">
        <f>'Core Indicators'!DZ125</f>
        <v>2</v>
      </c>
      <c r="Q125" s="206" t="str">
        <f>'Core Indicators'!EH125</f>
        <v>x</v>
      </c>
      <c r="R125" s="206" t="str">
        <f>'Core Indicators'!EP125</f>
        <v>x</v>
      </c>
      <c r="S125" s="165">
        <f t="shared" si="52"/>
        <v>1.6</v>
      </c>
      <c r="T125" s="165">
        <f t="shared" si="53"/>
        <v>1.1666666666666667</v>
      </c>
      <c r="U125" s="205">
        <v>1</v>
      </c>
      <c r="V125" s="205">
        <v>1</v>
      </c>
      <c r="W125" s="205">
        <f>'Core Indicators'!EX125</f>
        <v>2</v>
      </c>
      <c r="X125" s="165">
        <f t="shared" si="54"/>
        <v>1.5</v>
      </c>
      <c r="Y125" s="205">
        <v>1</v>
      </c>
      <c r="Z125" s="165">
        <f t="shared" si="55"/>
        <v>2</v>
      </c>
      <c r="AA125" s="205">
        <f>'Core Indicators'!FF125</f>
        <v>2</v>
      </c>
      <c r="AB125" s="205">
        <f t="shared" si="56"/>
        <v>2</v>
      </c>
      <c r="AC125" s="186">
        <f>'Core Indicators'!GD125</f>
        <v>2</v>
      </c>
      <c r="AD125" s="186">
        <f>'Core Indicators'!GL125</f>
        <v>2</v>
      </c>
      <c r="AE125" s="186">
        <f>'Core Indicators'!GT125</f>
        <v>2</v>
      </c>
      <c r="AF125" s="186">
        <f>'Core Indicators'!HB125</f>
        <v>2</v>
      </c>
      <c r="AG125" s="186">
        <f t="shared" si="57"/>
        <v>2</v>
      </c>
      <c r="AH125" s="186">
        <f>'Core Indicators'!HJ125</f>
        <v>2</v>
      </c>
      <c r="AI125" s="186">
        <f>'Core Indicators'!HR125</f>
        <v>2</v>
      </c>
      <c r="AJ125" s="186">
        <f t="shared" si="58"/>
        <v>2</v>
      </c>
      <c r="AK125" s="186">
        <f>'Core Indicators'!HZ125</f>
        <v>2</v>
      </c>
      <c r="AL125" s="186">
        <f>'Core Indicators'!IH125</f>
        <v>2</v>
      </c>
      <c r="AM125" s="186">
        <f>'Core Indicators'!IP125</f>
        <v>2</v>
      </c>
      <c r="AN125" s="186">
        <f t="shared" si="59"/>
        <v>2</v>
      </c>
    </row>
    <row r="126" spans="1:40" x14ac:dyDescent="0.35">
      <c r="A126" s="205" t="str">
        <f>Lists!C:C</f>
        <v>SOM001</v>
      </c>
      <c r="B126" s="251">
        <f t="shared" si="45"/>
        <v>1.8</v>
      </c>
      <c r="C126" s="165">
        <f t="shared" si="46"/>
        <v>0</v>
      </c>
      <c r="D126" s="274">
        <f t="shared" si="47"/>
        <v>2</v>
      </c>
      <c r="E126" s="205">
        <f>'Core Indicators'!R126</f>
        <v>1</v>
      </c>
      <c r="F126" s="205">
        <f>'Core Indicators'!Z126</f>
        <v>2</v>
      </c>
      <c r="G126" s="165">
        <f t="shared" si="48"/>
        <v>1.5</v>
      </c>
      <c r="H126" s="205">
        <f>'Core Indicators'!AH126</f>
        <v>2</v>
      </c>
      <c r="I126" s="205">
        <f>'Core Indicators'!AP126</f>
        <v>3</v>
      </c>
      <c r="J126" s="205">
        <f>'Core Indicators'!BN126</f>
        <v>2</v>
      </c>
      <c r="K126" s="205">
        <f t="shared" si="49"/>
        <v>2.5</v>
      </c>
      <c r="L126" s="251">
        <f t="shared" si="50"/>
        <v>2.2999999999999998</v>
      </c>
      <c r="M126" s="274">
        <f t="shared" si="51"/>
        <v>2</v>
      </c>
      <c r="N126" s="206">
        <f>'Core Indicators'!DJ126</f>
        <v>2</v>
      </c>
      <c r="O126" s="206">
        <f>'Core Indicators'!DR126</f>
        <v>2</v>
      </c>
      <c r="P126" s="206">
        <f>'Core Indicators'!DZ126</f>
        <v>2</v>
      </c>
      <c r="Q126" s="206">
        <f>'Core Indicators'!EH126</f>
        <v>2</v>
      </c>
      <c r="R126" s="206">
        <f>'Core Indicators'!EP126</f>
        <v>2</v>
      </c>
      <c r="S126" s="165">
        <f t="shared" si="52"/>
        <v>1.3</v>
      </c>
      <c r="T126" s="165">
        <f t="shared" si="53"/>
        <v>1.1666666666666667</v>
      </c>
      <c r="U126" s="205">
        <v>1</v>
      </c>
      <c r="V126" s="205">
        <v>1</v>
      </c>
      <c r="W126" s="205">
        <f>'Core Indicators'!EX126</f>
        <v>2</v>
      </c>
      <c r="X126" s="165">
        <f t="shared" si="54"/>
        <v>1.5</v>
      </c>
      <c r="Y126" s="205">
        <v>1</v>
      </c>
      <c r="Z126" s="165">
        <f t="shared" si="55"/>
        <v>1.5</v>
      </c>
      <c r="AA126" s="205">
        <f>'Core Indicators'!FF126</f>
        <v>1</v>
      </c>
      <c r="AB126" s="205">
        <f t="shared" si="56"/>
        <v>2</v>
      </c>
      <c r="AC126" s="186">
        <f>'Core Indicators'!GD126</f>
        <v>2</v>
      </c>
      <c r="AD126" s="186">
        <f>'Core Indicators'!GL126</f>
        <v>2</v>
      </c>
      <c r="AE126" s="186">
        <f>'Core Indicators'!GT126</f>
        <v>2</v>
      </c>
      <c r="AF126" s="186">
        <f>'Core Indicators'!HB126</f>
        <v>2</v>
      </c>
      <c r="AG126" s="186">
        <f t="shared" si="57"/>
        <v>2</v>
      </c>
      <c r="AH126" s="186">
        <f>'Core Indicators'!HJ126</f>
        <v>2</v>
      </c>
      <c r="AI126" s="186">
        <f>'Core Indicators'!HR126</f>
        <v>2</v>
      </c>
      <c r="AJ126" s="186">
        <f t="shared" si="58"/>
        <v>2</v>
      </c>
      <c r="AK126" s="186">
        <f>'Core Indicators'!HZ126</f>
        <v>2</v>
      </c>
      <c r="AL126" s="186">
        <f>'Core Indicators'!IH126</f>
        <v>2</v>
      </c>
      <c r="AM126" s="186">
        <f>'Core Indicators'!IP126</f>
        <v>2</v>
      </c>
      <c r="AN126" s="186">
        <f t="shared" si="59"/>
        <v>2</v>
      </c>
    </row>
    <row r="127" spans="1:40" x14ac:dyDescent="0.35">
      <c r="A127" s="205" t="str">
        <f>Lists!C:C</f>
        <v>SOM002</v>
      </c>
      <c r="B127" s="251">
        <f t="shared" si="45"/>
        <v>1.9</v>
      </c>
      <c r="C127" s="165">
        <f t="shared" si="46"/>
        <v>0</v>
      </c>
      <c r="D127" s="274">
        <f t="shared" si="47"/>
        <v>1.9</v>
      </c>
      <c r="E127" s="205">
        <f>'Core Indicators'!R127</f>
        <v>2</v>
      </c>
      <c r="F127" s="205">
        <f>'Core Indicators'!Z127</f>
        <v>3</v>
      </c>
      <c r="G127" s="165">
        <f t="shared" si="48"/>
        <v>2.5</v>
      </c>
      <c r="H127" s="205">
        <f>'Core Indicators'!AH127</f>
        <v>1</v>
      </c>
      <c r="I127" s="205">
        <f>'Core Indicators'!AP127</f>
        <v>1</v>
      </c>
      <c r="J127" s="205">
        <f>'Core Indicators'!BN127</f>
        <v>3</v>
      </c>
      <c r="K127" s="205">
        <f t="shared" si="49"/>
        <v>2.1</v>
      </c>
      <c r="L127" s="251">
        <f t="shared" si="50"/>
        <v>1.6</v>
      </c>
      <c r="M127" s="274">
        <f t="shared" si="51"/>
        <v>2</v>
      </c>
      <c r="N127" s="206">
        <f>'Core Indicators'!DJ127</f>
        <v>2</v>
      </c>
      <c r="O127" s="206">
        <f>'Core Indicators'!DR127</f>
        <v>2</v>
      </c>
      <c r="P127" s="206">
        <f>'Core Indicators'!DZ127</f>
        <v>2</v>
      </c>
      <c r="Q127" s="206">
        <f>'Core Indicators'!EH127</f>
        <v>2</v>
      </c>
      <c r="R127" s="206" t="str">
        <f>'Core Indicators'!EP127</f>
        <v>x</v>
      </c>
      <c r="S127" s="165">
        <f t="shared" si="52"/>
        <v>1.7</v>
      </c>
      <c r="T127" s="165">
        <f t="shared" si="53"/>
        <v>1.3333333333333333</v>
      </c>
      <c r="U127" s="205">
        <v>1</v>
      </c>
      <c r="V127" s="205">
        <v>1</v>
      </c>
      <c r="W127" s="205">
        <f>'Core Indicators'!EX127</f>
        <v>3</v>
      </c>
      <c r="X127" s="165">
        <f t="shared" si="54"/>
        <v>2</v>
      </c>
      <c r="Y127" s="205">
        <v>1</v>
      </c>
      <c r="Z127" s="165">
        <f t="shared" si="55"/>
        <v>2</v>
      </c>
      <c r="AA127" s="205">
        <f>'Core Indicators'!FF127</f>
        <v>2</v>
      </c>
      <c r="AB127" s="205">
        <f t="shared" si="56"/>
        <v>2</v>
      </c>
      <c r="AC127" s="186">
        <f>'Core Indicators'!GD127</f>
        <v>2</v>
      </c>
      <c r="AD127" s="186">
        <f>'Core Indicators'!GL127</f>
        <v>2</v>
      </c>
      <c r="AE127" s="186">
        <f>'Core Indicators'!GT127</f>
        <v>2</v>
      </c>
      <c r="AF127" s="186">
        <f>'Core Indicators'!HB127</f>
        <v>2</v>
      </c>
      <c r="AG127" s="186">
        <f t="shared" si="57"/>
        <v>2</v>
      </c>
      <c r="AH127" s="186">
        <f>'Core Indicators'!HJ127</f>
        <v>2</v>
      </c>
      <c r="AI127" s="186">
        <f>'Core Indicators'!HR127</f>
        <v>2</v>
      </c>
      <c r="AJ127" s="186">
        <f t="shared" si="58"/>
        <v>2</v>
      </c>
      <c r="AK127" s="186">
        <f>'Core Indicators'!HZ127</f>
        <v>2</v>
      </c>
      <c r="AL127" s="186">
        <f>'Core Indicators'!IH127</f>
        <v>2</v>
      </c>
      <c r="AM127" s="186">
        <f>'Core Indicators'!IP127</f>
        <v>2</v>
      </c>
      <c r="AN127" s="186">
        <f t="shared" si="59"/>
        <v>2</v>
      </c>
    </row>
    <row r="128" spans="1:40" x14ac:dyDescent="0.35">
      <c r="A128" s="205" t="str">
        <f>Lists!C:C</f>
        <v>SSD001</v>
      </c>
      <c r="B128" s="251">
        <f t="shared" si="45"/>
        <v>1.8</v>
      </c>
      <c r="C128" s="165">
        <f t="shared" si="46"/>
        <v>0</v>
      </c>
      <c r="D128" s="274">
        <f t="shared" si="47"/>
        <v>1.8</v>
      </c>
      <c r="E128" s="205">
        <f>'Core Indicators'!R128</f>
        <v>1</v>
      </c>
      <c r="F128" s="205">
        <f>'Core Indicators'!Z128</f>
        <v>2</v>
      </c>
      <c r="G128" s="165">
        <f t="shared" si="48"/>
        <v>1.5</v>
      </c>
      <c r="H128" s="205">
        <f>'Core Indicators'!AH128</f>
        <v>2</v>
      </c>
      <c r="I128" s="205">
        <f>'Core Indicators'!AP128</f>
        <v>2</v>
      </c>
      <c r="J128" s="205">
        <f>'Core Indicators'!BN128</f>
        <v>2</v>
      </c>
      <c r="K128" s="205">
        <f t="shared" si="49"/>
        <v>2</v>
      </c>
      <c r="L128" s="251">
        <f t="shared" si="50"/>
        <v>2</v>
      </c>
      <c r="M128" s="274">
        <f t="shared" si="51"/>
        <v>2</v>
      </c>
      <c r="N128" s="206">
        <f>'Core Indicators'!DJ128</f>
        <v>2</v>
      </c>
      <c r="O128" s="206">
        <f>'Core Indicators'!DR128</f>
        <v>2</v>
      </c>
      <c r="P128" s="206">
        <f>'Core Indicators'!DZ128</f>
        <v>2</v>
      </c>
      <c r="Q128" s="206">
        <f>'Core Indicators'!EH128</f>
        <v>2</v>
      </c>
      <c r="R128" s="206">
        <f>'Core Indicators'!EP128</f>
        <v>2</v>
      </c>
      <c r="S128" s="165">
        <f t="shared" si="52"/>
        <v>1.6</v>
      </c>
      <c r="T128" s="165">
        <f t="shared" si="53"/>
        <v>1.1666666666666667</v>
      </c>
      <c r="U128" s="205">
        <v>1</v>
      </c>
      <c r="V128" s="205">
        <v>1</v>
      </c>
      <c r="W128" s="205">
        <f>'Core Indicators'!EX128</f>
        <v>2</v>
      </c>
      <c r="X128" s="165">
        <f t="shared" si="54"/>
        <v>1.5</v>
      </c>
      <c r="Y128" s="205">
        <v>1</v>
      </c>
      <c r="Z128" s="165">
        <f t="shared" si="55"/>
        <v>2</v>
      </c>
      <c r="AA128" s="205">
        <f>'Core Indicators'!FF128</f>
        <v>2</v>
      </c>
      <c r="AB128" s="205">
        <f t="shared" si="56"/>
        <v>2</v>
      </c>
      <c r="AC128" s="186">
        <f>'Core Indicators'!GD128</f>
        <v>2</v>
      </c>
      <c r="AD128" s="186">
        <f>'Core Indicators'!GL128</f>
        <v>2</v>
      </c>
      <c r="AE128" s="186">
        <f>'Core Indicators'!GT128</f>
        <v>2</v>
      </c>
      <c r="AF128" s="186">
        <f>'Core Indicators'!HB128</f>
        <v>2</v>
      </c>
      <c r="AG128" s="186">
        <f t="shared" si="57"/>
        <v>2</v>
      </c>
      <c r="AH128" s="186">
        <f>'Core Indicators'!HJ128</f>
        <v>2</v>
      </c>
      <c r="AI128" s="186">
        <f>'Core Indicators'!HR128</f>
        <v>2</v>
      </c>
      <c r="AJ128" s="186">
        <f t="shared" si="58"/>
        <v>2</v>
      </c>
      <c r="AK128" s="186">
        <f>'Core Indicators'!HZ128</f>
        <v>2</v>
      </c>
      <c r="AL128" s="186">
        <f>'Core Indicators'!IH128</f>
        <v>2</v>
      </c>
      <c r="AM128" s="186">
        <f>'Core Indicators'!IP128</f>
        <v>2</v>
      </c>
      <c r="AN128" s="186">
        <f t="shared" si="59"/>
        <v>2</v>
      </c>
    </row>
    <row r="129" spans="1:40" x14ac:dyDescent="0.35">
      <c r="A129" s="205" t="str">
        <f>Lists!C:C</f>
        <v>SVK002</v>
      </c>
      <c r="B129" s="251">
        <f t="shared" si="45"/>
        <v>1.9</v>
      </c>
      <c r="C129" s="165">
        <f t="shared" si="46"/>
        <v>0</v>
      </c>
      <c r="D129" s="274">
        <f t="shared" si="47"/>
        <v>2</v>
      </c>
      <c r="E129" s="205">
        <f>'Core Indicators'!R129</f>
        <v>2</v>
      </c>
      <c r="F129" s="205">
        <f>'Core Indicators'!Z129</f>
        <v>2</v>
      </c>
      <c r="G129" s="165">
        <f t="shared" si="48"/>
        <v>2</v>
      </c>
      <c r="H129" s="205">
        <f>'Core Indicators'!AH129</f>
        <v>2</v>
      </c>
      <c r="I129" s="205">
        <f>'Core Indicators'!AP129</f>
        <v>2</v>
      </c>
      <c r="J129" s="205">
        <f>'Core Indicators'!BN129</f>
        <v>2</v>
      </c>
      <c r="K129" s="205">
        <f t="shared" si="49"/>
        <v>2</v>
      </c>
      <c r="L129" s="251">
        <f t="shared" si="50"/>
        <v>2</v>
      </c>
      <c r="M129" s="274">
        <f t="shared" si="51"/>
        <v>2</v>
      </c>
      <c r="N129" s="206">
        <f>'Core Indicators'!DJ129</f>
        <v>2</v>
      </c>
      <c r="O129" s="206">
        <f>'Core Indicators'!DR129</f>
        <v>2</v>
      </c>
      <c r="P129" s="206">
        <f>'Core Indicators'!DZ129</f>
        <v>2</v>
      </c>
      <c r="Q129" s="206">
        <f>'Core Indicators'!EH129</f>
        <v>2</v>
      </c>
      <c r="R129" s="206">
        <f>'Core Indicators'!EP129</f>
        <v>2</v>
      </c>
      <c r="S129" s="165">
        <f t="shared" si="52"/>
        <v>1.6</v>
      </c>
      <c r="T129" s="165">
        <f t="shared" si="53"/>
        <v>1.1666666666666667</v>
      </c>
      <c r="U129" s="205">
        <v>1</v>
      </c>
      <c r="V129" s="205">
        <v>1</v>
      </c>
      <c r="W129" s="205">
        <f>'Core Indicators'!EX129</f>
        <v>2</v>
      </c>
      <c r="X129" s="165">
        <f t="shared" si="54"/>
        <v>1.5</v>
      </c>
      <c r="Y129" s="205">
        <v>1</v>
      </c>
      <c r="Z129" s="165">
        <f t="shared" si="55"/>
        <v>2</v>
      </c>
      <c r="AA129" s="205">
        <f>'Core Indicators'!FF129</f>
        <v>2</v>
      </c>
      <c r="AB129" s="205">
        <f t="shared" si="56"/>
        <v>2</v>
      </c>
      <c r="AC129" s="186">
        <f>'Core Indicators'!GD129</f>
        <v>2</v>
      </c>
      <c r="AD129" s="186">
        <f>'Core Indicators'!GL129</f>
        <v>2</v>
      </c>
      <c r="AE129" s="186">
        <f>'Core Indicators'!GT129</f>
        <v>2</v>
      </c>
      <c r="AF129" s="186">
        <f>'Core Indicators'!HB129</f>
        <v>2</v>
      </c>
      <c r="AG129" s="186">
        <f t="shared" si="57"/>
        <v>2</v>
      </c>
      <c r="AH129" s="186">
        <f>'Core Indicators'!HJ129</f>
        <v>2</v>
      </c>
      <c r="AI129" s="186">
        <f>'Core Indicators'!HR129</f>
        <v>2</v>
      </c>
      <c r="AJ129" s="186">
        <f t="shared" si="58"/>
        <v>2</v>
      </c>
      <c r="AK129" s="186">
        <f>'Core Indicators'!HZ129</f>
        <v>2</v>
      </c>
      <c r="AL129" s="186">
        <f>'Core Indicators'!IH129</f>
        <v>2</v>
      </c>
      <c r="AM129" s="186">
        <f>'Core Indicators'!IP129</f>
        <v>2</v>
      </c>
      <c r="AN129" s="186">
        <f t="shared" si="59"/>
        <v>2</v>
      </c>
    </row>
    <row r="130" spans="1:40" x14ac:dyDescent="0.35">
      <c r="A130" s="205" t="str">
        <f>Lists!C:C</f>
        <v>SWZ001</v>
      </c>
      <c r="B130" s="251">
        <f t="shared" si="45"/>
        <v>1.3</v>
      </c>
      <c r="C130" s="165">
        <f t="shared" si="46"/>
        <v>1</v>
      </c>
      <c r="D130" s="274">
        <f t="shared" si="47"/>
        <v>1.5</v>
      </c>
      <c r="E130" s="205">
        <f>'Core Indicators'!R130</f>
        <v>2</v>
      </c>
      <c r="F130" s="205">
        <f>'Core Indicators'!Z130</f>
        <v>1</v>
      </c>
      <c r="G130" s="165">
        <f t="shared" si="48"/>
        <v>1.5</v>
      </c>
      <c r="H130" s="205">
        <f>'Core Indicators'!AH130</f>
        <v>1</v>
      </c>
      <c r="I130" s="205" t="str">
        <f>'Core Indicators'!AP130</f>
        <v>x</v>
      </c>
      <c r="J130" s="205">
        <f>'Core Indicators'!BN130</f>
        <v>2</v>
      </c>
      <c r="K130" s="205">
        <f t="shared" si="49"/>
        <v>2</v>
      </c>
      <c r="L130" s="251">
        <f t="shared" si="50"/>
        <v>1.5</v>
      </c>
      <c r="M130" s="274">
        <f t="shared" si="51"/>
        <v>1</v>
      </c>
      <c r="N130" s="206">
        <f>'Core Indicators'!DJ130</f>
        <v>1</v>
      </c>
      <c r="O130" s="206">
        <f>'Core Indicators'!DR130</f>
        <v>1</v>
      </c>
      <c r="P130" s="206">
        <f>'Core Indicators'!DZ130</f>
        <v>1</v>
      </c>
      <c r="Q130" s="206">
        <f>'Core Indicators'!EH130</f>
        <v>1</v>
      </c>
      <c r="R130" s="206">
        <f>'Core Indicators'!EP130</f>
        <v>1</v>
      </c>
      <c r="S130" s="165">
        <f t="shared" si="52"/>
        <v>1.6</v>
      </c>
      <c r="T130" s="165">
        <f t="shared" si="53"/>
        <v>1.1666666666666667</v>
      </c>
      <c r="U130" s="205">
        <v>1</v>
      </c>
      <c r="V130" s="205">
        <v>1</v>
      </c>
      <c r="W130" s="205">
        <f>'Core Indicators'!EX130</f>
        <v>2</v>
      </c>
      <c r="X130" s="165">
        <f t="shared" si="54"/>
        <v>1.5</v>
      </c>
      <c r="Y130" s="205">
        <v>1</v>
      </c>
      <c r="Z130" s="165">
        <f t="shared" si="55"/>
        <v>2</v>
      </c>
      <c r="AA130" s="205">
        <f>'Core Indicators'!FF130</f>
        <v>2</v>
      </c>
      <c r="AB130" s="205">
        <f t="shared" si="56"/>
        <v>2</v>
      </c>
      <c r="AC130" s="186">
        <f>'Core Indicators'!GD130</f>
        <v>2</v>
      </c>
      <c r="AD130" s="186">
        <f>'Core Indicators'!GL130</f>
        <v>2</v>
      </c>
      <c r="AE130" s="186">
        <f>'Core Indicators'!GT130</f>
        <v>2</v>
      </c>
      <c r="AF130" s="186">
        <f>'Core Indicators'!HB130</f>
        <v>2</v>
      </c>
      <c r="AG130" s="186">
        <f t="shared" si="57"/>
        <v>2</v>
      </c>
      <c r="AH130" s="186">
        <f>'Core Indicators'!HJ130</f>
        <v>2</v>
      </c>
      <c r="AI130" s="186">
        <f>'Core Indicators'!HR130</f>
        <v>2</v>
      </c>
      <c r="AJ130" s="186">
        <f t="shared" si="58"/>
        <v>2</v>
      </c>
      <c r="AK130" s="186">
        <f>'Core Indicators'!HZ130</f>
        <v>2</v>
      </c>
      <c r="AL130" s="186">
        <f>'Core Indicators'!IH130</f>
        <v>2</v>
      </c>
      <c r="AM130" s="186">
        <f>'Core Indicators'!IP130</f>
        <v>2</v>
      </c>
      <c r="AN130" s="186">
        <f t="shared" si="59"/>
        <v>2</v>
      </c>
    </row>
    <row r="131" spans="1:40" x14ac:dyDescent="0.35">
      <c r="A131" s="205" t="str">
        <f>Lists!C:C</f>
        <v>SYR001</v>
      </c>
      <c r="B131" s="251">
        <f t="shared" ref="B131:B158" si="60">IF(OR(M131="x",D131="x"),"x",ROUND((5-GEOMEAN(((5-D131)/5*4+1),((5-M131)/5*4+1),((5-M131)/5*4+1)))/4*3.5+S131*0.3,1))</f>
        <v>1.3</v>
      </c>
      <c r="C131" s="165">
        <f t="shared" ref="C131:C158" si="61">COUNTIF(E131:F131,"x")+COUNTIF(H131:I131,"x")+COUNTIF(J131:J131,"x")+COUNTIF(M131,"x")+COUNTIF(U131:W131,"x")+COUNTIF(Y131:AB131,"x")</f>
        <v>0</v>
      </c>
      <c r="D131" s="274">
        <f t="shared" ref="D131:D158" si="62">IF(OR(L131="x",G131="x"),"x",ROUND((5-GEOMEAN(((5-L131)/5*4+1),((5-L131)/5*4+1),((5-G131)/5*4+1)))/4*5,1))</f>
        <v>1.9</v>
      </c>
      <c r="E131" s="205">
        <f>'Core Indicators'!R131</f>
        <v>2</v>
      </c>
      <c r="F131" s="205">
        <f>'Core Indicators'!Z131</f>
        <v>1</v>
      </c>
      <c r="G131" s="165">
        <f t="shared" ref="G131:G158" si="63">IF(AND(F131="x",E131="x"),"x",IF(OR(F131="x",E131="x"),AVERAGE(E131,F131),ROUND((10-GEOMEAN(((10-E131)/10*9+1),((10-F131)/10*9+1)))/9*10,1)))</f>
        <v>1.5</v>
      </c>
      <c r="H131" s="205">
        <f>'Core Indicators'!AH131</f>
        <v>1</v>
      </c>
      <c r="I131" s="205">
        <f>'Core Indicators'!AP131</f>
        <v>3</v>
      </c>
      <c r="J131" s="205">
        <f>'Core Indicators'!BN131</f>
        <v>3</v>
      </c>
      <c r="K131" s="205">
        <f t="shared" ref="K131:K158" si="64">IF(AND(J131="x",I131="x"),"x",IF(OR(J131="x",I131="x"),AVERAGE(I131,J131),ROUND((10-GEOMEAN(((10-I131)/10*9+1),((10-J131)/10*9+1)))/9*10,1)))</f>
        <v>3</v>
      </c>
      <c r="L131" s="251">
        <f t="shared" ref="L131:L158" si="65">IF(AND(H131="x",K131="x"),"x",IF(OR(H131="x",K131="x"),AVERAGE(H131,K131),ROUND((10-GEOMEAN(((10-H131)/10*9+1),((10-K131)/10*9+1)))/9*10,1)))</f>
        <v>2.1</v>
      </c>
      <c r="M131" s="274">
        <f t="shared" ref="M131:M158" si="66">IF(N131="x","x",AVERAGE(N131:R131))</f>
        <v>1</v>
      </c>
      <c r="N131" s="206">
        <f>'Core Indicators'!DJ131</f>
        <v>1</v>
      </c>
      <c r="O131" s="206">
        <f>'Core Indicators'!DR131</f>
        <v>1</v>
      </c>
      <c r="P131" s="206">
        <f>'Core Indicators'!DZ131</f>
        <v>1</v>
      </c>
      <c r="Q131" s="206">
        <f>'Core Indicators'!EH131</f>
        <v>1</v>
      </c>
      <c r="R131" s="206">
        <f>'Core Indicators'!EP131</f>
        <v>1</v>
      </c>
      <c r="S131" s="165">
        <f t="shared" ref="S131:S158" si="67">IF(OR(Z131="x",T131="x"),T131,ROUND((10-GEOMEAN(((10-T131)/10*9+1),((10-Z131)/10*9+1)))/9*10,1))</f>
        <v>1.4</v>
      </c>
      <c r="T131" s="165">
        <f t="shared" ref="T131:T158" si="68">AVERAGE(U131,X131,Y131)</f>
        <v>1.3333333333333333</v>
      </c>
      <c r="U131" s="205">
        <v>1</v>
      </c>
      <c r="V131" s="205">
        <v>1</v>
      </c>
      <c r="W131" s="205">
        <f>'Core Indicators'!EX131</f>
        <v>3</v>
      </c>
      <c r="X131" s="165">
        <f t="shared" ref="X131:X158" si="69">AVERAGE(V131:W131)</f>
        <v>2</v>
      </c>
      <c r="Y131" s="205">
        <v>1</v>
      </c>
      <c r="Z131" s="165">
        <f t="shared" ref="Z131:Z158" si="70">IF(AND(AA131="x",AB131="x"),"x",AVERAGE(AA131:AB131))</f>
        <v>1.5</v>
      </c>
      <c r="AA131" s="205">
        <f>'Core Indicators'!FF131</f>
        <v>1</v>
      </c>
      <c r="AB131" s="205">
        <f t="shared" ref="AB131:AB158" si="71">IF(AND(AJ131="x",AN131="x",AG131="x"),"x",(AVERAGE(AJ131,AN131,AG131)))</f>
        <v>2</v>
      </c>
      <c r="AC131" s="186">
        <f>'Core Indicators'!GD131</f>
        <v>2</v>
      </c>
      <c r="AD131" s="186">
        <f>'Core Indicators'!GL131</f>
        <v>2</v>
      </c>
      <c r="AE131" s="186">
        <f>'Core Indicators'!GT131</f>
        <v>2</v>
      </c>
      <c r="AF131" s="186">
        <f>'Core Indicators'!HB131</f>
        <v>2</v>
      </c>
      <c r="AG131" s="186">
        <f t="shared" ref="AG131:AG158" si="72">IF(AND(AC131="x",AD131="x",AE131="x",AF131="x"),"x",AVERAGE(AC131:AF131))</f>
        <v>2</v>
      </c>
      <c r="AH131" s="186">
        <f>'Core Indicators'!HJ131</f>
        <v>2</v>
      </c>
      <c r="AI131" s="186">
        <f>'Core Indicators'!HR131</f>
        <v>2</v>
      </c>
      <c r="AJ131" s="186">
        <f t="shared" ref="AJ131:AJ158" si="73">IF(AND(AH131="x",AI131="x"),"x",AVERAGE(AH131:AI131))</f>
        <v>2</v>
      </c>
      <c r="AK131" s="186">
        <f>'Core Indicators'!HZ131</f>
        <v>2</v>
      </c>
      <c r="AL131" s="186">
        <f>'Core Indicators'!IH131</f>
        <v>2</v>
      </c>
      <c r="AM131" s="186">
        <f>'Core Indicators'!IP131</f>
        <v>2</v>
      </c>
      <c r="AN131" s="186">
        <f t="shared" ref="AN131:AN158" si="74">IF(AND(AK131="x",AL131="x",AM131="x"),"x",AVERAGE(AK131:AM131))</f>
        <v>2</v>
      </c>
    </row>
    <row r="132" spans="1:40" x14ac:dyDescent="0.35">
      <c r="A132" s="205" t="str">
        <f>Lists!C:C</f>
        <v>TCD001</v>
      </c>
      <c r="B132" s="251">
        <f t="shared" si="60"/>
        <v>2.4</v>
      </c>
      <c r="C132" s="165">
        <f t="shared" si="61"/>
        <v>0</v>
      </c>
      <c r="D132" s="274">
        <f t="shared" si="62"/>
        <v>2.2999999999999998</v>
      </c>
      <c r="E132" s="205">
        <f>'Core Indicators'!R132</f>
        <v>1</v>
      </c>
      <c r="F132" s="205">
        <f>'Core Indicators'!Z132</f>
        <v>2</v>
      </c>
      <c r="G132" s="165">
        <f t="shared" si="63"/>
        <v>1.5</v>
      </c>
      <c r="H132" s="205">
        <f>'Core Indicators'!AH132</f>
        <v>3</v>
      </c>
      <c r="I132" s="205">
        <f>'Core Indicators'!AP132</f>
        <v>1</v>
      </c>
      <c r="J132" s="205">
        <f>'Core Indicators'!BN132</f>
        <v>3</v>
      </c>
      <c r="K132" s="205">
        <f t="shared" si="64"/>
        <v>2.1</v>
      </c>
      <c r="L132" s="251">
        <f t="shared" si="65"/>
        <v>2.6</v>
      </c>
      <c r="M132" s="274">
        <f t="shared" si="66"/>
        <v>3</v>
      </c>
      <c r="N132" s="206">
        <f>'Core Indicators'!DJ132</f>
        <v>3</v>
      </c>
      <c r="O132" s="206">
        <f>'Core Indicators'!DR132</f>
        <v>3</v>
      </c>
      <c r="P132" s="206">
        <f>'Core Indicators'!DZ132</f>
        <v>3</v>
      </c>
      <c r="Q132" s="206">
        <f>'Core Indicators'!EH132</f>
        <v>3</v>
      </c>
      <c r="R132" s="206">
        <f>'Core Indicators'!EP132</f>
        <v>3</v>
      </c>
      <c r="S132" s="165">
        <f t="shared" si="67"/>
        <v>1.4</v>
      </c>
      <c r="T132" s="165">
        <f t="shared" si="68"/>
        <v>1.3333333333333333</v>
      </c>
      <c r="U132" s="205">
        <v>1</v>
      </c>
      <c r="V132" s="205">
        <v>1</v>
      </c>
      <c r="W132" s="205">
        <f>'Core Indicators'!EX132</f>
        <v>3</v>
      </c>
      <c r="X132" s="165">
        <f t="shared" si="69"/>
        <v>2</v>
      </c>
      <c r="Y132" s="205">
        <v>1</v>
      </c>
      <c r="Z132" s="165">
        <f t="shared" si="70"/>
        <v>1.5</v>
      </c>
      <c r="AA132" s="205">
        <f>'Core Indicators'!FF132</f>
        <v>1</v>
      </c>
      <c r="AB132" s="205">
        <f t="shared" si="71"/>
        <v>2</v>
      </c>
      <c r="AC132" s="186">
        <f>'Core Indicators'!GD132</f>
        <v>2</v>
      </c>
      <c r="AD132" s="186">
        <f>'Core Indicators'!GL132</f>
        <v>2</v>
      </c>
      <c r="AE132" s="186">
        <f>'Core Indicators'!GT132</f>
        <v>2</v>
      </c>
      <c r="AF132" s="186">
        <f>'Core Indicators'!HB132</f>
        <v>2</v>
      </c>
      <c r="AG132" s="186">
        <f t="shared" si="72"/>
        <v>2</v>
      </c>
      <c r="AH132" s="186">
        <f>'Core Indicators'!HJ132</f>
        <v>2</v>
      </c>
      <c r="AI132" s="186">
        <f>'Core Indicators'!HR132</f>
        <v>2</v>
      </c>
      <c r="AJ132" s="186">
        <f t="shared" si="73"/>
        <v>2</v>
      </c>
      <c r="AK132" s="186">
        <f>'Core Indicators'!HZ132</f>
        <v>2</v>
      </c>
      <c r="AL132" s="186">
        <f>'Core Indicators'!IH132</f>
        <v>2</v>
      </c>
      <c r="AM132" s="186">
        <f>'Core Indicators'!IP132</f>
        <v>2</v>
      </c>
      <c r="AN132" s="186">
        <f t="shared" si="74"/>
        <v>2</v>
      </c>
    </row>
    <row r="133" spans="1:40" x14ac:dyDescent="0.35">
      <c r="A133" s="205" t="str">
        <f>Lists!C:C</f>
        <v>TCD003</v>
      </c>
      <c r="B133" s="251">
        <f t="shared" si="60"/>
        <v>2.4</v>
      </c>
      <c r="C133" s="165">
        <f t="shared" si="61"/>
        <v>0</v>
      </c>
      <c r="D133" s="274">
        <f t="shared" si="62"/>
        <v>2.2000000000000002</v>
      </c>
      <c r="E133" s="205">
        <f>'Core Indicators'!R133</f>
        <v>2</v>
      </c>
      <c r="F133" s="205">
        <f>'Core Indicators'!Z133</f>
        <v>2</v>
      </c>
      <c r="G133" s="165">
        <f t="shared" si="63"/>
        <v>2</v>
      </c>
      <c r="H133" s="205">
        <f>'Core Indicators'!AH133</f>
        <v>2</v>
      </c>
      <c r="I133" s="205">
        <f>'Core Indicators'!AP133</f>
        <v>2</v>
      </c>
      <c r="J133" s="205">
        <f>'Core Indicators'!BN133</f>
        <v>3</v>
      </c>
      <c r="K133" s="205">
        <f t="shared" si="64"/>
        <v>2.5</v>
      </c>
      <c r="L133" s="251">
        <f t="shared" si="65"/>
        <v>2.2999999999999998</v>
      </c>
      <c r="M133" s="274">
        <f t="shared" si="66"/>
        <v>3</v>
      </c>
      <c r="N133" s="206">
        <f>'Core Indicators'!DJ133</f>
        <v>3</v>
      </c>
      <c r="O133" s="206">
        <f>'Core Indicators'!DR133</f>
        <v>3</v>
      </c>
      <c r="P133" s="206">
        <f>'Core Indicators'!DZ133</f>
        <v>3</v>
      </c>
      <c r="Q133" s="206">
        <f>'Core Indicators'!EH133</f>
        <v>3</v>
      </c>
      <c r="R133" s="206">
        <f>'Core Indicators'!EP133</f>
        <v>3</v>
      </c>
      <c r="S133" s="165">
        <f t="shared" si="67"/>
        <v>1.7</v>
      </c>
      <c r="T133" s="165">
        <f t="shared" si="68"/>
        <v>1.3333333333333333</v>
      </c>
      <c r="U133" s="205">
        <v>1</v>
      </c>
      <c r="V133" s="205">
        <v>1</v>
      </c>
      <c r="W133" s="205">
        <f>'Core Indicators'!EX133</f>
        <v>3</v>
      </c>
      <c r="X133" s="165">
        <f t="shared" si="69"/>
        <v>2</v>
      </c>
      <c r="Y133" s="205">
        <v>1</v>
      </c>
      <c r="Z133" s="165">
        <f t="shared" si="70"/>
        <v>2</v>
      </c>
      <c r="AA133" s="205">
        <f>'Core Indicators'!FF133</f>
        <v>2</v>
      </c>
      <c r="AB133" s="205">
        <f t="shared" si="71"/>
        <v>2</v>
      </c>
      <c r="AC133" s="186">
        <f>'Core Indicators'!GD133</f>
        <v>2</v>
      </c>
      <c r="AD133" s="186">
        <f>'Core Indicators'!GL133</f>
        <v>2</v>
      </c>
      <c r="AE133" s="186">
        <f>'Core Indicators'!GT133</f>
        <v>2</v>
      </c>
      <c r="AF133" s="186">
        <f>'Core Indicators'!HB133</f>
        <v>2</v>
      </c>
      <c r="AG133" s="186">
        <f t="shared" si="72"/>
        <v>2</v>
      </c>
      <c r="AH133" s="186">
        <f>'Core Indicators'!HJ133</f>
        <v>2</v>
      </c>
      <c r="AI133" s="186">
        <f>'Core Indicators'!HR133</f>
        <v>2</v>
      </c>
      <c r="AJ133" s="186">
        <f t="shared" si="73"/>
        <v>2</v>
      </c>
      <c r="AK133" s="186">
        <f>'Core Indicators'!HZ133</f>
        <v>2</v>
      </c>
      <c r="AL133" s="186">
        <f>'Core Indicators'!IH133</f>
        <v>2</v>
      </c>
      <c r="AM133" s="186">
        <f>'Core Indicators'!IP133</f>
        <v>2</v>
      </c>
      <c r="AN133" s="186">
        <f t="shared" si="74"/>
        <v>2</v>
      </c>
    </row>
    <row r="134" spans="1:40" x14ac:dyDescent="0.35">
      <c r="A134" s="205" t="str">
        <f>Lists!C:C</f>
        <v>TCD004</v>
      </c>
      <c r="B134" s="251">
        <f t="shared" si="60"/>
        <v>2.1</v>
      </c>
      <c r="C134" s="165">
        <f t="shared" si="61"/>
        <v>0</v>
      </c>
      <c r="D134" s="274">
        <f t="shared" si="62"/>
        <v>2.2000000000000002</v>
      </c>
      <c r="E134" s="205">
        <f>'Core Indicators'!R134</f>
        <v>2</v>
      </c>
      <c r="F134" s="205">
        <f>'Core Indicators'!Z134</f>
        <v>2</v>
      </c>
      <c r="G134" s="165">
        <f t="shared" si="63"/>
        <v>2</v>
      </c>
      <c r="H134" s="205">
        <f>'Core Indicators'!AH134</f>
        <v>2</v>
      </c>
      <c r="I134" s="205">
        <f>'Core Indicators'!AP134</f>
        <v>2</v>
      </c>
      <c r="J134" s="205">
        <f>'Core Indicators'!BN134</f>
        <v>3</v>
      </c>
      <c r="K134" s="205">
        <f t="shared" si="64"/>
        <v>2.5</v>
      </c>
      <c r="L134" s="251">
        <f t="shared" si="65"/>
        <v>2.2999999999999998</v>
      </c>
      <c r="M134" s="274">
        <f t="shared" si="66"/>
        <v>2.2000000000000002</v>
      </c>
      <c r="N134" s="206">
        <f>'Core Indicators'!DJ134</f>
        <v>3</v>
      </c>
      <c r="O134" s="206">
        <f>'Core Indicators'!DR134</f>
        <v>2</v>
      </c>
      <c r="P134" s="206">
        <f>'Core Indicators'!DZ134</f>
        <v>2</v>
      </c>
      <c r="Q134" s="206">
        <f>'Core Indicators'!EH134</f>
        <v>2</v>
      </c>
      <c r="R134" s="206">
        <f>'Core Indicators'!EP134</f>
        <v>2</v>
      </c>
      <c r="S134" s="165">
        <f t="shared" si="67"/>
        <v>1.7</v>
      </c>
      <c r="T134" s="165">
        <f t="shared" si="68"/>
        <v>1.3333333333333333</v>
      </c>
      <c r="U134" s="205">
        <v>1</v>
      </c>
      <c r="V134" s="205">
        <v>1</v>
      </c>
      <c r="W134" s="205">
        <f>'Core Indicators'!EX134</f>
        <v>3</v>
      </c>
      <c r="X134" s="165">
        <f t="shared" si="69"/>
        <v>2</v>
      </c>
      <c r="Y134" s="205">
        <v>1</v>
      </c>
      <c r="Z134" s="165">
        <f t="shared" si="70"/>
        <v>2</v>
      </c>
      <c r="AA134" s="205">
        <f>'Core Indicators'!FF134</f>
        <v>2</v>
      </c>
      <c r="AB134" s="205">
        <f t="shared" si="71"/>
        <v>2</v>
      </c>
      <c r="AC134" s="186">
        <f>'Core Indicators'!GD134</f>
        <v>2</v>
      </c>
      <c r="AD134" s="186">
        <f>'Core Indicators'!GL134</f>
        <v>2</v>
      </c>
      <c r="AE134" s="186">
        <f>'Core Indicators'!GT134</f>
        <v>2</v>
      </c>
      <c r="AF134" s="186">
        <f>'Core Indicators'!HB134</f>
        <v>2</v>
      </c>
      <c r="AG134" s="186">
        <f t="shared" si="72"/>
        <v>2</v>
      </c>
      <c r="AH134" s="186">
        <f>'Core Indicators'!HJ134</f>
        <v>2</v>
      </c>
      <c r="AI134" s="186">
        <f>'Core Indicators'!HR134</f>
        <v>2</v>
      </c>
      <c r="AJ134" s="186">
        <f t="shared" si="73"/>
        <v>2</v>
      </c>
      <c r="AK134" s="186">
        <f>'Core Indicators'!HZ134</f>
        <v>2</v>
      </c>
      <c r="AL134" s="186">
        <f>'Core Indicators'!IH134</f>
        <v>2</v>
      </c>
      <c r="AM134" s="186">
        <f>'Core Indicators'!IP134</f>
        <v>2</v>
      </c>
      <c r="AN134" s="186">
        <f t="shared" si="74"/>
        <v>2</v>
      </c>
    </row>
    <row r="135" spans="1:40" x14ac:dyDescent="0.35">
      <c r="A135" s="205" t="str">
        <f>Lists!C:C</f>
        <v>TCD005</v>
      </c>
      <c r="B135" s="251">
        <f t="shared" si="60"/>
        <v>1.7</v>
      </c>
      <c r="C135" s="165">
        <f t="shared" si="61"/>
        <v>0</v>
      </c>
      <c r="D135" s="274">
        <f t="shared" si="62"/>
        <v>2.2000000000000002</v>
      </c>
      <c r="E135" s="205">
        <f>'Core Indicators'!R135</f>
        <v>2</v>
      </c>
      <c r="F135" s="205">
        <f>'Core Indicators'!Z135</f>
        <v>2</v>
      </c>
      <c r="G135" s="165">
        <f t="shared" si="63"/>
        <v>2</v>
      </c>
      <c r="H135" s="205">
        <f>'Core Indicators'!AH135</f>
        <v>2</v>
      </c>
      <c r="I135" s="205">
        <f>'Core Indicators'!AP135</f>
        <v>2</v>
      </c>
      <c r="J135" s="205">
        <f>'Core Indicators'!BN135</f>
        <v>3</v>
      </c>
      <c r="K135" s="205">
        <f t="shared" si="64"/>
        <v>2.5</v>
      </c>
      <c r="L135" s="251">
        <f t="shared" si="65"/>
        <v>2.2999999999999998</v>
      </c>
      <c r="M135" s="274">
        <f t="shared" si="66"/>
        <v>1.4</v>
      </c>
      <c r="N135" s="206">
        <f>'Core Indicators'!DJ135</f>
        <v>3</v>
      </c>
      <c r="O135" s="206">
        <f>'Core Indicators'!DR135</f>
        <v>2</v>
      </c>
      <c r="P135" s="206">
        <f>'Core Indicators'!DZ135</f>
        <v>2</v>
      </c>
      <c r="Q135" s="206">
        <f>'Core Indicators'!EH135</f>
        <v>0</v>
      </c>
      <c r="R135" s="206">
        <f>'Core Indicators'!EP135</f>
        <v>0</v>
      </c>
      <c r="S135" s="165">
        <f t="shared" si="67"/>
        <v>1.7</v>
      </c>
      <c r="T135" s="165">
        <f t="shared" si="68"/>
        <v>1.3333333333333333</v>
      </c>
      <c r="U135" s="205">
        <v>1</v>
      </c>
      <c r="V135" s="205">
        <v>1</v>
      </c>
      <c r="W135" s="205">
        <f>'Core Indicators'!EX135</f>
        <v>3</v>
      </c>
      <c r="X135" s="165">
        <f t="shared" si="69"/>
        <v>2</v>
      </c>
      <c r="Y135" s="205">
        <v>1</v>
      </c>
      <c r="Z135" s="165">
        <f t="shared" si="70"/>
        <v>2</v>
      </c>
      <c r="AA135" s="205">
        <f>'Core Indicators'!FF135</f>
        <v>2</v>
      </c>
      <c r="AB135" s="205">
        <f t="shared" si="71"/>
        <v>2</v>
      </c>
      <c r="AC135" s="186">
        <f>'Core Indicators'!GD135</f>
        <v>2</v>
      </c>
      <c r="AD135" s="186">
        <f>'Core Indicators'!GL135</f>
        <v>2</v>
      </c>
      <c r="AE135" s="186">
        <f>'Core Indicators'!GT135</f>
        <v>2</v>
      </c>
      <c r="AF135" s="186">
        <f>'Core Indicators'!HB135</f>
        <v>2</v>
      </c>
      <c r="AG135" s="186">
        <f t="shared" si="72"/>
        <v>2</v>
      </c>
      <c r="AH135" s="186">
        <f>'Core Indicators'!HJ135</f>
        <v>2</v>
      </c>
      <c r="AI135" s="186">
        <f>'Core Indicators'!HR135</f>
        <v>2</v>
      </c>
      <c r="AJ135" s="186">
        <f t="shared" si="73"/>
        <v>2</v>
      </c>
      <c r="AK135" s="186">
        <f>'Core Indicators'!HZ135</f>
        <v>2</v>
      </c>
      <c r="AL135" s="186">
        <f>'Core Indicators'!IH135</f>
        <v>2</v>
      </c>
      <c r="AM135" s="186">
        <f>'Core Indicators'!IP135</f>
        <v>2</v>
      </c>
      <c r="AN135" s="186">
        <f t="shared" si="74"/>
        <v>2</v>
      </c>
    </row>
    <row r="136" spans="1:40" x14ac:dyDescent="0.35">
      <c r="A136" s="205" t="str">
        <f>Lists!C:C</f>
        <v>TCD006</v>
      </c>
      <c r="B136" s="251">
        <f t="shared" si="60"/>
        <v>2.5</v>
      </c>
      <c r="C136" s="165">
        <f t="shared" si="61"/>
        <v>0</v>
      </c>
      <c r="D136" s="274">
        <f t="shared" si="62"/>
        <v>2.7</v>
      </c>
      <c r="E136" s="205">
        <f>'Core Indicators'!R136</f>
        <v>2</v>
      </c>
      <c r="F136" s="205">
        <f>'Core Indicators'!Z136</f>
        <v>3</v>
      </c>
      <c r="G136" s="165">
        <f t="shared" si="63"/>
        <v>2.5</v>
      </c>
      <c r="H136" s="205">
        <f>'Core Indicators'!AH136</f>
        <v>3</v>
      </c>
      <c r="I136" s="205">
        <f>'Core Indicators'!AP136</f>
        <v>2</v>
      </c>
      <c r="J136" s="205">
        <f>'Core Indicators'!BN136</f>
        <v>3</v>
      </c>
      <c r="K136" s="205">
        <f t="shared" si="64"/>
        <v>2.5</v>
      </c>
      <c r="L136" s="251">
        <f t="shared" si="65"/>
        <v>2.8</v>
      </c>
      <c r="M136" s="274">
        <f t="shared" si="66"/>
        <v>3</v>
      </c>
      <c r="N136" s="206">
        <f>'Core Indicators'!DJ136</f>
        <v>3</v>
      </c>
      <c r="O136" s="206">
        <f>'Core Indicators'!DR136</f>
        <v>3</v>
      </c>
      <c r="P136" s="206">
        <f>'Core Indicators'!DZ136</f>
        <v>3</v>
      </c>
      <c r="Q136" s="206">
        <f>'Core Indicators'!EH136</f>
        <v>3</v>
      </c>
      <c r="R136" s="206">
        <f>'Core Indicators'!EP136</f>
        <v>3</v>
      </c>
      <c r="S136" s="165">
        <f t="shared" si="67"/>
        <v>1.4</v>
      </c>
      <c r="T136" s="165">
        <f t="shared" si="68"/>
        <v>1.3333333333333333</v>
      </c>
      <c r="U136" s="205">
        <v>1</v>
      </c>
      <c r="V136" s="205">
        <v>1</v>
      </c>
      <c r="W136" s="205">
        <f>'Core Indicators'!EX136</f>
        <v>3</v>
      </c>
      <c r="X136" s="165">
        <f t="shared" si="69"/>
        <v>2</v>
      </c>
      <c r="Y136" s="205">
        <v>1</v>
      </c>
      <c r="Z136" s="165">
        <f t="shared" si="70"/>
        <v>1.5</v>
      </c>
      <c r="AA136" s="205">
        <f>'Core Indicators'!FF136</f>
        <v>1</v>
      </c>
      <c r="AB136" s="205">
        <f t="shared" si="71"/>
        <v>2</v>
      </c>
      <c r="AC136" s="186">
        <f>'Core Indicators'!GD136</f>
        <v>2</v>
      </c>
      <c r="AD136" s="186">
        <f>'Core Indicators'!GL136</f>
        <v>2</v>
      </c>
      <c r="AE136" s="186">
        <f>'Core Indicators'!GT136</f>
        <v>2</v>
      </c>
      <c r="AF136" s="186">
        <f>'Core Indicators'!HB136</f>
        <v>2</v>
      </c>
      <c r="AG136" s="186">
        <f t="shared" si="72"/>
        <v>2</v>
      </c>
      <c r="AH136" s="186">
        <f>'Core Indicators'!HJ136</f>
        <v>2</v>
      </c>
      <c r="AI136" s="186">
        <f>'Core Indicators'!HR136</f>
        <v>2</v>
      </c>
      <c r="AJ136" s="186">
        <f t="shared" si="73"/>
        <v>2</v>
      </c>
      <c r="AK136" s="186">
        <f>'Core Indicators'!HZ136</f>
        <v>2</v>
      </c>
      <c r="AL136" s="186">
        <f>'Core Indicators'!IH136</f>
        <v>2</v>
      </c>
      <c r="AM136" s="186">
        <f>'Core Indicators'!IP136</f>
        <v>2</v>
      </c>
      <c r="AN136" s="186">
        <f t="shared" si="74"/>
        <v>2</v>
      </c>
    </row>
    <row r="137" spans="1:40" x14ac:dyDescent="0.35">
      <c r="A137" s="205" t="str">
        <f>Lists!C:C</f>
        <v>THA001</v>
      </c>
      <c r="B137" s="251">
        <f t="shared" si="60"/>
        <v>2</v>
      </c>
      <c r="C137" s="165">
        <f t="shared" si="61"/>
        <v>0</v>
      </c>
      <c r="D137" s="274">
        <f t="shared" si="62"/>
        <v>2</v>
      </c>
      <c r="E137" s="205">
        <f>'Core Indicators'!R137</f>
        <v>2</v>
      </c>
      <c r="F137" s="205">
        <f>'Core Indicators'!Z137</f>
        <v>2</v>
      </c>
      <c r="G137" s="165">
        <f t="shared" si="63"/>
        <v>2</v>
      </c>
      <c r="H137" s="205">
        <f>'Core Indicators'!AH137</f>
        <v>2</v>
      </c>
      <c r="I137" s="205">
        <f>'Core Indicators'!AP137</f>
        <v>2</v>
      </c>
      <c r="J137" s="205">
        <f>'Core Indicators'!BN137</f>
        <v>2</v>
      </c>
      <c r="K137" s="205">
        <f t="shared" si="64"/>
        <v>2</v>
      </c>
      <c r="L137" s="251">
        <f t="shared" si="65"/>
        <v>2</v>
      </c>
      <c r="M137" s="274">
        <f t="shared" si="66"/>
        <v>2.2000000000000002</v>
      </c>
      <c r="N137" s="206">
        <f>'Core Indicators'!DJ137</f>
        <v>3</v>
      </c>
      <c r="O137" s="206">
        <f>'Core Indicators'!DR137</f>
        <v>2</v>
      </c>
      <c r="P137" s="206">
        <f>'Core Indicators'!DZ137</f>
        <v>2</v>
      </c>
      <c r="Q137" s="206">
        <f>'Core Indicators'!EH137</f>
        <v>2</v>
      </c>
      <c r="R137" s="206">
        <f>'Core Indicators'!EP137</f>
        <v>2</v>
      </c>
      <c r="S137" s="165">
        <f t="shared" si="67"/>
        <v>1.6</v>
      </c>
      <c r="T137" s="165">
        <f t="shared" si="68"/>
        <v>1.1666666666666667</v>
      </c>
      <c r="U137" s="205">
        <v>1</v>
      </c>
      <c r="V137" s="205">
        <v>1</v>
      </c>
      <c r="W137" s="205">
        <f>'Core Indicators'!EX137</f>
        <v>2</v>
      </c>
      <c r="X137" s="165">
        <f t="shared" si="69"/>
        <v>1.5</v>
      </c>
      <c r="Y137" s="205">
        <v>1</v>
      </c>
      <c r="Z137" s="165">
        <f t="shared" si="70"/>
        <v>2</v>
      </c>
      <c r="AA137" s="205">
        <f>'Core Indicators'!FF137</f>
        <v>2</v>
      </c>
      <c r="AB137" s="205">
        <f t="shared" si="71"/>
        <v>2</v>
      </c>
      <c r="AC137" s="186">
        <f>'Core Indicators'!GD137</f>
        <v>2</v>
      </c>
      <c r="AD137" s="186">
        <f>'Core Indicators'!GL137</f>
        <v>2</v>
      </c>
      <c r="AE137" s="186">
        <f>'Core Indicators'!GT137</f>
        <v>2</v>
      </c>
      <c r="AF137" s="186">
        <f>'Core Indicators'!HB137</f>
        <v>2</v>
      </c>
      <c r="AG137" s="186">
        <f t="shared" si="72"/>
        <v>2</v>
      </c>
      <c r="AH137" s="186">
        <f>'Core Indicators'!HJ137</f>
        <v>2</v>
      </c>
      <c r="AI137" s="186">
        <f>'Core Indicators'!HR137</f>
        <v>2</v>
      </c>
      <c r="AJ137" s="186">
        <f t="shared" si="73"/>
        <v>2</v>
      </c>
      <c r="AK137" s="186">
        <f>'Core Indicators'!HZ137</f>
        <v>2</v>
      </c>
      <c r="AL137" s="186">
        <f>'Core Indicators'!IH137</f>
        <v>2</v>
      </c>
      <c r="AM137" s="186">
        <f>'Core Indicators'!IP137</f>
        <v>2</v>
      </c>
      <c r="AN137" s="186">
        <f t="shared" si="74"/>
        <v>2</v>
      </c>
    </row>
    <row r="138" spans="1:40" x14ac:dyDescent="0.35">
      <c r="A138" s="205" t="str">
        <f>Lists!C:C</f>
        <v>THA002</v>
      </c>
      <c r="B138" s="251">
        <f t="shared" si="60"/>
        <v>1.9</v>
      </c>
      <c r="C138" s="165">
        <f t="shared" si="61"/>
        <v>2</v>
      </c>
      <c r="D138" s="274">
        <f t="shared" si="62"/>
        <v>2</v>
      </c>
      <c r="E138" s="205">
        <f>'Core Indicators'!R138</f>
        <v>2</v>
      </c>
      <c r="F138" s="205">
        <f>'Core Indicators'!Z138</f>
        <v>2</v>
      </c>
      <c r="G138" s="165">
        <f t="shared" si="63"/>
        <v>2</v>
      </c>
      <c r="H138" s="205" t="str">
        <f>'Core Indicators'!AH138</f>
        <v>x</v>
      </c>
      <c r="I138" s="205" t="str">
        <f>'Core Indicators'!AP138</f>
        <v>x</v>
      </c>
      <c r="J138" s="205">
        <f>'Core Indicators'!BN138</f>
        <v>2</v>
      </c>
      <c r="K138" s="205">
        <f t="shared" si="64"/>
        <v>2</v>
      </c>
      <c r="L138" s="251">
        <f t="shared" si="65"/>
        <v>2</v>
      </c>
      <c r="M138" s="274">
        <f t="shared" si="66"/>
        <v>2</v>
      </c>
      <c r="N138" s="206">
        <f>'Core Indicators'!DJ138</f>
        <v>2</v>
      </c>
      <c r="O138" s="206" t="str">
        <f>'Core Indicators'!DR138</f>
        <v>x</v>
      </c>
      <c r="P138" s="206" t="str">
        <f>'Core Indicators'!DZ138</f>
        <v>x</v>
      </c>
      <c r="Q138" s="206" t="str">
        <f>'Core Indicators'!EH138</f>
        <v>x</v>
      </c>
      <c r="R138" s="206" t="str">
        <f>'Core Indicators'!EP138</f>
        <v>x</v>
      </c>
      <c r="S138" s="165">
        <f t="shared" si="67"/>
        <v>1.6</v>
      </c>
      <c r="T138" s="165">
        <f t="shared" si="68"/>
        <v>1.1666666666666667</v>
      </c>
      <c r="U138" s="205">
        <v>1</v>
      </c>
      <c r="V138" s="205">
        <v>1</v>
      </c>
      <c r="W138" s="205">
        <f>'Core Indicators'!EX138</f>
        <v>2</v>
      </c>
      <c r="X138" s="165">
        <f t="shared" si="69"/>
        <v>1.5</v>
      </c>
      <c r="Y138" s="205">
        <v>1</v>
      </c>
      <c r="Z138" s="165">
        <f t="shared" si="70"/>
        <v>2</v>
      </c>
      <c r="AA138" s="205">
        <f>'Core Indicators'!FF138</f>
        <v>2</v>
      </c>
      <c r="AB138" s="205">
        <f t="shared" si="71"/>
        <v>2</v>
      </c>
      <c r="AC138" s="186">
        <f>'Core Indicators'!GD138</f>
        <v>2</v>
      </c>
      <c r="AD138" s="186">
        <f>'Core Indicators'!GL138</f>
        <v>2</v>
      </c>
      <c r="AE138" s="186">
        <f>'Core Indicators'!GT138</f>
        <v>2</v>
      </c>
      <c r="AF138" s="186">
        <f>'Core Indicators'!HB138</f>
        <v>2</v>
      </c>
      <c r="AG138" s="186">
        <f t="shared" si="72"/>
        <v>2</v>
      </c>
      <c r="AH138" s="186">
        <f>'Core Indicators'!HJ138</f>
        <v>2</v>
      </c>
      <c r="AI138" s="186">
        <f>'Core Indicators'!HR138</f>
        <v>2</v>
      </c>
      <c r="AJ138" s="186">
        <f t="shared" si="73"/>
        <v>2</v>
      </c>
      <c r="AK138" s="186">
        <f>'Core Indicators'!HZ138</f>
        <v>2</v>
      </c>
      <c r="AL138" s="186">
        <f>'Core Indicators'!IH138</f>
        <v>2</v>
      </c>
      <c r="AM138" s="186">
        <f>'Core Indicators'!IP138</f>
        <v>2</v>
      </c>
      <c r="AN138" s="186">
        <f t="shared" si="74"/>
        <v>2</v>
      </c>
    </row>
    <row r="139" spans="1:40" x14ac:dyDescent="0.35">
      <c r="A139" s="205" t="str">
        <f>Lists!C:C</f>
        <v>THA003</v>
      </c>
      <c r="B139" s="251">
        <f t="shared" si="60"/>
        <v>1.9</v>
      </c>
      <c r="C139" s="165">
        <f t="shared" si="61"/>
        <v>1</v>
      </c>
      <c r="D139" s="274">
        <f t="shared" si="62"/>
        <v>2</v>
      </c>
      <c r="E139" s="205">
        <f>'Core Indicators'!R139</f>
        <v>2</v>
      </c>
      <c r="F139" s="205">
        <f>'Core Indicators'!Z139</f>
        <v>2</v>
      </c>
      <c r="G139" s="165">
        <f t="shared" si="63"/>
        <v>2</v>
      </c>
      <c r="H139" s="205">
        <f>'Core Indicators'!AH139</f>
        <v>2</v>
      </c>
      <c r="I139" s="205">
        <f>'Core Indicators'!AP139</f>
        <v>2</v>
      </c>
      <c r="J139" s="205" t="str">
        <f>'Core Indicators'!BN139</f>
        <v>x</v>
      </c>
      <c r="K139" s="205">
        <f t="shared" si="64"/>
        <v>2</v>
      </c>
      <c r="L139" s="251">
        <f t="shared" si="65"/>
        <v>2</v>
      </c>
      <c r="M139" s="274">
        <f t="shared" si="66"/>
        <v>2</v>
      </c>
      <c r="N139" s="206">
        <f>'Core Indicators'!DJ139</f>
        <v>2</v>
      </c>
      <c r="O139" s="206">
        <f>'Core Indicators'!DR139</f>
        <v>2</v>
      </c>
      <c r="P139" s="206">
        <f>'Core Indicators'!DZ139</f>
        <v>2</v>
      </c>
      <c r="Q139" s="206">
        <f>'Core Indicators'!EH139</f>
        <v>2</v>
      </c>
      <c r="R139" s="206">
        <f>'Core Indicators'!EP139</f>
        <v>2</v>
      </c>
      <c r="S139" s="165">
        <f t="shared" si="67"/>
        <v>1.6</v>
      </c>
      <c r="T139" s="165">
        <f t="shared" si="68"/>
        <v>1.1666666666666667</v>
      </c>
      <c r="U139" s="205">
        <v>1</v>
      </c>
      <c r="V139" s="205">
        <v>1</v>
      </c>
      <c r="W139" s="205">
        <f>'Core Indicators'!EX139</f>
        <v>2</v>
      </c>
      <c r="X139" s="165">
        <f t="shared" si="69"/>
        <v>1.5</v>
      </c>
      <c r="Y139" s="205">
        <v>1</v>
      </c>
      <c r="Z139" s="165">
        <f t="shared" si="70"/>
        <v>2</v>
      </c>
      <c r="AA139" s="205">
        <f>'Core Indicators'!FF139</f>
        <v>2</v>
      </c>
      <c r="AB139" s="205">
        <f t="shared" si="71"/>
        <v>2</v>
      </c>
      <c r="AC139" s="186">
        <f>'Core Indicators'!GD139</f>
        <v>2</v>
      </c>
      <c r="AD139" s="186">
        <f>'Core Indicators'!GL139</f>
        <v>2</v>
      </c>
      <c r="AE139" s="186">
        <f>'Core Indicators'!GT139</f>
        <v>2</v>
      </c>
      <c r="AF139" s="186">
        <f>'Core Indicators'!HB139</f>
        <v>2</v>
      </c>
      <c r="AG139" s="186">
        <f t="shared" si="72"/>
        <v>2</v>
      </c>
      <c r="AH139" s="186">
        <f>'Core Indicators'!HJ139</f>
        <v>2</v>
      </c>
      <c r="AI139" s="186">
        <f>'Core Indicators'!HR139</f>
        <v>2</v>
      </c>
      <c r="AJ139" s="186">
        <f t="shared" si="73"/>
        <v>2</v>
      </c>
      <c r="AK139" s="186">
        <f>'Core Indicators'!HZ139</f>
        <v>2</v>
      </c>
      <c r="AL139" s="186">
        <f>'Core Indicators'!IH139</f>
        <v>2</v>
      </c>
      <c r="AM139" s="186">
        <f>'Core Indicators'!IP139</f>
        <v>2</v>
      </c>
      <c r="AN139" s="186">
        <f t="shared" si="74"/>
        <v>2</v>
      </c>
    </row>
    <row r="140" spans="1:40" x14ac:dyDescent="0.35">
      <c r="A140" s="205" t="str">
        <f>Lists!C:C</f>
        <v>TON002</v>
      </c>
      <c r="B140" s="251">
        <f t="shared" si="60"/>
        <v>1.3</v>
      </c>
      <c r="C140" s="165">
        <f t="shared" si="61"/>
        <v>0</v>
      </c>
      <c r="D140" s="274">
        <f t="shared" si="62"/>
        <v>1.4</v>
      </c>
      <c r="E140" s="205">
        <f>'Core Indicators'!R140</f>
        <v>1</v>
      </c>
      <c r="F140" s="205">
        <f>'Core Indicators'!Z140</f>
        <v>1</v>
      </c>
      <c r="G140" s="165">
        <f t="shared" si="63"/>
        <v>1</v>
      </c>
      <c r="H140" s="205">
        <f>'Core Indicators'!AH140</f>
        <v>1</v>
      </c>
      <c r="I140" s="205">
        <f>'Core Indicators'!AP140</f>
        <v>1</v>
      </c>
      <c r="J140" s="205">
        <f>'Core Indicators'!BN140</f>
        <v>3</v>
      </c>
      <c r="K140" s="205">
        <f t="shared" si="64"/>
        <v>2.1</v>
      </c>
      <c r="L140" s="251">
        <f t="shared" si="65"/>
        <v>1.6</v>
      </c>
      <c r="M140" s="274">
        <f t="shared" si="66"/>
        <v>1</v>
      </c>
      <c r="N140" s="206">
        <f>'Core Indicators'!DJ140</f>
        <v>1</v>
      </c>
      <c r="O140" s="206">
        <f>'Core Indicators'!DR140</f>
        <v>1</v>
      </c>
      <c r="P140" s="206">
        <f>'Core Indicators'!DZ140</f>
        <v>1</v>
      </c>
      <c r="Q140" s="206">
        <f>'Core Indicators'!EH140</f>
        <v>1</v>
      </c>
      <c r="R140" s="206">
        <f>'Core Indicators'!EP140</f>
        <v>1</v>
      </c>
      <c r="S140" s="165">
        <f t="shared" si="67"/>
        <v>1.7</v>
      </c>
      <c r="T140" s="165">
        <f t="shared" si="68"/>
        <v>1.3333333333333333</v>
      </c>
      <c r="U140" s="205">
        <v>1</v>
      </c>
      <c r="V140" s="205">
        <v>1</v>
      </c>
      <c r="W140" s="205">
        <f>'Core Indicators'!EX140</f>
        <v>3</v>
      </c>
      <c r="X140" s="165">
        <f t="shared" si="69"/>
        <v>2</v>
      </c>
      <c r="Y140" s="205">
        <v>1</v>
      </c>
      <c r="Z140" s="165">
        <f t="shared" si="70"/>
        <v>2</v>
      </c>
      <c r="AA140" s="205">
        <f>'Core Indicators'!FF140</f>
        <v>2</v>
      </c>
      <c r="AB140" s="205">
        <f t="shared" si="71"/>
        <v>2</v>
      </c>
      <c r="AC140" s="186">
        <f>'Core Indicators'!GD140</f>
        <v>2</v>
      </c>
      <c r="AD140" s="186">
        <f>'Core Indicators'!GL140</f>
        <v>2</v>
      </c>
      <c r="AE140" s="186">
        <f>'Core Indicators'!GT140</f>
        <v>2</v>
      </c>
      <c r="AF140" s="186">
        <f>'Core Indicators'!HB140</f>
        <v>2</v>
      </c>
      <c r="AG140" s="186">
        <f t="shared" si="72"/>
        <v>2</v>
      </c>
      <c r="AH140" s="186">
        <f>'Core Indicators'!HJ140</f>
        <v>2</v>
      </c>
      <c r="AI140" s="186">
        <f>'Core Indicators'!HR140</f>
        <v>2</v>
      </c>
      <c r="AJ140" s="186">
        <f t="shared" si="73"/>
        <v>2</v>
      </c>
      <c r="AK140" s="186">
        <f>'Core Indicators'!HZ140</f>
        <v>2</v>
      </c>
      <c r="AL140" s="186">
        <f>'Core Indicators'!IH140</f>
        <v>2</v>
      </c>
      <c r="AM140" s="186">
        <f>'Core Indicators'!IP140</f>
        <v>2</v>
      </c>
      <c r="AN140" s="186">
        <f t="shared" si="74"/>
        <v>2</v>
      </c>
    </row>
    <row r="141" spans="1:40" x14ac:dyDescent="0.35">
      <c r="A141" s="205" t="str">
        <f>Lists!C:C</f>
        <v>TTO002</v>
      </c>
      <c r="B141" s="251">
        <f t="shared" si="60"/>
        <v>1.7</v>
      </c>
      <c r="C141" s="165">
        <f t="shared" si="61"/>
        <v>0</v>
      </c>
      <c r="D141" s="274">
        <f t="shared" si="62"/>
        <v>1.8</v>
      </c>
      <c r="E141" s="205">
        <f>'Core Indicators'!R141</f>
        <v>1</v>
      </c>
      <c r="F141" s="205">
        <f>'Core Indicators'!Z141</f>
        <v>2</v>
      </c>
      <c r="G141" s="165">
        <f t="shared" si="63"/>
        <v>1.5</v>
      </c>
      <c r="H141" s="205">
        <f>'Core Indicators'!AH141</f>
        <v>2</v>
      </c>
      <c r="I141" s="205">
        <f>'Core Indicators'!AP141</f>
        <v>2</v>
      </c>
      <c r="J141" s="205">
        <f>'Core Indicators'!BN141</f>
        <v>2</v>
      </c>
      <c r="K141" s="205">
        <f t="shared" si="64"/>
        <v>2</v>
      </c>
      <c r="L141" s="251">
        <f t="shared" si="65"/>
        <v>2</v>
      </c>
      <c r="M141" s="274">
        <f t="shared" si="66"/>
        <v>2</v>
      </c>
      <c r="N141" s="206">
        <f>'Core Indicators'!DJ141</f>
        <v>2</v>
      </c>
      <c r="O141" s="206">
        <f>'Core Indicators'!DR141</f>
        <v>2</v>
      </c>
      <c r="P141" s="206">
        <f>'Core Indicators'!DZ141</f>
        <v>2</v>
      </c>
      <c r="Q141" s="206" t="str">
        <f>'Core Indicators'!EH141</f>
        <v>x</v>
      </c>
      <c r="R141" s="206" t="str">
        <f>'Core Indicators'!EP141</f>
        <v>x</v>
      </c>
      <c r="S141" s="165">
        <f t="shared" si="67"/>
        <v>1.3</v>
      </c>
      <c r="T141" s="165">
        <f t="shared" si="68"/>
        <v>1.1666666666666667</v>
      </c>
      <c r="U141" s="205">
        <v>1</v>
      </c>
      <c r="V141" s="205">
        <v>1</v>
      </c>
      <c r="W141" s="205">
        <f>'Core Indicators'!EX141</f>
        <v>2</v>
      </c>
      <c r="X141" s="165">
        <f t="shared" si="69"/>
        <v>1.5</v>
      </c>
      <c r="Y141" s="205">
        <v>1</v>
      </c>
      <c r="Z141" s="165">
        <f t="shared" si="70"/>
        <v>1.5</v>
      </c>
      <c r="AA141" s="205">
        <f>'Core Indicators'!FF141</f>
        <v>1</v>
      </c>
      <c r="AB141" s="205">
        <f t="shared" si="71"/>
        <v>2</v>
      </c>
      <c r="AC141" s="186">
        <f>'Core Indicators'!GD141</f>
        <v>2</v>
      </c>
      <c r="AD141" s="186">
        <f>'Core Indicators'!GL141</f>
        <v>2</v>
      </c>
      <c r="AE141" s="186">
        <f>'Core Indicators'!GT141</f>
        <v>2</v>
      </c>
      <c r="AF141" s="186">
        <f>'Core Indicators'!HB141</f>
        <v>2</v>
      </c>
      <c r="AG141" s="186">
        <f t="shared" si="72"/>
        <v>2</v>
      </c>
      <c r="AH141" s="186">
        <f>'Core Indicators'!HJ141</f>
        <v>2</v>
      </c>
      <c r="AI141" s="186">
        <f>'Core Indicators'!HR141</f>
        <v>2</v>
      </c>
      <c r="AJ141" s="186">
        <f t="shared" si="73"/>
        <v>2</v>
      </c>
      <c r="AK141" s="186">
        <f>'Core Indicators'!HZ141</f>
        <v>2</v>
      </c>
      <c r="AL141" s="186">
        <f>'Core Indicators'!IH141</f>
        <v>2</v>
      </c>
      <c r="AM141" s="186">
        <f>'Core Indicators'!IP141</f>
        <v>2</v>
      </c>
      <c r="AN141" s="186">
        <f t="shared" si="74"/>
        <v>2</v>
      </c>
    </row>
    <row r="142" spans="1:40" x14ac:dyDescent="0.35">
      <c r="A142" s="205" t="str">
        <f>Lists!C:C</f>
        <v>TUN002</v>
      </c>
      <c r="B142" s="251">
        <f t="shared" si="60"/>
        <v>2</v>
      </c>
      <c r="C142" s="165">
        <f t="shared" si="61"/>
        <v>0</v>
      </c>
      <c r="D142" s="274">
        <f t="shared" si="62"/>
        <v>2</v>
      </c>
      <c r="E142" s="205">
        <f>'Core Indicators'!R142</f>
        <v>2</v>
      </c>
      <c r="F142" s="205">
        <f>'Core Indicators'!Z142</f>
        <v>1</v>
      </c>
      <c r="G142" s="165">
        <f t="shared" si="63"/>
        <v>1.5</v>
      </c>
      <c r="H142" s="205">
        <f>'Core Indicators'!AH142</f>
        <v>2</v>
      </c>
      <c r="I142" s="205">
        <f>'Core Indicators'!AP142</f>
        <v>2</v>
      </c>
      <c r="J142" s="205">
        <f>'Core Indicators'!BN142</f>
        <v>3</v>
      </c>
      <c r="K142" s="205">
        <f t="shared" si="64"/>
        <v>2.5</v>
      </c>
      <c r="L142" s="251">
        <f t="shared" si="65"/>
        <v>2.2999999999999998</v>
      </c>
      <c r="M142" s="274">
        <f t="shared" si="66"/>
        <v>2</v>
      </c>
      <c r="N142" s="206">
        <f>'Core Indicators'!DJ142</f>
        <v>2</v>
      </c>
      <c r="O142" s="206">
        <f>'Core Indicators'!DR142</f>
        <v>2</v>
      </c>
      <c r="P142" s="206">
        <f>'Core Indicators'!DZ142</f>
        <v>2</v>
      </c>
      <c r="Q142" s="206">
        <f>'Core Indicators'!EH142</f>
        <v>2</v>
      </c>
      <c r="R142" s="206">
        <f>'Core Indicators'!EP142</f>
        <v>2</v>
      </c>
      <c r="S142" s="165">
        <f t="shared" si="67"/>
        <v>1.9</v>
      </c>
      <c r="T142" s="165">
        <f t="shared" si="68"/>
        <v>1.3333333333333333</v>
      </c>
      <c r="U142" s="205">
        <v>1</v>
      </c>
      <c r="V142" s="205">
        <v>1</v>
      </c>
      <c r="W142" s="205">
        <f>'Core Indicators'!EX142</f>
        <v>3</v>
      </c>
      <c r="X142" s="165">
        <f t="shared" si="69"/>
        <v>2</v>
      </c>
      <c r="Y142" s="205">
        <v>1</v>
      </c>
      <c r="Z142" s="165">
        <f t="shared" si="70"/>
        <v>2.5</v>
      </c>
      <c r="AA142" s="205">
        <f>'Core Indicators'!FF142</f>
        <v>3</v>
      </c>
      <c r="AB142" s="205">
        <f t="shared" si="71"/>
        <v>2</v>
      </c>
      <c r="AC142" s="186">
        <f>'Core Indicators'!GD142</f>
        <v>2</v>
      </c>
      <c r="AD142" s="186">
        <f>'Core Indicators'!GL142</f>
        <v>2</v>
      </c>
      <c r="AE142" s="186">
        <f>'Core Indicators'!GT142</f>
        <v>2</v>
      </c>
      <c r="AF142" s="186">
        <f>'Core Indicators'!HB142</f>
        <v>2</v>
      </c>
      <c r="AG142" s="186">
        <f t="shared" si="72"/>
        <v>2</v>
      </c>
      <c r="AH142" s="186">
        <f>'Core Indicators'!HJ142</f>
        <v>2</v>
      </c>
      <c r="AI142" s="186">
        <f>'Core Indicators'!HR142</f>
        <v>2</v>
      </c>
      <c r="AJ142" s="186">
        <f t="shared" si="73"/>
        <v>2</v>
      </c>
      <c r="AK142" s="186">
        <f>'Core Indicators'!HZ142</f>
        <v>2</v>
      </c>
      <c r="AL142" s="186">
        <f>'Core Indicators'!IH142</f>
        <v>2</v>
      </c>
      <c r="AM142" s="186">
        <f>'Core Indicators'!IP142</f>
        <v>2</v>
      </c>
      <c r="AN142" s="186">
        <f t="shared" si="74"/>
        <v>2</v>
      </c>
    </row>
    <row r="143" spans="1:40" x14ac:dyDescent="0.35">
      <c r="A143" s="205" t="str">
        <f>Lists!C:C</f>
        <v>TUR001</v>
      </c>
      <c r="B143" s="251">
        <f t="shared" si="60"/>
        <v>2</v>
      </c>
      <c r="C143" s="165">
        <f t="shared" si="61"/>
        <v>0</v>
      </c>
      <c r="D143" s="274">
        <f t="shared" si="62"/>
        <v>2.2000000000000002</v>
      </c>
      <c r="E143" s="205">
        <f>'Core Indicators'!R143</f>
        <v>2</v>
      </c>
      <c r="F143" s="205">
        <f>'Core Indicators'!Z143</f>
        <v>2</v>
      </c>
      <c r="G143" s="165">
        <f t="shared" si="63"/>
        <v>2</v>
      </c>
      <c r="H143" s="205">
        <f>'Core Indicators'!AH143</f>
        <v>2</v>
      </c>
      <c r="I143" s="205">
        <f>'Core Indicators'!AP143</f>
        <v>2</v>
      </c>
      <c r="J143" s="205">
        <f>'Core Indicators'!BN143</f>
        <v>3</v>
      </c>
      <c r="K143" s="205">
        <f t="shared" si="64"/>
        <v>2.5</v>
      </c>
      <c r="L143" s="251">
        <f t="shared" si="65"/>
        <v>2.2999999999999998</v>
      </c>
      <c r="M143" s="274">
        <f t="shared" si="66"/>
        <v>2</v>
      </c>
      <c r="N143" s="206">
        <f>'Core Indicators'!DJ143</f>
        <v>2</v>
      </c>
      <c r="O143" s="206">
        <f>'Core Indicators'!DR143</f>
        <v>2</v>
      </c>
      <c r="P143" s="206">
        <f>'Core Indicators'!DZ143</f>
        <v>2</v>
      </c>
      <c r="Q143" s="206">
        <f>'Core Indicators'!EH143</f>
        <v>2</v>
      </c>
      <c r="R143" s="206">
        <f>'Core Indicators'!EP143</f>
        <v>2</v>
      </c>
      <c r="S143" s="165">
        <f t="shared" si="67"/>
        <v>1.7</v>
      </c>
      <c r="T143" s="165">
        <f t="shared" si="68"/>
        <v>1.3333333333333333</v>
      </c>
      <c r="U143" s="205">
        <v>1</v>
      </c>
      <c r="V143" s="205">
        <v>1</v>
      </c>
      <c r="W143" s="205">
        <f>'Core Indicators'!EX143</f>
        <v>3</v>
      </c>
      <c r="X143" s="165">
        <f t="shared" si="69"/>
        <v>2</v>
      </c>
      <c r="Y143" s="205">
        <v>1</v>
      </c>
      <c r="Z143" s="165">
        <f t="shared" si="70"/>
        <v>2</v>
      </c>
      <c r="AA143" s="205">
        <f>'Core Indicators'!FF143</f>
        <v>2</v>
      </c>
      <c r="AB143" s="205">
        <f t="shared" si="71"/>
        <v>2</v>
      </c>
      <c r="AC143" s="186">
        <f>'Core Indicators'!GD143</f>
        <v>2</v>
      </c>
      <c r="AD143" s="186">
        <f>'Core Indicators'!GL143</f>
        <v>2</v>
      </c>
      <c r="AE143" s="186">
        <f>'Core Indicators'!GT143</f>
        <v>2</v>
      </c>
      <c r="AF143" s="186">
        <f>'Core Indicators'!HB143</f>
        <v>2</v>
      </c>
      <c r="AG143" s="186">
        <f t="shared" si="72"/>
        <v>2</v>
      </c>
      <c r="AH143" s="186">
        <f>'Core Indicators'!HJ143</f>
        <v>2</v>
      </c>
      <c r="AI143" s="186">
        <f>'Core Indicators'!HR143</f>
        <v>2</v>
      </c>
      <c r="AJ143" s="186">
        <f t="shared" si="73"/>
        <v>2</v>
      </c>
      <c r="AK143" s="186">
        <f>'Core Indicators'!HZ143</f>
        <v>2</v>
      </c>
      <c r="AL143" s="186">
        <f>'Core Indicators'!IH143</f>
        <v>2</v>
      </c>
      <c r="AM143" s="186">
        <f>'Core Indicators'!IP143</f>
        <v>2</v>
      </c>
      <c r="AN143" s="186">
        <f t="shared" si="74"/>
        <v>2</v>
      </c>
    </row>
    <row r="144" spans="1:40" x14ac:dyDescent="0.35">
      <c r="A144" s="205" t="str">
        <f>Lists!C:C</f>
        <v>TUR002</v>
      </c>
      <c r="B144" s="251">
        <f t="shared" si="60"/>
        <v>1.9</v>
      </c>
      <c r="C144" s="165">
        <f t="shared" si="61"/>
        <v>1</v>
      </c>
      <c r="D144" s="274">
        <f t="shared" si="62"/>
        <v>2</v>
      </c>
      <c r="E144" s="205">
        <f>'Core Indicators'!R144</f>
        <v>2</v>
      </c>
      <c r="F144" s="205">
        <f>'Core Indicators'!Z144</f>
        <v>2</v>
      </c>
      <c r="G144" s="165">
        <f t="shared" si="63"/>
        <v>2</v>
      </c>
      <c r="H144" s="205">
        <f>'Core Indicators'!AH144</f>
        <v>2</v>
      </c>
      <c r="I144" s="205">
        <f>'Core Indicators'!AP144</f>
        <v>2</v>
      </c>
      <c r="J144" s="205" t="str">
        <f>'Core Indicators'!BN144</f>
        <v>x</v>
      </c>
      <c r="K144" s="205">
        <f t="shared" si="64"/>
        <v>2</v>
      </c>
      <c r="L144" s="251">
        <f t="shared" si="65"/>
        <v>2</v>
      </c>
      <c r="M144" s="274">
        <f t="shared" si="66"/>
        <v>2</v>
      </c>
      <c r="N144" s="206">
        <f>'Core Indicators'!DJ144</f>
        <v>2</v>
      </c>
      <c r="O144" s="206">
        <f>'Core Indicators'!DR144</f>
        <v>2</v>
      </c>
      <c r="P144" s="206">
        <f>'Core Indicators'!DZ144</f>
        <v>2</v>
      </c>
      <c r="Q144" s="206">
        <f>'Core Indicators'!EH144</f>
        <v>2</v>
      </c>
      <c r="R144" s="206">
        <f>'Core Indicators'!EP144</f>
        <v>2</v>
      </c>
      <c r="S144" s="165">
        <f t="shared" si="67"/>
        <v>1.7</v>
      </c>
      <c r="T144" s="165">
        <f t="shared" si="68"/>
        <v>1.3333333333333333</v>
      </c>
      <c r="U144" s="205">
        <v>1</v>
      </c>
      <c r="V144" s="205">
        <v>1</v>
      </c>
      <c r="W144" s="205">
        <f>'Core Indicators'!EX144</f>
        <v>3</v>
      </c>
      <c r="X144" s="165">
        <f t="shared" si="69"/>
        <v>2</v>
      </c>
      <c r="Y144" s="205">
        <v>1</v>
      </c>
      <c r="Z144" s="165">
        <f t="shared" si="70"/>
        <v>2</v>
      </c>
      <c r="AA144" s="205">
        <f>'Core Indicators'!FF144</f>
        <v>2</v>
      </c>
      <c r="AB144" s="205">
        <f t="shared" si="71"/>
        <v>2</v>
      </c>
      <c r="AC144" s="186">
        <f>'Core Indicators'!GD144</f>
        <v>2</v>
      </c>
      <c r="AD144" s="186">
        <f>'Core Indicators'!GL144</f>
        <v>2</v>
      </c>
      <c r="AE144" s="186">
        <f>'Core Indicators'!GT144</f>
        <v>2</v>
      </c>
      <c r="AF144" s="186">
        <f>'Core Indicators'!HB144</f>
        <v>2</v>
      </c>
      <c r="AG144" s="186">
        <f t="shared" si="72"/>
        <v>2</v>
      </c>
      <c r="AH144" s="186">
        <f>'Core Indicators'!HJ144</f>
        <v>2</v>
      </c>
      <c r="AI144" s="186">
        <f>'Core Indicators'!HR144</f>
        <v>2</v>
      </c>
      <c r="AJ144" s="186">
        <f t="shared" si="73"/>
        <v>2</v>
      </c>
      <c r="AK144" s="186">
        <f>'Core Indicators'!HZ144</f>
        <v>2</v>
      </c>
      <c r="AL144" s="186">
        <f>'Core Indicators'!IH144</f>
        <v>2</v>
      </c>
      <c r="AM144" s="186">
        <f>'Core Indicators'!IP144</f>
        <v>2</v>
      </c>
      <c r="AN144" s="186">
        <f t="shared" si="74"/>
        <v>2</v>
      </c>
    </row>
    <row r="145" spans="1:40" x14ac:dyDescent="0.35">
      <c r="A145" s="205" t="str">
        <f>Lists!C:C</f>
        <v>TUR003</v>
      </c>
      <c r="B145" s="251">
        <f t="shared" si="60"/>
        <v>2</v>
      </c>
      <c r="C145" s="165">
        <f t="shared" si="61"/>
        <v>0</v>
      </c>
      <c r="D145" s="274">
        <f t="shared" si="62"/>
        <v>2.2000000000000002</v>
      </c>
      <c r="E145" s="205">
        <f>'Core Indicators'!R145</f>
        <v>2</v>
      </c>
      <c r="F145" s="205">
        <f>'Core Indicators'!Z145</f>
        <v>2</v>
      </c>
      <c r="G145" s="165">
        <f t="shared" si="63"/>
        <v>2</v>
      </c>
      <c r="H145" s="205">
        <f>'Core Indicators'!AH145</f>
        <v>2</v>
      </c>
      <c r="I145" s="205">
        <f>'Core Indicators'!AP145</f>
        <v>2</v>
      </c>
      <c r="J145" s="205">
        <f>'Core Indicators'!BN145</f>
        <v>3</v>
      </c>
      <c r="K145" s="205">
        <f t="shared" si="64"/>
        <v>2.5</v>
      </c>
      <c r="L145" s="251">
        <f t="shared" si="65"/>
        <v>2.2999999999999998</v>
      </c>
      <c r="M145" s="274">
        <f t="shared" si="66"/>
        <v>2</v>
      </c>
      <c r="N145" s="206">
        <f>'Core Indicators'!DJ145</f>
        <v>2</v>
      </c>
      <c r="O145" s="206">
        <f>'Core Indicators'!DR145</f>
        <v>2</v>
      </c>
      <c r="P145" s="206">
        <f>'Core Indicators'!DZ145</f>
        <v>2</v>
      </c>
      <c r="Q145" s="206">
        <f>'Core Indicators'!EH145</f>
        <v>2</v>
      </c>
      <c r="R145" s="206">
        <f>'Core Indicators'!EP145</f>
        <v>2</v>
      </c>
      <c r="S145" s="165">
        <f t="shared" si="67"/>
        <v>1.7</v>
      </c>
      <c r="T145" s="165">
        <f t="shared" si="68"/>
        <v>1.3333333333333333</v>
      </c>
      <c r="U145" s="205">
        <v>1</v>
      </c>
      <c r="V145" s="205">
        <v>1</v>
      </c>
      <c r="W145" s="205">
        <f>'Core Indicators'!EX145</f>
        <v>3</v>
      </c>
      <c r="X145" s="165">
        <f t="shared" si="69"/>
        <v>2</v>
      </c>
      <c r="Y145" s="205">
        <v>1</v>
      </c>
      <c r="Z145" s="165">
        <f t="shared" si="70"/>
        <v>2</v>
      </c>
      <c r="AA145" s="205">
        <f>'Core Indicators'!FF145</f>
        <v>2</v>
      </c>
      <c r="AB145" s="205">
        <f t="shared" si="71"/>
        <v>2</v>
      </c>
      <c r="AC145" s="186">
        <f>'Core Indicators'!GD145</f>
        <v>2</v>
      </c>
      <c r="AD145" s="186">
        <f>'Core Indicators'!GL145</f>
        <v>2</v>
      </c>
      <c r="AE145" s="186">
        <f>'Core Indicators'!GT145</f>
        <v>2</v>
      </c>
      <c r="AF145" s="186">
        <f>'Core Indicators'!HB145</f>
        <v>2</v>
      </c>
      <c r="AG145" s="186">
        <f t="shared" si="72"/>
        <v>2</v>
      </c>
      <c r="AH145" s="186">
        <f>'Core Indicators'!HJ145</f>
        <v>2</v>
      </c>
      <c r="AI145" s="186">
        <f>'Core Indicators'!HR145</f>
        <v>2</v>
      </c>
      <c r="AJ145" s="186">
        <f t="shared" si="73"/>
        <v>2</v>
      </c>
      <c r="AK145" s="186">
        <f>'Core Indicators'!HZ145</f>
        <v>2</v>
      </c>
      <c r="AL145" s="186">
        <f>'Core Indicators'!IH145</f>
        <v>2</v>
      </c>
      <c r="AM145" s="186">
        <f>'Core Indicators'!IP145</f>
        <v>2</v>
      </c>
      <c r="AN145" s="186">
        <f t="shared" si="74"/>
        <v>2</v>
      </c>
    </row>
    <row r="146" spans="1:40" x14ac:dyDescent="0.35">
      <c r="A146" s="205" t="str">
        <f>Lists!C:C</f>
        <v>TUR004</v>
      </c>
      <c r="B146" s="251">
        <f t="shared" si="60"/>
        <v>2</v>
      </c>
      <c r="C146" s="165">
        <f t="shared" si="61"/>
        <v>0</v>
      </c>
      <c r="D146" s="274">
        <f t="shared" si="62"/>
        <v>2.2000000000000002</v>
      </c>
      <c r="E146" s="205">
        <f>'Core Indicators'!R146</f>
        <v>2</v>
      </c>
      <c r="F146" s="205">
        <f>'Core Indicators'!Z146</f>
        <v>2</v>
      </c>
      <c r="G146" s="165">
        <f t="shared" si="63"/>
        <v>2</v>
      </c>
      <c r="H146" s="205">
        <f>'Core Indicators'!AH146</f>
        <v>2</v>
      </c>
      <c r="I146" s="205">
        <f>'Core Indicators'!AP146</f>
        <v>2</v>
      </c>
      <c r="J146" s="205">
        <f>'Core Indicators'!BN146</f>
        <v>3</v>
      </c>
      <c r="K146" s="205">
        <f t="shared" si="64"/>
        <v>2.5</v>
      </c>
      <c r="L146" s="251">
        <f t="shared" si="65"/>
        <v>2.2999999999999998</v>
      </c>
      <c r="M146" s="274">
        <f t="shared" si="66"/>
        <v>2</v>
      </c>
      <c r="N146" s="206">
        <f>'Core Indicators'!DJ146</f>
        <v>2</v>
      </c>
      <c r="O146" s="206">
        <f>'Core Indicators'!DR146</f>
        <v>2</v>
      </c>
      <c r="P146" s="206">
        <f>'Core Indicators'!DZ146</f>
        <v>2</v>
      </c>
      <c r="Q146" s="206">
        <f>'Core Indicators'!EH146</f>
        <v>2</v>
      </c>
      <c r="R146" s="206">
        <f>'Core Indicators'!EP146</f>
        <v>2</v>
      </c>
      <c r="S146" s="165">
        <f t="shared" si="67"/>
        <v>1.7</v>
      </c>
      <c r="T146" s="165">
        <f t="shared" si="68"/>
        <v>1.3333333333333333</v>
      </c>
      <c r="U146" s="205">
        <v>1</v>
      </c>
      <c r="V146" s="205">
        <v>1</v>
      </c>
      <c r="W146" s="205">
        <f>'Core Indicators'!EX146</f>
        <v>3</v>
      </c>
      <c r="X146" s="165">
        <f t="shared" si="69"/>
        <v>2</v>
      </c>
      <c r="Y146" s="205">
        <v>1</v>
      </c>
      <c r="Z146" s="165">
        <f t="shared" si="70"/>
        <v>2</v>
      </c>
      <c r="AA146" s="205">
        <f>'Core Indicators'!FF146</f>
        <v>2</v>
      </c>
      <c r="AB146" s="205">
        <f t="shared" si="71"/>
        <v>2</v>
      </c>
      <c r="AC146" s="186">
        <f>'Core Indicators'!GD146</f>
        <v>2</v>
      </c>
      <c r="AD146" s="186">
        <f>'Core Indicators'!GL146</f>
        <v>2</v>
      </c>
      <c r="AE146" s="186">
        <f>'Core Indicators'!GT146</f>
        <v>2</v>
      </c>
      <c r="AF146" s="186">
        <f>'Core Indicators'!HB146</f>
        <v>2</v>
      </c>
      <c r="AG146" s="186">
        <f t="shared" si="72"/>
        <v>2</v>
      </c>
      <c r="AH146" s="186">
        <f>'Core Indicators'!HJ146</f>
        <v>2</v>
      </c>
      <c r="AI146" s="186">
        <f>'Core Indicators'!HR146</f>
        <v>2</v>
      </c>
      <c r="AJ146" s="186">
        <f t="shared" si="73"/>
        <v>2</v>
      </c>
      <c r="AK146" s="186">
        <f>'Core Indicators'!HZ146</f>
        <v>2</v>
      </c>
      <c r="AL146" s="186">
        <f>'Core Indicators'!IH146</f>
        <v>2</v>
      </c>
      <c r="AM146" s="186">
        <f>'Core Indicators'!IP146</f>
        <v>2</v>
      </c>
      <c r="AN146" s="186">
        <f t="shared" si="74"/>
        <v>2</v>
      </c>
    </row>
    <row r="147" spans="1:40" x14ac:dyDescent="0.35">
      <c r="A147" s="205" t="str">
        <f>Lists!C:C</f>
        <v>TZA001</v>
      </c>
      <c r="B147" s="251">
        <f t="shared" si="60"/>
        <v>1.9</v>
      </c>
      <c r="C147" s="165">
        <f t="shared" si="61"/>
        <v>0</v>
      </c>
      <c r="D147" s="274">
        <f t="shared" si="62"/>
        <v>1.9</v>
      </c>
      <c r="E147" s="205">
        <f>'Core Indicators'!R147</f>
        <v>2</v>
      </c>
      <c r="F147" s="205">
        <f>'Core Indicators'!Z147</f>
        <v>2</v>
      </c>
      <c r="G147" s="165">
        <f t="shared" si="63"/>
        <v>2</v>
      </c>
      <c r="H147" s="205">
        <f>'Core Indicators'!AH147</f>
        <v>2</v>
      </c>
      <c r="I147" s="205">
        <f>'Core Indicators'!AP147</f>
        <v>1</v>
      </c>
      <c r="J147" s="205">
        <f>'Core Indicators'!BN147</f>
        <v>2</v>
      </c>
      <c r="K147" s="205">
        <f t="shared" si="64"/>
        <v>1.5</v>
      </c>
      <c r="L147" s="251">
        <f t="shared" si="65"/>
        <v>1.8</v>
      </c>
      <c r="M147" s="274">
        <f t="shared" si="66"/>
        <v>2</v>
      </c>
      <c r="N147" s="206">
        <f>'Core Indicators'!DJ147</f>
        <v>2</v>
      </c>
      <c r="O147" s="206">
        <f>'Core Indicators'!DR147</f>
        <v>2</v>
      </c>
      <c r="P147" s="206">
        <f>'Core Indicators'!DZ147</f>
        <v>2</v>
      </c>
      <c r="Q147" s="206">
        <f>'Core Indicators'!EH147</f>
        <v>2</v>
      </c>
      <c r="R147" s="206">
        <f>'Core Indicators'!EP147</f>
        <v>2</v>
      </c>
      <c r="S147" s="165">
        <f t="shared" si="67"/>
        <v>1.9</v>
      </c>
      <c r="T147" s="165">
        <f t="shared" si="68"/>
        <v>1.1666666666666667</v>
      </c>
      <c r="U147" s="205">
        <v>1</v>
      </c>
      <c r="V147" s="205">
        <v>1</v>
      </c>
      <c r="W147" s="205">
        <f>'Core Indicators'!EX147</f>
        <v>2</v>
      </c>
      <c r="X147" s="165">
        <f t="shared" si="69"/>
        <v>1.5</v>
      </c>
      <c r="Y147" s="205">
        <v>1</v>
      </c>
      <c r="Z147" s="165">
        <f t="shared" si="70"/>
        <v>2.5</v>
      </c>
      <c r="AA147" s="205">
        <f>'Core Indicators'!FF147</f>
        <v>3</v>
      </c>
      <c r="AB147" s="205">
        <f t="shared" si="71"/>
        <v>2</v>
      </c>
      <c r="AC147" s="186">
        <f>'Core Indicators'!GD147</f>
        <v>2</v>
      </c>
      <c r="AD147" s="186">
        <f>'Core Indicators'!GL147</f>
        <v>2</v>
      </c>
      <c r="AE147" s="186">
        <f>'Core Indicators'!GT147</f>
        <v>2</v>
      </c>
      <c r="AF147" s="186">
        <f>'Core Indicators'!HB147</f>
        <v>2</v>
      </c>
      <c r="AG147" s="186">
        <f t="shared" si="72"/>
        <v>2</v>
      </c>
      <c r="AH147" s="186">
        <f>'Core Indicators'!HJ147</f>
        <v>2</v>
      </c>
      <c r="AI147" s="186">
        <f>'Core Indicators'!HR147</f>
        <v>2</v>
      </c>
      <c r="AJ147" s="186">
        <f t="shared" si="73"/>
        <v>2</v>
      </c>
      <c r="AK147" s="186">
        <f>'Core Indicators'!HZ147</f>
        <v>2</v>
      </c>
      <c r="AL147" s="186">
        <f>'Core Indicators'!IH147</f>
        <v>2</v>
      </c>
      <c r="AM147" s="186">
        <f>'Core Indicators'!IP147</f>
        <v>2</v>
      </c>
      <c r="AN147" s="186">
        <f t="shared" si="74"/>
        <v>2</v>
      </c>
    </row>
    <row r="148" spans="1:40" x14ac:dyDescent="0.35">
      <c r="A148" s="205" t="str">
        <f>Lists!C:C</f>
        <v>TZA002</v>
      </c>
      <c r="B148" s="251">
        <f t="shared" si="60"/>
        <v>1.2</v>
      </c>
      <c r="C148" s="165">
        <f t="shared" si="61"/>
        <v>0</v>
      </c>
      <c r="D148" s="274">
        <f t="shared" si="62"/>
        <v>1.2</v>
      </c>
      <c r="E148" s="205">
        <f>'Core Indicators'!R148</f>
        <v>1</v>
      </c>
      <c r="F148" s="205">
        <f>'Core Indicators'!Z148</f>
        <v>1</v>
      </c>
      <c r="G148" s="165">
        <f t="shared" si="63"/>
        <v>1</v>
      </c>
      <c r="H148" s="205">
        <f>'Core Indicators'!AH148</f>
        <v>1</v>
      </c>
      <c r="I148" s="205">
        <f>'Core Indicators'!AP148</f>
        <v>1</v>
      </c>
      <c r="J148" s="205">
        <f>'Core Indicators'!BN148</f>
        <v>2</v>
      </c>
      <c r="K148" s="205">
        <f t="shared" si="64"/>
        <v>1.5</v>
      </c>
      <c r="L148" s="251">
        <f t="shared" si="65"/>
        <v>1.3</v>
      </c>
      <c r="M148" s="274">
        <f t="shared" si="66"/>
        <v>1</v>
      </c>
      <c r="N148" s="206">
        <f>'Core Indicators'!DJ148</f>
        <v>1</v>
      </c>
      <c r="O148" s="206">
        <f>'Core Indicators'!DR148</f>
        <v>1</v>
      </c>
      <c r="P148" s="206">
        <f>'Core Indicators'!DZ148</f>
        <v>1</v>
      </c>
      <c r="Q148" s="206">
        <f>'Core Indicators'!EH148</f>
        <v>1</v>
      </c>
      <c r="R148" s="206">
        <f>'Core Indicators'!EP148</f>
        <v>1</v>
      </c>
      <c r="S148" s="165">
        <f t="shared" si="67"/>
        <v>1.6</v>
      </c>
      <c r="T148" s="165">
        <f t="shared" si="68"/>
        <v>1.1666666666666667</v>
      </c>
      <c r="U148" s="205">
        <v>1</v>
      </c>
      <c r="V148" s="205">
        <v>1</v>
      </c>
      <c r="W148" s="205">
        <f>'Core Indicators'!EX148</f>
        <v>2</v>
      </c>
      <c r="X148" s="165">
        <f t="shared" si="69"/>
        <v>1.5</v>
      </c>
      <c r="Y148" s="205">
        <v>1</v>
      </c>
      <c r="Z148" s="165">
        <f t="shared" si="70"/>
        <v>2</v>
      </c>
      <c r="AA148" s="205">
        <f>'Core Indicators'!FF148</f>
        <v>2</v>
      </c>
      <c r="AB148" s="205">
        <f t="shared" si="71"/>
        <v>2</v>
      </c>
      <c r="AC148" s="186">
        <f>'Core Indicators'!GD148</f>
        <v>2</v>
      </c>
      <c r="AD148" s="186">
        <f>'Core Indicators'!GL148</f>
        <v>2</v>
      </c>
      <c r="AE148" s="186">
        <f>'Core Indicators'!GT148</f>
        <v>2</v>
      </c>
      <c r="AF148" s="186">
        <f>'Core Indicators'!HB148</f>
        <v>2</v>
      </c>
      <c r="AG148" s="186">
        <f t="shared" si="72"/>
        <v>2</v>
      </c>
      <c r="AH148" s="186">
        <f>'Core Indicators'!HJ148</f>
        <v>2</v>
      </c>
      <c r="AI148" s="186">
        <f>'Core Indicators'!HR148</f>
        <v>2</v>
      </c>
      <c r="AJ148" s="186">
        <f t="shared" si="73"/>
        <v>2</v>
      </c>
      <c r="AK148" s="186">
        <f>'Core Indicators'!HZ148</f>
        <v>2</v>
      </c>
      <c r="AL148" s="186">
        <f>'Core Indicators'!IH148</f>
        <v>2</v>
      </c>
      <c r="AM148" s="186">
        <f>'Core Indicators'!IP148</f>
        <v>2</v>
      </c>
      <c r="AN148" s="186">
        <f t="shared" si="74"/>
        <v>2</v>
      </c>
    </row>
    <row r="149" spans="1:40" x14ac:dyDescent="0.35">
      <c r="A149" s="205" t="str">
        <f>Lists!C:C</f>
        <v>TZA003</v>
      </c>
      <c r="B149" s="251">
        <f t="shared" si="60"/>
        <v>1.4</v>
      </c>
      <c r="C149" s="165">
        <f t="shared" si="61"/>
        <v>0</v>
      </c>
      <c r="D149" s="274">
        <f t="shared" si="62"/>
        <v>1.7</v>
      </c>
      <c r="E149" s="205">
        <f>'Core Indicators'!R149</f>
        <v>2</v>
      </c>
      <c r="F149" s="205">
        <f>'Core Indicators'!Z149</f>
        <v>1</v>
      </c>
      <c r="G149" s="165">
        <f t="shared" si="63"/>
        <v>1.5</v>
      </c>
      <c r="H149" s="205">
        <f>'Core Indicators'!AH149</f>
        <v>1</v>
      </c>
      <c r="I149" s="205">
        <f>'Core Indicators'!AP149</f>
        <v>3</v>
      </c>
      <c r="J149" s="205">
        <f>'Core Indicators'!BN149</f>
        <v>2</v>
      </c>
      <c r="K149" s="205">
        <f t="shared" si="64"/>
        <v>2.5</v>
      </c>
      <c r="L149" s="251">
        <f t="shared" si="65"/>
        <v>1.8</v>
      </c>
      <c r="M149" s="274">
        <f t="shared" si="66"/>
        <v>1</v>
      </c>
      <c r="N149" s="206">
        <f>'Core Indicators'!DJ149</f>
        <v>1</v>
      </c>
      <c r="O149" s="206">
        <f>'Core Indicators'!DR149</f>
        <v>1</v>
      </c>
      <c r="P149" s="206">
        <f>'Core Indicators'!DZ149</f>
        <v>1</v>
      </c>
      <c r="Q149" s="206">
        <f>'Core Indicators'!EH149</f>
        <v>1</v>
      </c>
      <c r="R149" s="206">
        <f>'Core Indicators'!EP149</f>
        <v>1</v>
      </c>
      <c r="S149" s="165">
        <f t="shared" si="67"/>
        <v>1.9</v>
      </c>
      <c r="T149" s="165">
        <f t="shared" si="68"/>
        <v>1.1666666666666667</v>
      </c>
      <c r="U149" s="205">
        <v>1</v>
      </c>
      <c r="V149" s="205">
        <v>1</v>
      </c>
      <c r="W149" s="205">
        <f>'Core Indicators'!EX149</f>
        <v>2</v>
      </c>
      <c r="X149" s="165">
        <f t="shared" si="69"/>
        <v>1.5</v>
      </c>
      <c r="Y149" s="205">
        <v>1</v>
      </c>
      <c r="Z149" s="165">
        <f t="shared" si="70"/>
        <v>2.5</v>
      </c>
      <c r="AA149" s="205">
        <f>'Core Indicators'!FF149</f>
        <v>3</v>
      </c>
      <c r="AB149" s="205">
        <f t="shared" si="71"/>
        <v>2</v>
      </c>
      <c r="AC149" s="186">
        <f>'Core Indicators'!GD149</f>
        <v>2</v>
      </c>
      <c r="AD149" s="186">
        <f>'Core Indicators'!GL149</f>
        <v>2</v>
      </c>
      <c r="AE149" s="186">
        <f>'Core Indicators'!GT149</f>
        <v>2</v>
      </c>
      <c r="AF149" s="186">
        <f>'Core Indicators'!HB149</f>
        <v>2</v>
      </c>
      <c r="AG149" s="186">
        <f t="shared" si="72"/>
        <v>2</v>
      </c>
      <c r="AH149" s="186">
        <f>'Core Indicators'!HJ149</f>
        <v>2</v>
      </c>
      <c r="AI149" s="186">
        <f>'Core Indicators'!HR149</f>
        <v>2</v>
      </c>
      <c r="AJ149" s="186">
        <f t="shared" si="73"/>
        <v>2</v>
      </c>
      <c r="AK149" s="186">
        <f>'Core Indicators'!HZ149</f>
        <v>2</v>
      </c>
      <c r="AL149" s="186">
        <f>'Core Indicators'!IH149</f>
        <v>2</v>
      </c>
      <c r="AM149" s="186">
        <f>'Core Indicators'!IP149</f>
        <v>2</v>
      </c>
      <c r="AN149" s="186">
        <f t="shared" si="74"/>
        <v>2</v>
      </c>
    </row>
    <row r="150" spans="1:40" x14ac:dyDescent="0.35">
      <c r="A150" s="205" t="str">
        <f>Lists!C:C</f>
        <v>UGA001</v>
      </c>
      <c r="B150" s="251">
        <f t="shared" si="60"/>
        <v>2.1</v>
      </c>
      <c r="C150" s="165">
        <f t="shared" si="61"/>
        <v>0</v>
      </c>
      <c r="D150" s="274">
        <f t="shared" si="62"/>
        <v>2</v>
      </c>
      <c r="E150" s="205">
        <f>'Core Indicators'!R150</f>
        <v>2</v>
      </c>
      <c r="F150" s="205">
        <f>'Core Indicators'!Z150</f>
        <v>2</v>
      </c>
      <c r="G150" s="165">
        <f t="shared" si="63"/>
        <v>2</v>
      </c>
      <c r="H150" s="205">
        <f>'Core Indicators'!AH150</f>
        <v>2</v>
      </c>
      <c r="I150" s="205">
        <f>'Core Indicators'!AP150</f>
        <v>2</v>
      </c>
      <c r="J150" s="205">
        <f>'Core Indicators'!BN150</f>
        <v>2</v>
      </c>
      <c r="K150" s="205">
        <f t="shared" si="64"/>
        <v>2</v>
      </c>
      <c r="L150" s="251">
        <f t="shared" si="65"/>
        <v>2</v>
      </c>
      <c r="M150" s="274">
        <f t="shared" si="66"/>
        <v>2.4</v>
      </c>
      <c r="N150" s="206">
        <f>'Core Indicators'!DJ150</f>
        <v>2</v>
      </c>
      <c r="O150" s="206">
        <f>'Core Indicators'!DR150</f>
        <v>2</v>
      </c>
      <c r="P150" s="206">
        <f>'Core Indicators'!DZ150</f>
        <v>2</v>
      </c>
      <c r="Q150" s="206">
        <f>'Core Indicators'!EH150</f>
        <v>3</v>
      </c>
      <c r="R150" s="206">
        <f>'Core Indicators'!EP150</f>
        <v>3</v>
      </c>
      <c r="S150" s="165">
        <f t="shared" si="67"/>
        <v>1.6</v>
      </c>
      <c r="T150" s="165">
        <f t="shared" si="68"/>
        <v>1.1666666666666667</v>
      </c>
      <c r="U150" s="205">
        <v>1</v>
      </c>
      <c r="V150" s="205">
        <v>1</v>
      </c>
      <c r="W150" s="205">
        <f>'Core Indicators'!EX150</f>
        <v>2</v>
      </c>
      <c r="X150" s="165">
        <f t="shared" si="69"/>
        <v>1.5</v>
      </c>
      <c r="Y150" s="205">
        <v>1</v>
      </c>
      <c r="Z150" s="165">
        <f t="shared" si="70"/>
        <v>2</v>
      </c>
      <c r="AA150" s="205">
        <f>'Core Indicators'!FF150</f>
        <v>2</v>
      </c>
      <c r="AB150" s="205">
        <f t="shared" si="71"/>
        <v>2</v>
      </c>
      <c r="AC150" s="186">
        <f>'Core Indicators'!GD150</f>
        <v>2</v>
      </c>
      <c r="AD150" s="186">
        <f>'Core Indicators'!GL150</f>
        <v>2</v>
      </c>
      <c r="AE150" s="186">
        <f>'Core Indicators'!GT150</f>
        <v>2</v>
      </c>
      <c r="AF150" s="186">
        <f>'Core Indicators'!HB150</f>
        <v>2</v>
      </c>
      <c r="AG150" s="186">
        <f t="shared" si="72"/>
        <v>2</v>
      </c>
      <c r="AH150" s="186">
        <f>'Core Indicators'!HJ150</f>
        <v>2</v>
      </c>
      <c r="AI150" s="186">
        <f>'Core Indicators'!HR150</f>
        <v>2</v>
      </c>
      <c r="AJ150" s="186">
        <f t="shared" si="73"/>
        <v>2</v>
      </c>
      <c r="AK150" s="186">
        <f>'Core Indicators'!HZ150</f>
        <v>2</v>
      </c>
      <c r="AL150" s="186">
        <f>'Core Indicators'!IH150</f>
        <v>2</v>
      </c>
      <c r="AM150" s="186">
        <f>'Core Indicators'!IP150</f>
        <v>2</v>
      </c>
      <c r="AN150" s="186">
        <f t="shared" si="74"/>
        <v>2</v>
      </c>
    </row>
    <row r="151" spans="1:40" x14ac:dyDescent="0.35">
      <c r="A151" s="205" t="str">
        <f>Lists!C:C</f>
        <v>UGA005</v>
      </c>
      <c r="B151" s="251">
        <f t="shared" si="60"/>
        <v>2.1</v>
      </c>
      <c r="C151" s="165">
        <f t="shared" si="61"/>
        <v>1</v>
      </c>
      <c r="D151" s="274">
        <f t="shared" si="62"/>
        <v>2</v>
      </c>
      <c r="E151" s="205">
        <f>'Core Indicators'!R151</f>
        <v>2</v>
      </c>
      <c r="F151" s="205">
        <f>'Core Indicators'!Z151</f>
        <v>2</v>
      </c>
      <c r="G151" s="165">
        <f t="shared" si="63"/>
        <v>2</v>
      </c>
      <c r="H151" s="205">
        <f>'Core Indicators'!AH151</f>
        <v>2</v>
      </c>
      <c r="I151" s="205">
        <f>'Core Indicators'!AP151</f>
        <v>2</v>
      </c>
      <c r="J151" s="205" t="str">
        <f>'Core Indicators'!BN151</f>
        <v>x</v>
      </c>
      <c r="K151" s="205">
        <f t="shared" si="64"/>
        <v>2</v>
      </c>
      <c r="L151" s="251">
        <f t="shared" si="65"/>
        <v>2</v>
      </c>
      <c r="M151" s="274">
        <f t="shared" si="66"/>
        <v>2.4</v>
      </c>
      <c r="N151" s="206">
        <f>'Core Indicators'!DJ151</f>
        <v>2</v>
      </c>
      <c r="O151" s="206">
        <f>'Core Indicators'!DR151</f>
        <v>2</v>
      </c>
      <c r="P151" s="206">
        <f>'Core Indicators'!DZ151</f>
        <v>2</v>
      </c>
      <c r="Q151" s="206">
        <f>'Core Indicators'!EH151</f>
        <v>3</v>
      </c>
      <c r="R151" s="206">
        <f>'Core Indicators'!EP151</f>
        <v>3</v>
      </c>
      <c r="S151" s="165">
        <f t="shared" si="67"/>
        <v>1.6</v>
      </c>
      <c r="T151" s="165">
        <f t="shared" si="68"/>
        <v>1.1666666666666667</v>
      </c>
      <c r="U151" s="205">
        <v>1</v>
      </c>
      <c r="V151" s="205">
        <v>1</v>
      </c>
      <c r="W151" s="205">
        <f>'Core Indicators'!EX151</f>
        <v>2</v>
      </c>
      <c r="X151" s="165">
        <f t="shared" si="69"/>
        <v>1.5</v>
      </c>
      <c r="Y151" s="205">
        <v>1</v>
      </c>
      <c r="Z151" s="165">
        <f t="shared" si="70"/>
        <v>2</v>
      </c>
      <c r="AA151" s="205">
        <f>'Core Indicators'!FF151</f>
        <v>2</v>
      </c>
      <c r="AB151" s="205">
        <f t="shared" si="71"/>
        <v>2</v>
      </c>
      <c r="AC151" s="186">
        <f>'Core Indicators'!GD151</f>
        <v>2</v>
      </c>
      <c r="AD151" s="186">
        <f>'Core Indicators'!GL151</f>
        <v>2</v>
      </c>
      <c r="AE151" s="186">
        <f>'Core Indicators'!GT151</f>
        <v>2</v>
      </c>
      <c r="AF151" s="186">
        <f>'Core Indicators'!HB151</f>
        <v>2</v>
      </c>
      <c r="AG151" s="186">
        <f t="shared" si="72"/>
        <v>2</v>
      </c>
      <c r="AH151" s="186">
        <f>'Core Indicators'!HJ151</f>
        <v>2</v>
      </c>
      <c r="AI151" s="186">
        <f>'Core Indicators'!HR151</f>
        <v>2</v>
      </c>
      <c r="AJ151" s="186">
        <f t="shared" si="73"/>
        <v>2</v>
      </c>
      <c r="AK151" s="186">
        <f>'Core Indicators'!HZ151</f>
        <v>2</v>
      </c>
      <c r="AL151" s="186">
        <f>'Core Indicators'!IH151</f>
        <v>2</v>
      </c>
      <c r="AM151" s="186">
        <f>'Core Indicators'!IP151</f>
        <v>2</v>
      </c>
      <c r="AN151" s="186">
        <f t="shared" si="74"/>
        <v>2</v>
      </c>
    </row>
    <row r="152" spans="1:40" x14ac:dyDescent="0.35">
      <c r="A152" s="205" t="str">
        <f>Lists!C:C</f>
        <v>UGA007</v>
      </c>
      <c r="B152" s="251">
        <f t="shared" si="60"/>
        <v>1.9</v>
      </c>
      <c r="C152" s="165">
        <f t="shared" si="61"/>
        <v>1</v>
      </c>
      <c r="D152" s="274">
        <f t="shared" si="62"/>
        <v>2</v>
      </c>
      <c r="E152" s="205">
        <f>'Core Indicators'!R152</f>
        <v>2</v>
      </c>
      <c r="F152" s="205">
        <f>'Core Indicators'!Z152</f>
        <v>2</v>
      </c>
      <c r="G152" s="165">
        <f t="shared" si="63"/>
        <v>2</v>
      </c>
      <c r="H152" s="205">
        <f>'Core Indicators'!AH152</f>
        <v>2</v>
      </c>
      <c r="I152" s="205" t="str">
        <f>'Core Indicators'!AP152</f>
        <v>x</v>
      </c>
      <c r="J152" s="205">
        <f>'Core Indicators'!BN152</f>
        <v>2</v>
      </c>
      <c r="K152" s="205">
        <f t="shared" si="64"/>
        <v>2</v>
      </c>
      <c r="L152" s="251">
        <f t="shared" si="65"/>
        <v>2</v>
      </c>
      <c r="M152" s="274">
        <f t="shared" si="66"/>
        <v>2</v>
      </c>
      <c r="N152" s="206">
        <f>'Core Indicators'!DJ152</f>
        <v>2</v>
      </c>
      <c r="O152" s="206">
        <f>'Core Indicators'!DR152</f>
        <v>2</v>
      </c>
      <c r="P152" s="206">
        <f>'Core Indicators'!DZ152</f>
        <v>2</v>
      </c>
      <c r="Q152" s="206">
        <f>'Core Indicators'!EH152</f>
        <v>2</v>
      </c>
      <c r="R152" s="206">
        <f>'Core Indicators'!EP152</f>
        <v>2</v>
      </c>
      <c r="S152" s="165">
        <f t="shared" si="67"/>
        <v>1.6</v>
      </c>
      <c r="T152" s="165">
        <f t="shared" si="68"/>
        <v>1.1666666666666667</v>
      </c>
      <c r="U152" s="205">
        <v>1</v>
      </c>
      <c r="V152" s="205">
        <v>1</v>
      </c>
      <c r="W152" s="205">
        <f>'Core Indicators'!EX152</f>
        <v>2</v>
      </c>
      <c r="X152" s="165">
        <f t="shared" si="69"/>
        <v>1.5</v>
      </c>
      <c r="Y152" s="205">
        <v>1</v>
      </c>
      <c r="Z152" s="165">
        <f t="shared" si="70"/>
        <v>2</v>
      </c>
      <c r="AA152" s="205">
        <f>'Core Indicators'!FF152</f>
        <v>2</v>
      </c>
      <c r="AB152" s="205">
        <f t="shared" si="71"/>
        <v>2</v>
      </c>
      <c r="AC152" s="186">
        <f>'Core Indicators'!GD152</f>
        <v>2</v>
      </c>
      <c r="AD152" s="186">
        <f>'Core Indicators'!GL152</f>
        <v>2</v>
      </c>
      <c r="AE152" s="186">
        <f>'Core Indicators'!GT152</f>
        <v>2</v>
      </c>
      <c r="AF152" s="186">
        <f>'Core Indicators'!HB152</f>
        <v>2</v>
      </c>
      <c r="AG152" s="186">
        <f t="shared" si="72"/>
        <v>2</v>
      </c>
      <c r="AH152" s="186">
        <f>'Core Indicators'!HJ152</f>
        <v>2</v>
      </c>
      <c r="AI152" s="186">
        <f>'Core Indicators'!HR152</f>
        <v>2</v>
      </c>
      <c r="AJ152" s="186">
        <f t="shared" si="73"/>
        <v>2</v>
      </c>
      <c r="AK152" s="186">
        <f>'Core Indicators'!HZ152</f>
        <v>2</v>
      </c>
      <c r="AL152" s="186">
        <f>'Core Indicators'!IH152</f>
        <v>2</v>
      </c>
      <c r="AM152" s="186">
        <f>'Core Indicators'!IP152</f>
        <v>2</v>
      </c>
      <c r="AN152" s="186">
        <f t="shared" si="74"/>
        <v>2</v>
      </c>
    </row>
    <row r="153" spans="1:40" x14ac:dyDescent="0.35">
      <c r="A153" s="205" t="str">
        <f>Lists!C:C</f>
        <v>UKR002</v>
      </c>
      <c r="B153" s="251">
        <f t="shared" si="60"/>
        <v>1.7</v>
      </c>
      <c r="C153" s="165">
        <f t="shared" si="61"/>
        <v>0</v>
      </c>
      <c r="D153" s="274">
        <f t="shared" si="62"/>
        <v>1.7</v>
      </c>
      <c r="E153" s="205">
        <f>'Core Indicators'!R153</f>
        <v>1</v>
      </c>
      <c r="F153" s="205">
        <f>'Core Indicators'!Z153</f>
        <v>1</v>
      </c>
      <c r="G153" s="165">
        <f t="shared" si="63"/>
        <v>1</v>
      </c>
      <c r="H153" s="205">
        <f>'Core Indicators'!AH153</f>
        <v>2</v>
      </c>
      <c r="I153" s="205">
        <f>'Core Indicators'!AP153</f>
        <v>2</v>
      </c>
      <c r="J153" s="205">
        <f>'Core Indicators'!BN153</f>
        <v>2</v>
      </c>
      <c r="K153" s="205">
        <f t="shared" si="64"/>
        <v>2</v>
      </c>
      <c r="L153" s="251">
        <f t="shared" si="65"/>
        <v>2</v>
      </c>
      <c r="M153" s="274">
        <f t="shared" si="66"/>
        <v>2</v>
      </c>
      <c r="N153" s="206">
        <f>'Core Indicators'!DJ153</f>
        <v>2</v>
      </c>
      <c r="O153" s="206">
        <f>'Core Indicators'!DR153</f>
        <v>2</v>
      </c>
      <c r="P153" s="206">
        <f>'Core Indicators'!DZ153</f>
        <v>2</v>
      </c>
      <c r="Q153" s="206">
        <f>'Core Indicators'!EH153</f>
        <v>2</v>
      </c>
      <c r="R153" s="206">
        <f>'Core Indicators'!EP153</f>
        <v>2</v>
      </c>
      <c r="S153" s="165">
        <f t="shared" si="67"/>
        <v>1.3</v>
      </c>
      <c r="T153" s="165">
        <f t="shared" si="68"/>
        <v>1.1666666666666667</v>
      </c>
      <c r="U153" s="205">
        <v>1</v>
      </c>
      <c r="V153" s="205">
        <v>1</v>
      </c>
      <c r="W153" s="205">
        <f>'Core Indicators'!EX153</f>
        <v>2</v>
      </c>
      <c r="X153" s="165">
        <f t="shared" si="69"/>
        <v>1.5</v>
      </c>
      <c r="Y153" s="205">
        <v>1</v>
      </c>
      <c r="Z153" s="165">
        <f t="shared" si="70"/>
        <v>1.5</v>
      </c>
      <c r="AA153" s="205">
        <f>'Core Indicators'!FF153</f>
        <v>1</v>
      </c>
      <c r="AB153" s="205">
        <f t="shared" si="71"/>
        <v>2</v>
      </c>
      <c r="AC153" s="186">
        <f>'Core Indicators'!GD153</f>
        <v>2</v>
      </c>
      <c r="AD153" s="186">
        <f>'Core Indicators'!GL153</f>
        <v>2</v>
      </c>
      <c r="AE153" s="186">
        <f>'Core Indicators'!GT153</f>
        <v>2</v>
      </c>
      <c r="AF153" s="186">
        <f>'Core Indicators'!HB153</f>
        <v>2</v>
      </c>
      <c r="AG153" s="186">
        <f t="shared" si="72"/>
        <v>2</v>
      </c>
      <c r="AH153" s="186">
        <f>'Core Indicators'!HJ153</f>
        <v>2</v>
      </c>
      <c r="AI153" s="186">
        <f>'Core Indicators'!HR153</f>
        <v>2</v>
      </c>
      <c r="AJ153" s="186">
        <f t="shared" si="73"/>
        <v>2</v>
      </c>
      <c r="AK153" s="186">
        <f>'Core Indicators'!HZ153</f>
        <v>2</v>
      </c>
      <c r="AL153" s="186">
        <f>'Core Indicators'!IH153</f>
        <v>2</v>
      </c>
      <c r="AM153" s="186">
        <f>'Core Indicators'!IP153</f>
        <v>2</v>
      </c>
      <c r="AN153" s="186">
        <f t="shared" si="74"/>
        <v>2</v>
      </c>
    </row>
    <row r="154" spans="1:40" x14ac:dyDescent="0.35">
      <c r="A154" s="205" t="str">
        <f>Lists!C:C</f>
        <v>VEN001</v>
      </c>
      <c r="B154" s="251">
        <f t="shared" si="60"/>
        <v>2.2999999999999998</v>
      </c>
      <c r="C154" s="165">
        <f t="shared" si="61"/>
        <v>0</v>
      </c>
      <c r="D154" s="274">
        <f t="shared" si="62"/>
        <v>2.1</v>
      </c>
      <c r="E154" s="205">
        <f>'Core Indicators'!R154</f>
        <v>1</v>
      </c>
      <c r="F154" s="205">
        <f>'Core Indicators'!Z154</f>
        <v>1</v>
      </c>
      <c r="G154" s="165">
        <f t="shared" si="63"/>
        <v>1</v>
      </c>
      <c r="H154" s="205">
        <f>'Core Indicators'!AH154</f>
        <v>3</v>
      </c>
      <c r="I154" s="205">
        <f>'Core Indicators'!AP154</f>
        <v>2</v>
      </c>
      <c r="J154" s="205">
        <f>'Core Indicators'!BN154</f>
        <v>2</v>
      </c>
      <c r="K154" s="205">
        <f t="shared" si="64"/>
        <v>2</v>
      </c>
      <c r="L154" s="251">
        <f t="shared" si="65"/>
        <v>2.5</v>
      </c>
      <c r="M154" s="274">
        <f t="shared" si="66"/>
        <v>3</v>
      </c>
      <c r="N154" s="206">
        <f>'Core Indicators'!DJ154</f>
        <v>3</v>
      </c>
      <c r="O154" s="206">
        <f>'Core Indicators'!DR154</f>
        <v>3</v>
      </c>
      <c r="P154" s="206">
        <f>'Core Indicators'!DZ154</f>
        <v>3</v>
      </c>
      <c r="Q154" s="206" t="str">
        <f>'Core Indicators'!EH154</f>
        <v>x</v>
      </c>
      <c r="R154" s="206" t="str">
        <f>'Core Indicators'!EP154</f>
        <v>x</v>
      </c>
      <c r="S154" s="165">
        <f t="shared" si="67"/>
        <v>1.3</v>
      </c>
      <c r="T154" s="165">
        <f t="shared" si="68"/>
        <v>1.1666666666666667</v>
      </c>
      <c r="U154" s="205">
        <v>1</v>
      </c>
      <c r="V154" s="205">
        <v>1</v>
      </c>
      <c r="W154" s="205">
        <f>'Core Indicators'!EX154</f>
        <v>2</v>
      </c>
      <c r="X154" s="165">
        <f t="shared" si="69"/>
        <v>1.5</v>
      </c>
      <c r="Y154" s="205">
        <v>1</v>
      </c>
      <c r="Z154" s="165">
        <f t="shared" si="70"/>
        <v>1.5</v>
      </c>
      <c r="AA154" s="205">
        <f>'Core Indicators'!FF154</f>
        <v>1</v>
      </c>
      <c r="AB154" s="205">
        <f t="shared" si="71"/>
        <v>2</v>
      </c>
      <c r="AC154" s="186">
        <f>'Core Indicators'!GD154</f>
        <v>2</v>
      </c>
      <c r="AD154" s="186">
        <f>'Core Indicators'!GL154</f>
        <v>2</v>
      </c>
      <c r="AE154" s="186">
        <f>'Core Indicators'!GT154</f>
        <v>2</v>
      </c>
      <c r="AF154" s="186">
        <f>'Core Indicators'!HB154</f>
        <v>2</v>
      </c>
      <c r="AG154" s="186">
        <f t="shared" si="72"/>
        <v>2</v>
      </c>
      <c r="AH154" s="186">
        <f>'Core Indicators'!HJ154</f>
        <v>2</v>
      </c>
      <c r="AI154" s="186">
        <f>'Core Indicators'!HR154</f>
        <v>2</v>
      </c>
      <c r="AJ154" s="186">
        <f t="shared" si="73"/>
        <v>2</v>
      </c>
      <c r="AK154" s="186">
        <f>'Core Indicators'!HZ154</f>
        <v>2</v>
      </c>
      <c r="AL154" s="186">
        <f>'Core Indicators'!IH154</f>
        <v>2</v>
      </c>
      <c r="AM154" s="186">
        <f>'Core Indicators'!IP154</f>
        <v>2</v>
      </c>
      <c r="AN154" s="186">
        <f t="shared" si="74"/>
        <v>2</v>
      </c>
    </row>
    <row r="155" spans="1:40" x14ac:dyDescent="0.35">
      <c r="A155" s="205" t="str">
        <f>Lists!C:C</f>
        <v>YEM001</v>
      </c>
      <c r="B155" s="251">
        <f t="shared" si="60"/>
        <v>1.3</v>
      </c>
      <c r="C155" s="165">
        <f t="shared" si="61"/>
        <v>0</v>
      </c>
      <c r="D155" s="274">
        <f t="shared" si="62"/>
        <v>1.6</v>
      </c>
      <c r="E155" s="205">
        <f>'Core Indicators'!R155</f>
        <v>2</v>
      </c>
      <c r="F155" s="205">
        <f>'Core Indicators'!Z155</f>
        <v>1</v>
      </c>
      <c r="G155" s="165">
        <f t="shared" si="63"/>
        <v>1.5</v>
      </c>
      <c r="H155" s="205">
        <f>'Core Indicators'!AH155</f>
        <v>1</v>
      </c>
      <c r="I155" s="205">
        <f>'Core Indicators'!AP155</f>
        <v>3</v>
      </c>
      <c r="J155" s="205">
        <f>'Core Indicators'!BN155</f>
        <v>1</v>
      </c>
      <c r="K155" s="205">
        <f t="shared" si="64"/>
        <v>2.1</v>
      </c>
      <c r="L155" s="251">
        <f t="shared" si="65"/>
        <v>1.6</v>
      </c>
      <c r="M155" s="274">
        <f t="shared" si="66"/>
        <v>1</v>
      </c>
      <c r="N155" s="206">
        <f>'Core Indicators'!DJ155</f>
        <v>1</v>
      </c>
      <c r="O155" s="206">
        <f>'Core Indicators'!DR155</f>
        <v>1</v>
      </c>
      <c r="P155" s="206">
        <f>'Core Indicators'!DZ155</f>
        <v>1</v>
      </c>
      <c r="Q155" s="206">
        <f>'Core Indicators'!EH155</f>
        <v>1</v>
      </c>
      <c r="R155" s="206">
        <f>'Core Indicators'!EP155</f>
        <v>1</v>
      </c>
      <c r="S155" s="165">
        <f t="shared" si="67"/>
        <v>1.6</v>
      </c>
      <c r="T155" s="165">
        <f t="shared" si="68"/>
        <v>1.1666666666666667</v>
      </c>
      <c r="U155" s="205">
        <v>1</v>
      </c>
      <c r="V155" s="205">
        <v>1</v>
      </c>
      <c r="W155" s="205">
        <f>'Core Indicators'!EX155</f>
        <v>2</v>
      </c>
      <c r="X155" s="165">
        <f t="shared" si="69"/>
        <v>1.5</v>
      </c>
      <c r="Y155" s="205">
        <v>1</v>
      </c>
      <c r="Z155" s="165">
        <f t="shared" si="70"/>
        <v>2</v>
      </c>
      <c r="AA155" s="205">
        <f>'Core Indicators'!FF155</f>
        <v>2</v>
      </c>
      <c r="AB155" s="205">
        <f t="shared" si="71"/>
        <v>2</v>
      </c>
      <c r="AC155" s="186">
        <f>'Core Indicators'!GD155</f>
        <v>2</v>
      </c>
      <c r="AD155" s="186">
        <f>'Core Indicators'!GL155</f>
        <v>2</v>
      </c>
      <c r="AE155" s="186">
        <f>'Core Indicators'!GT155</f>
        <v>2</v>
      </c>
      <c r="AF155" s="186">
        <f>'Core Indicators'!HB155</f>
        <v>2</v>
      </c>
      <c r="AG155" s="186">
        <f t="shared" si="72"/>
        <v>2</v>
      </c>
      <c r="AH155" s="186">
        <f>'Core Indicators'!HJ155</f>
        <v>2</v>
      </c>
      <c r="AI155" s="186">
        <f>'Core Indicators'!HR155</f>
        <v>2</v>
      </c>
      <c r="AJ155" s="186">
        <f t="shared" si="73"/>
        <v>2</v>
      </c>
      <c r="AK155" s="186">
        <f>'Core Indicators'!HZ155</f>
        <v>2</v>
      </c>
      <c r="AL155" s="186">
        <f>'Core Indicators'!IH155</f>
        <v>2</v>
      </c>
      <c r="AM155" s="186">
        <f>'Core Indicators'!IP155</f>
        <v>2</v>
      </c>
      <c r="AN155" s="186">
        <f t="shared" si="74"/>
        <v>2</v>
      </c>
    </row>
    <row r="156" spans="1:40" x14ac:dyDescent="0.35">
      <c r="A156" s="205" t="str">
        <f>Lists!C:C</f>
        <v>YEM002</v>
      </c>
      <c r="B156" s="251">
        <f t="shared" si="60"/>
        <v>2</v>
      </c>
      <c r="C156" s="165">
        <f t="shared" si="61"/>
        <v>0</v>
      </c>
      <c r="D156" s="274">
        <f t="shared" si="62"/>
        <v>2.2000000000000002</v>
      </c>
      <c r="E156" s="205">
        <f>'Core Indicators'!R156</f>
        <v>2</v>
      </c>
      <c r="F156" s="205">
        <f>'Core Indicators'!Z156</f>
        <v>3</v>
      </c>
      <c r="G156" s="165">
        <f t="shared" si="63"/>
        <v>2.5</v>
      </c>
      <c r="H156" s="205">
        <f>'Core Indicators'!AH156</f>
        <v>2</v>
      </c>
      <c r="I156" s="205">
        <f>'Core Indicators'!AP156</f>
        <v>2</v>
      </c>
      <c r="J156" s="205">
        <f>'Core Indicators'!BN156</f>
        <v>2</v>
      </c>
      <c r="K156" s="205">
        <f t="shared" si="64"/>
        <v>2</v>
      </c>
      <c r="L156" s="251">
        <f t="shared" si="65"/>
        <v>2</v>
      </c>
      <c r="M156" s="274">
        <f t="shared" si="66"/>
        <v>2.2000000000000002</v>
      </c>
      <c r="N156" s="206">
        <f>'Core Indicators'!DJ156</f>
        <v>3</v>
      </c>
      <c r="O156" s="206">
        <f>'Core Indicators'!DR156</f>
        <v>2</v>
      </c>
      <c r="P156" s="206">
        <f>'Core Indicators'!DZ156</f>
        <v>2</v>
      </c>
      <c r="Q156" s="206">
        <f>'Core Indicators'!EH156</f>
        <v>2</v>
      </c>
      <c r="R156" s="206">
        <f>'Core Indicators'!EP156</f>
        <v>2</v>
      </c>
      <c r="S156" s="165">
        <f t="shared" si="67"/>
        <v>1.5</v>
      </c>
      <c r="T156" s="165">
        <f t="shared" si="68"/>
        <v>1</v>
      </c>
      <c r="U156" s="205">
        <v>1</v>
      </c>
      <c r="V156" s="205">
        <v>1</v>
      </c>
      <c r="W156" s="205">
        <f>'Core Indicators'!EX156</f>
        <v>1</v>
      </c>
      <c r="X156" s="165">
        <f t="shared" si="69"/>
        <v>1</v>
      </c>
      <c r="Y156" s="205">
        <v>1</v>
      </c>
      <c r="Z156" s="165">
        <f t="shared" si="70"/>
        <v>2</v>
      </c>
      <c r="AA156" s="205">
        <f>'Core Indicators'!FF156</f>
        <v>2</v>
      </c>
      <c r="AB156" s="205">
        <f t="shared" si="71"/>
        <v>2</v>
      </c>
      <c r="AC156" s="186">
        <f>'Core Indicators'!GD156</f>
        <v>2</v>
      </c>
      <c r="AD156" s="186">
        <f>'Core Indicators'!GL156</f>
        <v>2</v>
      </c>
      <c r="AE156" s="186">
        <f>'Core Indicators'!GT156</f>
        <v>2</v>
      </c>
      <c r="AF156" s="186">
        <f>'Core Indicators'!HB156</f>
        <v>2</v>
      </c>
      <c r="AG156" s="186">
        <f t="shared" si="72"/>
        <v>2</v>
      </c>
      <c r="AH156" s="186">
        <f>'Core Indicators'!HJ156</f>
        <v>2</v>
      </c>
      <c r="AI156" s="186">
        <f>'Core Indicators'!HR156</f>
        <v>2</v>
      </c>
      <c r="AJ156" s="186">
        <f t="shared" si="73"/>
        <v>2</v>
      </c>
      <c r="AK156" s="186">
        <f>'Core Indicators'!HZ156</f>
        <v>2</v>
      </c>
      <c r="AL156" s="186">
        <f>'Core Indicators'!IH156</f>
        <v>2</v>
      </c>
      <c r="AM156" s="186">
        <f>'Core Indicators'!IP156</f>
        <v>2</v>
      </c>
      <c r="AN156" s="186">
        <f t="shared" si="74"/>
        <v>2</v>
      </c>
    </row>
    <row r="157" spans="1:40" x14ac:dyDescent="0.35">
      <c r="A157" s="205" t="str">
        <f>Lists!C:C</f>
        <v>ZMB002</v>
      </c>
      <c r="B157" s="251">
        <f t="shared" si="60"/>
        <v>1.2</v>
      </c>
      <c r="C157" s="165">
        <f t="shared" si="61"/>
        <v>0</v>
      </c>
      <c r="D157" s="274">
        <f t="shared" si="62"/>
        <v>1.5</v>
      </c>
      <c r="E157" s="205">
        <f>'Core Indicators'!R157</f>
        <v>2</v>
      </c>
      <c r="F157" s="205">
        <f>'Core Indicators'!Z157</f>
        <v>1</v>
      </c>
      <c r="G157" s="165">
        <f t="shared" si="63"/>
        <v>1.5</v>
      </c>
      <c r="H157" s="205">
        <f>'Core Indicators'!AH157</f>
        <v>1</v>
      </c>
      <c r="I157" s="205">
        <f>'Core Indicators'!AP157</f>
        <v>2</v>
      </c>
      <c r="J157" s="205">
        <f>'Core Indicators'!BN157</f>
        <v>2</v>
      </c>
      <c r="K157" s="205">
        <f t="shared" si="64"/>
        <v>2</v>
      </c>
      <c r="L157" s="251">
        <f t="shared" si="65"/>
        <v>1.5</v>
      </c>
      <c r="M157" s="274">
        <f t="shared" si="66"/>
        <v>1</v>
      </c>
      <c r="N157" s="206">
        <f>'Core Indicators'!DJ157</f>
        <v>1</v>
      </c>
      <c r="O157" s="206">
        <f>'Core Indicators'!DR157</f>
        <v>1</v>
      </c>
      <c r="P157" s="206">
        <f>'Core Indicators'!DZ157</f>
        <v>1</v>
      </c>
      <c r="Q157" s="206">
        <f>'Core Indicators'!EH157</f>
        <v>1</v>
      </c>
      <c r="R157" s="206">
        <f>'Core Indicators'!EP157</f>
        <v>1</v>
      </c>
      <c r="S157" s="165">
        <f t="shared" si="67"/>
        <v>1.3</v>
      </c>
      <c r="T157" s="165">
        <f t="shared" si="68"/>
        <v>1.1666666666666667</v>
      </c>
      <c r="U157" s="205">
        <v>1</v>
      </c>
      <c r="V157" s="205">
        <v>1</v>
      </c>
      <c r="W157" s="205">
        <f>'Core Indicators'!EX157</f>
        <v>2</v>
      </c>
      <c r="X157" s="165">
        <f t="shared" si="69"/>
        <v>1.5</v>
      </c>
      <c r="Y157" s="205">
        <v>1</v>
      </c>
      <c r="Z157" s="165">
        <f t="shared" si="70"/>
        <v>1.5</v>
      </c>
      <c r="AA157" s="205">
        <f>'Core Indicators'!FF157</f>
        <v>1</v>
      </c>
      <c r="AB157" s="205">
        <f t="shared" si="71"/>
        <v>2</v>
      </c>
      <c r="AC157" s="186">
        <f>'Core Indicators'!GD157</f>
        <v>2</v>
      </c>
      <c r="AD157" s="186">
        <f>'Core Indicators'!GL157</f>
        <v>2</v>
      </c>
      <c r="AE157" s="186">
        <f>'Core Indicators'!GT157</f>
        <v>2</v>
      </c>
      <c r="AF157" s="186">
        <f>'Core Indicators'!HB157</f>
        <v>2</v>
      </c>
      <c r="AG157" s="186">
        <f t="shared" si="72"/>
        <v>2</v>
      </c>
      <c r="AH157" s="186">
        <f>'Core Indicators'!HJ157</f>
        <v>2</v>
      </c>
      <c r="AI157" s="186">
        <f>'Core Indicators'!HR157</f>
        <v>2</v>
      </c>
      <c r="AJ157" s="186">
        <f t="shared" si="73"/>
        <v>2</v>
      </c>
      <c r="AK157" s="186">
        <f>'Core Indicators'!HZ157</f>
        <v>2</v>
      </c>
      <c r="AL157" s="186">
        <f>'Core Indicators'!IH157</f>
        <v>2</v>
      </c>
      <c r="AM157" s="186">
        <f>'Core Indicators'!IP157</f>
        <v>2</v>
      </c>
      <c r="AN157" s="186">
        <f t="shared" si="74"/>
        <v>2</v>
      </c>
    </row>
    <row r="158" spans="1:40" x14ac:dyDescent="0.35">
      <c r="A158" s="205" t="str">
        <f>Lists!C:C</f>
        <v>ZWE001</v>
      </c>
      <c r="B158" s="251">
        <f t="shared" si="60"/>
        <v>1.9</v>
      </c>
      <c r="C158" s="165">
        <f t="shared" si="61"/>
        <v>0</v>
      </c>
      <c r="D158" s="274">
        <f t="shared" si="62"/>
        <v>2</v>
      </c>
      <c r="E158" s="205">
        <f>'Core Indicators'!R158</f>
        <v>2</v>
      </c>
      <c r="F158" s="205">
        <f>'Core Indicators'!Z158</f>
        <v>2</v>
      </c>
      <c r="G158" s="165">
        <f t="shared" si="63"/>
        <v>2</v>
      </c>
      <c r="H158" s="205">
        <f>'Core Indicators'!AH158</f>
        <v>2</v>
      </c>
      <c r="I158" s="205">
        <f>'Core Indicators'!AP158</f>
        <v>2</v>
      </c>
      <c r="J158" s="205">
        <f>'Core Indicators'!BN158</f>
        <v>2</v>
      </c>
      <c r="K158" s="205">
        <f t="shared" si="64"/>
        <v>2</v>
      </c>
      <c r="L158" s="251">
        <f t="shared" si="65"/>
        <v>2</v>
      </c>
      <c r="M158" s="274">
        <f t="shared" si="66"/>
        <v>2</v>
      </c>
      <c r="N158" s="206">
        <f>'Core Indicators'!DJ158</f>
        <v>2</v>
      </c>
      <c r="O158" s="206">
        <f>'Core Indicators'!DR158</f>
        <v>2</v>
      </c>
      <c r="P158" s="206">
        <f>'Core Indicators'!DZ158</f>
        <v>2</v>
      </c>
      <c r="Q158" s="206">
        <f>'Core Indicators'!EH158</f>
        <v>2</v>
      </c>
      <c r="R158" s="206">
        <f>'Core Indicators'!EP158</f>
        <v>2</v>
      </c>
      <c r="S158" s="165">
        <f t="shared" si="67"/>
        <v>1.6</v>
      </c>
      <c r="T158" s="165">
        <f t="shared" si="68"/>
        <v>1.1666666666666667</v>
      </c>
      <c r="U158" s="205">
        <v>1</v>
      </c>
      <c r="V158" s="205">
        <v>1</v>
      </c>
      <c r="W158" s="205">
        <f>'Core Indicators'!EX158</f>
        <v>2</v>
      </c>
      <c r="X158" s="165">
        <f t="shared" si="69"/>
        <v>1.5</v>
      </c>
      <c r="Y158" s="205">
        <v>1</v>
      </c>
      <c r="Z158" s="165">
        <f t="shared" si="70"/>
        <v>2</v>
      </c>
      <c r="AA158" s="205">
        <f>'Core Indicators'!FF158</f>
        <v>2</v>
      </c>
      <c r="AB158" s="205">
        <f t="shared" si="71"/>
        <v>2</v>
      </c>
      <c r="AC158" s="186">
        <f>'Core Indicators'!GD158</f>
        <v>2</v>
      </c>
      <c r="AD158" s="186">
        <f>'Core Indicators'!GL158</f>
        <v>2</v>
      </c>
      <c r="AE158" s="186">
        <f>'Core Indicators'!GT158</f>
        <v>2</v>
      </c>
      <c r="AF158" s="186">
        <f>'Core Indicators'!HB158</f>
        <v>2</v>
      </c>
      <c r="AG158" s="186">
        <f t="shared" si="72"/>
        <v>2</v>
      </c>
      <c r="AH158" s="186">
        <f>'Core Indicators'!HJ158</f>
        <v>2</v>
      </c>
      <c r="AI158" s="186">
        <f>'Core Indicators'!HR158</f>
        <v>2</v>
      </c>
      <c r="AJ158" s="186">
        <f t="shared" si="73"/>
        <v>2</v>
      </c>
      <c r="AK158" s="186">
        <f>'Core Indicators'!HZ158</f>
        <v>2</v>
      </c>
      <c r="AL158" s="186">
        <f>'Core Indicators'!IH158</f>
        <v>2</v>
      </c>
      <c r="AM158" s="186">
        <f>'Core Indicators'!IP158</f>
        <v>2</v>
      </c>
      <c r="AN158" s="186">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3"/>
  <sheetViews>
    <sheetView zoomScale="80" zoomScaleNormal="80" workbookViewId="0">
      <selection sqref="A1:V1"/>
    </sheetView>
  </sheetViews>
  <sheetFormatPr defaultRowHeight="14.5" x14ac:dyDescent="0.35"/>
  <cols>
    <col min="2" max="2" width="10.54296875" style="216" bestFit="1" customWidth="1"/>
    <col min="3" max="3" width="9.54296875" style="216" customWidth="1"/>
  </cols>
  <sheetData>
    <row r="1" spans="1:22" x14ac:dyDescent="0.35">
      <c r="A1" s="317"/>
      <c r="B1" s="297"/>
      <c r="C1" s="297"/>
      <c r="D1" s="297"/>
      <c r="E1" s="297"/>
      <c r="F1" s="297"/>
      <c r="G1" s="297"/>
      <c r="H1" s="297"/>
      <c r="I1" s="297"/>
      <c r="J1" s="297"/>
      <c r="K1" s="297"/>
      <c r="L1" s="297"/>
      <c r="M1" s="297"/>
      <c r="N1" s="297"/>
      <c r="O1" s="297"/>
      <c r="P1" s="297"/>
      <c r="Q1" s="297"/>
      <c r="R1" s="297"/>
      <c r="S1" s="297"/>
      <c r="T1" s="297"/>
      <c r="U1" s="297"/>
      <c r="V1" s="297"/>
    </row>
    <row r="2" spans="1:22" x14ac:dyDescent="0.35">
      <c r="A2" s="207" t="s">
        <v>1</v>
      </c>
      <c r="B2" s="208" t="s">
        <v>8552</v>
      </c>
      <c r="C2" s="208" t="s">
        <v>8174</v>
      </c>
      <c r="D2" s="208" t="s">
        <v>8175</v>
      </c>
      <c r="E2" s="208" t="s">
        <v>8176</v>
      </c>
      <c r="F2" s="208" t="s">
        <v>8179</v>
      </c>
      <c r="G2" s="208" t="s">
        <v>8184</v>
      </c>
      <c r="H2" s="208" t="s">
        <v>8185</v>
      </c>
      <c r="I2" s="208" t="s">
        <v>8186</v>
      </c>
      <c r="J2" s="208" t="s">
        <v>8187</v>
      </c>
      <c r="K2" s="208" t="s">
        <v>8188</v>
      </c>
      <c r="L2" s="208" t="s">
        <v>8129</v>
      </c>
      <c r="M2" s="208" t="s">
        <v>3056</v>
      </c>
      <c r="N2" s="208" t="s">
        <v>3068</v>
      </c>
      <c r="O2" s="208" t="s">
        <v>3058</v>
      </c>
      <c r="P2" s="208" t="s">
        <v>3070</v>
      </c>
      <c r="Q2" s="208" t="s">
        <v>3053</v>
      </c>
      <c r="R2" s="208" t="s">
        <v>3066</v>
      </c>
      <c r="S2" s="208" t="s">
        <v>3060</v>
      </c>
      <c r="T2" s="208" t="s">
        <v>8133</v>
      </c>
      <c r="U2" s="208" t="s">
        <v>3062</v>
      </c>
      <c r="V2" s="208" t="s">
        <v>8553</v>
      </c>
    </row>
    <row r="3" spans="1:22" x14ac:dyDescent="0.35">
      <c r="A3" s="208" t="str">
        <f>Lists!C:C</f>
        <v>AFG001</v>
      </c>
      <c r="B3" s="209">
        <f>_xlfn.DAYS(About!$A$3,'Core Indicators'!U3)</f>
        <v>202</v>
      </c>
      <c r="C3" s="209">
        <f>_xlfn.DAYS(About!$A$3,'Core Indicators'!AC3)</f>
        <v>202</v>
      </c>
      <c r="D3" s="209">
        <f>_xlfn.DAYS(About!$A$3,'Core Indicators'!AK3)</f>
        <v>202</v>
      </c>
      <c r="E3" s="209">
        <f>_xlfn.DAYS(About!$A$3,'Core Indicators'!AS3)</f>
        <v>17</v>
      </c>
      <c r="F3" s="209">
        <f>_xlfn.DAYS(About!$A$3,'Core Indicators'!BQ3)</f>
        <v>17</v>
      </c>
      <c r="G3" s="209">
        <f>_xlfn.DAYS(About!$A$3,'Core Indicators'!DM3)</f>
        <v>116</v>
      </c>
      <c r="H3" s="209">
        <f>_xlfn.DAYS(About!$A$3,'Core Indicators'!DU3)</f>
        <v>116</v>
      </c>
      <c r="I3" s="209">
        <f>_xlfn.DAYS(About!$A$3,'Core Indicators'!EC3)</f>
        <v>116</v>
      </c>
      <c r="J3" s="209">
        <f>_xlfn.DAYS(About!$A$3,'Core Indicators'!EK3)</f>
        <v>116</v>
      </c>
      <c r="K3" s="209">
        <f>_xlfn.DAYS(About!$A$3,'Core Indicators'!ES3)</f>
        <v>61</v>
      </c>
      <c r="L3" s="209">
        <f>_xlfn.DAYS(About!$A$3,'Core Indicators'!FI3)</f>
        <v>550</v>
      </c>
      <c r="M3" s="209">
        <f>_xlfn.DAYS(About!$A$3,'Core Indicators'!GG3)</f>
        <v>81</v>
      </c>
      <c r="N3" s="209">
        <f>_xlfn.DAYS(About!$A$3,'Core Indicators'!GO3)</f>
        <v>81</v>
      </c>
      <c r="O3" s="209">
        <f>_xlfn.DAYS(About!$A$3,'Core Indicators'!GW3)</f>
        <v>81</v>
      </c>
      <c r="P3" s="209">
        <f>_xlfn.DAYS(About!$A$3,'Core Indicators'!HE3)</f>
        <v>81</v>
      </c>
      <c r="Q3" s="209">
        <f>_xlfn.DAYS(About!$A$3,'Core Indicators'!HM3)</f>
        <v>81</v>
      </c>
      <c r="R3" s="209">
        <f>_xlfn.DAYS(About!$A$3,'Core Indicators'!HU3)</f>
        <v>81</v>
      </c>
      <c r="S3" s="209">
        <f>_xlfn.DAYS(About!$A$3,'Core Indicators'!IC3)</f>
        <v>81</v>
      </c>
      <c r="T3" s="209">
        <f>_xlfn.DAYS(About!$A$3,'Core Indicators'!IK3)</f>
        <v>81</v>
      </c>
      <c r="U3" s="209">
        <f>_xlfn.DAYS(About!$A$3,'Core Indicators'!IS3)</f>
        <v>81</v>
      </c>
      <c r="V3" s="209">
        <f t="shared" ref="V3:V34" si="0">AVERAGE(D3:M3)</f>
        <v>139.19999999999999</v>
      </c>
    </row>
    <row r="4" spans="1:22" x14ac:dyDescent="0.35">
      <c r="A4" s="208" t="str">
        <f>Lists!C:C</f>
        <v>AFG005</v>
      </c>
      <c r="B4" s="209">
        <f>_xlfn.DAYS(About!$A$3,'Core Indicators'!U4)</f>
        <v>32</v>
      </c>
      <c r="C4" s="209">
        <f>_xlfn.DAYS(About!$A$3,'Core Indicators'!AC4)</f>
        <v>32</v>
      </c>
      <c r="D4" s="209">
        <f>_xlfn.DAYS(About!$A$3,'Core Indicators'!AK4)</f>
        <v>32</v>
      </c>
      <c r="E4" s="209">
        <f>_xlfn.DAYS(About!$A$3,'Core Indicators'!AS4)</f>
        <v>32</v>
      </c>
      <c r="F4" s="209">
        <f>_xlfn.DAYS(About!$A$3,'Core Indicators'!BQ4)</f>
        <v>32</v>
      </c>
      <c r="G4" s="209">
        <f>_xlfn.DAYS(About!$A$3,'Core Indicators'!DM4)</f>
        <v>32</v>
      </c>
      <c r="H4" s="209">
        <f>_xlfn.DAYS(About!$A$3,'Core Indicators'!DU4)</f>
        <v>32</v>
      </c>
      <c r="I4" s="209">
        <f>_xlfn.DAYS(About!$A$3,'Core Indicators'!EC4)</f>
        <v>32</v>
      </c>
      <c r="J4" s="209">
        <f>_xlfn.DAYS(About!$A$3,'Core Indicators'!EK4)</f>
        <v>32</v>
      </c>
      <c r="K4" s="209">
        <f>_xlfn.DAYS(About!$A$3,'Core Indicators'!ES4)</f>
        <v>32</v>
      </c>
      <c r="L4" s="209">
        <f>_xlfn.DAYS(About!$A$3,'Core Indicators'!FI4)</f>
        <v>32</v>
      </c>
      <c r="M4" s="209">
        <f>_xlfn.DAYS(About!$A$3,'Core Indicators'!GG4)</f>
        <v>32</v>
      </c>
      <c r="N4" s="209">
        <f>_xlfn.DAYS(About!$A$3,'Core Indicators'!GO4)</f>
        <v>32</v>
      </c>
      <c r="O4" s="209">
        <f>_xlfn.DAYS(About!$A$3,'Core Indicators'!GW4)</f>
        <v>32</v>
      </c>
      <c r="P4" s="209">
        <f>_xlfn.DAYS(About!$A$3,'Core Indicators'!HE4)</f>
        <v>32</v>
      </c>
      <c r="Q4" s="209">
        <f>_xlfn.DAYS(About!$A$3,'Core Indicators'!HM4)</f>
        <v>32</v>
      </c>
      <c r="R4" s="209">
        <f>_xlfn.DAYS(About!$A$3,'Core Indicators'!HU4)</f>
        <v>32</v>
      </c>
      <c r="S4" s="209">
        <f>_xlfn.DAYS(About!$A$3,'Core Indicators'!IC4)</f>
        <v>32</v>
      </c>
      <c r="T4" s="209">
        <f>_xlfn.DAYS(About!$A$3,'Core Indicators'!IK4)</f>
        <v>32</v>
      </c>
      <c r="U4" s="209">
        <f>_xlfn.DAYS(About!$A$3,'Core Indicators'!IS4)</f>
        <v>32</v>
      </c>
      <c r="V4" s="209">
        <f t="shared" si="0"/>
        <v>32</v>
      </c>
    </row>
    <row r="5" spans="1:22" x14ac:dyDescent="0.35">
      <c r="A5" s="208" t="str">
        <f>Lists!C:C</f>
        <v>AGO002</v>
      </c>
      <c r="B5" s="209">
        <f>_xlfn.DAYS(About!$A$3,'Core Indicators'!U5)</f>
        <v>31</v>
      </c>
      <c r="C5" s="209">
        <f>_xlfn.DAYS(About!$A$3,'Core Indicators'!AC5)</f>
        <v>31</v>
      </c>
      <c r="D5" s="209">
        <f>_xlfn.DAYS(About!$A$3,'Core Indicators'!AK5)</f>
        <v>31</v>
      </c>
      <c r="E5" s="209">
        <f>_xlfn.DAYS(About!$A$3,'Core Indicators'!AS5)</f>
        <v>31</v>
      </c>
      <c r="F5" s="209">
        <f>_xlfn.DAYS(About!$A$3,'Core Indicators'!BQ5)</f>
        <v>227</v>
      </c>
      <c r="G5" s="209">
        <f>_xlfn.DAYS(About!$A$3,'Core Indicators'!DM5)</f>
        <v>31</v>
      </c>
      <c r="H5" s="209">
        <f>_xlfn.DAYS(About!$A$3,'Core Indicators'!DU5)</f>
        <v>31</v>
      </c>
      <c r="I5" s="209">
        <f>_xlfn.DAYS(About!$A$3,'Core Indicators'!EC5)</f>
        <v>31</v>
      </c>
      <c r="J5" s="209">
        <f>_xlfn.DAYS(About!$A$3,'Core Indicators'!EK5)</f>
        <v>31</v>
      </c>
      <c r="K5" s="209">
        <f>_xlfn.DAYS(About!$A$3,'Core Indicators'!ES5)</f>
        <v>31</v>
      </c>
      <c r="L5" s="209">
        <f>_xlfn.DAYS(About!$A$3,'Core Indicators'!FI5)</f>
        <v>31</v>
      </c>
      <c r="M5" s="209">
        <f>_xlfn.DAYS(About!$A$3,'Core Indicators'!GG5)</f>
        <v>80</v>
      </c>
      <c r="N5" s="209">
        <f>_xlfn.DAYS(About!$A$3,'Core Indicators'!GO5)</f>
        <v>80</v>
      </c>
      <c r="O5" s="209">
        <f>_xlfn.DAYS(About!$A$3,'Core Indicators'!GW5)</f>
        <v>80</v>
      </c>
      <c r="P5" s="209">
        <f>_xlfn.DAYS(About!$A$3,'Core Indicators'!HE5)</f>
        <v>80</v>
      </c>
      <c r="Q5" s="209">
        <f>_xlfn.DAYS(About!$A$3,'Core Indicators'!HM5)</f>
        <v>80</v>
      </c>
      <c r="R5" s="209">
        <f>_xlfn.DAYS(About!$A$3,'Core Indicators'!HU5)</f>
        <v>80</v>
      </c>
      <c r="S5" s="209">
        <f>_xlfn.DAYS(About!$A$3,'Core Indicators'!IC5)</f>
        <v>80</v>
      </c>
      <c r="T5" s="209">
        <f>_xlfn.DAYS(About!$A$3,'Core Indicators'!IK5)</f>
        <v>80</v>
      </c>
      <c r="U5" s="209">
        <f>_xlfn.DAYS(About!$A$3,'Core Indicators'!IS5)</f>
        <v>80</v>
      </c>
      <c r="V5" s="209">
        <f t="shared" si="0"/>
        <v>55.5</v>
      </c>
    </row>
    <row r="6" spans="1:22" x14ac:dyDescent="0.35">
      <c r="A6" s="208" t="str">
        <f>Lists!C:C</f>
        <v>ARM002</v>
      </c>
      <c r="B6" s="209">
        <f>_xlfn.DAYS(About!$A$3,'Core Indicators'!U6)</f>
        <v>53</v>
      </c>
      <c r="C6" s="209">
        <f>_xlfn.DAYS(About!$A$3,'Core Indicators'!AC6)</f>
        <v>53</v>
      </c>
      <c r="D6" s="209">
        <f>_xlfn.DAYS(About!$A$3,'Core Indicators'!AK6)</f>
        <v>53</v>
      </c>
      <c r="E6" s="209">
        <f>_xlfn.DAYS(About!$A$3,'Core Indicators'!AS6)</f>
        <v>53</v>
      </c>
      <c r="F6" s="209">
        <f>_xlfn.DAYS(About!$A$3,'Core Indicators'!BQ6)</f>
        <v>6</v>
      </c>
      <c r="G6" s="209">
        <f>_xlfn.DAYS(About!$A$3,'Core Indicators'!DM6)</f>
        <v>53</v>
      </c>
      <c r="H6" s="209">
        <f>_xlfn.DAYS(About!$A$3,'Core Indicators'!DU6)</f>
        <v>53</v>
      </c>
      <c r="I6" s="209">
        <f>_xlfn.DAYS(About!$A$3,'Core Indicators'!EC6)</f>
        <v>53</v>
      </c>
      <c r="J6" s="209">
        <f>_xlfn.DAYS(About!$A$3,'Core Indicators'!EK6)</f>
        <v>550</v>
      </c>
      <c r="K6" s="209">
        <f>_xlfn.DAYS(About!$A$3,'Core Indicators'!ES6)</f>
        <v>550</v>
      </c>
      <c r="L6" s="209">
        <f>_xlfn.DAYS(About!$A$3,'Core Indicators'!FI6)</f>
        <v>550</v>
      </c>
      <c r="M6" s="209">
        <f>_xlfn.DAYS(About!$A$3,'Core Indicators'!GG6)</f>
        <v>76</v>
      </c>
      <c r="N6" s="209">
        <f>_xlfn.DAYS(About!$A$3,'Core Indicators'!GO6)</f>
        <v>76</v>
      </c>
      <c r="O6" s="209">
        <f>_xlfn.DAYS(About!$A$3,'Core Indicators'!GW6)</f>
        <v>76</v>
      </c>
      <c r="P6" s="209">
        <f>_xlfn.DAYS(About!$A$3,'Core Indicators'!HE6)</f>
        <v>76</v>
      </c>
      <c r="Q6" s="209">
        <f>_xlfn.DAYS(About!$A$3,'Core Indicators'!HM6)</f>
        <v>76</v>
      </c>
      <c r="R6" s="209">
        <f>_xlfn.DAYS(About!$A$3,'Core Indicators'!HU6)</f>
        <v>76</v>
      </c>
      <c r="S6" s="209">
        <f>_xlfn.DAYS(About!$A$3,'Core Indicators'!IC6)</f>
        <v>76</v>
      </c>
      <c r="T6" s="209">
        <f>_xlfn.DAYS(About!$A$3,'Core Indicators'!IK6)</f>
        <v>76</v>
      </c>
      <c r="U6" s="209">
        <f>_xlfn.DAYS(About!$A$3,'Core Indicators'!IS6)</f>
        <v>76</v>
      </c>
      <c r="V6" s="209">
        <f t="shared" si="0"/>
        <v>199.7</v>
      </c>
    </row>
    <row r="7" spans="1:22" x14ac:dyDescent="0.35">
      <c r="A7" s="208" t="str">
        <f>Lists!C:C</f>
        <v>AZE002</v>
      </c>
      <c r="B7" s="209">
        <f>_xlfn.DAYS(About!$A$3,'Core Indicators'!U7)</f>
        <v>6</v>
      </c>
      <c r="C7" s="209">
        <f>_xlfn.DAYS(About!$A$3,'Core Indicators'!AC7)</f>
        <v>26</v>
      </c>
      <c r="D7" s="209">
        <f>_xlfn.DAYS(About!$A$3,'Core Indicators'!AK7)</f>
        <v>26</v>
      </c>
      <c r="E7" s="209">
        <f>_xlfn.DAYS(About!$A$3,'Core Indicators'!AS7)</f>
        <v>504</v>
      </c>
      <c r="F7" s="209">
        <f>_xlfn.DAYS(About!$A$3,'Core Indicators'!BQ7)</f>
        <v>6</v>
      </c>
      <c r="G7" s="209">
        <f>_xlfn.DAYS(About!$A$3,'Core Indicators'!DM7)</f>
        <v>26</v>
      </c>
      <c r="H7" s="209">
        <f>_xlfn.DAYS(About!$A$3,'Core Indicators'!DU7)</f>
        <v>31</v>
      </c>
      <c r="I7" s="209">
        <f>_xlfn.DAYS(About!$A$3,'Core Indicators'!EC7)</f>
        <v>26</v>
      </c>
      <c r="J7" s="209">
        <f>_xlfn.DAYS(About!$A$3,'Core Indicators'!EK7)</f>
        <v>26</v>
      </c>
      <c r="K7" s="209">
        <f>_xlfn.DAYS(About!$A$3,'Core Indicators'!ES7)</f>
        <v>26</v>
      </c>
      <c r="L7" s="209">
        <f>_xlfn.DAYS(About!$A$3,'Core Indicators'!FI7)</f>
        <v>634</v>
      </c>
      <c r="M7" s="209">
        <f>_xlfn.DAYS(About!$A$3,'Core Indicators'!GG7)</f>
        <v>76</v>
      </c>
      <c r="N7" s="209">
        <f>_xlfn.DAYS(About!$A$3,'Core Indicators'!GO7)</f>
        <v>76</v>
      </c>
      <c r="O7" s="209">
        <f>_xlfn.DAYS(About!$A$3,'Core Indicators'!GW7)</f>
        <v>76</v>
      </c>
      <c r="P7" s="209">
        <f>_xlfn.DAYS(About!$A$3,'Core Indicators'!HE7)</f>
        <v>76</v>
      </c>
      <c r="Q7" s="209">
        <f>_xlfn.DAYS(About!$A$3,'Core Indicators'!HM7)</f>
        <v>76</v>
      </c>
      <c r="R7" s="209">
        <f>_xlfn.DAYS(About!$A$3,'Core Indicators'!HU7)</f>
        <v>76</v>
      </c>
      <c r="S7" s="209">
        <f>_xlfn.DAYS(About!$A$3,'Core Indicators'!IC7)</f>
        <v>76</v>
      </c>
      <c r="T7" s="209">
        <f>_xlfn.DAYS(About!$A$3,'Core Indicators'!IK7)</f>
        <v>76</v>
      </c>
      <c r="U7" s="209">
        <f>_xlfn.DAYS(About!$A$3,'Core Indicators'!IS7)</f>
        <v>76</v>
      </c>
      <c r="V7" s="209">
        <f t="shared" si="0"/>
        <v>138.1</v>
      </c>
    </row>
    <row r="8" spans="1:22" x14ac:dyDescent="0.35">
      <c r="A8" s="208" t="str">
        <f>Lists!C:C</f>
        <v>BDI001</v>
      </c>
      <c r="B8" s="209">
        <f>_xlfn.DAYS(About!$A$3,'Core Indicators'!U8)</f>
        <v>62</v>
      </c>
      <c r="C8" s="209">
        <f>_xlfn.DAYS(About!$A$3,'Core Indicators'!AC8)</f>
        <v>62</v>
      </c>
      <c r="D8" s="209">
        <f>_xlfn.DAYS(About!$A$3,'Core Indicators'!AK8)</f>
        <v>62</v>
      </c>
      <c r="E8" s="209">
        <f>_xlfn.DAYS(About!$A$3,'Core Indicators'!AS8)</f>
        <v>62</v>
      </c>
      <c r="F8" s="209">
        <f>_xlfn.DAYS(About!$A$3,'Core Indicators'!BQ8)</f>
        <v>62</v>
      </c>
      <c r="G8" s="209">
        <f>_xlfn.DAYS(About!$A$3,'Core Indicators'!DM8)</f>
        <v>62</v>
      </c>
      <c r="H8" s="209">
        <f>_xlfn.DAYS(About!$A$3,'Core Indicators'!DU8)</f>
        <v>62</v>
      </c>
      <c r="I8" s="209">
        <f>_xlfn.DAYS(About!$A$3,'Core Indicators'!EC8)</f>
        <v>62</v>
      </c>
      <c r="J8" s="209">
        <f>_xlfn.DAYS(About!$A$3,'Core Indicators'!EK8)</f>
        <v>62</v>
      </c>
      <c r="K8" s="209">
        <f>_xlfn.DAYS(About!$A$3,'Core Indicators'!ES8)</f>
        <v>62</v>
      </c>
      <c r="L8" s="209">
        <f>_xlfn.DAYS(About!$A$3,'Core Indicators'!FI8)</f>
        <v>62</v>
      </c>
      <c r="M8" s="209">
        <f>_xlfn.DAYS(About!$A$3,'Core Indicators'!GG8)</f>
        <v>80</v>
      </c>
      <c r="N8" s="209">
        <f>_xlfn.DAYS(About!$A$3,'Core Indicators'!GO8)</f>
        <v>80</v>
      </c>
      <c r="O8" s="209">
        <f>_xlfn.DAYS(About!$A$3,'Core Indicators'!GW8)</f>
        <v>80</v>
      </c>
      <c r="P8" s="209">
        <f>_xlfn.DAYS(About!$A$3,'Core Indicators'!HE8)</f>
        <v>80</v>
      </c>
      <c r="Q8" s="209">
        <f>_xlfn.DAYS(About!$A$3,'Core Indicators'!HM8)</f>
        <v>80</v>
      </c>
      <c r="R8" s="209">
        <f>_xlfn.DAYS(About!$A$3,'Core Indicators'!HU8)</f>
        <v>80</v>
      </c>
      <c r="S8" s="209">
        <f>_xlfn.DAYS(About!$A$3,'Core Indicators'!IC8)</f>
        <v>80</v>
      </c>
      <c r="T8" s="209">
        <f>_xlfn.DAYS(About!$A$3,'Core Indicators'!IK8)</f>
        <v>80</v>
      </c>
      <c r="U8" s="209">
        <f>_xlfn.DAYS(About!$A$3,'Core Indicators'!IS8)</f>
        <v>80</v>
      </c>
      <c r="V8" s="209">
        <f t="shared" si="0"/>
        <v>63.8</v>
      </c>
    </row>
    <row r="9" spans="1:22" x14ac:dyDescent="0.35">
      <c r="A9" s="208" t="str">
        <f>Lists!C:C</f>
        <v>BFA002</v>
      </c>
      <c r="B9" s="209">
        <f>_xlfn.DAYS(About!$A$3,'Core Indicators'!U9)</f>
        <v>396</v>
      </c>
      <c r="C9" s="209">
        <f>_xlfn.DAYS(About!$A$3,'Core Indicators'!AC9)</f>
        <v>396</v>
      </c>
      <c r="D9" s="209">
        <f>_xlfn.DAYS(About!$A$3,'Core Indicators'!AK9)</f>
        <v>396</v>
      </c>
      <c r="E9" s="209">
        <f>_xlfn.DAYS(About!$A$3,'Core Indicators'!AS9)</f>
        <v>153</v>
      </c>
      <c r="F9" s="209">
        <f>_xlfn.DAYS(About!$A$3,'Core Indicators'!BQ9)</f>
        <v>153</v>
      </c>
      <c r="G9" s="209">
        <f>_xlfn.DAYS(About!$A$3,'Core Indicators'!DM9)</f>
        <v>396</v>
      </c>
      <c r="H9" s="209">
        <f>_xlfn.DAYS(About!$A$3,'Core Indicators'!DU9)</f>
        <v>396</v>
      </c>
      <c r="I9" s="209">
        <f>_xlfn.DAYS(About!$A$3,'Core Indicators'!EC9)</f>
        <v>396</v>
      </c>
      <c r="J9" s="209">
        <f>_xlfn.DAYS(About!$A$3,'Core Indicators'!EK9)</f>
        <v>396</v>
      </c>
      <c r="K9" s="209">
        <f>_xlfn.DAYS(About!$A$3,'Core Indicators'!ES9)</f>
        <v>396</v>
      </c>
      <c r="L9" s="209">
        <f>_xlfn.DAYS(About!$A$3,'Core Indicators'!FI9)</f>
        <v>1262</v>
      </c>
      <c r="M9" s="209">
        <f>_xlfn.DAYS(About!$A$3,'Core Indicators'!GG9)</f>
        <v>97</v>
      </c>
      <c r="N9" s="209">
        <f>_xlfn.DAYS(About!$A$3,'Core Indicators'!GO9)</f>
        <v>97</v>
      </c>
      <c r="O9" s="209">
        <f>_xlfn.DAYS(About!$A$3,'Core Indicators'!GW9)</f>
        <v>97</v>
      </c>
      <c r="P9" s="209">
        <f>_xlfn.DAYS(About!$A$3,'Core Indicators'!HE9)</f>
        <v>97</v>
      </c>
      <c r="Q9" s="209">
        <f>_xlfn.DAYS(About!$A$3,'Core Indicators'!HM9)</f>
        <v>97</v>
      </c>
      <c r="R9" s="209">
        <f>_xlfn.DAYS(About!$A$3,'Core Indicators'!HU9)</f>
        <v>97</v>
      </c>
      <c r="S9" s="209">
        <f>_xlfn.DAYS(About!$A$3,'Core Indicators'!IC9)</f>
        <v>97</v>
      </c>
      <c r="T9" s="209">
        <f>_xlfn.DAYS(About!$A$3,'Core Indicators'!IK9)</f>
        <v>97</v>
      </c>
      <c r="U9" s="209">
        <f>_xlfn.DAYS(About!$A$3,'Core Indicators'!IS9)</f>
        <v>97</v>
      </c>
      <c r="V9" s="209">
        <f t="shared" si="0"/>
        <v>404.1</v>
      </c>
    </row>
    <row r="10" spans="1:22" x14ac:dyDescent="0.35">
      <c r="A10" s="208" t="str">
        <f>Lists!C:C</f>
        <v>BGD001</v>
      </c>
      <c r="B10" s="209">
        <f>_xlfn.DAYS(About!$A$3,'Core Indicators'!U10)</f>
        <v>32</v>
      </c>
      <c r="C10" s="209">
        <f>_xlfn.DAYS(About!$A$3,'Core Indicators'!AC10)</f>
        <v>7</v>
      </c>
      <c r="D10" s="209">
        <f>_xlfn.DAYS(About!$A$3,'Core Indicators'!AK10)</f>
        <v>7</v>
      </c>
      <c r="E10" s="209">
        <f>_xlfn.DAYS(About!$A$3,'Core Indicators'!AS10)</f>
        <v>7</v>
      </c>
      <c r="F10" s="209">
        <f>_xlfn.DAYS(About!$A$3,'Core Indicators'!BQ10)</f>
        <v>7</v>
      </c>
      <c r="G10" s="209">
        <f>_xlfn.DAYS(About!$A$3,'Core Indicators'!DM10)</f>
        <v>32</v>
      </c>
      <c r="H10" s="209">
        <f>_xlfn.DAYS(About!$A$3,'Core Indicators'!DU10)</f>
        <v>32</v>
      </c>
      <c r="I10" s="209">
        <f>_xlfn.DAYS(About!$A$3,'Core Indicators'!EC10)</f>
        <v>7</v>
      </c>
      <c r="J10" s="209">
        <f>_xlfn.DAYS(About!$A$3,'Core Indicators'!EK10)</f>
        <v>32</v>
      </c>
      <c r="K10" s="209">
        <f>_xlfn.DAYS(About!$A$3,'Core Indicators'!ES10)</f>
        <v>32</v>
      </c>
      <c r="L10" s="209">
        <f>_xlfn.DAYS(About!$A$3,'Core Indicators'!FI10)</f>
        <v>32</v>
      </c>
      <c r="M10" s="209">
        <f>_xlfn.DAYS(About!$A$3,'Core Indicators'!GG10)</f>
        <v>32</v>
      </c>
      <c r="N10" s="209">
        <f>_xlfn.DAYS(About!$A$3,'Core Indicators'!GO10)</f>
        <v>32</v>
      </c>
      <c r="O10" s="209">
        <f>_xlfn.DAYS(About!$A$3,'Core Indicators'!GW10)</f>
        <v>32</v>
      </c>
      <c r="P10" s="209">
        <f>_xlfn.DAYS(About!$A$3,'Core Indicators'!HE10)</f>
        <v>32</v>
      </c>
      <c r="Q10" s="209">
        <f>_xlfn.DAYS(About!$A$3,'Core Indicators'!HM10)</f>
        <v>32</v>
      </c>
      <c r="R10" s="209">
        <f>_xlfn.DAYS(About!$A$3,'Core Indicators'!HU10)</f>
        <v>32</v>
      </c>
      <c r="S10" s="209">
        <f>_xlfn.DAYS(About!$A$3,'Core Indicators'!IC10)</f>
        <v>32</v>
      </c>
      <c r="T10" s="209">
        <f>_xlfn.DAYS(About!$A$3,'Core Indicators'!IK10)</f>
        <v>32</v>
      </c>
      <c r="U10" s="209">
        <f>_xlfn.DAYS(About!$A$3,'Core Indicators'!IS10)</f>
        <v>32</v>
      </c>
      <c r="V10" s="209">
        <f t="shared" si="0"/>
        <v>22</v>
      </c>
    </row>
    <row r="11" spans="1:22" x14ac:dyDescent="0.35">
      <c r="A11" s="208" t="str">
        <f>Lists!C:C</f>
        <v>BGD002</v>
      </c>
      <c r="B11" s="209">
        <f>_xlfn.DAYS(About!$A$3,'Core Indicators'!U11)</f>
        <v>90</v>
      </c>
      <c r="C11" s="209">
        <f>_xlfn.DAYS(About!$A$3,'Core Indicators'!AC11)</f>
        <v>7</v>
      </c>
      <c r="D11" s="209">
        <f>_xlfn.DAYS(About!$A$3,'Core Indicators'!AK11)</f>
        <v>7</v>
      </c>
      <c r="E11" s="209">
        <f>_xlfn.DAYS(About!$A$3,'Core Indicators'!AS11)</f>
        <v>7</v>
      </c>
      <c r="F11" s="209">
        <f>_xlfn.DAYS(About!$A$3,'Core Indicators'!BQ11)</f>
        <v>7</v>
      </c>
      <c r="G11" s="209">
        <f>_xlfn.DAYS(About!$A$3,'Core Indicators'!DM11)</f>
        <v>25</v>
      </c>
      <c r="H11" s="209">
        <f>_xlfn.DAYS(About!$A$3,'Core Indicators'!DU11)</f>
        <v>25</v>
      </c>
      <c r="I11" s="209">
        <f>_xlfn.DAYS(About!$A$3,'Core Indicators'!EC11)</f>
        <v>7</v>
      </c>
      <c r="J11" s="209">
        <f>_xlfn.DAYS(About!$A$3,'Core Indicators'!EK11)</f>
        <v>25</v>
      </c>
      <c r="K11" s="209">
        <f>_xlfn.DAYS(About!$A$3,'Core Indicators'!ES11)</f>
        <v>25</v>
      </c>
      <c r="L11" s="209">
        <f>_xlfn.DAYS(About!$A$3,'Core Indicators'!FI11)</f>
        <v>853</v>
      </c>
      <c r="M11" s="209">
        <f>_xlfn.DAYS(About!$A$3,'Core Indicators'!GG11)</f>
        <v>73</v>
      </c>
      <c r="N11" s="209">
        <f>_xlfn.DAYS(About!$A$3,'Core Indicators'!GO11)</f>
        <v>76</v>
      </c>
      <c r="O11" s="209">
        <f>_xlfn.DAYS(About!$A$3,'Core Indicators'!GW11)</f>
        <v>76</v>
      </c>
      <c r="P11" s="209">
        <f>_xlfn.DAYS(About!$A$3,'Core Indicators'!HE11)</f>
        <v>76</v>
      </c>
      <c r="Q11" s="209">
        <f>_xlfn.DAYS(About!$A$3,'Core Indicators'!HM11)</f>
        <v>76</v>
      </c>
      <c r="R11" s="209">
        <f>_xlfn.DAYS(About!$A$3,'Core Indicators'!HU11)</f>
        <v>76</v>
      </c>
      <c r="S11" s="209">
        <f>_xlfn.DAYS(About!$A$3,'Core Indicators'!IC11)</f>
        <v>76</v>
      </c>
      <c r="T11" s="209">
        <f>_xlfn.DAYS(About!$A$3,'Core Indicators'!IK11)</f>
        <v>76</v>
      </c>
      <c r="U11" s="209">
        <f>_xlfn.DAYS(About!$A$3,'Core Indicators'!IS11)</f>
        <v>76</v>
      </c>
      <c r="V11" s="209">
        <f t="shared" si="0"/>
        <v>105.4</v>
      </c>
    </row>
    <row r="12" spans="1:22" x14ac:dyDescent="0.35">
      <c r="A12" s="208" t="str">
        <f>Lists!C:C</f>
        <v>BGD008</v>
      </c>
      <c r="B12" s="209">
        <f>_xlfn.DAYS(About!$A$3,'Core Indicators'!U12)</f>
        <v>32</v>
      </c>
      <c r="C12" s="209">
        <f>_xlfn.DAYS(About!$A$3,'Core Indicators'!AC12)</f>
        <v>32</v>
      </c>
      <c r="D12" s="209">
        <f>_xlfn.DAYS(About!$A$3,'Core Indicators'!AK12)</f>
        <v>32</v>
      </c>
      <c r="E12" s="209">
        <f>_xlfn.DAYS(About!$A$3,'Core Indicators'!AS12)</f>
        <v>7</v>
      </c>
      <c r="F12" s="209">
        <f>_xlfn.DAYS(About!$A$3,'Core Indicators'!BQ12)</f>
        <v>7</v>
      </c>
      <c r="G12" s="209">
        <f>_xlfn.DAYS(About!$A$3,'Core Indicators'!DM12)</f>
        <v>32</v>
      </c>
      <c r="H12" s="209">
        <f>_xlfn.DAYS(About!$A$3,'Core Indicators'!DU12)</f>
        <v>32</v>
      </c>
      <c r="I12" s="209">
        <f>_xlfn.DAYS(About!$A$3,'Core Indicators'!EC12)</f>
        <v>32</v>
      </c>
      <c r="J12" s="209">
        <f>_xlfn.DAYS(About!$A$3,'Core Indicators'!EK12)</f>
        <v>32</v>
      </c>
      <c r="K12" s="209">
        <f>_xlfn.DAYS(About!$A$3,'Core Indicators'!ES12)</f>
        <v>32</v>
      </c>
      <c r="L12" s="209">
        <f>_xlfn.DAYS(About!$A$3,'Core Indicators'!FI12)</f>
        <v>32</v>
      </c>
      <c r="M12" s="209">
        <f>_xlfn.DAYS(About!$A$3,'Core Indicators'!GG12)</f>
        <v>32</v>
      </c>
      <c r="N12" s="209">
        <f>_xlfn.DAYS(About!$A$3,'Core Indicators'!GO12)</f>
        <v>32</v>
      </c>
      <c r="O12" s="209">
        <f>_xlfn.DAYS(About!$A$3,'Core Indicators'!GW12)</f>
        <v>32</v>
      </c>
      <c r="P12" s="209">
        <f>_xlfn.DAYS(About!$A$3,'Core Indicators'!HE12)</f>
        <v>32</v>
      </c>
      <c r="Q12" s="209">
        <f>_xlfn.DAYS(About!$A$3,'Core Indicators'!HM12)</f>
        <v>32</v>
      </c>
      <c r="R12" s="209">
        <f>_xlfn.DAYS(About!$A$3,'Core Indicators'!HU12)</f>
        <v>32</v>
      </c>
      <c r="S12" s="209">
        <f>_xlfn.DAYS(About!$A$3,'Core Indicators'!IC12)</f>
        <v>32</v>
      </c>
      <c r="T12" s="209">
        <f>_xlfn.DAYS(About!$A$3,'Core Indicators'!IK12)</f>
        <v>32</v>
      </c>
      <c r="U12" s="209">
        <f>_xlfn.DAYS(About!$A$3,'Core Indicators'!IS12)</f>
        <v>32</v>
      </c>
      <c r="V12" s="209">
        <f t="shared" si="0"/>
        <v>27</v>
      </c>
    </row>
    <row r="13" spans="1:22" x14ac:dyDescent="0.35">
      <c r="A13" s="208" t="str">
        <f>Lists!C:C</f>
        <v>BRA001</v>
      </c>
      <c r="B13" s="209">
        <f>_xlfn.DAYS(About!$A$3,'Core Indicators'!U13)</f>
        <v>0</v>
      </c>
      <c r="C13" s="209">
        <f>_xlfn.DAYS(About!$A$3,'Core Indicators'!AC13)</f>
        <v>0</v>
      </c>
      <c r="D13" s="209">
        <f>_xlfn.DAYS(About!$A$3,'Core Indicators'!AK13)</f>
        <v>0</v>
      </c>
      <c r="E13" s="209">
        <f>_xlfn.DAYS(About!$A$3,'Core Indicators'!AS13)</f>
        <v>0</v>
      </c>
      <c r="F13" s="209">
        <f>_xlfn.DAYS(About!$A$3,'Core Indicators'!BQ13)</f>
        <v>0</v>
      </c>
      <c r="G13" s="209">
        <f>_xlfn.DAYS(About!$A$3,'Core Indicators'!DM13)</f>
        <v>0</v>
      </c>
      <c r="H13" s="209">
        <f>_xlfn.DAYS(About!$A$3,'Core Indicators'!DU13)</f>
        <v>0</v>
      </c>
      <c r="I13" s="209">
        <f>_xlfn.DAYS(About!$A$3,'Core Indicators'!EC13)</f>
        <v>0</v>
      </c>
      <c r="J13" s="209">
        <f>_xlfn.DAYS(About!$A$3,'Core Indicators'!EK13)</f>
        <v>0</v>
      </c>
      <c r="K13" s="209">
        <f>_xlfn.DAYS(About!$A$3,'Core Indicators'!ES13)</f>
        <v>0</v>
      </c>
      <c r="L13" s="209">
        <f>_xlfn.DAYS(About!$A$3,'Core Indicators'!FI13)</f>
        <v>0</v>
      </c>
      <c r="M13" s="209">
        <f>_xlfn.DAYS(About!$A$3,'Core Indicators'!GG13)</f>
        <v>95</v>
      </c>
      <c r="N13" s="209">
        <f>_xlfn.DAYS(About!$A$3,'Core Indicators'!GO13)</f>
        <v>95</v>
      </c>
      <c r="O13" s="209">
        <f>_xlfn.DAYS(About!$A$3,'Core Indicators'!GW13)</f>
        <v>95</v>
      </c>
      <c r="P13" s="209">
        <f>_xlfn.DAYS(About!$A$3,'Core Indicators'!HE13)</f>
        <v>95</v>
      </c>
      <c r="Q13" s="209">
        <f>_xlfn.DAYS(About!$A$3,'Core Indicators'!HM13)</f>
        <v>95</v>
      </c>
      <c r="R13" s="209">
        <f>_xlfn.DAYS(About!$A$3,'Core Indicators'!HU13)</f>
        <v>95</v>
      </c>
      <c r="S13" s="209">
        <f>_xlfn.DAYS(About!$A$3,'Core Indicators'!IC13)</f>
        <v>95</v>
      </c>
      <c r="T13" s="209">
        <f>_xlfn.DAYS(About!$A$3,'Core Indicators'!IK13)</f>
        <v>95</v>
      </c>
      <c r="U13" s="209">
        <f>_xlfn.DAYS(About!$A$3,'Core Indicators'!IS13)</f>
        <v>95</v>
      </c>
      <c r="V13" s="209">
        <f t="shared" si="0"/>
        <v>9.5</v>
      </c>
    </row>
    <row r="14" spans="1:22" x14ac:dyDescent="0.35">
      <c r="A14" s="208" t="str">
        <f>Lists!C:C</f>
        <v>BRA002</v>
      </c>
      <c r="B14" s="209">
        <f>_xlfn.DAYS(About!$A$3,'Core Indicators'!U14)</f>
        <v>0</v>
      </c>
      <c r="C14" s="209">
        <f>_xlfn.DAYS(About!$A$3,'Core Indicators'!AC14)</f>
        <v>0</v>
      </c>
      <c r="D14" s="209">
        <f>_xlfn.DAYS(About!$A$3,'Core Indicators'!AK14)</f>
        <v>0</v>
      </c>
      <c r="E14" s="209">
        <f>_xlfn.DAYS(About!$A$3,'Core Indicators'!AS14)</f>
        <v>0</v>
      </c>
      <c r="F14" s="209">
        <f>_xlfn.DAYS(About!$A$3,'Core Indicators'!BQ14)</f>
        <v>0</v>
      </c>
      <c r="G14" s="209">
        <f>_xlfn.DAYS(About!$A$3,'Core Indicators'!DM14)</f>
        <v>0</v>
      </c>
      <c r="H14" s="209">
        <f>_xlfn.DAYS(About!$A$3,'Core Indicators'!DU14)</f>
        <v>0</v>
      </c>
      <c r="I14" s="209">
        <f>_xlfn.DAYS(About!$A$3,'Core Indicators'!EC14)</f>
        <v>0</v>
      </c>
      <c r="J14" s="209">
        <f>_xlfn.DAYS(About!$A$3,'Core Indicators'!EK14)</f>
        <v>0</v>
      </c>
      <c r="K14" s="209">
        <f>_xlfn.DAYS(About!$A$3,'Core Indicators'!ES14)</f>
        <v>0</v>
      </c>
      <c r="L14" s="209">
        <f>_xlfn.DAYS(About!$A$3,'Core Indicators'!FI14)</f>
        <v>0</v>
      </c>
      <c r="M14" s="209">
        <f>_xlfn.DAYS(About!$A$3,'Core Indicators'!GG14)</f>
        <v>95</v>
      </c>
      <c r="N14" s="209">
        <f>_xlfn.DAYS(About!$A$3,'Core Indicators'!GO14)</f>
        <v>95</v>
      </c>
      <c r="O14" s="209">
        <f>_xlfn.DAYS(About!$A$3,'Core Indicators'!GW14)</f>
        <v>95</v>
      </c>
      <c r="P14" s="209">
        <f>_xlfn.DAYS(About!$A$3,'Core Indicators'!HE14)</f>
        <v>95</v>
      </c>
      <c r="Q14" s="209">
        <f>_xlfn.DAYS(About!$A$3,'Core Indicators'!HM14)</f>
        <v>95</v>
      </c>
      <c r="R14" s="209">
        <f>_xlfn.DAYS(About!$A$3,'Core Indicators'!HU14)</f>
        <v>95</v>
      </c>
      <c r="S14" s="209">
        <f>_xlfn.DAYS(About!$A$3,'Core Indicators'!IC14)</f>
        <v>95</v>
      </c>
      <c r="T14" s="209">
        <f>_xlfn.DAYS(About!$A$3,'Core Indicators'!IK14)</f>
        <v>95</v>
      </c>
      <c r="U14" s="209">
        <f>_xlfn.DAYS(About!$A$3,'Core Indicators'!IS14)</f>
        <v>95</v>
      </c>
      <c r="V14" s="209">
        <f t="shared" si="0"/>
        <v>9.5</v>
      </c>
    </row>
    <row r="15" spans="1:22" x14ac:dyDescent="0.35">
      <c r="A15" s="208" t="str">
        <f>Lists!C:C</f>
        <v>BRA003</v>
      </c>
      <c r="B15" s="209">
        <f>_xlfn.DAYS(About!$A$3,'Core Indicators'!U15)</f>
        <v>0</v>
      </c>
      <c r="C15" s="209">
        <f>_xlfn.DAYS(About!$A$3,'Core Indicators'!AC15)</f>
        <v>0</v>
      </c>
      <c r="D15" s="209">
        <f>_xlfn.DAYS(About!$A$3,'Core Indicators'!AK15)</f>
        <v>0</v>
      </c>
      <c r="E15" s="209">
        <f>_xlfn.DAYS(About!$A$3,'Core Indicators'!AS15)</f>
        <v>0</v>
      </c>
      <c r="F15" s="209">
        <f>_xlfn.DAYS(About!$A$3,'Core Indicators'!BQ15)</f>
        <v>0</v>
      </c>
      <c r="G15" s="209">
        <f>_xlfn.DAYS(About!$A$3,'Core Indicators'!DM15)</f>
        <v>0</v>
      </c>
      <c r="H15" s="209">
        <f>_xlfn.DAYS(About!$A$3,'Core Indicators'!DU15)</f>
        <v>0</v>
      </c>
      <c r="I15" s="209">
        <f>_xlfn.DAYS(About!$A$3,'Core Indicators'!EC15)</f>
        <v>0</v>
      </c>
      <c r="J15" s="209">
        <f>_xlfn.DAYS(About!$A$3,'Core Indicators'!EK15)</f>
        <v>0</v>
      </c>
      <c r="K15" s="209">
        <f>_xlfn.DAYS(About!$A$3,'Core Indicators'!ES15)</f>
        <v>0</v>
      </c>
      <c r="L15" s="209">
        <f>_xlfn.DAYS(About!$A$3,'Core Indicators'!FI15)</f>
        <v>0</v>
      </c>
      <c r="M15" s="209">
        <f>_xlfn.DAYS(About!$A$3,'Core Indicators'!GG15)</f>
        <v>95</v>
      </c>
      <c r="N15" s="209">
        <f>_xlfn.DAYS(About!$A$3,'Core Indicators'!GO15)</f>
        <v>95</v>
      </c>
      <c r="O15" s="209">
        <f>_xlfn.DAYS(About!$A$3,'Core Indicators'!GW15)</f>
        <v>95</v>
      </c>
      <c r="P15" s="209">
        <f>_xlfn.DAYS(About!$A$3,'Core Indicators'!HE15)</f>
        <v>95</v>
      </c>
      <c r="Q15" s="209">
        <f>_xlfn.DAYS(About!$A$3,'Core Indicators'!HM15)</f>
        <v>95</v>
      </c>
      <c r="R15" s="209">
        <f>_xlfn.DAYS(About!$A$3,'Core Indicators'!HU15)</f>
        <v>95</v>
      </c>
      <c r="S15" s="209">
        <f>_xlfn.DAYS(About!$A$3,'Core Indicators'!IC15)</f>
        <v>95</v>
      </c>
      <c r="T15" s="209">
        <f>_xlfn.DAYS(About!$A$3,'Core Indicators'!IK15)</f>
        <v>95</v>
      </c>
      <c r="U15" s="209">
        <f>_xlfn.DAYS(About!$A$3,'Core Indicators'!IS15)</f>
        <v>95</v>
      </c>
      <c r="V15" s="209">
        <f t="shared" si="0"/>
        <v>9.5</v>
      </c>
    </row>
    <row r="16" spans="1:22" x14ac:dyDescent="0.35">
      <c r="A16" s="208" t="str">
        <f>Lists!C:C</f>
        <v>CAF001</v>
      </c>
      <c r="B16" s="209">
        <f>_xlfn.DAYS(About!$A$3,'Core Indicators'!U16)</f>
        <v>1265</v>
      </c>
      <c r="C16" s="209">
        <f>_xlfn.DAYS(About!$A$3,'Core Indicators'!AC16)</f>
        <v>4</v>
      </c>
      <c r="D16" s="209">
        <f>_xlfn.DAYS(About!$A$3,'Core Indicators'!AK16)</f>
        <v>4</v>
      </c>
      <c r="E16" s="209">
        <f>_xlfn.DAYS(About!$A$3,'Core Indicators'!AS16)</f>
        <v>4</v>
      </c>
      <c r="F16" s="209">
        <f>_xlfn.DAYS(About!$A$3,'Core Indicators'!BQ16)</f>
        <v>4</v>
      </c>
      <c r="G16" s="209">
        <f>_xlfn.DAYS(About!$A$3,'Core Indicators'!DM16)</f>
        <v>31</v>
      </c>
      <c r="H16" s="209">
        <f>_xlfn.DAYS(About!$A$3,'Core Indicators'!DU16)</f>
        <v>31</v>
      </c>
      <c r="I16" s="209">
        <f>_xlfn.DAYS(About!$A$3,'Core Indicators'!EC16)</f>
        <v>31</v>
      </c>
      <c r="J16" s="209">
        <f>_xlfn.DAYS(About!$A$3,'Core Indicators'!EK16)</f>
        <v>31</v>
      </c>
      <c r="K16" s="209">
        <f>_xlfn.DAYS(About!$A$3,'Core Indicators'!ES16)</f>
        <v>31</v>
      </c>
      <c r="L16" s="209">
        <f>_xlfn.DAYS(About!$A$3,'Core Indicators'!FI16)</f>
        <v>853</v>
      </c>
      <c r="M16" s="209">
        <f>_xlfn.DAYS(About!$A$3,'Core Indicators'!GG16)</f>
        <v>95</v>
      </c>
      <c r="N16" s="209">
        <f>_xlfn.DAYS(About!$A$3,'Core Indicators'!GO16)</f>
        <v>95</v>
      </c>
      <c r="O16" s="209">
        <f>_xlfn.DAYS(About!$A$3,'Core Indicators'!GW16)</f>
        <v>95</v>
      </c>
      <c r="P16" s="209">
        <f>_xlfn.DAYS(About!$A$3,'Core Indicators'!HE16)</f>
        <v>95</v>
      </c>
      <c r="Q16" s="209">
        <f>_xlfn.DAYS(About!$A$3,'Core Indicators'!HM16)</f>
        <v>95</v>
      </c>
      <c r="R16" s="209">
        <f>_xlfn.DAYS(About!$A$3,'Core Indicators'!HU16)</f>
        <v>95</v>
      </c>
      <c r="S16" s="209">
        <f>_xlfn.DAYS(About!$A$3,'Core Indicators'!IC16)</f>
        <v>95</v>
      </c>
      <c r="T16" s="209">
        <f>_xlfn.DAYS(About!$A$3,'Core Indicators'!IK16)</f>
        <v>95</v>
      </c>
      <c r="U16" s="209">
        <f>_xlfn.DAYS(About!$A$3,'Core Indicators'!IS16)</f>
        <v>95</v>
      </c>
      <c r="V16" s="209">
        <f t="shared" si="0"/>
        <v>111.5</v>
      </c>
    </row>
    <row r="17" spans="1:22" x14ac:dyDescent="0.35">
      <c r="A17" s="208" t="str">
        <f>Lists!C:C</f>
        <v>CHL002</v>
      </c>
      <c r="B17" s="209">
        <f>_xlfn.DAYS(About!$A$3,'Core Indicators'!U17)</f>
        <v>0</v>
      </c>
      <c r="C17" s="209">
        <f>_xlfn.DAYS(About!$A$3,'Core Indicators'!AC17)</f>
        <v>0</v>
      </c>
      <c r="D17" s="209">
        <f>_xlfn.DAYS(About!$A$3,'Core Indicators'!AK17)</f>
        <v>0</v>
      </c>
      <c r="E17" s="209">
        <f>_xlfn.DAYS(About!$A$3,'Core Indicators'!AS17)</f>
        <v>0</v>
      </c>
      <c r="F17" s="209">
        <f>_xlfn.DAYS(About!$A$3,'Core Indicators'!BQ17)</f>
        <v>0</v>
      </c>
      <c r="G17" s="209">
        <f>_xlfn.DAYS(About!$A$3,'Core Indicators'!DM17)</f>
        <v>0</v>
      </c>
      <c r="H17" s="209">
        <f>_xlfn.DAYS(About!$A$3,'Core Indicators'!DU17)</f>
        <v>0</v>
      </c>
      <c r="I17" s="209">
        <f>_xlfn.DAYS(About!$A$3,'Core Indicators'!EC17)</f>
        <v>0</v>
      </c>
      <c r="J17" s="209">
        <f>_xlfn.DAYS(About!$A$3,'Core Indicators'!EK17)</f>
        <v>0</v>
      </c>
      <c r="K17" s="209">
        <f>_xlfn.DAYS(About!$A$3,'Core Indicators'!ES17)</f>
        <v>0</v>
      </c>
      <c r="L17" s="209">
        <f>_xlfn.DAYS(About!$A$3,'Core Indicators'!FI17)</f>
        <v>0</v>
      </c>
      <c r="M17" s="209">
        <f>_xlfn.DAYS(About!$A$3,'Core Indicators'!GG17)</f>
        <v>95</v>
      </c>
      <c r="N17" s="209">
        <f>_xlfn.DAYS(About!$A$3,'Core Indicators'!GO17)</f>
        <v>95</v>
      </c>
      <c r="O17" s="209">
        <f>_xlfn.DAYS(About!$A$3,'Core Indicators'!GW17)</f>
        <v>95</v>
      </c>
      <c r="P17" s="209">
        <f>_xlfn.DAYS(About!$A$3,'Core Indicators'!HE17)</f>
        <v>95</v>
      </c>
      <c r="Q17" s="209">
        <f>_xlfn.DAYS(About!$A$3,'Core Indicators'!HM17)</f>
        <v>95</v>
      </c>
      <c r="R17" s="209">
        <f>_xlfn.DAYS(About!$A$3,'Core Indicators'!HU17)</f>
        <v>95</v>
      </c>
      <c r="S17" s="209">
        <f>_xlfn.DAYS(About!$A$3,'Core Indicators'!IC17)</f>
        <v>95</v>
      </c>
      <c r="T17" s="209">
        <f>_xlfn.DAYS(About!$A$3,'Core Indicators'!IK17)</f>
        <v>95</v>
      </c>
      <c r="U17" s="209">
        <f>_xlfn.DAYS(About!$A$3,'Core Indicators'!IS17)</f>
        <v>95</v>
      </c>
      <c r="V17" s="209">
        <f t="shared" si="0"/>
        <v>9.5</v>
      </c>
    </row>
    <row r="18" spans="1:22" x14ac:dyDescent="0.35">
      <c r="A18" s="208" t="str">
        <f>Lists!C:C</f>
        <v>CMR001</v>
      </c>
      <c r="B18" s="209">
        <f>_xlfn.DAYS(About!$A$3,'Core Indicators'!U18)</f>
        <v>427</v>
      </c>
      <c r="C18" s="209">
        <f>_xlfn.DAYS(About!$A$3,'Core Indicators'!AC18)</f>
        <v>31</v>
      </c>
      <c r="D18" s="209">
        <f>_xlfn.DAYS(About!$A$3,'Core Indicators'!AK18)</f>
        <v>31</v>
      </c>
      <c r="E18" s="209">
        <f>_xlfn.DAYS(About!$A$3,'Core Indicators'!AS18)</f>
        <v>31</v>
      </c>
      <c r="F18" s="209">
        <f>_xlfn.DAYS(About!$A$3,'Core Indicators'!BQ18)</f>
        <v>31</v>
      </c>
      <c r="G18" s="209">
        <f>_xlfn.DAYS(About!$A$3,'Core Indicators'!DM18)</f>
        <v>31</v>
      </c>
      <c r="H18" s="209">
        <f>_xlfn.DAYS(About!$A$3,'Core Indicators'!DU18)</f>
        <v>31</v>
      </c>
      <c r="I18" s="209">
        <f>_xlfn.DAYS(About!$A$3,'Core Indicators'!EC18)</f>
        <v>31</v>
      </c>
      <c r="J18" s="209">
        <f>_xlfn.DAYS(About!$A$3,'Core Indicators'!EK18)</f>
        <v>31</v>
      </c>
      <c r="K18" s="209">
        <f>_xlfn.DAYS(About!$A$3,'Core Indicators'!ES18)</f>
        <v>26</v>
      </c>
      <c r="L18" s="209">
        <f>_xlfn.DAYS(About!$A$3,'Core Indicators'!FI18)</f>
        <v>31</v>
      </c>
      <c r="M18" s="209">
        <f>_xlfn.DAYS(About!$A$3,'Core Indicators'!GG18)</f>
        <v>82</v>
      </c>
      <c r="N18" s="209">
        <f>_xlfn.DAYS(About!$A$3,'Core Indicators'!GO18)</f>
        <v>82</v>
      </c>
      <c r="O18" s="209">
        <f>_xlfn.DAYS(About!$A$3,'Core Indicators'!GW18)</f>
        <v>82</v>
      </c>
      <c r="P18" s="209">
        <f>_xlfn.DAYS(About!$A$3,'Core Indicators'!HE18)</f>
        <v>82</v>
      </c>
      <c r="Q18" s="209">
        <f>_xlfn.DAYS(About!$A$3,'Core Indicators'!HM18)</f>
        <v>82</v>
      </c>
      <c r="R18" s="209">
        <f>_xlfn.DAYS(About!$A$3,'Core Indicators'!HU18)</f>
        <v>82</v>
      </c>
      <c r="S18" s="209">
        <f>_xlfn.DAYS(About!$A$3,'Core Indicators'!IC18)</f>
        <v>82</v>
      </c>
      <c r="T18" s="209">
        <f>_xlfn.DAYS(About!$A$3,'Core Indicators'!IK18)</f>
        <v>82</v>
      </c>
      <c r="U18" s="209">
        <f>_xlfn.DAYS(About!$A$3,'Core Indicators'!IS18)</f>
        <v>82</v>
      </c>
      <c r="V18" s="209">
        <f t="shared" si="0"/>
        <v>35.6</v>
      </c>
    </row>
    <row r="19" spans="1:22" x14ac:dyDescent="0.35">
      <c r="A19" s="208" t="str">
        <f>Lists!C:C</f>
        <v>CMR002</v>
      </c>
      <c r="B19" s="209">
        <f>_xlfn.DAYS(About!$A$3,'Core Indicators'!U19)</f>
        <v>1076</v>
      </c>
      <c r="C19" s="209">
        <f>_xlfn.DAYS(About!$A$3,'Core Indicators'!AC19)</f>
        <v>9</v>
      </c>
      <c r="D19" s="209">
        <f>_xlfn.DAYS(About!$A$3,'Core Indicators'!AK19)</f>
        <v>9</v>
      </c>
      <c r="E19" s="209">
        <f>_xlfn.DAYS(About!$A$3,'Core Indicators'!AS19)</f>
        <v>9</v>
      </c>
      <c r="F19" s="209">
        <f>_xlfn.DAYS(About!$A$3,'Core Indicators'!BQ19)</f>
        <v>9</v>
      </c>
      <c r="G19" s="209">
        <f>_xlfn.DAYS(About!$A$3,'Core Indicators'!DM19)</f>
        <v>9</v>
      </c>
      <c r="H19" s="209">
        <f>_xlfn.DAYS(About!$A$3,'Core Indicators'!DU19)</f>
        <v>9</v>
      </c>
      <c r="I19" s="209">
        <f>_xlfn.DAYS(About!$A$3,'Core Indicators'!EC19)</f>
        <v>9</v>
      </c>
      <c r="J19" s="209">
        <f>_xlfn.DAYS(About!$A$3,'Core Indicators'!EK19)</f>
        <v>9</v>
      </c>
      <c r="K19" s="209">
        <f>_xlfn.DAYS(About!$A$3,'Core Indicators'!ES19)</f>
        <v>9</v>
      </c>
      <c r="L19" s="209">
        <f>_xlfn.DAYS(About!$A$3,'Core Indicators'!FI19)</f>
        <v>1189</v>
      </c>
      <c r="M19" s="209">
        <f>_xlfn.DAYS(About!$A$3,'Core Indicators'!GG19)</f>
        <v>82</v>
      </c>
      <c r="N19" s="209">
        <f>_xlfn.DAYS(About!$A$3,'Core Indicators'!GO19)</f>
        <v>82</v>
      </c>
      <c r="O19" s="209">
        <f>_xlfn.DAYS(About!$A$3,'Core Indicators'!GW19)</f>
        <v>82</v>
      </c>
      <c r="P19" s="209">
        <f>_xlfn.DAYS(About!$A$3,'Core Indicators'!HE19)</f>
        <v>82</v>
      </c>
      <c r="Q19" s="209">
        <f>_xlfn.DAYS(About!$A$3,'Core Indicators'!HM19)</f>
        <v>82</v>
      </c>
      <c r="R19" s="209">
        <f>_xlfn.DAYS(About!$A$3,'Core Indicators'!HU19)</f>
        <v>82</v>
      </c>
      <c r="S19" s="209">
        <f>_xlfn.DAYS(About!$A$3,'Core Indicators'!IC19)</f>
        <v>82</v>
      </c>
      <c r="T19" s="209">
        <f>_xlfn.DAYS(About!$A$3,'Core Indicators'!IK19)</f>
        <v>82</v>
      </c>
      <c r="U19" s="209">
        <f>_xlfn.DAYS(About!$A$3,'Core Indicators'!IS19)</f>
        <v>82</v>
      </c>
      <c r="V19" s="209">
        <f t="shared" si="0"/>
        <v>134.30000000000001</v>
      </c>
    </row>
    <row r="20" spans="1:22" x14ac:dyDescent="0.35">
      <c r="A20" s="208" t="str">
        <f>Lists!C:C</f>
        <v>CMR003</v>
      </c>
      <c r="B20" s="209">
        <f>_xlfn.DAYS(About!$A$3,'Core Indicators'!U20)</f>
        <v>132</v>
      </c>
      <c r="C20" s="209">
        <f>_xlfn.DAYS(About!$A$3,'Core Indicators'!AC20)</f>
        <v>9</v>
      </c>
      <c r="D20" s="209">
        <f>_xlfn.DAYS(About!$A$3,'Core Indicators'!AK20)</f>
        <v>9</v>
      </c>
      <c r="E20" s="209">
        <f>_xlfn.DAYS(About!$A$3,'Core Indicators'!AS20)</f>
        <v>9</v>
      </c>
      <c r="F20" s="209">
        <f>_xlfn.DAYS(About!$A$3,'Core Indicators'!BQ20)</f>
        <v>9</v>
      </c>
      <c r="G20" s="209">
        <f>_xlfn.DAYS(About!$A$3,'Core Indicators'!DM20)</f>
        <v>9</v>
      </c>
      <c r="H20" s="209">
        <f>_xlfn.DAYS(About!$A$3,'Core Indicators'!DU20)</f>
        <v>9</v>
      </c>
      <c r="I20" s="209">
        <f>_xlfn.DAYS(About!$A$3,'Core Indicators'!EC20)</f>
        <v>9</v>
      </c>
      <c r="J20" s="209">
        <f>_xlfn.DAYS(About!$A$3,'Core Indicators'!EK20)</f>
        <v>9</v>
      </c>
      <c r="K20" s="209">
        <f>_xlfn.DAYS(About!$A$3,'Core Indicators'!ES20)</f>
        <v>9</v>
      </c>
      <c r="L20" s="209">
        <f>_xlfn.DAYS(About!$A$3,'Core Indicators'!FI20)</f>
        <v>1076</v>
      </c>
      <c r="M20" s="209">
        <f>_xlfn.DAYS(About!$A$3,'Core Indicators'!GG20)</f>
        <v>82</v>
      </c>
      <c r="N20" s="209">
        <f>_xlfn.DAYS(About!$A$3,'Core Indicators'!GO20)</f>
        <v>82</v>
      </c>
      <c r="O20" s="209">
        <f>_xlfn.DAYS(About!$A$3,'Core Indicators'!GW20)</f>
        <v>82</v>
      </c>
      <c r="P20" s="209">
        <f>_xlfn.DAYS(About!$A$3,'Core Indicators'!HE20)</f>
        <v>82</v>
      </c>
      <c r="Q20" s="209">
        <f>_xlfn.DAYS(About!$A$3,'Core Indicators'!HM20)</f>
        <v>82</v>
      </c>
      <c r="R20" s="209">
        <f>_xlfn.DAYS(About!$A$3,'Core Indicators'!HU20)</f>
        <v>82</v>
      </c>
      <c r="S20" s="209">
        <f>_xlfn.DAYS(About!$A$3,'Core Indicators'!IC20)</f>
        <v>82</v>
      </c>
      <c r="T20" s="209">
        <f>_xlfn.DAYS(About!$A$3,'Core Indicators'!IK20)</f>
        <v>82</v>
      </c>
      <c r="U20" s="209">
        <f>_xlfn.DAYS(About!$A$3,'Core Indicators'!IS20)</f>
        <v>82</v>
      </c>
      <c r="V20" s="209">
        <f t="shared" si="0"/>
        <v>123</v>
      </c>
    </row>
    <row r="21" spans="1:22" x14ac:dyDescent="0.35">
      <c r="A21" s="208" t="str">
        <f>Lists!C:C</f>
        <v>CMR004</v>
      </c>
      <c r="B21" s="209">
        <f>_xlfn.DAYS(About!$A$3,'Core Indicators'!U21)</f>
        <v>132</v>
      </c>
      <c r="C21" s="209">
        <f>_xlfn.DAYS(About!$A$3,'Core Indicators'!AC21)</f>
        <v>9</v>
      </c>
      <c r="D21" s="209">
        <f>_xlfn.DAYS(About!$A$3,'Core Indicators'!AK21)</f>
        <v>9</v>
      </c>
      <c r="E21" s="209">
        <f>_xlfn.DAYS(About!$A$3,'Core Indicators'!AS21)</f>
        <v>9</v>
      </c>
      <c r="F21" s="209">
        <f>_xlfn.DAYS(About!$A$3,'Core Indicators'!BQ21)</f>
        <v>9</v>
      </c>
      <c r="G21" s="209">
        <f>_xlfn.DAYS(About!$A$3,'Core Indicators'!DM21)</f>
        <v>9</v>
      </c>
      <c r="H21" s="209">
        <f>_xlfn.DAYS(About!$A$3,'Core Indicators'!DU21)</f>
        <v>9</v>
      </c>
      <c r="I21" s="209">
        <f>_xlfn.DAYS(About!$A$3,'Core Indicators'!EC21)</f>
        <v>9</v>
      </c>
      <c r="J21" s="209">
        <f>_xlfn.DAYS(About!$A$3,'Core Indicators'!EK21)</f>
        <v>9</v>
      </c>
      <c r="K21" s="209">
        <f>_xlfn.DAYS(About!$A$3,'Core Indicators'!ES21)</f>
        <v>9</v>
      </c>
      <c r="L21" s="209">
        <f>_xlfn.DAYS(About!$A$3,'Core Indicators'!FI21)</f>
        <v>1264</v>
      </c>
      <c r="M21" s="209">
        <f>_xlfn.DAYS(About!$A$3,'Core Indicators'!GG21)</f>
        <v>82</v>
      </c>
      <c r="N21" s="209">
        <f>_xlfn.DAYS(About!$A$3,'Core Indicators'!GO21)</f>
        <v>82</v>
      </c>
      <c r="O21" s="209">
        <f>_xlfn.DAYS(About!$A$3,'Core Indicators'!GW21)</f>
        <v>82</v>
      </c>
      <c r="P21" s="209">
        <f>_xlfn.DAYS(About!$A$3,'Core Indicators'!HE21)</f>
        <v>82</v>
      </c>
      <c r="Q21" s="209">
        <f>_xlfn.DAYS(About!$A$3,'Core Indicators'!HM21)</f>
        <v>82</v>
      </c>
      <c r="R21" s="209">
        <f>_xlfn.DAYS(About!$A$3,'Core Indicators'!HU21)</f>
        <v>82</v>
      </c>
      <c r="S21" s="209">
        <f>_xlfn.DAYS(About!$A$3,'Core Indicators'!IC21)</f>
        <v>82</v>
      </c>
      <c r="T21" s="209">
        <f>_xlfn.DAYS(About!$A$3,'Core Indicators'!IK21)</f>
        <v>82</v>
      </c>
      <c r="U21" s="209">
        <f>_xlfn.DAYS(About!$A$3,'Core Indicators'!IS21)</f>
        <v>82</v>
      </c>
      <c r="V21" s="209">
        <f t="shared" si="0"/>
        <v>141.80000000000001</v>
      </c>
    </row>
    <row r="22" spans="1:22" x14ac:dyDescent="0.35">
      <c r="A22" s="208" t="str">
        <f>Lists!C:C</f>
        <v>COD001</v>
      </c>
      <c r="B22" s="209">
        <f>_xlfn.DAYS(About!$A$3,'Core Indicators'!U22)</f>
        <v>664</v>
      </c>
      <c r="C22" s="209">
        <f>_xlfn.DAYS(About!$A$3,'Core Indicators'!AC22)</f>
        <v>10</v>
      </c>
      <c r="D22" s="209">
        <f>_xlfn.DAYS(About!$A$3,'Core Indicators'!AK22)</f>
        <v>10</v>
      </c>
      <c r="E22" s="209">
        <f>_xlfn.DAYS(About!$A$3,'Core Indicators'!AS22)</f>
        <v>10</v>
      </c>
      <c r="F22" s="209">
        <f>_xlfn.DAYS(About!$A$3,'Core Indicators'!BQ22)</f>
        <v>10</v>
      </c>
      <c r="G22" s="209">
        <f>_xlfn.DAYS(About!$A$3,'Core Indicators'!DM22)</f>
        <v>10</v>
      </c>
      <c r="H22" s="209">
        <f>_xlfn.DAYS(About!$A$3,'Core Indicators'!DU22)</f>
        <v>26</v>
      </c>
      <c r="I22" s="209">
        <f>_xlfn.DAYS(About!$A$3,'Core Indicators'!EC22)</f>
        <v>26</v>
      </c>
      <c r="J22" s="209">
        <f>_xlfn.DAYS(About!$A$3,'Core Indicators'!EK22)</f>
        <v>26</v>
      </c>
      <c r="K22" s="209">
        <f>_xlfn.DAYS(About!$A$3,'Core Indicators'!ES22)</f>
        <v>26</v>
      </c>
      <c r="L22" s="209">
        <f>_xlfn.DAYS(About!$A$3,'Core Indicators'!FI22)</f>
        <v>1264</v>
      </c>
      <c r="M22" s="209">
        <f>_xlfn.DAYS(About!$A$3,'Core Indicators'!GG22)</f>
        <v>95</v>
      </c>
      <c r="N22" s="209">
        <f>_xlfn.DAYS(About!$A$3,'Core Indicators'!GO22)</f>
        <v>95</v>
      </c>
      <c r="O22" s="209">
        <f>_xlfn.DAYS(About!$A$3,'Core Indicators'!GW22)</f>
        <v>95</v>
      </c>
      <c r="P22" s="209">
        <f>_xlfn.DAYS(About!$A$3,'Core Indicators'!HE22)</f>
        <v>95</v>
      </c>
      <c r="Q22" s="209">
        <f>_xlfn.DAYS(About!$A$3,'Core Indicators'!HM22)</f>
        <v>95</v>
      </c>
      <c r="R22" s="209">
        <f>_xlfn.DAYS(About!$A$3,'Core Indicators'!HU22)</f>
        <v>95</v>
      </c>
      <c r="S22" s="209">
        <f>_xlfn.DAYS(About!$A$3,'Core Indicators'!IC22)</f>
        <v>95</v>
      </c>
      <c r="T22" s="209">
        <f>_xlfn.DAYS(About!$A$3,'Core Indicators'!IK22)</f>
        <v>95</v>
      </c>
      <c r="U22" s="209">
        <f>_xlfn.DAYS(About!$A$3,'Core Indicators'!IS22)</f>
        <v>95</v>
      </c>
      <c r="V22" s="209">
        <f t="shared" si="0"/>
        <v>150.30000000000001</v>
      </c>
    </row>
    <row r="23" spans="1:22" x14ac:dyDescent="0.35">
      <c r="A23" s="208" t="str">
        <f>Lists!C:C</f>
        <v>COG001</v>
      </c>
      <c r="B23" s="209">
        <f>_xlfn.DAYS(About!$A$3,'Core Indicators'!U23)</f>
        <v>32</v>
      </c>
      <c r="C23" s="209">
        <f>_xlfn.DAYS(About!$A$3,'Core Indicators'!AC23)</f>
        <v>32</v>
      </c>
      <c r="D23" s="209">
        <f>_xlfn.DAYS(About!$A$3,'Core Indicators'!AK23)</f>
        <v>32</v>
      </c>
      <c r="E23" s="209">
        <f>_xlfn.DAYS(About!$A$3,'Core Indicators'!AS23)</f>
        <v>32</v>
      </c>
      <c r="F23" s="209">
        <f>_xlfn.DAYS(About!$A$3,'Core Indicators'!BQ23)</f>
        <v>570</v>
      </c>
      <c r="G23" s="209">
        <f>_xlfn.DAYS(About!$A$3,'Core Indicators'!DM23)</f>
        <v>32</v>
      </c>
      <c r="H23" s="209">
        <f>_xlfn.DAYS(About!$A$3,'Core Indicators'!DU23)</f>
        <v>32</v>
      </c>
      <c r="I23" s="209">
        <f>_xlfn.DAYS(About!$A$3,'Core Indicators'!EC23)</f>
        <v>32</v>
      </c>
      <c r="J23" s="209">
        <f>_xlfn.DAYS(About!$A$3,'Core Indicators'!EK23)</f>
        <v>32</v>
      </c>
      <c r="K23" s="209">
        <f>_xlfn.DAYS(About!$A$3,'Core Indicators'!ES23)</f>
        <v>570</v>
      </c>
      <c r="L23" s="209">
        <f>_xlfn.DAYS(About!$A$3,'Core Indicators'!FI23)</f>
        <v>32</v>
      </c>
      <c r="M23" s="209">
        <f>_xlfn.DAYS(About!$A$3,'Core Indicators'!GG23)</f>
        <v>80</v>
      </c>
      <c r="N23" s="209">
        <f>_xlfn.DAYS(About!$A$3,'Core Indicators'!GO23)</f>
        <v>80</v>
      </c>
      <c r="O23" s="209">
        <f>_xlfn.DAYS(About!$A$3,'Core Indicators'!GW23)</f>
        <v>80</v>
      </c>
      <c r="P23" s="209">
        <f>_xlfn.DAYS(About!$A$3,'Core Indicators'!HE23)</f>
        <v>80</v>
      </c>
      <c r="Q23" s="209">
        <f>_xlfn.DAYS(About!$A$3,'Core Indicators'!HM23)</f>
        <v>80</v>
      </c>
      <c r="R23" s="209">
        <f>_xlfn.DAYS(About!$A$3,'Core Indicators'!HU23)</f>
        <v>80</v>
      </c>
      <c r="S23" s="209">
        <f>_xlfn.DAYS(About!$A$3,'Core Indicators'!IC23)</f>
        <v>80</v>
      </c>
      <c r="T23" s="209">
        <f>_xlfn.DAYS(About!$A$3,'Core Indicators'!IK23)</f>
        <v>80</v>
      </c>
      <c r="U23" s="209">
        <f>_xlfn.DAYS(About!$A$3,'Core Indicators'!IS23)</f>
        <v>80</v>
      </c>
      <c r="V23" s="209">
        <f t="shared" si="0"/>
        <v>144.4</v>
      </c>
    </row>
    <row r="24" spans="1:22" x14ac:dyDescent="0.35">
      <c r="A24" s="208" t="str">
        <f>Lists!C:C</f>
        <v>COL001</v>
      </c>
      <c r="B24" s="209">
        <f>_xlfn.DAYS(About!$A$3,'Core Indicators'!U24)</f>
        <v>3</v>
      </c>
      <c r="C24" s="209">
        <f>_xlfn.DAYS(About!$A$3,'Core Indicators'!AC24)</f>
        <v>3</v>
      </c>
      <c r="D24" s="209">
        <f>_xlfn.DAYS(About!$A$3,'Core Indicators'!AK24)</f>
        <v>3</v>
      </c>
      <c r="E24" s="209">
        <f>_xlfn.DAYS(About!$A$3,'Core Indicators'!AS24)</f>
        <v>3</v>
      </c>
      <c r="F24" s="209">
        <f>_xlfn.DAYS(About!$A$3,'Core Indicators'!BQ24)</f>
        <v>3</v>
      </c>
      <c r="G24" s="209">
        <f>_xlfn.DAYS(About!$A$3,'Core Indicators'!DM24)</f>
        <v>3</v>
      </c>
      <c r="H24" s="209">
        <f>_xlfn.DAYS(About!$A$3,'Core Indicators'!DU24)</f>
        <v>3</v>
      </c>
      <c r="I24" s="209">
        <f>_xlfn.DAYS(About!$A$3,'Core Indicators'!EC24)</f>
        <v>3</v>
      </c>
      <c r="J24" s="209">
        <f>_xlfn.DAYS(About!$A$3,'Core Indicators'!EK24)</f>
        <v>3</v>
      </c>
      <c r="K24" s="209">
        <f>_xlfn.DAYS(About!$A$3,'Core Indicators'!ES24)</f>
        <v>3</v>
      </c>
      <c r="L24" s="209">
        <f>_xlfn.DAYS(About!$A$3,'Core Indicators'!FI24)</f>
        <v>3</v>
      </c>
      <c r="M24" s="209">
        <f>_xlfn.DAYS(About!$A$3,'Core Indicators'!GG24)</f>
        <v>82</v>
      </c>
      <c r="N24" s="209">
        <f>_xlfn.DAYS(About!$A$3,'Core Indicators'!GO24)</f>
        <v>82</v>
      </c>
      <c r="O24" s="209">
        <f>_xlfn.DAYS(About!$A$3,'Core Indicators'!GW24)</f>
        <v>82</v>
      </c>
      <c r="P24" s="209">
        <f>_xlfn.DAYS(About!$A$3,'Core Indicators'!HE24)</f>
        <v>82</v>
      </c>
      <c r="Q24" s="209">
        <f>_xlfn.DAYS(About!$A$3,'Core Indicators'!HM24)</f>
        <v>82</v>
      </c>
      <c r="R24" s="209">
        <f>_xlfn.DAYS(About!$A$3,'Core Indicators'!HU24)</f>
        <v>82</v>
      </c>
      <c r="S24" s="209">
        <f>_xlfn.DAYS(About!$A$3,'Core Indicators'!IC24)</f>
        <v>82</v>
      </c>
      <c r="T24" s="209">
        <f>_xlfn.DAYS(About!$A$3,'Core Indicators'!IK24)</f>
        <v>82</v>
      </c>
      <c r="U24" s="209">
        <f>_xlfn.DAYS(About!$A$3,'Core Indicators'!IS24)</f>
        <v>82</v>
      </c>
      <c r="V24" s="209">
        <f t="shared" si="0"/>
        <v>10.9</v>
      </c>
    </row>
    <row r="25" spans="1:22" x14ac:dyDescent="0.35">
      <c r="A25" s="208" t="str">
        <f>Lists!C:C</f>
        <v>COL002</v>
      </c>
      <c r="B25" s="209">
        <f>_xlfn.DAYS(About!$A$3,'Core Indicators'!U25)</f>
        <v>1</v>
      </c>
      <c r="C25" s="209">
        <f>_xlfn.DAYS(About!$A$3,'Core Indicators'!AC25)</f>
        <v>1</v>
      </c>
      <c r="D25" s="209">
        <f>_xlfn.DAYS(About!$A$3,'Core Indicators'!AK25)</f>
        <v>1</v>
      </c>
      <c r="E25" s="209">
        <f>_xlfn.DAYS(About!$A$3,'Core Indicators'!AS25)</f>
        <v>1</v>
      </c>
      <c r="F25" s="209">
        <f>_xlfn.DAYS(About!$A$3,'Core Indicators'!BQ25)</f>
        <v>1</v>
      </c>
      <c r="G25" s="209">
        <f>_xlfn.DAYS(About!$A$3,'Core Indicators'!DM25)</f>
        <v>1</v>
      </c>
      <c r="H25" s="209">
        <f>_xlfn.DAYS(About!$A$3,'Core Indicators'!DU25)</f>
        <v>1</v>
      </c>
      <c r="I25" s="209">
        <f>_xlfn.DAYS(About!$A$3,'Core Indicators'!EC25)</f>
        <v>1</v>
      </c>
      <c r="J25" s="209">
        <f>_xlfn.DAYS(About!$A$3,'Core Indicators'!EK25)</f>
        <v>1</v>
      </c>
      <c r="K25" s="209">
        <f>_xlfn.DAYS(About!$A$3,'Core Indicators'!ES25)</f>
        <v>1</v>
      </c>
      <c r="L25" s="209">
        <f>_xlfn.DAYS(About!$A$3,'Core Indicators'!FI25)</f>
        <v>1</v>
      </c>
      <c r="M25" s="209">
        <f>_xlfn.DAYS(About!$A$3,'Core Indicators'!GG25)</f>
        <v>82</v>
      </c>
      <c r="N25" s="209">
        <f>_xlfn.DAYS(About!$A$3,'Core Indicators'!GO25)</f>
        <v>82</v>
      </c>
      <c r="O25" s="209">
        <f>_xlfn.DAYS(About!$A$3,'Core Indicators'!GW25)</f>
        <v>82</v>
      </c>
      <c r="P25" s="209">
        <f>_xlfn.DAYS(About!$A$3,'Core Indicators'!HE25)</f>
        <v>82</v>
      </c>
      <c r="Q25" s="209">
        <f>_xlfn.DAYS(About!$A$3,'Core Indicators'!HM25)</f>
        <v>82</v>
      </c>
      <c r="R25" s="209">
        <f>_xlfn.DAYS(About!$A$3,'Core Indicators'!HU25)</f>
        <v>82</v>
      </c>
      <c r="S25" s="209">
        <f>_xlfn.DAYS(About!$A$3,'Core Indicators'!IC25)</f>
        <v>82</v>
      </c>
      <c r="T25" s="209">
        <f>_xlfn.DAYS(About!$A$3,'Core Indicators'!IK25)</f>
        <v>82</v>
      </c>
      <c r="U25" s="209">
        <f>_xlfn.DAYS(About!$A$3,'Core Indicators'!IS25)</f>
        <v>82</v>
      </c>
      <c r="V25" s="209">
        <f t="shared" si="0"/>
        <v>9.1</v>
      </c>
    </row>
    <row r="26" spans="1:22" x14ac:dyDescent="0.35">
      <c r="A26" s="208" t="str">
        <f>Lists!C:C</f>
        <v>CRI002</v>
      </c>
      <c r="B26" s="209">
        <f>_xlfn.DAYS(About!$A$3,'Core Indicators'!U26)</f>
        <v>6</v>
      </c>
      <c r="C26" s="209">
        <f>_xlfn.DAYS(About!$A$3,'Core Indicators'!AC26)</f>
        <v>6</v>
      </c>
      <c r="D26" s="209">
        <f>_xlfn.DAYS(About!$A$3,'Core Indicators'!AK26)</f>
        <v>6</v>
      </c>
      <c r="E26" s="209">
        <f>_xlfn.DAYS(About!$A$3,'Core Indicators'!AS26)</f>
        <v>6</v>
      </c>
      <c r="F26" s="209">
        <f>_xlfn.DAYS(About!$A$3,'Core Indicators'!BQ26)</f>
        <v>6</v>
      </c>
      <c r="G26" s="209">
        <f>_xlfn.DAYS(About!$A$3,'Core Indicators'!DM26)</f>
        <v>6</v>
      </c>
      <c r="H26" s="209">
        <f>_xlfn.DAYS(About!$A$3,'Core Indicators'!DU26)</f>
        <v>6</v>
      </c>
      <c r="I26" s="209">
        <f>_xlfn.DAYS(About!$A$3,'Core Indicators'!EC26)</f>
        <v>6</v>
      </c>
      <c r="J26" s="209">
        <f>_xlfn.DAYS(About!$A$3,'Core Indicators'!EK26)</f>
        <v>6</v>
      </c>
      <c r="K26" s="209">
        <f>_xlfn.DAYS(About!$A$3,'Core Indicators'!ES26)</f>
        <v>6</v>
      </c>
      <c r="L26" s="209">
        <f>_xlfn.DAYS(About!$A$3,'Core Indicators'!FI26)</f>
        <v>6</v>
      </c>
      <c r="M26" s="209">
        <f>_xlfn.DAYS(About!$A$3,'Core Indicators'!GG26)</f>
        <v>95</v>
      </c>
      <c r="N26" s="209">
        <f>_xlfn.DAYS(About!$A$3,'Core Indicators'!GO26)</f>
        <v>95</v>
      </c>
      <c r="O26" s="209">
        <f>_xlfn.DAYS(About!$A$3,'Core Indicators'!GW26)</f>
        <v>95</v>
      </c>
      <c r="P26" s="209">
        <f>_xlfn.DAYS(About!$A$3,'Core Indicators'!HE26)</f>
        <v>95</v>
      </c>
      <c r="Q26" s="209">
        <f>_xlfn.DAYS(About!$A$3,'Core Indicators'!HM26)</f>
        <v>95</v>
      </c>
      <c r="R26" s="209">
        <f>_xlfn.DAYS(About!$A$3,'Core Indicators'!HU26)</f>
        <v>95</v>
      </c>
      <c r="S26" s="209">
        <f>_xlfn.DAYS(About!$A$3,'Core Indicators'!IC26)</f>
        <v>95</v>
      </c>
      <c r="T26" s="209">
        <f>_xlfn.DAYS(About!$A$3,'Core Indicators'!IK26)</f>
        <v>95</v>
      </c>
      <c r="U26" s="209">
        <f>_xlfn.DAYS(About!$A$3,'Core Indicators'!IS26)</f>
        <v>95</v>
      </c>
      <c r="V26" s="209">
        <f t="shared" si="0"/>
        <v>14.9</v>
      </c>
    </row>
    <row r="27" spans="1:22" x14ac:dyDescent="0.35">
      <c r="A27" s="208" t="str">
        <f>Lists!C:C</f>
        <v>DJI001</v>
      </c>
      <c r="B27" s="209">
        <f>_xlfn.DAYS(About!$A$3,'Core Indicators'!U27)</f>
        <v>322</v>
      </c>
      <c r="C27" s="209">
        <f>_xlfn.DAYS(About!$A$3,'Core Indicators'!AC27)</f>
        <v>5</v>
      </c>
      <c r="D27" s="209">
        <f>_xlfn.DAYS(About!$A$3,'Core Indicators'!AK27)</f>
        <v>5</v>
      </c>
      <c r="E27" s="209">
        <f>_xlfn.DAYS(About!$A$3,'Core Indicators'!AS27)</f>
        <v>5</v>
      </c>
      <c r="F27" s="209">
        <f>_xlfn.DAYS(About!$A$3,'Core Indicators'!BQ27)</f>
        <v>5</v>
      </c>
      <c r="G27" s="209">
        <f>_xlfn.DAYS(About!$A$3,'Core Indicators'!DM27)</f>
        <v>5</v>
      </c>
      <c r="H27" s="209">
        <f>_xlfn.DAYS(About!$A$3,'Core Indicators'!DU27)</f>
        <v>5</v>
      </c>
      <c r="I27" s="209">
        <f>_xlfn.DAYS(About!$A$3,'Core Indicators'!EC27)</f>
        <v>5</v>
      </c>
      <c r="J27" s="209">
        <f>_xlfn.DAYS(About!$A$3,'Core Indicators'!EK27)</f>
        <v>67</v>
      </c>
      <c r="K27" s="209">
        <f>_xlfn.DAYS(About!$A$3,'Core Indicators'!ES27)</f>
        <v>67</v>
      </c>
      <c r="L27" s="209">
        <f>_xlfn.DAYS(About!$A$3,'Core Indicators'!FI27)</f>
        <v>322</v>
      </c>
      <c r="M27" s="209">
        <f>_xlfn.DAYS(About!$A$3,'Core Indicators'!GG27)</f>
        <v>78</v>
      </c>
      <c r="N27" s="209">
        <f>_xlfn.DAYS(About!$A$3,'Core Indicators'!GO27)</f>
        <v>78</v>
      </c>
      <c r="O27" s="209">
        <f>_xlfn.DAYS(About!$A$3,'Core Indicators'!GW27)</f>
        <v>78</v>
      </c>
      <c r="P27" s="209">
        <f>_xlfn.DAYS(About!$A$3,'Core Indicators'!HE27)</f>
        <v>78</v>
      </c>
      <c r="Q27" s="209">
        <f>_xlfn.DAYS(About!$A$3,'Core Indicators'!HM27)</f>
        <v>78</v>
      </c>
      <c r="R27" s="209">
        <f>_xlfn.DAYS(About!$A$3,'Core Indicators'!HU27)</f>
        <v>78</v>
      </c>
      <c r="S27" s="209">
        <f>_xlfn.DAYS(About!$A$3,'Core Indicators'!IC27)</f>
        <v>78</v>
      </c>
      <c r="T27" s="209">
        <f>_xlfn.DAYS(About!$A$3,'Core Indicators'!IK27)</f>
        <v>78</v>
      </c>
      <c r="U27" s="209">
        <f>_xlfn.DAYS(About!$A$3,'Core Indicators'!IS27)</f>
        <v>78</v>
      </c>
      <c r="V27" s="209">
        <f t="shared" si="0"/>
        <v>56.4</v>
      </c>
    </row>
    <row r="28" spans="1:22" x14ac:dyDescent="0.35">
      <c r="A28" s="208" t="str">
        <f>Lists!C:C</f>
        <v>DJI002</v>
      </c>
      <c r="B28" s="209">
        <f>_xlfn.DAYS(About!$A$3,'Core Indicators'!U28)</f>
        <v>5</v>
      </c>
      <c r="C28" s="209">
        <f>_xlfn.DAYS(About!$A$3,'Core Indicators'!AC28)</f>
        <v>5</v>
      </c>
      <c r="D28" s="209">
        <f>_xlfn.DAYS(About!$A$3,'Core Indicators'!AK28)</f>
        <v>5</v>
      </c>
      <c r="E28" s="209">
        <f>_xlfn.DAYS(About!$A$3,'Core Indicators'!AS28)</f>
        <v>5</v>
      </c>
      <c r="F28" s="209">
        <f>_xlfn.DAYS(About!$A$3,'Core Indicators'!BQ28)</f>
        <v>5</v>
      </c>
      <c r="G28" s="209">
        <f>_xlfn.DAYS(About!$A$3,'Core Indicators'!DM28)</f>
        <v>5</v>
      </c>
      <c r="H28" s="209">
        <f>_xlfn.DAYS(About!$A$3,'Core Indicators'!DU28)</f>
        <v>5</v>
      </c>
      <c r="I28" s="209">
        <f>_xlfn.DAYS(About!$A$3,'Core Indicators'!EC28)</f>
        <v>5</v>
      </c>
      <c r="J28" s="209">
        <f>_xlfn.DAYS(About!$A$3,'Core Indicators'!EK28)</f>
        <v>5</v>
      </c>
      <c r="K28" s="209">
        <f>_xlfn.DAYS(About!$A$3,'Core Indicators'!ES28)</f>
        <v>5</v>
      </c>
      <c r="L28" s="209">
        <f>_xlfn.DAYS(About!$A$3,'Core Indicators'!FI28)</f>
        <v>5</v>
      </c>
      <c r="M28" s="209">
        <f>_xlfn.DAYS(About!$A$3,'Core Indicators'!GG28)</f>
        <v>78</v>
      </c>
      <c r="N28" s="209">
        <f>_xlfn.DAYS(About!$A$3,'Core Indicators'!GO28)</f>
        <v>78</v>
      </c>
      <c r="O28" s="209">
        <f>_xlfn.DAYS(About!$A$3,'Core Indicators'!GW28)</f>
        <v>78</v>
      </c>
      <c r="P28" s="209">
        <f>_xlfn.DAYS(About!$A$3,'Core Indicators'!HE28)</f>
        <v>78</v>
      </c>
      <c r="Q28" s="209">
        <f>_xlfn.DAYS(About!$A$3,'Core Indicators'!HM28)</f>
        <v>78</v>
      </c>
      <c r="R28" s="209">
        <f>_xlfn.DAYS(About!$A$3,'Core Indicators'!HU28)</f>
        <v>78</v>
      </c>
      <c r="S28" s="209">
        <f>_xlfn.DAYS(About!$A$3,'Core Indicators'!IC28)</f>
        <v>78</v>
      </c>
      <c r="T28" s="209">
        <f>_xlfn.DAYS(About!$A$3,'Core Indicators'!IK28)</f>
        <v>78</v>
      </c>
      <c r="U28" s="209">
        <f>_xlfn.DAYS(About!$A$3,'Core Indicators'!IS28)</f>
        <v>78</v>
      </c>
      <c r="V28" s="209">
        <f t="shared" si="0"/>
        <v>12.3</v>
      </c>
    </row>
    <row r="29" spans="1:22" x14ac:dyDescent="0.35">
      <c r="A29" s="208" t="str">
        <f>Lists!C:C</f>
        <v>DJI003</v>
      </c>
      <c r="B29" s="209">
        <f>_xlfn.DAYS(About!$A$3,'Core Indicators'!U29)</f>
        <v>322</v>
      </c>
      <c r="C29" s="209">
        <f>_xlfn.DAYS(About!$A$3,'Core Indicators'!AC29)</f>
        <v>5</v>
      </c>
      <c r="D29" s="209">
        <f>_xlfn.DAYS(About!$A$3,'Core Indicators'!AK29)</f>
        <v>5</v>
      </c>
      <c r="E29" s="209">
        <f>_xlfn.DAYS(About!$A$3,'Core Indicators'!AS29)</f>
        <v>5</v>
      </c>
      <c r="F29" s="209">
        <f>_xlfn.DAYS(About!$A$3,'Core Indicators'!BQ29)</f>
        <v>5</v>
      </c>
      <c r="G29" s="209">
        <f>_xlfn.DAYS(About!$A$3,'Core Indicators'!DM29)</f>
        <v>5</v>
      </c>
      <c r="H29" s="209">
        <f>_xlfn.DAYS(About!$A$3,'Core Indicators'!DU29)</f>
        <v>5</v>
      </c>
      <c r="I29" s="209">
        <f>_xlfn.DAYS(About!$A$3,'Core Indicators'!EC29)</f>
        <v>5</v>
      </c>
      <c r="J29" s="209">
        <f>_xlfn.DAYS(About!$A$3,'Core Indicators'!EK29)</f>
        <v>5</v>
      </c>
      <c r="K29" s="209">
        <f>_xlfn.DAYS(About!$A$3,'Core Indicators'!ES29)</f>
        <v>5</v>
      </c>
      <c r="L29" s="209">
        <f>_xlfn.DAYS(About!$A$3,'Core Indicators'!FI29)</f>
        <v>322</v>
      </c>
      <c r="M29" s="209">
        <f>_xlfn.DAYS(About!$A$3,'Core Indicators'!GG29)</f>
        <v>78</v>
      </c>
      <c r="N29" s="209">
        <f>_xlfn.DAYS(About!$A$3,'Core Indicators'!GO29)</f>
        <v>78</v>
      </c>
      <c r="O29" s="209">
        <f>_xlfn.DAYS(About!$A$3,'Core Indicators'!GW29)</f>
        <v>78</v>
      </c>
      <c r="P29" s="209">
        <f>_xlfn.DAYS(About!$A$3,'Core Indicators'!HE29)</f>
        <v>78</v>
      </c>
      <c r="Q29" s="209">
        <f>_xlfn.DAYS(About!$A$3,'Core Indicators'!HM29)</f>
        <v>78</v>
      </c>
      <c r="R29" s="209">
        <f>_xlfn.DAYS(About!$A$3,'Core Indicators'!HU29)</f>
        <v>78</v>
      </c>
      <c r="S29" s="209">
        <f>_xlfn.DAYS(About!$A$3,'Core Indicators'!IC29)</f>
        <v>78</v>
      </c>
      <c r="T29" s="209">
        <f>_xlfn.DAYS(About!$A$3,'Core Indicators'!IK29)</f>
        <v>78</v>
      </c>
      <c r="U29" s="209">
        <f>_xlfn.DAYS(About!$A$3,'Core Indicators'!IS29)</f>
        <v>78</v>
      </c>
      <c r="V29" s="209">
        <f t="shared" si="0"/>
        <v>44</v>
      </c>
    </row>
    <row r="30" spans="1:22" x14ac:dyDescent="0.35">
      <c r="A30" s="208" t="str">
        <f>Lists!C:C</f>
        <v>DOM002</v>
      </c>
      <c r="B30" s="209">
        <f>_xlfn.DAYS(About!$A$3,'Core Indicators'!U30)</f>
        <v>5</v>
      </c>
      <c r="C30" s="209">
        <f>_xlfn.DAYS(About!$A$3,'Core Indicators'!AC30)</f>
        <v>5</v>
      </c>
      <c r="D30" s="209">
        <f>_xlfn.DAYS(About!$A$3,'Core Indicators'!AK30)</f>
        <v>5</v>
      </c>
      <c r="E30" s="209">
        <f>_xlfn.DAYS(About!$A$3,'Core Indicators'!AS30)</f>
        <v>5</v>
      </c>
      <c r="F30" s="209">
        <f>_xlfn.DAYS(About!$A$3,'Core Indicators'!BQ30)</f>
        <v>5</v>
      </c>
      <c r="G30" s="209">
        <f>_xlfn.DAYS(About!$A$3,'Core Indicators'!DM30)</f>
        <v>5</v>
      </c>
      <c r="H30" s="209">
        <f>_xlfn.DAYS(About!$A$3,'Core Indicators'!DU30)</f>
        <v>5</v>
      </c>
      <c r="I30" s="209">
        <f>_xlfn.DAYS(About!$A$3,'Core Indicators'!EC30)</f>
        <v>5</v>
      </c>
      <c r="J30" s="209">
        <f>_xlfn.DAYS(About!$A$3,'Core Indicators'!EK30)</f>
        <v>5</v>
      </c>
      <c r="K30" s="209">
        <f>_xlfn.DAYS(About!$A$3,'Core Indicators'!ES30)</f>
        <v>5</v>
      </c>
      <c r="L30" s="209">
        <f>_xlfn.DAYS(About!$A$3,'Core Indicators'!FI30)</f>
        <v>5</v>
      </c>
      <c r="M30" s="209">
        <f>_xlfn.DAYS(About!$A$3,'Core Indicators'!GG30)</f>
        <v>95</v>
      </c>
      <c r="N30" s="209">
        <f>_xlfn.DAYS(About!$A$3,'Core Indicators'!GO30)</f>
        <v>95</v>
      </c>
      <c r="O30" s="209">
        <f>_xlfn.DAYS(About!$A$3,'Core Indicators'!GW30)</f>
        <v>95</v>
      </c>
      <c r="P30" s="209">
        <f>_xlfn.DAYS(About!$A$3,'Core Indicators'!HE30)</f>
        <v>95</v>
      </c>
      <c r="Q30" s="209">
        <f>_xlfn.DAYS(About!$A$3,'Core Indicators'!HM30)</f>
        <v>95</v>
      </c>
      <c r="R30" s="209">
        <f>_xlfn.DAYS(About!$A$3,'Core Indicators'!HU30)</f>
        <v>95</v>
      </c>
      <c r="S30" s="209">
        <f>_xlfn.DAYS(About!$A$3,'Core Indicators'!IC30)</f>
        <v>95</v>
      </c>
      <c r="T30" s="209">
        <f>_xlfn.DAYS(About!$A$3,'Core Indicators'!IK30)</f>
        <v>95</v>
      </c>
      <c r="U30" s="209">
        <f>_xlfn.DAYS(About!$A$3,'Core Indicators'!IS30)</f>
        <v>95</v>
      </c>
      <c r="V30" s="209">
        <f t="shared" si="0"/>
        <v>14</v>
      </c>
    </row>
    <row r="31" spans="1:22" x14ac:dyDescent="0.35">
      <c r="A31" s="208" t="str">
        <f>Lists!C:C</f>
        <v>DZA002</v>
      </c>
      <c r="B31" s="209">
        <f>_xlfn.DAYS(About!$A$3,'Core Indicators'!U31)</f>
        <v>0</v>
      </c>
      <c r="C31" s="209">
        <f>_xlfn.DAYS(About!$A$3,'Core Indicators'!AC31)</f>
        <v>0</v>
      </c>
      <c r="D31" s="209">
        <f>_xlfn.DAYS(About!$A$3,'Core Indicators'!AK31)</f>
        <v>0</v>
      </c>
      <c r="E31" s="209">
        <f>_xlfn.DAYS(About!$A$3,'Core Indicators'!AS31)</f>
        <v>0</v>
      </c>
      <c r="F31" s="209">
        <f>_xlfn.DAYS(About!$A$3,'Core Indicators'!BQ31)</f>
        <v>0</v>
      </c>
      <c r="G31" s="209">
        <f>_xlfn.DAYS(About!$A$3,'Core Indicators'!DM31)</f>
        <v>0</v>
      </c>
      <c r="H31" s="209">
        <f>_xlfn.DAYS(About!$A$3,'Core Indicators'!DU31)</f>
        <v>0</v>
      </c>
      <c r="I31" s="209">
        <f>_xlfn.DAYS(About!$A$3,'Core Indicators'!EC31)</f>
        <v>0</v>
      </c>
      <c r="J31" s="209">
        <f>_xlfn.DAYS(About!$A$3,'Core Indicators'!EK31)</f>
        <v>0</v>
      </c>
      <c r="K31" s="209">
        <f>_xlfn.DAYS(About!$A$3,'Core Indicators'!ES31)</f>
        <v>0</v>
      </c>
      <c r="L31" s="209">
        <f>_xlfn.DAYS(About!$A$3,'Core Indicators'!FI31)</f>
        <v>0</v>
      </c>
      <c r="M31" s="209">
        <f>_xlfn.DAYS(About!$A$3,'Core Indicators'!GG31)</f>
        <v>82</v>
      </c>
      <c r="N31" s="209">
        <f>_xlfn.DAYS(About!$A$3,'Core Indicators'!GO31)</f>
        <v>82</v>
      </c>
      <c r="O31" s="209">
        <f>_xlfn.DAYS(About!$A$3,'Core Indicators'!GW31)</f>
        <v>82</v>
      </c>
      <c r="P31" s="209">
        <f>_xlfn.DAYS(About!$A$3,'Core Indicators'!HE31)</f>
        <v>82</v>
      </c>
      <c r="Q31" s="209">
        <f>_xlfn.DAYS(About!$A$3,'Core Indicators'!HM31)</f>
        <v>82</v>
      </c>
      <c r="R31" s="209">
        <f>_xlfn.DAYS(About!$A$3,'Core Indicators'!HU31)</f>
        <v>82</v>
      </c>
      <c r="S31" s="209">
        <f>_xlfn.DAYS(About!$A$3,'Core Indicators'!IC31)</f>
        <v>82</v>
      </c>
      <c r="T31" s="209">
        <f>_xlfn.DAYS(About!$A$3,'Core Indicators'!IK31)</f>
        <v>82</v>
      </c>
      <c r="U31" s="209">
        <f>_xlfn.DAYS(About!$A$3,'Core Indicators'!IS31)</f>
        <v>82</v>
      </c>
      <c r="V31" s="209">
        <f t="shared" si="0"/>
        <v>8.1999999999999993</v>
      </c>
    </row>
    <row r="32" spans="1:22" x14ac:dyDescent="0.35">
      <c r="A32" s="208" t="str">
        <f>Lists!C:C</f>
        <v>DZA003</v>
      </c>
      <c r="B32" s="209">
        <f>_xlfn.DAYS(About!$A$3,'Core Indicators'!U32)</f>
        <v>0</v>
      </c>
      <c r="C32" s="209">
        <f>_xlfn.DAYS(About!$A$3,'Core Indicators'!AC32)</f>
        <v>0</v>
      </c>
      <c r="D32" s="209">
        <f>_xlfn.DAYS(About!$A$3,'Core Indicators'!AK32)</f>
        <v>0</v>
      </c>
      <c r="E32" s="209">
        <f>_xlfn.DAYS(About!$A$3,'Core Indicators'!AS32)</f>
        <v>0</v>
      </c>
      <c r="F32" s="209">
        <f>_xlfn.DAYS(About!$A$3,'Core Indicators'!BQ32)</f>
        <v>0</v>
      </c>
      <c r="G32" s="209">
        <f>_xlfn.DAYS(About!$A$3,'Core Indicators'!DM32)</f>
        <v>0</v>
      </c>
      <c r="H32" s="209">
        <f>_xlfn.DAYS(About!$A$3,'Core Indicators'!DU32)</f>
        <v>0</v>
      </c>
      <c r="I32" s="209">
        <f>_xlfn.DAYS(About!$A$3,'Core Indicators'!EC32)</f>
        <v>0</v>
      </c>
      <c r="J32" s="209">
        <f>_xlfn.DAYS(About!$A$3,'Core Indicators'!EK32)</f>
        <v>0</v>
      </c>
      <c r="K32" s="209">
        <f>_xlfn.DAYS(About!$A$3,'Core Indicators'!ES32)</f>
        <v>0</v>
      </c>
      <c r="L32" s="209">
        <f>_xlfn.DAYS(About!$A$3,'Core Indicators'!FI32)</f>
        <v>0</v>
      </c>
      <c r="M32" s="209">
        <f>_xlfn.DAYS(About!$A$3,'Core Indicators'!GG32)</f>
        <v>82</v>
      </c>
      <c r="N32" s="209">
        <f>_xlfn.DAYS(About!$A$3,'Core Indicators'!GO32)</f>
        <v>82</v>
      </c>
      <c r="O32" s="209">
        <f>_xlfn.DAYS(About!$A$3,'Core Indicators'!GW32)</f>
        <v>82</v>
      </c>
      <c r="P32" s="209">
        <f>_xlfn.DAYS(About!$A$3,'Core Indicators'!HE32)</f>
        <v>82</v>
      </c>
      <c r="Q32" s="209">
        <f>_xlfn.DAYS(About!$A$3,'Core Indicators'!HM32)</f>
        <v>82</v>
      </c>
      <c r="R32" s="209">
        <f>_xlfn.DAYS(About!$A$3,'Core Indicators'!HU32)</f>
        <v>82</v>
      </c>
      <c r="S32" s="209">
        <f>_xlfn.DAYS(About!$A$3,'Core Indicators'!IC32)</f>
        <v>82</v>
      </c>
      <c r="T32" s="209">
        <f>_xlfn.DAYS(About!$A$3,'Core Indicators'!IK32)</f>
        <v>82</v>
      </c>
      <c r="U32" s="209">
        <f>_xlfn.DAYS(About!$A$3,'Core Indicators'!IS32)</f>
        <v>82</v>
      </c>
      <c r="V32" s="209">
        <f t="shared" si="0"/>
        <v>8.1999999999999993</v>
      </c>
    </row>
    <row r="33" spans="1:22" x14ac:dyDescent="0.35">
      <c r="A33" s="208" t="str">
        <f>Lists!C:C</f>
        <v>DZA004</v>
      </c>
      <c r="B33" s="209">
        <f>_xlfn.DAYS(About!$A$3,'Core Indicators'!U33)</f>
        <v>77</v>
      </c>
      <c r="C33" s="209">
        <f>_xlfn.DAYS(About!$A$3,'Core Indicators'!AC33)</f>
        <v>77</v>
      </c>
      <c r="D33" s="209">
        <f>_xlfn.DAYS(About!$A$3,'Core Indicators'!AK33)</f>
        <v>77</v>
      </c>
      <c r="E33" s="209">
        <f>_xlfn.DAYS(About!$A$3,'Core Indicators'!AS33)</f>
        <v>77</v>
      </c>
      <c r="F33" s="209">
        <f>_xlfn.DAYS(About!$A$3,'Core Indicators'!BQ33)</f>
        <v>77</v>
      </c>
      <c r="G33" s="209">
        <f>_xlfn.DAYS(About!$A$3,'Core Indicators'!DM33)</f>
        <v>77</v>
      </c>
      <c r="H33" s="209">
        <f>_xlfn.DAYS(About!$A$3,'Core Indicators'!DU33)</f>
        <v>77</v>
      </c>
      <c r="I33" s="209">
        <f>_xlfn.DAYS(About!$A$3,'Core Indicators'!EC33)</f>
        <v>77</v>
      </c>
      <c r="J33" s="209">
        <f>_xlfn.DAYS(About!$A$3,'Core Indicators'!EK33)</f>
        <v>77</v>
      </c>
      <c r="K33" s="209">
        <f>_xlfn.DAYS(About!$A$3,'Core Indicators'!ES33)</f>
        <v>77</v>
      </c>
      <c r="L33" s="209">
        <f>_xlfn.DAYS(About!$A$3,'Core Indicators'!FI33)</f>
        <v>77</v>
      </c>
      <c r="M33" s="209">
        <f>_xlfn.DAYS(About!$A$3,'Core Indicators'!GG33)</f>
        <v>82</v>
      </c>
      <c r="N33" s="209">
        <f>_xlfn.DAYS(About!$A$3,'Core Indicators'!GO33)</f>
        <v>82</v>
      </c>
      <c r="O33" s="209">
        <f>_xlfn.DAYS(About!$A$3,'Core Indicators'!GW33)</f>
        <v>82</v>
      </c>
      <c r="P33" s="209">
        <f>_xlfn.DAYS(About!$A$3,'Core Indicators'!HE33)</f>
        <v>82</v>
      </c>
      <c r="Q33" s="209">
        <f>_xlfn.DAYS(About!$A$3,'Core Indicators'!HM33)</f>
        <v>82</v>
      </c>
      <c r="R33" s="209">
        <f>_xlfn.DAYS(About!$A$3,'Core Indicators'!HU33)</f>
        <v>82</v>
      </c>
      <c r="S33" s="209">
        <f>_xlfn.DAYS(About!$A$3,'Core Indicators'!IC33)</f>
        <v>82</v>
      </c>
      <c r="T33" s="209">
        <f>_xlfn.DAYS(About!$A$3,'Core Indicators'!IK33)</f>
        <v>82</v>
      </c>
      <c r="U33" s="209">
        <f>_xlfn.DAYS(About!$A$3,'Core Indicators'!IS33)</f>
        <v>82</v>
      </c>
      <c r="V33" s="209">
        <f t="shared" si="0"/>
        <v>77.5</v>
      </c>
    </row>
    <row r="34" spans="1:22" x14ac:dyDescent="0.35">
      <c r="A34" s="208" t="str">
        <f>Lists!C:C</f>
        <v>ECU002</v>
      </c>
      <c r="B34" s="209">
        <f>_xlfn.DAYS(About!$A$3,'Core Indicators'!U34)</f>
        <v>0</v>
      </c>
      <c r="C34" s="209">
        <f>_xlfn.DAYS(About!$A$3,'Core Indicators'!AC34)</f>
        <v>0</v>
      </c>
      <c r="D34" s="209">
        <f>_xlfn.DAYS(About!$A$3,'Core Indicators'!AK34)</f>
        <v>0</v>
      </c>
      <c r="E34" s="209">
        <f>_xlfn.DAYS(About!$A$3,'Core Indicators'!AS34)</f>
        <v>0</v>
      </c>
      <c r="F34" s="209">
        <f>_xlfn.DAYS(About!$A$3,'Core Indicators'!BQ34)</f>
        <v>0</v>
      </c>
      <c r="G34" s="209">
        <f>_xlfn.DAYS(About!$A$3,'Core Indicators'!DM34)</f>
        <v>0</v>
      </c>
      <c r="H34" s="209">
        <f>_xlfn.DAYS(About!$A$3,'Core Indicators'!DU34)</f>
        <v>0</v>
      </c>
      <c r="I34" s="209">
        <f>_xlfn.DAYS(About!$A$3,'Core Indicators'!EC34)</f>
        <v>0</v>
      </c>
      <c r="J34" s="209">
        <f>_xlfn.DAYS(About!$A$3,'Core Indicators'!EK34)</f>
        <v>0</v>
      </c>
      <c r="K34" s="209">
        <f>_xlfn.DAYS(About!$A$3,'Core Indicators'!ES34)</f>
        <v>0</v>
      </c>
      <c r="L34" s="209">
        <f>_xlfn.DAYS(About!$A$3,'Core Indicators'!FI34)</f>
        <v>0</v>
      </c>
      <c r="M34" s="209">
        <f>_xlfn.DAYS(About!$A$3,'Core Indicators'!GG34)</f>
        <v>95</v>
      </c>
      <c r="N34" s="209">
        <f>_xlfn.DAYS(About!$A$3,'Core Indicators'!GO34)</f>
        <v>95</v>
      </c>
      <c r="O34" s="209">
        <f>_xlfn.DAYS(About!$A$3,'Core Indicators'!GW34)</f>
        <v>95</v>
      </c>
      <c r="P34" s="209">
        <f>_xlfn.DAYS(About!$A$3,'Core Indicators'!HE34)</f>
        <v>95</v>
      </c>
      <c r="Q34" s="209">
        <f>_xlfn.DAYS(About!$A$3,'Core Indicators'!HM34)</f>
        <v>95</v>
      </c>
      <c r="R34" s="209">
        <f>_xlfn.DAYS(About!$A$3,'Core Indicators'!HU34)</f>
        <v>95</v>
      </c>
      <c r="S34" s="209">
        <f>_xlfn.DAYS(About!$A$3,'Core Indicators'!IC34)</f>
        <v>95</v>
      </c>
      <c r="T34" s="209">
        <f>_xlfn.DAYS(About!$A$3,'Core Indicators'!IK34)</f>
        <v>95</v>
      </c>
      <c r="U34" s="209">
        <f>_xlfn.DAYS(About!$A$3,'Core Indicators'!IS34)</f>
        <v>95</v>
      </c>
      <c r="V34" s="209">
        <f t="shared" si="0"/>
        <v>9.5</v>
      </c>
    </row>
    <row r="35" spans="1:22" x14ac:dyDescent="0.35">
      <c r="A35" s="208" t="str">
        <f>Lists!C:C</f>
        <v>EGY002</v>
      </c>
      <c r="B35" s="209">
        <f>_xlfn.DAYS(About!$A$3,'Core Indicators'!U35)</f>
        <v>0</v>
      </c>
      <c r="C35" s="209">
        <f>_xlfn.DAYS(About!$A$3,'Core Indicators'!AC35)</f>
        <v>0</v>
      </c>
      <c r="D35" s="209">
        <f>_xlfn.DAYS(About!$A$3,'Core Indicators'!AK35)</f>
        <v>0</v>
      </c>
      <c r="E35" s="209">
        <f>_xlfn.DAYS(About!$A$3,'Core Indicators'!AS35)</f>
        <v>0</v>
      </c>
      <c r="F35" s="209">
        <f>_xlfn.DAYS(About!$A$3,'Core Indicators'!BQ35)</f>
        <v>0</v>
      </c>
      <c r="G35" s="209">
        <f>_xlfn.DAYS(About!$A$3,'Core Indicators'!DM35)</f>
        <v>0</v>
      </c>
      <c r="H35" s="209">
        <f>_xlfn.DAYS(About!$A$3,'Core Indicators'!DU35)</f>
        <v>0</v>
      </c>
      <c r="I35" s="209">
        <f>_xlfn.DAYS(About!$A$3,'Core Indicators'!EC35)</f>
        <v>0</v>
      </c>
      <c r="J35" s="209">
        <f>_xlfn.DAYS(About!$A$3,'Core Indicators'!EK35)</f>
        <v>0</v>
      </c>
      <c r="K35" s="209">
        <f>_xlfn.DAYS(About!$A$3,'Core Indicators'!ES35)</f>
        <v>0</v>
      </c>
      <c r="L35" s="209">
        <f>_xlfn.DAYS(About!$A$3,'Core Indicators'!FI35)</f>
        <v>0</v>
      </c>
      <c r="M35" s="209">
        <f>_xlfn.DAYS(About!$A$3,'Core Indicators'!GG35)</f>
        <v>82</v>
      </c>
      <c r="N35" s="209">
        <f>_xlfn.DAYS(About!$A$3,'Core Indicators'!GO35)</f>
        <v>82</v>
      </c>
      <c r="O35" s="209">
        <f>_xlfn.DAYS(About!$A$3,'Core Indicators'!GW35)</f>
        <v>82</v>
      </c>
      <c r="P35" s="209">
        <f>_xlfn.DAYS(About!$A$3,'Core Indicators'!HE35)</f>
        <v>82</v>
      </c>
      <c r="Q35" s="209">
        <f>_xlfn.DAYS(About!$A$3,'Core Indicators'!HM35)</f>
        <v>82</v>
      </c>
      <c r="R35" s="209">
        <f>_xlfn.DAYS(About!$A$3,'Core Indicators'!HU35)</f>
        <v>82</v>
      </c>
      <c r="S35" s="209">
        <f>_xlfn.DAYS(About!$A$3,'Core Indicators'!IC35)</f>
        <v>82</v>
      </c>
      <c r="T35" s="209">
        <f>_xlfn.DAYS(About!$A$3,'Core Indicators'!IK35)</f>
        <v>82</v>
      </c>
      <c r="U35" s="209">
        <f>_xlfn.DAYS(About!$A$3,'Core Indicators'!IS35)</f>
        <v>82</v>
      </c>
      <c r="V35" s="209">
        <f t="shared" ref="V35:V66" si="1">AVERAGE(D35:M35)</f>
        <v>8.1999999999999993</v>
      </c>
    </row>
    <row r="36" spans="1:22" x14ac:dyDescent="0.35">
      <c r="A36" s="208" t="str">
        <f>Lists!C:C</f>
        <v>ERI001</v>
      </c>
      <c r="B36" s="209">
        <f>_xlfn.DAYS(About!$A$3,'Core Indicators'!U36)</f>
        <v>74</v>
      </c>
      <c r="C36" s="209">
        <f>_xlfn.DAYS(About!$A$3,'Core Indicators'!AC36)</f>
        <v>74</v>
      </c>
      <c r="D36" s="209">
        <f>_xlfn.DAYS(About!$A$3,'Core Indicators'!AK36)</f>
        <v>74</v>
      </c>
      <c r="E36" s="209">
        <f>_xlfn.DAYS(About!$A$3,'Core Indicators'!AS36)</f>
        <v>74</v>
      </c>
      <c r="F36" s="209">
        <f>_xlfn.DAYS(About!$A$3,'Core Indicators'!BQ36)</f>
        <v>74</v>
      </c>
      <c r="G36" s="209">
        <f>_xlfn.DAYS(About!$A$3,'Core Indicators'!DM36)</f>
        <v>74</v>
      </c>
      <c r="H36" s="209">
        <f>_xlfn.DAYS(About!$A$3,'Core Indicators'!DU36)</f>
        <v>74</v>
      </c>
      <c r="I36" s="209">
        <f>_xlfn.DAYS(About!$A$3,'Core Indicators'!EC36)</f>
        <v>74</v>
      </c>
      <c r="J36" s="209">
        <f>_xlfn.DAYS(About!$A$3,'Core Indicators'!EK36)</f>
        <v>74</v>
      </c>
      <c r="K36" s="209">
        <f>_xlfn.DAYS(About!$A$3,'Core Indicators'!ES36)</f>
        <v>74</v>
      </c>
      <c r="L36" s="209">
        <f>_xlfn.DAYS(About!$A$3,'Core Indicators'!FI36)</f>
        <v>74</v>
      </c>
      <c r="M36" s="209">
        <f>_xlfn.DAYS(About!$A$3,'Core Indicators'!GG36)</f>
        <v>79</v>
      </c>
      <c r="N36" s="209">
        <f>_xlfn.DAYS(About!$A$3,'Core Indicators'!GO36)</f>
        <v>79</v>
      </c>
      <c r="O36" s="209">
        <f>_xlfn.DAYS(About!$A$3,'Core Indicators'!GW36)</f>
        <v>79</v>
      </c>
      <c r="P36" s="209">
        <f>_xlfn.DAYS(About!$A$3,'Core Indicators'!HE36)</f>
        <v>79</v>
      </c>
      <c r="Q36" s="209">
        <f>_xlfn.DAYS(About!$A$3,'Core Indicators'!HM36)</f>
        <v>79</v>
      </c>
      <c r="R36" s="209">
        <f>_xlfn.DAYS(About!$A$3,'Core Indicators'!HU36)</f>
        <v>79</v>
      </c>
      <c r="S36" s="209">
        <f>_xlfn.DAYS(About!$A$3,'Core Indicators'!IC36)</f>
        <v>79</v>
      </c>
      <c r="T36" s="209">
        <f>_xlfn.DAYS(About!$A$3,'Core Indicators'!IK36)</f>
        <v>79</v>
      </c>
      <c r="U36" s="209">
        <f>_xlfn.DAYS(About!$A$3,'Core Indicators'!IS36)</f>
        <v>79</v>
      </c>
      <c r="V36" s="209">
        <f t="shared" si="1"/>
        <v>74.5</v>
      </c>
    </row>
    <row r="37" spans="1:22" x14ac:dyDescent="0.35">
      <c r="A37" s="208" t="str">
        <f>Lists!C:C</f>
        <v>ESP002</v>
      </c>
      <c r="B37" s="209">
        <f>_xlfn.DAYS(About!$A$3,'Core Indicators'!U37)</f>
        <v>0</v>
      </c>
      <c r="C37" s="209">
        <f>_xlfn.DAYS(About!$A$3,'Core Indicators'!AC37)</f>
        <v>0</v>
      </c>
      <c r="D37" s="209">
        <f>_xlfn.DAYS(About!$A$3,'Core Indicators'!AK37)</f>
        <v>0</v>
      </c>
      <c r="E37" s="209">
        <f>_xlfn.DAYS(About!$A$3,'Core Indicators'!AS37)</f>
        <v>0</v>
      </c>
      <c r="F37" s="209">
        <f>_xlfn.DAYS(About!$A$3,'Core Indicators'!BQ37)</f>
        <v>0</v>
      </c>
      <c r="G37" s="209">
        <f>_xlfn.DAYS(About!$A$3,'Core Indicators'!DM37)</f>
        <v>0</v>
      </c>
      <c r="H37" s="209">
        <f>_xlfn.DAYS(About!$A$3,'Core Indicators'!DU37)</f>
        <v>0</v>
      </c>
      <c r="I37" s="209">
        <f>_xlfn.DAYS(About!$A$3,'Core Indicators'!EC37)</f>
        <v>0</v>
      </c>
      <c r="J37" s="209">
        <f>_xlfn.DAYS(About!$A$3,'Core Indicators'!EK37)</f>
        <v>0</v>
      </c>
      <c r="K37" s="209">
        <f>_xlfn.DAYS(About!$A$3,'Core Indicators'!ES37)</f>
        <v>0</v>
      </c>
      <c r="L37" s="209">
        <f>_xlfn.DAYS(About!$A$3,'Core Indicators'!FI37)</f>
        <v>0</v>
      </c>
      <c r="M37" s="209">
        <f>_xlfn.DAYS(About!$A$3,'Core Indicators'!GG37)</f>
        <v>81</v>
      </c>
      <c r="N37" s="209">
        <f>_xlfn.DAYS(About!$A$3,'Core Indicators'!GO37)</f>
        <v>81</v>
      </c>
      <c r="O37" s="209">
        <f>_xlfn.DAYS(About!$A$3,'Core Indicators'!GW37)</f>
        <v>81</v>
      </c>
      <c r="P37" s="209">
        <f>_xlfn.DAYS(About!$A$3,'Core Indicators'!HE37)</f>
        <v>81</v>
      </c>
      <c r="Q37" s="209">
        <f>_xlfn.DAYS(About!$A$3,'Core Indicators'!HM37)</f>
        <v>81</v>
      </c>
      <c r="R37" s="209">
        <f>_xlfn.DAYS(About!$A$3,'Core Indicators'!HU37)</f>
        <v>81</v>
      </c>
      <c r="S37" s="209">
        <f>_xlfn.DAYS(About!$A$3,'Core Indicators'!IC37)</f>
        <v>81</v>
      </c>
      <c r="T37" s="209">
        <f>_xlfn.DAYS(About!$A$3,'Core Indicators'!IK37)</f>
        <v>81</v>
      </c>
      <c r="U37" s="209">
        <f>_xlfn.DAYS(About!$A$3,'Core Indicators'!IS37)</f>
        <v>81</v>
      </c>
      <c r="V37" s="209">
        <f t="shared" si="1"/>
        <v>8.1</v>
      </c>
    </row>
    <row r="38" spans="1:22" x14ac:dyDescent="0.35">
      <c r="A38" s="208" t="str">
        <f>Lists!C:C</f>
        <v>ETH001</v>
      </c>
      <c r="B38" s="209">
        <f>_xlfn.DAYS(About!$A$3,'Core Indicators'!U38)</f>
        <v>37</v>
      </c>
      <c r="C38" s="209">
        <f>_xlfn.DAYS(About!$A$3,'Core Indicators'!AC38)</f>
        <v>37</v>
      </c>
      <c r="D38" s="209">
        <f>_xlfn.DAYS(About!$A$3,'Core Indicators'!AK38)</f>
        <v>37</v>
      </c>
      <c r="E38" s="209">
        <f>_xlfn.DAYS(About!$A$3,'Core Indicators'!AS38)</f>
        <v>37</v>
      </c>
      <c r="F38" s="209">
        <f>_xlfn.DAYS(About!$A$3,'Core Indicators'!BQ38)</f>
        <v>11</v>
      </c>
      <c r="G38" s="209">
        <f>_xlfn.DAYS(About!$A$3,'Core Indicators'!DM38)</f>
        <v>37</v>
      </c>
      <c r="H38" s="209">
        <f>_xlfn.DAYS(About!$A$3,'Core Indicators'!DU38)</f>
        <v>37</v>
      </c>
      <c r="I38" s="209">
        <f>_xlfn.DAYS(About!$A$3,'Core Indicators'!EC38)</f>
        <v>37</v>
      </c>
      <c r="J38" s="209">
        <f>_xlfn.DAYS(About!$A$3,'Core Indicators'!EK38)</f>
        <v>37</v>
      </c>
      <c r="K38" s="209">
        <f>_xlfn.DAYS(About!$A$3,'Core Indicators'!ES38)</f>
        <v>37</v>
      </c>
      <c r="L38" s="209">
        <f>_xlfn.DAYS(About!$A$3,'Core Indicators'!FI38)</f>
        <v>37</v>
      </c>
      <c r="M38" s="209">
        <f>_xlfn.DAYS(About!$A$3,'Core Indicators'!GG38)</f>
        <v>78</v>
      </c>
      <c r="N38" s="209">
        <f>_xlfn.DAYS(About!$A$3,'Core Indicators'!GO38)</f>
        <v>78</v>
      </c>
      <c r="O38" s="209">
        <f>_xlfn.DAYS(About!$A$3,'Core Indicators'!GW38)</f>
        <v>78</v>
      </c>
      <c r="P38" s="209">
        <f>_xlfn.DAYS(About!$A$3,'Core Indicators'!HE38)</f>
        <v>78</v>
      </c>
      <c r="Q38" s="209">
        <f>_xlfn.DAYS(About!$A$3,'Core Indicators'!HM38)</f>
        <v>78</v>
      </c>
      <c r="R38" s="209">
        <f>_xlfn.DAYS(About!$A$3,'Core Indicators'!HU38)</f>
        <v>78</v>
      </c>
      <c r="S38" s="209">
        <f>_xlfn.DAYS(About!$A$3,'Core Indicators'!IC38)</f>
        <v>78</v>
      </c>
      <c r="T38" s="209">
        <f>_xlfn.DAYS(About!$A$3,'Core Indicators'!IK38)</f>
        <v>78</v>
      </c>
      <c r="U38" s="209">
        <f>_xlfn.DAYS(About!$A$3,'Core Indicators'!IS38)</f>
        <v>78</v>
      </c>
      <c r="V38" s="209">
        <f t="shared" si="1"/>
        <v>38.5</v>
      </c>
    </row>
    <row r="39" spans="1:22" x14ac:dyDescent="0.35">
      <c r="A39" s="208" t="str">
        <f>Lists!C:C</f>
        <v>ETH003</v>
      </c>
      <c r="B39" s="209">
        <f>_xlfn.DAYS(About!$A$3,'Core Indicators'!U39)</f>
        <v>37</v>
      </c>
      <c r="C39" s="209">
        <f>_xlfn.DAYS(About!$A$3,'Core Indicators'!AC39)</f>
        <v>37</v>
      </c>
      <c r="D39" s="209">
        <f>_xlfn.DAYS(About!$A$3,'Core Indicators'!AK39)</f>
        <v>37</v>
      </c>
      <c r="E39" s="209">
        <f>_xlfn.DAYS(About!$A$3,'Core Indicators'!AS39)</f>
        <v>11</v>
      </c>
      <c r="F39" s="209">
        <f>_xlfn.DAYS(About!$A$3,'Core Indicators'!BQ39)</f>
        <v>11</v>
      </c>
      <c r="G39" s="209">
        <f>_xlfn.DAYS(About!$A$3,'Core Indicators'!DM39)</f>
        <v>11</v>
      </c>
      <c r="H39" s="209">
        <f>_xlfn.DAYS(About!$A$3,'Core Indicators'!DU39)</f>
        <v>11</v>
      </c>
      <c r="I39" s="209">
        <f>_xlfn.DAYS(About!$A$3,'Core Indicators'!EC39)</f>
        <v>11</v>
      </c>
      <c r="J39" s="209">
        <f>_xlfn.DAYS(About!$A$3,'Core Indicators'!EK39)</f>
        <v>11</v>
      </c>
      <c r="K39" s="209">
        <f>_xlfn.DAYS(About!$A$3,'Core Indicators'!ES39)</f>
        <v>11</v>
      </c>
      <c r="L39" s="209">
        <f>_xlfn.DAYS(About!$A$3,'Core Indicators'!FI39)</f>
        <v>410</v>
      </c>
      <c r="M39" s="209">
        <f>_xlfn.DAYS(About!$A$3,'Core Indicators'!GG39)</f>
        <v>78</v>
      </c>
      <c r="N39" s="209">
        <f>_xlfn.DAYS(About!$A$3,'Core Indicators'!GO39)</f>
        <v>78</v>
      </c>
      <c r="O39" s="209">
        <f>_xlfn.DAYS(About!$A$3,'Core Indicators'!GW39)</f>
        <v>78</v>
      </c>
      <c r="P39" s="209">
        <f>_xlfn.DAYS(About!$A$3,'Core Indicators'!HE39)</f>
        <v>78</v>
      </c>
      <c r="Q39" s="209">
        <f>_xlfn.DAYS(About!$A$3,'Core Indicators'!HM39)</f>
        <v>78</v>
      </c>
      <c r="R39" s="209">
        <f>_xlfn.DAYS(About!$A$3,'Core Indicators'!HU39)</f>
        <v>78</v>
      </c>
      <c r="S39" s="209">
        <f>_xlfn.DAYS(About!$A$3,'Core Indicators'!IC39)</f>
        <v>78</v>
      </c>
      <c r="T39" s="209">
        <f>_xlfn.DAYS(About!$A$3,'Core Indicators'!IK39)</f>
        <v>78</v>
      </c>
      <c r="U39" s="209">
        <f>_xlfn.DAYS(About!$A$3,'Core Indicators'!IS39)</f>
        <v>78</v>
      </c>
      <c r="V39" s="209">
        <f t="shared" si="1"/>
        <v>60.2</v>
      </c>
    </row>
    <row r="40" spans="1:22" x14ac:dyDescent="0.35">
      <c r="A40" s="208" t="str">
        <f>Lists!C:C</f>
        <v>ETH004</v>
      </c>
      <c r="B40" s="209">
        <f>_xlfn.DAYS(About!$A$3,'Core Indicators'!U40)</f>
        <v>37</v>
      </c>
      <c r="C40" s="209">
        <f>_xlfn.DAYS(About!$A$3,'Core Indicators'!AC40)</f>
        <v>37</v>
      </c>
      <c r="D40" s="209">
        <f>_xlfn.DAYS(About!$A$3,'Core Indicators'!AK40)</f>
        <v>37</v>
      </c>
      <c r="E40" s="209">
        <f>_xlfn.DAYS(About!$A$3,'Core Indicators'!AS40)</f>
        <v>11</v>
      </c>
      <c r="F40" s="209">
        <f>_xlfn.DAYS(About!$A$3,'Core Indicators'!BQ40)</f>
        <v>11</v>
      </c>
      <c r="G40" s="209">
        <f>_xlfn.DAYS(About!$A$3,'Core Indicators'!DM40)</f>
        <v>37</v>
      </c>
      <c r="H40" s="209">
        <f>_xlfn.DAYS(About!$A$3,'Core Indicators'!DU40)</f>
        <v>37</v>
      </c>
      <c r="I40" s="209">
        <f>_xlfn.DAYS(About!$A$3,'Core Indicators'!EC40)</f>
        <v>37</v>
      </c>
      <c r="J40" s="209">
        <f>_xlfn.DAYS(About!$A$3,'Core Indicators'!EK40)</f>
        <v>37</v>
      </c>
      <c r="K40" s="209">
        <f>_xlfn.DAYS(About!$A$3,'Core Indicators'!ES40)</f>
        <v>37</v>
      </c>
      <c r="L40" s="209">
        <f>_xlfn.DAYS(About!$A$3,'Core Indicators'!FI40)</f>
        <v>259</v>
      </c>
      <c r="M40" s="209">
        <f>_xlfn.DAYS(About!$A$3,'Core Indicators'!GG40)</f>
        <v>78</v>
      </c>
      <c r="N40" s="209">
        <f>_xlfn.DAYS(About!$A$3,'Core Indicators'!GO40)</f>
        <v>78</v>
      </c>
      <c r="O40" s="209">
        <f>_xlfn.DAYS(About!$A$3,'Core Indicators'!GW40)</f>
        <v>78</v>
      </c>
      <c r="P40" s="209">
        <f>_xlfn.DAYS(About!$A$3,'Core Indicators'!HE40)</f>
        <v>78</v>
      </c>
      <c r="Q40" s="209">
        <f>_xlfn.DAYS(About!$A$3,'Core Indicators'!HM40)</f>
        <v>78</v>
      </c>
      <c r="R40" s="209">
        <f>_xlfn.DAYS(About!$A$3,'Core Indicators'!HU40)</f>
        <v>78</v>
      </c>
      <c r="S40" s="209">
        <f>_xlfn.DAYS(About!$A$3,'Core Indicators'!IC40)</f>
        <v>78</v>
      </c>
      <c r="T40" s="209">
        <f>_xlfn.DAYS(About!$A$3,'Core Indicators'!IK40)</f>
        <v>78</v>
      </c>
      <c r="U40" s="209">
        <f>_xlfn.DAYS(About!$A$3,'Core Indicators'!IS40)</f>
        <v>78</v>
      </c>
      <c r="V40" s="209">
        <f t="shared" si="1"/>
        <v>58.1</v>
      </c>
    </row>
    <row r="41" spans="1:22" x14ac:dyDescent="0.35">
      <c r="A41" s="208" t="str">
        <f>Lists!C:C</f>
        <v>ETH005</v>
      </c>
      <c r="B41" s="209">
        <f>_xlfn.DAYS(About!$A$3,'Core Indicators'!U41)</f>
        <v>35</v>
      </c>
      <c r="C41" s="209">
        <f>_xlfn.DAYS(About!$A$3,'Core Indicators'!AC41)</f>
        <v>35</v>
      </c>
      <c r="D41" s="209">
        <f>_xlfn.DAYS(About!$A$3,'Core Indicators'!AK41)</f>
        <v>35</v>
      </c>
      <c r="E41" s="209">
        <f>_xlfn.DAYS(About!$A$3,'Core Indicators'!AS41)</f>
        <v>35</v>
      </c>
      <c r="F41" s="209">
        <f>_xlfn.DAYS(About!$A$3,'Core Indicators'!BQ41)</f>
        <v>11</v>
      </c>
      <c r="G41" s="209">
        <f>_xlfn.DAYS(About!$A$3,'Core Indicators'!DM41)</f>
        <v>35</v>
      </c>
      <c r="H41" s="209">
        <f>_xlfn.DAYS(About!$A$3,'Core Indicators'!DU41)</f>
        <v>35</v>
      </c>
      <c r="I41" s="209">
        <f>_xlfn.DAYS(About!$A$3,'Core Indicators'!EC41)</f>
        <v>35</v>
      </c>
      <c r="J41" s="209">
        <f>_xlfn.DAYS(About!$A$3,'Core Indicators'!EK41)</f>
        <v>35</v>
      </c>
      <c r="K41" s="209">
        <f>_xlfn.DAYS(About!$A$3,'Core Indicators'!ES41)</f>
        <v>35</v>
      </c>
      <c r="L41" s="209">
        <f>_xlfn.DAYS(About!$A$3,'Core Indicators'!FI41)</f>
        <v>173</v>
      </c>
      <c r="M41" s="209">
        <f>_xlfn.DAYS(About!$A$3,'Core Indicators'!GG41)</f>
        <v>78</v>
      </c>
      <c r="N41" s="209">
        <f>_xlfn.DAYS(About!$A$3,'Core Indicators'!GO41)</f>
        <v>78</v>
      </c>
      <c r="O41" s="209">
        <f>_xlfn.DAYS(About!$A$3,'Core Indicators'!GW41)</f>
        <v>78</v>
      </c>
      <c r="P41" s="209">
        <f>_xlfn.DAYS(About!$A$3,'Core Indicators'!HE41)</f>
        <v>78</v>
      </c>
      <c r="Q41" s="209">
        <f>_xlfn.DAYS(About!$A$3,'Core Indicators'!HM41)</f>
        <v>78</v>
      </c>
      <c r="R41" s="209">
        <f>_xlfn.DAYS(About!$A$3,'Core Indicators'!HU41)</f>
        <v>78</v>
      </c>
      <c r="S41" s="209">
        <f>_xlfn.DAYS(About!$A$3,'Core Indicators'!IC41)</f>
        <v>78</v>
      </c>
      <c r="T41" s="209">
        <f>_xlfn.DAYS(About!$A$3,'Core Indicators'!IK41)</f>
        <v>78</v>
      </c>
      <c r="U41" s="209">
        <f>_xlfn.DAYS(About!$A$3,'Core Indicators'!IS41)</f>
        <v>78</v>
      </c>
      <c r="V41" s="209">
        <f t="shared" si="1"/>
        <v>50.7</v>
      </c>
    </row>
    <row r="42" spans="1:22" x14ac:dyDescent="0.35">
      <c r="A42" s="208" t="str">
        <f>Lists!C:C</f>
        <v>GRC002</v>
      </c>
      <c r="B42" s="209">
        <f>_xlfn.DAYS(About!$A$3,'Core Indicators'!U42)</f>
        <v>1188</v>
      </c>
      <c r="C42" s="209">
        <f>_xlfn.DAYS(About!$A$3,'Core Indicators'!AC42)</f>
        <v>102</v>
      </c>
      <c r="D42" s="209">
        <f>_xlfn.DAYS(About!$A$3,'Core Indicators'!AK42)</f>
        <v>102</v>
      </c>
      <c r="E42" s="209">
        <f>_xlfn.DAYS(About!$A$3,'Core Indicators'!AS42)</f>
        <v>102</v>
      </c>
      <c r="F42" s="209">
        <f>_xlfn.DAYS(About!$A$3,'Core Indicators'!BQ42)</f>
        <v>6</v>
      </c>
      <c r="G42" s="209">
        <f>_xlfn.DAYS(About!$A$3,'Core Indicators'!DM42)</f>
        <v>102</v>
      </c>
      <c r="H42" s="209">
        <f>_xlfn.DAYS(About!$A$3,'Core Indicators'!DU42)</f>
        <v>102</v>
      </c>
      <c r="I42" s="209">
        <f>_xlfn.DAYS(About!$A$3,'Core Indicators'!EC42)</f>
        <v>102</v>
      </c>
      <c r="J42" s="209">
        <f>_xlfn.DAYS(About!$A$3,'Core Indicators'!EK42)</f>
        <v>102</v>
      </c>
      <c r="K42" s="209">
        <f>_xlfn.DAYS(About!$A$3,'Core Indicators'!ES42)</f>
        <v>102</v>
      </c>
      <c r="L42" s="209">
        <f>_xlfn.DAYS(About!$A$3,'Core Indicators'!FI42)</f>
        <v>1272</v>
      </c>
      <c r="M42" s="209">
        <f>_xlfn.DAYS(About!$A$3,'Core Indicators'!GG42)</f>
        <v>96</v>
      </c>
      <c r="N42" s="209">
        <f>_xlfn.DAYS(About!$A$3,'Core Indicators'!GO42)</f>
        <v>96</v>
      </c>
      <c r="O42" s="209">
        <f>_xlfn.DAYS(About!$A$3,'Core Indicators'!GW42)</f>
        <v>96</v>
      </c>
      <c r="P42" s="209">
        <f>_xlfn.DAYS(About!$A$3,'Core Indicators'!HE42)</f>
        <v>96</v>
      </c>
      <c r="Q42" s="209">
        <f>_xlfn.DAYS(About!$A$3,'Core Indicators'!HM42)</f>
        <v>96</v>
      </c>
      <c r="R42" s="209">
        <f>_xlfn.DAYS(About!$A$3,'Core Indicators'!HU42)</f>
        <v>96</v>
      </c>
      <c r="S42" s="209">
        <f>_xlfn.DAYS(About!$A$3,'Core Indicators'!IC42)</f>
        <v>96</v>
      </c>
      <c r="T42" s="209">
        <f>_xlfn.DAYS(About!$A$3,'Core Indicators'!IK42)</f>
        <v>96</v>
      </c>
      <c r="U42" s="209">
        <f>_xlfn.DAYS(About!$A$3,'Core Indicators'!IS42)</f>
        <v>96</v>
      </c>
      <c r="V42" s="209">
        <f t="shared" si="1"/>
        <v>208.8</v>
      </c>
    </row>
    <row r="43" spans="1:22" x14ac:dyDescent="0.35">
      <c r="A43" s="208" t="str">
        <f>Lists!C:C</f>
        <v>GTM001</v>
      </c>
      <c r="B43" s="209">
        <f>_xlfn.DAYS(About!$A$3,'Core Indicators'!U43)</f>
        <v>6</v>
      </c>
      <c r="C43" s="209">
        <f>_xlfn.DAYS(About!$A$3,'Core Indicators'!AC43)</f>
        <v>6</v>
      </c>
      <c r="D43" s="209">
        <f>_xlfn.DAYS(About!$A$3,'Core Indicators'!AK43)</f>
        <v>6</v>
      </c>
      <c r="E43" s="209">
        <f>_xlfn.DAYS(About!$A$3,'Core Indicators'!AS43)</f>
        <v>6</v>
      </c>
      <c r="F43" s="209">
        <f>_xlfn.DAYS(About!$A$3,'Core Indicators'!BQ43)</f>
        <v>6</v>
      </c>
      <c r="G43" s="209">
        <f>_xlfn.DAYS(About!$A$3,'Core Indicators'!DM43)</f>
        <v>6</v>
      </c>
      <c r="H43" s="209">
        <f>_xlfn.DAYS(About!$A$3,'Core Indicators'!DU43)</f>
        <v>6</v>
      </c>
      <c r="I43" s="209">
        <f>_xlfn.DAYS(About!$A$3,'Core Indicators'!EC43)</f>
        <v>6</v>
      </c>
      <c r="J43" s="209">
        <f>_xlfn.DAYS(About!$A$3,'Core Indicators'!EK43)</f>
        <v>6</v>
      </c>
      <c r="K43" s="209">
        <f>_xlfn.DAYS(About!$A$3,'Core Indicators'!ES43)</f>
        <v>6</v>
      </c>
      <c r="L43" s="209">
        <f>_xlfn.DAYS(About!$A$3,'Core Indicators'!FI43)</f>
        <v>6</v>
      </c>
      <c r="M43" s="209">
        <f>_xlfn.DAYS(About!$A$3,'Core Indicators'!GG43)</f>
        <v>87</v>
      </c>
      <c r="N43" s="209">
        <f>_xlfn.DAYS(About!$A$3,'Core Indicators'!GO43)</f>
        <v>87</v>
      </c>
      <c r="O43" s="209">
        <f>_xlfn.DAYS(About!$A$3,'Core Indicators'!GW43)</f>
        <v>87</v>
      </c>
      <c r="P43" s="209">
        <f>_xlfn.DAYS(About!$A$3,'Core Indicators'!HE43)</f>
        <v>87</v>
      </c>
      <c r="Q43" s="209">
        <f>_xlfn.DAYS(About!$A$3,'Core Indicators'!HM43)</f>
        <v>87</v>
      </c>
      <c r="R43" s="209">
        <f>_xlfn.DAYS(About!$A$3,'Core Indicators'!HU43)</f>
        <v>87</v>
      </c>
      <c r="S43" s="209">
        <f>_xlfn.DAYS(About!$A$3,'Core Indicators'!IC43)</f>
        <v>87</v>
      </c>
      <c r="T43" s="209">
        <f>_xlfn.DAYS(About!$A$3,'Core Indicators'!IK43)</f>
        <v>87</v>
      </c>
      <c r="U43" s="209">
        <f>_xlfn.DAYS(About!$A$3,'Core Indicators'!IS43)</f>
        <v>87</v>
      </c>
      <c r="V43" s="209">
        <f t="shared" si="1"/>
        <v>14.1</v>
      </c>
    </row>
    <row r="44" spans="1:22" x14ac:dyDescent="0.35">
      <c r="A44" s="208" t="str">
        <f>Lists!C:C</f>
        <v>HND001</v>
      </c>
      <c r="B44" s="209">
        <f>_xlfn.DAYS(About!$A$3,'Core Indicators'!U44)</f>
        <v>6</v>
      </c>
      <c r="C44" s="209">
        <f>_xlfn.DAYS(About!$A$3,'Core Indicators'!AC44)</f>
        <v>6</v>
      </c>
      <c r="D44" s="209">
        <f>_xlfn.DAYS(About!$A$3,'Core Indicators'!AK44)</f>
        <v>6</v>
      </c>
      <c r="E44" s="209">
        <f>_xlfn.DAYS(About!$A$3,'Core Indicators'!AS44)</f>
        <v>6</v>
      </c>
      <c r="F44" s="209">
        <f>_xlfn.DAYS(About!$A$3,'Core Indicators'!BQ44)</f>
        <v>6</v>
      </c>
      <c r="G44" s="209">
        <f>_xlfn.DAYS(About!$A$3,'Core Indicators'!DM44)</f>
        <v>6</v>
      </c>
      <c r="H44" s="209">
        <f>_xlfn.DAYS(About!$A$3,'Core Indicators'!DU44)</f>
        <v>6</v>
      </c>
      <c r="I44" s="209">
        <f>_xlfn.DAYS(About!$A$3,'Core Indicators'!EC44)</f>
        <v>5</v>
      </c>
      <c r="J44" s="209">
        <f>_xlfn.DAYS(About!$A$3,'Core Indicators'!EK44)</f>
        <v>5</v>
      </c>
      <c r="K44" s="209">
        <f>_xlfn.DAYS(About!$A$3,'Core Indicators'!ES44)</f>
        <v>5</v>
      </c>
      <c r="L44" s="209">
        <f>_xlfn.DAYS(About!$A$3,'Core Indicators'!FI44)</f>
        <v>5</v>
      </c>
      <c r="M44" s="209">
        <f>_xlfn.DAYS(About!$A$3,'Core Indicators'!GG44)</f>
        <v>87</v>
      </c>
      <c r="N44" s="209">
        <f>_xlfn.DAYS(About!$A$3,'Core Indicators'!GO44)</f>
        <v>87</v>
      </c>
      <c r="O44" s="209">
        <f>_xlfn.DAYS(About!$A$3,'Core Indicators'!GW44)</f>
        <v>87</v>
      </c>
      <c r="P44" s="209">
        <f>_xlfn.DAYS(About!$A$3,'Core Indicators'!HE44)</f>
        <v>87</v>
      </c>
      <c r="Q44" s="209">
        <f>_xlfn.DAYS(About!$A$3,'Core Indicators'!HM44)</f>
        <v>87</v>
      </c>
      <c r="R44" s="209">
        <f>_xlfn.DAYS(About!$A$3,'Core Indicators'!HU44)</f>
        <v>87</v>
      </c>
      <c r="S44" s="209">
        <f>_xlfn.DAYS(About!$A$3,'Core Indicators'!IC44)</f>
        <v>87</v>
      </c>
      <c r="T44" s="209">
        <f>_xlfn.DAYS(About!$A$3,'Core Indicators'!IK44)</f>
        <v>87</v>
      </c>
      <c r="U44" s="209">
        <f>_xlfn.DAYS(About!$A$3,'Core Indicators'!IS44)</f>
        <v>87</v>
      </c>
      <c r="V44" s="209">
        <f t="shared" si="1"/>
        <v>13.7</v>
      </c>
    </row>
    <row r="45" spans="1:22" x14ac:dyDescent="0.35">
      <c r="A45" s="208" t="str">
        <f>Lists!C:C</f>
        <v>HTI001</v>
      </c>
      <c r="B45" s="209">
        <f>_xlfn.DAYS(About!$A$3,'Core Indicators'!U45)</f>
        <v>6</v>
      </c>
      <c r="C45" s="209">
        <f>_xlfn.DAYS(About!$A$3,'Core Indicators'!AC45)</f>
        <v>6</v>
      </c>
      <c r="D45" s="209">
        <f>_xlfn.DAYS(About!$A$3,'Core Indicators'!AK45)</f>
        <v>6</v>
      </c>
      <c r="E45" s="209">
        <f>_xlfn.DAYS(About!$A$3,'Core Indicators'!AS45)</f>
        <v>6</v>
      </c>
      <c r="F45" s="209">
        <f>_xlfn.DAYS(About!$A$3,'Core Indicators'!BQ45)</f>
        <v>6</v>
      </c>
      <c r="G45" s="209">
        <f>_xlfn.DAYS(About!$A$3,'Core Indicators'!DM45)</f>
        <v>6</v>
      </c>
      <c r="H45" s="209">
        <f>_xlfn.DAYS(About!$A$3,'Core Indicators'!DU45)</f>
        <v>6</v>
      </c>
      <c r="I45" s="209">
        <f>_xlfn.DAYS(About!$A$3,'Core Indicators'!EC45)</f>
        <v>6</v>
      </c>
      <c r="J45" s="209">
        <f>_xlfn.DAYS(About!$A$3,'Core Indicators'!EK45)</f>
        <v>6</v>
      </c>
      <c r="K45" s="209">
        <f>_xlfn.DAYS(About!$A$3,'Core Indicators'!ES45)</f>
        <v>6</v>
      </c>
      <c r="L45" s="209">
        <f>_xlfn.DAYS(About!$A$3,'Core Indicators'!FI45)</f>
        <v>6</v>
      </c>
      <c r="M45" s="209">
        <f>_xlfn.DAYS(About!$A$3,'Core Indicators'!GG45)</f>
        <v>82</v>
      </c>
      <c r="N45" s="209">
        <f>_xlfn.DAYS(About!$A$3,'Core Indicators'!GO45)</f>
        <v>82</v>
      </c>
      <c r="O45" s="209">
        <f>_xlfn.DAYS(About!$A$3,'Core Indicators'!GW45)</f>
        <v>82</v>
      </c>
      <c r="P45" s="209">
        <f>_xlfn.DAYS(About!$A$3,'Core Indicators'!HE45)</f>
        <v>82</v>
      </c>
      <c r="Q45" s="209">
        <f>_xlfn.DAYS(About!$A$3,'Core Indicators'!HM45)</f>
        <v>82</v>
      </c>
      <c r="R45" s="209">
        <f>_xlfn.DAYS(About!$A$3,'Core Indicators'!HU45)</f>
        <v>82</v>
      </c>
      <c r="S45" s="209">
        <f>_xlfn.DAYS(About!$A$3,'Core Indicators'!IC45)</f>
        <v>82</v>
      </c>
      <c r="T45" s="209">
        <f>_xlfn.DAYS(About!$A$3,'Core Indicators'!IK45)</f>
        <v>82</v>
      </c>
      <c r="U45" s="209">
        <f>_xlfn.DAYS(About!$A$3,'Core Indicators'!IS45)</f>
        <v>82</v>
      </c>
      <c r="V45" s="209">
        <f t="shared" si="1"/>
        <v>13.6</v>
      </c>
    </row>
    <row r="46" spans="1:22" x14ac:dyDescent="0.35">
      <c r="A46" s="208" t="str">
        <f>Lists!C:C</f>
        <v>HTI002</v>
      </c>
      <c r="B46" s="209">
        <f>_xlfn.DAYS(About!$A$3,'Core Indicators'!U46)</f>
        <v>6</v>
      </c>
      <c r="C46" s="209">
        <f>_xlfn.DAYS(About!$A$3,'Core Indicators'!AC46)</f>
        <v>6</v>
      </c>
      <c r="D46" s="209">
        <f>_xlfn.DAYS(About!$A$3,'Core Indicators'!AK46)</f>
        <v>6</v>
      </c>
      <c r="E46" s="209">
        <f>_xlfn.DAYS(About!$A$3,'Core Indicators'!AS46)</f>
        <v>6</v>
      </c>
      <c r="F46" s="209">
        <f>_xlfn.DAYS(About!$A$3,'Core Indicators'!BQ46)</f>
        <v>6</v>
      </c>
      <c r="G46" s="209">
        <f>_xlfn.DAYS(About!$A$3,'Core Indicators'!DM46)</f>
        <v>6</v>
      </c>
      <c r="H46" s="209">
        <f>_xlfn.DAYS(About!$A$3,'Core Indicators'!DU46)</f>
        <v>6</v>
      </c>
      <c r="I46" s="209">
        <f>_xlfn.DAYS(About!$A$3,'Core Indicators'!EC46)</f>
        <v>6</v>
      </c>
      <c r="J46" s="209">
        <f>_xlfn.DAYS(About!$A$3,'Core Indicators'!EK46)</f>
        <v>6</v>
      </c>
      <c r="K46" s="209">
        <f>_xlfn.DAYS(About!$A$3,'Core Indicators'!ES46)</f>
        <v>6</v>
      </c>
      <c r="L46" s="209">
        <f>_xlfn.DAYS(About!$A$3,'Core Indicators'!FI46)</f>
        <v>6</v>
      </c>
      <c r="M46" s="209">
        <f>_xlfn.DAYS(About!$A$3,'Core Indicators'!GG46)</f>
        <v>82</v>
      </c>
      <c r="N46" s="209">
        <f>_xlfn.DAYS(About!$A$3,'Core Indicators'!GO46)</f>
        <v>82</v>
      </c>
      <c r="O46" s="209">
        <f>_xlfn.DAYS(About!$A$3,'Core Indicators'!GW46)</f>
        <v>82</v>
      </c>
      <c r="P46" s="209">
        <f>_xlfn.DAYS(About!$A$3,'Core Indicators'!HE46)</f>
        <v>82</v>
      </c>
      <c r="Q46" s="209">
        <f>_xlfn.DAYS(About!$A$3,'Core Indicators'!HM46)</f>
        <v>82</v>
      </c>
      <c r="R46" s="209">
        <f>_xlfn.DAYS(About!$A$3,'Core Indicators'!HU46)</f>
        <v>82</v>
      </c>
      <c r="S46" s="209">
        <f>_xlfn.DAYS(About!$A$3,'Core Indicators'!IC46)</f>
        <v>82</v>
      </c>
      <c r="T46" s="209">
        <f>_xlfn.DAYS(About!$A$3,'Core Indicators'!IK46)</f>
        <v>82</v>
      </c>
      <c r="U46" s="209">
        <f>_xlfn.DAYS(About!$A$3,'Core Indicators'!IS46)</f>
        <v>82</v>
      </c>
      <c r="V46" s="209">
        <f t="shared" si="1"/>
        <v>13.6</v>
      </c>
    </row>
    <row r="47" spans="1:22" x14ac:dyDescent="0.35">
      <c r="A47" s="208" t="str">
        <f>Lists!C:C</f>
        <v>HUN002</v>
      </c>
      <c r="B47" s="209">
        <f>_xlfn.DAYS(About!$A$3,'Core Indicators'!U47)</f>
        <v>0</v>
      </c>
      <c r="C47" s="209">
        <f>_xlfn.DAYS(About!$A$3,'Core Indicators'!AC47)</f>
        <v>0</v>
      </c>
      <c r="D47" s="209">
        <f>_xlfn.DAYS(About!$A$3,'Core Indicators'!AK47)</f>
        <v>0</v>
      </c>
      <c r="E47" s="209">
        <f>_xlfn.DAYS(About!$A$3,'Core Indicators'!AS47)</f>
        <v>0</v>
      </c>
      <c r="F47" s="209">
        <f>_xlfn.DAYS(About!$A$3,'Core Indicators'!BQ47)</f>
        <v>0</v>
      </c>
      <c r="G47" s="209">
        <f>_xlfn.DAYS(About!$A$3,'Core Indicators'!DM47)</f>
        <v>0</v>
      </c>
      <c r="H47" s="209">
        <f>_xlfn.DAYS(About!$A$3,'Core Indicators'!DU47)</f>
        <v>0</v>
      </c>
      <c r="I47" s="209">
        <f>_xlfn.DAYS(About!$A$3,'Core Indicators'!EC47)</f>
        <v>0</v>
      </c>
      <c r="J47" s="209">
        <f>_xlfn.DAYS(About!$A$3,'Core Indicators'!EK47)</f>
        <v>0</v>
      </c>
      <c r="K47" s="209">
        <f>_xlfn.DAYS(About!$A$3,'Core Indicators'!ES47)</f>
        <v>0</v>
      </c>
      <c r="L47" s="209">
        <f>_xlfn.DAYS(About!$A$3,'Core Indicators'!FI47)</f>
        <v>0</v>
      </c>
      <c r="M47" s="209">
        <f>_xlfn.DAYS(About!$A$3,'Core Indicators'!GG47)</f>
        <v>80</v>
      </c>
      <c r="N47" s="209">
        <f>_xlfn.DAYS(About!$A$3,'Core Indicators'!GO47)</f>
        <v>80</v>
      </c>
      <c r="O47" s="209">
        <f>_xlfn.DAYS(About!$A$3,'Core Indicators'!GW47)</f>
        <v>80</v>
      </c>
      <c r="P47" s="209">
        <f>_xlfn.DAYS(About!$A$3,'Core Indicators'!HE47)</f>
        <v>80</v>
      </c>
      <c r="Q47" s="209">
        <f>_xlfn.DAYS(About!$A$3,'Core Indicators'!HM47)</f>
        <v>80</v>
      </c>
      <c r="R47" s="209">
        <f>_xlfn.DAYS(About!$A$3,'Core Indicators'!HU47)</f>
        <v>80</v>
      </c>
      <c r="S47" s="209">
        <f>_xlfn.DAYS(About!$A$3,'Core Indicators'!IC47)</f>
        <v>80</v>
      </c>
      <c r="T47" s="209">
        <f>_xlfn.DAYS(About!$A$3,'Core Indicators'!IK47)</f>
        <v>80</v>
      </c>
      <c r="U47" s="209">
        <f>_xlfn.DAYS(About!$A$3,'Core Indicators'!IS47)</f>
        <v>80</v>
      </c>
      <c r="V47" s="209">
        <f t="shared" si="1"/>
        <v>8</v>
      </c>
    </row>
    <row r="48" spans="1:22" x14ac:dyDescent="0.35">
      <c r="A48" s="208" t="str">
        <f>Lists!C:C</f>
        <v>IDN002</v>
      </c>
      <c r="B48" s="209">
        <f>_xlfn.DAYS(About!$A$3,'Core Indicators'!U48)</f>
        <v>90</v>
      </c>
      <c r="C48" s="209">
        <f>_xlfn.DAYS(About!$A$3,'Core Indicators'!AC48)</f>
        <v>90</v>
      </c>
      <c r="D48" s="209">
        <f>_xlfn.DAYS(About!$A$3,'Core Indicators'!AK48)</f>
        <v>90</v>
      </c>
      <c r="E48" s="209">
        <f>_xlfn.DAYS(About!$A$3,'Core Indicators'!AS48)</f>
        <v>145</v>
      </c>
      <c r="F48" s="209">
        <f>_xlfn.DAYS(About!$A$3,'Core Indicators'!BQ48)</f>
        <v>10</v>
      </c>
      <c r="G48" s="209">
        <f>_xlfn.DAYS(About!$A$3,'Core Indicators'!DM48)</f>
        <v>55</v>
      </c>
      <c r="H48" s="209">
        <f>_xlfn.DAYS(About!$A$3,'Core Indicators'!DU48)</f>
        <v>61</v>
      </c>
      <c r="I48" s="209">
        <f>_xlfn.DAYS(About!$A$3,'Core Indicators'!EC48)</f>
        <v>90</v>
      </c>
      <c r="J48" s="209">
        <f>_xlfn.DAYS(About!$A$3,'Core Indicators'!EK48)</f>
        <v>90</v>
      </c>
      <c r="K48" s="209">
        <f>_xlfn.DAYS(About!$A$3,'Core Indicators'!ES48)</f>
        <v>90</v>
      </c>
      <c r="L48" s="209">
        <f>_xlfn.DAYS(About!$A$3,'Core Indicators'!FI48)</f>
        <v>1097</v>
      </c>
      <c r="M48" s="209">
        <f>_xlfn.DAYS(About!$A$3,'Core Indicators'!GG48)</f>
        <v>76</v>
      </c>
      <c r="N48" s="209">
        <f>_xlfn.DAYS(About!$A$3,'Core Indicators'!GO48)</f>
        <v>76</v>
      </c>
      <c r="O48" s="209">
        <f>_xlfn.DAYS(About!$A$3,'Core Indicators'!GW48)</f>
        <v>76</v>
      </c>
      <c r="P48" s="209">
        <f>_xlfn.DAYS(About!$A$3,'Core Indicators'!HE48)</f>
        <v>76</v>
      </c>
      <c r="Q48" s="209">
        <f>_xlfn.DAYS(About!$A$3,'Core Indicators'!HM48)</f>
        <v>76</v>
      </c>
      <c r="R48" s="209">
        <f>_xlfn.DAYS(About!$A$3,'Core Indicators'!HU48)</f>
        <v>76</v>
      </c>
      <c r="S48" s="209">
        <f>_xlfn.DAYS(About!$A$3,'Core Indicators'!IC48)</f>
        <v>76</v>
      </c>
      <c r="T48" s="209">
        <f>_xlfn.DAYS(About!$A$3,'Core Indicators'!IK48)</f>
        <v>76</v>
      </c>
      <c r="U48" s="209">
        <f>_xlfn.DAYS(About!$A$3,'Core Indicators'!IS48)</f>
        <v>76</v>
      </c>
      <c r="V48" s="209">
        <f t="shared" si="1"/>
        <v>180.4</v>
      </c>
    </row>
    <row r="49" spans="1:22" x14ac:dyDescent="0.35">
      <c r="A49" s="208" t="str">
        <f>Lists!C:C</f>
        <v>IND002</v>
      </c>
      <c r="B49" s="209">
        <f>_xlfn.DAYS(About!$A$3,'Core Indicators'!U49)</f>
        <v>550</v>
      </c>
      <c r="C49" s="209">
        <f>_xlfn.DAYS(About!$A$3,'Core Indicators'!AC49)</f>
        <v>550</v>
      </c>
      <c r="D49" s="209">
        <f>_xlfn.DAYS(About!$A$3,'Core Indicators'!AK49)</f>
        <v>550</v>
      </c>
      <c r="E49" s="209">
        <f>_xlfn.DAYS(About!$A$3,'Core Indicators'!AS49)</f>
        <v>550</v>
      </c>
      <c r="F49" s="209">
        <f>_xlfn.DAYS(About!$A$3,'Core Indicators'!BQ49)</f>
        <v>10</v>
      </c>
      <c r="G49" s="209">
        <f>_xlfn.DAYS(About!$A$3,'Core Indicators'!DM49)</f>
        <v>550</v>
      </c>
      <c r="H49" s="209">
        <f>_xlfn.DAYS(About!$A$3,'Core Indicators'!DU49)</f>
        <v>550</v>
      </c>
      <c r="I49" s="209">
        <f>_xlfn.DAYS(About!$A$3,'Core Indicators'!EC49)</f>
        <v>550</v>
      </c>
      <c r="J49" s="209">
        <f>_xlfn.DAYS(About!$A$3,'Core Indicators'!EK49)</f>
        <v>550</v>
      </c>
      <c r="K49" s="209">
        <f>_xlfn.DAYS(About!$A$3,'Core Indicators'!ES49)</f>
        <v>550</v>
      </c>
      <c r="L49" s="209">
        <f>_xlfn.DAYS(About!$A$3,'Core Indicators'!FI49)</f>
        <v>977</v>
      </c>
      <c r="M49" s="209">
        <f>_xlfn.DAYS(About!$A$3,'Core Indicators'!GG49)</f>
        <v>76</v>
      </c>
      <c r="N49" s="209">
        <f>_xlfn.DAYS(About!$A$3,'Core Indicators'!GO49)</f>
        <v>76</v>
      </c>
      <c r="O49" s="209">
        <f>_xlfn.DAYS(About!$A$3,'Core Indicators'!GW49)</f>
        <v>76</v>
      </c>
      <c r="P49" s="209">
        <f>_xlfn.DAYS(About!$A$3,'Core Indicators'!HE49)</f>
        <v>76</v>
      </c>
      <c r="Q49" s="209">
        <f>_xlfn.DAYS(About!$A$3,'Core Indicators'!HM49)</f>
        <v>76</v>
      </c>
      <c r="R49" s="209">
        <f>_xlfn.DAYS(About!$A$3,'Core Indicators'!HU49)</f>
        <v>76</v>
      </c>
      <c r="S49" s="209">
        <f>_xlfn.DAYS(About!$A$3,'Core Indicators'!IC49)</f>
        <v>76</v>
      </c>
      <c r="T49" s="209">
        <f>_xlfn.DAYS(About!$A$3,'Core Indicators'!IK49)</f>
        <v>76</v>
      </c>
      <c r="U49" s="209">
        <f>_xlfn.DAYS(About!$A$3,'Core Indicators'!IS49)</f>
        <v>76</v>
      </c>
      <c r="V49" s="209">
        <f t="shared" si="1"/>
        <v>491.3</v>
      </c>
    </row>
    <row r="50" spans="1:22" x14ac:dyDescent="0.35">
      <c r="A50" s="208" t="str">
        <f>Lists!C:C</f>
        <v>IRN004</v>
      </c>
      <c r="B50" s="209">
        <f>_xlfn.DAYS(About!$A$3,'Core Indicators'!U50)</f>
        <v>503</v>
      </c>
      <c r="C50" s="209">
        <f>_xlfn.DAYS(About!$A$3,'Core Indicators'!AC50)</f>
        <v>503</v>
      </c>
      <c r="D50" s="209">
        <f>_xlfn.DAYS(About!$A$3,'Core Indicators'!AK50)</f>
        <v>40</v>
      </c>
      <c r="E50" s="209">
        <f>_xlfn.DAYS(About!$A$3,'Core Indicators'!AS50)</f>
        <v>40</v>
      </c>
      <c r="F50" s="209">
        <f>_xlfn.DAYS(About!$A$3,'Core Indicators'!BQ50)</f>
        <v>116</v>
      </c>
      <c r="G50" s="209">
        <f>_xlfn.DAYS(About!$A$3,'Core Indicators'!DM50)</f>
        <v>40</v>
      </c>
      <c r="H50" s="209">
        <f>_xlfn.DAYS(About!$A$3,'Core Indicators'!DU50)</f>
        <v>116</v>
      </c>
      <c r="I50" s="209">
        <f>_xlfn.DAYS(About!$A$3,'Core Indicators'!EC50)</f>
        <v>40</v>
      </c>
      <c r="J50" s="209">
        <f>_xlfn.DAYS(About!$A$3,'Core Indicators'!EK50)</f>
        <v>40</v>
      </c>
      <c r="K50" s="209">
        <f>_xlfn.DAYS(About!$A$3,'Core Indicators'!ES50)</f>
        <v>116</v>
      </c>
      <c r="L50" s="209">
        <f>_xlfn.DAYS(About!$A$3,'Core Indicators'!FI50)</f>
        <v>503</v>
      </c>
      <c r="M50" s="209">
        <f>_xlfn.DAYS(About!$A$3,'Core Indicators'!GG50)</f>
        <v>84</v>
      </c>
      <c r="N50" s="209">
        <f>_xlfn.DAYS(About!$A$3,'Core Indicators'!GO50)</f>
        <v>84</v>
      </c>
      <c r="O50" s="209">
        <f>_xlfn.DAYS(About!$A$3,'Core Indicators'!GW50)</f>
        <v>84</v>
      </c>
      <c r="P50" s="209">
        <f>_xlfn.DAYS(About!$A$3,'Core Indicators'!HE50)</f>
        <v>84</v>
      </c>
      <c r="Q50" s="209">
        <f>_xlfn.DAYS(About!$A$3,'Core Indicators'!HM50)</f>
        <v>84</v>
      </c>
      <c r="R50" s="209">
        <f>_xlfn.DAYS(About!$A$3,'Core Indicators'!HU50)</f>
        <v>84</v>
      </c>
      <c r="S50" s="209">
        <f>_xlfn.DAYS(About!$A$3,'Core Indicators'!IC50)</f>
        <v>84</v>
      </c>
      <c r="T50" s="209">
        <f>_xlfn.DAYS(About!$A$3,'Core Indicators'!IK50)</f>
        <v>84</v>
      </c>
      <c r="U50" s="209">
        <f>_xlfn.DAYS(About!$A$3,'Core Indicators'!IS50)</f>
        <v>84</v>
      </c>
      <c r="V50" s="209">
        <f t="shared" si="1"/>
        <v>113.5</v>
      </c>
    </row>
    <row r="51" spans="1:22" x14ac:dyDescent="0.35">
      <c r="A51" s="208" t="str">
        <f>Lists!C:C</f>
        <v>IRQ001</v>
      </c>
      <c r="B51" s="209">
        <f>_xlfn.DAYS(About!$A$3,'Core Indicators'!U51)</f>
        <v>117</v>
      </c>
      <c r="C51" s="209">
        <f>_xlfn.DAYS(About!$A$3,'Core Indicators'!AC51)</f>
        <v>117</v>
      </c>
      <c r="D51" s="209">
        <f>_xlfn.DAYS(About!$A$3,'Core Indicators'!AK51)</f>
        <v>117</v>
      </c>
      <c r="E51" s="209">
        <f>_xlfn.DAYS(About!$A$3,'Core Indicators'!AS51)</f>
        <v>6</v>
      </c>
      <c r="F51" s="209">
        <f>_xlfn.DAYS(About!$A$3,'Core Indicators'!BQ51)</f>
        <v>6</v>
      </c>
      <c r="G51" s="209">
        <f>_xlfn.DAYS(About!$A$3,'Core Indicators'!DM51)</f>
        <v>6</v>
      </c>
      <c r="H51" s="209">
        <f>_xlfn.DAYS(About!$A$3,'Core Indicators'!DU51)</f>
        <v>6</v>
      </c>
      <c r="I51" s="209">
        <f>_xlfn.DAYS(About!$A$3,'Core Indicators'!EC51)</f>
        <v>6</v>
      </c>
      <c r="J51" s="209">
        <f>_xlfn.DAYS(About!$A$3,'Core Indicators'!EK51)</f>
        <v>6</v>
      </c>
      <c r="K51" s="209">
        <f>_xlfn.DAYS(About!$A$3,'Core Indicators'!ES51)</f>
        <v>6</v>
      </c>
      <c r="L51" s="209">
        <f>_xlfn.DAYS(About!$A$3,'Core Indicators'!FI51)</f>
        <v>823</v>
      </c>
      <c r="M51" s="209">
        <f>_xlfn.DAYS(About!$A$3,'Core Indicators'!GG51)</f>
        <v>80</v>
      </c>
      <c r="N51" s="209">
        <f>_xlfn.DAYS(About!$A$3,'Core Indicators'!GO51)</f>
        <v>80</v>
      </c>
      <c r="O51" s="209">
        <f>_xlfn.DAYS(About!$A$3,'Core Indicators'!GW51)</f>
        <v>80</v>
      </c>
      <c r="P51" s="209">
        <f>_xlfn.DAYS(About!$A$3,'Core Indicators'!HE51)</f>
        <v>80</v>
      </c>
      <c r="Q51" s="209">
        <f>_xlfn.DAYS(About!$A$3,'Core Indicators'!HM51)</f>
        <v>80</v>
      </c>
      <c r="R51" s="209">
        <f>_xlfn.DAYS(About!$A$3,'Core Indicators'!HU51)</f>
        <v>80</v>
      </c>
      <c r="S51" s="209">
        <f>_xlfn.DAYS(About!$A$3,'Core Indicators'!IC51)</f>
        <v>80</v>
      </c>
      <c r="T51" s="209">
        <f>_xlfn.DAYS(About!$A$3,'Core Indicators'!IK51)</f>
        <v>80</v>
      </c>
      <c r="U51" s="209">
        <f>_xlfn.DAYS(About!$A$3,'Core Indicators'!IS51)</f>
        <v>80</v>
      </c>
      <c r="V51" s="209">
        <f t="shared" si="1"/>
        <v>106.2</v>
      </c>
    </row>
    <row r="52" spans="1:22" x14ac:dyDescent="0.35">
      <c r="A52" s="208" t="str">
        <f>Lists!C:C</f>
        <v>IRQ002</v>
      </c>
      <c r="B52" s="209">
        <f>_xlfn.DAYS(About!$A$3,'Core Indicators'!U52)</f>
        <v>117</v>
      </c>
      <c r="C52" s="209">
        <f>_xlfn.DAYS(About!$A$3,'Core Indicators'!AC52)</f>
        <v>117</v>
      </c>
      <c r="D52" s="209">
        <f>_xlfn.DAYS(About!$A$3,'Core Indicators'!AK52)</f>
        <v>117</v>
      </c>
      <c r="E52" s="209">
        <f>_xlfn.DAYS(About!$A$3,'Core Indicators'!AS52)</f>
        <v>117</v>
      </c>
      <c r="F52" s="209">
        <f>_xlfn.DAYS(About!$A$3,'Core Indicators'!BQ52)</f>
        <v>6</v>
      </c>
      <c r="G52" s="209">
        <f>_xlfn.DAYS(About!$A$3,'Core Indicators'!DM52)</f>
        <v>117</v>
      </c>
      <c r="H52" s="209">
        <f>_xlfn.DAYS(About!$A$3,'Core Indicators'!DU52)</f>
        <v>117</v>
      </c>
      <c r="I52" s="209">
        <f>_xlfn.DAYS(About!$A$3,'Core Indicators'!EC52)</f>
        <v>117</v>
      </c>
      <c r="J52" s="209">
        <f>_xlfn.DAYS(About!$A$3,'Core Indicators'!EK52)</f>
        <v>117</v>
      </c>
      <c r="K52" s="209">
        <f>_xlfn.DAYS(About!$A$3,'Core Indicators'!ES52)</f>
        <v>117</v>
      </c>
      <c r="L52" s="209">
        <f>_xlfn.DAYS(About!$A$3,'Core Indicators'!FI52)</f>
        <v>906</v>
      </c>
      <c r="M52" s="209">
        <f>_xlfn.DAYS(About!$A$3,'Core Indicators'!GG52)</f>
        <v>80</v>
      </c>
      <c r="N52" s="209">
        <f>_xlfn.DAYS(About!$A$3,'Core Indicators'!GO52)</f>
        <v>80</v>
      </c>
      <c r="O52" s="209">
        <f>_xlfn.DAYS(About!$A$3,'Core Indicators'!GW52)</f>
        <v>80</v>
      </c>
      <c r="P52" s="209">
        <f>_xlfn.DAYS(About!$A$3,'Core Indicators'!HE52)</f>
        <v>80</v>
      </c>
      <c r="Q52" s="209">
        <f>_xlfn.DAYS(About!$A$3,'Core Indicators'!HM52)</f>
        <v>80</v>
      </c>
      <c r="R52" s="209">
        <f>_xlfn.DAYS(About!$A$3,'Core Indicators'!HU52)</f>
        <v>80</v>
      </c>
      <c r="S52" s="209">
        <f>_xlfn.DAYS(About!$A$3,'Core Indicators'!IC52)</f>
        <v>80</v>
      </c>
      <c r="T52" s="209">
        <f>_xlfn.DAYS(About!$A$3,'Core Indicators'!IK52)</f>
        <v>80</v>
      </c>
      <c r="U52" s="209">
        <f>_xlfn.DAYS(About!$A$3,'Core Indicators'!IS52)</f>
        <v>80</v>
      </c>
      <c r="V52" s="209">
        <f t="shared" si="1"/>
        <v>181.1</v>
      </c>
    </row>
    <row r="53" spans="1:22" x14ac:dyDescent="0.35">
      <c r="A53" s="208" t="str">
        <f>Lists!C:C</f>
        <v>IRQ003</v>
      </c>
      <c r="B53" s="209">
        <f>_xlfn.DAYS(About!$A$3,'Core Indicators'!U53)</f>
        <v>117</v>
      </c>
      <c r="C53" s="209">
        <f>_xlfn.DAYS(About!$A$3,'Core Indicators'!AC53)</f>
        <v>117</v>
      </c>
      <c r="D53" s="209">
        <f>_xlfn.DAYS(About!$A$3,'Core Indicators'!AK53)</f>
        <v>117</v>
      </c>
      <c r="E53" s="209">
        <f>_xlfn.DAYS(About!$A$3,'Core Indicators'!AS53)</f>
        <v>6</v>
      </c>
      <c r="F53" s="209">
        <f>_xlfn.DAYS(About!$A$3,'Core Indicators'!BQ53)</f>
        <v>117</v>
      </c>
      <c r="G53" s="209">
        <f>_xlfn.DAYS(About!$A$3,'Core Indicators'!DM53)</f>
        <v>6</v>
      </c>
      <c r="H53" s="209">
        <f>_xlfn.DAYS(About!$A$3,'Core Indicators'!DU53)</f>
        <v>6</v>
      </c>
      <c r="I53" s="209">
        <f>_xlfn.DAYS(About!$A$3,'Core Indicators'!EC53)</f>
        <v>6</v>
      </c>
      <c r="J53" s="209">
        <f>_xlfn.DAYS(About!$A$3,'Core Indicators'!EK53)</f>
        <v>6</v>
      </c>
      <c r="K53" s="209">
        <f>_xlfn.DAYS(About!$A$3,'Core Indicators'!ES53)</f>
        <v>6</v>
      </c>
      <c r="L53" s="209">
        <f>_xlfn.DAYS(About!$A$3,'Core Indicators'!FI53)</f>
        <v>1262</v>
      </c>
      <c r="M53" s="209">
        <f>_xlfn.DAYS(About!$A$3,'Core Indicators'!GG53)</f>
        <v>80</v>
      </c>
      <c r="N53" s="209">
        <f>_xlfn.DAYS(About!$A$3,'Core Indicators'!GO53)</f>
        <v>80</v>
      </c>
      <c r="O53" s="209">
        <f>_xlfn.DAYS(About!$A$3,'Core Indicators'!GW53)</f>
        <v>80</v>
      </c>
      <c r="P53" s="209">
        <f>_xlfn.DAYS(About!$A$3,'Core Indicators'!HE53)</f>
        <v>80</v>
      </c>
      <c r="Q53" s="209">
        <f>_xlfn.DAYS(About!$A$3,'Core Indicators'!HM53)</f>
        <v>80</v>
      </c>
      <c r="R53" s="209">
        <f>_xlfn.DAYS(About!$A$3,'Core Indicators'!HU53)</f>
        <v>80</v>
      </c>
      <c r="S53" s="209">
        <f>_xlfn.DAYS(About!$A$3,'Core Indicators'!IC53)</f>
        <v>80</v>
      </c>
      <c r="T53" s="209">
        <f>_xlfn.DAYS(About!$A$3,'Core Indicators'!IK53)</f>
        <v>80</v>
      </c>
      <c r="U53" s="209">
        <f>_xlfn.DAYS(About!$A$3,'Core Indicators'!IS53)</f>
        <v>80</v>
      </c>
      <c r="V53" s="209">
        <f t="shared" si="1"/>
        <v>161.19999999999999</v>
      </c>
    </row>
    <row r="54" spans="1:22" x14ac:dyDescent="0.35">
      <c r="A54" s="208" t="str">
        <f>Lists!C:C</f>
        <v>ITA002</v>
      </c>
      <c r="B54" s="209">
        <f>_xlfn.DAYS(About!$A$3,'Core Indicators'!U54)</f>
        <v>0</v>
      </c>
      <c r="C54" s="209">
        <f>_xlfn.DAYS(About!$A$3,'Core Indicators'!AC54)</f>
        <v>0</v>
      </c>
      <c r="D54" s="209">
        <f>_xlfn.DAYS(About!$A$3,'Core Indicators'!AK54)</f>
        <v>0</v>
      </c>
      <c r="E54" s="209">
        <f>_xlfn.DAYS(About!$A$3,'Core Indicators'!AS54)</f>
        <v>0</v>
      </c>
      <c r="F54" s="209">
        <f>_xlfn.DAYS(About!$A$3,'Core Indicators'!BQ54)</f>
        <v>0</v>
      </c>
      <c r="G54" s="209">
        <f>_xlfn.DAYS(About!$A$3,'Core Indicators'!DM54)</f>
        <v>0</v>
      </c>
      <c r="H54" s="209">
        <f>_xlfn.DAYS(About!$A$3,'Core Indicators'!DU54)</f>
        <v>0</v>
      </c>
      <c r="I54" s="209">
        <f>_xlfn.DAYS(About!$A$3,'Core Indicators'!EC54)</f>
        <v>0</v>
      </c>
      <c r="J54" s="209">
        <f>_xlfn.DAYS(About!$A$3,'Core Indicators'!EK54)</f>
        <v>0</v>
      </c>
      <c r="K54" s="209">
        <f>_xlfn.DAYS(About!$A$3,'Core Indicators'!ES54)</f>
        <v>0</v>
      </c>
      <c r="L54" s="209">
        <f>_xlfn.DAYS(About!$A$3,'Core Indicators'!FI54)</f>
        <v>0</v>
      </c>
      <c r="M54" s="209">
        <f>_xlfn.DAYS(About!$A$3,'Core Indicators'!GG54)</f>
        <v>81</v>
      </c>
      <c r="N54" s="209">
        <f>_xlfn.DAYS(About!$A$3,'Core Indicators'!GO54)</f>
        <v>81</v>
      </c>
      <c r="O54" s="209">
        <f>_xlfn.DAYS(About!$A$3,'Core Indicators'!GW54)</f>
        <v>81</v>
      </c>
      <c r="P54" s="209">
        <f>_xlfn.DAYS(About!$A$3,'Core Indicators'!HE54)</f>
        <v>81</v>
      </c>
      <c r="Q54" s="209">
        <f>_xlfn.DAYS(About!$A$3,'Core Indicators'!HM54)</f>
        <v>81</v>
      </c>
      <c r="R54" s="209">
        <f>_xlfn.DAYS(About!$A$3,'Core Indicators'!HU54)</f>
        <v>81</v>
      </c>
      <c r="S54" s="209">
        <f>_xlfn.DAYS(About!$A$3,'Core Indicators'!IC54)</f>
        <v>81</v>
      </c>
      <c r="T54" s="209">
        <f>_xlfn.DAYS(About!$A$3,'Core Indicators'!IK54)</f>
        <v>81</v>
      </c>
      <c r="U54" s="209">
        <f>_xlfn.DAYS(About!$A$3,'Core Indicators'!IS54)</f>
        <v>81</v>
      </c>
      <c r="V54" s="209">
        <f t="shared" si="1"/>
        <v>8.1</v>
      </c>
    </row>
    <row r="55" spans="1:22" x14ac:dyDescent="0.35">
      <c r="A55" s="208" t="str">
        <f>Lists!C:C</f>
        <v>JOR002</v>
      </c>
      <c r="B55" s="209">
        <f>_xlfn.DAYS(About!$A$3,'Core Indicators'!U55)</f>
        <v>397</v>
      </c>
      <c r="C55" s="209">
        <f>_xlfn.DAYS(About!$A$3,'Core Indicators'!AC55)</f>
        <v>397</v>
      </c>
      <c r="D55" s="209">
        <f>_xlfn.DAYS(About!$A$3,'Core Indicators'!AK55)</f>
        <v>12</v>
      </c>
      <c r="E55" s="209">
        <f>_xlfn.DAYS(About!$A$3,'Core Indicators'!AS55)</f>
        <v>12</v>
      </c>
      <c r="F55" s="209">
        <f>_xlfn.DAYS(About!$A$3,'Core Indicators'!BQ55)</f>
        <v>608</v>
      </c>
      <c r="G55" s="209">
        <f>_xlfn.DAYS(About!$A$3,'Core Indicators'!DM55)</f>
        <v>12</v>
      </c>
      <c r="H55" s="209">
        <f>_xlfn.DAYS(About!$A$3,'Core Indicators'!DU55)</f>
        <v>12</v>
      </c>
      <c r="I55" s="209">
        <f>_xlfn.DAYS(About!$A$3,'Core Indicators'!EC55)</f>
        <v>115</v>
      </c>
      <c r="J55" s="209">
        <f>_xlfn.DAYS(About!$A$3,'Core Indicators'!EK55)</f>
        <v>115</v>
      </c>
      <c r="K55" s="209">
        <f>_xlfn.DAYS(About!$A$3,'Core Indicators'!ES55)</f>
        <v>115</v>
      </c>
      <c r="L55" s="209">
        <f>_xlfn.DAYS(About!$A$3,'Core Indicators'!FI55)</f>
        <v>758</v>
      </c>
      <c r="M55" s="209">
        <f>_xlfn.DAYS(About!$A$3,'Core Indicators'!GG55)</f>
        <v>83</v>
      </c>
      <c r="N55" s="209">
        <f>_xlfn.DAYS(About!$A$3,'Core Indicators'!GO55)</f>
        <v>83</v>
      </c>
      <c r="O55" s="209">
        <f>_xlfn.DAYS(About!$A$3,'Core Indicators'!GW55)</f>
        <v>83</v>
      </c>
      <c r="P55" s="209">
        <f>_xlfn.DAYS(About!$A$3,'Core Indicators'!HE55)</f>
        <v>83</v>
      </c>
      <c r="Q55" s="209">
        <f>_xlfn.DAYS(About!$A$3,'Core Indicators'!HM55)</f>
        <v>83</v>
      </c>
      <c r="R55" s="209">
        <f>_xlfn.DAYS(About!$A$3,'Core Indicators'!HU55)</f>
        <v>83</v>
      </c>
      <c r="S55" s="209">
        <f>_xlfn.DAYS(About!$A$3,'Core Indicators'!IC55)</f>
        <v>83</v>
      </c>
      <c r="T55" s="209">
        <f>_xlfn.DAYS(About!$A$3,'Core Indicators'!IK55)</f>
        <v>83</v>
      </c>
      <c r="U55" s="209">
        <f>_xlfn.DAYS(About!$A$3,'Core Indicators'!IS55)</f>
        <v>83</v>
      </c>
      <c r="V55" s="209">
        <f t="shared" si="1"/>
        <v>184.2</v>
      </c>
    </row>
    <row r="56" spans="1:22" x14ac:dyDescent="0.35">
      <c r="A56" s="208" t="str">
        <f>Lists!C:C</f>
        <v>KEN001</v>
      </c>
      <c r="B56" s="209">
        <f>_xlfn.DAYS(About!$A$3,'Core Indicators'!U56)</f>
        <v>37</v>
      </c>
      <c r="C56" s="209">
        <f>_xlfn.DAYS(About!$A$3,'Core Indicators'!AC56)</f>
        <v>37</v>
      </c>
      <c r="D56" s="209">
        <f>_xlfn.DAYS(About!$A$3,'Core Indicators'!AK56)</f>
        <v>37</v>
      </c>
      <c r="E56" s="209">
        <f>_xlfn.DAYS(About!$A$3,'Core Indicators'!AS56)</f>
        <v>37</v>
      </c>
      <c r="F56" s="209">
        <f>_xlfn.DAYS(About!$A$3,'Core Indicators'!BQ56)</f>
        <v>37</v>
      </c>
      <c r="G56" s="209">
        <f>_xlfn.DAYS(About!$A$3,'Core Indicators'!DM56)</f>
        <v>37</v>
      </c>
      <c r="H56" s="209">
        <f>_xlfn.DAYS(About!$A$3,'Core Indicators'!DU56)</f>
        <v>37</v>
      </c>
      <c r="I56" s="209">
        <f>_xlfn.DAYS(About!$A$3,'Core Indicators'!EC56)</f>
        <v>37</v>
      </c>
      <c r="J56" s="209">
        <f>_xlfn.DAYS(About!$A$3,'Core Indicators'!EK56)</f>
        <v>37</v>
      </c>
      <c r="K56" s="209">
        <f>_xlfn.DAYS(About!$A$3,'Core Indicators'!ES56)</f>
        <v>37</v>
      </c>
      <c r="L56" s="209">
        <f>_xlfn.DAYS(About!$A$3,'Core Indicators'!FI56)</f>
        <v>37</v>
      </c>
      <c r="M56" s="209">
        <f>_xlfn.DAYS(About!$A$3,'Core Indicators'!GG56)</f>
        <v>80</v>
      </c>
      <c r="N56" s="209">
        <f>_xlfn.DAYS(About!$A$3,'Core Indicators'!GO56)</f>
        <v>80</v>
      </c>
      <c r="O56" s="209">
        <f>_xlfn.DAYS(About!$A$3,'Core Indicators'!GW56)</f>
        <v>80</v>
      </c>
      <c r="P56" s="209">
        <f>_xlfn.DAYS(About!$A$3,'Core Indicators'!HE56)</f>
        <v>80</v>
      </c>
      <c r="Q56" s="209">
        <f>_xlfn.DAYS(About!$A$3,'Core Indicators'!HM56)</f>
        <v>80</v>
      </c>
      <c r="R56" s="209">
        <f>_xlfn.DAYS(About!$A$3,'Core Indicators'!HU56)</f>
        <v>80</v>
      </c>
      <c r="S56" s="209">
        <f>_xlfn.DAYS(About!$A$3,'Core Indicators'!IC56)</f>
        <v>80</v>
      </c>
      <c r="T56" s="209">
        <f>_xlfn.DAYS(About!$A$3,'Core Indicators'!IK56)</f>
        <v>80</v>
      </c>
      <c r="U56" s="209">
        <f>_xlfn.DAYS(About!$A$3,'Core Indicators'!IS56)</f>
        <v>80</v>
      </c>
      <c r="V56" s="209">
        <f t="shared" si="1"/>
        <v>41.3</v>
      </c>
    </row>
    <row r="57" spans="1:22" x14ac:dyDescent="0.35">
      <c r="A57" s="208" t="str">
        <f>Lists!C:C</f>
        <v>KEN002</v>
      </c>
      <c r="B57" s="209">
        <f>_xlfn.DAYS(About!$A$3,'Core Indicators'!U57)</f>
        <v>37</v>
      </c>
      <c r="C57" s="209">
        <f>_xlfn.DAYS(About!$A$3,'Core Indicators'!AC57)</f>
        <v>37</v>
      </c>
      <c r="D57" s="209">
        <f>_xlfn.DAYS(About!$A$3,'Core Indicators'!AK57)</f>
        <v>37</v>
      </c>
      <c r="E57" s="209">
        <f>_xlfn.DAYS(About!$A$3,'Core Indicators'!AS57)</f>
        <v>37</v>
      </c>
      <c r="F57" s="209">
        <f>_xlfn.DAYS(About!$A$3,'Core Indicators'!BQ57)</f>
        <v>37</v>
      </c>
      <c r="G57" s="209">
        <f>_xlfn.DAYS(About!$A$3,'Core Indicators'!DM57)</f>
        <v>37</v>
      </c>
      <c r="H57" s="209">
        <f>_xlfn.DAYS(About!$A$3,'Core Indicators'!DU57)</f>
        <v>37</v>
      </c>
      <c r="I57" s="209">
        <f>_xlfn.DAYS(About!$A$3,'Core Indicators'!EC57)</f>
        <v>37</v>
      </c>
      <c r="J57" s="209">
        <f>_xlfn.DAYS(About!$A$3,'Core Indicators'!EK57)</f>
        <v>37</v>
      </c>
      <c r="K57" s="209">
        <f>_xlfn.DAYS(About!$A$3,'Core Indicators'!ES57)</f>
        <v>37</v>
      </c>
      <c r="L57" s="209">
        <f>_xlfn.DAYS(About!$A$3,'Core Indicators'!FI57)</f>
        <v>37</v>
      </c>
      <c r="M57" s="209">
        <f>_xlfn.DAYS(About!$A$3,'Core Indicators'!GG57)</f>
        <v>80</v>
      </c>
      <c r="N57" s="209">
        <f>_xlfn.DAYS(About!$A$3,'Core Indicators'!GO57)</f>
        <v>80</v>
      </c>
      <c r="O57" s="209">
        <f>_xlfn.DAYS(About!$A$3,'Core Indicators'!GW57)</f>
        <v>80</v>
      </c>
      <c r="P57" s="209">
        <f>_xlfn.DAYS(About!$A$3,'Core Indicators'!HE57)</f>
        <v>80</v>
      </c>
      <c r="Q57" s="209">
        <f>_xlfn.DAYS(About!$A$3,'Core Indicators'!HM57)</f>
        <v>80</v>
      </c>
      <c r="R57" s="209">
        <f>_xlfn.DAYS(About!$A$3,'Core Indicators'!HU57)</f>
        <v>80</v>
      </c>
      <c r="S57" s="209">
        <f>_xlfn.DAYS(About!$A$3,'Core Indicators'!IC57)</f>
        <v>80</v>
      </c>
      <c r="T57" s="209">
        <f>_xlfn.DAYS(About!$A$3,'Core Indicators'!IK57)</f>
        <v>80</v>
      </c>
      <c r="U57" s="209">
        <f>_xlfn.DAYS(About!$A$3,'Core Indicators'!IS57)</f>
        <v>80</v>
      </c>
      <c r="V57" s="209">
        <f t="shared" si="1"/>
        <v>41.3</v>
      </c>
    </row>
    <row r="58" spans="1:22" x14ac:dyDescent="0.35">
      <c r="A58" s="208" t="str">
        <f>Lists!C:C</f>
        <v>KEN003</v>
      </c>
      <c r="B58" s="209">
        <f>_xlfn.DAYS(About!$A$3,'Core Indicators'!U58)</f>
        <v>37</v>
      </c>
      <c r="C58" s="209">
        <f>_xlfn.DAYS(About!$A$3,'Core Indicators'!AC58)</f>
        <v>37</v>
      </c>
      <c r="D58" s="209">
        <f>_xlfn.DAYS(About!$A$3,'Core Indicators'!AK58)</f>
        <v>37</v>
      </c>
      <c r="E58" s="209">
        <f>_xlfn.DAYS(About!$A$3,'Core Indicators'!AS58)</f>
        <v>37</v>
      </c>
      <c r="F58" s="209">
        <f>_xlfn.DAYS(About!$A$3,'Core Indicators'!BQ58)</f>
        <v>37</v>
      </c>
      <c r="G58" s="209">
        <f>_xlfn.DAYS(About!$A$3,'Core Indicators'!DM58)</f>
        <v>37</v>
      </c>
      <c r="H58" s="209">
        <f>_xlfn.DAYS(About!$A$3,'Core Indicators'!DU58)</f>
        <v>37</v>
      </c>
      <c r="I58" s="209">
        <f>_xlfn.DAYS(About!$A$3,'Core Indicators'!EC58)</f>
        <v>37</v>
      </c>
      <c r="J58" s="209">
        <f>_xlfn.DAYS(About!$A$3,'Core Indicators'!EK58)</f>
        <v>37</v>
      </c>
      <c r="K58" s="209">
        <f>_xlfn.DAYS(About!$A$3,'Core Indicators'!ES58)</f>
        <v>37</v>
      </c>
      <c r="L58" s="209">
        <f>_xlfn.DAYS(About!$A$3,'Core Indicators'!FI58)</f>
        <v>37</v>
      </c>
      <c r="M58" s="209">
        <f>_xlfn.DAYS(About!$A$3,'Core Indicators'!GG58)</f>
        <v>80</v>
      </c>
      <c r="N58" s="209">
        <f>_xlfn.DAYS(About!$A$3,'Core Indicators'!GO58)</f>
        <v>80</v>
      </c>
      <c r="O58" s="209">
        <f>_xlfn.DAYS(About!$A$3,'Core Indicators'!GW58)</f>
        <v>80</v>
      </c>
      <c r="P58" s="209">
        <f>_xlfn.DAYS(About!$A$3,'Core Indicators'!HE58)</f>
        <v>80</v>
      </c>
      <c r="Q58" s="209">
        <f>_xlfn.DAYS(About!$A$3,'Core Indicators'!HM58)</f>
        <v>80</v>
      </c>
      <c r="R58" s="209">
        <f>_xlfn.DAYS(About!$A$3,'Core Indicators'!HU58)</f>
        <v>80</v>
      </c>
      <c r="S58" s="209">
        <f>_xlfn.DAYS(About!$A$3,'Core Indicators'!IC58)</f>
        <v>80</v>
      </c>
      <c r="T58" s="209">
        <f>_xlfn.DAYS(About!$A$3,'Core Indicators'!IK58)</f>
        <v>80</v>
      </c>
      <c r="U58" s="209">
        <f>_xlfn.DAYS(About!$A$3,'Core Indicators'!IS58)</f>
        <v>80</v>
      </c>
      <c r="V58" s="209">
        <f t="shared" si="1"/>
        <v>41.3</v>
      </c>
    </row>
    <row r="59" spans="1:22" x14ac:dyDescent="0.35">
      <c r="A59" s="208" t="str">
        <f>Lists!C:C</f>
        <v>LBN002</v>
      </c>
      <c r="B59" s="209">
        <f>_xlfn.DAYS(About!$A$3,'Core Indicators'!U59)</f>
        <v>354</v>
      </c>
      <c r="C59" s="209">
        <f>_xlfn.DAYS(About!$A$3,'Core Indicators'!AC59)</f>
        <v>354</v>
      </c>
      <c r="D59" s="209">
        <f>_xlfn.DAYS(About!$A$3,'Core Indicators'!AK59)</f>
        <v>109</v>
      </c>
      <c r="E59" s="209">
        <f>_xlfn.DAYS(About!$A$3,'Core Indicators'!AS59)</f>
        <v>109</v>
      </c>
      <c r="F59" s="209">
        <f>_xlfn.DAYS(About!$A$3,'Core Indicators'!BQ59)</f>
        <v>109</v>
      </c>
      <c r="G59" s="209">
        <f>_xlfn.DAYS(About!$A$3,'Core Indicators'!DM59)</f>
        <v>109</v>
      </c>
      <c r="H59" s="209">
        <f>_xlfn.DAYS(About!$A$3,'Core Indicators'!DU59)</f>
        <v>109</v>
      </c>
      <c r="I59" s="209">
        <f>_xlfn.DAYS(About!$A$3,'Core Indicators'!EC59)</f>
        <v>109</v>
      </c>
      <c r="J59" s="209">
        <f>_xlfn.DAYS(About!$A$3,'Core Indicators'!EK59)</f>
        <v>109</v>
      </c>
      <c r="K59" s="209">
        <f>_xlfn.DAYS(About!$A$3,'Core Indicators'!ES59)</f>
        <v>109</v>
      </c>
      <c r="L59" s="209">
        <f>_xlfn.DAYS(About!$A$3,'Core Indicators'!FI59)</f>
        <v>786</v>
      </c>
      <c r="M59" s="209">
        <f>_xlfn.DAYS(About!$A$3,'Core Indicators'!GG59)</f>
        <v>77</v>
      </c>
      <c r="N59" s="209">
        <f>_xlfn.DAYS(About!$A$3,'Core Indicators'!GO59)</f>
        <v>77</v>
      </c>
      <c r="O59" s="209">
        <f>_xlfn.DAYS(About!$A$3,'Core Indicators'!GW59)</f>
        <v>77</v>
      </c>
      <c r="P59" s="209">
        <f>_xlfn.DAYS(About!$A$3,'Core Indicators'!HE59)</f>
        <v>77</v>
      </c>
      <c r="Q59" s="209">
        <f>_xlfn.DAYS(About!$A$3,'Core Indicators'!HM59)</f>
        <v>77</v>
      </c>
      <c r="R59" s="209">
        <f>_xlfn.DAYS(About!$A$3,'Core Indicators'!HU59)</f>
        <v>77</v>
      </c>
      <c r="S59" s="209">
        <f>_xlfn.DAYS(About!$A$3,'Core Indicators'!IC59)</f>
        <v>77</v>
      </c>
      <c r="T59" s="209">
        <f>_xlfn.DAYS(About!$A$3,'Core Indicators'!IK59)</f>
        <v>77</v>
      </c>
      <c r="U59" s="209">
        <f>_xlfn.DAYS(About!$A$3,'Core Indicators'!IS59)</f>
        <v>77</v>
      </c>
      <c r="V59" s="209">
        <f t="shared" si="1"/>
        <v>173.5</v>
      </c>
    </row>
    <row r="60" spans="1:22" x14ac:dyDescent="0.35">
      <c r="A60" s="208" t="str">
        <f>Lists!C:C</f>
        <v>LBN004</v>
      </c>
      <c r="B60" s="209">
        <f>_xlfn.DAYS(About!$A$3,'Core Indicators'!U60)</f>
        <v>354</v>
      </c>
      <c r="C60" s="209">
        <f>_xlfn.DAYS(About!$A$3,'Core Indicators'!AC60)</f>
        <v>109</v>
      </c>
      <c r="D60" s="209">
        <f>_xlfn.DAYS(About!$A$3,'Core Indicators'!AK60)</f>
        <v>109</v>
      </c>
      <c r="E60" s="209">
        <f>_xlfn.DAYS(About!$A$3,'Core Indicators'!AS60)</f>
        <v>109</v>
      </c>
      <c r="F60" s="209">
        <f>_xlfn.DAYS(About!$A$3,'Core Indicators'!BQ60)</f>
        <v>6</v>
      </c>
      <c r="G60" s="209">
        <f>_xlfn.DAYS(About!$A$3,'Core Indicators'!DM60)</f>
        <v>109</v>
      </c>
      <c r="H60" s="209">
        <f>_xlfn.DAYS(About!$A$3,'Core Indicators'!DU60)</f>
        <v>109</v>
      </c>
      <c r="I60" s="209">
        <f>_xlfn.DAYS(About!$A$3,'Core Indicators'!EC60)</f>
        <v>109</v>
      </c>
      <c r="J60" s="209">
        <f>_xlfn.DAYS(About!$A$3,'Core Indicators'!EK60)</f>
        <v>109</v>
      </c>
      <c r="K60" s="209">
        <f>_xlfn.DAYS(About!$A$3,'Core Indicators'!ES60)</f>
        <v>109</v>
      </c>
      <c r="L60" s="209">
        <f>_xlfn.DAYS(About!$A$3,'Core Indicators'!FI60)</f>
        <v>823</v>
      </c>
      <c r="M60" s="209">
        <f>_xlfn.DAYS(About!$A$3,'Core Indicators'!GG60)</f>
        <v>77</v>
      </c>
      <c r="N60" s="209">
        <f>_xlfn.DAYS(About!$A$3,'Core Indicators'!GO60)</f>
        <v>77</v>
      </c>
      <c r="O60" s="209">
        <f>_xlfn.DAYS(About!$A$3,'Core Indicators'!GW60)</f>
        <v>77</v>
      </c>
      <c r="P60" s="209">
        <f>_xlfn.DAYS(About!$A$3,'Core Indicators'!HE60)</f>
        <v>77</v>
      </c>
      <c r="Q60" s="209">
        <f>_xlfn.DAYS(About!$A$3,'Core Indicators'!HM60)</f>
        <v>77</v>
      </c>
      <c r="R60" s="209">
        <f>_xlfn.DAYS(About!$A$3,'Core Indicators'!HU60)</f>
        <v>77</v>
      </c>
      <c r="S60" s="209">
        <f>_xlfn.DAYS(About!$A$3,'Core Indicators'!IC60)</f>
        <v>77</v>
      </c>
      <c r="T60" s="209">
        <f>_xlfn.DAYS(About!$A$3,'Core Indicators'!IK60)</f>
        <v>77</v>
      </c>
      <c r="U60" s="209">
        <f>_xlfn.DAYS(About!$A$3,'Core Indicators'!IS60)</f>
        <v>77</v>
      </c>
      <c r="V60" s="209">
        <f t="shared" si="1"/>
        <v>166.9</v>
      </c>
    </row>
    <row r="61" spans="1:22" x14ac:dyDescent="0.35">
      <c r="A61" s="208" t="str">
        <f>Lists!C:C</f>
        <v>LBY001</v>
      </c>
      <c r="B61" s="209">
        <f>_xlfn.DAYS(About!$A$3,'Core Indicators'!U61)</f>
        <v>0</v>
      </c>
      <c r="C61" s="209">
        <f>_xlfn.DAYS(About!$A$3,'Core Indicators'!AC61)</f>
        <v>0</v>
      </c>
      <c r="D61" s="209">
        <f>_xlfn.DAYS(About!$A$3,'Core Indicators'!AK61)</f>
        <v>0</v>
      </c>
      <c r="E61" s="209">
        <f>_xlfn.DAYS(About!$A$3,'Core Indicators'!AS61)</f>
        <v>0</v>
      </c>
      <c r="F61" s="209">
        <f>_xlfn.DAYS(About!$A$3,'Core Indicators'!BQ61)</f>
        <v>0</v>
      </c>
      <c r="G61" s="209">
        <f>_xlfn.DAYS(About!$A$3,'Core Indicators'!DM61)</f>
        <v>0</v>
      </c>
      <c r="H61" s="209">
        <f>_xlfn.DAYS(About!$A$3,'Core Indicators'!DU61)</f>
        <v>0</v>
      </c>
      <c r="I61" s="209">
        <f>_xlfn.DAYS(About!$A$3,'Core Indicators'!EC61)</f>
        <v>0</v>
      </c>
      <c r="J61" s="209">
        <f>_xlfn.DAYS(About!$A$3,'Core Indicators'!EK61)</f>
        <v>0</v>
      </c>
      <c r="K61" s="209">
        <f>_xlfn.DAYS(About!$A$3,'Core Indicators'!ES61)</f>
        <v>0</v>
      </c>
      <c r="L61" s="209">
        <f>_xlfn.DAYS(About!$A$3,'Core Indicators'!FI61)</f>
        <v>0</v>
      </c>
      <c r="M61" s="209">
        <f>_xlfn.DAYS(About!$A$3,'Core Indicators'!GG61)</f>
        <v>77</v>
      </c>
      <c r="N61" s="209">
        <f>_xlfn.DAYS(About!$A$3,'Core Indicators'!GO61)</f>
        <v>77</v>
      </c>
      <c r="O61" s="209">
        <f>_xlfn.DAYS(About!$A$3,'Core Indicators'!GW61)</f>
        <v>77</v>
      </c>
      <c r="P61" s="209">
        <f>_xlfn.DAYS(About!$A$3,'Core Indicators'!HE61)</f>
        <v>77</v>
      </c>
      <c r="Q61" s="209">
        <f>_xlfn.DAYS(About!$A$3,'Core Indicators'!HM61)</f>
        <v>77</v>
      </c>
      <c r="R61" s="209">
        <f>_xlfn.DAYS(About!$A$3,'Core Indicators'!HU61)</f>
        <v>77</v>
      </c>
      <c r="S61" s="209">
        <f>_xlfn.DAYS(About!$A$3,'Core Indicators'!IC61)</f>
        <v>77</v>
      </c>
      <c r="T61" s="209">
        <f>_xlfn.DAYS(About!$A$3,'Core Indicators'!IK61)</f>
        <v>77</v>
      </c>
      <c r="U61" s="209">
        <f>_xlfn.DAYS(About!$A$3,'Core Indicators'!IS61)</f>
        <v>77</v>
      </c>
      <c r="V61" s="209">
        <f t="shared" si="1"/>
        <v>7.7</v>
      </c>
    </row>
    <row r="62" spans="1:22" x14ac:dyDescent="0.35">
      <c r="A62" s="208" t="str">
        <f>Lists!C:C</f>
        <v>LBY002</v>
      </c>
      <c r="B62" s="209">
        <f>_xlfn.DAYS(About!$A$3,'Core Indicators'!U62)</f>
        <v>0</v>
      </c>
      <c r="C62" s="209">
        <f>_xlfn.DAYS(About!$A$3,'Core Indicators'!AC62)</f>
        <v>0</v>
      </c>
      <c r="D62" s="209">
        <f>_xlfn.DAYS(About!$A$3,'Core Indicators'!AK62)</f>
        <v>0</v>
      </c>
      <c r="E62" s="209">
        <f>_xlfn.DAYS(About!$A$3,'Core Indicators'!AS62)</f>
        <v>0</v>
      </c>
      <c r="F62" s="209">
        <f>_xlfn.DAYS(About!$A$3,'Core Indicators'!BQ62)</f>
        <v>0</v>
      </c>
      <c r="G62" s="209">
        <f>_xlfn.DAYS(About!$A$3,'Core Indicators'!DM62)</f>
        <v>0</v>
      </c>
      <c r="H62" s="209">
        <f>_xlfn.DAYS(About!$A$3,'Core Indicators'!DU62)</f>
        <v>0</v>
      </c>
      <c r="I62" s="209">
        <f>_xlfn.DAYS(About!$A$3,'Core Indicators'!EC62)</f>
        <v>0</v>
      </c>
      <c r="J62" s="209">
        <f>_xlfn.DAYS(About!$A$3,'Core Indicators'!EK62)</f>
        <v>0</v>
      </c>
      <c r="K62" s="209">
        <f>_xlfn.DAYS(About!$A$3,'Core Indicators'!ES62)</f>
        <v>0</v>
      </c>
      <c r="L62" s="209">
        <f>_xlfn.DAYS(About!$A$3,'Core Indicators'!FI62)</f>
        <v>0</v>
      </c>
      <c r="M62" s="209">
        <f>_xlfn.DAYS(About!$A$3,'Core Indicators'!GG62)</f>
        <v>77</v>
      </c>
      <c r="N62" s="209">
        <f>_xlfn.DAYS(About!$A$3,'Core Indicators'!GO62)</f>
        <v>77</v>
      </c>
      <c r="O62" s="209">
        <f>_xlfn.DAYS(About!$A$3,'Core Indicators'!GW62)</f>
        <v>77</v>
      </c>
      <c r="P62" s="209">
        <f>_xlfn.DAYS(About!$A$3,'Core Indicators'!HE62)</f>
        <v>77</v>
      </c>
      <c r="Q62" s="209">
        <f>_xlfn.DAYS(About!$A$3,'Core Indicators'!HM62)</f>
        <v>77</v>
      </c>
      <c r="R62" s="209">
        <f>_xlfn.DAYS(About!$A$3,'Core Indicators'!HU62)</f>
        <v>77</v>
      </c>
      <c r="S62" s="209">
        <f>_xlfn.DAYS(About!$A$3,'Core Indicators'!IC62)</f>
        <v>77</v>
      </c>
      <c r="T62" s="209">
        <f>_xlfn.DAYS(About!$A$3,'Core Indicators'!IK62)</f>
        <v>77</v>
      </c>
      <c r="U62" s="209">
        <f>_xlfn.DAYS(About!$A$3,'Core Indicators'!IS62)</f>
        <v>77</v>
      </c>
      <c r="V62" s="209">
        <f t="shared" si="1"/>
        <v>7.7</v>
      </c>
    </row>
    <row r="63" spans="1:22" x14ac:dyDescent="0.35">
      <c r="A63" s="208" t="str">
        <f>Lists!C:C</f>
        <v>LKA002</v>
      </c>
      <c r="B63" s="209">
        <f>_xlfn.DAYS(About!$A$3,'Core Indicators'!U63)</f>
        <v>41</v>
      </c>
      <c r="C63" s="209">
        <f>_xlfn.DAYS(About!$A$3,'Core Indicators'!AC63)</f>
        <v>41</v>
      </c>
      <c r="D63" s="209">
        <f>_xlfn.DAYS(About!$A$3,'Core Indicators'!AK63)</f>
        <v>41</v>
      </c>
      <c r="E63" s="209">
        <f>_xlfn.DAYS(About!$A$3,'Core Indicators'!AS63)</f>
        <v>41</v>
      </c>
      <c r="F63" s="209">
        <f>_xlfn.DAYS(About!$A$3,'Core Indicators'!BQ63)</f>
        <v>3</v>
      </c>
      <c r="G63" s="209">
        <f>_xlfn.DAYS(About!$A$3,'Core Indicators'!DM63)</f>
        <v>41</v>
      </c>
      <c r="H63" s="209">
        <f>_xlfn.DAYS(About!$A$3,'Core Indicators'!DU63)</f>
        <v>41</v>
      </c>
      <c r="I63" s="209">
        <f>_xlfn.DAYS(About!$A$3,'Core Indicators'!EC63)</f>
        <v>41</v>
      </c>
      <c r="J63" s="209">
        <f>_xlfn.DAYS(About!$A$3,'Core Indicators'!EK63)</f>
        <v>41</v>
      </c>
      <c r="K63" s="209">
        <f>_xlfn.DAYS(About!$A$3,'Core Indicators'!ES63)</f>
        <v>41</v>
      </c>
      <c r="L63" s="209">
        <f>_xlfn.DAYS(About!$A$3,'Core Indicators'!FI63)</f>
        <v>41</v>
      </c>
      <c r="M63" s="209">
        <f>_xlfn.DAYS(About!$A$3,'Core Indicators'!GG63)</f>
        <v>40</v>
      </c>
      <c r="N63" s="209">
        <f>_xlfn.DAYS(About!$A$3,'Core Indicators'!GO63)</f>
        <v>40</v>
      </c>
      <c r="O63" s="209">
        <f>_xlfn.DAYS(About!$A$3,'Core Indicators'!GW63)</f>
        <v>40</v>
      </c>
      <c r="P63" s="209">
        <f>_xlfn.DAYS(About!$A$3,'Core Indicators'!HE63)</f>
        <v>40</v>
      </c>
      <c r="Q63" s="209">
        <f>_xlfn.DAYS(About!$A$3,'Core Indicators'!HM63)</f>
        <v>40</v>
      </c>
      <c r="R63" s="209">
        <f>_xlfn.DAYS(About!$A$3,'Core Indicators'!HU63)</f>
        <v>40</v>
      </c>
      <c r="S63" s="209">
        <f>_xlfn.DAYS(About!$A$3,'Core Indicators'!IC63)</f>
        <v>40</v>
      </c>
      <c r="T63" s="209">
        <f>_xlfn.DAYS(About!$A$3,'Core Indicators'!IK63)</f>
        <v>40</v>
      </c>
      <c r="U63" s="209">
        <f>_xlfn.DAYS(About!$A$3,'Core Indicators'!IS63)</f>
        <v>40</v>
      </c>
      <c r="V63" s="209">
        <f t="shared" si="1"/>
        <v>37.1</v>
      </c>
    </row>
    <row r="64" spans="1:22" x14ac:dyDescent="0.35">
      <c r="A64" s="208" t="str">
        <f>Lists!C:C</f>
        <v>LSO002</v>
      </c>
      <c r="B64" s="209">
        <f>_xlfn.DAYS(About!$A$3,'Core Indicators'!U64)</f>
        <v>322</v>
      </c>
      <c r="C64" s="209">
        <f>_xlfn.DAYS(About!$A$3,'Core Indicators'!AC64)</f>
        <v>182</v>
      </c>
      <c r="D64" s="209">
        <f>_xlfn.DAYS(About!$A$3,'Core Indicators'!AK64)</f>
        <v>182</v>
      </c>
      <c r="E64" s="209">
        <f>_xlfn.DAYS(About!$A$3,'Core Indicators'!AS64)</f>
        <v>660</v>
      </c>
      <c r="F64" s="209">
        <f>_xlfn.DAYS(About!$A$3,'Core Indicators'!BQ64)</f>
        <v>64</v>
      </c>
      <c r="G64" s="209">
        <f>_xlfn.DAYS(About!$A$3,'Core Indicators'!DM64)</f>
        <v>182</v>
      </c>
      <c r="H64" s="209">
        <f>_xlfn.DAYS(About!$A$3,'Core Indicators'!DU64)</f>
        <v>182</v>
      </c>
      <c r="I64" s="209">
        <f>_xlfn.DAYS(About!$A$3,'Core Indicators'!EC64)</f>
        <v>182</v>
      </c>
      <c r="J64" s="209">
        <f>_xlfn.DAYS(About!$A$3,'Core Indicators'!EK64)</f>
        <v>182</v>
      </c>
      <c r="K64" s="209">
        <f>_xlfn.DAYS(About!$A$3,'Core Indicators'!ES64)</f>
        <v>182</v>
      </c>
      <c r="L64" s="209">
        <f>_xlfn.DAYS(About!$A$3,'Core Indicators'!FI64)</f>
        <v>322</v>
      </c>
      <c r="M64" s="209">
        <f>_xlfn.DAYS(About!$A$3,'Core Indicators'!GG64)</f>
        <v>78</v>
      </c>
      <c r="N64" s="209">
        <f>_xlfn.DAYS(About!$A$3,'Core Indicators'!GO64)</f>
        <v>78</v>
      </c>
      <c r="O64" s="209">
        <f>_xlfn.DAYS(About!$A$3,'Core Indicators'!GW64)</f>
        <v>78</v>
      </c>
      <c r="P64" s="209">
        <f>_xlfn.DAYS(About!$A$3,'Core Indicators'!HE64)</f>
        <v>78</v>
      </c>
      <c r="Q64" s="209">
        <f>_xlfn.DAYS(About!$A$3,'Core Indicators'!HM64)</f>
        <v>78</v>
      </c>
      <c r="R64" s="209">
        <f>_xlfn.DAYS(About!$A$3,'Core Indicators'!HU64)</f>
        <v>78</v>
      </c>
      <c r="S64" s="209">
        <f>_xlfn.DAYS(About!$A$3,'Core Indicators'!IC64)</f>
        <v>78</v>
      </c>
      <c r="T64" s="209">
        <f>_xlfn.DAYS(About!$A$3,'Core Indicators'!IK64)</f>
        <v>78</v>
      </c>
      <c r="U64" s="209">
        <f>_xlfn.DAYS(About!$A$3,'Core Indicators'!IS64)</f>
        <v>78</v>
      </c>
      <c r="V64" s="209">
        <f t="shared" si="1"/>
        <v>221.6</v>
      </c>
    </row>
    <row r="65" spans="1:22" x14ac:dyDescent="0.35">
      <c r="A65" s="208" t="str">
        <f>Lists!C:C</f>
        <v>MAR002</v>
      </c>
      <c r="B65" s="209">
        <f>_xlfn.DAYS(About!$A$3,'Core Indicators'!U65)</f>
        <v>0</v>
      </c>
      <c r="C65" s="209">
        <f>_xlfn.DAYS(About!$A$3,'Core Indicators'!AC65)</f>
        <v>0</v>
      </c>
      <c r="D65" s="209">
        <f>_xlfn.DAYS(About!$A$3,'Core Indicators'!AK65)</f>
        <v>0</v>
      </c>
      <c r="E65" s="209">
        <f>_xlfn.DAYS(About!$A$3,'Core Indicators'!AS65)</f>
        <v>0</v>
      </c>
      <c r="F65" s="209">
        <f>_xlfn.DAYS(About!$A$3,'Core Indicators'!BQ65)</f>
        <v>0</v>
      </c>
      <c r="G65" s="209">
        <f>_xlfn.DAYS(About!$A$3,'Core Indicators'!DM65)</f>
        <v>0</v>
      </c>
      <c r="H65" s="209">
        <f>_xlfn.DAYS(About!$A$3,'Core Indicators'!DU65)</f>
        <v>0</v>
      </c>
      <c r="I65" s="209">
        <f>_xlfn.DAYS(About!$A$3,'Core Indicators'!EC65)</f>
        <v>0</v>
      </c>
      <c r="J65" s="209">
        <f>_xlfn.DAYS(About!$A$3,'Core Indicators'!EK65)</f>
        <v>0</v>
      </c>
      <c r="K65" s="209">
        <f>_xlfn.DAYS(About!$A$3,'Core Indicators'!ES65)</f>
        <v>0</v>
      </c>
      <c r="L65" s="209">
        <f>_xlfn.DAYS(About!$A$3,'Core Indicators'!FI65)</f>
        <v>0</v>
      </c>
      <c r="M65" s="209">
        <f>_xlfn.DAYS(About!$A$3,'Core Indicators'!GG65)</f>
        <v>82</v>
      </c>
      <c r="N65" s="209">
        <f>_xlfn.DAYS(About!$A$3,'Core Indicators'!GO65)</f>
        <v>82</v>
      </c>
      <c r="O65" s="209">
        <f>_xlfn.DAYS(About!$A$3,'Core Indicators'!GW65)</f>
        <v>82</v>
      </c>
      <c r="P65" s="209">
        <f>_xlfn.DAYS(About!$A$3,'Core Indicators'!HE65)</f>
        <v>82</v>
      </c>
      <c r="Q65" s="209">
        <f>_xlfn.DAYS(About!$A$3,'Core Indicators'!HM65)</f>
        <v>82</v>
      </c>
      <c r="R65" s="209">
        <f>_xlfn.DAYS(About!$A$3,'Core Indicators'!HU65)</f>
        <v>82</v>
      </c>
      <c r="S65" s="209">
        <f>_xlfn.DAYS(About!$A$3,'Core Indicators'!IC65)</f>
        <v>82</v>
      </c>
      <c r="T65" s="209">
        <f>_xlfn.DAYS(About!$A$3,'Core Indicators'!IK65)</f>
        <v>82</v>
      </c>
      <c r="U65" s="209">
        <f>_xlfn.DAYS(About!$A$3,'Core Indicators'!IS65)</f>
        <v>82</v>
      </c>
      <c r="V65" s="209">
        <f t="shared" si="1"/>
        <v>8.1999999999999993</v>
      </c>
    </row>
    <row r="66" spans="1:22" x14ac:dyDescent="0.35">
      <c r="A66" s="208" t="str">
        <f>Lists!C:C</f>
        <v>MDA002</v>
      </c>
      <c r="B66" s="209">
        <f>_xlfn.DAYS(About!$A$3,'Core Indicators'!U66)</f>
        <v>0</v>
      </c>
      <c r="C66" s="209">
        <f>_xlfn.DAYS(About!$A$3,'Core Indicators'!AC66)</f>
        <v>0</v>
      </c>
      <c r="D66" s="209">
        <f>_xlfn.DAYS(About!$A$3,'Core Indicators'!AK66)</f>
        <v>0</v>
      </c>
      <c r="E66" s="209">
        <f>_xlfn.DAYS(About!$A$3,'Core Indicators'!AS66)</f>
        <v>0</v>
      </c>
      <c r="F66" s="209">
        <f>_xlfn.DAYS(About!$A$3,'Core Indicators'!BQ66)</f>
        <v>0</v>
      </c>
      <c r="G66" s="209">
        <f>_xlfn.DAYS(About!$A$3,'Core Indicators'!DM66)</f>
        <v>0</v>
      </c>
      <c r="H66" s="209">
        <f>_xlfn.DAYS(About!$A$3,'Core Indicators'!DU66)</f>
        <v>0</v>
      </c>
      <c r="I66" s="209">
        <f>_xlfn.DAYS(About!$A$3,'Core Indicators'!EC66)</f>
        <v>0</v>
      </c>
      <c r="J66" s="209">
        <f>_xlfn.DAYS(About!$A$3,'Core Indicators'!EK66)</f>
        <v>0</v>
      </c>
      <c r="K66" s="209">
        <f>_xlfn.DAYS(About!$A$3,'Core Indicators'!ES66)</f>
        <v>0</v>
      </c>
      <c r="L66" s="209">
        <f>_xlfn.DAYS(About!$A$3,'Core Indicators'!FI66)</f>
        <v>0</v>
      </c>
      <c r="M66" s="209">
        <f>_xlfn.DAYS(About!$A$3,'Core Indicators'!GG66)</f>
        <v>80</v>
      </c>
      <c r="N66" s="209">
        <f>_xlfn.DAYS(About!$A$3,'Core Indicators'!GO66)</f>
        <v>80</v>
      </c>
      <c r="O66" s="209">
        <f>_xlfn.DAYS(About!$A$3,'Core Indicators'!GW66)</f>
        <v>80</v>
      </c>
      <c r="P66" s="209">
        <f>_xlfn.DAYS(About!$A$3,'Core Indicators'!HE66)</f>
        <v>80</v>
      </c>
      <c r="Q66" s="209">
        <f>_xlfn.DAYS(About!$A$3,'Core Indicators'!HM66)</f>
        <v>80</v>
      </c>
      <c r="R66" s="209">
        <f>_xlfn.DAYS(About!$A$3,'Core Indicators'!HU66)</f>
        <v>80</v>
      </c>
      <c r="S66" s="209">
        <f>_xlfn.DAYS(About!$A$3,'Core Indicators'!IC66)</f>
        <v>80</v>
      </c>
      <c r="T66" s="209">
        <f>_xlfn.DAYS(About!$A$3,'Core Indicators'!IK66)</f>
        <v>80</v>
      </c>
      <c r="U66" s="209">
        <f>_xlfn.DAYS(About!$A$3,'Core Indicators'!IS66)</f>
        <v>80</v>
      </c>
      <c r="V66" s="209">
        <f t="shared" si="1"/>
        <v>8</v>
      </c>
    </row>
    <row r="67" spans="1:22" x14ac:dyDescent="0.35">
      <c r="A67" s="208" t="str">
        <f>Lists!C:C</f>
        <v>MDG001</v>
      </c>
      <c r="B67" s="209">
        <f>_xlfn.DAYS(About!$A$3,'Core Indicators'!U67)</f>
        <v>158</v>
      </c>
      <c r="C67" s="209">
        <f>_xlfn.DAYS(About!$A$3,'Core Indicators'!AC67)</f>
        <v>158</v>
      </c>
      <c r="D67" s="209">
        <f>_xlfn.DAYS(About!$A$3,'Core Indicators'!AK67)</f>
        <v>132</v>
      </c>
      <c r="E67" s="209">
        <f>_xlfn.DAYS(About!$A$3,'Core Indicators'!AS67)</f>
        <v>132</v>
      </c>
      <c r="F67" s="209">
        <f>_xlfn.DAYS(About!$A$3,'Core Indicators'!BQ67)</f>
        <v>94</v>
      </c>
      <c r="G67" s="209">
        <f>_xlfn.DAYS(About!$A$3,'Core Indicators'!DM67)</f>
        <v>132</v>
      </c>
      <c r="H67" s="209">
        <f>_xlfn.DAYS(About!$A$3,'Core Indicators'!DU67)</f>
        <v>132</v>
      </c>
      <c r="I67" s="209">
        <f>_xlfn.DAYS(About!$A$3,'Core Indicators'!EC67)</f>
        <v>132</v>
      </c>
      <c r="J67" s="209">
        <f>_xlfn.DAYS(About!$A$3,'Core Indicators'!EK67)</f>
        <v>132</v>
      </c>
      <c r="K67" s="209">
        <f>_xlfn.DAYS(About!$A$3,'Core Indicators'!ES67)</f>
        <v>132</v>
      </c>
      <c r="L67" s="209">
        <f>_xlfn.DAYS(About!$A$3,'Core Indicators'!FI67)</f>
        <v>187</v>
      </c>
      <c r="M67" s="209">
        <f>_xlfn.DAYS(About!$A$3,'Core Indicators'!GG67)</f>
        <v>78</v>
      </c>
      <c r="N67" s="209">
        <f>_xlfn.DAYS(About!$A$3,'Core Indicators'!GO67)</f>
        <v>78</v>
      </c>
      <c r="O67" s="209">
        <f>_xlfn.DAYS(About!$A$3,'Core Indicators'!GW67)</f>
        <v>78</v>
      </c>
      <c r="P67" s="209">
        <f>_xlfn.DAYS(About!$A$3,'Core Indicators'!HE67)</f>
        <v>78</v>
      </c>
      <c r="Q67" s="209">
        <f>_xlfn.DAYS(About!$A$3,'Core Indicators'!HM67)</f>
        <v>78</v>
      </c>
      <c r="R67" s="209">
        <f>_xlfn.DAYS(About!$A$3,'Core Indicators'!HU67)</f>
        <v>78</v>
      </c>
      <c r="S67" s="209">
        <f>_xlfn.DAYS(About!$A$3,'Core Indicators'!IC67)</f>
        <v>78</v>
      </c>
      <c r="T67" s="209">
        <f>_xlfn.DAYS(About!$A$3,'Core Indicators'!IK67)</f>
        <v>78</v>
      </c>
      <c r="U67" s="209">
        <f>_xlfn.DAYS(About!$A$3,'Core Indicators'!IS67)</f>
        <v>78</v>
      </c>
      <c r="V67" s="209">
        <f t="shared" ref="V67:V98" si="2">AVERAGE(D67:M67)</f>
        <v>128.30000000000001</v>
      </c>
    </row>
    <row r="68" spans="1:22" x14ac:dyDescent="0.35">
      <c r="A68" s="208" t="str">
        <f>Lists!C:C</f>
        <v>MDG002</v>
      </c>
      <c r="B68" s="209">
        <f>_xlfn.DAYS(About!$A$3,'Core Indicators'!U68)</f>
        <v>187</v>
      </c>
      <c r="C68" s="209">
        <f>_xlfn.DAYS(About!$A$3,'Core Indicators'!AC68)</f>
        <v>187</v>
      </c>
      <c r="D68" s="209">
        <f>_xlfn.DAYS(About!$A$3,'Core Indicators'!AK68)</f>
        <v>187</v>
      </c>
      <c r="E68" s="209">
        <f>_xlfn.DAYS(About!$A$3,'Core Indicators'!AS68)</f>
        <v>187</v>
      </c>
      <c r="F68" s="209">
        <f>_xlfn.DAYS(About!$A$3,'Core Indicators'!BQ68)</f>
        <v>11</v>
      </c>
      <c r="G68" s="209">
        <f>_xlfn.DAYS(About!$A$3,'Core Indicators'!DM68)</f>
        <v>11</v>
      </c>
      <c r="H68" s="209">
        <f>_xlfn.DAYS(About!$A$3,'Core Indicators'!DU68)</f>
        <v>11</v>
      </c>
      <c r="I68" s="209">
        <f>_xlfn.DAYS(About!$A$3,'Core Indicators'!EC68)</f>
        <v>11</v>
      </c>
      <c r="J68" s="209">
        <f>_xlfn.DAYS(About!$A$3,'Core Indicators'!EK68)</f>
        <v>11</v>
      </c>
      <c r="K68" s="209">
        <f>_xlfn.DAYS(About!$A$3,'Core Indicators'!ES68)</f>
        <v>187</v>
      </c>
      <c r="L68" s="209">
        <f>_xlfn.DAYS(About!$A$3,'Core Indicators'!FI68)</f>
        <v>187</v>
      </c>
      <c r="M68" s="209">
        <f>_xlfn.DAYS(About!$A$3,'Core Indicators'!GG68)</f>
        <v>78</v>
      </c>
      <c r="N68" s="209">
        <f>_xlfn.DAYS(About!$A$3,'Core Indicators'!GO68)</f>
        <v>78</v>
      </c>
      <c r="O68" s="209">
        <f>_xlfn.DAYS(About!$A$3,'Core Indicators'!GW68)</f>
        <v>78</v>
      </c>
      <c r="P68" s="209">
        <f>_xlfn.DAYS(About!$A$3,'Core Indicators'!HE68)</f>
        <v>78</v>
      </c>
      <c r="Q68" s="209">
        <f>_xlfn.DAYS(About!$A$3,'Core Indicators'!HM68)</f>
        <v>78</v>
      </c>
      <c r="R68" s="209">
        <f>_xlfn.DAYS(About!$A$3,'Core Indicators'!HU68)</f>
        <v>78</v>
      </c>
      <c r="S68" s="209">
        <f>_xlfn.DAYS(About!$A$3,'Core Indicators'!IC68)</f>
        <v>78</v>
      </c>
      <c r="T68" s="209">
        <f>_xlfn.DAYS(About!$A$3,'Core Indicators'!IK68)</f>
        <v>78</v>
      </c>
      <c r="U68" s="209">
        <f>_xlfn.DAYS(About!$A$3,'Core Indicators'!IS68)</f>
        <v>78</v>
      </c>
      <c r="V68" s="209">
        <f t="shared" si="2"/>
        <v>88.1</v>
      </c>
    </row>
    <row r="69" spans="1:22" x14ac:dyDescent="0.35">
      <c r="A69" s="208" t="str">
        <f>Lists!C:C</f>
        <v>MDG006</v>
      </c>
      <c r="B69" s="209">
        <f>_xlfn.DAYS(About!$A$3,'Core Indicators'!U69)</f>
        <v>158</v>
      </c>
      <c r="C69" s="209">
        <f>_xlfn.DAYS(About!$A$3,'Core Indicators'!AC69)</f>
        <v>158</v>
      </c>
      <c r="D69" s="209">
        <f>_xlfn.DAYS(About!$A$3,'Core Indicators'!AK69)</f>
        <v>132</v>
      </c>
      <c r="E69" s="209">
        <f>_xlfn.DAYS(About!$A$3,'Core Indicators'!AS69)</f>
        <v>132</v>
      </c>
      <c r="F69" s="209">
        <f>_xlfn.DAYS(About!$A$3,'Core Indicators'!BQ69)</f>
        <v>132</v>
      </c>
      <c r="G69" s="209">
        <f>_xlfn.DAYS(About!$A$3,'Core Indicators'!DM69)</f>
        <v>132</v>
      </c>
      <c r="H69" s="209">
        <f>_xlfn.DAYS(About!$A$3,'Core Indicators'!DU69)</f>
        <v>132</v>
      </c>
      <c r="I69" s="209">
        <f>_xlfn.DAYS(About!$A$3,'Core Indicators'!EC69)</f>
        <v>132</v>
      </c>
      <c r="J69" s="209">
        <f>_xlfn.DAYS(About!$A$3,'Core Indicators'!EK69)</f>
        <v>132</v>
      </c>
      <c r="K69" s="209">
        <f>_xlfn.DAYS(About!$A$3,'Core Indicators'!ES69)</f>
        <v>132</v>
      </c>
      <c r="L69" s="209">
        <f>_xlfn.DAYS(About!$A$3,'Core Indicators'!FI69)</f>
        <v>187</v>
      </c>
      <c r="M69" s="209">
        <f>_xlfn.DAYS(About!$A$3,'Core Indicators'!GG69)</f>
        <v>78</v>
      </c>
      <c r="N69" s="209">
        <f>_xlfn.DAYS(About!$A$3,'Core Indicators'!GO69)</f>
        <v>78</v>
      </c>
      <c r="O69" s="209">
        <f>_xlfn.DAYS(About!$A$3,'Core Indicators'!GW69)</f>
        <v>78</v>
      </c>
      <c r="P69" s="209">
        <f>_xlfn.DAYS(About!$A$3,'Core Indicators'!HE69)</f>
        <v>78</v>
      </c>
      <c r="Q69" s="209">
        <f>_xlfn.DAYS(About!$A$3,'Core Indicators'!HM69)</f>
        <v>78</v>
      </c>
      <c r="R69" s="209">
        <f>_xlfn.DAYS(About!$A$3,'Core Indicators'!HU69)</f>
        <v>78</v>
      </c>
      <c r="S69" s="209">
        <f>_xlfn.DAYS(About!$A$3,'Core Indicators'!IC69)</f>
        <v>78</v>
      </c>
      <c r="T69" s="209">
        <f>_xlfn.DAYS(About!$A$3,'Core Indicators'!IK69)</f>
        <v>78</v>
      </c>
      <c r="U69" s="209">
        <f>_xlfn.DAYS(About!$A$3,'Core Indicators'!IS69)</f>
        <v>78</v>
      </c>
      <c r="V69" s="209">
        <f t="shared" si="2"/>
        <v>132.1</v>
      </c>
    </row>
    <row r="70" spans="1:22" x14ac:dyDescent="0.35">
      <c r="A70" s="208" t="str">
        <f>Lists!C:C</f>
        <v>MEX001</v>
      </c>
      <c r="B70" s="209">
        <f>_xlfn.DAYS(About!$A$3,'Core Indicators'!U70)</f>
        <v>6</v>
      </c>
      <c r="C70" s="209">
        <f>_xlfn.DAYS(About!$A$3,'Core Indicators'!AC70)</f>
        <v>6</v>
      </c>
      <c r="D70" s="209">
        <f>_xlfn.DAYS(About!$A$3,'Core Indicators'!AK70)</f>
        <v>6</v>
      </c>
      <c r="E70" s="209">
        <f>_xlfn.DAYS(About!$A$3,'Core Indicators'!AS70)</f>
        <v>6</v>
      </c>
      <c r="F70" s="209">
        <f>_xlfn.DAYS(About!$A$3,'Core Indicators'!BQ70)</f>
        <v>6</v>
      </c>
      <c r="G70" s="209">
        <f>_xlfn.DAYS(About!$A$3,'Core Indicators'!DM70)</f>
        <v>6</v>
      </c>
      <c r="H70" s="209">
        <f>_xlfn.DAYS(About!$A$3,'Core Indicators'!DU70)</f>
        <v>6</v>
      </c>
      <c r="I70" s="209">
        <f>_xlfn.DAYS(About!$A$3,'Core Indicators'!EC70)</f>
        <v>6</v>
      </c>
      <c r="J70" s="209">
        <f>_xlfn.DAYS(About!$A$3,'Core Indicators'!EK70)</f>
        <v>6</v>
      </c>
      <c r="K70" s="209">
        <f>_xlfn.DAYS(About!$A$3,'Core Indicators'!ES70)</f>
        <v>6</v>
      </c>
      <c r="L70" s="209">
        <f>_xlfn.DAYS(About!$A$3,'Core Indicators'!FI70)</f>
        <v>6</v>
      </c>
      <c r="M70" s="209">
        <f>_xlfn.DAYS(About!$A$3,'Core Indicators'!GG70)</f>
        <v>80</v>
      </c>
      <c r="N70" s="209">
        <f>_xlfn.DAYS(About!$A$3,'Core Indicators'!GO70)</f>
        <v>80</v>
      </c>
      <c r="O70" s="209">
        <f>_xlfn.DAYS(About!$A$3,'Core Indicators'!GW70)</f>
        <v>80</v>
      </c>
      <c r="P70" s="209">
        <f>_xlfn.DAYS(About!$A$3,'Core Indicators'!HE70)</f>
        <v>80</v>
      </c>
      <c r="Q70" s="209">
        <f>_xlfn.DAYS(About!$A$3,'Core Indicators'!HM70)</f>
        <v>80</v>
      </c>
      <c r="R70" s="209">
        <f>_xlfn.DAYS(About!$A$3,'Core Indicators'!HU70)</f>
        <v>80</v>
      </c>
      <c r="S70" s="209">
        <f>_xlfn.DAYS(About!$A$3,'Core Indicators'!IC70)</f>
        <v>80</v>
      </c>
      <c r="T70" s="209">
        <f>_xlfn.DAYS(About!$A$3,'Core Indicators'!IK70)</f>
        <v>80</v>
      </c>
      <c r="U70" s="209">
        <f>_xlfn.DAYS(About!$A$3,'Core Indicators'!IS70)</f>
        <v>80</v>
      </c>
      <c r="V70" s="209">
        <f t="shared" si="2"/>
        <v>13.4</v>
      </c>
    </row>
    <row r="71" spans="1:22" x14ac:dyDescent="0.35">
      <c r="A71" s="208" t="str">
        <f>Lists!C:C</f>
        <v>MEX002</v>
      </c>
      <c r="B71" s="209">
        <f>_xlfn.DAYS(About!$A$3,'Core Indicators'!U71)</f>
        <v>6</v>
      </c>
      <c r="C71" s="209">
        <f>_xlfn.DAYS(About!$A$3,'Core Indicators'!AC71)</f>
        <v>6</v>
      </c>
      <c r="D71" s="209">
        <f>_xlfn.DAYS(About!$A$3,'Core Indicators'!AK71)</f>
        <v>6</v>
      </c>
      <c r="E71" s="209">
        <f>_xlfn.DAYS(About!$A$3,'Core Indicators'!AS71)</f>
        <v>6</v>
      </c>
      <c r="F71" s="209">
        <f>_xlfn.DAYS(About!$A$3,'Core Indicators'!BQ71)</f>
        <v>6</v>
      </c>
      <c r="G71" s="209">
        <f>_xlfn.DAYS(About!$A$3,'Core Indicators'!DM71)</f>
        <v>6</v>
      </c>
      <c r="H71" s="209">
        <f>_xlfn.DAYS(About!$A$3,'Core Indicators'!DU71)</f>
        <v>6</v>
      </c>
      <c r="I71" s="209">
        <f>_xlfn.DAYS(About!$A$3,'Core Indicators'!EC71)</f>
        <v>6</v>
      </c>
      <c r="J71" s="209">
        <f>_xlfn.DAYS(About!$A$3,'Core Indicators'!EK71)</f>
        <v>6</v>
      </c>
      <c r="K71" s="209">
        <f>_xlfn.DAYS(About!$A$3,'Core Indicators'!ES71)</f>
        <v>6</v>
      </c>
      <c r="L71" s="209">
        <f>_xlfn.DAYS(About!$A$3,'Core Indicators'!FI71)</f>
        <v>6</v>
      </c>
      <c r="M71" s="209">
        <f>_xlfn.DAYS(About!$A$3,'Core Indicators'!GG71)</f>
        <v>80</v>
      </c>
      <c r="N71" s="209">
        <f>_xlfn.DAYS(About!$A$3,'Core Indicators'!GO71)</f>
        <v>80</v>
      </c>
      <c r="O71" s="209">
        <f>_xlfn.DAYS(About!$A$3,'Core Indicators'!GW71)</f>
        <v>80</v>
      </c>
      <c r="P71" s="209">
        <f>_xlfn.DAYS(About!$A$3,'Core Indicators'!HE71)</f>
        <v>80</v>
      </c>
      <c r="Q71" s="209">
        <f>_xlfn.DAYS(About!$A$3,'Core Indicators'!HM71)</f>
        <v>80</v>
      </c>
      <c r="R71" s="209">
        <f>_xlfn.DAYS(About!$A$3,'Core Indicators'!HU71)</f>
        <v>80</v>
      </c>
      <c r="S71" s="209">
        <f>_xlfn.DAYS(About!$A$3,'Core Indicators'!IC71)</f>
        <v>80</v>
      </c>
      <c r="T71" s="209">
        <f>_xlfn.DAYS(About!$A$3,'Core Indicators'!IK71)</f>
        <v>80</v>
      </c>
      <c r="U71" s="209">
        <f>_xlfn.DAYS(About!$A$3,'Core Indicators'!IS71)</f>
        <v>80</v>
      </c>
      <c r="V71" s="209">
        <f t="shared" si="2"/>
        <v>13.4</v>
      </c>
    </row>
    <row r="72" spans="1:22" x14ac:dyDescent="0.35">
      <c r="A72" s="208" t="str">
        <f>Lists!C:C</f>
        <v>MEX003</v>
      </c>
      <c r="B72" s="209">
        <f>_xlfn.DAYS(About!$A$3,'Core Indicators'!U72)</f>
        <v>6</v>
      </c>
      <c r="C72" s="209">
        <f>_xlfn.DAYS(About!$A$3,'Core Indicators'!AC72)</f>
        <v>6</v>
      </c>
      <c r="D72" s="209">
        <f>_xlfn.DAYS(About!$A$3,'Core Indicators'!AK72)</f>
        <v>6</v>
      </c>
      <c r="E72" s="209">
        <f>_xlfn.DAYS(About!$A$3,'Core Indicators'!AS72)</f>
        <v>6</v>
      </c>
      <c r="F72" s="209">
        <f>_xlfn.DAYS(About!$A$3,'Core Indicators'!BQ72)</f>
        <v>6</v>
      </c>
      <c r="G72" s="209">
        <f>_xlfn.DAYS(About!$A$3,'Core Indicators'!DM72)</f>
        <v>6</v>
      </c>
      <c r="H72" s="209">
        <f>_xlfn.DAYS(About!$A$3,'Core Indicators'!DU72)</f>
        <v>6</v>
      </c>
      <c r="I72" s="209">
        <f>_xlfn.DAYS(About!$A$3,'Core Indicators'!EC72)</f>
        <v>6</v>
      </c>
      <c r="J72" s="209">
        <f>_xlfn.DAYS(About!$A$3,'Core Indicators'!EK72)</f>
        <v>6</v>
      </c>
      <c r="K72" s="209">
        <f>_xlfn.DAYS(About!$A$3,'Core Indicators'!ES72)</f>
        <v>6</v>
      </c>
      <c r="L72" s="209">
        <f>_xlfn.DAYS(About!$A$3,'Core Indicators'!FI72)</f>
        <v>6</v>
      </c>
      <c r="M72" s="209">
        <f>_xlfn.DAYS(About!$A$3,'Core Indicators'!GG72)</f>
        <v>80</v>
      </c>
      <c r="N72" s="209">
        <f>_xlfn.DAYS(About!$A$3,'Core Indicators'!GO72)</f>
        <v>80</v>
      </c>
      <c r="O72" s="209">
        <f>_xlfn.DAYS(About!$A$3,'Core Indicators'!GW72)</f>
        <v>80</v>
      </c>
      <c r="P72" s="209">
        <f>_xlfn.DAYS(About!$A$3,'Core Indicators'!HE72)</f>
        <v>80</v>
      </c>
      <c r="Q72" s="209">
        <f>_xlfn.DAYS(About!$A$3,'Core Indicators'!HM72)</f>
        <v>80</v>
      </c>
      <c r="R72" s="209">
        <f>_xlfn.DAYS(About!$A$3,'Core Indicators'!HU72)</f>
        <v>80</v>
      </c>
      <c r="S72" s="209">
        <f>_xlfn.DAYS(About!$A$3,'Core Indicators'!IC72)</f>
        <v>80</v>
      </c>
      <c r="T72" s="209">
        <f>_xlfn.DAYS(About!$A$3,'Core Indicators'!IK72)</f>
        <v>80</v>
      </c>
      <c r="U72" s="209">
        <f>_xlfn.DAYS(About!$A$3,'Core Indicators'!IS72)</f>
        <v>80</v>
      </c>
      <c r="V72" s="209">
        <f t="shared" si="2"/>
        <v>13.4</v>
      </c>
    </row>
    <row r="73" spans="1:22" x14ac:dyDescent="0.35">
      <c r="A73" s="208" t="str">
        <f>Lists!C:C</f>
        <v>MLI001</v>
      </c>
      <c r="B73" s="209">
        <f>_xlfn.DAYS(About!$A$3,'Core Indicators'!U73)</f>
        <v>32</v>
      </c>
      <c r="C73" s="209">
        <f>_xlfn.DAYS(About!$A$3,'Core Indicators'!AC73)</f>
        <v>32</v>
      </c>
      <c r="D73" s="209">
        <f>_xlfn.DAYS(About!$A$3,'Core Indicators'!AK73)</f>
        <v>32</v>
      </c>
      <c r="E73" s="209">
        <f>_xlfn.DAYS(About!$A$3,'Core Indicators'!AS73)</f>
        <v>32</v>
      </c>
      <c r="F73" s="209">
        <f>_xlfn.DAYS(About!$A$3,'Core Indicators'!BQ73)</f>
        <v>32</v>
      </c>
      <c r="G73" s="209">
        <f>_xlfn.DAYS(About!$A$3,'Core Indicators'!DM73)</f>
        <v>32</v>
      </c>
      <c r="H73" s="209">
        <f>_xlfn.DAYS(About!$A$3,'Core Indicators'!DU73)</f>
        <v>32</v>
      </c>
      <c r="I73" s="209">
        <f>_xlfn.DAYS(About!$A$3,'Core Indicators'!EC73)</f>
        <v>32</v>
      </c>
      <c r="J73" s="209">
        <f>_xlfn.DAYS(About!$A$3,'Core Indicators'!EK73)</f>
        <v>32</v>
      </c>
      <c r="K73" s="209">
        <f>_xlfn.DAYS(About!$A$3,'Core Indicators'!ES73)</f>
        <v>32</v>
      </c>
      <c r="L73" s="209">
        <f>_xlfn.DAYS(About!$A$3,'Core Indicators'!FI73)</f>
        <v>32</v>
      </c>
      <c r="M73" s="209">
        <f>_xlfn.DAYS(About!$A$3,'Core Indicators'!GG73)</f>
        <v>97</v>
      </c>
      <c r="N73" s="209">
        <f>_xlfn.DAYS(About!$A$3,'Core Indicators'!GO73)</f>
        <v>97</v>
      </c>
      <c r="O73" s="209">
        <f>_xlfn.DAYS(About!$A$3,'Core Indicators'!GW73)</f>
        <v>97</v>
      </c>
      <c r="P73" s="209">
        <f>_xlfn.DAYS(About!$A$3,'Core Indicators'!HE73)</f>
        <v>97</v>
      </c>
      <c r="Q73" s="209">
        <f>_xlfn.DAYS(About!$A$3,'Core Indicators'!HM73)</f>
        <v>97</v>
      </c>
      <c r="R73" s="209">
        <f>_xlfn.DAYS(About!$A$3,'Core Indicators'!HU73)</f>
        <v>97</v>
      </c>
      <c r="S73" s="209">
        <f>_xlfn.DAYS(About!$A$3,'Core Indicators'!IC73)</f>
        <v>97</v>
      </c>
      <c r="T73" s="209">
        <f>_xlfn.DAYS(About!$A$3,'Core Indicators'!IK73)</f>
        <v>97</v>
      </c>
      <c r="U73" s="209">
        <f>_xlfn.DAYS(About!$A$3,'Core Indicators'!IS73)</f>
        <v>97</v>
      </c>
      <c r="V73" s="209">
        <f t="shared" si="2"/>
        <v>38.5</v>
      </c>
    </row>
    <row r="74" spans="1:22" x14ac:dyDescent="0.35">
      <c r="A74" s="208" t="str">
        <f>Lists!C:C</f>
        <v>MMR001</v>
      </c>
      <c r="B74" s="209">
        <f>_xlfn.DAYS(About!$A$3,'Core Indicators'!U74)</f>
        <v>83</v>
      </c>
      <c r="C74" s="209">
        <f>_xlfn.DAYS(About!$A$3,'Core Indicators'!AC74)</f>
        <v>54</v>
      </c>
      <c r="D74" s="209">
        <f>_xlfn.DAYS(About!$A$3,'Core Indicators'!AK74)</f>
        <v>54</v>
      </c>
      <c r="E74" s="209">
        <f>_xlfn.DAYS(About!$A$3,'Core Indicators'!AS74)</f>
        <v>7</v>
      </c>
      <c r="F74" s="209">
        <f>_xlfn.DAYS(About!$A$3,'Core Indicators'!BQ74)</f>
        <v>7</v>
      </c>
      <c r="G74" s="209">
        <f>_xlfn.DAYS(About!$A$3,'Core Indicators'!DM74)</f>
        <v>54</v>
      </c>
      <c r="H74" s="209">
        <f>_xlfn.DAYS(About!$A$3,'Core Indicators'!DU74)</f>
        <v>83</v>
      </c>
      <c r="I74" s="209">
        <f>_xlfn.DAYS(About!$A$3,'Core Indicators'!EC74)</f>
        <v>83</v>
      </c>
      <c r="J74" s="209">
        <f>_xlfn.DAYS(About!$A$3,'Core Indicators'!EK74)</f>
        <v>54</v>
      </c>
      <c r="K74" s="209">
        <f>_xlfn.DAYS(About!$A$3,'Core Indicators'!ES74)</f>
        <v>83</v>
      </c>
      <c r="L74" s="209">
        <f>_xlfn.DAYS(About!$A$3,'Core Indicators'!FI74)</f>
        <v>545</v>
      </c>
      <c r="M74" s="209">
        <f>_xlfn.DAYS(About!$A$3,'Core Indicators'!GG74)</f>
        <v>76</v>
      </c>
      <c r="N74" s="209">
        <f>_xlfn.DAYS(About!$A$3,'Core Indicators'!GO74)</f>
        <v>76</v>
      </c>
      <c r="O74" s="209">
        <f>_xlfn.DAYS(About!$A$3,'Core Indicators'!GW74)</f>
        <v>76</v>
      </c>
      <c r="P74" s="209">
        <f>_xlfn.DAYS(About!$A$3,'Core Indicators'!HE74)</f>
        <v>76</v>
      </c>
      <c r="Q74" s="209">
        <f>_xlfn.DAYS(About!$A$3,'Core Indicators'!HM74)</f>
        <v>76</v>
      </c>
      <c r="R74" s="209">
        <f>_xlfn.DAYS(About!$A$3,'Core Indicators'!HU74)</f>
        <v>76</v>
      </c>
      <c r="S74" s="209">
        <f>_xlfn.DAYS(About!$A$3,'Core Indicators'!IC74)</f>
        <v>76</v>
      </c>
      <c r="T74" s="209">
        <f>_xlfn.DAYS(About!$A$3,'Core Indicators'!IK74)</f>
        <v>76</v>
      </c>
      <c r="U74" s="209">
        <f>_xlfn.DAYS(About!$A$3,'Core Indicators'!IS74)</f>
        <v>76</v>
      </c>
      <c r="V74" s="209">
        <f t="shared" si="2"/>
        <v>104.6</v>
      </c>
    </row>
    <row r="75" spans="1:22" x14ac:dyDescent="0.35">
      <c r="A75" s="208" t="str">
        <f>Lists!C:C</f>
        <v>MMR002</v>
      </c>
      <c r="B75" s="209">
        <f>_xlfn.DAYS(About!$A$3,'Core Indicators'!U75)</f>
        <v>83</v>
      </c>
      <c r="C75" s="209">
        <f>_xlfn.DAYS(About!$A$3,'Core Indicators'!AC75)</f>
        <v>54</v>
      </c>
      <c r="D75" s="209">
        <f>_xlfn.DAYS(About!$A$3,'Core Indicators'!AK75)</f>
        <v>54</v>
      </c>
      <c r="E75" s="209">
        <f>_xlfn.DAYS(About!$A$3,'Core Indicators'!AS75)</f>
        <v>7</v>
      </c>
      <c r="F75" s="209">
        <f>_xlfn.DAYS(About!$A$3,'Core Indicators'!BQ75)</f>
        <v>7</v>
      </c>
      <c r="G75" s="209">
        <f>_xlfn.DAYS(About!$A$3,'Core Indicators'!DM75)</f>
        <v>54</v>
      </c>
      <c r="H75" s="209">
        <f>_xlfn.DAYS(About!$A$3,'Core Indicators'!DU75)</f>
        <v>54</v>
      </c>
      <c r="I75" s="209">
        <f>_xlfn.DAYS(About!$A$3,'Core Indicators'!EC75)</f>
        <v>189</v>
      </c>
      <c r="J75" s="209">
        <f>_xlfn.DAYS(About!$A$3,'Core Indicators'!EK75)</f>
        <v>54</v>
      </c>
      <c r="K75" s="209">
        <f>_xlfn.DAYS(About!$A$3,'Core Indicators'!ES75)</f>
        <v>189</v>
      </c>
      <c r="L75" s="209">
        <f>_xlfn.DAYS(About!$A$3,'Core Indicators'!FI75)</f>
        <v>545</v>
      </c>
      <c r="M75" s="209">
        <f>_xlfn.DAYS(About!$A$3,'Core Indicators'!GG75)</f>
        <v>76</v>
      </c>
      <c r="N75" s="209">
        <f>_xlfn.DAYS(About!$A$3,'Core Indicators'!GO75)</f>
        <v>76</v>
      </c>
      <c r="O75" s="209">
        <f>_xlfn.DAYS(About!$A$3,'Core Indicators'!GW75)</f>
        <v>76</v>
      </c>
      <c r="P75" s="209">
        <f>_xlfn.DAYS(About!$A$3,'Core Indicators'!HE75)</f>
        <v>76</v>
      </c>
      <c r="Q75" s="209">
        <f>_xlfn.DAYS(About!$A$3,'Core Indicators'!HM75)</f>
        <v>76</v>
      </c>
      <c r="R75" s="209">
        <f>_xlfn.DAYS(About!$A$3,'Core Indicators'!HU75)</f>
        <v>76</v>
      </c>
      <c r="S75" s="209">
        <f>_xlfn.DAYS(About!$A$3,'Core Indicators'!IC75)</f>
        <v>76</v>
      </c>
      <c r="T75" s="209">
        <f>_xlfn.DAYS(About!$A$3,'Core Indicators'!IK75)</f>
        <v>76</v>
      </c>
      <c r="U75" s="209">
        <f>_xlfn.DAYS(About!$A$3,'Core Indicators'!IS75)</f>
        <v>76</v>
      </c>
      <c r="V75" s="209">
        <f t="shared" si="2"/>
        <v>122.9</v>
      </c>
    </row>
    <row r="76" spans="1:22" x14ac:dyDescent="0.35">
      <c r="A76" s="208" t="str">
        <f>Lists!C:C</f>
        <v>MMR003</v>
      </c>
      <c r="B76" s="209">
        <f>_xlfn.DAYS(About!$A$3,'Core Indicators'!U76)</f>
        <v>545</v>
      </c>
      <c r="C76" s="209">
        <f>_xlfn.DAYS(About!$A$3,'Core Indicators'!AC76)</f>
        <v>188</v>
      </c>
      <c r="D76" s="209">
        <f>_xlfn.DAYS(About!$A$3,'Core Indicators'!AK76)</f>
        <v>188</v>
      </c>
      <c r="E76" s="209">
        <f>_xlfn.DAYS(About!$A$3,'Core Indicators'!AS76)</f>
        <v>34</v>
      </c>
      <c r="F76" s="209">
        <f>_xlfn.DAYS(About!$A$3,'Core Indicators'!BQ76)</f>
        <v>7</v>
      </c>
      <c r="G76" s="209">
        <f>_xlfn.DAYS(About!$A$3,'Core Indicators'!DM76)</f>
        <v>188</v>
      </c>
      <c r="H76" s="209">
        <f>_xlfn.DAYS(About!$A$3,'Core Indicators'!DU76)</f>
        <v>188</v>
      </c>
      <c r="I76" s="209">
        <f>_xlfn.DAYS(About!$A$3,'Core Indicators'!EC76)</f>
        <v>188</v>
      </c>
      <c r="J76" s="209">
        <f>_xlfn.DAYS(About!$A$3,'Core Indicators'!EK76)</f>
        <v>188</v>
      </c>
      <c r="K76" s="209">
        <f>_xlfn.DAYS(About!$A$3,'Core Indicators'!ES76)</f>
        <v>188</v>
      </c>
      <c r="L76" s="209">
        <f>_xlfn.DAYS(About!$A$3,'Core Indicators'!FI76)</f>
        <v>545</v>
      </c>
      <c r="M76" s="209">
        <f>_xlfn.DAYS(About!$A$3,'Core Indicators'!GG76)</f>
        <v>76</v>
      </c>
      <c r="N76" s="209">
        <f>_xlfn.DAYS(About!$A$3,'Core Indicators'!GO76)</f>
        <v>76</v>
      </c>
      <c r="O76" s="209">
        <f>_xlfn.DAYS(About!$A$3,'Core Indicators'!GW76)</f>
        <v>76</v>
      </c>
      <c r="P76" s="209">
        <f>_xlfn.DAYS(About!$A$3,'Core Indicators'!HE76)</f>
        <v>76</v>
      </c>
      <c r="Q76" s="209">
        <f>_xlfn.DAYS(About!$A$3,'Core Indicators'!HM76)</f>
        <v>76</v>
      </c>
      <c r="R76" s="209">
        <f>_xlfn.DAYS(About!$A$3,'Core Indicators'!HU76)</f>
        <v>76</v>
      </c>
      <c r="S76" s="209">
        <f>_xlfn.DAYS(About!$A$3,'Core Indicators'!IC76)</f>
        <v>76</v>
      </c>
      <c r="T76" s="209">
        <f>_xlfn.DAYS(About!$A$3,'Core Indicators'!IK76)</f>
        <v>76</v>
      </c>
      <c r="U76" s="209">
        <f>_xlfn.DAYS(About!$A$3,'Core Indicators'!IS76)</f>
        <v>76</v>
      </c>
      <c r="V76" s="209">
        <f t="shared" si="2"/>
        <v>179</v>
      </c>
    </row>
    <row r="77" spans="1:22" x14ac:dyDescent="0.35">
      <c r="A77" s="208" t="str">
        <f>Lists!C:C</f>
        <v>MMR004</v>
      </c>
      <c r="B77" s="209">
        <f>_xlfn.DAYS(About!$A$3,'Core Indicators'!U77)</f>
        <v>83</v>
      </c>
      <c r="C77" s="209">
        <f>_xlfn.DAYS(About!$A$3,'Core Indicators'!AC77)</f>
        <v>54</v>
      </c>
      <c r="D77" s="209">
        <f>_xlfn.DAYS(About!$A$3,'Core Indicators'!AK77)</f>
        <v>83</v>
      </c>
      <c r="E77" s="209">
        <f>_xlfn.DAYS(About!$A$3,'Core Indicators'!AS77)</f>
        <v>7</v>
      </c>
      <c r="F77" s="209">
        <f>_xlfn.DAYS(About!$A$3,'Core Indicators'!BQ77)</f>
        <v>7</v>
      </c>
      <c r="G77" s="209">
        <f>_xlfn.DAYS(About!$A$3,'Core Indicators'!DM77)</f>
        <v>54</v>
      </c>
      <c r="H77" s="209">
        <f>_xlfn.DAYS(About!$A$3,'Core Indicators'!DU77)</f>
        <v>83</v>
      </c>
      <c r="I77" s="209">
        <f>_xlfn.DAYS(About!$A$3,'Core Indicators'!EC77)</f>
        <v>83</v>
      </c>
      <c r="J77" s="209">
        <f>_xlfn.DAYS(About!$A$3,'Core Indicators'!EK77)</f>
        <v>83</v>
      </c>
      <c r="K77" s="209">
        <f>_xlfn.DAYS(About!$A$3,'Core Indicators'!ES77)</f>
        <v>83</v>
      </c>
      <c r="L77" s="209">
        <f>_xlfn.DAYS(About!$A$3,'Core Indicators'!FI77)</f>
        <v>403</v>
      </c>
      <c r="M77" s="209">
        <f>_xlfn.DAYS(About!$A$3,'Core Indicators'!GG77)</f>
        <v>76</v>
      </c>
      <c r="N77" s="209">
        <f>_xlfn.DAYS(About!$A$3,'Core Indicators'!GO77)</f>
        <v>76</v>
      </c>
      <c r="O77" s="209">
        <f>_xlfn.DAYS(About!$A$3,'Core Indicators'!GW77)</f>
        <v>76</v>
      </c>
      <c r="P77" s="209">
        <f>_xlfn.DAYS(About!$A$3,'Core Indicators'!HE77)</f>
        <v>76</v>
      </c>
      <c r="Q77" s="209">
        <f>_xlfn.DAYS(About!$A$3,'Core Indicators'!HM77)</f>
        <v>76</v>
      </c>
      <c r="R77" s="209">
        <f>_xlfn.DAYS(About!$A$3,'Core Indicators'!HU77)</f>
        <v>76</v>
      </c>
      <c r="S77" s="209">
        <f>_xlfn.DAYS(About!$A$3,'Core Indicators'!IC77)</f>
        <v>76</v>
      </c>
      <c r="T77" s="209">
        <f>_xlfn.DAYS(About!$A$3,'Core Indicators'!IK77)</f>
        <v>76</v>
      </c>
      <c r="U77" s="209">
        <f>_xlfn.DAYS(About!$A$3,'Core Indicators'!IS77)</f>
        <v>76</v>
      </c>
      <c r="V77" s="209">
        <f t="shared" si="2"/>
        <v>96.2</v>
      </c>
    </row>
    <row r="78" spans="1:22" x14ac:dyDescent="0.35">
      <c r="A78" s="208" t="str">
        <f>Lists!C:C</f>
        <v>MOZ001</v>
      </c>
      <c r="B78" s="209">
        <f>_xlfn.DAYS(About!$A$3,'Core Indicators'!U78)</f>
        <v>181</v>
      </c>
      <c r="C78" s="209">
        <f>_xlfn.DAYS(About!$A$3,'Core Indicators'!AC78)</f>
        <v>181</v>
      </c>
      <c r="D78" s="209">
        <f>_xlfn.DAYS(About!$A$3,'Core Indicators'!AK78)</f>
        <v>100</v>
      </c>
      <c r="E78" s="209">
        <f>_xlfn.DAYS(About!$A$3,'Core Indicators'!AS78)</f>
        <v>4</v>
      </c>
      <c r="F78" s="209">
        <f>_xlfn.DAYS(About!$A$3,'Core Indicators'!BQ78)</f>
        <v>4</v>
      </c>
      <c r="G78" s="209">
        <f>_xlfn.DAYS(About!$A$3,'Core Indicators'!DM78)</f>
        <v>100</v>
      </c>
      <c r="H78" s="209">
        <f>_xlfn.DAYS(About!$A$3,'Core Indicators'!DU78)</f>
        <v>100</v>
      </c>
      <c r="I78" s="209">
        <f>_xlfn.DAYS(About!$A$3,'Core Indicators'!EC78)</f>
        <v>100</v>
      </c>
      <c r="J78" s="209">
        <f>_xlfn.DAYS(About!$A$3,'Core Indicators'!EK78)</f>
        <v>100</v>
      </c>
      <c r="K78" s="209">
        <f>_xlfn.DAYS(About!$A$3,'Core Indicators'!ES78)</f>
        <v>100</v>
      </c>
      <c r="L78" s="209">
        <f>_xlfn.DAYS(About!$A$3,'Core Indicators'!FI78)</f>
        <v>128</v>
      </c>
      <c r="M78" s="209">
        <f>_xlfn.DAYS(About!$A$3,'Core Indicators'!GG78)</f>
        <v>79</v>
      </c>
      <c r="N78" s="209">
        <f>_xlfn.DAYS(About!$A$3,'Core Indicators'!GO78)</f>
        <v>79</v>
      </c>
      <c r="O78" s="209">
        <f>_xlfn.DAYS(About!$A$3,'Core Indicators'!GW78)</f>
        <v>79</v>
      </c>
      <c r="P78" s="209">
        <f>_xlfn.DAYS(About!$A$3,'Core Indicators'!HE78)</f>
        <v>79</v>
      </c>
      <c r="Q78" s="209">
        <f>_xlfn.DAYS(About!$A$3,'Core Indicators'!HM78)</f>
        <v>79</v>
      </c>
      <c r="R78" s="209">
        <f>_xlfn.DAYS(About!$A$3,'Core Indicators'!HU78)</f>
        <v>79</v>
      </c>
      <c r="S78" s="209">
        <f>_xlfn.DAYS(About!$A$3,'Core Indicators'!IC78)</f>
        <v>79</v>
      </c>
      <c r="T78" s="209">
        <f>_xlfn.DAYS(About!$A$3,'Core Indicators'!IK78)</f>
        <v>79</v>
      </c>
      <c r="U78" s="209">
        <f>_xlfn.DAYS(About!$A$3,'Core Indicators'!IS78)</f>
        <v>79</v>
      </c>
      <c r="V78" s="209">
        <f t="shared" si="2"/>
        <v>81.5</v>
      </c>
    </row>
    <row r="79" spans="1:22" x14ac:dyDescent="0.35">
      <c r="A79" s="208" t="str">
        <f>Lists!C:C</f>
        <v>MOZ004</v>
      </c>
      <c r="B79" s="209">
        <f>_xlfn.DAYS(About!$A$3,'Core Indicators'!U79)</f>
        <v>520</v>
      </c>
      <c r="C79" s="209">
        <f>_xlfn.DAYS(About!$A$3,'Core Indicators'!AC79)</f>
        <v>381</v>
      </c>
      <c r="D79" s="209">
        <f>_xlfn.DAYS(About!$A$3,'Core Indicators'!AK79)</f>
        <v>181</v>
      </c>
      <c r="E79" s="209">
        <f>_xlfn.DAYS(About!$A$3,'Core Indicators'!AS79)</f>
        <v>4</v>
      </c>
      <c r="F79" s="209">
        <f>_xlfn.DAYS(About!$A$3,'Core Indicators'!BQ79)</f>
        <v>4</v>
      </c>
      <c r="G79" s="209">
        <f>_xlfn.DAYS(About!$A$3,'Core Indicators'!DM79)</f>
        <v>128</v>
      </c>
      <c r="H79" s="209">
        <f>_xlfn.DAYS(About!$A$3,'Core Indicators'!DU79)</f>
        <v>128</v>
      </c>
      <c r="I79" s="209">
        <f>_xlfn.DAYS(About!$A$3,'Core Indicators'!EC79)</f>
        <v>128</v>
      </c>
      <c r="J79" s="209">
        <f>_xlfn.DAYS(About!$A$3,'Core Indicators'!EK79)</f>
        <v>128</v>
      </c>
      <c r="K79" s="209">
        <f>_xlfn.DAYS(About!$A$3,'Core Indicators'!ES79)</f>
        <v>128</v>
      </c>
      <c r="L79" s="209">
        <f>_xlfn.DAYS(About!$A$3,'Core Indicators'!FI79)</f>
        <v>381</v>
      </c>
      <c r="M79" s="209">
        <f>_xlfn.DAYS(About!$A$3,'Core Indicators'!GG79)</f>
        <v>79</v>
      </c>
      <c r="N79" s="209">
        <f>_xlfn.DAYS(About!$A$3,'Core Indicators'!GO79)</f>
        <v>79</v>
      </c>
      <c r="O79" s="209">
        <f>_xlfn.DAYS(About!$A$3,'Core Indicators'!GW79)</f>
        <v>79</v>
      </c>
      <c r="P79" s="209">
        <f>_xlfn.DAYS(About!$A$3,'Core Indicators'!HE79)</f>
        <v>79</v>
      </c>
      <c r="Q79" s="209">
        <f>_xlfn.DAYS(About!$A$3,'Core Indicators'!HM79)</f>
        <v>79</v>
      </c>
      <c r="R79" s="209">
        <f>_xlfn.DAYS(About!$A$3,'Core Indicators'!HU79)</f>
        <v>79</v>
      </c>
      <c r="S79" s="209">
        <f>_xlfn.DAYS(About!$A$3,'Core Indicators'!IC79)</f>
        <v>79</v>
      </c>
      <c r="T79" s="209">
        <f>_xlfn.DAYS(About!$A$3,'Core Indicators'!IK79)</f>
        <v>79</v>
      </c>
      <c r="U79" s="209">
        <f>_xlfn.DAYS(About!$A$3,'Core Indicators'!IS79)</f>
        <v>79</v>
      </c>
      <c r="V79" s="209">
        <f t="shared" si="2"/>
        <v>128.9</v>
      </c>
    </row>
    <row r="80" spans="1:22" x14ac:dyDescent="0.35">
      <c r="A80" s="208" t="str">
        <f>Lists!C:C</f>
        <v>MOZ008</v>
      </c>
      <c r="B80" s="209">
        <f>_xlfn.DAYS(About!$A$3,'Core Indicators'!U80)</f>
        <v>128</v>
      </c>
      <c r="C80" s="209">
        <f>_xlfn.DAYS(About!$A$3,'Core Indicators'!AC80)</f>
        <v>128</v>
      </c>
      <c r="D80" s="209">
        <f>_xlfn.DAYS(About!$A$3,'Core Indicators'!AK80)</f>
        <v>100</v>
      </c>
      <c r="E80" s="209">
        <f>_xlfn.DAYS(About!$A$3,'Core Indicators'!AS80)</f>
        <v>100</v>
      </c>
      <c r="F80" s="209">
        <f>_xlfn.DAYS(About!$A$3,'Core Indicators'!BQ80)</f>
        <v>100</v>
      </c>
      <c r="G80" s="209">
        <f>_xlfn.DAYS(About!$A$3,'Core Indicators'!DM80)</f>
        <v>100</v>
      </c>
      <c r="H80" s="209">
        <f>_xlfn.DAYS(About!$A$3,'Core Indicators'!DU80)</f>
        <v>100</v>
      </c>
      <c r="I80" s="209">
        <f>_xlfn.DAYS(About!$A$3,'Core Indicators'!EC80)</f>
        <v>100</v>
      </c>
      <c r="J80" s="209">
        <f>_xlfn.DAYS(About!$A$3,'Core Indicators'!EK80)</f>
        <v>100</v>
      </c>
      <c r="K80" s="209">
        <f>_xlfn.DAYS(About!$A$3,'Core Indicators'!ES80)</f>
        <v>100</v>
      </c>
      <c r="L80" s="209">
        <f>_xlfn.DAYS(About!$A$3,'Core Indicators'!FI80)</f>
        <v>128</v>
      </c>
      <c r="M80" s="209">
        <f>_xlfn.DAYS(About!$A$3,'Core Indicators'!GG80)</f>
        <v>79</v>
      </c>
      <c r="N80" s="209">
        <f>_xlfn.DAYS(About!$A$3,'Core Indicators'!GO80)</f>
        <v>79</v>
      </c>
      <c r="O80" s="209">
        <f>_xlfn.DAYS(About!$A$3,'Core Indicators'!GW80)</f>
        <v>79</v>
      </c>
      <c r="P80" s="209">
        <f>_xlfn.DAYS(About!$A$3,'Core Indicators'!HE80)</f>
        <v>79</v>
      </c>
      <c r="Q80" s="209">
        <f>_xlfn.DAYS(About!$A$3,'Core Indicators'!HM80)</f>
        <v>79</v>
      </c>
      <c r="R80" s="209">
        <f>_xlfn.DAYS(About!$A$3,'Core Indicators'!HU80)</f>
        <v>79</v>
      </c>
      <c r="S80" s="209">
        <f>_xlfn.DAYS(About!$A$3,'Core Indicators'!IC80)</f>
        <v>79</v>
      </c>
      <c r="T80" s="209">
        <f>_xlfn.DAYS(About!$A$3,'Core Indicators'!IK80)</f>
        <v>79</v>
      </c>
      <c r="U80" s="209">
        <f>_xlfn.DAYS(About!$A$3,'Core Indicators'!IS80)</f>
        <v>79</v>
      </c>
      <c r="V80" s="209">
        <f t="shared" si="2"/>
        <v>100.7</v>
      </c>
    </row>
    <row r="81" spans="1:22" x14ac:dyDescent="0.35">
      <c r="A81" s="208" t="str">
        <f>Lists!C:C</f>
        <v>MRT002</v>
      </c>
      <c r="B81" s="209">
        <f>_xlfn.DAYS(About!$A$3,'Core Indicators'!U81)</f>
        <v>5</v>
      </c>
      <c r="C81" s="209">
        <f>_xlfn.DAYS(About!$A$3,'Core Indicators'!AC81)</f>
        <v>5</v>
      </c>
      <c r="D81" s="209">
        <f>_xlfn.DAYS(About!$A$3,'Core Indicators'!AK81)</f>
        <v>5</v>
      </c>
      <c r="E81" s="209">
        <f>_xlfn.DAYS(About!$A$3,'Core Indicators'!AS81)</f>
        <v>5</v>
      </c>
      <c r="F81" s="209">
        <f>_xlfn.DAYS(About!$A$3,'Core Indicators'!BQ81)</f>
        <v>5</v>
      </c>
      <c r="G81" s="209">
        <f>_xlfn.DAYS(About!$A$3,'Core Indicators'!DM81)</f>
        <v>5</v>
      </c>
      <c r="H81" s="209">
        <f>_xlfn.DAYS(About!$A$3,'Core Indicators'!DU81)</f>
        <v>5</v>
      </c>
      <c r="I81" s="209">
        <f>_xlfn.DAYS(About!$A$3,'Core Indicators'!EC81)</f>
        <v>5</v>
      </c>
      <c r="J81" s="209">
        <f>_xlfn.DAYS(About!$A$3,'Core Indicators'!EK81)</f>
        <v>5</v>
      </c>
      <c r="K81" s="209">
        <f>_xlfn.DAYS(About!$A$3,'Core Indicators'!ES81)</f>
        <v>5</v>
      </c>
      <c r="L81" s="209">
        <f>_xlfn.DAYS(About!$A$3,'Core Indicators'!FI81)</f>
        <v>1263</v>
      </c>
      <c r="M81" s="209">
        <f>_xlfn.DAYS(About!$A$3,'Core Indicators'!GG81)</f>
        <v>77</v>
      </c>
      <c r="N81" s="209">
        <f>_xlfn.DAYS(About!$A$3,'Core Indicators'!GO81)</f>
        <v>77</v>
      </c>
      <c r="O81" s="209">
        <f>_xlfn.DAYS(About!$A$3,'Core Indicators'!GW81)</f>
        <v>77</v>
      </c>
      <c r="P81" s="209">
        <f>_xlfn.DAYS(About!$A$3,'Core Indicators'!HE81)</f>
        <v>77</v>
      </c>
      <c r="Q81" s="209">
        <f>_xlfn.DAYS(About!$A$3,'Core Indicators'!HM81)</f>
        <v>77</v>
      </c>
      <c r="R81" s="209">
        <f>_xlfn.DAYS(About!$A$3,'Core Indicators'!HU81)</f>
        <v>77</v>
      </c>
      <c r="S81" s="209">
        <f>_xlfn.DAYS(About!$A$3,'Core Indicators'!IC81)</f>
        <v>77</v>
      </c>
      <c r="T81" s="209">
        <f>_xlfn.DAYS(About!$A$3,'Core Indicators'!IK81)</f>
        <v>77</v>
      </c>
      <c r="U81" s="209">
        <f>_xlfn.DAYS(About!$A$3,'Core Indicators'!IS81)</f>
        <v>77</v>
      </c>
      <c r="V81" s="209">
        <f t="shared" si="2"/>
        <v>138</v>
      </c>
    </row>
    <row r="82" spans="1:22" x14ac:dyDescent="0.35">
      <c r="A82" s="208" t="str">
        <f>Lists!C:C</f>
        <v>MRT003</v>
      </c>
      <c r="B82" s="209">
        <f>_xlfn.DAYS(About!$A$3,'Core Indicators'!U82)</f>
        <v>671</v>
      </c>
      <c r="C82" s="209">
        <f>_xlfn.DAYS(About!$A$3,'Core Indicators'!AC82)</f>
        <v>5</v>
      </c>
      <c r="D82" s="209">
        <f>_xlfn.DAYS(About!$A$3,'Core Indicators'!AK82)</f>
        <v>5</v>
      </c>
      <c r="E82" s="209">
        <f>_xlfn.DAYS(About!$A$3,'Core Indicators'!AS82)</f>
        <v>704</v>
      </c>
      <c r="F82" s="209">
        <f>_xlfn.DAYS(About!$A$3,'Core Indicators'!BQ82)</f>
        <v>5</v>
      </c>
      <c r="G82" s="209">
        <f>_xlfn.DAYS(About!$A$3,'Core Indicators'!DM82)</f>
        <v>5</v>
      </c>
      <c r="H82" s="209">
        <f>_xlfn.DAYS(About!$A$3,'Core Indicators'!DU82)</f>
        <v>5</v>
      </c>
      <c r="I82" s="209">
        <f>_xlfn.DAYS(About!$A$3,'Core Indicators'!EC82)</f>
        <v>5</v>
      </c>
      <c r="J82" s="209">
        <f>_xlfn.DAYS(About!$A$3,'Core Indicators'!EK82)</f>
        <v>5</v>
      </c>
      <c r="K82" s="209">
        <f>_xlfn.DAYS(About!$A$3,'Core Indicators'!ES82)</f>
        <v>5</v>
      </c>
      <c r="L82" s="209">
        <f>_xlfn.DAYS(About!$A$3,'Core Indicators'!FI82)</f>
        <v>704</v>
      </c>
      <c r="M82" s="209">
        <f>_xlfn.DAYS(About!$A$3,'Core Indicators'!GG82)</f>
        <v>77</v>
      </c>
      <c r="N82" s="209">
        <f>_xlfn.DAYS(About!$A$3,'Core Indicators'!GO82)</f>
        <v>77</v>
      </c>
      <c r="O82" s="209">
        <f>_xlfn.DAYS(About!$A$3,'Core Indicators'!GW82)</f>
        <v>77</v>
      </c>
      <c r="P82" s="209">
        <f>_xlfn.DAYS(About!$A$3,'Core Indicators'!HE82)</f>
        <v>77</v>
      </c>
      <c r="Q82" s="209">
        <f>_xlfn.DAYS(About!$A$3,'Core Indicators'!HM82)</f>
        <v>77</v>
      </c>
      <c r="R82" s="209">
        <f>_xlfn.DAYS(About!$A$3,'Core Indicators'!HU82)</f>
        <v>77</v>
      </c>
      <c r="S82" s="209">
        <f>_xlfn.DAYS(About!$A$3,'Core Indicators'!IC82)</f>
        <v>77</v>
      </c>
      <c r="T82" s="209">
        <f>_xlfn.DAYS(About!$A$3,'Core Indicators'!IK82)</f>
        <v>77</v>
      </c>
      <c r="U82" s="209">
        <f>_xlfn.DAYS(About!$A$3,'Core Indicators'!IS82)</f>
        <v>77</v>
      </c>
      <c r="V82" s="209">
        <f t="shared" si="2"/>
        <v>152</v>
      </c>
    </row>
    <row r="83" spans="1:22" x14ac:dyDescent="0.35">
      <c r="A83" s="208" t="str">
        <f>Lists!C:C</f>
        <v>MWI002</v>
      </c>
      <c r="B83" s="209">
        <f>_xlfn.DAYS(About!$A$3,'Core Indicators'!U83)</f>
        <v>322</v>
      </c>
      <c r="C83" s="209">
        <f>_xlfn.DAYS(About!$A$3,'Core Indicators'!AC83)</f>
        <v>322</v>
      </c>
      <c r="D83" s="209">
        <f>_xlfn.DAYS(About!$A$3,'Core Indicators'!AK83)</f>
        <v>125</v>
      </c>
      <c r="E83" s="209">
        <f>_xlfn.DAYS(About!$A$3,'Core Indicators'!AS83)</f>
        <v>125</v>
      </c>
      <c r="F83" s="209">
        <f>_xlfn.DAYS(About!$A$3,'Core Indicators'!BQ83)</f>
        <v>13</v>
      </c>
      <c r="G83" s="209">
        <f>_xlfn.DAYS(About!$A$3,'Core Indicators'!DM83)</f>
        <v>125</v>
      </c>
      <c r="H83" s="209">
        <f>_xlfn.DAYS(About!$A$3,'Core Indicators'!DU83)</f>
        <v>42</v>
      </c>
      <c r="I83" s="209">
        <f>_xlfn.DAYS(About!$A$3,'Core Indicators'!EC83)</f>
        <v>42</v>
      </c>
      <c r="J83" s="209">
        <f>_xlfn.DAYS(About!$A$3,'Core Indicators'!EK83)</f>
        <v>125</v>
      </c>
      <c r="K83" s="209">
        <f>_xlfn.DAYS(About!$A$3,'Core Indicators'!ES83)</f>
        <v>125</v>
      </c>
      <c r="L83" s="209">
        <f>_xlfn.DAYS(About!$A$3,'Core Indicators'!FI83)</f>
        <v>158</v>
      </c>
      <c r="M83" s="209">
        <f>_xlfn.DAYS(About!$A$3,'Core Indicators'!GG83)</f>
        <v>78</v>
      </c>
      <c r="N83" s="209">
        <f>_xlfn.DAYS(About!$A$3,'Core Indicators'!GO83)</f>
        <v>78</v>
      </c>
      <c r="O83" s="209">
        <f>_xlfn.DAYS(About!$A$3,'Core Indicators'!GW83)</f>
        <v>78</v>
      </c>
      <c r="P83" s="209">
        <f>_xlfn.DAYS(About!$A$3,'Core Indicators'!HE83)</f>
        <v>78</v>
      </c>
      <c r="Q83" s="209">
        <f>_xlfn.DAYS(About!$A$3,'Core Indicators'!HM83)</f>
        <v>78</v>
      </c>
      <c r="R83" s="209">
        <f>_xlfn.DAYS(About!$A$3,'Core Indicators'!HU83)</f>
        <v>78</v>
      </c>
      <c r="S83" s="209">
        <f>_xlfn.DAYS(About!$A$3,'Core Indicators'!IC83)</f>
        <v>78</v>
      </c>
      <c r="T83" s="209">
        <f>_xlfn.DAYS(About!$A$3,'Core Indicators'!IK83)</f>
        <v>78</v>
      </c>
      <c r="U83" s="209">
        <f>_xlfn.DAYS(About!$A$3,'Core Indicators'!IS83)</f>
        <v>78</v>
      </c>
      <c r="V83" s="209">
        <f t="shared" si="2"/>
        <v>95.8</v>
      </c>
    </row>
    <row r="84" spans="1:22" x14ac:dyDescent="0.35">
      <c r="A84" s="208" t="str">
        <f>Lists!C:C</f>
        <v>MWI004</v>
      </c>
      <c r="B84" s="209">
        <f>_xlfn.DAYS(About!$A$3,'Core Indicators'!U84)</f>
        <v>181</v>
      </c>
      <c r="C84" s="209">
        <f>_xlfn.DAYS(About!$A$3,'Core Indicators'!AC84)</f>
        <v>181</v>
      </c>
      <c r="D84" s="209">
        <f>_xlfn.DAYS(About!$A$3,'Core Indicators'!AK84)</f>
        <v>181</v>
      </c>
      <c r="E84" s="209">
        <f>_xlfn.DAYS(About!$A$3,'Core Indicators'!AS84)</f>
        <v>181</v>
      </c>
      <c r="F84" s="209">
        <f>_xlfn.DAYS(About!$A$3,'Core Indicators'!BQ84)</f>
        <v>181</v>
      </c>
      <c r="G84" s="209">
        <f>_xlfn.DAYS(About!$A$3,'Core Indicators'!DM84)</f>
        <v>26</v>
      </c>
      <c r="H84" s="209">
        <f>_xlfn.DAYS(About!$A$3,'Core Indicators'!DU84)</f>
        <v>42</v>
      </c>
      <c r="I84" s="209">
        <f>_xlfn.DAYS(About!$A$3,'Core Indicators'!EC84)</f>
        <v>42</v>
      </c>
      <c r="J84" s="209">
        <f>_xlfn.DAYS(About!$A$3,'Core Indicators'!EK84)</f>
        <v>181</v>
      </c>
      <c r="K84" s="209">
        <f>_xlfn.DAYS(About!$A$3,'Core Indicators'!ES84)</f>
        <v>181</v>
      </c>
      <c r="L84" s="209">
        <f>_xlfn.DAYS(About!$A$3,'Core Indicators'!FI84)</f>
        <v>181</v>
      </c>
      <c r="M84" s="209">
        <f>_xlfn.DAYS(About!$A$3,'Core Indicators'!GG84)</f>
        <v>78</v>
      </c>
      <c r="N84" s="209">
        <f>_xlfn.DAYS(About!$A$3,'Core Indicators'!GO84)</f>
        <v>78</v>
      </c>
      <c r="O84" s="209">
        <f>_xlfn.DAYS(About!$A$3,'Core Indicators'!GW84)</f>
        <v>78</v>
      </c>
      <c r="P84" s="209">
        <f>_xlfn.DAYS(About!$A$3,'Core Indicators'!HE84)</f>
        <v>78</v>
      </c>
      <c r="Q84" s="209">
        <f>_xlfn.DAYS(About!$A$3,'Core Indicators'!HM84)</f>
        <v>78</v>
      </c>
      <c r="R84" s="209">
        <f>_xlfn.DAYS(About!$A$3,'Core Indicators'!HU84)</f>
        <v>78</v>
      </c>
      <c r="S84" s="209">
        <f>_xlfn.DAYS(About!$A$3,'Core Indicators'!IC84)</f>
        <v>78</v>
      </c>
      <c r="T84" s="209">
        <f>_xlfn.DAYS(About!$A$3,'Core Indicators'!IK84)</f>
        <v>78</v>
      </c>
      <c r="U84" s="209">
        <f>_xlfn.DAYS(About!$A$3,'Core Indicators'!IS84)</f>
        <v>78</v>
      </c>
      <c r="V84" s="209">
        <f t="shared" si="2"/>
        <v>127.4</v>
      </c>
    </row>
    <row r="85" spans="1:22" x14ac:dyDescent="0.35">
      <c r="A85" s="208" t="str">
        <f>Lists!C:C</f>
        <v>MYS001</v>
      </c>
      <c r="B85" s="209">
        <f>_xlfn.DAYS(About!$A$3,'Core Indicators'!U85)</f>
        <v>61</v>
      </c>
      <c r="C85" s="209">
        <f>_xlfn.DAYS(About!$A$3,'Core Indicators'!AC85)</f>
        <v>61</v>
      </c>
      <c r="D85" s="209">
        <f>_xlfn.DAYS(About!$A$3,'Core Indicators'!AK85)</f>
        <v>61</v>
      </c>
      <c r="E85" s="209">
        <f>_xlfn.DAYS(About!$A$3,'Core Indicators'!AS85)</f>
        <v>34</v>
      </c>
      <c r="F85" s="209">
        <f>_xlfn.DAYS(About!$A$3,'Core Indicators'!BQ85)</f>
        <v>34</v>
      </c>
      <c r="G85" s="209">
        <f>_xlfn.DAYS(About!$A$3,'Core Indicators'!DM85)</f>
        <v>109</v>
      </c>
      <c r="H85" s="209">
        <f>_xlfn.DAYS(About!$A$3,'Core Indicators'!DU85)</f>
        <v>34</v>
      </c>
      <c r="I85" s="209">
        <f>_xlfn.DAYS(About!$A$3,'Core Indicators'!EC85)</f>
        <v>34</v>
      </c>
      <c r="J85" s="209">
        <f>_xlfn.DAYS(About!$A$3,'Core Indicators'!EK85)</f>
        <v>109</v>
      </c>
      <c r="K85" s="209">
        <f>_xlfn.DAYS(About!$A$3,'Core Indicators'!ES85)</f>
        <v>109</v>
      </c>
      <c r="L85" s="209">
        <f>_xlfn.DAYS(About!$A$3,'Core Indicators'!FI85)</f>
        <v>489</v>
      </c>
      <c r="M85" s="209">
        <f>_xlfn.DAYS(About!$A$3,'Core Indicators'!GG85)</f>
        <v>76</v>
      </c>
      <c r="N85" s="209">
        <f>_xlfn.DAYS(About!$A$3,'Core Indicators'!GO85)</f>
        <v>76</v>
      </c>
      <c r="O85" s="209">
        <f>_xlfn.DAYS(About!$A$3,'Core Indicators'!GW85)</f>
        <v>76</v>
      </c>
      <c r="P85" s="209">
        <f>_xlfn.DAYS(About!$A$3,'Core Indicators'!HE85)</f>
        <v>76</v>
      </c>
      <c r="Q85" s="209">
        <f>_xlfn.DAYS(About!$A$3,'Core Indicators'!HM85)</f>
        <v>76</v>
      </c>
      <c r="R85" s="209">
        <f>_xlfn.DAYS(About!$A$3,'Core Indicators'!HU85)</f>
        <v>76</v>
      </c>
      <c r="S85" s="209">
        <f>_xlfn.DAYS(About!$A$3,'Core Indicators'!IC85)</f>
        <v>76</v>
      </c>
      <c r="T85" s="209">
        <f>_xlfn.DAYS(About!$A$3,'Core Indicators'!IK85)</f>
        <v>76</v>
      </c>
      <c r="U85" s="209">
        <f>_xlfn.DAYS(About!$A$3,'Core Indicators'!IS85)</f>
        <v>76</v>
      </c>
      <c r="V85" s="209">
        <f t="shared" si="2"/>
        <v>108.9</v>
      </c>
    </row>
    <row r="86" spans="1:22" x14ac:dyDescent="0.35">
      <c r="A86" s="208" t="str">
        <f>Lists!C:C</f>
        <v>NAM002</v>
      </c>
      <c r="B86" s="209">
        <f>_xlfn.DAYS(About!$A$3,'Core Indicators'!U86)</f>
        <v>385</v>
      </c>
      <c r="C86" s="209">
        <f>_xlfn.DAYS(About!$A$3,'Core Indicators'!AC86)</f>
        <v>216</v>
      </c>
      <c r="D86" s="209">
        <f>_xlfn.DAYS(About!$A$3,'Core Indicators'!AK86)</f>
        <v>216</v>
      </c>
      <c r="E86" s="209">
        <f>_xlfn.DAYS(About!$A$3,'Core Indicators'!AS86)</f>
        <v>905</v>
      </c>
      <c r="F86" s="209">
        <f>_xlfn.DAYS(About!$A$3,'Core Indicators'!BQ86)</f>
        <v>13</v>
      </c>
      <c r="G86" s="209">
        <f>_xlfn.DAYS(About!$A$3,'Core Indicators'!DM86)</f>
        <v>216</v>
      </c>
      <c r="H86" s="209">
        <f>_xlfn.DAYS(About!$A$3,'Core Indicators'!DU86)</f>
        <v>216</v>
      </c>
      <c r="I86" s="209">
        <f>_xlfn.DAYS(About!$A$3,'Core Indicators'!EC86)</f>
        <v>216</v>
      </c>
      <c r="J86" s="209">
        <f>_xlfn.DAYS(About!$A$3,'Core Indicators'!EK86)</f>
        <v>216</v>
      </c>
      <c r="K86" s="209">
        <f>_xlfn.DAYS(About!$A$3,'Core Indicators'!ES86)</f>
        <v>216</v>
      </c>
      <c r="L86" s="209">
        <f>_xlfn.DAYS(About!$A$3,'Core Indicators'!FI86)</f>
        <v>385</v>
      </c>
      <c r="M86" s="209">
        <f>_xlfn.DAYS(About!$A$3,'Core Indicators'!GG86)</f>
        <v>78</v>
      </c>
      <c r="N86" s="209">
        <f>_xlfn.DAYS(About!$A$3,'Core Indicators'!GO86)</f>
        <v>78</v>
      </c>
      <c r="O86" s="209">
        <f>_xlfn.DAYS(About!$A$3,'Core Indicators'!GW86)</f>
        <v>78</v>
      </c>
      <c r="P86" s="209">
        <f>_xlfn.DAYS(About!$A$3,'Core Indicators'!HE86)</f>
        <v>78</v>
      </c>
      <c r="Q86" s="209">
        <f>_xlfn.DAYS(About!$A$3,'Core Indicators'!HM86)</f>
        <v>78</v>
      </c>
      <c r="R86" s="209">
        <f>_xlfn.DAYS(About!$A$3,'Core Indicators'!HU86)</f>
        <v>78</v>
      </c>
      <c r="S86" s="209">
        <f>_xlfn.DAYS(About!$A$3,'Core Indicators'!IC86)</f>
        <v>78</v>
      </c>
      <c r="T86" s="209">
        <f>_xlfn.DAYS(About!$A$3,'Core Indicators'!IK86)</f>
        <v>78</v>
      </c>
      <c r="U86" s="209">
        <f>_xlfn.DAYS(About!$A$3,'Core Indicators'!IS86)</f>
        <v>78</v>
      </c>
      <c r="V86" s="209">
        <f t="shared" si="2"/>
        <v>267.7</v>
      </c>
    </row>
    <row r="87" spans="1:22" x14ac:dyDescent="0.35">
      <c r="A87" s="208" t="str">
        <f>Lists!C:C</f>
        <v>NER001</v>
      </c>
      <c r="B87" s="209">
        <f>_xlfn.DAYS(About!$A$3,'Core Indicators'!U87)</f>
        <v>31</v>
      </c>
      <c r="C87" s="209">
        <f>_xlfn.DAYS(About!$A$3,'Core Indicators'!AC87)</f>
        <v>31</v>
      </c>
      <c r="D87" s="209">
        <f>_xlfn.DAYS(About!$A$3,'Core Indicators'!AK87)</f>
        <v>31</v>
      </c>
      <c r="E87" s="209">
        <f>_xlfn.DAYS(About!$A$3,'Core Indicators'!AS87)</f>
        <v>31</v>
      </c>
      <c r="F87" s="209">
        <f>_xlfn.DAYS(About!$A$3,'Core Indicators'!BQ87)</f>
        <v>31</v>
      </c>
      <c r="G87" s="209">
        <f>_xlfn.DAYS(About!$A$3,'Core Indicators'!DM87)</f>
        <v>31</v>
      </c>
      <c r="H87" s="209">
        <f>_xlfn.DAYS(About!$A$3,'Core Indicators'!DU87)</f>
        <v>31</v>
      </c>
      <c r="I87" s="209">
        <f>_xlfn.DAYS(About!$A$3,'Core Indicators'!EC87)</f>
        <v>31</v>
      </c>
      <c r="J87" s="209">
        <f>_xlfn.DAYS(About!$A$3,'Core Indicators'!EK87)</f>
        <v>31</v>
      </c>
      <c r="K87" s="209">
        <f>_xlfn.DAYS(About!$A$3,'Core Indicators'!ES87)</f>
        <v>31</v>
      </c>
      <c r="L87" s="209">
        <f>_xlfn.DAYS(About!$A$3,'Core Indicators'!FI87)</f>
        <v>31</v>
      </c>
      <c r="M87" s="209">
        <f>_xlfn.DAYS(About!$A$3,'Core Indicators'!GG87)</f>
        <v>97</v>
      </c>
      <c r="N87" s="209">
        <f>_xlfn.DAYS(About!$A$3,'Core Indicators'!GO87)</f>
        <v>97</v>
      </c>
      <c r="O87" s="209">
        <f>_xlfn.DAYS(About!$A$3,'Core Indicators'!GW87)</f>
        <v>97</v>
      </c>
      <c r="P87" s="209">
        <f>_xlfn.DAYS(About!$A$3,'Core Indicators'!HE87)</f>
        <v>97</v>
      </c>
      <c r="Q87" s="209">
        <f>_xlfn.DAYS(About!$A$3,'Core Indicators'!HM87)</f>
        <v>97</v>
      </c>
      <c r="R87" s="209">
        <f>_xlfn.DAYS(About!$A$3,'Core Indicators'!HU87)</f>
        <v>97</v>
      </c>
      <c r="S87" s="209">
        <f>_xlfn.DAYS(About!$A$3,'Core Indicators'!IC87)</f>
        <v>97</v>
      </c>
      <c r="T87" s="209">
        <f>_xlfn.DAYS(About!$A$3,'Core Indicators'!IK87)</f>
        <v>97</v>
      </c>
      <c r="U87" s="209">
        <f>_xlfn.DAYS(About!$A$3,'Core Indicators'!IS87)</f>
        <v>97</v>
      </c>
      <c r="V87" s="209">
        <f t="shared" si="2"/>
        <v>37.6</v>
      </c>
    </row>
    <row r="88" spans="1:22" x14ac:dyDescent="0.35">
      <c r="A88" s="208" t="str">
        <f>Lists!C:C</f>
        <v>NER002</v>
      </c>
      <c r="B88" s="209">
        <f>_xlfn.DAYS(About!$A$3,'Core Indicators'!U88)</f>
        <v>1265</v>
      </c>
      <c r="C88" s="209">
        <f>_xlfn.DAYS(About!$A$3,'Core Indicators'!AC88)</f>
        <v>548</v>
      </c>
      <c r="D88" s="209">
        <f>_xlfn.DAYS(About!$A$3,'Core Indicators'!AK88)</f>
        <v>548</v>
      </c>
      <c r="E88" s="209">
        <f>_xlfn.DAYS(About!$A$3,'Core Indicators'!AS88)</f>
        <v>153</v>
      </c>
      <c r="F88" s="209">
        <f>_xlfn.DAYS(About!$A$3,'Core Indicators'!BQ88)</f>
        <v>153</v>
      </c>
      <c r="G88" s="209">
        <f>_xlfn.DAYS(About!$A$3,'Core Indicators'!DM88)</f>
        <v>548</v>
      </c>
      <c r="H88" s="209">
        <f>_xlfn.DAYS(About!$A$3,'Core Indicators'!DU88)</f>
        <v>548</v>
      </c>
      <c r="I88" s="209">
        <f>_xlfn.DAYS(About!$A$3,'Core Indicators'!EC88)</f>
        <v>548</v>
      </c>
      <c r="J88" s="209">
        <f>_xlfn.DAYS(About!$A$3,'Core Indicators'!EK88)</f>
        <v>548</v>
      </c>
      <c r="K88" s="209">
        <f>_xlfn.DAYS(About!$A$3,'Core Indicators'!ES88)</f>
        <v>548</v>
      </c>
      <c r="L88" s="209">
        <f>_xlfn.DAYS(About!$A$3,'Core Indicators'!FI88)</f>
        <v>1265</v>
      </c>
      <c r="M88" s="209">
        <f>_xlfn.DAYS(About!$A$3,'Core Indicators'!GG88)</f>
        <v>97</v>
      </c>
      <c r="N88" s="209">
        <f>_xlfn.DAYS(About!$A$3,'Core Indicators'!GO88)</f>
        <v>97</v>
      </c>
      <c r="O88" s="209">
        <f>_xlfn.DAYS(About!$A$3,'Core Indicators'!GW88)</f>
        <v>97</v>
      </c>
      <c r="P88" s="209">
        <f>_xlfn.DAYS(About!$A$3,'Core Indicators'!HE88)</f>
        <v>97</v>
      </c>
      <c r="Q88" s="209">
        <f>_xlfn.DAYS(About!$A$3,'Core Indicators'!HM88)</f>
        <v>97</v>
      </c>
      <c r="R88" s="209">
        <f>_xlfn.DAYS(About!$A$3,'Core Indicators'!HU88)</f>
        <v>97</v>
      </c>
      <c r="S88" s="209">
        <f>_xlfn.DAYS(About!$A$3,'Core Indicators'!IC88)</f>
        <v>97</v>
      </c>
      <c r="T88" s="209">
        <f>_xlfn.DAYS(About!$A$3,'Core Indicators'!IK88)</f>
        <v>97</v>
      </c>
      <c r="U88" s="209">
        <f>_xlfn.DAYS(About!$A$3,'Core Indicators'!IS88)</f>
        <v>97</v>
      </c>
      <c r="V88" s="209">
        <f t="shared" si="2"/>
        <v>495.6</v>
      </c>
    </row>
    <row r="89" spans="1:22" x14ac:dyDescent="0.35">
      <c r="A89" s="208" t="str">
        <f>Lists!C:C</f>
        <v>NER003</v>
      </c>
      <c r="B89" s="209">
        <f>_xlfn.DAYS(About!$A$3,'Core Indicators'!U89)</f>
        <v>1265</v>
      </c>
      <c r="C89" s="209">
        <f>_xlfn.DAYS(About!$A$3,'Core Indicators'!AC89)</f>
        <v>548</v>
      </c>
      <c r="D89" s="209">
        <f>_xlfn.DAYS(About!$A$3,'Core Indicators'!AK89)</f>
        <v>548</v>
      </c>
      <c r="E89" s="209">
        <f>_xlfn.DAYS(About!$A$3,'Core Indicators'!AS89)</f>
        <v>153</v>
      </c>
      <c r="F89" s="209">
        <f>_xlfn.DAYS(About!$A$3,'Core Indicators'!BQ89)</f>
        <v>153</v>
      </c>
      <c r="G89" s="209">
        <f>_xlfn.DAYS(About!$A$3,'Core Indicators'!DM89)</f>
        <v>548</v>
      </c>
      <c r="H89" s="209">
        <f>_xlfn.DAYS(About!$A$3,'Core Indicators'!DU89)</f>
        <v>548</v>
      </c>
      <c r="I89" s="209">
        <f>_xlfn.DAYS(About!$A$3,'Core Indicators'!EC89)</f>
        <v>548</v>
      </c>
      <c r="J89" s="209">
        <f>_xlfn.DAYS(About!$A$3,'Core Indicators'!EK89)</f>
        <v>548</v>
      </c>
      <c r="K89" s="209">
        <f>_xlfn.DAYS(About!$A$3,'Core Indicators'!ES89)</f>
        <v>548</v>
      </c>
      <c r="L89" s="209">
        <f>_xlfn.DAYS(About!$A$3,'Core Indicators'!FI89)</f>
        <v>1265</v>
      </c>
      <c r="M89" s="209">
        <f>_xlfn.DAYS(About!$A$3,'Core Indicators'!GG89)</f>
        <v>97</v>
      </c>
      <c r="N89" s="209">
        <f>_xlfn.DAYS(About!$A$3,'Core Indicators'!GO89)</f>
        <v>97</v>
      </c>
      <c r="O89" s="209">
        <f>_xlfn.DAYS(About!$A$3,'Core Indicators'!GW89)</f>
        <v>97</v>
      </c>
      <c r="P89" s="209">
        <f>_xlfn.DAYS(About!$A$3,'Core Indicators'!HE89)</f>
        <v>97</v>
      </c>
      <c r="Q89" s="209">
        <f>_xlfn.DAYS(About!$A$3,'Core Indicators'!HM89)</f>
        <v>97</v>
      </c>
      <c r="R89" s="209">
        <f>_xlfn.DAYS(About!$A$3,'Core Indicators'!HU89)</f>
        <v>97</v>
      </c>
      <c r="S89" s="209">
        <f>_xlfn.DAYS(About!$A$3,'Core Indicators'!IC89)</f>
        <v>97</v>
      </c>
      <c r="T89" s="209">
        <f>_xlfn.DAYS(About!$A$3,'Core Indicators'!IK89)</f>
        <v>97</v>
      </c>
      <c r="U89" s="209">
        <f>_xlfn.DAYS(About!$A$3,'Core Indicators'!IS89)</f>
        <v>97</v>
      </c>
      <c r="V89" s="209">
        <f t="shared" si="2"/>
        <v>495.6</v>
      </c>
    </row>
    <row r="90" spans="1:22" x14ac:dyDescent="0.35">
      <c r="A90" s="208" t="str">
        <f>Lists!C:C</f>
        <v>NER004</v>
      </c>
      <c r="B90" s="209">
        <f>_xlfn.DAYS(About!$A$3,'Core Indicators'!U90)</f>
        <v>548</v>
      </c>
      <c r="C90" s="209">
        <f>_xlfn.DAYS(About!$A$3,'Core Indicators'!AC90)</f>
        <v>548</v>
      </c>
      <c r="D90" s="209">
        <f>_xlfn.DAYS(About!$A$3,'Core Indicators'!AK90)</f>
        <v>548</v>
      </c>
      <c r="E90" s="209">
        <f>_xlfn.DAYS(About!$A$3,'Core Indicators'!AS90)</f>
        <v>305</v>
      </c>
      <c r="F90" s="209">
        <f>_xlfn.DAYS(About!$A$3,'Core Indicators'!BQ90)</f>
        <v>305</v>
      </c>
      <c r="G90" s="209">
        <f>_xlfn.DAYS(About!$A$3,'Core Indicators'!DM90)</f>
        <v>548</v>
      </c>
      <c r="H90" s="209">
        <f>_xlfn.DAYS(About!$A$3,'Core Indicators'!DU90)</f>
        <v>548</v>
      </c>
      <c r="I90" s="209">
        <f>_xlfn.DAYS(About!$A$3,'Core Indicators'!EC90)</f>
        <v>548</v>
      </c>
      <c r="J90" s="209">
        <f>_xlfn.DAYS(About!$A$3,'Core Indicators'!EK90)</f>
        <v>548</v>
      </c>
      <c r="K90" s="209">
        <f>_xlfn.DAYS(About!$A$3,'Core Indicators'!ES90)</f>
        <v>548</v>
      </c>
      <c r="L90" s="209">
        <f>_xlfn.DAYS(About!$A$3,'Core Indicators'!FI90)</f>
        <v>958</v>
      </c>
      <c r="M90" s="209">
        <f>_xlfn.DAYS(About!$A$3,'Core Indicators'!GG90)</f>
        <v>97</v>
      </c>
      <c r="N90" s="209">
        <f>_xlfn.DAYS(About!$A$3,'Core Indicators'!GO90)</f>
        <v>97</v>
      </c>
      <c r="O90" s="209">
        <f>_xlfn.DAYS(About!$A$3,'Core Indicators'!GW90)</f>
        <v>97</v>
      </c>
      <c r="P90" s="209">
        <f>_xlfn.DAYS(About!$A$3,'Core Indicators'!HE90)</f>
        <v>97</v>
      </c>
      <c r="Q90" s="209">
        <f>_xlfn.DAYS(About!$A$3,'Core Indicators'!HM90)</f>
        <v>97</v>
      </c>
      <c r="R90" s="209">
        <f>_xlfn.DAYS(About!$A$3,'Core Indicators'!HU90)</f>
        <v>97</v>
      </c>
      <c r="S90" s="209">
        <f>_xlfn.DAYS(About!$A$3,'Core Indicators'!IC90)</f>
        <v>97</v>
      </c>
      <c r="T90" s="209">
        <f>_xlfn.DAYS(About!$A$3,'Core Indicators'!IK90)</f>
        <v>97</v>
      </c>
      <c r="U90" s="209">
        <f>_xlfn.DAYS(About!$A$3,'Core Indicators'!IS90)</f>
        <v>97</v>
      </c>
      <c r="V90" s="209">
        <f t="shared" si="2"/>
        <v>495.3</v>
      </c>
    </row>
    <row r="91" spans="1:22" x14ac:dyDescent="0.35">
      <c r="A91" s="208" t="str">
        <f>Lists!C:C</f>
        <v>NGA001</v>
      </c>
      <c r="B91" s="209">
        <f>_xlfn.DAYS(About!$A$3,'Core Indicators'!U91)</f>
        <v>1124</v>
      </c>
      <c r="C91" s="209">
        <f>_xlfn.DAYS(About!$A$3,'Core Indicators'!AC91)</f>
        <v>158</v>
      </c>
      <c r="D91" s="209">
        <f>_xlfn.DAYS(About!$A$3,'Core Indicators'!AK91)</f>
        <v>6</v>
      </c>
      <c r="E91" s="209">
        <f>_xlfn.DAYS(About!$A$3,'Core Indicators'!AS91)</f>
        <v>6</v>
      </c>
      <c r="F91" s="209">
        <f>_xlfn.DAYS(About!$A$3,'Core Indicators'!BQ91)</f>
        <v>6</v>
      </c>
      <c r="G91" s="209">
        <f>_xlfn.DAYS(About!$A$3,'Core Indicators'!DM91)</f>
        <v>6</v>
      </c>
      <c r="H91" s="209">
        <f>_xlfn.DAYS(About!$A$3,'Core Indicators'!DU91)</f>
        <v>6</v>
      </c>
      <c r="I91" s="209">
        <f>_xlfn.DAYS(About!$A$3,'Core Indicators'!EC91)</f>
        <v>6</v>
      </c>
      <c r="J91" s="209">
        <f>_xlfn.DAYS(About!$A$3,'Core Indicators'!EK91)</f>
        <v>6</v>
      </c>
      <c r="K91" s="209">
        <f>_xlfn.DAYS(About!$A$3,'Core Indicators'!ES91)</f>
        <v>6</v>
      </c>
      <c r="L91" s="209">
        <f>_xlfn.DAYS(About!$A$3,'Core Indicators'!FI91)</f>
        <v>1124</v>
      </c>
      <c r="M91" s="209">
        <f>_xlfn.DAYS(About!$A$3,'Core Indicators'!GG91)</f>
        <v>77</v>
      </c>
      <c r="N91" s="209">
        <f>_xlfn.DAYS(About!$A$3,'Core Indicators'!GO91)</f>
        <v>77</v>
      </c>
      <c r="O91" s="209">
        <f>_xlfn.DAYS(About!$A$3,'Core Indicators'!GW91)</f>
        <v>77</v>
      </c>
      <c r="P91" s="209">
        <f>_xlfn.DAYS(About!$A$3,'Core Indicators'!HE91)</f>
        <v>77</v>
      </c>
      <c r="Q91" s="209">
        <f>_xlfn.DAYS(About!$A$3,'Core Indicators'!HM91)</f>
        <v>77</v>
      </c>
      <c r="R91" s="209">
        <f>_xlfn.DAYS(About!$A$3,'Core Indicators'!HU91)</f>
        <v>77</v>
      </c>
      <c r="S91" s="209">
        <f>_xlfn.DAYS(About!$A$3,'Core Indicators'!IC91)</f>
        <v>77</v>
      </c>
      <c r="T91" s="209">
        <f>_xlfn.DAYS(About!$A$3,'Core Indicators'!IK91)</f>
        <v>77</v>
      </c>
      <c r="U91" s="209">
        <f>_xlfn.DAYS(About!$A$3,'Core Indicators'!IS91)</f>
        <v>77</v>
      </c>
      <c r="V91" s="209">
        <f t="shared" si="2"/>
        <v>124.9</v>
      </c>
    </row>
    <row r="92" spans="1:22" x14ac:dyDescent="0.35">
      <c r="A92" s="208" t="str">
        <f>Lists!C:C</f>
        <v>NGA003</v>
      </c>
      <c r="B92" s="209">
        <f>_xlfn.DAYS(About!$A$3,'Core Indicators'!U92)</f>
        <v>608</v>
      </c>
      <c r="C92" s="209">
        <f>_xlfn.DAYS(About!$A$3,'Core Indicators'!AC92)</f>
        <v>32</v>
      </c>
      <c r="D92" s="209">
        <f>_xlfn.DAYS(About!$A$3,'Core Indicators'!AK92)</f>
        <v>6</v>
      </c>
      <c r="E92" s="209">
        <f>_xlfn.DAYS(About!$A$3,'Core Indicators'!AS92)</f>
        <v>6</v>
      </c>
      <c r="F92" s="209">
        <f>_xlfn.DAYS(About!$A$3,'Core Indicators'!BQ92)</f>
        <v>6</v>
      </c>
      <c r="G92" s="209">
        <f>_xlfn.DAYS(About!$A$3,'Core Indicators'!DM92)</f>
        <v>6</v>
      </c>
      <c r="H92" s="209">
        <f>_xlfn.DAYS(About!$A$3,'Core Indicators'!DU92)</f>
        <v>6</v>
      </c>
      <c r="I92" s="209">
        <f>_xlfn.DAYS(About!$A$3,'Core Indicators'!EC92)</f>
        <v>6</v>
      </c>
      <c r="J92" s="209">
        <f>_xlfn.DAYS(About!$A$3,'Core Indicators'!EK92)</f>
        <v>6</v>
      </c>
      <c r="K92" s="209">
        <f>_xlfn.DAYS(About!$A$3,'Core Indicators'!ES92)</f>
        <v>6</v>
      </c>
      <c r="L92" s="209">
        <f>_xlfn.DAYS(About!$A$3,'Core Indicators'!FI92)</f>
        <v>1125</v>
      </c>
      <c r="M92" s="209">
        <f>_xlfn.DAYS(About!$A$3,'Core Indicators'!GG92)</f>
        <v>77</v>
      </c>
      <c r="N92" s="209">
        <f>_xlfn.DAYS(About!$A$3,'Core Indicators'!GO92)</f>
        <v>77</v>
      </c>
      <c r="O92" s="209">
        <f>_xlfn.DAYS(About!$A$3,'Core Indicators'!GW92)</f>
        <v>77</v>
      </c>
      <c r="P92" s="209">
        <f>_xlfn.DAYS(About!$A$3,'Core Indicators'!HE92)</f>
        <v>77</v>
      </c>
      <c r="Q92" s="209">
        <f>_xlfn.DAYS(About!$A$3,'Core Indicators'!HM92)</f>
        <v>77</v>
      </c>
      <c r="R92" s="209">
        <f>_xlfn.DAYS(About!$A$3,'Core Indicators'!HU92)</f>
        <v>77</v>
      </c>
      <c r="S92" s="209">
        <f>_xlfn.DAYS(About!$A$3,'Core Indicators'!IC92)</f>
        <v>77</v>
      </c>
      <c r="T92" s="209">
        <f>_xlfn.DAYS(About!$A$3,'Core Indicators'!IK92)</f>
        <v>77</v>
      </c>
      <c r="U92" s="209">
        <f>_xlfn.DAYS(About!$A$3,'Core Indicators'!IS92)</f>
        <v>77</v>
      </c>
      <c r="V92" s="209">
        <f t="shared" si="2"/>
        <v>125</v>
      </c>
    </row>
    <row r="93" spans="1:22" x14ac:dyDescent="0.35">
      <c r="A93" s="208" t="str">
        <f>Lists!C:C</f>
        <v>NGA004</v>
      </c>
      <c r="B93" s="209">
        <f>_xlfn.DAYS(About!$A$3,'Core Indicators'!U93)</f>
        <v>1126</v>
      </c>
      <c r="C93" s="209">
        <f>_xlfn.DAYS(About!$A$3,'Core Indicators'!AC93)</f>
        <v>32</v>
      </c>
      <c r="D93" s="209">
        <f>_xlfn.DAYS(About!$A$3,'Core Indicators'!AK93)</f>
        <v>32</v>
      </c>
      <c r="E93" s="209">
        <f>_xlfn.DAYS(About!$A$3,'Core Indicators'!AS93)</f>
        <v>6</v>
      </c>
      <c r="F93" s="209">
        <f>_xlfn.DAYS(About!$A$3,'Core Indicators'!BQ93)</f>
        <v>6</v>
      </c>
      <c r="G93" s="209">
        <f>_xlfn.DAYS(About!$A$3,'Core Indicators'!DM93)</f>
        <v>32</v>
      </c>
      <c r="H93" s="209">
        <f>_xlfn.DAYS(About!$A$3,'Core Indicators'!DU93)</f>
        <v>32</v>
      </c>
      <c r="I93" s="209">
        <f>_xlfn.DAYS(About!$A$3,'Core Indicators'!EC93)</f>
        <v>32</v>
      </c>
      <c r="J93" s="209">
        <f>_xlfn.DAYS(About!$A$3,'Core Indicators'!EK93)</f>
        <v>32</v>
      </c>
      <c r="K93" s="209">
        <f>_xlfn.DAYS(About!$A$3,'Core Indicators'!ES93)</f>
        <v>32</v>
      </c>
      <c r="L93" s="209">
        <f>_xlfn.DAYS(About!$A$3,'Core Indicators'!FI93)</f>
        <v>1126</v>
      </c>
      <c r="M93" s="209">
        <f>_xlfn.DAYS(About!$A$3,'Core Indicators'!GG93)</f>
        <v>80</v>
      </c>
      <c r="N93" s="209">
        <f>_xlfn.DAYS(About!$A$3,'Core Indicators'!GO93)</f>
        <v>80</v>
      </c>
      <c r="O93" s="209">
        <f>_xlfn.DAYS(About!$A$3,'Core Indicators'!GW93)</f>
        <v>80</v>
      </c>
      <c r="P93" s="209">
        <f>_xlfn.DAYS(About!$A$3,'Core Indicators'!HE93)</f>
        <v>80</v>
      </c>
      <c r="Q93" s="209">
        <f>_xlfn.DAYS(About!$A$3,'Core Indicators'!HM93)</f>
        <v>80</v>
      </c>
      <c r="R93" s="209">
        <f>_xlfn.DAYS(About!$A$3,'Core Indicators'!HU93)</f>
        <v>80</v>
      </c>
      <c r="S93" s="209">
        <f>_xlfn.DAYS(About!$A$3,'Core Indicators'!IC93)</f>
        <v>80</v>
      </c>
      <c r="T93" s="209">
        <f>_xlfn.DAYS(About!$A$3,'Core Indicators'!IK93)</f>
        <v>80</v>
      </c>
      <c r="U93" s="209">
        <f>_xlfn.DAYS(About!$A$3,'Core Indicators'!IS93)</f>
        <v>80</v>
      </c>
      <c r="V93" s="209">
        <f t="shared" si="2"/>
        <v>141</v>
      </c>
    </row>
    <row r="94" spans="1:22" x14ac:dyDescent="0.35">
      <c r="A94" s="208" t="str">
        <f>Lists!C:C</f>
        <v>NGA007</v>
      </c>
      <c r="B94" s="209">
        <f>_xlfn.DAYS(About!$A$3,'Core Indicators'!U94)</f>
        <v>824</v>
      </c>
      <c r="C94" s="209">
        <f>_xlfn.DAYS(About!$A$3,'Core Indicators'!AC94)</f>
        <v>34</v>
      </c>
      <c r="D94" s="209">
        <f>_xlfn.DAYS(About!$A$3,'Core Indicators'!AK94)</f>
        <v>6</v>
      </c>
      <c r="E94" s="209">
        <f>_xlfn.DAYS(About!$A$3,'Core Indicators'!AS94)</f>
        <v>6</v>
      </c>
      <c r="F94" s="209">
        <f>_xlfn.DAYS(About!$A$3,'Core Indicators'!BQ94)</f>
        <v>6</v>
      </c>
      <c r="G94" s="209">
        <f>_xlfn.DAYS(About!$A$3,'Core Indicators'!DM94)</f>
        <v>6</v>
      </c>
      <c r="H94" s="209">
        <f>_xlfn.DAYS(About!$A$3,'Core Indicators'!DU94)</f>
        <v>6</v>
      </c>
      <c r="I94" s="209">
        <f>_xlfn.DAYS(About!$A$3,'Core Indicators'!EC94)</f>
        <v>6</v>
      </c>
      <c r="J94" s="209">
        <f>_xlfn.DAYS(About!$A$3,'Core Indicators'!EK94)</f>
        <v>6</v>
      </c>
      <c r="K94" s="209">
        <f>_xlfn.DAYS(About!$A$3,'Core Indicators'!ES94)</f>
        <v>6</v>
      </c>
      <c r="L94" s="209">
        <f>_xlfn.DAYS(About!$A$3,'Core Indicators'!FI94)</f>
        <v>958</v>
      </c>
      <c r="M94" s="209">
        <f>_xlfn.DAYS(About!$A$3,'Core Indicators'!GG94)</f>
        <v>79</v>
      </c>
      <c r="N94" s="209">
        <f>_xlfn.DAYS(About!$A$3,'Core Indicators'!GO94)</f>
        <v>79</v>
      </c>
      <c r="O94" s="209">
        <f>_xlfn.DAYS(About!$A$3,'Core Indicators'!GW94)</f>
        <v>79</v>
      </c>
      <c r="P94" s="209">
        <f>_xlfn.DAYS(About!$A$3,'Core Indicators'!HE94)</f>
        <v>79</v>
      </c>
      <c r="Q94" s="209">
        <f>_xlfn.DAYS(About!$A$3,'Core Indicators'!HM94)</f>
        <v>79</v>
      </c>
      <c r="R94" s="209">
        <f>_xlfn.DAYS(About!$A$3,'Core Indicators'!HU94)</f>
        <v>79</v>
      </c>
      <c r="S94" s="209">
        <f>_xlfn.DAYS(About!$A$3,'Core Indicators'!IC94)</f>
        <v>79</v>
      </c>
      <c r="T94" s="209">
        <f>_xlfn.DAYS(About!$A$3,'Core Indicators'!IK94)</f>
        <v>79</v>
      </c>
      <c r="U94" s="209">
        <f>_xlfn.DAYS(About!$A$3,'Core Indicators'!IS94)</f>
        <v>79</v>
      </c>
      <c r="V94" s="209">
        <f t="shared" si="2"/>
        <v>108.5</v>
      </c>
    </row>
    <row r="95" spans="1:22" x14ac:dyDescent="0.35">
      <c r="A95" s="208" t="str">
        <f>Lists!C:C</f>
        <v>NGA008</v>
      </c>
      <c r="B95" s="209">
        <f>_xlfn.DAYS(About!$A$3,'Core Indicators'!U95)</f>
        <v>397</v>
      </c>
      <c r="C95" s="209">
        <f>_xlfn.DAYS(About!$A$3,'Core Indicators'!AC95)</f>
        <v>34</v>
      </c>
      <c r="D95" s="209">
        <f>_xlfn.DAYS(About!$A$3,'Core Indicators'!AK95)</f>
        <v>6</v>
      </c>
      <c r="E95" s="209">
        <f>_xlfn.DAYS(About!$A$3,'Core Indicators'!AS95)</f>
        <v>6</v>
      </c>
      <c r="F95" s="209">
        <f>_xlfn.DAYS(About!$A$3,'Core Indicators'!BQ95)</f>
        <v>6</v>
      </c>
      <c r="G95" s="209">
        <f>_xlfn.DAYS(About!$A$3,'Core Indicators'!DM95)</f>
        <v>6</v>
      </c>
      <c r="H95" s="209">
        <f>_xlfn.DAYS(About!$A$3,'Core Indicators'!DU95)</f>
        <v>6</v>
      </c>
      <c r="I95" s="209">
        <f>_xlfn.DAYS(About!$A$3,'Core Indicators'!EC95)</f>
        <v>6</v>
      </c>
      <c r="J95" s="209">
        <f>_xlfn.DAYS(About!$A$3,'Core Indicators'!EK95)</f>
        <v>6</v>
      </c>
      <c r="K95" s="209">
        <f>_xlfn.DAYS(About!$A$3,'Core Indicators'!ES95)</f>
        <v>6</v>
      </c>
      <c r="L95" s="209">
        <f>_xlfn.DAYS(About!$A$3,'Core Indicators'!FI95)</f>
        <v>914</v>
      </c>
      <c r="M95" s="209">
        <f>_xlfn.DAYS(About!$A$3,'Core Indicators'!GG95)</f>
        <v>79</v>
      </c>
      <c r="N95" s="209">
        <f>_xlfn.DAYS(About!$A$3,'Core Indicators'!GO95)</f>
        <v>79</v>
      </c>
      <c r="O95" s="209">
        <f>_xlfn.DAYS(About!$A$3,'Core Indicators'!GW95)</f>
        <v>79</v>
      </c>
      <c r="P95" s="209">
        <f>_xlfn.DAYS(About!$A$3,'Core Indicators'!HE95)</f>
        <v>79</v>
      </c>
      <c r="Q95" s="209">
        <f>_xlfn.DAYS(About!$A$3,'Core Indicators'!HM95)</f>
        <v>79</v>
      </c>
      <c r="R95" s="209">
        <f>_xlfn.DAYS(About!$A$3,'Core Indicators'!HU95)</f>
        <v>79</v>
      </c>
      <c r="S95" s="209">
        <f>_xlfn.DAYS(About!$A$3,'Core Indicators'!IC95)</f>
        <v>79</v>
      </c>
      <c r="T95" s="209">
        <f>_xlfn.DAYS(About!$A$3,'Core Indicators'!IK95)</f>
        <v>79</v>
      </c>
      <c r="U95" s="209">
        <f>_xlfn.DAYS(About!$A$3,'Core Indicators'!IS95)</f>
        <v>79</v>
      </c>
      <c r="V95" s="209">
        <f t="shared" si="2"/>
        <v>104.1</v>
      </c>
    </row>
    <row r="96" spans="1:22" x14ac:dyDescent="0.35">
      <c r="A96" s="208" t="str">
        <f>Lists!C:C</f>
        <v>NIC001</v>
      </c>
      <c r="B96" s="209">
        <f>_xlfn.DAYS(About!$A$3,'Core Indicators'!U96)</f>
        <v>5</v>
      </c>
      <c r="C96" s="209">
        <f>_xlfn.DAYS(About!$A$3,'Core Indicators'!AC96)</f>
        <v>5</v>
      </c>
      <c r="D96" s="209">
        <f>_xlfn.DAYS(About!$A$3,'Core Indicators'!AK96)</f>
        <v>5</v>
      </c>
      <c r="E96" s="209">
        <f>_xlfn.DAYS(About!$A$3,'Core Indicators'!AS96)</f>
        <v>5</v>
      </c>
      <c r="F96" s="209">
        <f>_xlfn.DAYS(About!$A$3,'Core Indicators'!BQ96)</f>
        <v>5</v>
      </c>
      <c r="G96" s="209">
        <f>_xlfn.DAYS(About!$A$3,'Core Indicators'!DM96)</f>
        <v>5</v>
      </c>
      <c r="H96" s="209">
        <f>_xlfn.DAYS(About!$A$3,'Core Indicators'!DU96)</f>
        <v>5</v>
      </c>
      <c r="I96" s="209">
        <f>_xlfn.DAYS(About!$A$3,'Core Indicators'!EC96)</f>
        <v>5</v>
      </c>
      <c r="J96" s="209">
        <f>_xlfn.DAYS(About!$A$3,'Core Indicators'!EK96)</f>
        <v>5</v>
      </c>
      <c r="K96" s="209">
        <f>_xlfn.DAYS(About!$A$3,'Core Indicators'!ES96)</f>
        <v>5</v>
      </c>
      <c r="L96" s="209">
        <f>_xlfn.DAYS(About!$A$3,'Core Indicators'!FI96)</f>
        <v>5</v>
      </c>
      <c r="M96" s="209">
        <f>_xlfn.DAYS(About!$A$3,'Core Indicators'!GG96)</f>
        <v>95</v>
      </c>
      <c r="N96" s="209">
        <f>_xlfn.DAYS(About!$A$3,'Core Indicators'!GO96)</f>
        <v>95</v>
      </c>
      <c r="O96" s="209">
        <f>_xlfn.DAYS(About!$A$3,'Core Indicators'!GW96)</f>
        <v>95</v>
      </c>
      <c r="P96" s="209">
        <f>_xlfn.DAYS(About!$A$3,'Core Indicators'!HE96)</f>
        <v>95</v>
      </c>
      <c r="Q96" s="209">
        <f>_xlfn.DAYS(About!$A$3,'Core Indicators'!HM96)</f>
        <v>95</v>
      </c>
      <c r="R96" s="209">
        <f>_xlfn.DAYS(About!$A$3,'Core Indicators'!HU96)</f>
        <v>95</v>
      </c>
      <c r="S96" s="209">
        <f>_xlfn.DAYS(About!$A$3,'Core Indicators'!IC96)</f>
        <v>95</v>
      </c>
      <c r="T96" s="209">
        <f>_xlfn.DAYS(About!$A$3,'Core Indicators'!IK96)</f>
        <v>95</v>
      </c>
      <c r="U96" s="209">
        <f>_xlfn.DAYS(About!$A$3,'Core Indicators'!IS96)</f>
        <v>95</v>
      </c>
      <c r="V96" s="209">
        <f t="shared" si="2"/>
        <v>14</v>
      </c>
    </row>
    <row r="97" spans="1:22" x14ac:dyDescent="0.35">
      <c r="A97" s="208" t="str">
        <f>Lists!C:C</f>
        <v>PAK001</v>
      </c>
      <c r="B97" s="209">
        <f>_xlfn.DAYS(About!$A$3,'Core Indicators'!U97)</f>
        <v>215</v>
      </c>
      <c r="C97" s="209">
        <f>_xlfn.DAYS(About!$A$3,'Core Indicators'!AC97)</f>
        <v>202</v>
      </c>
      <c r="D97" s="209">
        <f>_xlfn.DAYS(About!$A$3,'Core Indicators'!AK97)</f>
        <v>202</v>
      </c>
      <c r="E97" s="209">
        <f>_xlfn.DAYS(About!$A$3,'Core Indicators'!AS97)</f>
        <v>215</v>
      </c>
      <c r="F97" s="209">
        <f>_xlfn.DAYS(About!$A$3,'Core Indicators'!BQ97)</f>
        <v>3</v>
      </c>
      <c r="G97" s="209">
        <f>_xlfn.DAYS(About!$A$3,'Core Indicators'!DM97)</f>
        <v>202</v>
      </c>
      <c r="H97" s="209">
        <f>_xlfn.DAYS(About!$A$3,'Core Indicators'!DU97)</f>
        <v>202</v>
      </c>
      <c r="I97" s="209">
        <f>_xlfn.DAYS(About!$A$3,'Core Indicators'!EC97)</f>
        <v>202</v>
      </c>
      <c r="J97" s="209">
        <f>_xlfn.DAYS(About!$A$3,'Core Indicators'!EK97)</f>
        <v>202</v>
      </c>
      <c r="K97" s="209">
        <f>_xlfn.DAYS(About!$A$3,'Core Indicators'!ES97)</f>
        <v>202</v>
      </c>
      <c r="L97" s="209">
        <f>_xlfn.DAYS(About!$A$3,'Core Indicators'!FI97)</f>
        <v>1270</v>
      </c>
      <c r="M97" s="209">
        <f>_xlfn.DAYS(About!$A$3,'Core Indicators'!GG97)</f>
        <v>83</v>
      </c>
      <c r="N97" s="209">
        <f>_xlfn.DAYS(About!$A$3,'Core Indicators'!GO97)</f>
        <v>83</v>
      </c>
      <c r="O97" s="209">
        <f>_xlfn.DAYS(About!$A$3,'Core Indicators'!GW97)</f>
        <v>83</v>
      </c>
      <c r="P97" s="209">
        <f>_xlfn.DAYS(About!$A$3,'Core Indicators'!HE97)</f>
        <v>83</v>
      </c>
      <c r="Q97" s="209">
        <f>_xlfn.DAYS(About!$A$3,'Core Indicators'!HM97)</f>
        <v>83</v>
      </c>
      <c r="R97" s="209">
        <f>_xlfn.DAYS(About!$A$3,'Core Indicators'!HU97)</f>
        <v>83</v>
      </c>
      <c r="S97" s="209">
        <f>_xlfn.DAYS(About!$A$3,'Core Indicators'!IC97)</f>
        <v>83</v>
      </c>
      <c r="T97" s="209">
        <f>_xlfn.DAYS(About!$A$3,'Core Indicators'!IK97)</f>
        <v>83</v>
      </c>
      <c r="U97" s="209">
        <f>_xlfn.DAYS(About!$A$3,'Core Indicators'!IS97)</f>
        <v>83</v>
      </c>
      <c r="V97" s="209">
        <f t="shared" si="2"/>
        <v>278.3</v>
      </c>
    </row>
    <row r="98" spans="1:22" x14ac:dyDescent="0.35">
      <c r="A98" s="208" t="str">
        <f>Lists!C:C</f>
        <v>PAK004</v>
      </c>
      <c r="B98" s="209">
        <f>_xlfn.DAYS(About!$A$3,'Core Indicators'!U98)</f>
        <v>215</v>
      </c>
      <c r="C98" s="209">
        <f>_xlfn.DAYS(About!$A$3,'Core Indicators'!AC98)</f>
        <v>215</v>
      </c>
      <c r="D98" s="209">
        <f>_xlfn.DAYS(About!$A$3,'Core Indicators'!AK98)</f>
        <v>215</v>
      </c>
      <c r="E98" s="209">
        <f>_xlfn.DAYS(About!$A$3,'Core Indicators'!AS98)</f>
        <v>215</v>
      </c>
      <c r="F98" s="209">
        <f>_xlfn.DAYS(About!$A$3,'Core Indicators'!BQ98)</f>
        <v>116</v>
      </c>
      <c r="G98" s="209">
        <f>_xlfn.DAYS(About!$A$3,'Core Indicators'!DM98)</f>
        <v>215</v>
      </c>
      <c r="H98" s="209">
        <f>_xlfn.DAYS(About!$A$3,'Core Indicators'!DU98)</f>
        <v>215</v>
      </c>
      <c r="I98" s="209">
        <f>_xlfn.DAYS(About!$A$3,'Core Indicators'!EC98)</f>
        <v>215</v>
      </c>
      <c r="J98" s="209">
        <f>_xlfn.DAYS(About!$A$3,'Core Indicators'!EK98)</f>
        <v>215</v>
      </c>
      <c r="K98" s="209">
        <f>_xlfn.DAYS(About!$A$3,'Core Indicators'!ES98)</f>
        <v>215</v>
      </c>
      <c r="L98" s="209">
        <f>_xlfn.DAYS(About!$A$3,'Core Indicators'!FI98)</f>
        <v>1250</v>
      </c>
      <c r="M98" s="209">
        <f>_xlfn.DAYS(About!$A$3,'Core Indicators'!GG98)</f>
        <v>76</v>
      </c>
      <c r="N98" s="209">
        <f>_xlfn.DAYS(About!$A$3,'Core Indicators'!GO98)</f>
        <v>76</v>
      </c>
      <c r="O98" s="209">
        <f>_xlfn.DAYS(About!$A$3,'Core Indicators'!GW98)</f>
        <v>76</v>
      </c>
      <c r="P98" s="209">
        <f>_xlfn.DAYS(About!$A$3,'Core Indicators'!HE98)</f>
        <v>76</v>
      </c>
      <c r="Q98" s="209">
        <f>_xlfn.DAYS(About!$A$3,'Core Indicators'!HM98)</f>
        <v>76</v>
      </c>
      <c r="R98" s="209">
        <f>_xlfn.DAYS(About!$A$3,'Core Indicators'!HU98)</f>
        <v>76</v>
      </c>
      <c r="S98" s="209">
        <f>_xlfn.DAYS(About!$A$3,'Core Indicators'!IC98)</f>
        <v>76</v>
      </c>
      <c r="T98" s="209">
        <f>_xlfn.DAYS(About!$A$3,'Core Indicators'!IK98)</f>
        <v>76</v>
      </c>
      <c r="U98" s="209">
        <f>_xlfn.DAYS(About!$A$3,'Core Indicators'!IS98)</f>
        <v>76</v>
      </c>
      <c r="V98" s="209">
        <f t="shared" si="2"/>
        <v>294.7</v>
      </c>
    </row>
    <row r="99" spans="1:22" x14ac:dyDescent="0.35">
      <c r="A99" s="208" t="str">
        <f>Lists!C:C</f>
        <v>PAK005</v>
      </c>
      <c r="B99" s="209">
        <f>_xlfn.DAYS(About!$A$3,'Core Indicators'!U99)</f>
        <v>3</v>
      </c>
      <c r="C99" s="209">
        <f>_xlfn.DAYS(About!$A$3,'Core Indicators'!AC99)</f>
        <v>3</v>
      </c>
      <c r="D99" s="209">
        <f>_xlfn.DAYS(About!$A$3,'Core Indicators'!AK99)</f>
        <v>3</v>
      </c>
      <c r="E99" s="209">
        <f>_xlfn.DAYS(About!$A$3,'Core Indicators'!AS99)</f>
        <v>3</v>
      </c>
      <c r="F99" s="209">
        <f>_xlfn.DAYS(About!$A$3,'Core Indicators'!BQ99)</f>
        <v>3</v>
      </c>
      <c r="G99" s="209">
        <f>_xlfn.DAYS(About!$A$3,'Core Indicators'!DM99)</f>
        <v>3</v>
      </c>
      <c r="H99" s="209">
        <f>_xlfn.DAYS(About!$A$3,'Core Indicators'!DU99)</f>
        <v>3</v>
      </c>
      <c r="I99" s="209">
        <f>_xlfn.DAYS(About!$A$3,'Core Indicators'!EC99)</f>
        <v>3</v>
      </c>
      <c r="J99" s="209">
        <f>_xlfn.DAYS(About!$A$3,'Core Indicators'!EK99)</f>
        <v>3</v>
      </c>
      <c r="K99" s="209">
        <f>_xlfn.DAYS(About!$A$3,'Core Indicators'!ES99)</f>
        <v>3</v>
      </c>
      <c r="L99" s="209">
        <f>_xlfn.DAYS(About!$A$3,'Core Indicators'!FI99)</f>
        <v>3</v>
      </c>
      <c r="M99" s="209">
        <f>_xlfn.DAYS(About!$A$3,'Core Indicators'!GG99)</f>
        <v>3</v>
      </c>
      <c r="N99" s="209">
        <f>_xlfn.DAYS(About!$A$3,'Core Indicators'!GO99)</f>
        <v>3</v>
      </c>
      <c r="O99" s="209">
        <f>_xlfn.DAYS(About!$A$3,'Core Indicators'!GW99)</f>
        <v>3</v>
      </c>
      <c r="P99" s="209">
        <f>_xlfn.DAYS(About!$A$3,'Core Indicators'!HE99)</f>
        <v>3</v>
      </c>
      <c r="Q99" s="209">
        <f>_xlfn.DAYS(About!$A$3,'Core Indicators'!HM99)</f>
        <v>3</v>
      </c>
      <c r="R99" s="209">
        <f>_xlfn.DAYS(About!$A$3,'Core Indicators'!HU99)</f>
        <v>3</v>
      </c>
      <c r="S99" s="209">
        <f>_xlfn.DAYS(About!$A$3,'Core Indicators'!IC99)</f>
        <v>3</v>
      </c>
      <c r="T99" s="209">
        <f>_xlfn.DAYS(About!$A$3,'Core Indicators'!IK99)</f>
        <v>3</v>
      </c>
      <c r="U99" s="209">
        <f>_xlfn.DAYS(About!$A$3,'Core Indicators'!IS99)</f>
        <v>3</v>
      </c>
      <c r="V99" s="209">
        <f t="shared" ref="V99:V130" si="3">AVERAGE(D99:M99)</f>
        <v>3</v>
      </c>
    </row>
    <row r="100" spans="1:22" x14ac:dyDescent="0.35">
      <c r="A100" s="208" t="str">
        <f>Lists!C:C</f>
        <v>PAN002</v>
      </c>
      <c r="B100" s="209">
        <f>_xlfn.DAYS(About!$A$3,'Core Indicators'!U100)</f>
        <v>5</v>
      </c>
      <c r="C100" s="209">
        <f>_xlfn.DAYS(About!$A$3,'Core Indicators'!AC100)</f>
        <v>5</v>
      </c>
      <c r="D100" s="209">
        <f>_xlfn.DAYS(About!$A$3,'Core Indicators'!AK100)</f>
        <v>5</v>
      </c>
      <c r="E100" s="209">
        <f>_xlfn.DAYS(About!$A$3,'Core Indicators'!AS100)</f>
        <v>5</v>
      </c>
      <c r="F100" s="209">
        <f>_xlfn.DAYS(About!$A$3,'Core Indicators'!BQ100)</f>
        <v>5</v>
      </c>
      <c r="G100" s="209">
        <f>_xlfn.DAYS(About!$A$3,'Core Indicators'!DM100)</f>
        <v>5</v>
      </c>
      <c r="H100" s="209">
        <f>_xlfn.DAYS(About!$A$3,'Core Indicators'!DU100)</f>
        <v>5</v>
      </c>
      <c r="I100" s="209">
        <f>_xlfn.DAYS(About!$A$3,'Core Indicators'!EC100)</f>
        <v>5</v>
      </c>
      <c r="J100" s="209">
        <f>_xlfn.DAYS(About!$A$3,'Core Indicators'!EK100)</f>
        <v>5</v>
      </c>
      <c r="K100" s="209">
        <f>_xlfn.DAYS(About!$A$3,'Core Indicators'!ES100)</f>
        <v>5</v>
      </c>
      <c r="L100" s="209">
        <f>_xlfn.DAYS(About!$A$3,'Core Indicators'!FI100)</f>
        <v>5</v>
      </c>
      <c r="M100" s="209">
        <f>_xlfn.DAYS(About!$A$3,'Core Indicators'!GG100)</f>
        <v>95</v>
      </c>
      <c r="N100" s="209">
        <f>_xlfn.DAYS(About!$A$3,'Core Indicators'!GO100)</f>
        <v>95</v>
      </c>
      <c r="O100" s="209">
        <f>_xlfn.DAYS(About!$A$3,'Core Indicators'!GW100)</f>
        <v>95</v>
      </c>
      <c r="P100" s="209">
        <f>_xlfn.DAYS(About!$A$3,'Core Indicators'!HE100)</f>
        <v>95</v>
      </c>
      <c r="Q100" s="209">
        <f>_xlfn.DAYS(About!$A$3,'Core Indicators'!HM100)</f>
        <v>95</v>
      </c>
      <c r="R100" s="209">
        <f>_xlfn.DAYS(About!$A$3,'Core Indicators'!HU100)</f>
        <v>95</v>
      </c>
      <c r="S100" s="209">
        <f>_xlfn.DAYS(About!$A$3,'Core Indicators'!IC100)</f>
        <v>95</v>
      </c>
      <c r="T100" s="209">
        <f>_xlfn.DAYS(About!$A$3,'Core Indicators'!IK100)</f>
        <v>95</v>
      </c>
      <c r="U100" s="209">
        <f>_xlfn.DAYS(About!$A$3,'Core Indicators'!IS100)</f>
        <v>95</v>
      </c>
      <c r="V100" s="209">
        <f t="shared" si="3"/>
        <v>14</v>
      </c>
    </row>
    <row r="101" spans="1:22" x14ac:dyDescent="0.35">
      <c r="A101" s="208" t="str">
        <f>Lists!C:C</f>
        <v>PER002</v>
      </c>
      <c r="B101" s="209">
        <f>_xlfn.DAYS(About!$A$3,'Core Indicators'!U101)</f>
        <v>0</v>
      </c>
      <c r="C101" s="209">
        <f>_xlfn.DAYS(About!$A$3,'Core Indicators'!AC101)</f>
        <v>0</v>
      </c>
      <c r="D101" s="209">
        <f>_xlfn.DAYS(About!$A$3,'Core Indicators'!AK101)</f>
        <v>0</v>
      </c>
      <c r="E101" s="209">
        <f>_xlfn.DAYS(About!$A$3,'Core Indicators'!AS101)</f>
        <v>0</v>
      </c>
      <c r="F101" s="209">
        <f>_xlfn.DAYS(About!$A$3,'Core Indicators'!BQ101)</f>
        <v>0</v>
      </c>
      <c r="G101" s="209">
        <f>_xlfn.DAYS(About!$A$3,'Core Indicators'!DM101)</f>
        <v>0</v>
      </c>
      <c r="H101" s="209">
        <f>_xlfn.DAYS(About!$A$3,'Core Indicators'!DU101)</f>
        <v>0</v>
      </c>
      <c r="I101" s="209">
        <f>_xlfn.DAYS(About!$A$3,'Core Indicators'!EC101)</f>
        <v>0</v>
      </c>
      <c r="J101" s="209">
        <f>_xlfn.DAYS(About!$A$3,'Core Indicators'!EK101)</f>
        <v>0</v>
      </c>
      <c r="K101" s="209">
        <f>_xlfn.DAYS(About!$A$3,'Core Indicators'!ES101)</f>
        <v>0</v>
      </c>
      <c r="L101" s="209">
        <f>_xlfn.DAYS(About!$A$3,'Core Indicators'!FI101)</f>
        <v>0</v>
      </c>
      <c r="M101" s="209">
        <f>_xlfn.DAYS(About!$A$3,'Core Indicators'!GG101)</f>
        <v>90</v>
      </c>
      <c r="N101" s="209">
        <f>_xlfn.DAYS(About!$A$3,'Core Indicators'!GO101)</f>
        <v>90</v>
      </c>
      <c r="O101" s="209">
        <f>_xlfn.DAYS(About!$A$3,'Core Indicators'!GW101)</f>
        <v>90</v>
      </c>
      <c r="P101" s="209">
        <f>_xlfn.DAYS(About!$A$3,'Core Indicators'!HE101)</f>
        <v>90</v>
      </c>
      <c r="Q101" s="209">
        <f>_xlfn.DAYS(About!$A$3,'Core Indicators'!HM101)</f>
        <v>90</v>
      </c>
      <c r="R101" s="209">
        <f>_xlfn.DAYS(About!$A$3,'Core Indicators'!HU101)</f>
        <v>90</v>
      </c>
      <c r="S101" s="209">
        <f>_xlfn.DAYS(About!$A$3,'Core Indicators'!IC101)</f>
        <v>90</v>
      </c>
      <c r="T101" s="209">
        <f>_xlfn.DAYS(About!$A$3,'Core Indicators'!IK101)</f>
        <v>90</v>
      </c>
      <c r="U101" s="209">
        <f>_xlfn.DAYS(About!$A$3,'Core Indicators'!IS101)</f>
        <v>90</v>
      </c>
      <c r="V101" s="209">
        <f t="shared" si="3"/>
        <v>9</v>
      </c>
    </row>
    <row r="102" spans="1:22" x14ac:dyDescent="0.35">
      <c r="A102" s="208" t="str">
        <f>Lists!C:C</f>
        <v>PHL001</v>
      </c>
      <c r="B102" s="209">
        <f>_xlfn.DAYS(About!$A$3,'Core Indicators'!U102)</f>
        <v>189</v>
      </c>
      <c r="C102" s="209">
        <f>_xlfn.DAYS(About!$A$3,'Core Indicators'!AC102)</f>
        <v>224</v>
      </c>
      <c r="D102" s="209">
        <f>_xlfn.DAYS(About!$A$3,'Core Indicators'!AK102)</f>
        <v>7</v>
      </c>
      <c r="E102" s="209">
        <f>_xlfn.DAYS(About!$A$3,'Core Indicators'!AS102)</f>
        <v>7</v>
      </c>
      <c r="F102" s="209">
        <f>_xlfn.DAYS(About!$A$3,'Core Indicators'!BQ102)</f>
        <v>7</v>
      </c>
      <c r="G102" s="209">
        <f>_xlfn.DAYS(About!$A$3,'Core Indicators'!DM102)</f>
        <v>7</v>
      </c>
      <c r="H102" s="209">
        <f>_xlfn.DAYS(About!$A$3,'Core Indicators'!DU102)</f>
        <v>7</v>
      </c>
      <c r="I102" s="209">
        <f>_xlfn.DAYS(About!$A$3,'Core Indicators'!EC102)</f>
        <v>7</v>
      </c>
      <c r="J102" s="209">
        <f>_xlfn.DAYS(About!$A$3,'Core Indicators'!EK102)</f>
        <v>224</v>
      </c>
      <c r="K102" s="209">
        <f>_xlfn.DAYS(About!$A$3,'Core Indicators'!ES102)</f>
        <v>224</v>
      </c>
      <c r="L102" s="209">
        <f>_xlfn.DAYS(About!$A$3,'Core Indicators'!FI102)</f>
        <v>224</v>
      </c>
      <c r="M102" s="209">
        <f>_xlfn.DAYS(About!$A$3,'Core Indicators'!GG102)</f>
        <v>76</v>
      </c>
      <c r="N102" s="209">
        <f>_xlfn.DAYS(About!$A$3,'Core Indicators'!GO102)</f>
        <v>76</v>
      </c>
      <c r="O102" s="209">
        <f>_xlfn.DAYS(About!$A$3,'Core Indicators'!GW102)</f>
        <v>76</v>
      </c>
      <c r="P102" s="209">
        <f>_xlfn.DAYS(About!$A$3,'Core Indicators'!HE102)</f>
        <v>76</v>
      </c>
      <c r="Q102" s="209">
        <f>_xlfn.DAYS(About!$A$3,'Core Indicators'!HM102)</f>
        <v>76</v>
      </c>
      <c r="R102" s="209">
        <f>_xlfn.DAYS(About!$A$3,'Core Indicators'!HU102)</f>
        <v>76</v>
      </c>
      <c r="S102" s="209">
        <f>_xlfn.DAYS(About!$A$3,'Core Indicators'!IC102)</f>
        <v>76</v>
      </c>
      <c r="T102" s="209">
        <f>_xlfn.DAYS(About!$A$3,'Core Indicators'!IK102)</f>
        <v>76</v>
      </c>
      <c r="U102" s="209">
        <f>_xlfn.DAYS(About!$A$3,'Core Indicators'!IS102)</f>
        <v>76</v>
      </c>
      <c r="V102" s="209">
        <f t="shared" si="3"/>
        <v>79</v>
      </c>
    </row>
    <row r="103" spans="1:22" x14ac:dyDescent="0.35">
      <c r="A103" s="208" t="str">
        <f>Lists!C:C</f>
        <v>PHL003</v>
      </c>
      <c r="B103" s="209">
        <f>_xlfn.DAYS(About!$A$3,'Core Indicators'!U103)</f>
        <v>975</v>
      </c>
      <c r="C103" s="209">
        <f>_xlfn.DAYS(About!$A$3,'Core Indicators'!AC103)</f>
        <v>370</v>
      </c>
      <c r="D103" s="209">
        <f>_xlfn.DAYS(About!$A$3,'Core Indicators'!AK103)</f>
        <v>7</v>
      </c>
      <c r="E103" s="209">
        <f>_xlfn.DAYS(About!$A$3,'Core Indicators'!AS103)</f>
        <v>7</v>
      </c>
      <c r="F103" s="209">
        <f>_xlfn.DAYS(About!$A$3,'Core Indicators'!BQ103)</f>
        <v>7</v>
      </c>
      <c r="G103" s="209">
        <f>_xlfn.DAYS(About!$A$3,'Core Indicators'!DM103)</f>
        <v>7</v>
      </c>
      <c r="H103" s="209">
        <f>_xlfn.DAYS(About!$A$3,'Core Indicators'!DU103)</f>
        <v>515</v>
      </c>
      <c r="I103" s="209">
        <f>_xlfn.DAYS(About!$A$3,'Core Indicators'!EC103)</f>
        <v>7</v>
      </c>
      <c r="J103" s="209">
        <f>_xlfn.DAYS(About!$A$3,'Core Indicators'!EK103)</f>
        <v>515</v>
      </c>
      <c r="K103" s="209">
        <f>_xlfn.DAYS(About!$A$3,'Core Indicators'!ES103)</f>
        <v>515</v>
      </c>
      <c r="L103" s="209">
        <f>_xlfn.DAYS(About!$A$3,'Core Indicators'!FI103)</f>
        <v>975</v>
      </c>
      <c r="M103" s="209">
        <f>_xlfn.DAYS(About!$A$3,'Core Indicators'!GG103)</f>
        <v>76</v>
      </c>
      <c r="N103" s="209">
        <f>_xlfn.DAYS(About!$A$3,'Core Indicators'!GO103)</f>
        <v>76</v>
      </c>
      <c r="O103" s="209">
        <f>_xlfn.DAYS(About!$A$3,'Core Indicators'!GW103)</f>
        <v>76</v>
      </c>
      <c r="P103" s="209">
        <f>_xlfn.DAYS(About!$A$3,'Core Indicators'!HE103)</f>
        <v>76</v>
      </c>
      <c r="Q103" s="209">
        <f>_xlfn.DAYS(About!$A$3,'Core Indicators'!HM103)</f>
        <v>76</v>
      </c>
      <c r="R103" s="209">
        <f>_xlfn.DAYS(About!$A$3,'Core Indicators'!HU103)</f>
        <v>76</v>
      </c>
      <c r="S103" s="209">
        <f>_xlfn.DAYS(About!$A$3,'Core Indicators'!IC103)</f>
        <v>76</v>
      </c>
      <c r="T103" s="209">
        <f>_xlfn.DAYS(About!$A$3,'Core Indicators'!IK103)</f>
        <v>76</v>
      </c>
      <c r="U103" s="209">
        <f>_xlfn.DAYS(About!$A$3,'Core Indicators'!IS103)</f>
        <v>76</v>
      </c>
      <c r="V103" s="209">
        <f t="shared" si="3"/>
        <v>263.10000000000002</v>
      </c>
    </row>
    <row r="104" spans="1:22" x14ac:dyDescent="0.35">
      <c r="A104" s="208" t="str">
        <f>Lists!C:C</f>
        <v>PHL010</v>
      </c>
      <c r="B104" s="209">
        <f>_xlfn.DAYS(About!$A$3,'Core Indicators'!U104)</f>
        <v>189</v>
      </c>
      <c r="C104" s="209">
        <f>_xlfn.DAYS(About!$A$3,'Core Indicators'!AC104)</f>
        <v>224</v>
      </c>
      <c r="D104" s="209">
        <f>_xlfn.DAYS(About!$A$3,'Core Indicators'!AK104)</f>
        <v>7</v>
      </c>
      <c r="E104" s="209">
        <f>_xlfn.DAYS(About!$A$3,'Core Indicators'!AS104)</f>
        <v>7</v>
      </c>
      <c r="F104" s="209">
        <f>_xlfn.DAYS(About!$A$3,'Core Indicators'!BQ104)</f>
        <v>7</v>
      </c>
      <c r="G104" s="209">
        <f>_xlfn.DAYS(About!$A$3,'Core Indicators'!DM104)</f>
        <v>7</v>
      </c>
      <c r="H104" s="209">
        <f>_xlfn.DAYS(About!$A$3,'Core Indicators'!DU104)</f>
        <v>7</v>
      </c>
      <c r="I104" s="209">
        <f>_xlfn.DAYS(About!$A$3,'Core Indicators'!EC104)</f>
        <v>224</v>
      </c>
      <c r="J104" s="209">
        <f>_xlfn.DAYS(About!$A$3,'Core Indicators'!EK104)</f>
        <v>224</v>
      </c>
      <c r="K104" s="209">
        <f>_xlfn.DAYS(About!$A$3,'Core Indicators'!ES104)</f>
        <v>224</v>
      </c>
      <c r="L104" s="209">
        <f>_xlfn.DAYS(About!$A$3,'Core Indicators'!FI104)</f>
        <v>224</v>
      </c>
      <c r="M104" s="209">
        <f>_xlfn.DAYS(About!$A$3,'Core Indicators'!GG104)</f>
        <v>76</v>
      </c>
      <c r="N104" s="209">
        <f>_xlfn.DAYS(About!$A$3,'Core Indicators'!GO104)</f>
        <v>76</v>
      </c>
      <c r="O104" s="209">
        <f>_xlfn.DAYS(About!$A$3,'Core Indicators'!GW104)</f>
        <v>76</v>
      </c>
      <c r="P104" s="209">
        <f>_xlfn.DAYS(About!$A$3,'Core Indicators'!HE104)</f>
        <v>76</v>
      </c>
      <c r="Q104" s="209">
        <f>_xlfn.DAYS(About!$A$3,'Core Indicators'!HM104)</f>
        <v>76</v>
      </c>
      <c r="R104" s="209">
        <f>_xlfn.DAYS(About!$A$3,'Core Indicators'!HU104)</f>
        <v>76</v>
      </c>
      <c r="S104" s="209">
        <f>_xlfn.DAYS(About!$A$3,'Core Indicators'!IC104)</f>
        <v>76</v>
      </c>
      <c r="T104" s="209">
        <f>_xlfn.DAYS(About!$A$3,'Core Indicators'!IK104)</f>
        <v>76</v>
      </c>
      <c r="U104" s="209">
        <f>_xlfn.DAYS(About!$A$3,'Core Indicators'!IS104)</f>
        <v>76</v>
      </c>
      <c r="V104" s="209">
        <f t="shared" si="3"/>
        <v>100.7</v>
      </c>
    </row>
    <row r="105" spans="1:22" x14ac:dyDescent="0.35">
      <c r="A105" s="208" t="str">
        <f>Lists!C:C</f>
        <v>POL002</v>
      </c>
      <c r="B105" s="209">
        <f>_xlfn.DAYS(About!$A$3,'Core Indicators'!U105)</f>
        <v>0</v>
      </c>
      <c r="C105" s="209">
        <f>_xlfn.DAYS(About!$A$3,'Core Indicators'!AC105)</f>
        <v>0</v>
      </c>
      <c r="D105" s="209">
        <f>_xlfn.DAYS(About!$A$3,'Core Indicators'!AK105)</f>
        <v>0</v>
      </c>
      <c r="E105" s="209">
        <f>_xlfn.DAYS(About!$A$3,'Core Indicators'!AS105)</f>
        <v>0</v>
      </c>
      <c r="F105" s="209">
        <f>_xlfn.DAYS(About!$A$3,'Core Indicators'!BQ105)</f>
        <v>0</v>
      </c>
      <c r="G105" s="209">
        <f>_xlfn.DAYS(About!$A$3,'Core Indicators'!DM105)</f>
        <v>0</v>
      </c>
      <c r="H105" s="209">
        <f>_xlfn.DAYS(About!$A$3,'Core Indicators'!DU105)</f>
        <v>0</v>
      </c>
      <c r="I105" s="209">
        <f>_xlfn.DAYS(About!$A$3,'Core Indicators'!EC105)</f>
        <v>0</v>
      </c>
      <c r="J105" s="209">
        <f>_xlfn.DAYS(About!$A$3,'Core Indicators'!EK105)</f>
        <v>0</v>
      </c>
      <c r="K105" s="209">
        <f>_xlfn.DAYS(About!$A$3,'Core Indicators'!ES105)</f>
        <v>0</v>
      </c>
      <c r="L105" s="209">
        <f>_xlfn.DAYS(About!$A$3,'Core Indicators'!FI105)</f>
        <v>0</v>
      </c>
      <c r="M105" s="209">
        <f>_xlfn.DAYS(About!$A$3,'Core Indicators'!GG105)</f>
        <v>80</v>
      </c>
      <c r="N105" s="209">
        <f>_xlfn.DAYS(About!$A$3,'Core Indicators'!GO105)</f>
        <v>80</v>
      </c>
      <c r="O105" s="209">
        <f>_xlfn.DAYS(About!$A$3,'Core Indicators'!GW105)</f>
        <v>80</v>
      </c>
      <c r="P105" s="209">
        <f>_xlfn.DAYS(About!$A$3,'Core Indicators'!HE105)</f>
        <v>80</v>
      </c>
      <c r="Q105" s="209">
        <f>_xlfn.DAYS(About!$A$3,'Core Indicators'!HM105)</f>
        <v>80</v>
      </c>
      <c r="R105" s="209">
        <f>_xlfn.DAYS(About!$A$3,'Core Indicators'!HU105)</f>
        <v>80</v>
      </c>
      <c r="S105" s="209">
        <f>_xlfn.DAYS(About!$A$3,'Core Indicators'!IC105)</f>
        <v>80</v>
      </c>
      <c r="T105" s="209">
        <f>_xlfn.DAYS(About!$A$3,'Core Indicators'!IK105)</f>
        <v>80</v>
      </c>
      <c r="U105" s="209">
        <f>_xlfn.DAYS(About!$A$3,'Core Indicators'!IS105)</f>
        <v>80</v>
      </c>
      <c r="V105" s="209">
        <f t="shared" si="3"/>
        <v>8</v>
      </c>
    </row>
    <row r="106" spans="1:22" x14ac:dyDescent="0.35">
      <c r="A106" s="208" t="str">
        <f>Lists!C:C</f>
        <v>PRK001</v>
      </c>
      <c r="B106" s="209">
        <f>_xlfn.DAYS(About!$A$3,'Core Indicators'!U106)</f>
        <v>495</v>
      </c>
      <c r="C106" s="209">
        <f>_xlfn.DAYS(About!$A$3,'Core Indicators'!AC106)</f>
        <v>495</v>
      </c>
      <c r="D106" s="209">
        <f>_xlfn.DAYS(About!$A$3,'Core Indicators'!AK106)</f>
        <v>495</v>
      </c>
      <c r="E106" s="209">
        <f>_xlfn.DAYS(About!$A$3,'Core Indicators'!AS106)</f>
        <v>409</v>
      </c>
      <c r="F106" s="209">
        <f>_xlfn.DAYS(About!$A$3,'Core Indicators'!BQ106)</f>
        <v>6</v>
      </c>
      <c r="G106" s="209">
        <f>_xlfn.DAYS(About!$A$3,'Core Indicators'!DM106)</f>
        <v>853</v>
      </c>
      <c r="H106" s="209">
        <f>_xlfn.DAYS(About!$A$3,'Core Indicators'!DU106)</f>
        <v>853</v>
      </c>
      <c r="I106" s="209">
        <f>_xlfn.DAYS(About!$A$3,'Core Indicators'!EC106)</f>
        <v>853</v>
      </c>
      <c r="J106" s="209">
        <f>_xlfn.DAYS(About!$A$3,'Core Indicators'!EK106)</f>
        <v>853</v>
      </c>
      <c r="K106" s="209">
        <f>_xlfn.DAYS(About!$A$3,'Core Indicators'!ES106)</f>
        <v>853</v>
      </c>
      <c r="L106" s="209">
        <f>_xlfn.DAYS(About!$A$3,'Core Indicators'!FI106)</f>
        <v>1280</v>
      </c>
      <c r="M106" s="209">
        <f>_xlfn.DAYS(About!$A$3,'Core Indicators'!GG106)</f>
        <v>76</v>
      </c>
      <c r="N106" s="209">
        <f>_xlfn.DAYS(About!$A$3,'Core Indicators'!GO106)</f>
        <v>76</v>
      </c>
      <c r="O106" s="209">
        <f>_xlfn.DAYS(About!$A$3,'Core Indicators'!GW106)</f>
        <v>76</v>
      </c>
      <c r="P106" s="209">
        <f>_xlfn.DAYS(About!$A$3,'Core Indicators'!HE106)</f>
        <v>76</v>
      </c>
      <c r="Q106" s="209">
        <f>_xlfn.DAYS(About!$A$3,'Core Indicators'!HM106)</f>
        <v>76</v>
      </c>
      <c r="R106" s="209">
        <f>_xlfn.DAYS(About!$A$3,'Core Indicators'!HU106)</f>
        <v>76</v>
      </c>
      <c r="S106" s="209">
        <f>_xlfn.DAYS(About!$A$3,'Core Indicators'!IC106)</f>
        <v>76</v>
      </c>
      <c r="T106" s="209">
        <f>_xlfn.DAYS(About!$A$3,'Core Indicators'!IK106)</f>
        <v>76</v>
      </c>
      <c r="U106" s="209">
        <f>_xlfn.DAYS(About!$A$3,'Core Indicators'!IS106)</f>
        <v>76</v>
      </c>
      <c r="V106" s="209">
        <f t="shared" si="3"/>
        <v>653.1</v>
      </c>
    </row>
    <row r="107" spans="1:22" x14ac:dyDescent="0.35">
      <c r="A107" s="208" t="str">
        <f>Lists!C:C</f>
        <v>PSE002</v>
      </c>
      <c r="B107" s="209">
        <f>_xlfn.DAYS(About!$A$3,'Core Indicators'!U107)</f>
        <v>193</v>
      </c>
      <c r="C107" s="209">
        <f>_xlfn.DAYS(About!$A$3,'Core Indicators'!AC107)</f>
        <v>193</v>
      </c>
      <c r="D107" s="209">
        <f>_xlfn.DAYS(About!$A$3,'Core Indicators'!AK107)</f>
        <v>193</v>
      </c>
      <c r="E107" s="209">
        <f>_xlfn.DAYS(About!$A$3,'Core Indicators'!AS107)</f>
        <v>193</v>
      </c>
      <c r="F107" s="209">
        <f>_xlfn.DAYS(About!$A$3,'Core Indicators'!BQ107)</f>
        <v>34</v>
      </c>
      <c r="G107" s="209">
        <f>_xlfn.DAYS(About!$A$3,'Core Indicators'!DM107)</f>
        <v>117</v>
      </c>
      <c r="H107" s="209">
        <f>_xlfn.DAYS(About!$A$3,'Core Indicators'!DU107)</f>
        <v>117</v>
      </c>
      <c r="I107" s="209">
        <f>_xlfn.DAYS(About!$A$3,'Core Indicators'!EC107)</f>
        <v>117</v>
      </c>
      <c r="J107" s="209">
        <f>_xlfn.DAYS(About!$A$3,'Core Indicators'!EK107)</f>
        <v>117</v>
      </c>
      <c r="K107" s="209">
        <f>_xlfn.DAYS(About!$A$3,'Core Indicators'!ES107)</f>
        <v>117</v>
      </c>
      <c r="L107" s="209">
        <f>_xlfn.DAYS(About!$A$3,'Core Indicators'!FI107)</f>
        <v>1270</v>
      </c>
      <c r="M107" s="209">
        <f>_xlfn.DAYS(About!$A$3,'Core Indicators'!GG107)</f>
        <v>83</v>
      </c>
      <c r="N107" s="209">
        <f>_xlfn.DAYS(About!$A$3,'Core Indicators'!GO107)</f>
        <v>83</v>
      </c>
      <c r="O107" s="209">
        <f>_xlfn.DAYS(About!$A$3,'Core Indicators'!GW107)</f>
        <v>83</v>
      </c>
      <c r="P107" s="209">
        <f>_xlfn.DAYS(About!$A$3,'Core Indicators'!HE107)</f>
        <v>83</v>
      </c>
      <c r="Q107" s="209">
        <f>_xlfn.DAYS(About!$A$3,'Core Indicators'!HM107)</f>
        <v>83</v>
      </c>
      <c r="R107" s="209">
        <f>_xlfn.DAYS(About!$A$3,'Core Indicators'!HU107)</f>
        <v>83</v>
      </c>
      <c r="S107" s="209">
        <f>_xlfn.DAYS(About!$A$3,'Core Indicators'!IC107)</f>
        <v>83</v>
      </c>
      <c r="T107" s="209">
        <f>_xlfn.DAYS(About!$A$3,'Core Indicators'!IK107)</f>
        <v>83</v>
      </c>
      <c r="U107" s="209">
        <f>_xlfn.DAYS(About!$A$3,'Core Indicators'!IS107)</f>
        <v>83</v>
      </c>
      <c r="V107" s="209">
        <f t="shared" si="3"/>
        <v>235.8</v>
      </c>
    </row>
    <row r="108" spans="1:22" x14ac:dyDescent="0.35">
      <c r="A108" s="208" t="str">
        <f>Lists!C:C</f>
        <v>REG001</v>
      </c>
      <c r="B108" s="209">
        <f>_xlfn.DAYS(About!$A$3,'Core Indicators'!U108)</f>
        <v>794</v>
      </c>
      <c r="C108" s="209">
        <f>_xlfn.DAYS(About!$A$3,'Core Indicators'!AC108)</f>
        <v>492</v>
      </c>
      <c r="D108" s="209">
        <f>_xlfn.DAYS(About!$A$3,'Core Indicators'!AK108)</f>
        <v>492</v>
      </c>
      <c r="E108" s="209">
        <f>_xlfn.DAYS(About!$A$3,'Core Indicators'!AS108)</f>
        <v>492</v>
      </c>
      <c r="F108" s="209">
        <f>_xlfn.DAYS(About!$A$3,'Core Indicators'!BQ108)</f>
        <v>492</v>
      </c>
      <c r="G108" s="209">
        <f>_xlfn.DAYS(About!$A$3,'Core Indicators'!DM108)</f>
        <v>492</v>
      </c>
      <c r="H108" s="209">
        <f>_xlfn.DAYS(About!$A$3,'Core Indicators'!DU108)</f>
        <v>492</v>
      </c>
      <c r="I108" s="209">
        <f>_xlfn.DAYS(About!$A$3,'Core Indicators'!EC108)</f>
        <v>492</v>
      </c>
      <c r="J108" s="209">
        <f>_xlfn.DAYS(About!$A$3,'Core Indicators'!EK108)</f>
        <v>492</v>
      </c>
      <c r="K108" s="209">
        <f>_xlfn.DAYS(About!$A$3,'Core Indicators'!ES108)</f>
        <v>492</v>
      </c>
      <c r="L108" s="209">
        <f>_xlfn.DAYS(About!$A$3,'Core Indicators'!FI108)</f>
        <v>1187</v>
      </c>
      <c r="M108" s="209">
        <f>_xlfn.DAYS(About!$A$3,'Core Indicators'!GG108)</f>
        <v>97</v>
      </c>
      <c r="N108" s="209">
        <f>_xlfn.DAYS(About!$A$3,'Core Indicators'!GO108)</f>
        <v>97</v>
      </c>
      <c r="O108" s="209">
        <f>_xlfn.DAYS(About!$A$3,'Core Indicators'!GW108)</f>
        <v>97</v>
      </c>
      <c r="P108" s="209">
        <f>_xlfn.DAYS(About!$A$3,'Core Indicators'!HE108)</f>
        <v>97</v>
      </c>
      <c r="Q108" s="209">
        <f>_xlfn.DAYS(About!$A$3,'Core Indicators'!HM108)</f>
        <v>97</v>
      </c>
      <c r="R108" s="209">
        <f>_xlfn.DAYS(About!$A$3,'Core Indicators'!HU108)</f>
        <v>97</v>
      </c>
      <c r="S108" s="209">
        <f>_xlfn.DAYS(About!$A$3,'Core Indicators'!IC108)</f>
        <v>97</v>
      </c>
      <c r="T108" s="209">
        <f>_xlfn.DAYS(About!$A$3,'Core Indicators'!IK108)</f>
        <v>97</v>
      </c>
      <c r="U108" s="209">
        <f>_xlfn.DAYS(About!$A$3,'Core Indicators'!IS108)</f>
        <v>97</v>
      </c>
      <c r="V108" s="209">
        <f t="shared" si="3"/>
        <v>522</v>
      </c>
    </row>
    <row r="109" spans="1:22" x14ac:dyDescent="0.35">
      <c r="A109" s="208" t="str">
        <f>Lists!C:C</f>
        <v>REG002</v>
      </c>
      <c r="B109" s="209">
        <f>_xlfn.DAYS(About!$A$3,'Core Indicators'!U109)</f>
        <v>139</v>
      </c>
      <c r="C109" s="209">
        <f>_xlfn.DAYS(About!$A$3,'Core Indicators'!AC109)</f>
        <v>139</v>
      </c>
      <c r="D109" s="209">
        <f>_xlfn.DAYS(About!$A$3,'Core Indicators'!AK109)</f>
        <v>139</v>
      </c>
      <c r="E109" s="209">
        <f>_xlfn.DAYS(About!$A$3,'Core Indicators'!AS109)</f>
        <v>139</v>
      </c>
      <c r="F109" s="209">
        <f>_xlfn.DAYS(About!$A$3,'Core Indicators'!BQ109)</f>
        <v>139</v>
      </c>
      <c r="G109" s="209">
        <f>_xlfn.DAYS(About!$A$3,'Core Indicators'!DM109)</f>
        <v>139</v>
      </c>
      <c r="H109" s="209">
        <f>_xlfn.DAYS(About!$A$3,'Core Indicators'!DU109)</f>
        <v>139</v>
      </c>
      <c r="I109" s="209">
        <f>_xlfn.DAYS(About!$A$3,'Core Indicators'!EC109)</f>
        <v>139</v>
      </c>
      <c r="J109" s="209">
        <f>_xlfn.DAYS(About!$A$3,'Core Indicators'!EK109)</f>
        <v>139</v>
      </c>
      <c r="K109" s="209">
        <f>_xlfn.DAYS(About!$A$3,'Core Indicators'!ES109)</f>
        <v>139</v>
      </c>
      <c r="L109" s="209">
        <f>_xlfn.DAYS(About!$A$3,'Core Indicators'!FI109)</f>
        <v>1188</v>
      </c>
      <c r="M109" s="209">
        <f>_xlfn.DAYS(About!$A$3,'Core Indicators'!GG109)</f>
        <v>79</v>
      </c>
      <c r="N109" s="209">
        <f>_xlfn.DAYS(About!$A$3,'Core Indicators'!GO109)</f>
        <v>79</v>
      </c>
      <c r="O109" s="209">
        <f>_xlfn.DAYS(About!$A$3,'Core Indicators'!GW109)</f>
        <v>79</v>
      </c>
      <c r="P109" s="209">
        <f>_xlfn.DAYS(About!$A$3,'Core Indicators'!HE109)</f>
        <v>79</v>
      </c>
      <c r="Q109" s="209">
        <f>_xlfn.DAYS(About!$A$3,'Core Indicators'!HM109)</f>
        <v>79</v>
      </c>
      <c r="R109" s="209">
        <f>_xlfn.DAYS(About!$A$3,'Core Indicators'!HU109)</f>
        <v>79</v>
      </c>
      <c r="S109" s="209">
        <f>_xlfn.DAYS(About!$A$3,'Core Indicators'!IC109)</f>
        <v>79</v>
      </c>
      <c r="T109" s="209">
        <f>_xlfn.DAYS(About!$A$3,'Core Indicators'!IK109)</f>
        <v>79</v>
      </c>
      <c r="U109" s="209">
        <f>_xlfn.DAYS(About!$A$3,'Core Indicators'!IS109)</f>
        <v>79</v>
      </c>
      <c r="V109" s="209">
        <f t="shared" si="3"/>
        <v>237.9</v>
      </c>
    </row>
    <row r="110" spans="1:22" x14ac:dyDescent="0.35">
      <c r="A110" s="208" t="str">
        <f>Lists!C:C</f>
        <v>REG003</v>
      </c>
      <c r="B110" s="209">
        <f>_xlfn.DAYS(About!$A$3,'Core Indicators'!U110)</f>
        <v>986</v>
      </c>
      <c r="C110" s="209">
        <f>_xlfn.DAYS(About!$A$3,'Core Indicators'!AC110)</f>
        <v>986</v>
      </c>
      <c r="D110" s="209">
        <f>_xlfn.DAYS(About!$A$3,'Core Indicators'!AK110)</f>
        <v>663</v>
      </c>
      <c r="E110" s="209">
        <f>_xlfn.DAYS(About!$A$3,'Core Indicators'!AS110)</f>
        <v>986</v>
      </c>
      <c r="F110" s="209">
        <f>_xlfn.DAYS(About!$A$3,'Core Indicators'!BQ110)</f>
        <v>7</v>
      </c>
      <c r="G110" s="209">
        <f>_xlfn.DAYS(About!$A$3,'Core Indicators'!DM110)</f>
        <v>986</v>
      </c>
      <c r="H110" s="209">
        <f>_xlfn.DAYS(About!$A$3,'Core Indicators'!DU110)</f>
        <v>1193</v>
      </c>
      <c r="I110" s="209">
        <f>_xlfn.DAYS(About!$A$3,'Core Indicators'!EC110)</f>
        <v>1193</v>
      </c>
      <c r="J110" s="209">
        <f>_xlfn.DAYS(About!$A$3,'Core Indicators'!EK110)</f>
        <v>1193</v>
      </c>
      <c r="K110" s="209">
        <f>_xlfn.DAYS(About!$A$3,'Core Indicators'!ES110)</f>
        <v>1193</v>
      </c>
      <c r="L110" s="209">
        <f>_xlfn.DAYS(About!$A$3,'Core Indicators'!FI110)</f>
        <v>1193</v>
      </c>
      <c r="M110" s="209">
        <f>_xlfn.DAYS(About!$A$3,'Core Indicators'!GG110)</f>
        <v>76</v>
      </c>
      <c r="N110" s="209">
        <f>_xlfn.DAYS(About!$A$3,'Core Indicators'!GO110)</f>
        <v>76</v>
      </c>
      <c r="O110" s="209">
        <f>_xlfn.DAYS(About!$A$3,'Core Indicators'!GW110)</f>
        <v>76</v>
      </c>
      <c r="P110" s="209">
        <f>_xlfn.DAYS(About!$A$3,'Core Indicators'!HE110)</f>
        <v>76</v>
      </c>
      <c r="Q110" s="209">
        <f>_xlfn.DAYS(About!$A$3,'Core Indicators'!HM110)</f>
        <v>76</v>
      </c>
      <c r="R110" s="209">
        <f>_xlfn.DAYS(About!$A$3,'Core Indicators'!HU110)</f>
        <v>76</v>
      </c>
      <c r="S110" s="209">
        <f>_xlfn.DAYS(About!$A$3,'Core Indicators'!IC110)</f>
        <v>76</v>
      </c>
      <c r="T110" s="209">
        <f>_xlfn.DAYS(About!$A$3,'Core Indicators'!IK110)</f>
        <v>76</v>
      </c>
      <c r="U110" s="209">
        <f>_xlfn.DAYS(About!$A$3,'Core Indicators'!IS110)</f>
        <v>76</v>
      </c>
      <c r="V110" s="209">
        <f t="shared" si="3"/>
        <v>868.3</v>
      </c>
    </row>
    <row r="111" spans="1:22" x14ac:dyDescent="0.35">
      <c r="A111" s="208" t="str">
        <f>Lists!C:C</f>
        <v>REG004</v>
      </c>
      <c r="B111" s="209">
        <f>_xlfn.DAYS(About!$A$3,'Core Indicators'!U111)</f>
        <v>32</v>
      </c>
      <c r="C111" s="209">
        <f>_xlfn.DAYS(About!$A$3,'Core Indicators'!AC111)</f>
        <v>32</v>
      </c>
      <c r="D111" s="209">
        <f>_xlfn.DAYS(About!$A$3,'Core Indicators'!AK111)</f>
        <v>6</v>
      </c>
      <c r="E111" s="209">
        <f>_xlfn.DAYS(About!$A$3,'Core Indicators'!AS111)</f>
        <v>6</v>
      </c>
      <c r="F111" s="209">
        <f>_xlfn.DAYS(About!$A$3,'Core Indicators'!BQ111)</f>
        <v>6</v>
      </c>
      <c r="G111" s="209">
        <f>_xlfn.DAYS(About!$A$3,'Core Indicators'!DM111)</f>
        <v>6</v>
      </c>
      <c r="H111" s="209">
        <f>_xlfn.DAYS(About!$A$3,'Core Indicators'!DU111)</f>
        <v>6</v>
      </c>
      <c r="I111" s="209">
        <f>_xlfn.DAYS(About!$A$3,'Core Indicators'!EC111)</f>
        <v>6</v>
      </c>
      <c r="J111" s="209">
        <f>_xlfn.DAYS(About!$A$3,'Core Indicators'!EK111)</f>
        <v>6</v>
      </c>
      <c r="K111" s="209">
        <f>_xlfn.DAYS(About!$A$3,'Core Indicators'!ES111)</f>
        <v>6</v>
      </c>
      <c r="L111" s="209">
        <f>_xlfn.DAYS(About!$A$3,'Core Indicators'!FI111)</f>
        <v>1167</v>
      </c>
      <c r="M111" s="209">
        <f>_xlfn.DAYS(About!$A$3,'Core Indicators'!GG111)</f>
        <v>77</v>
      </c>
      <c r="N111" s="209">
        <f>_xlfn.DAYS(About!$A$3,'Core Indicators'!GO111)</f>
        <v>77</v>
      </c>
      <c r="O111" s="209">
        <f>_xlfn.DAYS(About!$A$3,'Core Indicators'!GW111)</f>
        <v>77</v>
      </c>
      <c r="P111" s="209">
        <f>_xlfn.DAYS(About!$A$3,'Core Indicators'!HE111)</f>
        <v>77</v>
      </c>
      <c r="Q111" s="209">
        <f>_xlfn.DAYS(About!$A$3,'Core Indicators'!HM111)</f>
        <v>77</v>
      </c>
      <c r="R111" s="209">
        <f>_xlfn.DAYS(About!$A$3,'Core Indicators'!HU111)</f>
        <v>77</v>
      </c>
      <c r="S111" s="209">
        <f>_xlfn.DAYS(About!$A$3,'Core Indicators'!IC111)</f>
        <v>77</v>
      </c>
      <c r="T111" s="209">
        <f>_xlfn.DAYS(About!$A$3,'Core Indicators'!IK111)</f>
        <v>77</v>
      </c>
      <c r="U111" s="209">
        <f>_xlfn.DAYS(About!$A$3,'Core Indicators'!IS111)</f>
        <v>77</v>
      </c>
      <c r="V111" s="209">
        <f t="shared" si="3"/>
        <v>129.19999999999999</v>
      </c>
    </row>
    <row r="112" spans="1:22" x14ac:dyDescent="0.35">
      <c r="A112" s="208" t="str">
        <f>Lists!C:C</f>
        <v>REG006</v>
      </c>
      <c r="B112" s="209">
        <f>_xlfn.DAYS(About!$A$3,'Core Indicators'!U112)</f>
        <v>101</v>
      </c>
      <c r="C112" s="209">
        <f>_xlfn.DAYS(About!$A$3,'Core Indicators'!AC112)</f>
        <v>101</v>
      </c>
      <c r="D112" s="209">
        <f>_xlfn.DAYS(About!$A$3,'Core Indicators'!AK112)</f>
        <v>6</v>
      </c>
      <c r="E112" s="209">
        <f>_xlfn.DAYS(About!$A$3,'Core Indicators'!AS112)</f>
        <v>6</v>
      </c>
      <c r="F112" s="209">
        <f>_xlfn.DAYS(About!$A$3,'Core Indicators'!BQ112)</f>
        <v>6</v>
      </c>
      <c r="G112" s="209">
        <f>_xlfn.DAYS(About!$A$3,'Core Indicators'!DM112)</f>
        <v>6</v>
      </c>
      <c r="H112" s="209">
        <f>_xlfn.DAYS(About!$A$3,'Core Indicators'!DU112)</f>
        <v>6</v>
      </c>
      <c r="I112" s="209">
        <f>_xlfn.DAYS(About!$A$3,'Core Indicators'!EC112)</f>
        <v>6</v>
      </c>
      <c r="J112" s="209">
        <f>_xlfn.DAYS(About!$A$3,'Core Indicators'!EK112)</f>
        <v>6</v>
      </c>
      <c r="K112" s="209">
        <f>_xlfn.DAYS(About!$A$3,'Core Indicators'!ES112)</f>
        <v>101</v>
      </c>
      <c r="L112" s="209">
        <f>_xlfn.DAYS(About!$A$3,'Core Indicators'!FI112)</f>
        <v>1170</v>
      </c>
      <c r="M112" s="209">
        <f>_xlfn.DAYS(About!$A$3,'Core Indicators'!GG112)</f>
        <v>77</v>
      </c>
      <c r="N112" s="209">
        <f>_xlfn.DAYS(About!$A$3,'Core Indicators'!GO112)</f>
        <v>77</v>
      </c>
      <c r="O112" s="209">
        <f>_xlfn.DAYS(About!$A$3,'Core Indicators'!GW112)</f>
        <v>77</v>
      </c>
      <c r="P112" s="209">
        <f>_xlfn.DAYS(About!$A$3,'Core Indicators'!HE112)</f>
        <v>77</v>
      </c>
      <c r="Q112" s="209">
        <f>_xlfn.DAYS(About!$A$3,'Core Indicators'!HM112)</f>
        <v>77</v>
      </c>
      <c r="R112" s="209">
        <f>_xlfn.DAYS(About!$A$3,'Core Indicators'!HU112)</f>
        <v>77</v>
      </c>
      <c r="S112" s="209">
        <f>_xlfn.DAYS(About!$A$3,'Core Indicators'!IC112)</f>
        <v>77</v>
      </c>
      <c r="T112" s="209">
        <f>_xlfn.DAYS(About!$A$3,'Core Indicators'!IK112)</f>
        <v>77</v>
      </c>
      <c r="U112" s="209">
        <f>_xlfn.DAYS(About!$A$3,'Core Indicators'!IS112)</f>
        <v>77</v>
      </c>
      <c r="V112" s="209">
        <f t="shared" si="3"/>
        <v>139</v>
      </c>
    </row>
    <row r="113" spans="1:22" x14ac:dyDescent="0.35">
      <c r="A113" s="208" t="str">
        <f>Lists!C:C</f>
        <v>REG007</v>
      </c>
      <c r="B113" s="209">
        <f>_xlfn.DAYS(About!$A$3,'Core Indicators'!U113)</f>
        <v>1192</v>
      </c>
      <c r="C113" s="209">
        <f>_xlfn.DAYS(About!$A$3,'Core Indicators'!AC113)</f>
        <v>1192</v>
      </c>
      <c r="D113" s="209">
        <f>_xlfn.DAYS(About!$A$3,'Core Indicators'!AK113)</f>
        <v>1192</v>
      </c>
      <c r="E113" s="209">
        <f>_xlfn.DAYS(About!$A$3,'Core Indicators'!AS113)</f>
        <v>1192</v>
      </c>
      <c r="F113" s="209">
        <f>_xlfn.DAYS(About!$A$3,'Core Indicators'!BQ113)</f>
        <v>487</v>
      </c>
      <c r="G113" s="209">
        <f>_xlfn.DAYS(About!$A$3,'Core Indicators'!DM113)</f>
        <v>1192</v>
      </c>
      <c r="H113" s="209">
        <f>_xlfn.DAYS(About!$A$3,'Core Indicators'!DU113)</f>
        <v>1192</v>
      </c>
      <c r="I113" s="209">
        <f>_xlfn.DAYS(About!$A$3,'Core Indicators'!EC113)</f>
        <v>1192</v>
      </c>
      <c r="J113" s="209">
        <f>_xlfn.DAYS(About!$A$3,'Core Indicators'!EK113)</f>
        <v>1192</v>
      </c>
      <c r="K113" s="209">
        <f>_xlfn.DAYS(About!$A$3,'Core Indicators'!ES113)</f>
        <v>1192</v>
      </c>
      <c r="L113" s="209">
        <f>_xlfn.DAYS(About!$A$3,'Core Indicators'!FI113)</f>
        <v>1192</v>
      </c>
      <c r="M113" s="209">
        <f>_xlfn.DAYS(About!$A$3,'Core Indicators'!GG113)</f>
        <v>77</v>
      </c>
      <c r="N113" s="209">
        <f>_xlfn.DAYS(About!$A$3,'Core Indicators'!GO113)</f>
        <v>77</v>
      </c>
      <c r="O113" s="209">
        <f>_xlfn.DAYS(About!$A$3,'Core Indicators'!GW113)</f>
        <v>77</v>
      </c>
      <c r="P113" s="209">
        <f>_xlfn.DAYS(About!$A$3,'Core Indicators'!HE113)</f>
        <v>77</v>
      </c>
      <c r="Q113" s="209">
        <f>_xlfn.DAYS(About!$A$3,'Core Indicators'!HM113)</f>
        <v>77</v>
      </c>
      <c r="R113" s="209">
        <f>_xlfn.DAYS(About!$A$3,'Core Indicators'!HU113)</f>
        <v>77</v>
      </c>
      <c r="S113" s="209">
        <f>_xlfn.DAYS(About!$A$3,'Core Indicators'!IC113)</f>
        <v>77</v>
      </c>
      <c r="T113" s="209">
        <f>_xlfn.DAYS(About!$A$3,'Core Indicators'!IK113)</f>
        <v>77</v>
      </c>
      <c r="U113" s="209">
        <f>_xlfn.DAYS(About!$A$3,'Core Indicators'!IS113)</f>
        <v>77</v>
      </c>
      <c r="V113" s="209">
        <f t="shared" si="3"/>
        <v>1010</v>
      </c>
    </row>
    <row r="114" spans="1:22" x14ac:dyDescent="0.35">
      <c r="A114" s="208" t="str">
        <f>Lists!C:C</f>
        <v>REG008</v>
      </c>
      <c r="B114" s="209">
        <f>_xlfn.DAYS(About!$A$3,'Core Indicators'!U114)</f>
        <v>1192</v>
      </c>
      <c r="C114" s="209">
        <f>_xlfn.DAYS(About!$A$3,'Core Indicators'!AC114)</f>
        <v>1192</v>
      </c>
      <c r="D114" s="209">
        <f>_xlfn.DAYS(About!$A$3,'Core Indicators'!AK114)</f>
        <v>1192</v>
      </c>
      <c r="E114" s="209">
        <f>_xlfn.DAYS(About!$A$3,'Core Indicators'!AS114)</f>
        <v>1192</v>
      </c>
      <c r="F114" s="209">
        <f>_xlfn.DAYS(About!$A$3,'Core Indicators'!BQ114)</f>
        <v>487</v>
      </c>
      <c r="G114" s="209">
        <f>_xlfn.DAYS(About!$A$3,'Core Indicators'!DM114)</f>
        <v>1192</v>
      </c>
      <c r="H114" s="209">
        <f>_xlfn.DAYS(About!$A$3,'Core Indicators'!DU114)</f>
        <v>1192</v>
      </c>
      <c r="I114" s="209">
        <f>_xlfn.DAYS(About!$A$3,'Core Indicators'!EC114)</f>
        <v>1192</v>
      </c>
      <c r="J114" s="209">
        <f>_xlfn.DAYS(About!$A$3,'Core Indicators'!EK114)</f>
        <v>1192</v>
      </c>
      <c r="K114" s="209">
        <f>_xlfn.DAYS(About!$A$3,'Core Indicators'!ES114)</f>
        <v>1192</v>
      </c>
      <c r="L114" s="209">
        <f>_xlfn.DAYS(About!$A$3,'Core Indicators'!FI114)</f>
        <v>1192</v>
      </c>
      <c r="M114" s="209">
        <f>_xlfn.DAYS(About!$A$3,'Core Indicators'!GG114)</f>
        <v>77</v>
      </c>
      <c r="N114" s="209">
        <f>_xlfn.DAYS(About!$A$3,'Core Indicators'!GO114)</f>
        <v>77</v>
      </c>
      <c r="O114" s="209">
        <f>_xlfn.DAYS(About!$A$3,'Core Indicators'!GW114)</f>
        <v>77</v>
      </c>
      <c r="P114" s="209">
        <f>_xlfn.DAYS(About!$A$3,'Core Indicators'!HE114)</f>
        <v>77</v>
      </c>
      <c r="Q114" s="209">
        <f>_xlfn.DAYS(About!$A$3,'Core Indicators'!HM114)</f>
        <v>77</v>
      </c>
      <c r="R114" s="209">
        <f>_xlfn.DAYS(About!$A$3,'Core Indicators'!HU114)</f>
        <v>77</v>
      </c>
      <c r="S114" s="209">
        <f>_xlfn.DAYS(About!$A$3,'Core Indicators'!IC114)</f>
        <v>77</v>
      </c>
      <c r="T114" s="209">
        <f>_xlfn.DAYS(About!$A$3,'Core Indicators'!IK114)</f>
        <v>77</v>
      </c>
      <c r="U114" s="209">
        <f>_xlfn.DAYS(About!$A$3,'Core Indicators'!IS114)</f>
        <v>77</v>
      </c>
      <c r="V114" s="209">
        <f t="shared" si="3"/>
        <v>1010</v>
      </c>
    </row>
    <row r="115" spans="1:22" x14ac:dyDescent="0.35">
      <c r="A115" s="208" t="str">
        <f>Lists!C:C</f>
        <v>REG011</v>
      </c>
      <c r="B115" s="209">
        <f>_xlfn.DAYS(About!$A$3,'Core Indicators'!U115)</f>
        <v>503</v>
      </c>
      <c r="C115" s="209">
        <f>_xlfn.DAYS(About!$A$3,'Core Indicators'!AC115)</f>
        <v>7</v>
      </c>
      <c r="D115" s="209">
        <f>_xlfn.DAYS(About!$A$3,'Core Indicators'!AK115)</f>
        <v>7</v>
      </c>
      <c r="E115" s="209">
        <f>_xlfn.DAYS(About!$A$3,'Core Indicators'!AS115)</f>
        <v>7</v>
      </c>
      <c r="F115" s="209">
        <f>_xlfn.DAYS(About!$A$3,'Core Indicators'!BQ115)</f>
        <v>7</v>
      </c>
      <c r="G115" s="209">
        <f>_xlfn.DAYS(About!$A$3,'Core Indicators'!DM115)</f>
        <v>54</v>
      </c>
      <c r="H115" s="209">
        <f>_xlfn.DAYS(About!$A$3,'Core Indicators'!DU115)</f>
        <v>31</v>
      </c>
      <c r="I115" s="209">
        <f>_xlfn.DAYS(About!$A$3,'Core Indicators'!EC115)</f>
        <v>7</v>
      </c>
      <c r="J115" s="209">
        <f>_xlfn.DAYS(About!$A$3,'Core Indicators'!EK115)</f>
        <v>54</v>
      </c>
      <c r="K115" s="209">
        <f>_xlfn.DAYS(About!$A$3,'Core Indicators'!ES115)</f>
        <v>188</v>
      </c>
      <c r="L115" s="209">
        <f>_xlfn.DAYS(About!$A$3,'Core Indicators'!FI115)</f>
        <v>503</v>
      </c>
      <c r="M115" s="209">
        <f>_xlfn.DAYS(About!$A$3,'Core Indicators'!GG115)</f>
        <v>76</v>
      </c>
      <c r="N115" s="209">
        <f>_xlfn.DAYS(About!$A$3,'Core Indicators'!GO115)</f>
        <v>76</v>
      </c>
      <c r="O115" s="209">
        <f>_xlfn.DAYS(About!$A$3,'Core Indicators'!GW115)</f>
        <v>76</v>
      </c>
      <c r="P115" s="209">
        <f>_xlfn.DAYS(About!$A$3,'Core Indicators'!HE115)</f>
        <v>76</v>
      </c>
      <c r="Q115" s="209">
        <f>_xlfn.DAYS(About!$A$3,'Core Indicators'!HM115)</f>
        <v>76</v>
      </c>
      <c r="R115" s="209">
        <f>_xlfn.DAYS(About!$A$3,'Core Indicators'!HU115)</f>
        <v>76</v>
      </c>
      <c r="S115" s="209">
        <f>_xlfn.DAYS(About!$A$3,'Core Indicators'!IC115)</f>
        <v>76</v>
      </c>
      <c r="T115" s="209">
        <f>_xlfn.DAYS(About!$A$3,'Core Indicators'!IK115)</f>
        <v>76</v>
      </c>
      <c r="U115" s="209">
        <f>_xlfn.DAYS(About!$A$3,'Core Indicators'!IS115)</f>
        <v>76</v>
      </c>
      <c r="V115" s="209">
        <f t="shared" si="3"/>
        <v>93.4</v>
      </c>
    </row>
    <row r="116" spans="1:22" x14ac:dyDescent="0.35">
      <c r="A116" s="208" t="str">
        <f>Lists!C:C</f>
        <v>REG012</v>
      </c>
      <c r="B116" s="209">
        <f>_xlfn.DAYS(About!$A$3,'Core Indicators'!U116)</f>
        <v>7</v>
      </c>
      <c r="C116" s="209">
        <f>_xlfn.DAYS(About!$A$3,'Core Indicators'!AC116)</f>
        <v>7</v>
      </c>
      <c r="D116" s="209">
        <f>_xlfn.DAYS(About!$A$3,'Core Indicators'!AK116)</f>
        <v>7</v>
      </c>
      <c r="E116" s="209">
        <f>_xlfn.DAYS(About!$A$3,'Core Indicators'!AS116)</f>
        <v>7</v>
      </c>
      <c r="F116" s="209">
        <f>_xlfn.DAYS(About!$A$3,'Core Indicators'!BQ116)</f>
        <v>7</v>
      </c>
      <c r="G116" s="209">
        <f>_xlfn.DAYS(About!$A$3,'Core Indicators'!DM116)</f>
        <v>7</v>
      </c>
      <c r="H116" s="209">
        <f>_xlfn.DAYS(About!$A$3,'Core Indicators'!DU116)</f>
        <v>7</v>
      </c>
      <c r="I116" s="209">
        <f>_xlfn.DAYS(About!$A$3,'Core Indicators'!EC116)</f>
        <v>7</v>
      </c>
      <c r="J116" s="209">
        <f>_xlfn.DAYS(About!$A$3,'Core Indicators'!EK116)</f>
        <v>7</v>
      </c>
      <c r="K116" s="209">
        <f>_xlfn.DAYS(About!$A$3,'Core Indicators'!ES116)</f>
        <v>7</v>
      </c>
      <c r="L116" s="209">
        <f>_xlfn.DAYS(About!$A$3,'Core Indicators'!FI116)</f>
        <v>7</v>
      </c>
      <c r="M116" s="209">
        <f>_xlfn.DAYS(About!$A$3,'Core Indicators'!GG116)</f>
        <v>78</v>
      </c>
      <c r="N116" s="209">
        <f>_xlfn.DAYS(About!$A$3,'Core Indicators'!GO116)</f>
        <v>78</v>
      </c>
      <c r="O116" s="209">
        <f>_xlfn.DAYS(About!$A$3,'Core Indicators'!GW116)</f>
        <v>78</v>
      </c>
      <c r="P116" s="209">
        <f>_xlfn.DAYS(About!$A$3,'Core Indicators'!HE116)</f>
        <v>78</v>
      </c>
      <c r="Q116" s="209">
        <f>_xlfn.DAYS(About!$A$3,'Core Indicators'!HM116)</f>
        <v>78</v>
      </c>
      <c r="R116" s="209">
        <f>_xlfn.DAYS(About!$A$3,'Core Indicators'!HU116)</f>
        <v>78</v>
      </c>
      <c r="S116" s="209">
        <f>_xlfn.DAYS(About!$A$3,'Core Indicators'!IC116)</f>
        <v>78</v>
      </c>
      <c r="T116" s="209">
        <f>_xlfn.DAYS(About!$A$3,'Core Indicators'!IK116)</f>
        <v>78</v>
      </c>
      <c r="U116" s="209">
        <f>_xlfn.DAYS(About!$A$3,'Core Indicators'!IS116)</f>
        <v>78</v>
      </c>
      <c r="V116" s="209">
        <f t="shared" si="3"/>
        <v>14.1</v>
      </c>
    </row>
    <row r="117" spans="1:22" x14ac:dyDescent="0.35">
      <c r="A117" s="208" t="str">
        <f>Lists!C:C</f>
        <v>REG013</v>
      </c>
      <c r="B117" s="209">
        <f>_xlfn.DAYS(About!$A$3,'Core Indicators'!U117)</f>
        <v>34</v>
      </c>
      <c r="C117" s="209">
        <f>_xlfn.DAYS(About!$A$3,'Core Indicators'!AC117)</f>
        <v>34</v>
      </c>
      <c r="D117" s="209">
        <f>_xlfn.DAYS(About!$A$3,'Core Indicators'!AK117)</f>
        <v>34</v>
      </c>
      <c r="E117" s="209">
        <f>_xlfn.DAYS(About!$A$3,'Core Indicators'!AS117)</f>
        <v>34</v>
      </c>
      <c r="F117" s="209">
        <f>_xlfn.DAYS(About!$A$3,'Core Indicators'!BQ117)</f>
        <v>6</v>
      </c>
      <c r="G117" s="209">
        <f>_xlfn.DAYS(About!$A$3,'Core Indicators'!DM117)</f>
        <v>34</v>
      </c>
      <c r="H117" s="209">
        <f>_xlfn.DAYS(About!$A$3,'Core Indicators'!DU117)</f>
        <v>34</v>
      </c>
      <c r="I117" s="209">
        <f>_xlfn.DAYS(About!$A$3,'Core Indicators'!EC117)</f>
        <v>34</v>
      </c>
      <c r="J117" s="209">
        <f>_xlfn.DAYS(About!$A$3,'Core Indicators'!EK117)</f>
        <v>34</v>
      </c>
      <c r="K117" s="209">
        <f>_xlfn.DAYS(About!$A$3,'Core Indicators'!ES117)</f>
        <v>34</v>
      </c>
      <c r="L117" s="209">
        <f>_xlfn.DAYS(About!$A$3,'Core Indicators'!FI117)</f>
        <v>34</v>
      </c>
      <c r="M117" s="209">
        <f>_xlfn.DAYS(About!$A$3,'Core Indicators'!GG117)</f>
        <v>76</v>
      </c>
      <c r="N117" s="209">
        <f>_xlfn.DAYS(About!$A$3,'Core Indicators'!GO117)</f>
        <v>76</v>
      </c>
      <c r="O117" s="209">
        <f>_xlfn.DAYS(About!$A$3,'Core Indicators'!GW117)</f>
        <v>76</v>
      </c>
      <c r="P117" s="209">
        <f>_xlfn.DAYS(About!$A$3,'Core Indicators'!HE117)</f>
        <v>76</v>
      </c>
      <c r="Q117" s="209">
        <f>_xlfn.DAYS(About!$A$3,'Core Indicators'!HM117)</f>
        <v>76</v>
      </c>
      <c r="R117" s="209">
        <f>_xlfn.DAYS(About!$A$3,'Core Indicators'!HU117)</f>
        <v>76</v>
      </c>
      <c r="S117" s="209">
        <f>_xlfn.DAYS(About!$A$3,'Core Indicators'!IC117)</f>
        <v>76</v>
      </c>
      <c r="T117" s="209">
        <f>_xlfn.DAYS(About!$A$3,'Core Indicators'!IK117)</f>
        <v>76</v>
      </c>
      <c r="U117" s="209">
        <f>_xlfn.DAYS(About!$A$3,'Core Indicators'!IS117)</f>
        <v>76</v>
      </c>
      <c r="V117" s="209">
        <f t="shared" si="3"/>
        <v>35.4</v>
      </c>
    </row>
    <row r="118" spans="1:22" x14ac:dyDescent="0.35">
      <c r="A118" s="208" t="str">
        <f>Lists!C:C</f>
        <v>REG014</v>
      </c>
      <c r="B118" s="209">
        <f>_xlfn.DAYS(About!$A$3,'Core Indicators'!U118)</f>
        <v>125</v>
      </c>
      <c r="C118" s="209">
        <f>_xlfn.DAYS(About!$A$3,'Core Indicators'!AC118)</f>
        <v>125</v>
      </c>
      <c r="D118" s="209">
        <f>_xlfn.DAYS(About!$A$3,'Core Indicators'!AK118)</f>
        <v>125</v>
      </c>
      <c r="E118" s="209">
        <f>_xlfn.DAYS(About!$A$3,'Core Indicators'!AS118)</f>
        <v>125</v>
      </c>
      <c r="F118" s="209">
        <f>_xlfn.DAYS(About!$A$3,'Core Indicators'!BQ118)</f>
        <v>125</v>
      </c>
      <c r="G118" s="209">
        <f>_xlfn.DAYS(About!$A$3,'Core Indicators'!DM118)</f>
        <v>125</v>
      </c>
      <c r="H118" s="209">
        <f>_xlfn.DAYS(About!$A$3,'Core Indicators'!DU118)</f>
        <v>125</v>
      </c>
      <c r="I118" s="209">
        <f>_xlfn.DAYS(About!$A$3,'Core Indicators'!EC118)</f>
        <v>125</v>
      </c>
      <c r="J118" s="209">
        <f>_xlfn.DAYS(About!$A$3,'Core Indicators'!EK118)</f>
        <v>125</v>
      </c>
      <c r="K118" s="209">
        <f>_xlfn.DAYS(About!$A$3,'Core Indicators'!ES118)</f>
        <v>151</v>
      </c>
      <c r="L118" s="209">
        <f>_xlfn.DAYS(About!$A$3,'Core Indicators'!FI118)</f>
        <v>151</v>
      </c>
      <c r="M118" s="209">
        <f>_xlfn.DAYS(About!$A$3,'Core Indicators'!GG118)</f>
        <v>78</v>
      </c>
      <c r="N118" s="209">
        <f>_xlfn.DAYS(About!$A$3,'Core Indicators'!GO118)</f>
        <v>78</v>
      </c>
      <c r="O118" s="209">
        <f>_xlfn.DAYS(About!$A$3,'Core Indicators'!GW118)</f>
        <v>78</v>
      </c>
      <c r="P118" s="209">
        <f>_xlfn.DAYS(About!$A$3,'Core Indicators'!HE118)</f>
        <v>78</v>
      </c>
      <c r="Q118" s="209">
        <f>_xlfn.DAYS(About!$A$3,'Core Indicators'!HM118)</f>
        <v>78</v>
      </c>
      <c r="R118" s="209">
        <f>_xlfn.DAYS(About!$A$3,'Core Indicators'!HU118)</f>
        <v>78</v>
      </c>
      <c r="S118" s="209">
        <f>_xlfn.DAYS(About!$A$3,'Core Indicators'!IC118)</f>
        <v>78</v>
      </c>
      <c r="T118" s="209">
        <f>_xlfn.DAYS(About!$A$3,'Core Indicators'!IK118)</f>
        <v>78</v>
      </c>
      <c r="U118" s="209">
        <f>_xlfn.DAYS(About!$A$3,'Core Indicators'!IS118)</f>
        <v>78</v>
      </c>
      <c r="V118" s="209">
        <f t="shared" si="3"/>
        <v>125.5</v>
      </c>
    </row>
    <row r="119" spans="1:22" x14ac:dyDescent="0.35">
      <c r="A119" s="208" t="str">
        <f>Lists!C:C</f>
        <v>ROU002</v>
      </c>
      <c r="B119" s="209">
        <f>_xlfn.DAYS(About!$A$3,'Core Indicators'!U119)</f>
        <v>0</v>
      </c>
      <c r="C119" s="209">
        <f>_xlfn.DAYS(About!$A$3,'Core Indicators'!AC119)</f>
        <v>0</v>
      </c>
      <c r="D119" s="209">
        <f>_xlfn.DAYS(About!$A$3,'Core Indicators'!AK119)</f>
        <v>0</v>
      </c>
      <c r="E119" s="209">
        <f>_xlfn.DAYS(About!$A$3,'Core Indicators'!AS119)</f>
        <v>0</v>
      </c>
      <c r="F119" s="209">
        <f>_xlfn.DAYS(About!$A$3,'Core Indicators'!BQ119)</f>
        <v>0</v>
      </c>
      <c r="G119" s="209">
        <f>_xlfn.DAYS(About!$A$3,'Core Indicators'!DM119)</f>
        <v>0</v>
      </c>
      <c r="H119" s="209">
        <f>_xlfn.DAYS(About!$A$3,'Core Indicators'!DU119)</f>
        <v>0</v>
      </c>
      <c r="I119" s="209">
        <f>_xlfn.DAYS(About!$A$3,'Core Indicators'!EC119)</f>
        <v>0</v>
      </c>
      <c r="J119" s="209">
        <f>_xlfn.DAYS(About!$A$3,'Core Indicators'!EK119)</f>
        <v>0</v>
      </c>
      <c r="K119" s="209">
        <f>_xlfn.DAYS(About!$A$3,'Core Indicators'!ES119)</f>
        <v>0</v>
      </c>
      <c r="L119" s="209">
        <f>_xlfn.DAYS(About!$A$3,'Core Indicators'!FI119)</f>
        <v>0</v>
      </c>
      <c r="M119" s="209">
        <f>_xlfn.DAYS(About!$A$3,'Core Indicators'!GG119)</f>
        <v>80</v>
      </c>
      <c r="N119" s="209">
        <f>_xlfn.DAYS(About!$A$3,'Core Indicators'!GO119)</f>
        <v>80</v>
      </c>
      <c r="O119" s="209">
        <f>_xlfn.DAYS(About!$A$3,'Core Indicators'!GW119)</f>
        <v>80</v>
      </c>
      <c r="P119" s="209">
        <f>_xlfn.DAYS(About!$A$3,'Core Indicators'!HE119)</f>
        <v>80</v>
      </c>
      <c r="Q119" s="209">
        <f>_xlfn.DAYS(About!$A$3,'Core Indicators'!HM119)</f>
        <v>80</v>
      </c>
      <c r="R119" s="209">
        <f>_xlfn.DAYS(About!$A$3,'Core Indicators'!HU119)</f>
        <v>80</v>
      </c>
      <c r="S119" s="209">
        <f>_xlfn.DAYS(About!$A$3,'Core Indicators'!IC119)</f>
        <v>80</v>
      </c>
      <c r="T119" s="209">
        <f>_xlfn.DAYS(About!$A$3,'Core Indicators'!IK119)</f>
        <v>80</v>
      </c>
      <c r="U119" s="209">
        <f>_xlfn.DAYS(About!$A$3,'Core Indicators'!IS119)</f>
        <v>80</v>
      </c>
      <c r="V119" s="209">
        <f t="shared" si="3"/>
        <v>8</v>
      </c>
    </row>
    <row r="120" spans="1:22" x14ac:dyDescent="0.35">
      <c r="A120" s="208" t="str">
        <f>Lists!C:C</f>
        <v>RWA002</v>
      </c>
      <c r="B120" s="209">
        <f>_xlfn.DAYS(About!$A$3,'Core Indicators'!U120)</f>
        <v>123</v>
      </c>
      <c r="C120" s="209">
        <f>_xlfn.DAYS(About!$A$3,'Core Indicators'!AC120)</f>
        <v>123</v>
      </c>
      <c r="D120" s="209">
        <f>_xlfn.DAYS(About!$A$3,'Core Indicators'!AK120)</f>
        <v>60</v>
      </c>
      <c r="E120" s="209">
        <f>_xlfn.DAYS(About!$A$3,'Core Indicators'!AS120)</f>
        <v>60</v>
      </c>
      <c r="F120" s="209">
        <f>_xlfn.DAYS(About!$A$3,'Core Indicators'!BQ120)</f>
        <v>639</v>
      </c>
      <c r="G120" s="209">
        <f>_xlfn.DAYS(About!$A$3,'Core Indicators'!DM120)</f>
        <v>123</v>
      </c>
      <c r="H120" s="209">
        <f>_xlfn.DAYS(About!$A$3,'Core Indicators'!DU120)</f>
        <v>123</v>
      </c>
      <c r="I120" s="209">
        <f>_xlfn.DAYS(About!$A$3,'Core Indicators'!EC120)</f>
        <v>60</v>
      </c>
      <c r="J120" s="209">
        <f>_xlfn.DAYS(About!$A$3,'Core Indicators'!EK120)</f>
        <v>123</v>
      </c>
      <c r="K120" s="209">
        <f>_xlfn.DAYS(About!$A$3,'Core Indicators'!ES120)</f>
        <v>123</v>
      </c>
      <c r="L120" s="209">
        <f>_xlfn.DAYS(About!$A$3,'Core Indicators'!FI120)</f>
        <v>123</v>
      </c>
      <c r="M120" s="209">
        <f>_xlfn.DAYS(About!$A$3,'Core Indicators'!GG120)</f>
        <v>82</v>
      </c>
      <c r="N120" s="209">
        <f>_xlfn.DAYS(About!$A$3,'Core Indicators'!GO120)</f>
        <v>82</v>
      </c>
      <c r="O120" s="209">
        <f>_xlfn.DAYS(About!$A$3,'Core Indicators'!GW120)</f>
        <v>82</v>
      </c>
      <c r="P120" s="209">
        <f>_xlfn.DAYS(About!$A$3,'Core Indicators'!HE120)</f>
        <v>82</v>
      </c>
      <c r="Q120" s="209">
        <f>_xlfn.DAYS(About!$A$3,'Core Indicators'!HM120)</f>
        <v>82</v>
      </c>
      <c r="R120" s="209">
        <f>_xlfn.DAYS(About!$A$3,'Core Indicators'!HU120)</f>
        <v>82</v>
      </c>
      <c r="S120" s="209">
        <f>_xlfn.DAYS(About!$A$3,'Core Indicators'!IC120)</f>
        <v>82</v>
      </c>
      <c r="T120" s="209">
        <f>_xlfn.DAYS(About!$A$3,'Core Indicators'!IK120)</f>
        <v>82</v>
      </c>
      <c r="U120" s="209">
        <f>_xlfn.DAYS(About!$A$3,'Core Indicators'!IS120)</f>
        <v>82</v>
      </c>
      <c r="V120" s="209">
        <f t="shared" si="3"/>
        <v>151.6</v>
      </c>
    </row>
    <row r="121" spans="1:22" x14ac:dyDescent="0.35">
      <c r="A121" s="208" t="str">
        <f>Lists!C:C</f>
        <v>SDN001</v>
      </c>
      <c r="B121" s="209">
        <f>_xlfn.DAYS(About!$A$3,'Core Indicators'!U121)</f>
        <v>398</v>
      </c>
      <c r="C121" s="209">
        <f>_xlfn.DAYS(About!$A$3,'Core Indicators'!AC121)</f>
        <v>216</v>
      </c>
      <c r="D121" s="209">
        <f>_xlfn.DAYS(About!$A$3,'Core Indicators'!AK121)</f>
        <v>216</v>
      </c>
      <c r="E121" s="209">
        <f>_xlfn.DAYS(About!$A$3,'Core Indicators'!AS121)</f>
        <v>11</v>
      </c>
      <c r="F121" s="209">
        <f>_xlfn.DAYS(About!$A$3,'Core Indicators'!BQ121)</f>
        <v>11</v>
      </c>
      <c r="G121" s="209">
        <f>_xlfn.DAYS(About!$A$3,'Core Indicators'!DM121)</f>
        <v>216</v>
      </c>
      <c r="H121" s="209">
        <f>_xlfn.DAYS(About!$A$3,'Core Indicators'!DU121)</f>
        <v>216</v>
      </c>
      <c r="I121" s="209">
        <f>_xlfn.DAYS(About!$A$3,'Core Indicators'!EC121)</f>
        <v>216</v>
      </c>
      <c r="J121" s="209">
        <f>_xlfn.DAYS(About!$A$3,'Core Indicators'!EK121)</f>
        <v>216</v>
      </c>
      <c r="K121" s="209">
        <f>_xlfn.DAYS(About!$A$3,'Core Indicators'!ES121)</f>
        <v>216</v>
      </c>
      <c r="L121" s="209">
        <f>_xlfn.DAYS(About!$A$3,'Core Indicators'!FI121)</f>
        <v>398</v>
      </c>
      <c r="M121" s="209">
        <f>_xlfn.DAYS(About!$A$3,'Core Indicators'!GG121)</f>
        <v>78</v>
      </c>
      <c r="N121" s="209">
        <f>_xlfn.DAYS(About!$A$3,'Core Indicators'!GO121)</f>
        <v>78</v>
      </c>
      <c r="O121" s="209">
        <f>_xlfn.DAYS(About!$A$3,'Core Indicators'!GW121)</f>
        <v>78</v>
      </c>
      <c r="P121" s="209">
        <f>_xlfn.DAYS(About!$A$3,'Core Indicators'!HE121)</f>
        <v>78</v>
      </c>
      <c r="Q121" s="209">
        <f>_xlfn.DAYS(About!$A$3,'Core Indicators'!HM121)</f>
        <v>78</v>
      </c>
      <c r="R121" s="209">
        <f>_xlfn.DAYS(About!$A$3,'Core Indicators'!HU121)</f>
        <v>78</v>
      </c>
      <c r="S121" s="209">
        <f>_xlfn.DAYS(About!$A$3,'Core Indicators'!IC121)</f>
        <v>78</v>
      </c>
      <c r="T121" s="209">
        <f>_xlfn.DAYS(About!$A$3,'Core Indicators'!IK121)</f>
        <v>78</v>
      </c>
      <c r="U121" s="209">
        <f>_xlfn.DAYS(About!$A$3,'Core Indicators'!IS121)</f>
        <v>78</v>
      </c>
      <c r="V121" s="209">
        <f t="shared" si="3"/>
        <v>179.4</v>
      </c>
    </row>
    <row r="122" spans="1:22" x14ac:dyDescent="0.35">
      <c r="A122" s="208" t="str">
        <f>Lists!C:C</f>
        <v>SDN005</v>
      </c>
      <c r="B122" s="209">
        <f>_xlfn.DAYS(About!$A$3,'Core Indicators'!U122)</f>
        <v>398</v>
      </c>
      <c r="C122" s="209">
        <f>_xlfn.DAYS(About!$A$3,'Core Indicators'!AC122)</f>
        <v>398</v>
      </c>
      <c r="D122" s="209">
        <f>_xlfn.DAYS(About!$A$3,'Core Indicators'!AK122)</f>
        <v>398</v>
      </c>
      <c r="E122" s="209">
        <f>_xlfn.DAYS(About!$A$3,'Core Indicators'!AS122)</f>
        <v>11</v>
      </c>
      <c r="F122" s="209">
        <f>_xlfn.DAYS(About!$A$3,'Core Indicators'!BQ122)</f>
        <v>11</v>
      </c>
      <c r="G122" s="209">
        <f>_xlfn.DAYS(About!$A$3,'Core Indicators'!DM122)</f>
        <v>35</v>
      </c>
      <c r="H122" s="209">
        <f>_xlfn.DAYS(About!$A$3,'Core Indicators'!DU122)</f>
        <v>11</v>
      </c>
      <c r="I122" s="209">
        <f>_xlfn.DAYS(About!$A$3,'Core Indicators'!EC122)</f>
        <v>11</v>
      </c>
      <c r="J122" s="209">
        <f>_xlfn.DAYS(About!$A$3,'Core Indicators'!EK122)</f>
        <v>11</v>
      </c>
      <c r="K122" s="209">
        <f>_xlfn.DAYS(About!$A$3,'Core Indicators'!ES122)</f>
        <v>11</v>
      </c>
      <c r="L122" s="209">
        <f>_xlfn.DAYS(About!$A$3,'Core Indicators'!FI122)</f>
        <v>321</v>
      </c>
      <c r="M122" s="209">
        <f>_xlfn.DAYS(About!$A$3,'Core Indicators'!GG122)</f>
        <v>78</v>
      </c>
      <c r="N122" s="209">
        <f>_xlfn.DAYS(About!$A$3,'Core Indicators'!GO122)</f>
        <v>78</v>
      </c>
      <c r="O122" s="209">
        <f>_xlfn.DAYS(About!$A$3,'Core Indicators'!GW122)</f>
        <v>78</v>
      </c>
      <c r="P122" s="209">
        <f>_xlfn.DAYS(About!$A$3,'Core Indicators'!HE122)</f>
        <v>78</v>
      </c>
      <c r="Q122" s="209">
        <f>_xlfn.DAYS(About!$A$3,'Core Indicators'!HM122)</f>
        <v>78</v>
      </c>
      <c r="R122" s="209">
        <f>_xlfn.DAYS(About!$A$3,'Core Indicators'!HU122)</f>
        <v>78</v>
      </c>
      <c r="S122" s="209">
        <f>_xlfn.DAYS(About!$A$3,'Core Indicators'!IC122)</f>
        <v>78</v>
      </c>
      <c r="T122" s="209">
        <f>_xlfn.DAYS(About!$A$3,'Core Indicators'!IK122)</f>
        <v>78</v>
      </c>
      <c r="U122" s="209">
        <f>_xlfn.DAYS(About!$A$3,'Core Indicators'!IS122)</f>
        <v>78</v>
      </c>
      <c r="V122" s="209">
        <f t="shared" si="3"/>
        <v>89.8</v>
      </c>
    </row>
    <row r="123" spans="1:22" x14ac:dyDescent="0.35">
      <c r="A123" s="208" t="str">
        <f>Lists!C:C</f>
        <v>SDN008</v>
      </c>
      <c r="B123" s="209">
        <f>_xlfn.DAYS(About!$A$3,'Core Indicators'!U123)</f>
        <v>35</v>
      </c>
      <c r="C123" s="209">
        <f>_xlfn.DAYS(About!$A$3,'Core Indicators'!AC123)</f>
        <v>35</v>
      </c>
      <c r="D123" s="209">
        <f>_xlfn.DAYS(About!$A$3,'Core Indicators'!AK123)</f>
        <v>35</v>
      </c>
      <c r="E123" s="209">
        <f>_xlfn.DAYS(About!$A$3,'Core Indicators'!AS123)</f>
        <v>11</v>
      </c>
      <c r="F123" s="209">
        <f>_xlfn.DAYS(About!$A$3,'Core Indicators'!BQ123)</f>
        <v>11</v>
      </c>
      <c r="G123" s="209">
        <f>_xlfn.DAYS(About!$A$3,'Core Indicators'!DM123)</f>
        <v>35</v>
      </c>
      <c r="H123" s="209">
        <f>_xlfn.DAYS(About!$A$3,'Core Indicators'!DU123)</f>
        <v>35</v>
      </c>
      <c r="I123" s="209">
        <f>_xlfn.DAYS(About!$A$3,'Core Indicators'!EC123)</f>
        <v>35</v>
      </c>
      <c r="J123" s="209">
        <f>_xlfn.DAYS(About!$A$3,'Core Indicators'!EK123)</f>
        <v>35</v>
      </c>
      <c r="K123" s="209">
        <f>_xlfn.DAYS(About!$A$3,'Core Indicators'!ES123)</f>
        <v>35</v>
      </c>
      <c r="L123" s="209">
        <f>_xlfn.DAYS(About!$A$3,'Core Indicators'!FI123)</f>
        <v>457</v>
      </c>
      <c r="M123" s="209">
        <f>_xlfn.DAYS(About!$A$3,'Core Indicators'!GG123)</f>
        <v>78</v>
      </c>
      <c r="N123" s="209">
        <f>_xlfn.DAYS(About!$A$3,'Core Indicators'!GO123)</f>
        <v>78</v>
      </c>
      <c r="O123" s="209">
        <f>_xlfn.DAYS(About!$A$3,'Core Indicators'!GW123)</f>
        <v>78</v>
      </c>
      <c r="P123" s="209">
        <f>_xlfn.DAYS(About!$A$3,'Core Indicators'!HE123)</f>
        <v>78</v>
      </c>
      <c r="Q123" s="209">
        <f>_xlfn.DAYS(About!$A$3,'Core Indicators'!HM123)</f>
        <v>78</v>
      </c>
      <c r="R123" s="209">
        <f>_xlfn.DAYS(About!$A$3,'Core Indicators'!HU123)</f>
        <v>78</v>
      </c>
      <c r="S123" s="209">
        <f>_xlfn.DAYS(About!$A$3,'Core Indicators'!IC123)</f>
        <v>78</v>
      </c>
      <c r="T123" s="209">
        <f>_xlfn.DAYS(About!$A$3,'Core Indicators'!IK123)</f>
        <v>78</v>
      </c>
      <c r="U123" s="209">
        <f>_xlfn.DAYS(About!$A$3,'Core Indicators'!IS123)</f>
        <v>78</v>
      </c>
      <c r="V123" s="209">
        <f t="shared" si="3"/>
        <v>76.7</v>
      </c>
    </row>
    <row r="124" spans="1:22" x14ac:dyDescent="0.35">
      <c r="A124" s="208" t="str">
        <f>Lists!C:C</f>
        <v>SEN002</v>
      </c>
      <c r="B124" s="209">
        <f>_xlfn.DAYS(About!$A$3,'Core Indicators'!U124)</f>
        <v>32</v>
      </c>
      <c r="C124" s="209">
        <f>_xlfn.DAYS(About!$A$3,'Core Indicators'!AC124)</f>
        <v>32</v>
      </c>
      <c r="D124" s="209">
        <f>_xlfn.DAYS(About!$A$3,'Core Indicators'!AK124)</f>
        <v>548</v>
      </c>
      <c r="E124" s="209">
        <f>_xlfn.DAYS(About!$A$3,'Core Indicators'!AS124)</f>
        <v>962</v>
      </c>
      <c r="F124" s="209">
        <f>_xlfn.DAYS(About!$A$3,'Core Indicators'!BQ124)</f>
        <v>1284</v>
      </c>
      <c r="G124" s="209">
        <f>_xlfn.DAYS(About!$A$3,'Core Indicators'!DM124)</f>
        <v>32</v>
      </c>
      <c r="H124" s="209">
        <f>_xlfn.DAYS(About!$A$3,'Core Indicators'!DU124)</f>
        <v>32</v>
      </c>
      <c r="I124" s="209">
        <f>_xlfn.DAYS(About!$A$3,'Core Indicators'!EC124)</f>
        <v>32</v>
      </c>
      <c r="J124" s="209">
        <f>_xlfn.DAYS(About!$A$3,'Core Indicators'!EK124)</f>
        <v>32</v>
      </c>
      <c r="K124" s="209">
        <f>_xlfn.DAYS(About!$A$3,'Core Indicators'!ES124)</f>
        <v>548</v>
      </c>
      <c r="L124" s="209">
        <f>_xlfn.DAYS(About!$A$3,'Core Indicators'!FI124)</f>
        <v>32</v>
      </c>
      <c r="M124" s="209">
        <f>_xlfn.DAYS(About!$A$3,'Core Indicators'!GG124)</f>
        <v>80</v>
      </c>
      <c r="N124" s="209">
        <f>_xlfn.DAYS(About!$A$3,'Core Indicators'!GO124)</f>
        <v>80</v>
      </c>
      <c r="O124" s="209">
        <f>_xlfn.DAYS(About!$A$3,'Core Indicators'!GW124)</f>
        <v>80</v>
      </c>
      <c r="P124" s="209">
        <f>_xlfn.DAYS(About!$A$3,'Core Indicators'!HE124)</f>
        <v>80</v>
      </c>
      <c r="Q124" s="209">
        <f>_xlfn.DAYS(About!$A$3,'Core Indicators'!HM124)</f>
        <v>80</v>
      </c>
      <c r="R124" s="209">
        <f>_xlfn.DAYS(About!$A$3,'Core Indicators'!HU124)</f>
        <v>80</v>
      </c>
      <c r="S124" s="209">
        <f>_xlfn.DAYS(About!$A$3,'Core Indicators'!IC124)</f>
        <v>80</v>
      </c>
      <c r="T124" s="209">
        <f>_xlfn.DAYS(About!$A$3,'Core Indicators'!IK124)</f>
        <v>80</v>
      </c>
      <c r="U124" s="209">
        <f>_xlfn.DAYS(About!$A$3,'Core Indicators'!IS124)</f>
        <v>80</v>
      </c>
      <c r="V124" s="209">
        <f t="shared" si="3"/>
        <v>358.2</v>
      </c>
    </row>
    <row r="125" spans="1:22" x14ac:dyDescent="0.35">
      <c r="A125" s="208" t="str">
        <f>Lists!C:C</f>
        <v>SLV001</v>
      </c>
      <c r="B125" s="209">
        <f>_xlfn.DAYS(About!$A$3,'Core Indicators'!U125)</f>
        <v>6</v>
      </c>
      <c r="C125" s="209">
        <f>_xlfn.DAYS(About!$A$3,'Core Indicators'!AC125)</f>
        <v>6</v>
      </c>
      <c r="D125" s="209">
        <f>_xlfn.DAYS(About!$A$3,'Core Indicators'!AK125)</f>
        <v>6</v>
      </c>
      <c r="E125" s="209">
        <f>_xlfn.DAYS(About!$A$3,'Core Indicators'!AS125)</f>
        <v>6</v>
      </c>
      <c r="F125" s="209">
        <f>_xlfn.DAYS(About!$A$3,'Core Indicators'!BQ125)</f>
        <v>6</v>
      </c>
      <c r="G125" s="209">
        <f>_xlfn.DAYS(About!$A$3,'Core Indicators'!DM125)</f>
        <v>6</v>
      </c>
      <c r="H125" s="209">
        <f>_xlfn.DAYS(About!$A$3,'Core Indicators'!DU125)</f>
        <v>6</v>
      </c>
      <c r="I125" s="209">
        <f>_xlfn.DAYS(About!$A$3,'Core Indicators'!EC125)</f>
        <v>6</v>
      </c>
      <c r="J125" s="209">
        <f>_xlfn.DAYS(About!$A$3,'Core Indicators'!EK125)</f>
        <v>6</v>
      </c>
      <c r="K125" s="209">
        <f>_xlfn.DAYS(About!$A$3,'Core Indicators'!ES125)</f>
        <v>6</v>
      </c>
      <c r="L125" s="209">
        <f>_xlfn.DAYS(About!$A$3,'Core Indicators'!FI125)</f>
        <v>6</v>
      </c>
      <c r="M125" s="209">
        <f>_xlfn.DAYS(About!$A$3,'Core Indicators'!GG125)</f>
        <v>87</v>
      </c>
      <c r="N125" s="209">
        <f>_xlfn.DAYS(About!$A$3,'Core Indicators'!GO125)</f>
        <v>87</v>
      </c>
      <c r="O125" s="209">
        <f>_xlfn.DAYS(About!$A$3,'Core Indicators'!GW125)</f>
        <v>87</v>
      </c>
      <c r="P125" s="209">
        <f>_xlfn.DAYS(About!$A$3,'Core Indicators'!HE125)</f>
        <v>87</v>
      </c>
      <c r="Q125" s="209">
        <f>_xlfn.DAYS(About!$A$3,'Core Indicators'!HM125)</f>
        <v>87</v>
      </c>
      <c r="R125" s="209">
        <f>_xlfn.DAYS(About!$A$3,'Core Indicators'!HU125)</f>
        <v>87</v>
      </c>
      <c r="S125" s="209">
        <f>_xlfn.DAYS(About!$A$3,'Core Indicators'!IC125)</f>
        <v>87</v>
      </c>
      <c r="T125" s="209">
        <f>_xlfn.DAYS(About!$A$3,'Core Indicators'!IK125)</f>
        <v>87</v>
      </c>
      <c r="U125" s="209">
        <f>_xlfn.DAYS(About!$A$3,'Core Indicators'!IS125)</f>
        <v>87</v>
      </c>
      <c r="V125" s="209">
        <f t="shared" si="3"/>
        <v>14.1</v>
      </c>
    </row>
    <row r="126" spans="1:22" x14ac:dyDescent="0.35">
      <c r="A126" s="208" t="str">
        <f>Lists!C:C</f>
        <v>SOM001</v>
      </c>
      <c r="B126" s="209">
        <f>_xlfn.DAYS(About!$A$3,'Core Indicators'!U126)</f>
        <v>1014</v>
      </c>
      <c r="C126" s="209">
        <f>_xlfn.DAYS(About!$A$3,'Core Indicators'!AC126)</f>
        <v>254</v>
      </c>
      <c r="D126" s="209">
        <f>_xlfn.DAYS(About!$A$3,'Core Indicators'!AK126)</f>
        <v>254</v>
      </c>
      <c r="E126" s="209">
        <f>_xlfn.DAYS(About!$A$3,'Core Indicators'!AS126)</f>
        <v>69</v>
      </c>
      <c r="F126" s="209">
        <f>_xlfn.DAYS(About!$A$3,'Core Indicators'!BQ126)</f>
        <v>69</v>
      </c>
      <c r="G126" s="209">
        <f>_xlfn.DAYS(About!$A$3,'Core Indicators'!DM126)</f>
        <v>69</v>
      </c>
      <c r="H126" s="209">
        <f>_xlfn.DAYS(About!$A$3,'Core Indicators'!DU126)</f>
        <v>69</v>
      </c>
      <c r="I126" s="209">
        <f>_xlfn.DAYS(About!$A$3,'Core Indicators'!EC126)</f>
        <v>69</v>
      </c>
      <c r="J126" s="209">
        <f>_xlfn.DAYS(About!$A$3,'Core Indicators'!EK126)</f>
        <v>69</v>
      </c>
      <c r="K126" s="209">
        <f>_xlfn.DAYS(About!$A$3,'Core Indicators'!ES126)</f>
        <v>69</v>
      </c>
      <c r="L126" s="209">
        <f>_xlfn.DAYS(About!$A$3,'Core Indicators'!FI126)</f>
        <v>1277</v>
      </c>
      <c r="M126" s="209">
        <f>_xlfn.DAYS(About!$A$3,'Core Indicators'!GG126)</f>
        <v>82</v>
      </c>
      <c r="N126" s="209">
        <f>_xlfn.DAYS(About!$A$3,'Core Indicators'!GO126)</f>
        <v>82</v>
      </c>
      <c r="O126" s="209">
        <f>_xlfn.DAYS(About!$A$3,'Core Indicators'!GW126)</f>
        <v>82</v>
      </c>
      <c r="P126" s="209">
        <f>_xlfn.DAYS(About!$A$3,'Core Indicators'!HE126)</f>
        <v>82</v>
      </c>
      <c r="Q126" s="209">
        <f>_xlfn.DAYS(About!$A$3,'Core Indicators'!HM126)</f>
        <v>82</v>
      </c>
      <c r="R126" s="209">
        <f>_xlfn.DAYS(About!$A$3,'Core Indicators'!HU126)</f>
        <v>82</v>
      </c>
      <c r="S126" s="209">
        <f>_xlfn.DAYS(About!$A$3,'Core Indicators'!IC126)</f>
        <v>82</v>
      </c>
      <c r="T126" s="209">
        <f>_xlfn.DAYS(About!$A$3,'Core Indicators'!IK126)</f>
        <v>82</v>
      </c>
      <c r="U126" s="209">
        <f>_xlfn.DAYS(About!$A$3,'Core Indicators'!IS126)</f>
        <v>82</v>
      </c>
      <c r="V126" s="209">
        <f t="shared" si="3"/>
        <v>209.6</v>
      </c>
    </row>
    <row r="127" spans="1:22" x14ac:dyDescent="0.35">
      <c r="A127" s="208" t="str">
        <f>Lists!C:C</f>
        <v>SOM002</v>
      </c>
      <c r="B127" s="209">
        <f>_xlfn.DAYS(About!$A$3,'Core Indicators'!U127)</f>
        <v>433</v>
      </c>
      <c r="C127" s="209">
        <f>_xlfn.DAYS(About!$A$3,'Core Indicators'!AC127)</f>
        <v>433</v>
      </c>
      <c r="D127" s="209">
        <f>_xlfn.DAYS(About!$A$3,'Core Indicators'!AK127)</f>
        <v>433</v>
      </c>
      <c r="E127" s="209">
        <f>_xlfn.DAYS(About!$A$3,'Core Indicators'!AS127)</f>
        <v>433</v>
      </c>
      <c r="F127" s="209">
        <f>_xlfn.DAYS(About!$A$3,'Core Indicators'!BQ127)</f>
        <v>185</v>
      </c>
      <c r="G127" s="209">
        <f>_xlfn.DAYS(About!$A$3,'Core Indicators'!DM127)</f>
        <v>433</v>
      </c>
      <c r="H127" s="209">
        <f>_xlfn.DAYS(About!$A$3,'Core Indicators'!DU127)</f>
        <v>433</v>
      </c>
      <c r="I127" s="209">
        <f>_xlfn.DAYS(About!$A$3,'Core Indicators'!EC127)</f>
        <v>433</v>
      </c>
      <c r="J127" s="209">
        <f>_xlfn.DAYS(About!$A$3,'Core Indicators'!EK127)</f>
        <v>433</v>
      </c>
      <c r="K127" s="209">
        <f>_xlfn.DAYS(About!$A$3,'Core Indicators'!ES127)</f>
        <v>433</v>
      </c>
      <c r="L127" s="209">
        <f>_xlfn.DAYS(About!$A$3,'Core Indicators'!FI127)</f>
        <v>433</v>
      </c>
      <c r="M127" s="209">
        <f>_xlfn.DAYS(About!$A$3,'Core Indicators'!GG127)</f>
        <v>80</v>
      </c>
      <c r="N127" s="209">
        <f>_xlfn.DAYS(About!$A$3,'Core Indicators'!GO127)</f>
        <v>80</v>
      </c>
      <c r="O127" s="209">
        <f>_xlfn.DAYS(About!$A$3,'Core Indicators'!GW127)</f>
        <v>80</v>
      </c>
      <c r="P127" s="209">
        <f>_xlfn.DAYS(About!$A$3,'Core Indicators'!HE127)</f>
        <v>80</v>
      </c>
      <c r="Q127" s="209">
        <f>_xlfn.DAYS(About!$A$3,'Core Indicators'!HM127)</f>
        <v>80</v>
      </c>
      <c r="R127" s="209">
        <f>_xlfn.DAYS(About!$A$3,'Core Indicators'!HU127)</f>
        <v>80</v>
      </c>
      <c r="S127" s="209">
        <f>_xlfn.DAYS(About!$A$3,'Core Indicators'!IC127)</f>
        <v>80</v>
      </c>
      <c r="T127" s="209">
        <f>_xlfn.DAYS(About!$A$3,'Core Indicators'!IK127)</f>
        <v>80</v>
      </c>
      <c r="U127" s="209">
        <f>_xlfn.DAYS(About!$A$3,'Core Indicators'!IS127)</f>
        <v>80</v>
      </c>
      <c r="V127" s="209">
        <f t="shared" si="3"/>
        <v>372.9</v>
      </c>
    </row>
    <row r="128" spans="1:22" x14ac:dyDescent="0.35">
      <c r="A128" s="208" t="str">
        <f>Lists!C:C</f>
        <v>SSD001</v>
      </c>
      <c r="B128" s="209">
        <f>_xlfn.DAYS(About!$A$3,'Core Indicators'!U128)</f>
        <v>1129</v>
      </c>
      <c r="C128" s="209">
        <f>_xlfn.DAYS(About!$A$3,'Core Indicators'!AC128)</f>
        <v>123</v>
      </c>
      <c r="D128" s="209">
        <f>_xlfn.DAYS(About!$A$3,'Core Indicators'!AK128)</f>
        <v>123</v>
      </c>
      <c r="E128" s="209">
        <f>_xlfn.DAYS(About!$A$3,'Core Indicators'!AS128)</f>
        <v>123</v>
      </c>
      <c r="F128" s="209">
        <f>_xlfn.DAYS(About!$A$3,'Core Indicators'!BQ128)</f>
        <v>123</v>
      </c>
      <c r="G128" s="209">
        <f>_xlfn.DAYS(About!$A$3,'Core Indicators'!DM128)</f>
        <v>123</v>
      </c>
      <c r="H128" s="209">
        <f>_xlfn.DAYS(About!$A$3,'Core Indicators'!DU128)</f>
        <v>123</v>
      </c>
      <c r="I128" s="209">
        <f>_xlfn.DAYS(About!$A$3,'Core Indicators'!EC128)</f>
        <v>123</v>
      </c>
      <c r="J128" s="209">
        <f>_xlfn.DAYS(About!$A$3,'Core Indicators'!EK128)</f>
        <v>123</v>
      </c>
      <c r="K128" s="209">
        <f>_xlfn.DAYS(About!$A$3,'Core Indicators'!ES128)</f>
        <v>123</v>
      </c>
      <c r="L128" s="209">
        <f>_xlfn.DAYS(About!$A$3,'Core Indicators'!FI128)</f>
        <v>123</v>
      </c>
      <c r="M128" s="209">
        <f>_xlfn.DAYS(About!$A$3,'Core Indicators'!GG128)</f>
        <v>82</v>
      </c>
      <c r="N128" s="209">
        <f>_xlfn.DAYS(About!$A$3,'Core Indicators'!GO128)</f>
        <v>82</v>
      </c>
      <c r="O128" s="209">
        <f>_xlfn.DAYS(About!$A$3,'Core Indicators'!GW128)</f>
        <v>82</v>
      </c>
      <c r="P128" s="209">
        <f>_xlfn.DAYS(About!$A$3,'Core Indicators'!HE128)</f>
        <v>82</v>
      </c>
      <c r="Q128" s="209">
        <f>_xlfn.DAYS(About!$A$3,'Core Indicators'!HM128)</f>
        <v>82</v>
      </c>
      <c r="R128" s="209">
        <f>_xlfn.DAYS(About!$A$3,'Core Indicators'!HU128)</f>
        <v>82</v>
      </c>
      <c r="S128" s="209">
        <f>_xlfn.DAYS(About!$A$3,'Core Indicators'!IC128)</f>
        <v>82</v>
      </c>
      <c r="T128" s="209">
        <f>_xlfn.DAYS(About!$A$3,'Core Indicators'!IK128)</f>
        <v>82</v>
      </c>
      <c r="U128" s="209">
        <f>_xlfn.DAYS(About!$A$3,'Core Indicators'!IS128)</f>
        <v>82</v>
      </c>
      <c r="V128" s="209">
        <f t="shared" si="3"/>
        <v>118.9</v>
      </c>
    </row>
    <row r="129" spans="1:22" x14ac:dyDescent="0.35">
      <c r="A129" s="208" t="str">
        <f>Lists!C:C</f>
        <v>SVK002</v>
      </c>
      <c r="B129" s="209">
        <f>_xlfn.DAYS(About!$A$3,'Core Indicators'!U129)</f>
        <v>0</v>
      </c>
      <c r="C129" s="209">
        <f>_xlfn.DAYS(About!$A$3,'Core Indicators'!AC129)</f>
        <v>0</v>
      </c>
      <c r="D129" s="209">
        <f>_xlfn.DAYS(About!$A$3,'Core Indicators'!AK129)</f>
        <v>0</v>
      </c>
      <c r="E129" s="209">
        <f>_xlfn.DAYS(About!$A$3,'Core Indicators'!AS129)</f>
        <v>0</v>
      </c>
      <c r="F129" s="209">
        <f>_xlfn.DAYS(About!$A$3,'Core Indicators'!BQ129)</f>
        <v>0</v>
      </c>
      <c r="G129" s="209">
        <f>_xlfn.DAYS(About!$A$3,'Core Indicators'!DM129)</f>
        <v>0</v>
      </c>
      <c r="H129" s="209">
        <f>_xlfn.DAYS(About!$A$3,'Core Indicators'!DU129)</f>
        <v>0</v>
      </c>
      <c r="I129" s="209">
        <f>_xlfn.DAYS(About!$A$3,'Core Indicators'!EC129)</f>
        <v>0</v>
      </c>
      <c r="J129" s="209">
        <f>_xlfn.DAYS(About!$A$3,'Core Indicators'!EK129)</f>
        <v>0</v>
      </c>
      <c r="K129" s="209">
        <f>_xlfn.DAYS(About!$A$3,'Core Indicators'!ES129)</f>
        <v>0</v>
      </c>
      <c r="L129" s="209">
        <f>_xlfn.DAYS(About!$A$3,'Core Indicators'!FI129)</f>
        <v>0</v>
      </c>
      <c r="M129" s="209">
        <f>_xlfn.DAYS(About!$A$3,'Core Indicators'!GG129)</f>
        <v>80</v>
      </c>
      <c r="N129" s="209">
        <f>_xlfn.DAYS(About!$A$3,'Core Indicators'!GO129)</f>
        <v>80</v>
      </c>
      <c r="O129" s="209">
        <f>_xlfn.DAYS(About!$A$3,'Core Indicators'!GW129)</f>
        <v>80</v>
      </c>
      <c r="P129" s="209">
        <f>_xlfn.DAYS(About!$A$3,'Core Indicators'!HE129)</f>
        <v>80</v>
      </c>
      <c r="Q129" s="209">
        <f>_xlfn.DAYS(About!$A$3,'Core Indicators'!HM129)</f>
        <v>80</v>
      </c>
      <c r="R129" s="209">
        <f>_xlfn.DAYS(About!$A$3,'Core Indicators'!HU129)</f>
        <v>80</v>
      </c>
      <c r="S129" s="209">
        <f>_xlfn.DAYS(About!$A$3,'Core Indicators'!IC129)</f>
        <v>80</v>
      </c>
      <c r="T129" s="209">
        <f>_xlfn.DAYS(About!$A$3,'Core Indicators'!IK129)</f>
        <v>80</v>
      </c>
      <c r="U129" s="209">
        <f>_xlfn.DAYS(About!$A$3,'Core Indicators'!IS129)</f>
        <v>80</v>
      </c>
      <c r="V129" s="209">
        <f t="shared" si="3"/>
        <v>8</v>
      </c>
    </row>
    <row r="130" spans="1:22" x14ac:dyDescent="0.35">
      <c r="A130" s="208" t="str">
        <f>Lists!C:C</f>
        <v>SWZ001</v>
      </c>
      <c r="B130" s="209">
        <f>_xlfn.DAYS(About!$A$3,'Core Indicators'!U130)</f>
        <v>385</v>
      </c>
      <c r="C130" s="209">
        <f>_xlfn.DAYS(About!$A$3,'Core Indicators'!AC130)</f>
        <v>24</v>
      </c>
      <c r="D130" s="209">
        <f>_xlfn.DAYS(About!$A$3,'Core Indicators'!AK130)</f>
        <v>24</v>
      </c>
      <c r="E130" s="209">
        <f>_xlfn.DAYS(About!$A$3,'Core Indicators'!AS130)</f>
        <v>899</v>
      </c>
      <c r="F130" s="209">
        <f>_xlfn.DAYS(About!$A$3,'Core Indicators'!BQ130)</f>
        <v>24</v>
      </c>
      <c r="G130" s="209">
        <f>_xlfn.DAYS(About!$A$3,'Core Indicators'!DM130)</f>
        <v>24</v>
      </c>
      <c r="H130" s="209">
        <f>_xlfn.DAYS(About!$A$3,'Core Indicators'!DU130)</f>
        <v>24</v>
      </c>
      <c r="I130" s="209">
        <f>_xlfn.DAYS(About!$A$3,'Core Indicators'!EC130)</f>
        <v>24</v>
      </c>
      <c r="J130" s="209">
        <f>_xlfn.DAYS(About!$A$3,'Core Indicators'!EK130)</f>
        <v>24</v>
      </c>
      <c r="K130" s="209">
        <f>_xlfn.DAYS(About!$A$3,'Core Indicators'!ES130)</f>
        <v>24</v>
      </c>
      <c r="L130" s="209">
        <f>_xlfn.DAYS(About!$A$3,'Core Indicators'!FI130)</f>
        <v>385</v>
      </c>
      <c r="M130" s="209">
        <f>_xlfn.DAYS(About!$A$3,'Core Indicators'!GG130)</f>
        <v>78</v>
      </c>
      <c r="N130" s="209">
        <f>_xlfn.DAYS(About!$A$3,'Core Indicators'!GO130)</f>
        <v>78</v>
      </c>
      <c r="O130" s="209">
        <f>_xlfn.DAYS(About!$A$3,'Core Indicators'!GW130)</f>
        <v>78</v>
      </c>
      <c r="P130" s="209">
        <f>_xlfn.DAYS(About!$A$3,'Core Indicators'!HE130)</f>
        <v>78</v>
      </c>
      <c r="Q130" s="209">
        <f>_xlfn.DAYS(About!$A$3,'Core Indicators'!HM130)</f>
        <v>78</v>
      </c>
      <c r="R130" s="209">
        <f>_xlfn.DAYS(About!$A$3,'Core Indicators'!HU130)</f>
        <v>78</v>
      </c>
      <c r="S130" s="209">
        <f>_xlfn.DAYS(About!$A$3,'Core Indicators'!IC130)</f>
        <v>78</v>
      </c>
      <c r="T130" s="209">
        <f>_xlfn.DAYS(About!$A$3,'Core Indicators'!IK130)</f>
        <v>78</v>
      </c>
      <c r="U130" s="209">
        <f>_xlfn.DAYS(About!$A$3,'Core Indicators'!IS130)</f>
        <v>78</v>
      </c>
      <c r="V130" s="209">
        <f t="shared" si="3"/>
        <v>153</v>
      </c>
    </row>
    <row r="131" spans="1:22" x14ac:dyDescent="0.35">
      <c r="A131" s="208" t="str">
        <f>Lists!C:C</f>
        <v>SYR001</v>
      </c>
      <c r="B131" s="209">
        <f>_xlfn.DAYS(About!$A$3,'Core Indicators'!U131)</f>
        <v>158</v>
      </c>
      <c r="C131" s="209">
        <f>_xlfn.DAYS(About!$A$3,'Core Indicators'!AC131)</f>
        <v>158</v>
      </c>
      <c r="D131" s="209">
        <f>_xlfn.DAYS(About!$A$3,'Core Indicators'!AK131)</f>
        <v>158</v>
      </c>
      <c r="E131" s="209">
        <f>_xlfn.DAYS(About!$A$3,'Core Indicators'!AS131)</f>
        <v>115</v>
      </c>
      <c r="F131" s="209">
        <f>_xlfn.DAYS(About!$A$3,'Core Indicators'!BQ131)</f>
        <v>34</v>
      </c>
      <c r="G131" s="209">
        <f>_xlfn.DAYS(About!$A$3,'Core Indicators'!DM131)</f>
        <v>115</v>
      </c>
      <c r="H131" s="209">
        <f>_xlfn.DAYS(About!$A$3,'Core Indicators'!DU131)</f>
        <v>115</v>
      </c>
      <c r="I131" s="209">
        <f>_xlfn.DAYS(About!$A$3,'Core Indicators'!EC131)</f>
        <v>115</v>
      </c>
      <c r="J131" s="209">
        <f>_xlfn.DAYS(About!$A$3,'Core Indicators'!EK131)</f>
        <v>115</v>
      </c>
      <c r="K131" s="209">
        <f>_xlfn.DAYS(About!$A$3,'Core Indicators'!ES131)</f>
        <v>115</v>
      </c>
      <c r="L131" s="209">
        <f>_xlfn.DAYS(About!$A$3,'Core Indicators'!FI131)</f>
        <v>1278</v>
      </c>
      <c r="M131" s="209">
        <f>_xlfn.DAYS(About!$A$3,'Core Indicators'!GG131)</f>
        <v>77</v>
      </c>
      <c r="N131" s="209">
        <f>_xlfn.DAYS(About!$A$3,'Core Indicators'!GO131)</f>
        <v>77</v>
      </c>
      <c r="O131" s="209">
        <f>_xlfn.DAYS(About!$A$3,'Core Indicators'!GW131)</f>
        <v>77</v>
      </c>
      <c r="P131" s="209">
        <f>_xlfn.DAYS(About!$A$3,'Core Indicators'!HE131)</f>
        <v>77</v>
      </c>
      <c r="Q131" s="209">
        <f>_xlfn.DAYS(About!$A$3,'Core Indicators'!HM131)</f>
        <v>77</v>
      </c>
      <c r="R131" s="209">
        <f>_xlfn.DAYS(About!$A$3,'Core Indicators'!HU131)</f>
        <v>77</v>
      </c>
      <c r="S131" s="209">
        <f>_xlfn.DAYS(About!$A$3,'Core Indicators'!IC131)</f>
        <v>77</v>
      </c>
      <c r="T131" s="209">
        <f>_xlfn.DAYS(About!$A$3,'Core Indicators'!IK131)</f>
        <v>77</v>
      </c>
      <c r="U131" s="209">
        <f>_xlfn.DAYS(About!$A$3,'Core Indicators'!IS131)</f>
        <v>77</v>
      </c>
      <c r="V131" s="209">
        <f t="shared" ref="V131:V158" si="4">AVERAGE(D131:M131)</f>
        <v>223.7</v>
      </c>
    </row>
    <row r="132" spans="1:22" x14ac:dyDescent="0.35">
      <c r="A132" s="208" t="str">
        <f>Lists!C:C</f>
        <v>TCD001</v>
      </c>
      <c r="B132" s="209">
        <f>_xlfn.DAYS(About!$A$3,'Core Indicators'!U132)</f>
        <v>586</v>
      </c>
      <c r="C132" s="209">
        <f>_xlfn.DAYS(About!$A$3,'Core Indicators'!AC132)</f>
        <v>492</v>
      </c>
      <c r="D132" s="209">
        <f>_xlfn.DAYS(About!$A$3,'Core Indicators'!AK132)</f>
        <v>586</v>
      </c>
      <c r="E132" s="209">
        <f>_xlfn.DAYS(About!$A$3,'Core Indicators'!AS132)</f>
        <v>251</v>
      </c>
      <c r="F132" s="209">
        <f>_xlfn.DAYS(About!$A$3,'Core Indicators'!BQ132)</f>
        <v>4</v>
      </c>
      <c r="G132" s="209">
        <f>_xlfn.DAYS(About!$A$3,'Core Indicators'!DM132)</f>
        <v>586</v>
      </c>
      <c r="H132" s="209">
        <f>_xlfn.DAYS(About!$A$3,'Core Indicators'!DU132)</f>
        <v>586</v>
      </c>
      <c r="I132" s="209">
        <f>_xlfn.DAYS(About!$A$3,'Core Indicators'!EC132)</f>
        <v>4</v>
      </c>
      <c r="J132" s="209">
        <f>_xlfn.DAYS(About!$A$3,'Core Indicators'!EK132)</f>
        <v>4</v>
      </c>
      <c r="K132" s="209">
        <f>_xlfn.DAYS(About!$A$3,'Core Indicators'!ES132)</f>
        <v>4</v>
      </c>
      <c r="L132" s="209">
        <f>_xlfn.DAYS(About!$A$3,'Core Indicators'!FI132)</f>
        <v>586</v>
      </c>
      <c r="M132" s="209">
        <f>_xlfn.DAYS(About!$A$3,'Core Indicators'!GG132)</f>
        <v>81</v>
      </c>
      <c r="N132" s="209">
        <f>_xlfn.DAYS(About!$A$3,'Core Indicators'!GO132)</f>
        <v>81</v>
      </c>
      <c r="O132" s="209">
        <f>_xlfn.DAYS(About!$A$3,'Core Indicators'!GW132)</f>
        <v>81</v>
      </c>
      <c r="P132" s="209">
        <f>_xlfn.DAYS(About!$A$3,'Core Indicators'!HE132)</f>
        <v>81</v>
      </c>
      <c r="Q132" s="209">
        <f>_xlfn.DAYS(About!$A$3,'Core Indicators'!HM132)</f>
        <v>81</v>
      </c>
      <c r="R132" s="209">
        <f>_xlfn.DAYS(About!$A$3,'Core Indicators'!HU132)</f>
        <v>81</v>
      </c>
      <c r="S132" s="209">
        <f>_xlfn.DAYS(About!$A$3,'Core Indicators'!IC132)</f>
        <v>81</v>
      </c>
      <c r="T132" s="209">
        <f>_xlfn.DAYS(About!$A$3,'Core Indicators'!IK132)</f>
        <v>81</v>
      </c>
      <c r="U132" s="209">
        <f>_xlfn.DAYS(About!$A$3,'Core Indicators'!IS132)</f>
        <v>81</v>
      </c>
      <c r="V132" s="209">
        <f t="shared" si="4"/>
        <v>269.2</v>
      </c>
    </row>
    <row r="133" spans="1:22" x14ac:dyDescent="0.35">
      <c r="A133" s="208" t="str">
        <f>Lists!C:C</f>
        <v>TCD003</v>
      </c>
      <c r="B133" s="209">
        <f>_xlfn.DAYS(About!$A$3,'Core Indicators'!U133)</f>
        <v>1262</v>
      </c>
      <c r="C133" s="209">
        <f>_xlfn.DAYS(About!$A$3,'Core Indicators'!AC133)</f>
        <v>4</v>
      </c>
      <c r="D133" s="209">
        <f>_xlfn.DAYS(About!$A$3,'Core Indicators'!AK133)</f>
        <v>4</v>
      </c>
      <c r="E133" s="209">
        <f>_xlfn.DAYS(About!$A$3,'Core Indicators'!AS133)</f>
        <v>4</v>
      </c>
      <c r="F133" s="209">
        <f>_xlfn.DAYS(About!$A$3,'Core Indicators'!BQ133)</f>
        <v>4</v>
      </c>
      <c r="G133" s="209">
        <f>_xlfn.DAYS(About!$A$3,'Core Indicators'!DM133)</f>
        <v>4</v>
      </c>
      <c r="H133" s="209">
        <f>_xlfn.DAYS(About!$A$3,'Core Indicators'!DU133)</f>
        <v>4</v>
      </c>
      <c r="I133" s="209">
        <f>_xlfn.DAYS(About!$A$3,'Core Indicators'!EC133)</f>
        <v>4</v>
      </c>
      <c r="J133" s="209">
        <f>_xlfn.DAYS(About!$A$3,'Core Indicators'!EK133)</f>
        <v>4</v>
      </c>
      <c r="K133" s="209">
        <f>_xlfn.DAYS(About!$A$3,'Core Indicators'!ES133)</f>
        <v>4</v>
      </c>
      <c r="L133" s="209">
        <f>_xlfn.DAYS(About!$A$3,'Core Indicators'!FI133)</f>
        <v>1262</v>
      </c>
      <c r="M133" s="209">
        <f>_xlfn.DAYS(About!$A$3,'Core Indicators'!GG133)</f>
        <v>81</v>
      </c>
      <c r="N133" s="209">
        <f>_xlfn.DAYS(About!$A$3,'Core Indicators'!GO133)</f>
        <v>81</v>
      </c>
      <c r="O133" s="209">
        <f>_xlfn.DAYS(About!$A$3,'Core Indicators'!GW133)</f>
        <v>81</v>
      </c>
      <c r="P133" s="209">
        <f>_xlfn.DAYS(About!$A$3,'Core Indicators'!HE133)</f>
        <v>81</v>
      </c>
      <c r="Q133" s="209">
        <f>_xlfn.DAYS(About!$A$3,'Core Indicators'!HM133)</f>
        <v>81</v>
      </c>
      <c r="R133" s="209">
        <f>_xlfn.DAYS(About!$A$3,'Core Indicators'!HU133)</f>
        <v>81</v>
      </c>
      <c r="S133" s="209">
        <f>_xlfn.DAYS(About!$A$3,'Core Indicators'!IC133)</f>
        <v>81</v>
      </c>
      <c r="T133" s="209">
        <f>_xlfn.DAYS(About!$A$3,'Core Indicators'!IK133)</f>
        <v>81</v>
      </c>
      <c r="U133" s="209">
        <f>_xlfn.DAYS(About!$A$3,'Core Indicators'!IS133)</f>
        <v>81</v>
      </c>
      <c r="V133" s="209">
        <f t="shared" si="4"/>
        <v>137.5</v>
      </c>
    </row>
    <row r="134" spans="1:22" x14ac:dyDescent="0.35">
      <c r="A134" s="208" t="str">
        <f>Lists!C:C</f>
        <v>TCD004</v>
      </c>
      <c r="B134" s="209">
        <f>_xlfn.DAYS(About!$A$3,'Core Indicators'!U134)</f>
        <v>859</v>
      </c>
      <c r="C134" s="209">
        <f>_xlfn.DAYS(About!$A$3,'Core Indicators'!AC134)</f>
        <v>859</v>
      </c>
      <c r="D134" s="209">
        <f>_xlfn.DAYS(About!$A$3,'Core Indicators'!AK134)</f>
        <v>859</v>
      </c>
      <c r="E134" s="209">
        <f>_xlfn.DAYS(About!$A$3,'Core Indicators'!AS134)</f>
        <v>4</v>
      </c>
      <c r="F134" s="209">
        <f>_xlfn.DAYS(About!$A$3,'Core Indicators'!BQ134)</f>
        <v>4</v>
      </c>
      <c r="G134" s="209">
        <f>_xlfn.DAYS(About!$A$3,'Core Indicators'!DM134)</f>
        <v>4</v>
      </c>
      <c r="H134" s="209">
        <f>_xlfn.DAYS(About!$A$3,'Core Indicators'!DU134)</f>
        <v>859</v>
      </c>
      <c r="I134" s="209">
        <f>_xlfn.DAYS(About!$A$3,'Core Indicators'!EC134)</f>
        <v>859</v>
      </c>
      <c r="J134" s="209">
        <f>_xlfn.DAYS(About!$A$3,'Core Indicators'!EK134)</f>
        <v>859</v>
      </c>
      <c r="K134" s="209">
        <f>_xlfn.DAYS(About!$A$3,'Core Indicators'!ES134)</f>
        <v>859</v>
      </c>
      <c r="L134" s="209">
        <f>_xlfn.DAYS(About!$A$3,'Core Indicators'!FI134)</f>
        <v>1262</v>
      </c>
      <c r="M134" s="209">
        <f>_xlfn.DAYS(About!$A$3,'Core Indicators'!GG134)</f>
        <v>81</v>
      </c>
      <c r="N134" s="209">
        <f>_xlfn.DAYS(About!$A$3,'Core Indicators'!GO134)</f>
        <v>81</v>
      </c>
      <c r="O134" s="209">
        <f>_xlfn.DAYS(About!$A$3,'Core Indicators'!GW134)</f>
        <v>81</v>
      </c>
      <c r="P134" s="209">
        <f>_xlfn.DAYS(About!$A$3,'Core Indicators'!HE134)</f>
        <v>81</v>
      </c>
      <c r="Q134" s="209">
        <f>_xlfn.DAYS(About!$A$3,'Core Indicators'!HM134)</f>
        <v>81</v>
      </c>
      <c r="R134" s="209">
        <f>_xlfn.DAYS(About!$A$3,'Core Indicators'!HU134)</f>
        <v>81</v>
      </c>
      <c r="S134" s="209">
        <f>_xlfn.DAYS(About!$A$3,'Core Indicators'!IC134)</f>
        <v>81</v>
      </c>
      <c r="T134" s="209">
        <f>_xlfn.DAYS(About!$A$3,'Core Indicators'!IK134)</f>
        <v>81</v>
      </c>
      <c r="U134" s="209">
        <f>_xlfn.DAYS(About!$A$3,'Core Indicators'!IS134)</f>
        <v>81</v>
      </c>
      <c r="V134" s="209">
        <f t="shared" si="4"/>
        <v>565</v>
      </c>
    </row>
    <row r="135" spans="1:22" x14ac:dyDescent="0.35">
      <c r="A135" s="208" t="str">
        <f>Lists!C:C</f>
        <v>TCD005</v>
      </c>
      <c r="B135" s="209">
        <f>_xlfn.DAYS(About!$A$3,'Core Indicators'!U135)</f>
        <v>859</v>
      </c>
      <c r="C135" s="209">
        <f>_xlfn.DAYS(About!$A$3,'Core Indicators'!AC135)</f>
        <v>4</v>
      </c>
      <c r="D135" s="209">
        <f>_xlfn.DAYS(About!$A$3,'Core Indicators'!AK135)</f>
        <v>4</v>
      </c>
      <c r="E135" s="209">
        <f>_xlfn.DAYS(About!$A$3,'Core Indicators'!AS135)</f>
        <v>4</v>
      </c>
      <c r="F135" s="209">
        <f>_xlfn.DAYS(About!$A$3,'Core Indicators'!BQ135)</f>
        <v>4</v>
      </c>
      <c r="G135" s="209">
        <f>_xlfn.DAYS(About!$A$3,'Core Indicators'!DM135)</f>
        <v>4</v>
      </c>
      <c r="H135" s="209">
        <f>_xlfn.DAYS(About!$A$3,'Core Indicators'!DU135)</f>
        <v>859</v>
      </c>
      <c r="I135" s="209">
        <f>_xlfn.DAYS(About!$A$3,'Core Indicators'!EC135)</f>
        <v>859</v>
      </c>
      <c r="J135" s="209">
        <f>_xlfn.DAYS(About!$A$3,'Core Indicators'!EK135)</f>
        <v>4</v>
      </c>
      <c r="K135" s="209">
        <f>_xlfn.DAYS(About!$A$3,'Core Indicators'!ES135)</f>
        <v>4</v>
      </c>
      <c r="L135" s="209">
        <f>_xlfn.DAYS(About!$A$3,'Core Indicators'!FI135)</f>
        <v>1262</v>
      </c>
      <c r="M135" s="209">
        <f>_xlfn.DAYS(About!$A$3,'Core Indicators'!GG135)</f>
        <v>81</v>
      </c>
      <c r="N135" s="209">
        <f>_xlfn.DAYS(About!$A$3,'Core Indicators'!GO135)</f>
        <v>81</v>
      </c>
      <c r="O135" s="209">
        <f>_xlfn.DAYS(About!$A$3,'Core Indicators'!GW135)</f>
        <v>81</v>
      </c>
      <c r="P135" s="209">
        <f>_xlfn.DAYS(About!$A$3,'Core Indicators'!HE135)</f>
        <v>81</v>
      </c>
      <c r="Q135" s="209">
        <f>_xlfn.DAYS(About!$A$3,'Core Indicators'!HM135)</f>
        <v>81</v>
      </c>
      <c r="R135" s="209">
        <f>_xlfn.DAYS(About!$A$3,'Core Indicators'!HU135)</f>
        <v>81</v>
      </c>
      <c r="S135" s="209">
        <f>_xlfn.DAYS(About!$A$3,'Core Indicators'!IC135)</f>
        <v>81</v>
      </c>
      <c r="T135" s="209">
        <f>_xlfn.DAYS(About!$A$3,'Core Indicators'!IK135)</f>
        <v>81</v>
      </c>
      <c r="U135" s="209">
        <f>_xlfn.DAYS(About!$A$3,'Core Indicators'!IS135)</f>
        <v>81</v>
      </c>
      <c r="V135" s="209">
        <f t="shared" si="4"/>
        <v>308.5</v>
      </c>
    </row>
    <row r="136" spans="1:22" x14ac:dyDescent="0.35">
      <c r="A136" s="208" t="str">
        <f>Lists!C:C</f>
        <v>TCD006</v>
      </c>
      <c r="B136" s="209">
        <f>_xlfn.DAYS(About!$A$3,'Core Indicators'!U136)</f>
        <v>1262</v>
      </c>
      <c r="C136" s="209">
        <f>_xlfn.DAYS(About!$A$3,'Core Indicators'!AC136)</f>
        <v>859</v>
      </c>
      <c r="D136" s="209">
        <f>_xlfn.DAYS(About!$A$3,'Core Indicators'!AK136)</f>
        <v>859</v>
      </c>
      <c r="E136" s="209">
        <f>_xlfn.DAYS(About!$A$3,'Core Indicators'!AS136)</f>
        <v>1262</v>
      </c>
      <c r="F136" s="209">
        <f>_xlfn.DAYS(About!$A$3,'Core Indicators'!BQ136)</f>
        <v>4</v>
      </c>
      <c r="G136" s="209">
        <f>_xlfn.DAYS(About!$A$3,'Core Indicators'!DM136)</f>
        <v>732</v>
      </c>
      <c r="H136" s="209">
        <f>_xlfn.DAYS(About!$A$3,'Core Indicators'!DU136)</f>
        <v>732</v>
      </c>
      <c r="I136" s="209">
        <f>_xlfn.DAYS(About!$A$3,'Core Indicators'!EC136)</f>
        <v>732</v>
      </c>
      <c r="J136" s="209">
        <f>_xlfn.DAYS(About!$A$3,'Core Indicators'!EK136)</f>
        <v>732</v>
      </c>
      <c r="K136" s="209">
        <f>_xlfn.DAYS(About!$A$3,'Core Indicators'!ES136)</f>
        <v>732</v>
      </c>
      <c r="L136" s="209">
        <f>_xlfn.DAYS(About!$A$3,'Core Indicators'!FI136)</f>
        <v>1004</v>
      </c>
      <c r="M136" s="209">
        <f>_xlfn.DAYS(About!$A$3,'Core Indicators'!GG136)</f>
        <v>81</v>
      </c>
      <c r="N136" s="209">
        <f>_xlfn.DAYS(About!$A$3,'Core Indicators'!GO136)</f>
        <v>81</v>
      </c>
      <c r="O136" s="209">
        <f>_xlfn.DAYS(About!$A$3,'Core Indicators'!GW136)</f>
        <v>81</v>
      </c>
      <c r="P136" s="209">
        <f>_xlfn.DAYS(About!$A$3,'Core Indicators'!HE136)</f>
        <v>81</v>
      </c>
      <c r="Q136" s="209">
        <f>_xlfn.DAYS(About!$A$3,'Core Indicators'!HM136)</f>
        <v>81</v>
      </c>
      <c r="R136" s="209">
        <f>_xlfn.DAYS(About!$A$3,'Core Indicators'!HU136)</f>
        <v>81</v>
      </c>
      <c r="S136" s="209">
        <f>_xlfn.DAYS(About!$A$3,'Core Indicators'!IC136)</f>
        <v>81</v>
      </c>
      <c r="T136" s="209">
        <f>_xlfn.DAYS(About!$A$3,'Core Indicators'!IK136)</f>
        <v>81</v>
      </c>
      <c r="U136" s="209">
        <f>_xlfn.DAYS(About!$A$3,'Core Indicators'!IS136)</f>
        <v>81</v>
      </c>
      <c r="V136" s="209">
        <f t="shared" si="4"/>
        <v>687</v>
      </c>
    </row>
    <row r="137" spans="1:22" x14ac:dyDescent="0.35">
      <c r="A137" s="208" t="str">
        <f>Lists!C:C</f>
        <v>THA001</v>
      </c>
      <c r="B137" s="209">
        <f>_xlfn.DAYS(About!$A$3,'Core Indicators'!U137)</f>
        <v>1097</v>
      </c>
      <c r="C137" s="209">
        <f>_xlfn.DAYS(About!$A$3,'Core Indicators'!AC137)</f>
        <v>6</v>
      </c>
      <c r="D137" s="209">
        <f>_xlfn.DAYS(About!$A$3,'Core Indicators'!AK137)</f>
        <v>6</v>
      </c>
      <c r="E137" s="209">
        <f>_xlfn.DAYS(About!$A$3,'Core Indicators'!AS137)</f>
        <v>6</v>
      </c>
      <c r="F137" s="209">
        <f>_xlfn.DAYS(About!$A$3,'Core Indicators'!BQ137)</f>
        <v>6</v>
      </c>
      <c r="G137" s="209">
        <f>_xlfn.DAYS(About!$A$3,'Core Indicators'!DM137)</f>
        <v>6</v>
      </c>
      <c r="H137" s="209">
        <f>_xlfn.DAYS(About!$A$3,'Core Indicators'!DU137)</f>
        <v>90</v>
      </c>
      <c r="I137" s="209">
        <f>_xlfn.DAYS(About!$A$3,'Core Indicators'!EC137)</f>
        <v>6</v>
      </c>
      <c r="J137" s="209">
        <f>_xlfn.DAYS(About!$A$3,'Core Indicators'!EK137)</f>
        <v>90</v>
      </c>
      <c r="K137" s="209">
        <f>_xlfn.DAYS(About!$A$3,'Core Indicators'!ES137)</f>
        <v>90</v>
      </c>
      <c r="L137" s="209">
        <f>_xlfn.DAYS(About!$A$3,'Core Indicators'!FI137)</f>
        <v>1264</v>
      </c>
      <c r="M137" s="209">
        <f>_xlfn.DAYS(About!$A$3,'Core Indicators'!GG137)</f>
        <v>76</v>
      </c>
      <c r="N137" s="209">
        <f>_xlfn.DAYS(About!$A$3,'Core Indicators'!GO137)</f>
        <v>76</v>
      </c>
      <c r="O137" s="209">
        <f>_xlfn.DAYS(About!$A$3,'Core Indicators'!GW137)</f>
        <v>76</v>
      </c>
      <c r="P137" s="209">
        <f>_xlfn.DAYS(About!$A$3,'Core Indicators'!HE137)</f>
        <v>76</v>
      </c>
      <c r="Q137" s="209">
        <f>_xlfn.DAYS(About!$A$3,'Core Indicators'!HM137)</f>
        <v>76</v>
      </c>
      <c r="R137" s="209">
        <f>_xlfn.DAYS(About!$A$3,'Core Indicators'!HU137)</f>
        <v>76</v>
      </c>
      <c r="S137" s="209">
        <f>_xlfn.DAYS(About!$A$3,'Core Indicators'!IC137)</f>
        <v>76</v>
      </c>
      <c r="T137" s="209">
        <f>_xlfn.DAYS(About!$A$3,'Core Indicators'!IK137)</f>
        <v>76</v>
      </c>
      <c r="U137" s="209">
        <f>_xlfn.DAYS(About!$A$3,'Core Indicators'!IS137)</f>
        <v>76</v>
      </c>
      <c r="V137" s="209">
        <f t="shared" si="4"/>
        <v>164</v>
      </c>
    </row>
    <row r="138" spans="1:22" x14ac:dyDescent="0.35">
      <c r="A138" s="208" t="str">
        <f>Lists!C:C</f>
        <v>THA002</v>
      </c>
      <c r="B138" s="209">
        <f>_xlfn.DAYS(About!$A$3,'Core Indicators'!U138)</f>
        <v>1097</v>
      </c>
      <c r="C138" s="209">
        <f>_xlfn.DAYS(About!$A$3,'Core Indicators'!AC138)</f>
        <v>1097</v>
      </c>
      <c r="D138" s="209">
        <f>_xlfn.DAYS(About!$A$3,'Core Indicators'!AK138)</f>
        <v>277</v>
      </c>
      <c r="E138" s="209">
        <f>_xlfn.DAYS(About!$A$3,'Core Indicators'!AS138)</f>
        <v>1097</v>
      </c>
      <c r="F138" s="209">
        <f>_xlfn.DAYS(About!$A$3,'Core Indicators'!BQ138)</f>
        <v>6</v>
      </c>
      <c r="G138" s="209">
        <f>_xlfn.DAYS(About!$A$3,'Core Indicators'!DM138)</f>
        <v>90</v>
      </c>
      <c r="H138" s="209">
        <f>_xlfn.DAYS(About!$A$3,'Core Indicators'!DU138)</f>
        <v>853</v>
      </c>
      <c r="I138" s="209">
        <f>_xlfn.DAYS(About!$A$3,'Core Indicators'!EC138)</f>
        <v>853</v>
      </c>
      <c r="J138" s="209">
        <f>_xlfn.DAYS(About!$A$3,'Core Indicators'!EK138)</f>
        <v>853</v>
      </c>
      <c r="K138" s="209">
        <f>_xlfn.DAYS(About!$A$3,'Core Indicators'!ES138)</f>
        <v>853</v>
      </c>
      <c r="L138" s="209">
        <f>_xlfn.DAYS(About!$A$3,'Core Indicators'!FI138)</f>
        <v>1264</v>
      </c>
      <c r="M138" s="209">
        <f>_xlfn.DAYS(About!$A$3,'Core Indicators'!GG138)</f>
        <v>76</v>
      </c>
      <c r="N138" s="209">
        <f>_xlfn.DAYS(About!$A$3,'Core Indicators'!GO138)</f>
        <v>76</v>
      </c>
      <c r="O138" s="209">
        <f>_xlfn.DAYS(About!$A$3,'Core Indicators'!GW138)</f>
        <v>76</v>
      </c>
      <c r="P138" s="209">
        <f>_xlfn.DAYS(About!$A$3,'Core Indicators'!HE138)</f>
        <v>76</v>
      </c>
      <c r="Q138" s="209">
        <f>_xlfn.DAYS(About!$A$3,'Core Indicators'!HM138)</f>
        <v>76</v>
      </c>
      <c r="R138" s="209">
        <f>_xlfn.DAYS(About!$A$3,'Core Indicators'!HU138)</f>
        <v>76</v>
      </c>
      <c r="S138" s="209">
        <f>_xlfn.DAYS(About!$A$3,'Core Indicators'!IC138)</f>
        <v>76</v>
      </c>
      <c r="T138" s="209">
        <f>_xlfn.DAYS(About!$A$3,'Core Indicators'!IK138)</f>
        <v>76</v>
      </c>
      <c r="U138" s="209">
        <f>_xlfn.DAYS(About!$A$3,'Core Indicators'!IS138)</f>
        <v>76</v>
      </c>
      <c r="V138" s="209">
        <f t="shared" si="4"/>
        <v>622.20000000000005</v>
      </c>
    </row>
    <row r="139" spans="1:22" x14ac:dyDescent="0.35">
      <c r="A139" s="208" t="str">
        <f>Lists!C:C</f>
        <v>THA003</v>
      </c>
      <c r="B139" s="209">
        <f>_xlfn.DAYS(About!$A$3,'Core Indicators'!U139)</f>
        <v>90</v>
      </c>
      <c r="C139" s="209">
        <f>_xlfn.DAYS(About!$A$3,'Core Indicators'!AC139)</f>
        <v>6</v>
      </c>
      <c r="D139" s="209">
        <f>_xlfn.DAYS(About!$A$3,'Core Indicators'!AK139)</f>
        <v>6</v>
      </c>
      <c r="E139" s="209">
        <f>_xlfn.DAYS(About!$A$3,'Core Indicators'!AS139)</f>
        <v>6</v>
      </c>
      <c r="F139" s="209">
        <f>_xlfn.DAYS(About!$A$3,'Core Indicators'!BQ139)</f>
        <v>549</v>
      </c>
      <c r="G139" s="209">
        <f>_xlfn.DAYS(About!$A$3,'Core Indicators'!DM139)</f>
        <v>6</v>
      </c>
      <c r="H139" s="209">
        <f>_xlfn.DAYS(About!$A$3,'Core Indicators'!DU139)</f>
        <v>90</v>
      </c>
      <c r="I139" s="209">
        <f>_xlfn.DAYS(About!$A$3,'Core Indicators'!EC139)</f>
        <v>6</v>
      </c>
      <c r="J139" s="209">
        <f>_xlfn.DAYS(About!$A$3,'Core Indicators'!EK139)</f>
        <v>90</v>
      </c>
      <c r="K139" s="209">
        <f>_xlfn.DAYS(About!$A$3,'Core Indicators'!ES139)</f>
        <v>90</v>
      </c>
      <c r="L139" s="209">
        <f>_xlfn.DAYS(About!$A$3,'Core Indicators'!FI139)</f>
        <v>1264</v>
      </c>
      <c r="M139" s="209">
        <f>_xlfn.DAYS(About!$A$3,'Core Indicators'!GG139)</f>
        <v>76</v>
      </c>
      <c r="N139" s="209">
        <f>_xlfn.DAYS(About!$A$3,'Core Indicators'!GO139)</f>
        <v>76</v>
      </c>
      <c r="O139" s="209">
        <f>_xlfn.DAYS(About!$A$3,'Core Indicators'!GW139)</f>
        <v>76</v>
      </c>
      <c r="P139" s="209">
        <f>_xlfn.DAYS(About!$A$3,'Core Indicators'!HE139)</f>
        <v>76</v>
      </c>
      <c r="Q139" s="209">
        <f>_xlfn.DAYS(About!$A$3,'Core Indicators'!HM139)</f>
        <v>76</v>
      </c>
      <c r="R139" s="209">
        <f>_xlfn.DAYS(About!$A$3,'Core Indicators'!HU139)</f>
        <v>76</v>
      </c>
      <c r="S139" s="209">
        <f>_xlfn.DAYS(About!$A$3,'Core Indicators'!IC139)</f>
        <v>76</v>
      </c>
      <c r="T139" s="209">
        <f>_xlfn.DAYS(About!$A$3,'Core Indicators'!IK139)</f>
        <v>76</v>
      </c>
      <c r="U139" s="209">
        <f>_xlfn.DAYS(About!$A$3,'Core Indicators'!IS139)</f>
        <v>76</v>
      </c>
      <c r="V139" s="209">
        <f t="shared" si="4"/>
        <v>218.3</v>
      </c>
    </row>
    <row r="140" spans="1:22" x14ac:dyDescent="0.35">
      <c r="A140" s="208" t="str">
        <f>Lists!C:C</f>
        <v>TON002</v>
      </c>
      <c r="B140" s="209">
        <f>_xlfn.DAYS(About!$A$3,'Core Indicators'!U140)</f>
        <v>193</v>
      </c>
      <c r="C140" s="209">
        <f>_xlfn.DAYS(About!$A$3,'Core Indicators'!AC140)</f>
        <v>193</v>
      </c>
      <c r="D140" s="209">
        <f>_xlfn.DAYS(About!$A$3,'Core Indicators'!AK140)</f>
        <v>125</v>
      </c>
      <c r="E140" s="209">
        <f>_xlfn.DAYS(About!$A$3,'Core Indicators'!AS140)</f>
        <v>125</v>
      </c>
      <c r="F140" s="209">
        <f>_xlfn.DAYS(About!$A$3,'Core Indicators'!BQ140)</f>
        <v>193</v>
      </c>
      <c r="G140" s="209">
        <f>_xlfn.DAYS(About!$A$3,'Core Indicators'!DM140)</f>
        <v>125</v>
      </c>
      <c r="H140" s="209">
        <f>_xlfn.DAYS(About!$A$3,'Core Indicators'!DU140)</f>
        <v>125</v>
      </c>
      <c r="I140" s="209">
        <f>_xlfn.DAYS(About!$A$3,'Core Indicators'!EC140)</f>
        <v>125</v>
      </c>
      <c r="J140" s="209">
        <f>_xlfn.DAYS(About!$A$3,'Core Indicators'!EK140)</f>
        <v>125</v>
      </c>
      <c r="K140" s="209">
        <f>_xlfn.DAYS(About!$A$3,'Core Indicators'!ES140)</f>
        <v>125</v>
      </c>
      <c r="L140" s="209">
        <f>_xlfn.DAYS(About!$A$3,'Core Indicators'!FI140)</f>
        <v>193</v>
      </c>
      <c r="M140" s="209">
        <f>_xlfn.DAYS(About!$A$3,'Core Indicators'!GG140)</f>
        <v>76</v>
      </c>
      <c r="N140" s="209">
        <f>_xlfn.DAYS(About!$A$3,'Core Indicators'!GO140)</f>
        <v>76</v>
      </c>
      <c r="O140" s="209">
        <f>_xlfn.DAYS(About!$A$3,'Core Indicators'!GW140)</f>
        <v>76</v>
      </c>
      <c r="P140" s="209">
        <f>_xlfn.DAYS(About!$A$3,'Core Indicators'!HE140)</f>
        <v>76</v>
      </c>
      <c r="Q140" s="209">
        <f>_xlfn.DAYS(About!$A$3,'Core Indicators'!HM140)</f>
        <v>76</v>
      </c>
      <c r="R140" s="209">
        <f>_xlfn.DAYS(About!$A$3,'Core Indicators'!HU140)</f>
        <v>76</v>
      </c>
      <c r="S140" s="209">
        <f>_xlfn.DAYS(About!$A$3,'Core Indicators'!IC140)</f>
        <v>76</v>
      </c>
      <c r="T140" s="209">
        <f>_xlfn.DAYS(About!$A$3,'Core Indicators'!IK140)</f>
        <v>76</v>
      </c>
      <c r="U140" s="209">
        <f>_xlfn.DAYS(About!$A$3,'Core Indicators'!IS140)</f>
        <v>76</v>
      </c>
      <c r="V140" s="209">
        <f t="shared" si="4"/>
        <v>133.69999999999999</v>
      </c>
    </row>
    <row r="141" spans="1:22" x14ac:dyDescent="0.35">
      <c r="A141" s="208" t="str">
        <f>Lists!C:C</f>
        <v>TTO002</v>
      </c>
      <c r="B141" s="209">
        <f>_xlfn.DAYS(About!$A$3,'Core Indicators'!U141)</f>
        <v>0</v>
      </c>
      <c r="C141" s="209">
        <f>_xlfn.DAYS(About!$A$3,'Core Indicators'!AC141)</f>
        <v>0</v>
      </c>
      <c r="D141" s="209">
        <f>_xlfn.DAYS(About!$A$3,'Core Indicators'!AK141)</f>
        <v>0</v>
      </c>
      <c r="E141" s="209">
        <f>_xlfn.DAYS(About!$A$3,'Core Indicators'!AS141)</f>
        <v>0</v>
      </c>
      <c r="F141" s="209">
        <f>_xlfn.DAYS(About!$A$3,'Core Indicators'!BQ141)</f>
        <v>0</v>
      </c>
      <c r="G141" s="209">
        <f>_xlfn.DAYS(About!$A$3,'Core Indicators'!DM141)</f>
        <v>0</v>
      </c>
      <c r="H141" s="209">
        <f>_xlfn.DAYS(About!$A$3,'Core Indicators'!DU141)</f>
        <v>0</v>
      </c>
      <c r="I141" s="209">
        <f>_xlfn.DAYS(About!$A$3,'Core Indicators'!EC141)</f>
        <v>0</v>
      </c>
      <c r="J141" s="209">
        <f>_xlfn.DAYS(About!$A$3,'Core Indicators'!EK141)</f>
        <v>0</v>
      </c>
      <c r="K141" s="209">
        <f>_xlfn.DAYS(About!$A$3,'Core Indicators'!ES141)</f>
        <v>0</v>
      </c>
      <c r="L141" s="209">
        <f>_xlfn.DAYS(About!$A$3,'Core Indicators'!FI141)</f>
        <v>0</v>
      </c>
      <c r="M141" s="209">
        <f>_xlfn.DAYS(About!$A$3,'Core Indicators'!GG141)</f>
        <v>87</v>
      </c>
      <c r="N141" s="209">
        <f>_xlfn.DAYS(About!$A$3,'Core Indicators'!GO141)</f>
        <v>87</v>
      </c>
      <c r="O141" s="209">
        <f>_xlfn.DAYS(About!$A$3,'Core Indicators'!GW141)</f>
        <v>87</v>
      </c>
      <c r="P141" s="209">
        <f>_xlfn.DAYS(About!$A$3,'Core Indicators'!HE141)</f>
        <v>87</v>
      </c>
      <c r="Q141" s="209">
        <f>_xlfn.DAYS(About!$A$3,'Core Indicators'!HM141)</f>
        <v>87</v>
      </c>
      <c r="R141" s="209">
        <f>_xlfn.DAYS(About!$A$3,'Core Indicators'!HU141)</f>
        <v>87</v>
      </c>
      <c r="S141" s="209">
        <f>_xlfn.DAYS(About!$A$3,'Core Indicators'!IC141)</f>
        <v>87</v>
      </c>
      <c r="T141" s="209">
        <f>_xlfn.DAYS(About!$A$3,'Core Indicators'!IK141)</f>
        <v>87</v>
      </c>
      <c r="U141" s="209">
        <f>_xlfn.DAYS(About!$A$3,'Core Indicators'!IS141)</f>
        <v>87</v>
      </c>
      <c r="V141" s="209">
        <f t="shared" si="4"/>
        <v>8.6999999999999993</v>
      </c>
    </row>
    <row r="142" spans="1:22" x14ac:dyDescent="0.35">
      <c r="A142" s="208" t="str">
        <f>Lists!C:C</f>
        <v>TUN002</v>
      </c>
      <c r="B142" s="209">
        <f>_xlfn.DAYS(About!$A$3,'Core Indicators'!U142)</f>
        <v>0</v>
      </c>
      <c r="C142" s="209">
        <f>_xlfn.DAYS(About!$A$3,'Core Indicators'!AC142)</f>
        <v>0</v>
      </c>
      <c r="D142" s="209">
        <f>_xlfn.DAYS(About!$A$3,'Core Indicators'!AK142)</f>
        <v>0</v>
      </c>
      <c r="E142" s="209">
        <f>_xlfn.DAYS(About!$A$3,'Core Indicators'!AS142)</f>
        <v>0</v>
      </c>
      <c r="F142" s="209">
        <f>_xlfn.DAYS(About!$A$3,'Core Indicators'!BQ142)</f>
        <v>0</v>
      </c>
      <c r="G142" s="209">
        <f>_xlfn.DAYS(About!$A$3,'Core Indicators'!DM142)</f>
        <v>0</v>
      </c>
      <c r="H142" s="209">
        <f>_xlfn.DAYS(About!$A$3,'Core Indicators'!DU142)</f>
        <v>0</v>
      </c>
      <c r="I142" s="209">
        <f>_xlfn.DAYS(About!$A$3,'Core Indicators'!EC142)</f>
        <v>0</v>
      </c>
      <c r="J142" s="209">
        <f>_xlfn.DAYS(About!$A$3,'Core Indicators'!EK142)</f>
        <v>0</v>
      </c>
      <c r="K142" s="209">
        <f>_xlfn.DAYS(About!$A$3,'Core Indicators'!ES142)</f>
        <v>0</v>
      </c>
      <c r="L142" s="209">
        <f>_xlfn.DAYS(About!$A$3,'Core Indicators'!FI142)</f>
        <v>0</v>
      </c>
      <c r="M142" s="209">
        <f>_xlfn.DAYS(About!$A$3,'Core Indicators'!GG142)</f>
        <v>82</v>
      </c>
      <c r="N142" s="209">
        <f>_xlfn.DAYS(About!$A$3,'Core Indicators'!GO142)</f>
        <v>82</v>
      </c>
      <c r="O142" s="209">
        <f>_xlfn.DAYS(About!$A$3,'Core Indicators'!GW142)</f>
        <v>82</v>
      </c>
      <c r="P142" s="209">
        <f>_xlfn.DAYS(About!$A$3,'Core Indicators'!HE142)</f>
        <v>82</v>
      </c>
      <c r="Q142" s="209">
        <f>_xlfn.DAYS(About!$A$3,'Core Indicators'!HM142)</f>
        <v>82</v>
      </c>
      <c r="R142" s="209">
        <f>_xlfn.DAYS(About!$A$3,'Core Indicators'!HU142)</f>
        <v>82</v>
      </c>
      <c r="S142" s="209">
        <f>_xlfn.DAYS(About!$A$3,'Core Indicators'!IC142)</f>
        <v>82</v>
      </c>
      <c r="T142" s="209">
        <f>_xlfn.DAYS(About!$A$3,'Core Indicators'!IK142)</f>
        <v>82</v>
      </c>
      <c r="U142" s="209">
        <f>_xlfn.DAYS(About!$A$3,'Core Indicators'!IS142)</f>
        <v>82</v>
      </c>
      <c r="V142" s="209">
        <f t="shared" si="4"/>
        <v>8.1999999999999993</v>
      </c>
    </row>
    <row r="143" spans="1:22" x14ac:dyDescent="0.35">
      <c r="A143" s="208" t="str">
        <f>Lists!C:C</f>
        <v>TUR001</v>
      </c>
      <c r="B143" s="209">
        <f>_xlfn.DAYS(About!$A$3,'Core Indicators'!U143)</f>
        <v>1262</v>
      </c>
      <c r="C143" s="209">
        <f>_xlfn.DAYS(About!$A$3,'Core Indicators'!AC143)</f>
        <v>214</v>
      </c>
      <c r="D143" s="209">
        <f>_xlfn.DAYS(About!$A$3,'Core Indicators'!AK143)</f>
        <v>6</v>
      </c>
      <c r="E143" s="209">
        <f>_xlfn.DAYS(About!$A$3,'Core Indicators'!AS143)</f>
        <v>6</v>
      </c>
      <c r="F143" s="209">
        <f>_xlfn.DAYS(About!$A$3,'Core Indicators'!BQ143)</f>
        <v>6</v>
      </c>
      <c r="G143" s="209">
        <f>_xlfn.DAYS(About!$A$3,'Core Indicators'!DM143)</f>
        <v>6</v>
      </c>
      <c r="H143" s="209">
        <f>_xlfn.DAYS(About!$A$3,'Core Indicators'!DU143)</f>
        <v>6</v>
      </c>
      <c r="I143" s="209">
        <f>_xlfn.DAYS(About!$A$3,'Core Indicators'!EC143)</f>
        <v>6</v>
      </c>
      <c r="J143" s="209">
        <f>_xlfn.DAYS(About!$A$3,'Core Indicators'!EK143)</f>
        <v>6</v>
      </c>
      <c r="K143" s="209">
        <f>_xlfn.DAYS(About!$A$3,'Core Indicators'!ES143)</f>
        <v>32</v>
      </c>
      <c r="L143" s="209">
        <f>_xlfn.DAYS(About!$A$3,'Core Indicators'!FI143)</f>
        <v>1262</v>
      </c>
      <c r="M143" s="209">
        <f>_xlfn.DAYS(About!$A$3,'Core Indicators'!GG143)</f>
        <v>77</v>
      </c>
      <c r="N143" s="209">
        <f>_xlfn.DAYS(About!$A$3,'Core Indicators'!GO143)</f>
        <v>77</v>
      </c>
      <c r="O143" s="209">
        <f>_xlfn.DAYS(About!$A$3,'Core Indicators'!GW143)</f>
        <v>77</v>
      </c>
      <c r="P143" s="209">
        <f>_xlfn.DAYS(About!$A$3,'Core Indicators'!HE143)</f>
        <v>77</v>
      </c>
      <c r="Q143" s="209">
        <f>_xlfn.DAYS(About!$A$3,'Core Indicators'!HM143)</f>
        <v>77</v>
      </c>
      <c r="R143" s="209">
        <f>_xlfn.DAYS(About!$A$3,'Core Indicators'!HU143)</f>
        <v>77</v>
      </c>
      <c r="S143" s="209">
        <f>_xlfn.DAYS(About!$A$3,'Core Indicators'!IC143)</f>
        <v>77</v>
      </c>
      <c r="T143" s="209">
        <f>_xlfn.DAYS(About!$A$3,'Core Indicators'!IK143)</f>
        <v>77</v>
      </c>
      <c r="U143" s="209">
        <f>_xlfn.DAYS(About!$A$3,'Core Indicators'!IS143)</f>
        <v>77</v>
      </c>
      <c r="V143" s="209">
        <f t="shared" si="4"/>
        <v>141.30000000000001</v>
      </c>
    </row>
    <row r="144" spans="1:22" x14ac:dyDescent="0.35">
      <c r="A144" s="208" t="str">
        <f>Lists!C:C</f>
        <v>TUR002</v>
      </c>
      <c r="B144" s="209">
        <f>_xlfn.DAYS(About!$A$3,'Core Indicators'!U144)</f>
        <v>1262</v>
      </c>
      <c r="C144" s="209">
        <f>_xlfn.DAYS(About!$A$3,'Core Indicators'!AC144)</f>
        <v>214</v>
      </c>
      <c r="D144" s="209">
        <f>_xlfn.DAYS(About!$A$3,'Core Indicators'!AK144)</f>
        <v>6</v>
      </c>
      <c r="E144" s="209">
        <f>_xlfn.DAYS(About!$A$3,'Core Indicators'!AS144)</f>
        <v>6</v>
      </c>
      <c r="F144" s="209">
        <f>_xlfn.DAYS(About!$A$3,'Core Indicators'!BQ144)</f>
        <v>102</v>
      </c>
      <c r="G144" s="209">
        <f>_xlfn.DAYS(About!$A$3,'Core Indicators'!DM144)</f>
        <v>6</v>
      </c>
      <c r="H144" s="209">
        <f>_xlfn.DAYS(About!$A$3,'Core Indicators'!DU144)</f>
        <v>6</v>
      </c>
      <c r="I144" s="209">
        <f>_xlfn.DAYS(About!$A$3,'Core Indicators'!EC144)</f>
        <v>6</v>
      </c>
      <c r="J144" s="209">
        <f>_xlfn.DAYS(About!$A$3,'Core Indicators'!EK144)</f>
        <v>6</v>
      </c>
      <c r="K144" s="209">
        <f>_xlfn.DAYS(About!$A$3,'Core Indicators'!ES144)</f>
        <v>32</v>
      </c>
      <c r="L144" s="209">
        <f>_xlfn.DAYS(About!$A$3,'Core Indicators'!FI144)</f>
        <v>1262</v>
      </c>
      <c r="M144" s="209">
        <f>_xlfn.DAYS(About!$A$3,'Core Indicators'!GG144)</f>
        <v>77</v>
      </c>
      <c r="N144" s="209">
        <f>_xlfn.DAYS(About!$A$3,'Core Indicators'!GO144)</f>
        <v>77</v>
      </c>
      <c r="O144" s="209">
        <f>_xlfn.DAYS(About!$A$3,'Core Indicators'!GW144)</f>
        <v>77</v>
      </c>
      <c r="P144" s="209">
        <f>_xlfn.DAYS(About!$A$3,'Core Indicators'!HE144)</f>
        <v>77</v>
      </c>
      <c r="Q144" s="209">
        <f>_xlfn.DAYS(About!$A$3,'Core Indicators'!HM144)</f>
        <v>77</v>
      </c>
      <c r="R144" s="209">
        <f>_xlfn.DAYS(About!$A$3,'Core Indicators'!HU144)</f>
        <v>77</v>
      </c>
      <c r="S144" s="209">
        <f>_xlfn.DAYS(About!$A$3,'Core Indicators'!IC144)</f>
        <v>77</v>
      </c>
      <c r="T144" s="209">
        <f>_xlfn.DAYS(About!$A$3,'Core Indicators'!IK144)</f>
        <v>77</v>
      </c>
      <c r="U144" s="209">
        <f>_xlfn.DAYS(About!$A$3,'Core Indicators'!IS144)</f>
        <v>77</v>
      </c>
      <c r="V144" s="209">
        <f t="shared" si="4"/>
        <v>150.9</v>
      </c>
    </row>
    <row r="145" spans="1:22" x14ac:dyDescent="0.35">
      <c r="A145" s="208" t="str">
        <f>Lists!C:C</f>
        <v>TUR003</v>
      </c>
      <c r="B145" s="209">
        <f>_xlfn.DAYS(About!$A$3,'Core Indicators'!U145)</f>
        <v>1262</v>
      </c>
      <c r="C145" s="209">
        <f>_xlfn.DAYS(About!$A$3,'Core Indicators'!AC145)</f>
        <v>214</v>
      </c>
      <c r="D145" s="209">
        <f>_xlfn.DAYS(About!$A$3,'Core Indicators'!AK145)</f>
        <v>6</v>
      </c>
      <c r="E145" s="209">
        <f>_xlfn.DAYS(About!$A$3,'Core Indicators'!AS145)</f>
        <v>6</v>
      </c>
      <c r="F145" s="209">
        <f>_xlfn.DAYS(About!$A$3,'Core Indicators'!BQ145)</f>
        <v>6</v>
      </c>
      <c r="G145" s="209">
        <f>_xlfn.DAYS(About!$A$3,'Core Indicators'!DM145)</f>
        <v>6</v>
      </c>
      <c r="H145" s="209">
        <f>_xlfn.DAYS(About!$A$3,'Core Indicators'!DU145)</f>
        <v>6</v>
      </c>
      <c r="I145" s="209">
        <f>_xlfn.DAYS(About!$A$3,'Core Indicators'!EC145)</f>
        <v>6</v>
      </c>
      <c r="J145" s="209">
        <f>_xlfn.DAYS(About!$A$3,'Core Indicators'!EK145)</f>
        <v>6</v>
      </c>
      <c r="K145" s="209">
        <f>_xlfn.DAYS(About!$A$3,'Core Indicators'!ES145)</f>
        <v>32</v>
      </c>
      <c r="L145" s="209">
        <f>_xlfn.DAYS(About!$A$3,'Core Indicators'!FI145)</f>
        <v>1262</v>
      </c>
      <c r="M145" s="209">
        <f>_xlfn.DAYS(About!$A$3,'Core Indicators'!GG145)</f>
        <v>77</v>
      </c>
      <c r="N145" s="209">
        <f>_xlfn.DAYS(About!$A$3,'Core Indicators'!GO145)</f>
        <v>77</v>
      </c>
      <c r="O145" s="209">
        <f>_xlfn.DAYS(About!$A$3,'Core Indicators'!GW145)</f>
        <v>77</v>
      </c>
      <c r="P145" s="209">
        <f>_xlfn.DAYS(About!$A$3,'Core Indicators'!HE145)</f>
        <v>77</v>
      </c>
      <c r="Q145" s="209">
        <f>_xlfn.DAYS(About!$A$3,'Core Indicators'!HM145)</f>
        <v>77</v>
      </c>
      <c r="R145" s="209">
        <f>_xlfn.DAYS(About!$A$3,'Core Indicators'!HU145)</f>
        <v>77</v>
      </c>
      <c r="S145" s="209">
        <f>_xlfn.DAYS(About!$A$3,'Core Indicators'!IC145)</f>
        <v>77</v>
      </c>
      <c r="T145" s="209">
        <f>_xlfn.DAYS(About!$A$3,'Core Indicators'!IK145)</f>
        <v>77</v>
      </c>
      <c r="U145" s="209">
        <f>_xlfn.DAYS(About!$A$3,'Core Indicators'!IS145)</f>
        <v>77</v>
      </c>
      <c r="V145" s="209">
        <f t="shared" si="4"/>
        <v>141.30000000000001</v>
      </c>
    </row>
    <row r="146" spans="1:22" x14ac:dyDescent="0.35">
      <c r="A146" s="208" t="str">
        <f>Lists!C:C</f>
        <v>TUR004</v>
      </c>
      <c r="B146" s="209">
        <f>_xlfn.DAYS(About!$A$3,'Core Indicators'!U146)</f>
        <v>1262</v>
      </c>
      <c r="C146" s="209">
        <f>_xlfn.DAYS(About!$A$3,'Core Indicators'!AC146)</f>
        <v>1262</v>
      </c>
      <c r="D146" s="209">
        <f>_xlfn.DAYS(About!$A$3,'Core Indicators'!AK146)</f>
        <v>1262</v>
      </c>
      <c r="E146" s="209">
        <f>_xlfn.DAYS(About!$A$3,'Core Indicators'!AS146)</f>
        <v>1262</v>
      </c>
      <c r="F146" s="209">
        <f>_xlfn.DAYS(About!$A$3,'Core Indicators'!BQ146)</f>
        <v>6</v>
      </c>
      <c r="G146" s="209">
        <f>_xlfn.DAYS(About!$A$3,'Core Indicators'!DM146)</f>
        <v>1262</v>
      </c>
      <c r="H146" s="209">
        <f>_xlfn.DAYS(About!$A$3,'Core Indicators'!DU146)</f>
        <v>1262</v>
      </c>
      <c r="I146" s="209">
        <f>_xlfn.DAYS(About!$A$3,'Core Indicators'!EC146)</f>
        <v>1262</v>
      </c>
      <c r="J146" s="209">
        <f>_xlfn.DAYS(About!$A$3,'Core Indicators'!EK146)</f>
        <v>1262</v>
      </c>
      <c r="K146" s="209">
        <f>_xlfn.DAYS(About!$A$3,'Core Indicators'!ES146)</f>
        <v>1262</v>
      </c>
      <c r="L146" s="209">
        <f>_xlfn.DAYS(About!$A$3,'Core Indicators'!FI146)</f>
        <v>1262</v>
      </c>
      <c r="M146" s="209">
        <f>_xlfn.DAYS(About!$A$3,'Core Indicators'!GG146)</f>
        <v>77</v>
      </c>
      <c r="N146" s="209">
        <f>_xlfn.DAYS(About!$A$3,'Core Indicators'!GO146)</f>
        <v>77</v>
      </c>
      <c r="O146" s="209">
        <f>_xlfn.DAYS(About!$A$3,'Core Indicators'!GW146)</f>
        <v>77</v>
      </c>
      <c r="P146" s="209">
        <f>_xlfn.DAYS(About!$A$3,'Core Indicators'!HE146)</f>
        <v>77</v>
      </c>
      <c r="Q146" s="209">
        <f>_xlfn.DAYS(About!$A$3,'Core Indicators'!HM146)</f>
        <v>77</v>
      </c>
      <c r="R146" s="209">
        <f>_xlfn.DAYS(About!$A$3,'Core Indicators'!HU146)</f>
        <v>77</v>
      </c>
      <c r="S146" s="209">
        <f>_xlfn.DAYS(About!$A$3,'Core Indicators'!IC146)</f>
        <v>77</v>
      </c>
      <c r="T146" s="209">
        <f>_xlfn.DAYS(About!$A$3,'Core Indicators'!IK146)</f>
        <v>77</v>
      </c>
      <c r="U146" s="209">
        <f>_xlfn.DAYS(About!$A$3,'Core Indicators'!IS146)</f>
        <v>77</v>
      </c>
      <c r="V146" s="209">
        <f t="shared" si="4"/>
        <v>1017.9</v>
      </c>
    </row>
    <row r="147" spans="1:22" x14ac:dyDescent="0.35">
      <c r="A147" s="208" t="str">
        <f>Lists!C:C</f>
        <v>TZA001</v>
      </c>
      <c r="B147" s="209">
        <f>_xlfn.DAYS(About!$A$3,'Core Indicators'!U147)</f>
        <v>138</v>
      </c>
      <c r="C147" s="209">
        <f>_xlfn.DAYS(About!$A$3,'Core Indicators'!AC147)</f>
        <v>67</v>
      </c>
      <c r="D147" s="209">
        <f>_xlfn.DAYS(About!$A$3,'Core Indicators'!AK147)</f>
        <v>62</v>
      </c>
      <c r="E147" s="209">
        <f>_xlfn.DAYS(About!$A$3,'Core Indicators'!AS147)</f>
        <v>16</v>
      </c>
      <c r="F147" s="209">
        <f>_xlfn.DAYS(About!$A$3,'Core Indicators'!BQ147)</f>
        <v>16</v>
      </c>
      <c r="G147" s="209">
        <f>_xlfn.DAYS(About!$A$3,'Core Indicators'!DM147)</f>
        <v>16</v>
      </c>
      <c r="H147" s="209">
        <f>_xlfn.DAYS(About!$A$3,'Core Indicators'!DU147)</f>
        <v>16</v>
      </c>
      <c r="I147" s="209">
        <f>_xlfn.DAYS(About!$A$3,'Core Indicators'!EC147)</f>
        <v>16</v>
      </c>
      <c r="J147" s="209">
        <f>_xlfn.DAYS(About!$A$3,'Core Indicators'!EK147)</f>
        <v>16</v>
      </c>
      <c r="K147" s="209">
        <f>_xlfn.DAYS(About!$A$3,'Core Indicators'!ES147)</f>
        <v>16</v>
      </c>
      <c r="L147" s="209">
        <f>_xlfn.DAYS(About!$A$3,'Core Indicators'!FI147)</f>
        <v>138</v>
      </c>
      <c r="M147" s="209">
        <f>_xlfn.DAYS(About!$A$3,'Core Indicators'!GG147)</f>
        <v>78</v>
      </c>
      <c r="N147" s="209">
        <f>_xlfn.DAYS(About!$A$3,'Core Indicators'!GO147)</f>
        <v>78</v>
      </c>
      <c r="O147" s="209">
        <f>_xlfn.DAYS(About!$A$3,'Core Indicators'!GW147)</f>
        <v>78</v>
      </c>
      <c r="P147" s="209">
        <f>_xlfn.DAYS(About!$A$3,'Core Indicators'!HE147)</f>
        <v>78</v>
      </c>
      <c r="Q147" s="209">
        <f>_xlfn.DAYS(About!$A$3,'Core Indicators'!HM147)</f>
        <v>78</v>
      </c>
      <c r="R147" s="209">
        <f>_xlfn.DAYS(About!$A$3,'Core Indicators'!HU147)</f>
        <v>78</v>
      </c>
      <c r="S147" s="209">
        <f>_xlfn.DAYS(About!$A$3,'Core Indicators'!IC147)</f>
        <v>78</v>
      </c>
      <c r="T147" s="209">
        <f>_xlfn.DAYS(About!$A$3,'Core Indicators'!IK147)</f>
        <v>78</v>
      </c>
      <c r="U147" s="209">
        <f>_xlfn.DAYS(About!$A$3,'Core Indicators'!IS147)</f>
        <v>78</v>
      </c>
      <c r="V147" s="209">
        <f t="shared" si="4"/>
        <v>39</v>
      </c>
    </row>
    <row r="148" spans="1:22" x14ac:dyDescent="0.35">
      <c r="A148" s="208" t="str">
        <f>Lists!C:C</f>
        <v>TZA002</v>
      </c>
      <c r="B148" s="209">
        <f>_xlfn.DAYS(About!$A$3,'Core Indicators'!U148)</f>
        <v>158</v>
      </c>
      <c r="C148" s="209">
        <f>_xlfn.DAYS(About!$A$3,'Core Indicators'!AC148)</f>
        <v>385</v>
      </c>
      <c r="D148" s="209">
        <f>_xlfn.DAYS(About!$A$3,'Core Indicators'!AK148)</f>
        <v>385</v>
      </c>
      <c r="E148" s="209">
        <f>_xlfn.DAYS(About!$A$3,'Core Indicators'!AS148)</f>
        <v>16</v>
      </c>
      <c r="F148" s="209">
        <f>_xlfn.DAYS(About!$A$3,'Core Indicators'!BQ148)</f>
        <v>16</v>
      </c>
      <c r="G148" s="209">
        <f>_xlfn.DAYS(About!$A$3,'Core Indicators'!DM148)</f>
        <v>16</v>
      </c>
      <c r="H148" s="209">
        <f>_xlfn.DAYS(About!$A$3,'Core Indicators'!DU148)</f>
        <v>16</v>
      </c>
      <c r="I148" s="209">
        <f>_xlfn.DAYS(About!$A$3,'Core Indicators'!EC148)</f>
        <v>16</v>
      </c>
      <c r="J148" s="209">
        <f>_xlfn.DAYS(About!$A$3,'Core Indicators'!EK148)</f>
        <v>16</v>
      </c>
      <c r="K148" s="209">
        <f>_xlfn.DAYS(About!$A$3,'Core Indicators'!ES148)</f>
        <v>16</v>
      </c>
      <c r="L148" s="209">
        <f>_xlfn.DAYS(About!$A$3,'Core Indicators'!FI148)</f>
        <v>385</v>
      </c>
      <c r="M148" s="209">
        <f>_xlfn.DAYS(About!$A$3,'Core Indicators'!GG148)</f>
        <v>78</v>
      </c>
      <c r="N148" s="209">
        <f>_xlfn.DAYS(About!$A$3,'Core Indicators'!GO148)</f>
        <v>78</v>
      </c>
      <c r="O148" s="209">
        <f>_xlfn.DAYS(About!$A$3,'Core Indicators'!GW148)</f>
        <v>78</v>
      </c>
      <c r="P148" s="209">
        <f>_xlfn.DAYS(About!$A$3,'Core Indicators'!HE148)</f>
        <v>78</v>
      </c>
      <c r="Q148" s="209">
        <f>_xlfn.DAYS(About!$A$3,'Core Indicators'!HM148)</f>
        <v>78</v>
      </c>
      <c r="R148" s="209">
        <f>_xlfn.DAYS(About!$A$3,'Core Indicators'!HU148)</f>
        <v>78</v>
      </c>
      <c r="S148" s="209">
        <f>_xlfn.DAYS(About!$A$3,'Core Indicators'!IC148)</f>
        <v>78</v>
      </c>
      <c r="T148" s="209">
        <f>_xlfn.DAYS(About!$A$3,'Core Indicators'!IK148)</f>
        <v>78</v>
      </c>
      <c r="U148" s="209">
        <f>_xlfn.DAYS(About!$A$3,'Core Indicators'!IS148)</f>
        <v>78</v>
      </c>
      <c r="V148" s="209">
        <f t="shared" si="4"/>
        <v>96</v>
      </c>
    </row>
    <row r="149" spans="1:22" x14ac:dyDescent="0.35">
      <c r="A149" s="208" t="str">
        <f>Lists!C:C</f>
        <v>TZA003</v>
      </c>
      <c r="B149" s="209">
        <f>_xlfn.DAYS(About!$A$3,'Core Indicators'!U149)</f>
        <v>138</v>
      </c>
      <c r="C149" s="209">
        <f>_xlfn.DAYS(About!$A$3,'Core Indicators'!AC149)</f>
        <v>62</v>
      </c>
      <c r="D149" s="209">
        <f>_xlfn.DAYS(About!$A$3,'Core Indicators'!AK149)</f>
        <v>62</v>
      </c>
      <c r="E149" s="209">
        <f>_xlfn.DAYS(About!$A$3,'Core Indicators'!AS149)</f>
        <v>138</v>
      </c>
      <c r="F149" s="209">
        <f>_xlfn.DAYS(About!$A$3,'Core Indicators'!BQ149)</f>
        <v>16</v>
      </c>
      <c r="G149" s="209">
        <f>_xlfn.DAYS(About!$A$3,'Core Indicators'!DM149)</f>
        <v>62</v>
      </c>
      <c r="H149" s="209">
        <f>_xlfn.DAYS(About!$A$3,'Core Indicators'!DU149)</f>
        <v>62</v>
      </c>
      <c r="I149" s="209">
        <f>_xlfn.DAYS(About!$A$3,'Core Indicators'!EC149)</f>
        <v>62</v>
      </c>
      <c r="J149" s="209">
        <f>_xlfn.DAYS(About!$A$3,'Core Indicators'!EK149)</f>
        <v>62</v>
      </c>
      <c r="K149" s="209">
        <f>_xlfn.DAYS(About!$A$3,'Core Indicators'!ES149)</f>
        <v>62</v>
      </c>
      <c r="L149" s="209">
        <f>_xlfn.DAYS(About!$A$3,'Core Indicators'!FI149)</f>
        <v>138</v>
      </c>
      <c r="M149" s="209">
        <f>_xlfn.DAYS(About!$A$3,'Core Indicators'!GG149)</f>
        <v>78</v>
      </c>
      <c r="N149" s="209">
        <f>_xlfn.DAYS(About!$A$3,'Core Indicators'!GO149)</f>
        <v>78</v>
      </c>
      <c r="O149" s="209">
        <f>_xlfn.DAYS(About!$A$3,'Core Indicators'!GW149)</f>
        <v>78</v>
      </c>
      <c r="P149" s="209">
        <f>_xlfn.DAYS(About!$A$3,'Core Indicators'!HE149)</f>
        <v>78</v>
      </c>
      <c r="Q149" s="209">
        <f>_xlfn.DAYS(About!$A$3,'Core Indicators'!HM149)</f>
        <v>78</v>
      </c>
      <c r="R149" s="209">
        <f>_xlfn.DAYS(About!$A$3,'Core Indicators'!HU149)</f>
        <v>78</v>
      </c>
      <c r="S149" s="209">
        <f>_xlfn.DAYS(About!$A$3,'Core Indicators'!IC149)</f>
        <v>78</v>
      </c>
      <c r="T149" s="209">
        <f>_xlfn.DAYS(About!$A$3,'Core Indicators'!IK149)</f>
        <v>78</v>
      </c>
      <c r="U149" s="209">
        <f>_xlfn.DAYS(About!$A$3,'Core Indicators'!IS149)</f>
        <v>78</v>
      </c>
      <c r="V149" s="209">
        <f t="shared" si="4"/>
        <v>74.2</v>
      </c>
    </row>
    <row r="150" spans="1:22" x14ac:dyDescent="0.35">
      <c r="A150" s="208" t="str">
        <f>Lists!C:C</f>
        <v>UGA001</v>
      </c>
      <c r="B150" s="209">
        <f>_xlfn.DAYS(About!$A$3,'Core Indicators'!U150)</f>
        <v>4</v>
      </c>
      <c r="C150" s="209">
        <f>_xlfn.DAYS(About!$A$3,'Core Indicators'!AC150)</f>
        <v>4</v>
      </c>
      <c r="D150" s="209">
        <f>_xlfn.DAYS(About!$A$3,'Core Indicators'!AK150)</f>
        <v>4</v>
      </c>
      <c r="E150" s="209">
        <f>_xlfn.DAYS(About!$A$3,'Core Indicators'!AS150)</f>
        <v>4</v>
      </c>
      <c r="F150" s="209">
        <f>_xlfn.DAYS(About!$A$3,'Core Indicators'!BQ150)</f>
        <v>4</v>
      </c>
      <c r="G150" s="209">
        <f>_xlfn.DAYS(About!$A$3,'Core Indicators'!DM150)</f>
        <v>4</v>
      </c>
      <c r="H150" s="209">
        <f>_xlfn.DAYS(About!$A$3,'Core Indicators'!DU150)</f>
        <v>4</v>
      </c>
      <c r="I150" s="209">
        <f>_xlfn.DAYS(About!$A$3,'Core Indicators'!EC150)</f>
        <v>4</v>
      </c>
      <c r="J150" s="209">
        <f>_xlfn.DAYS(About!$A$3,'Core Indicators'!EK150)</f>
        <v>4</v>
      </c>
      <c r="K150" s="209">
        <f>_xlfn.DAYS(About!$A$3,'Core Indicators'!ES150)</f>
        <v>4</v>
      </c>
      <c r="L150" s="209">
        <f>_xlfn.DAYS(About!$A$3,'Core Indicators'!FI150)</f>
        <v>4</v>
      </c>
      <c r="M150" s="209">
        <f>_xlfn.DAYS(About!$A$3,'Core Indicators'!GG150)</f>
        <v>4</v>
      </c>
      <c r="N150" s="209">
        <f>_xlfn.DAYS(About!$A$3,'Core Indicators'!GO150)</f>
        <v>4</v>
      </c>
      <c r="O150" s="209">
        <f>_xlfn.DAYS(About!$A$3,'Core Indicators'!GW150)</f>
        <v>4</v>
      </c>
      <c r="P150" s="209">
        <f>_xlfn.DAYS(About!$A$3,'Core Indicators'!HE150)</f>
        <v>4</v>
      </c>
      <c r="Q150" s="209">
        <f>_xlfn.DAYS(About!$A$3,'Core Indicators'!HM150)</f>
        <v>4</v>
      </c>
      <c r="R150" s="209">
        <f>_xlfn.DAYS(About!$A$3,'Core Indicators'!HU150)</f>
        <v>4</v>
      </c>
      <c r="S150" s="209">
        <f>_xlfn.DAYS(About!$A$3,'Core Indicators'!IC150)</f>
        <v>4</v>
      </c>
      <c r="T150" s="209">
        <f>_xlfn.DAYS(About!$A$3,'Core Indicators'!IK150)</f>
        <v>4</v>
      </c>
      <c r="U150" s="209">
        <f>_xlfn.DAYS(About!$A$3,'Core Indicators'!IS150)</f>
        <v>4</v>
      </c>
      <c r="V150" s="209">
        <f t="shared" si="4"/>
        <v>4</v>
      </c>
    </row>
    <row r="151" spans="1:22" x14ac:dyDescent="0.35">
      <c r="A151" s="208" t="str">
        <f>Lists!C:C</f>
        <v>UGA005</v>
      </c>
      <c r="B151" s="209">
        <f>_xlfn.DAYS(About!$A$3,'Core Indicators'!U151)</f>
        <v>4</v>
      </c>
      <c r="C151" s="209">
        <f>_xlfn.DAYS(About!$A$3,'Core Indicators'!AC151)</f>
        <v>4</v>
      </c>
      <c r="D151" s="209">
        <f>_xlfn.DAYS(About!$A$3,'Core Indicators'!AK151)</f>
        <v>4</v>
      </c>
      <c r="E151" s="209">
        <f>_xlfn.DAYS(About!$A$3,'Core Indicators'!AS151)</f>
        <v>4</v>
      </c>
      <c r="F151" s="209">
        <f>_xlfn.DAYS(About!$A$3,'Core Indicators'!BQ151)</f>
        <v>786</v>
      </c>
      <c r="G151" s="209">
        <f>_xlfn.DAYS(About!$A$3,'Core Indicators'!DM151)</f>
        <v>4</v>
      </c>
      <c r="H151" s="209">
        <f>_xlfn.DAYS(About!$A$3,'Core Indicators'!DU151)</f>
        <v>4</v>
      </c>
      <c r="I151" s="209">
        <f>_xlfn.DAYS(About!$A$3,'Core Indicators'!EC151)</f>
        <v>4</v>
      </c>
      <c r="J151" s="209">
        <f>_xlfn.DAYS(About!$A$3,'Core Indicators'!EK151)</f>
        <v>4</v>
      </c>
      <c r="K151" s="209">
        <f>_xlfn.DAYS(About!$A$3,'Core Indicators'!ES151)</f>
        <v>4</v>
      </c>
      <c r="L151" s="209">
        <f>_xlfn.DAYS(About!$A$3,'Core Indicators'!FI151)</f>
        <v>734</v>
      </c>
      <c r="M151" s="209">
        <f>_xlfn.DAYS(About!$A$3,'Core Indicators'!GG151)</f>
        <v>79</v>
      </c>
      <c r="N151" s="209">
        <f>_xlfn.DAYS(About!$A$3,'Core Indicators'!GO151)</f>
        <v>79</v>
      </c>
      <c r="O151" s="209">
        <f>_xlfn.DAYS(About!$A$3,'Core Indicators'!GW151)</f>
        <v>79</v>
      </c>
      <c r="P151" s="209">
        <f>_xlfn.DAYS(About!$A$3,'Core Indicators'!HE151)</f>
        <v>79</v>
      </c>
      <c r="Q151" s="209">
        <f>_xlfn.DAYS(About!$A$3,'Core Indicators'!HM151)</f>
        <v>79</v>
      </c>
      <c r="R151" s="209">
        <f>_xlfn.DAYS(About!$A$3,'Core Indicators'!HU151)</f>
        <v>79</v>
      </c>
      <c r="S151" s="209">
        <f>_xlfn.DAYS(About!$A$3,'Core Indicators'!IC151)</f>
        <v>79</v>
      </c>
      <c r="T151" s="209">
        <f>_xlfn.DAYS(About!$A$3,'Core Indicators'!IK151)</f>
        <v>79</v>
      </c>
      <c r="U151" s="209">
        <f>_xlfn.DAYS(About!$A$3,'Core Indicators'!IS151)</f>
        <v>79</v>
      </c>
      <c r="V151" s="209">
        <f t="shared" si="4"/>
        <v>162.69999999999999</v>
      </c>
    </row>
    <row r="152" spans="1:22" x14ac:dyDescent="0.35">
      <c r="A152" s="208" t="str">
        <f>Lists!C:C</f>
        <v>UGA007</v>
      </c>
      <c r="B152" s="209">
        <f>_xlfn.DAYS(About!$A$3,'Core Indicators'!U152)</f>
        <v>4</v>
      </c>
      <c r="C152" s="209">
        <f>_xlfn.DAYS(About!$A$3,'Core Indicators'!AC152)</f>
        <v>4</v>
      </c>
      <c r="D152" s="209">
        <f>_xlfn.DAYS(About!$A$3,'Core Indicators'!AK152)</f>
        <v>4</v>
      </c>
      <c r="E152" s="209">
        <f>_xlfn.DAYS(About!$A$3,'Core Indicators'!AS152)</f>
        <v>4</v>
      </c>
      <c r="F152" s="209">
        <f>_xlfn.DAYS(About!$A$3,'Core Indicators'!BQ152)</f>
        <v>4</v>
      </c>
      <c r="G152" s="209">
        <f>_xlfn.DAYS(About!$A$3,'Core Indicators'!DM152)</f>
        <v>4</v>
      </c>
      <c r="H152" s="209">
        <f>_xlfn.DAYS(About!$A$3,'Core Indicators'!DU152)</f>
        <v>4</v>
      </c>
      <c r="I152" s="209">
        <f>_xlfn.DAYS(About!$A$3,'Core Indicators'!EC152)</f>
        <v>4</v>
      </c>
      <c r="J152" s="209">
        <f>_xlfn.DAYS(About!$A$3,'Core Indicators'!EK152)</f>
        <v>4</v>
      </c>
      <c r="K152" s="209">
        <f>_xlfn.DAYS(About!$A$3,'Core Indicators'!ES152)</f>
        <v>4</v>
      </c>
      <c r="L152" s="209">
        <f>_xlfn.DAYS(About!$A$3,'Core Indicators'!FI152)</f>
        <v>4</v>
      </c>
      <c r="M152" s="209">
        <f>_xlfn.DAYS(About!$A$3,'Core Indicators'!GG152)</f>
        <v>4</v>
      </c>
      <c r="N152" s="209">
        <f>_xlfn.DAYS(About!$A$3,'Core Indicators'!GO152)</f>
        <v>4</v>
      </c>
      <c r="O152" s="209">
        <f>_xlfn.DAYS(About!$A$3,'Core Indicators'!GW152)</f>
        <v>4</v>
      </c>
      <c r="P152" s="209">
        <f>_xlfn.DAYS(About!$A$3,'Core Indicators'!HE152)</f>
        <v>4</v>
      </c>
      <c r="Q152" s="209">
        <f>_xlfn.DAYS(About!$A$3,'Core Indicators'!HM152)</f>
        <v>4</v>
      </c>
      <c r="R152" s="209">
        <f>_xlfn.DAYS(About!$A$3,'Core Indicators'!HU152)</f>
        <v>4</v>
      </c>
      <c r="S152" s="209">
        <f>_xlfn.DAYS(About!$A$3,'Core Indicators'!IC152)</f>
        <v>4</v>
      </c>
      <c r="T152" s="209">
        <f>_xlfn.DAYS(About!$A$3,'Core Indicators'!IK152)</f>
        <v>4</v>
      </c>
      <c r="U152" s="209">
        <f>_xlfn.DAYS(About!$A$3,'Core Indicators'!IS152)</f>
        <v>4</v>
      </c>
      <c r="V152" s="209">
        <f t="shared" si="4"/>
        <v>4</v>
      </c>
    </row>
    <row r="153" spans="1:22" x14ac:dyDescent="0.35">
      <c r="A153" s="208" t="str">
        <f>Lists!C:C</f>
        <v>UKR002</v>
      </c>
      <c r="B153" s="209">
        <f>_xlfn.DAYS(About!$A$3,'Core Indicators'!U153)</f>
        <v>0</v>
      </c>
      <c r="C153" s="209">
        <f>_xlfn.DAYS(About!$A$3,'Core Indicators'!AC153)</f>
        <v>0</v>
      </c>
      <c r="D153" s="209">
        <f>_xlfn.DAYS(About!$A$3,'Core Indicators'!AK153)</f>
        <v>0</v>
      </c>
      <c r="E153" s="209">
        <f>_xlfn.DAYS(About!$A$3,'Core Indicators'!AS153)</f>
        <v>0</v>
      </c>
      <c r="F153" s="209">
        <f>_xlfn.DAYS(About!$A$3,'Core Indicators'!BQ153)</f>
        <v>0</v>
      </c>
      <c r="G153" s="209">
        <f>_xlfn.DAYS(About!$A$3,'Core Indicators'!DM153)</f>
        <v>0</v>
      </c>
      <c r="H153" s="209">
        <f>_xlfn.DAYS(About!$A$3,'Core Indicators'!DU153)</f>
        <v>0</v>
      </c>
      <c r="I153" s="209">
        <f>_xlfn.DAYS(About!$A$3,'Core Indicators'!EC153)</f>
        <v>0</v>
      </c>
      <c r="J153" s="209">
        <f>_xlfn.DAYS(About!$A$3,'Core Indicators'!EK153)</f>
        <v>0</v>
      </c>
      <c r="K153" s="209">
        <f>_xlfn.DAYS(About!$A$3,'Core Indicators'!ES153)</f>
        <v>0</v>
      </c>
      <c r="L153" s="209">
        <f>_xlfn.DAYS(About!$A$3,'Core Indicators'!FI153)</f>
        <v>0</v>
      </c>
      <c r="M153" s="209">
        <f>_xlfn.DAYS(About!$A$3,'Core Indicators'!GG153)</f>
        <v>81</v>
      </c>
      <c r="N153" s="209">
        <f>_xlfn.DAYS(About!$A$3,'Core Indicators'!GO153)</f>
        <v>81</v>
      </c>
      <c r="O153" s="209">
        <f>_xlfn.DAYS(About!$A$3,'Core Indicators'!GW153)</f>
        <v>81</v>
      </c>
      <c r="P153" s="209">
        <f>_xlfn.DAYS(About!$A$3,'Core Indicators'!HE153)</f>
        <v>81</v>
      </c>
      <c r="Q153" s="209">
        <f>_xlfn.DAYS(About!$A$3,'Core Indicators'!HM153)</f>
        <v>81</v>
      </c>
      <c r="R153" s="209">
        <f>_xlfn.DAYS(About!$A$3,'Core Indicators'!HU153)</f>
        <v>81</v>
      </c>
      <c r="S153" s="209">
        <f>_xlfn.DAYS(About!$A$3,'Core Indicators'!IC153)</f>
        <v>81</v>
      </c>
      <c r="T153" s="209">
        <f>_xlfn.DAYS(About!$A$3,'Core Indicators'!IK153)</f>
        <v>81</v>
      </c>
      <c r="U153" s="209">
        <f>_xlfn.DAYS(About!$A$3,'Core Indicators'!IS153)</f>
        <v>81</v>
      </c>
      <c r="V153" s="209">
        <f t="shared" si="4"/>
        <v>8.1</v>
      </c>
    </row>
    <row r="154" spans="1:22" x14ac:dyDescent="0.35">
      <c r="A154" s="208" t="str">
        <f>Lists!C:C</f>
        <v>VEN001</v>
      </c>
      <c r="B154" s="209">
        <f>_xlfn.DAYS(About!$A$3,'Core Indicators'!U154)</f>
        <v>1</v>
      </c>
      <c r="C154" s="209">
        <f>_xlfn.DAYS(About!$A$3,'Core Indicators'!AC154)</f>
        <v>1</v>
      </c>
      <c r="D154" s="209">
        <f>_xlfn.DAYS(About!$A$3,'Core Indicators'!AK154)</f>
        <v>1</v>
      </c>
      <c r="E154" s="209">
        <f>_xlfn.DAYS(About!$A$3,'Core Indicators'!AS154)</f>
        <v>1</v>
      </c>
      <c r="F154" s="209">
        <f>_xlfn.DAYS(About!$A$3,'Core Indicators'!BQ154)</f>
        <v>1</v>
      </c>
      <c r="G154" s="209">
        <f>_xlfn.DAYS(About!$A$3,'Core Indicators'!DM154)</f>
        <v>0</v>
      </c>
      <c r="H154" s="209">
        <f>_xlfn.DAYS(About!$A$3,'Core Indicators'!DU154)</f>
        <v>0</v>
      </c>
      <c r="I154" s="209">
        <f>_xlfn.DAYS(About!$A$3,'Core Indicators'!EC154)</f>
        <v>0</v>
      </c>
      <c r="J154" s="209">
        <f>_xlfn.DAYS(About!$A$3,'Core Indicators'!EK154)</f>
        <v>0</v>
      </c>
      <c r="K154" s="209">
        <f>_xlfn.DAYS(About!$A$3,'Core Indicators'!ES154)</f>
        <v>0</v>
      </c>
      <c r="L154" s="209">
        <f>_xlfn.DAYS(About!$A$3,'Core Indicators'!FI154)</f>
        <v>0</v>
      </c>
      <c r="M154" s="209">
        <f>_xlfn.DAYS(About!$A$3,'Core Indicators'!GG154)</f>
        <v>95</v>
      </c>
      <c r="N154" s="209">
        <f>_xlfn.DAYS(About!$A$3,'Core Indicators'!GO154)</f>
        <v>95</v>
      </c>
      <c r="O154" s="209">
        <f>_xlfn.DAYS(About!$A$3,'Core Indicators'!GW154)</f>
        <v>95</v>
      </c>
      <c r="P154" s="209">
        <f>_xlfn.DAYS(About!$A$3,'Core Indicators'!HE154)</f>
        <v>95</v>
      </c>
      <c r="Q154" s="209">
        <f>_xlfn.DAYS(About!$A$3,'Core Indicators'!HM154)</f>
        <v>95</v>
      </c>
      <c r="R154" s="209">
        <f>_xlfn.DAYS(About!$A$3,'Core Indicators'!HU154)</f>
        <v>95</v>
      </c>
      <c r="S154" s="209">
        <f>_xlfn.DAYS(About!$A$3,'Core Indicators'!IC154)</f>
        <v>95</v>
      </c>
      <c r="T154" s="209">
        <f>_xlfn.DAYS(About!$A$3,'Core Indicators'!IK154)</f>
        <v>95</v>
      </c>
      <c r="U154" s="209">
        <f>_xlfn.DAYS(About!$A$3,'Core Indicators'!IS154)</f>
        <v>95</v>
      </c>
      <c r="V154" s="209">
        <f t="shared" si="4"/>
        <v>9.8000000000000007</v>
      </c>
    </row>
    <row r="155" spans="1:22" x14ac:dyDescent="0.35">
      <c r="A155" s="208" t="str">
        <f>Lists!C:C</f>
        <v>YEM001</v>
      </c>
      <c r="B155" s="209">
        <f>_xlfn.DAYS(About!$A$3,'Core Indicators'!U155)</f>
        <v>188</v>
      </c>
      <c r="C155" s="209">
        <f>_xlfn.DAYS(About!$A$3,'Core Indicators'!AC155)</f>
        <v>30</v>
      </c>
      <c r="D155" s="209">
        <f>_xlfn.DAYS(About!$A$3,'Core Indicators'!AK155)</f>
        <v>30</v>
      </c>
      <c r="E155" s="209">
        <f>_xlfn.DAYS(About!$A$3,'Core Indicators'!AS155)</f>
        <v>30</v>
      </c>
      <c r="F155" s="209">
        <f>_xlfn.DAYS(About!$A$3,'Core Indicators'!BQ155)</f>
        <v>30</v>
      </c>
      <c r="G155" s="209">
        <f>_xlfn.DAYS(About!$A$3,'Core Indicators'!DM155)</f>
        <v>30</v>
      </c>
      <c r="H155" s="209">
        <f>_xlfn.DAYS(About!$A$3,'Core Indicators'!DU155)</f>
        <v>30</v>
      </c>
      <c r="I155" s="209">
        <f>_xlfn.DAYS(About!$A$3,'Core Indicators'!EC155)</f>
        <v>30</v>
      </c>
      <c r="J155" s="209">
        <f>_xlfn.DAYS(About!$A$3,'Core Indicators'!EK155)</f>
        <v>30</v>
      </c>
      <c r="K155" s="209">
        <f>_xlfn.DAYS(About!$A$3,'Core Indicators'!ES155)</f>
        <v>30</v>
      </c>
      <c r="L155" s="209">
        <f>_xlfn.DAYS(About!$A$3,'Core Indicators'!FI155)</f>
        <v>30</v>
      </c>
      <c r="M155" s="209">
        <f>_xlfn.DAYS(About!$A$3,'Core Indicators'!GG155)</f>
        <v>76</v>
      </c>
      <c r="N155" s="209">
        <f>_xlfn.DAYS(About!$A$3,'Core Indicators'!GO155)</f>
        <v>76</v>
      </c>
      <c r="O155" s="209">
        <f>_xlfn.DAYS(About!$A$3,'Core Indicators'!GW155)</f>
        <v>76</v>
      </c>
      <c r="P155" s="209">
        <f>_xlfn.DAYS(About!$A$3,'Core Indicators'!HE155)</f>
        <v>76</v>
      </c>
      <c r="Q155" s="209">
        <f>_xlfn.DAYS(About!$A$3,'Core Indicators'!HM155)</f>
        <v>76</v>
      </c>
      <c r="R155" s="209">
        <f>_xlfn.DAYS(About!$A$3,'Core Indicators'!HU155)</f>
        <v>76</v>
      </c>
      <c r="S155" s="209">
        <f>_xlfn.DAYS(About!$A$3,'Core Indicators'!IC155)</f>
        <v>76</v>
      </c>
      <c r="T155" s="209">
        <f>_xlfn.DAYS(About!$A$3,'Core Indicators'!IK155)</f>
        <v>76</v>
      </c>
      <c r="U155" s="209">
        <f>_xlfn.DAYS(About!$A$3,'Core Indicators'!IS155)</f>
        <v>76</v>
      </c>
      <c r="V155" s="209">
        <f t="shared" si="4"/>
        <v>34.6</v>
      </c>
    </row>
    <row r="156" spans="1:22" x14ac:dyDescent="0.35">
      <c r="A156" s="208" t="str">
        <f>Lists!C:C</f>
        <v>YEM002</v>
      </c>
      <c r="B156" s="209">
        <f>_xlfn.DAYS(About!$A$3,'Core Indicators'!U156)</f>
        <v>188</v>
      </c>
      <c r="C156" s="209">
        <f>_xlfn.DAYS(About!$A$3,'Core Indicators'!AC156)</f>
        <v>30</v>
      </c>
      <c r="D156" s="209">
        <f>_xlfn.DAYS(About!$A$3,'Core Indicators'!AK156)</f>
        <v>30</v>
      </c>
      <c r="E156" s="209">
        <f>_xlfn.DAYS(About!$A$3,'Core Indicators'!AS156)</f>
        <v>30</v>
      </c>
      <c r="F156" s="209">
        <f>_xlfn.DAYS(About!$A$3,'Core Indicators'!BQ156)</f>
        <v>188</v>
      </c>
      <c r="G156" s="209">
        <f>_xlfn.DAYS(About!$A$3,'Core Indicators'!DM156)</f>
        <v>30</v>
      </c>
      <c r="H156" s="209">
        <f>_xlfn.DAYS(About!$A$3,'Core Indicators'!DU156)</f>
        <v>30</v>
      </c>
      <c r="I156" s="209">
        <f>_xlfn.DAYS(About!$A$3,'Core Indicators'!EC156)</f>
        <v>30</v>
      </c>
      <c r="J156" s="209">
        <f>_xlfn.DAYS(About!$A$3,'Core Indicators'!EK156)</f>
        <v>30</v>
      </c>
      <c r="K156" s="209">
        <f>_xlfn.DAYS(About!$A$3,'Core Indicators'!ES156)</f>
        <v>30</v>
      </c>
      <c r="L156" s="209">
        <f>_xlfn.DAYS(About!$A$3,'Core Indicators'!FI156)</f>
        <v>30</v>
      </c>
      <c r="M156" s="209">
        <f>_xlfn.DAYS(About!$A$3,'Core Indicators'!GG156)</f>
        <v>76</v>
      </c>
      <c r="N156" s="209">
        <f>_xlfn.DAYS(About!$A$3,'Core Indicators'!GO156)</f>
        <v>76</v>
      </c>
      <c r="O156" s="209">
        <f>_xlfn.DAYS(About!$A$3,'Core Indicators'!GW156)</f>
        <v>76</v>
      </c>
      <c r="P156" s="209">
        <f>_xlfn.DAYS(About!$A$3,'Core Indicators'!HE156)</f>
        <v>76</v>
      </c>
      <c r="Q156" s="209">
        <f>_xlfn.DAYS(About!$A$3,'Core Indicators'!HM156)</f>
        <v>76</v>
      </c>
      <c r="R156" s="209">
        <f>_xlfn.DAYS(About!$A$3,'Core Indicators'!HU156)</f>
        <v>76</v>
      </c>
      <c r="S156" s="209">
        <f>_xlfn.DAYS(About!$A$3,'Core Indicators'!IC156)</f>
        <v>76</v>
      </c>
      <c r="T156" s="209">
        <f>_xlfn.DAYS(About!$A$3,'Core Indicators'!IK156)</f>
        <v>76</v>
      </c>
      <c r="U156" s="209">
        <f>_xlfn.DAYS(About!$A$3,'Core Indicators'!IS156)</f>
        <v>76</v>
      </c>
      <c r="V156" s="209">
        <f t="shared" si="4"/>
        <v>50.4</v>
      </c>
    </row>
    <row r="157" spans="1:22" x14ac:dyDescent="0.35">
      <c r="A157" s="208" t="str">
        <f>Lists!C:C</f>
        <v>ZMB002</v>
      </c>
      <c r="B157" s="209">
        <f>_xlfn.DAYS(About!$A$3,'Core Indicators'!U157)</f>
        <v>322</v>
      </c>
      <c r="C157" s="209">
        <f>_xlfn.DAYS(About!$A$3,'Core Indicators'!AC157)</f>
        <v>252</v>
      </c>
      <c r="D157" s="209">
        <f>_xlfn.DAYS(About!$A$3,'Core Indicators'!AK157)</f>
        <v>252</v>
      </c>
      <c r="E157" s="209">
        <f>_xlfn.DAYS(About!$A$3,'Core Indicators'!AS157)</f>
        <v>1066</v>
      </c>
      <c r="F157" s="209">
        <f>_xlfn.DAYS(About!$A$3,'Core Indicators'!BQ157)</f>
        <v>13</v>
      </c>
      <c r="G157" s="209">
        <f>_xlfn.DAYS(About!$A$3,'Core Indicators'!DM157)</f>
        <v>252</v>
      </c>
      <c r="H157" s="209">
        <f>_xlfn.DAYS(About!$A$3,'Core Indicators'!DU157)</f>
        <v>252</v>
      </c>
      <c r="I157" s="209">
        <f>_xlfn.DAYS(About!$A$3,'Core Indicators'!EC157)</f>
        <v>252</v>
      </c>
      <c r="J157" s="209">
        <f>_xlfn.DAYS(About!$A$3,'Core Indicators'!EK157)</f>
        <v>252</v>
      </c>
      <c r="K157" s="209">
        <f>_xlfn.DAYS(About!$A$3,'Core Indicators'!ES157)</f>
        <v>252</v>
      </c>
      <c r="L157" s="209">
        <f>_xlfn.DAYS(About!$A$3,'Core Indicators'!FI157)</f>
        <v>322</v>
      </c>
      <c r="M157" s="209">
        <f>_xlfn.DAYS(About!$A$3,'Core Indicators'!GG157)</f>
        <v>78</v>
      </c>
      <c r="N157" s="209">
        <f>_xlfn.DAYS(About!$A$3,'Core Indicators'!GO157)</f>
        <v>78</v>
      </c>
      <c r="O157" s="209">
        <f>_xlfn.DAYS(About!$A$3,'Core Indicators'!GW157)</f>
        <v>78</v>
      </c>
      <c r="P157" s="209">
        <f>_xlfn.DAYS(About!$A$3,'Core Indicators'!HE157)</f>
        <v>78</v>
      </c>
      <c r="Q157" s="209">
        <f>_xlfn.DAYS(About!$A$3,'Core Indicators'!HM157)</f>
        <v>78</v>
      </c>
      <c r="R157" s="209">
        <f>_xlfn.DAYS(About!$A$3,'Core Indicators'!HU157)</f>
        <v>78</v>
      </c>
      <c r="S157" s="209">
        <f>_xlfn.DAYS(About!$A$3,'Core Indicators'!IC157)</f>
        <v>78</v>
      </c>
      <c r="T157" s="209">
        <f>_xlfn.DAYS(About!$A$3,'Core Indicators'!IK157)</f>
        <v>78</v>
      </c>
      <c r="U157" s="209">
        <f>_xlfn.DAYS(About!$A$3,'Core Indicators'!IS157)</f>
        <v>78</v>
      </c>
      <c r="V157" s="209">
        <f t="shared" si="4"/>
        <v>299.10000000000002</v>
      </c>
    </row>
    <row r="158" spans="1:22" x14ac:dyDescent="0.35">
      <c r="A158" s="208" t="str">
        <f>Lists!C:C</f>
        <v>ZWE001</v>
      </c>
      <c r="B158" s="209">
        <f>_xlfn.DAYS(About!$A$3,'Core Indicators'!U158)</f>
        <v>389</v>
      </c>
      <c r="C158" s="209">
        <f>_xlfn.DAYS(About!$A$3,'Core Indicators'!AC158)</f>
        <v>21</v>
      </c>
      <c r="D158" s="209">
        <f>_xlfn.DAYS(About!$A$3,'Core Indicators'!AK158)</f>
        <v>216</v>
      </c>
      <c r="E158" s="209">
        <f>_xlfn.DAYS(About!$A$3,'Core Indicators'!AS158)</f>
        <v>115</v>
      </c>
      <c r="F158" s="209">
        <f>_xlfn.DAYS(About!$A$3,'Core Indicators'!BQ158)</f>
        <v>21</v>
      </c>
      <c r="G158" s="209">
        <f>_xlfn.DAYS(About!$A$3,'Core Indicators'!DM158)</f>
        <v>21</v>
      </c>
      <c r="H158" s="209">
        <f>_xlfn.DAYS(About!$A$3,'Core Indicators'!DU158)</f>
        <v>216</v>
      </c>
      <c r="I158" s="209">
        <f>_xlfn.DAYS(About!$A$3,'Core Indicators'!EC158)</f>
        <v>216</v>
      </c>
      <c r="J158" s="209">
        <f>_xlfn.DAYS(About!$A$3,'Core Indicators'!EK158)</f>
        <v>216</v>
      </c>
      <c r="K158" s="209">
        <f>_xlfn.DAYS(About!$A$3,'Core Indicators'!ES158)</f>
        <v>216</v>
      </c>
      <c r="L158" s="209">
        <f>_xlfn.DAYS(About!$A$3,'Core Indicators'!FI158)</f>
        <v>113</v>
      </c>
      <c r="M158" s="209">
        <f>_xlfn.DAYS(About!$A$3,'Core Indicators'!GG158)</f>
        <v>78</v>
      </c>
      <c r="N158" s="209">
        <f>_xlfn.DAYS(About!$A$3,'Core Indicators'!GO158)</f>
        <v>78</v>
      </c>
      <c r="O158" s="209">
        <f>_xlfn.DAYS(About!$A$3,'Core Indicators'!GW158)</f>
        <v>78</v>
      </c>
      <c r="P158" s="209">
        <f>_xlfn.DAYS(About!$A$3,'Core Indicators'!HE158)</f>
        <v>78</v>
      </c>
      <c r="Q158" s="209">
        <f>_xlfn.DAYS(About!$A$3,'Core Indicators'!HM158)</f>
        <v>78</v>
      </c>
      <c r="R158" s="209">
        <f>_xlfn.DAYS(About!$A$3,'Core Indicators'!HU158)</f>
        <v>78</v>
      </c>
      <c r="S158" s="209">
        <f>_xlfn.DAYS(About!$A$3,'Core Indicators'!IC158)</f>
        <v>78</v>
      </c>
      <c r="T158" s="209">
        <f>_xlfn.DAYS(About!$A$3,'Core Indicators'!IK158)</f>
        <v>78</v>
      </c>
      <c r="U158" s="209">
        <f>_xlfn.DAYS(About!$A$3,'Core Indicators'!IS158)</f>
        <v>78</v>
      </c>
      <c r="V158" s="209">
        <f t="shared" si="4"/>
        <v>142.80000000000001</v>
      </c>
    </row>
    <row r="159" spans="1:22" x14ac:dyDescent="0.35">
      <c r="A159" s="208"/>
      <c r="B159" s="209"/>
      <c r="C159" s="209"/>
      <c r="D159" s="209"/>
      <c r="E159" s="209"/>
      <c r="F159" s="209"/>
      <c r="G159" s="209"/>
      <c r="H159" s="209"/>
      <c r="I159" s="209"/>
      <c r="J159" s="209"/>
      <c r="K159" s="209"/>
      <c r="L159" s="209"/>
      <c r="M159" s="209"/>
      <c r="N159" s="209"/>
      <c r="O159" s="209"/>
      <c r="P159" s="209"/>
      <c r="Q159" s="209"/>
      <c r="R159" s="209"/>
      <c r="S159" s="209"/>
      <c r="T159" s="209"/>
      <c r="U159" s="209"/>
      <c r="V159" s="209"/>
    </row>
    <row r="162" spans="23:24" x14ac:dyDescent="0.35">
      <c r="W162" t="s">
        <v>8099</v>
      </c>
      <c r="X162">
        <f>MIN(V3:V250)</f>
        <v>3</v>
      </c>
    </row>
    <row r="163" spans="23:24" x14ac:dyDescent="0.35">
      <c r="W163" t="s">
        <v>8098</v>
      </c>
      <c r="X163">
        <f>MAX(V3:V250)</f>
        <v>1017.9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zoomScale="80" zoomScaleNormal="80"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1" customFormat="1" ht="15" customHeight="1" x14ac:dyDescent="0.45">
      <c r="A1" s="294"/>
      <c r="B1" s="318"/>
      <c r="C1" s="318"/>
      <c r="D1" s="318"/>
      <c r="E1" s="318"/>
      <c r="F1" s="318"/>
      <c r="G1" s="318"/>
      <c r="H1" s="318"/>
      <c r="I1" s="318"/>
      <c r="J1" s="318"/>
    </row>
    <row r="2" spans="1:10" ht="15.65" customHeight="1" thickBot="1" x14ac:dyDescent="0.4">
      <c r="A2" s="111" t="s">
        <v>8554</v>
      </c>
      <c r="B2" s="111" t="s">
        <v>8555</v>
      </c>
      <c r="C2" s="111" t="s">
        <v>8556</v>
      </c>
      <c r="D2" s="111" t="s">
        <v>8557</v>
      </c>
      <c r="E2" s="111" t="s">
        <v>8558</v>
      </c>
      <c r="F2" s="111" t="s">
        <v>8559</v>
      </c>
      <c r="G2" s="111" t="s">
        <v>8560</v>
      </c>
      <c r="H2" s="111" t="s">
        <v>8561</v>
      </c>
      <c r="I2" s="111" t="s">
        <v>8562</v>
      </c>
      <c r="J2" s="111" t="s">
        <v>8563</v>
      </c>
    </row>
    <row r="3" spans="1:10" ht="65.150000000000006" customHeight="1" x14ac:dyDescent="0.35">
      <c r="A3" s="107" t="s">
        <v>8564</v>
      </c>
      <c r="B3" s="31" t="s">
        <v>8063</v>
      </c>
      <c r="C3" s="31" t="s">
        <v>8082</v>
      </c>
      <c r="D3" s="31" t="s">
        <v>8552</v>
      </c>
      <c r="E3" s="31" t="s">
        <v>8565</v>
      </c>
      <c r="F3" s="31" t="s">
        <v>8566</v>
      </c>
      <c r="G3" s="31"/>
      <c r="H3" s="31" t="s">
        <v>8567</v>
      </c>
      <c r="I3" s="31"/>
      <c r="J3" s="112"/>
    </row>
    <row r="4" spans="1:10" ht="65.150000000000006" customHeight="1" x14ac:dyDescent="0.35">
      <c r="A4" s="107" t="s">
        <v>8564</v>
      </c>
      <c r="B4" s="31" t="s">
        <v>8063</v>
      </c>
      <c r="C4" s="31" t="s">
        <v>8082</v>
      </c>
      <c r="D4" s="31" t="s">
        <v>8568</v>
      </c>
      <c r="E4" s="112" t="s">
        <v>8569</v>
      </c>
      <c r="F4" s="31" t="s">
        <v>8566</v>
      </c>
      <c r="G4" s="31"/>
      <c r="H4" s="31" t="s">
        <v>8567</v>
      </c>
      <c r="I4" s="31"/>
      <c r="J4" s="112"/>
    </row>
    <row r="5" spans="1:10" ht="65.150000000000006" customHeight="1" x14ac:dyDescent="0.35">
      <c r="A5" s="107" t="s">
        <v>8564</v>
      </c>
      <c r="B5" s="31" t="s">
        <v>8063</v>
      </c>
      <c r="C5" s="31" t="s">
        <v>8086</v>
      </c>
      <c r="D5" s="112" t="s">
        <v>8174</v>
      </c>
      <c r="E5" s="112" t="s">
        <v>8570</v>
      </c>
      <c r="F5" s="31" t="s">
        <v>8566</v>
      </c>
      <c r="G5" s="31"/>
      <c r="H5" s="31" t="s">
        <v>8571</v>
      </c>
      <c r="I5" s="31"/>
      <c r="J5" s="112"/>
    </row>
    <row r="6" spans="1:10" ht="65.150000000000006" customHeight="1" x14ac:dyDescent="0.35">
      <c r="A6" s="107" t="s">
        <v>8564</v>
      </c>
      <c r="B6" s="31" t="s">
        <v>8063</v>
      </c>
      <c r="C6" s="31" t="s">
        <v>8086</v>
      </c>
      <c r="D6" s="112" t="s">
        <v>8572</v>
      </c>
      <c r="E6" s="112" t="s">
        <v>8573</v>
      </c>
      <c r="F6" s="31" t="s">
        <v>8566</v>
      </c>
      <c r="G6" s="31"/>
      <c r="H6" s="31" t="s">
        <v>8571</v>
      </c>
      <c r="I6" s="31"/>
      <c r="J6" s="112"/>
    </row>
    <row r="7" spans="1:10" ht="65.150000000000006" customHeight="1" x14ac:dyDescent="0.35">
      <c r="A7" s="107" t="s">
        <v>8564</v>
      </c>
      <c r="B7" s="112" t="s">
        <v>8574</v>
      </c>
      <c r="C7" s="112" t="s">
        <v>648</v>
      </c>
      <c r="D7" s="112" t="s">
        <v>648</v>
      </c>
      <c r="E7" s="112" t="s">
        <v>8175</v>
      </c>
      <c r="F7" s="31" t="s">
        <v>8566</v>
      </c>
      <c r="G7" s="31"/>
      <c r="H7" s="31" t="s">
        <v>8575</v>
      </c>
      <c r="I7" s="31"/>
      <c r="J7" s="112"/>
    </row>
    <row r="8" spans="1:10" ht="65.150000000000006" customHeight="1" x14ac:dyDescent="0.35">
      <c r="A8" s="107" t="s">
        <v>8564</v>
      </c>
      <c r="B8" s="112" t="s">
        <v>8574</v>
      </c>
      <c r="C8" s="112" t="s">
        <v>648</v>
      </c>
      <c r="D8" s="112" t="s">
        <v>8576</v>
      </c>
      <c r="E8" s="112" t="s">
        <v>8577</v>
      </c>
      <c r="F8" s="31" t="s">
        <v>8566</v>
      </c>
      <c r="G8" s="31"/>
      <c r="H8" s="31" t="s">
        <v>8575</v>
      </c>
      <c r="I8" s="31"/>
      <c r="J8" s="112"/>
    </row>
    <row r="9" spans="1:10" ht="65.150000000000006" customHeight="1" x14ac:dyDescent="0.35">
      <c r="A9" s="107" t="s">
        <v>8564</v>
      </c>
      <c r="B9" s="112" t="s">
        <v>8574</v>
      </c>
      <c r="C9" s="112" t="s">
        <v>8097</v>
      </c>
      <c r="D9" s="112" t="s">
        <v>560</v>
      </c>
      <c r="E9" s="112" t="s">
        <v>8176</v>
      </c>
      <c r="F9" s="31" t="s">
        <v>8566</v>
      </c>
      <c r="G9" s="31"/>
      <c r="H9" s="31" t="s">
        <v>8578</v>
      </c>
      <c r="I9" s="31"/>
      <c r="J9" s="112"/>
    </row>
    <row r="10" spans="1:10" ht="65.150000000000006" customHeight="1" x14ac:dyDescent="0.35">
      <c r="A10" s="107" t="s">
        <v>8564</v>
      </c>
      <c r="B10" s="112" t="s">
        <v>8574</v>
      </c>
      <c r="C10" s="112" t="s">
        <v>8097</v>
      </c>
      <c r="D10" s="112" t="s">
        <v>8579</v>
      </c>
      <c r="E10" s="112" t="s">
        <v>8580</v>
      </c>
      <c r="F10" s="31" t="s">
        <v>8566</v>
      </c>
      <c r="G10" s="31"/>
      <c r="H10" s="31" t="s">
        <v>8578</v>
      </c>
      <c r="I10" s="31"/>
      <c r="J10" s="112"/>
    </row>
    <row r="11" spans="1:10" ht="26.15" hidden="1" customHeight="1" x14ac:dyDescent="0.35">
      <c r="A11" s="107" t="s">
        <v>8564</v>
      </c>
      <c r="B11" s="112" t="s">
        <v>8574</v>
      </c>
      <c r="C11" s="112" t="s">
        <v>8097</v>
      </c>
      <c r="D11" s="112" t="s">
        <v>8581</v>
      </c>
      <c r="E11" s="112" t="s">
        <v>8582</v>
      </c>
      <c r="F11" s="112"/>
      <c r="G11" s="31"/>
      <c r="H11" s="31" t="s">
        <v>8583</v>
      </c>
      <c r="I11" s="31"/>
      <c r="J11" s="112"/>
    </row>
    <row r="12" spans="1:10" ht="65.150000000000006" customHeight="1" x14ac:dyDescent="0.35">
      <c r="A12" s="107" t="s">
        <v>8564</v>
      </c>
      <c r="B12" s="112" t="s">
        <v>8574</v>
      </c>
      <c r="C12" s="112" t="s">
        <v>8097</v>
      </c>
      <c r="D12" s="112" t="s">
        <v>8584</v>
      </c>
      <c r="E12" s="112" t="s">
        <v>8179</v>
      </c>
      <c r="F12" s="31" t="s">
        <v>8566</v>
      </c>
      <c r="G12" s="31"/>
      <c r="H12" s="31" t="s">
        <v>8583</v>
      </c>
      <c r="I12" s="31"/>
      <c r="J12" s="112"/>
    </row>
    <row r="13" spans="1:10" ht="65.150000000000006" customHeight="1" x14ac:dyDescent="0.35">
      <c r="A13" s="107" t="s">
        <v>8564</v>
      </c>
      <c r="B13" s="112" t="s">
        <v>8574</v>
      </c>
      <c r="C13" s="112" t="s">
        <v>8097</v>
      </c>
      <c r="D13" s="112" t="s">
        <v>8095</v>
      </c>
      <c r="E13" s="112" t="s">
        <v>8585</v>
      </c>
      <c r="F13" s="31" t="s">
        <v>8566</v>
      </c>
      <c r="G13" s="31"/>
      <c r="H13" s="31" t="s">
        <v>8583</v>
      </c>
      <c r="I13" s="31"/>
      <c r="J13" s="112"/>
    </row>
    <row r="14" spans="1:10" ht="26.15" hidden="1" customHeight="1" x14ac:dyDescent="0.35">
      <c r="A14" s="107" t="s">
        <v>8564</v>
      </c>
      <c r="B14" s="112" t="s">
        <v>8586</v>
      </c>
      <c r="C14" s="112" t="s">
        <v>8587</v>
      </c>
      <c r="D14" s="112" t="s">
        <v>8180</v>
      </c>
      <c r="E14" s="112" t="s">
        <v>8588</v>
      </c>
      <c r="F14" s="112"/>
      <c r="G14" s="31"/>
      <c r="H14" s="31" t="s">
        <v>8589</v>
      </c>
      <c r="I14" s="31"/>
      <c r="J14" s="112"/>
    </row>
    <row r="15" spans="1:10" ht="26.15" hidden="1" customHeight="1" x14ac:dyDescent="0.35">
      <c r="A15" s="107" t="s">
        <v>8564</v>
      </c>
      <c r="B15" s="112" t="s">
        <v>8586</v>
      </c>
      <c r="C15" s="112" t="s">
        <v>8587</v>
      </c>
      <c r="D15" s="112" t="s">
        <v>8181</v>
      </c>
      <c r="E15" s="112" t="s">
        <v>8590</v>
      </c>
      <c r="F15" s="112"/>
      <c r="G15" s="31"/>
      <c r="H15" s="31" t="s">
        <v>8589</v>
      </c>
      <c r="I15" s="31"/>
      <c r="J15" s="112"/>
    </row>
    <row r="16" spans="1:10" ht="26.15" hidden="1" customHeight="1" x14ac:dyDescent="0.35">
      <c r="A16" s="107" t="s">
        <v>8564</v>
      </c>
      <c r="B16" s="112" t="s">
        <v>8586</v>
      </c>
      <c r="C16" s="112" t="s">
        <v>8591</v>
      </c>
      <c r="D16" s="112" t="s">
        <v>8592</v>
      </c>
      <c r="E16" s="112" t="s">
        <v>8593</v>
      </c>
      <c r="F16" s="112"/>
      <c r="G16" s="31"/>
      <c r="H16" s="31"/>
      <c r="I16" s="31"/>
      <c r="J16" s="112"/>
    </row>
    <row r="17" spans="1:10" ht="26.15" customHeight="1" x14ac:dyDescent="0.35">
      <c r="A17" s="113" t="s">
        <v>8065</v>
      </c>
      <c r="B17" s="112" t="s">
        <v>6456</v>
      </c>
      <c r="C17" s="112"/>
      <c r="D17" s="112" t="s">
        <v>8594</v>
      </c>
      <c r="E17" s="112"/>
      <c r="F17" s="112" t="s">
        <v>8595</v>
      </c>
      <c r="G17" s="112"/>
      <c r="H17" s="112" t="s">
        <v>8596</v>
      </c>
      <c r="I17" s="112"/>
      <c r="J17" s="112"/>
    </row>
    <row r="18" spans="1:10" ht="52" customHeight="1" x14ac:dyDescent="0.35">
      <c r="A18" s="113" t="s">
        <v>8065</v>
      </c>
      <c r="B18" s="112" t="s">
        <v>8066</v>
      </c>
      <c r="C18" s="112" t="s">
        <v>8597</v>
      </c>
      <c r="D18" s="112" t="s">
        <v>8106</v>
      </c>
      <c r="E18" s="112" t="s">
        <v>8598</v>
      </c>
      <c r="F18" s="112" t="s">
        <v>8595</v>
      </c>
      <c r="G18" s="112"/>
      <c r="H18" s="112" t="s">
        <v>8596</v>
      </c>
      <c r="I18" s="112"/>
      <c r="J18" s="112"/>
    </row>
    <row r="19" spans="1:10" ht="78" customHeight="1" x14ac:dyDescent="0.35">
      <c r="A19" s="113" t="s">
        <v>8065</v>
      </c>
      <c r="B19" s="112" t="s">
        <v>8066</v>
      </c>
      <c r="C19" s="112" t="s">
        <v>8599</v>
      </c>
      <c r="D19" s="112" t="s">
        <v>8107</v>
      </c>
      <c r="E19" s="112" t="s">
        <v>8600</v>
      </c>
      <c r="F19" s="112" t="s">
        <v>8595</v>
      </c>
      <c r="G19" s="112"/>
      <c r="H19" s="112" t="s">
        <v>8596</v>
      </c>
      <c r="I19" s="112"/>
      <c r="J19" s="112"/>
    </row>
    <row r="20" spans="1:10" ht="143.15" customHeight="1" x14ac:dyDescent="0.35">
      <c r="A20" s="113" t="s">
        <v>8065</v>
      </c>
      <c r="B20" s="112" t="s">
        <v>8066</v>
      </c>
      <c r="C20" s="112" t="s">
        <v>8601</v>
      </c>
      <c r="D20" s="112" t="s">
        <v>8108</v>
      </c>
      <c r="E20" s="112" t="s">
        <v>8602</v>
      </c>
      <c r="F20" s="112" t="s">
        <v>8595</v>
      </c>
      <c r="G20" s="112"/>
      <c r="H20" s="112" t="s">
        <v>8596</v>
      </c>
      <c r="I20" s="112"/>
      <c r="J20" s="112"/>
    </row>
    <row r="21" spans="1:10" ht="117" customHeight="1" x14ac:dyDescent="0.35">
      <c r="A21" s="113" t="s">
        <v>8065</v>
      </c>
      <c r="B21" s="112" t="s">
        <v>8066</v>
      </c>
      <c r="C21" s="112" t="s">
        <v>8603</v>
      </c>
      <c r="D21" s="112" t="s">
        <v>8109</v>
      </c>
      <c r="E21" s="112" t="s">
        <v>8604</v>
      </c>
      <c r="F21" s="112" t="s">
        <v>8595</v>
      </c>
      <c r="G21" s="112"/>
      <c r="H21" s="112" t="s">
        <v>8596</v>
      </c>
      <c r="I21" s="112"/>
      <c r="J21" s="112"/>
    </row>
    <row r="22" spans="1:10" ht="91" customHeight="1" x14ac:dyDescent="0.35">
      <c r="A22" s="113" t="s">
        <v>8065</v>
      </c>
      <c r="B22" s="112" t="s">
        <v>8066</v>
      </c>
      <c r="C22" s="112" t="s">
        <v>8605</v>
      </c>
      <c r="D22" s="112" t="s">
        <v>8110</v>
      </c>
      <c r="E22" s="112" t="s">
        <v>8606</v>
      </c>
      <c r="F22" s="112" t="s">
        <v>8595</v>
      </c>
      <c r="G22" s="112"/>
      <c r="H22" s="112" t="s">
        <v>8596</v>
      </c>
      <c r="I22" s="112"/>
      <c r="J22" s="112"/>
    </row>
    <row r="23" spans="1:10" ht="117" customHeight="1" x14ac:dyDescent="0.35">
      <c r="A23" s="114" t="s">
        <v>8067</v>
      </c>
      <c r="B23" s="112" t="s">
        <v>8068</v>
      </c>
      <c r="C23" s="112" t="s">
        <v>8607</v>
      </c>
      <c r="D23" s="112" t="s">
        <v>8116</v>
      </c>
      <c r="E23" s="112" t="s">
        <v>8608</v>
      </c>
      <c r="F23" s="112"/>
      <c r="G23" s="112"/>
      <c r="H23" s="112" t="s">
        <v>8609</v>
      </c>
      <c r="I23" s="112" t="s">
        <v>8610</v>
      </c>
      <c r="J23" s="112" t="s">
        <v>8611</v>
      </c>
    </row>
    <row r="24" spans="1:10" ht="104.15" customHeight="1" x14ac:dyDescent="0.35">
      <c r="A24" s="114" t="s">
        <v>8067</v>
      </c>
      <c r="B24" s="112" t="s">
        <v>8068</v>
      </c>
      <c r="C24" s="112" t="s">
        <v>8607</v>
      </c>
      <c r="D24" s="112" t="s">
        <v>8612</v>
      </c>
      <c r="E24" s="112" t="s">
        <v>8613</v>
      </c>
      <c r="F24" s="112"/>
      <c r="G24" s="112"/>
      <c r="H24" s="112" t="s">
        <v>8614</v>
      </c>
      <c r="I24" s="112" t="s">
        <v>8615</v>
      </c>
      <c r="J24" s="115" t="s">
        <v>8616</v>
      </c>
    </row>
    <row r="25" spans="1:10" ht="91" customHeight="1" x14ac:dyDescent="0.35">
      <c r="A25" s="114" t="s">
        <v>8067</v>
      </c>
      <c r="B25" s="112" t="s">
        <v>8068</v>
      </c>
      <c r="C25" s="112" t="s">
        <v>8617</v>
      </c>
      <c r="D25" s="112" t="s">
        <v>8202</v>
      </c>
      <c r="E25" s="112" t="s">
        <v>8618</v>
      </c>
      <c r="F25" s="112"/>
      <c r="G25" s="112"/>
      <c r="H25" s="112" t="s">
        <v>8619</v>
      </c>
      <c r="I25" s="112" t="s">
        <v>8620</v>
      </c>
      <c r="J25" s="112" t="s">
        <v>8621</v>
      </c>
    </row>
    <row r="26" spans="1:10" ht="104.15" customHeight="1" x14ac:dyDescent="0.35">
      <c r="A26" s="114" t="s">
        <v>8067</v>
      </c>
      <c r="B26" s="112" t="s">
        <v>8068</v>
      </c>
      <c r="C26" s="112" t="s">
        <v>8617</v>
      </c>
      <c r="D26" s="112" t="s">
        <v>8112</v>
      </c>
      <c r="E26" s="112" t="s">
        <v>8622</v>
      </c>
      <c r="F26" s="112"/>
      <c r="G26" s="112"/>
      <c r="H26" s="112" t="s">
        <v>8623</v>
      </c>
      <c r="I26" s="112"/>
      <c r="J26" s="112" t="s">
        <v>8624</v>
      </c>
    </row>
    <row r="27" spans="1:10" ht="78" customHeight="1" x14ac:dyDescent="0.35">
      <c r="A27" s="114" t="s">
        <v>8067</v>
      </c>
      <c r="B27" s="112" t="s">
        <v>8068</v>
      </c>
      <c r="C27" s="112" t="s">
        <v>8625</v>
      </c>
      <c r="D27" s="112" t="s">
        <v>8203</v>
      </c>
      <c r="E27" s="112" t="s">
        <v>8626</v>
      </c>
      <c r="F27" s="112" t="s">
        <v>8627</v>
      </c>
      <c r="G27" s="112"/>
      <c r="H27" s="112" t="s">
        <v>8628</v>
      </c>
      <c r="I27" s="112"/>
      <c r="J27" s="112" t="s">
        <v>8629</v>
      </c>
    </row>
    <row r="28" spans="1:10" ht="65.150000000000006" customHeight="1" x14ac:dyDescent="0.35">
      <c r="A28" s="114" t="s">
        <v>8067</v>
      </c>
      <c r="B28" s="112" t="s">
        <v>8068</v>
      </c>
      <c r="C28" s="112" t="s">
        <v>8625</v>
      </c>
      <c r="D28" s="112" t="s">
        <v>8118</v>
      </c>
      <c r="E28" s="112" t="s">
        <v>8630</v>
      </c>
      <c r="F28" s="112" t="s">
        <v>8631</v>
      </c>
      <c r="G28" s="112"/>
      <c r="H28" s="112" t="s">
        <v>395</v>
      </c>
      <c r="I28" s="112"/>
      <c r="J28" s="112" t="s">
        <v>8632</v>
      </c>
    </row>
    <row r="29" spans="1:10" ht="52" customHeight="1" x14ac:dyDescent="0.35">
      <c r="A29" s="114" t="s">
        <v>8067</v>
      </c>
      <c r="B29" s="112" t="s">
        <v>8068</v>
      </c>
      <c r="C29" s="112" t="s">
        <v>8123</v>
      </c>
      <c r="D29" s="112" t="s">
        <v>8633</v>
      </c>
      <c r="E29" s="112" t="s">
        <v>8634</v>
      </c>
      <c r="F29" s="112"/>
      <c r="G29" s="112"/>
      <c r="H29" s="112" t="s">
        <v>8635</v>
      </c>
      <c r="I29" s="112" t="s">
        <v>8636</v>
      </c>
      <c r="J29" s="112" t="s">
        <v>8637</v>
      </c>
    </row>
    <row r="30" spans="1:10" ht="26.15" customHeight="1" x14ac:dyDescent="0.35">
      <c r="A30" s="114" t="s">
        <v>8067</v>
      </c>
      <c r="B30" s="112" t="s">
        <v>8068</v>
      </c>
      <c r="C30" s="112" t="s">
        <v>8123</v>
      </c>
      <c r="D30" s="112" t="s">
        <v>8638</v>
      </c>
      <c r="E30" s="112" t="s">
        <v>8639</v>
      </c>
      <c r="F30" s="112"/>
      <c r="G30" s="112"/>
      <c r="H30" s="112" t="s">
        <v>8640</v>
      </c>
      <c r="I30" s="112"/>
      <c r="J30" s="112"/>
    </row>
    <row r="31" spans="1:10" ht="65.150000000000006" customHeight="1" x14ac:dyDescent="0.35">
      <c r="A31" s="114" t="s">
        <v>8067</v>
      </c>
      <c r="B31" s="112" t="s">
        <v>8068</v>
      </c>
      <c r="C31" s="112" t="s">
        <v>8128</v>
      </c>
      <c r="D31" s="112" t="s">
        <v>8641</v>
      </c>
      <c r="E31" s="112" t="s">
        <v>8642</v>
      </c>
      <c r="F31" s="112"/>
      <c r="G31" s="112"/>
      <c r="H31" s="112" t="s">
        <v>8643</v>
      </c>
      <c r="I31" s="112"/>
      <c r="J31" s="112" t="s">
        <v>8644</v>
      </c>
    </row>
    <row r="32" spans="1:10" ht="104.15" customHeight="1" x14ac:dyDescent="0.35">
      <c r="A32" s="114" t="s">
        <v>8067</v>
      </c>
      <c r="B32" s="112" t="s">
        <v>8068</v>
      </c>
      <c r="C32" s="112" t="s">
        <v>8128</v>
      </c>
      <c r="D32" s="112" t="s">
        <v>8645</v>
      </c>
      <c r="E32" s="112" t="s">
        <v>8622</v>
      </c>
      <c r="F32" s="112"/>
      <c r="G32" s="112"/>
      <c r="H32" s="112" t="s">
        <v>8623</v>
      </c>
      <c r="I32" s="112"/>
      <c r="J32" s="112" t="s">
        <v>8624</v>
      </c>
    </row>
    <row r="33" spans="1:10" ht="52" customHeight="1" x14ac:dyDescent="0.35">
      <c r="A33" s="114" t="s">
        <v>8067</v>
      </c>
      <c r="B33" s="112" t="s">
        <v>8068</v>
      </c>
      <c r="C33" s="112" t="s">
        <v>8128</v>
      </c>
      <c r="D33" s="112" t="s">
        <v>8206</v>
      </c>
      <c r="E33" s="112" t="s">
        <v>8646</v>
      </c>
      <c r="F33" s="112"/>
      <c r="G33" s="112"/>
      <c r="H33" s="112" t="s">
        <v>8647</v>
      </c>
      <c r="I33" s="112"/>
      <c r="J33" s="112" t="s">
        <v>8648</v>
      </c>
    </row>
    <row r="34" spans="1:10" ht="52" customHeight="1" x14ac:dyDescent="0.35">
      <c r="A34" s="114" t="s">
        <v>8067</v>
      </c>
      <c r="B34" s="112" t="s">
        <v>8068</v>
      </c>
      <c r="C34" s="112" t="s">
        <v>8128</v>
      </c>
      <c r="D34" s="112" t="s">
        <v>8649</v>
      </c>
      <c r="E34" s="112" t="s">
        <v>8650</v>
      </c>
      <c r="F34" s="112" t="s">
        <v>8651</v>
      </c>
      <c r="G34" s="112"/>
      <c r="H34" s="112" t="s">
        <v>8652</v>
      </c>
      <c r="I34" s="112"/>
      <c r="J34" s="112" t="s">
        <v>8653</v>
      </c>
    </row>
    <row r="35" spans="1:10" ht="52" customHeight="1" x14ac:dyDescent="0.35">
      <c r="A35" s="114" t="s">
        <v>8067</v>
      </c>
      <c r="B35" s="112" t="s">
        <v>8069</v>
      </c>
      <c r="C35" s="112" t="s">
        <v>8130</v>
      </c>
      <c r="D35" s="112" t="s">
        <v>8654</v>
      </c>
      <c r="E35" s="112" t="s">
        <v>8655</v>
      </c>
      <c r="F35" s="112" t="s">
        <v>8656</v>
      </c>
      <c r="G35" s="112"/>
      <c r="H35" s="112" t="s">
        <v>8657</v>
      </c>
      <c r="I35" s="112"/>
      <c r="J35" s="112" t="s">
        <v>8658</v>
      </c>
    </row>
    <row r="36" spans="1:10" ht="91" customHeight="1" x14ac:dyDescent="0.35">
      <c r="A36" s="114" t="s">
        <v>8067</v>
      </c>
      <c r="B36" s="112" t="s">
        <v>8069</v>
      </c>
      <c r="C36" s="112" t="s">
        <v>8135</v>
      </c>
      <c r="D36" s="112" t="s">
        <v>3056</v>
      </c>
      <c r="E36" s="112" t="s">
        <v>8659</v>
      </c>
      <c r="F36" s="112"/>
      <c r="G36" s="112"/>
      <c r="H36" s="112" t="s">
        <v>8658</v>
      </c>
      <c r="I36" s="112" t="s">
        <v>8660</v>
      </c>
      <c r="J36" s="112" t="s">
        <v>8661</v>
      </c>
    </row>
    <row r="37" spans="1:10" ht="91" customHeight="1" x14ac:dyDescent="0.35">
      <c r="A37" s="114" t="s">
        <v>8067</v>
      </c>
      <c r="B37" s="112" t="s">
        <v>8069</v>
      </c>
      <c r="C37" s="112" t="s">
        <v>8135</v>
      </c>
      <c r="D37" s="112" t="s">
        <v>3068</v>
      </c>
      <c r="E37" s="112" t="s">
        <v>8662</v>
      </c>
      <c r="F37" s="112"/>
      <c r="G37" s="112"/>
      <c r="H37" s="112" t="s">
        <v>8658</v>
      </c>
      <c r="I37" s="112" t="s">
        <v>8660</v>
      </c>
      <c r="J37" s="112" t="s">
        <v>8661</v>
      </c>
    </row>
    <row r="38" spans="1:10" ht="52" customHeight="1" x14ac:dyDescent="0.35">
      <c r="A38" s="114" t="s">
        <v>8067</v>
      </c>
      <c r="B38" s="112" t="s">
        <v>8069</v>
      </c>
      <c r="C38" s="112" t="s">
        <v>8135</v>
      </c>
      <c r="D38" s="112" t="s">
        <v>3058</v>
      </c>
      <c r="E38" s="112" t="s">
        <v>8663</v>
      </c>
      <c r="F38" s="112"/>
      <c r="G38" s="112"/>
      <c r="H38" s="112" t="s">
        <v>8658</v>
      </c>
      <c r="I38" s="112" t="s">
        <v>8660</v>
      </c>
      <c r="J38" s="112" t="s">
        <v>8661</v>
      </c>
    </row>
    <row r="39" spans="1:10" ht="65.150000000000006" customHeight="1" x14ac:dyDescent="0.35">
      <c r="A39" s="114" t="s">
        <v>8067</v>
      </c>
      <c r="B39" s="112" t="s">
        <v>8069</v>
      </c>
      <c r="C39" s="112" t="s">
        <v>8135</v>
      </c>
      <c r="D39" s="112" t="s">
        <v>3070</v>
      </c>
      <c r="E39" s="112" t="s">
        <v>8664</v>
      </c>
      <c r="F39" s="112"/>
      <c r="G39" s="112"/>
      <c r="H39" s="112" t="s">
        <v>8658</v>
      </c>
      <c r="I39" s="112" t="s">
        <v>8660</v>
      </c>
      <c r="J39" s="112" t="s">
        <v>8661</v>
      </c>
    </row>
    <row r="40" spans="1:10" ht="52" customHeight="1" x14ac:dyDescent="0.35">
      <c r="A40" s="114" t="s">
        <v>8067</v>
      </c>
      <c r="B40" s="112" t="s">
        <v>8069</v>
      </c>
      <c r="C40" s="112" t="s">
        <v>8135</v>
      </c>
      <c r="D40" s="112" t="s">
        <v>3053</v>
      </c>
      <c r="E40" s="112" t="s">
        <v>8665</v>
      </c>
      <c r="F40" s="112"/>
      <c r="G40" s="112"/>
      <c r="H40" s="112" t="s">
        <v>8658</v>
      </c>
      <c r="I40" s="112" t="s">
        <v>8660</v>
      </c>
      <c r="J40" s="112" t="s">
        <v>8661</v>
      </c>
    </row>
    <row r="41" spans="1:10" ht="78" customHeight="1" x14ac:dyDescent="0.35">
      <c r="A41" s="114" t="s">
        <v>8067</v>
      </c>
      <c r="B41" s="112" t="s">
        <v>8069</v>
      </c>
      <c r="C41" s="112" t="s">
        <v>8135</v>
      </c>
      <c r="D41" s="112" t="s">
        <v>3066</v>
      </c>
      <c r="E41" s="112" t="s">
        <v>8666</v>
      </c>
      <c r="F41" s="112"/>
      <c r="G41" s="112"/>
      <c r="H41" s="112" t="s">
        <v>8658</v>
      </c>
      <c r="I41" s="112" t="s">
        <v>8660</v>
      </c>
      <c r="J41" s="112" t="s">
        <v>8661</v>
      </c>
    </row>
    <row r="42" spans="1:10" ht="52" customHeight="1" x14ac:dyDescent="0.35">
      <c r="A42" s="114" t="s">
        <v>8067</v>
      </c>
      <c r="B42" s="112" t="s">
        <v>8069</v>
      </c>
      <c r="C42" s="112" t="s">
        <v>8135</v>
      </c>
      <c r="D42" s="112" t="s">
        <v>3060</v>
      </c>
      <c r="E42" s="112" t="s">
        <v>8667</v>
      </c>
      <c r="F42" s="112"/>
      <c r="G42" s="112"/>
      <c r="H42" s="112" t="s">
        <v>8658</v>
      </c>
      <c r="I42" s="112" t="s">
        <v>8660</v>
      </c>
      <c r="J42" s="112" t="s">
        <v>8661</v>
      </c>
    </row>
    <row r="43" spans="1:10" ht="39" customHeight="1" x14ac:dyDescent="0.35">
      <c r="A43" s="114" t="s">
        <v>8067</v>
      </c>
      <c r="B43" s="112" t="s">
        <v>8069</v>
      </c>
      <c r="C43" s="112" t="s">
        <v>8135</v>
      </c>
      <c r="D43" s="112" t="s">
        <v>8133</v>
      </c>
      <c r="E43" s="112" t="s">
        <v>8668</v>
      </c>
      <c r="F43" s="112"/>
      <c r="G43" s="112"/>
      <c r="H43" s="112" t="s">
        <v>8658</v>
      </c>
      <c r="I43" s="112" t="s">
        <v>8660</v>
      </c>
      <c r="J43" s="112" t="s">
        <v>8661</v>
      </c>
    </row>
    <row r="44" spans="1:10" ht="78" customHeight="1" x14ac:dyDescent="0.35">
      <c r="A44" s="114" t="s">
        <v>8067</v>
      </c>
      <c r="B44" s="112" t="s">
        <v>8069</v>
      </c>
      <c r="C44" s="112" t="s">
        <v>8135</v>
      </c>
      <c r="D44" s="112" t="s">
        <v>3062</v>
      </c>
      <c r="E44" s="112" t="s">
        <v>8669</v>
      </c>
      <c r="F44" s="112"/>
      <c r="G44" s="112"/>
      <c r="H44" s="112" t="s">
        <v>8658</v>
      </c>
      <c r="I44" s="112" t="s">
        <v>8660</v>
      </c>
      <c r="J44" s="112" t="s">
        <v>8661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U250"/>
  <sheetViews>
    <sheetView zoomScale="80" zoomScaleNormal="80" workbookViewId="0">
      <pane xSplit="3" topLeftCell="D1" activePane="topRight" state="frozen"/>
      <selection pane="topRight" activeCell="C1" sqref="C1"/>
    </sheetView>
  </sheetViews>
  <sheetFormatPr defaultRowHeight="14.5" x14ac:dyDescent="0.35"/>
  <cols>
    <col min="1" max="1" width="25" style="216" hidden="1" customWidth="1"/>
    <col min="2" max="2" width="40" style="216" hidden="1" customWidth="1"/>
    <col min="3" max="3" width="10" style="216" customWidth="1"/>
    <col min="4" max="4" width="12" style="216" customWidth="1"/>
    <col min="5" max="47" width="10" style="216" customWidth="1"/>
  </cols>
  <sheetData>
    <row r="1" spans="1:47" x14ac:dyDescent="0.35">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row>
    <row r="2" spans="1:47" x14ac:dyDescent="0.35">
      <c r="A2" s="276" t="s">
        <v>2</v>
      </c>
      <c r="B2" s="276" t="s">
        <v>0</v>
      </c>
      <c r="C2" s="276" t="s">
        <v>1</v>
      </c>
      <c r="D2" s="276" t="s">
        <v>8670</v>
      </c>
      <c r="E2" s="277">
        <v>43466</v>
      </c>
      <c r="F2" s="277">
        <v>43497</v>
      </c>
      <c r="G2" s="277">
        <v>43525</v>
      </c>
      <c r="H2" s="277">
        <v>43556</v>
      </c>
      <c r="I2" s="277">
        <v>43586</v>
      </c>
      <c r="J2" s="277">
        <v>43617</v>
      </c>
      <c r="K2" s="277">
        <v>43647</v>
      </c>
      <c r="L2" s="277">
        <v>43678</v>
      </c>
      <c r="M2" s="277">
        <v>43709</v>
      </c>
      <c r="N2" s="277">
        <v>43739</v>
      </c>
      <c r="O2" s="277">
        <v>43770</v>
      </c>
      <c r="P2" s="277">
        <v>43800</v>
      </c>
      <c r="Q2" s="277">
        <v>43831</v>
      </c>
      <c r="R2" s="277">
        <v>43862</v>
      </c>
      <c r="S2" s="277">
        <v>43891</v>
      </c>
      <c r="T2" s="277">
        <v>43922</v>
      </c>
      <c r="U2" s="277">
        <v>43952</v>
      </c>
      <c r="V2" s="277">
        <v>43983</v>
      </c>
      <c r="W2" s="277">
        <v>44013</v>
      </c>
      <c r="X2" s="277">
        <v>44044</v>
      </c>
      <c r="Y2" s="277">
        <v>44075</v>
      </c>
      <c r="Z2" s="277">
        <v>44105</v>
      </c>
      <c r="AA2" s="277">
        <v>44136</v>
      </c>
      <c r="AB2" s="277">
        <v>44166</v>
      </c>
      <c r="AC2" s="277">
        <v>44197</v>
      </c>
      <c r="AD2" s="277">
        <v>44228</v>
      </c>
      <c r="AE2" s="277">
        <v>44256</v>
      </c>
      <c r="AF2" s="277">
        <v>44287</v>
      </c>
      <c r="AG2" s="277">
        <v>44317</v>
      </c>
      <c r="AH2" s="277">
        <v>44348</v>
      </c>
      <c r="AI2" s="277">
        <v>44378</v>
      </c>
      <c r="AJ2" s="277">
        <v>44409</v>
      </c>
      <c r="AK2" s="277">
        <v>44440</v>
      </c>
      <c r="AL2" s="277">
        <v>44470</v>
      </c>
      <c r="AM2" s="277">
        <v>44501</v>
      </c>
      <c r="AN2" s="277">
        <v>44531</v>
      </c>
      <c r="AO2" s="277">
        <v>44562</v>
      </c>
      <c r="AP2" s="277">
        <v>44593</v>
      </c>
      <c r="AQ2" s="277">
        <v>44621</v>
      </c>
      <c r="AR2" s="277">
        <v>44652</v>
      </c>
      <c r="AS2" s="277">
        <v>44682</v>
      </c>
      <c r="AT2" s="277">
        <v>44713</v>
      </c>
      <c r="AU2" s="277">
        <v>44743</v>
      </c>
    </row>
    <row r="3" spans="1:47" x14ac:dyDescent="0.35">
      <c r="A3" t="s">
        <v>66</v>
      </c>
      <c r="B3" t="s">
        <v>64</v>
      </c>
      <c r="C3" t="s">
        <v>65</v>
      </c>
      <c r="D3" s="278" t="str">
        <f t="shared" ref="D3:D66" si="0">IF(AU3="-","-",IFERROR(IF(ROUND(AVERAGE(AS3:AU3),1)=ROUND(AVERAGE(AP3:AR3),1),"Stable",IF(ROUND(AVERAGE(AS3:AU3),1)&lt;ROUND(AVERAGE(AP3:AR3),1),"Decreasing",IF(ROUND(AVERAGE(AS3:AU3),1)&gt;ROUND(AVERAGE(AP3:AR3),1),"Increasing"))),"-"))</f>
        <v>Decreasing</v>
      </c>
      <c r="E3" s="278">
        <v>4.4000000000000004</v>
      </c>
      <c r="F3" s="278">
        <v>4.4000000000000004</v>
      </c>
      <c r="G3" s="278">
        <v>4.4000000000000004</v>
      </c>
      <c r="H3" s="278">
        <v>4.5</v>
      </c>
      <c r="I3" s="278">
        <v>4.5</v>
      </c>
      <c r="J3" s="278">
        <v>4.5</v>
      </c>
      <c r="K3" s="278">
        <v>4.5</v>
      </c>
      <c r="L3" s="278">
        <v>4.5</v>
      </c>
      <c r="M3" s="278">
        <v>4.5</v>
      </c>
      <c r="N3" s="278">
        <v>4.4000000000000004</v>
      </c>
      <c r="O3" s="278">
        <v>4.4000000000000004</v>
      </c>
      <c r="P3" s="278">
        <v>4.4000000000000004</v>
      </c>
      <c r="Q3" s="278">
        <v>4.4000000000000004</v>
      </c>
      <c r="R3" s="278">
        <v>4.4000000000000004</v>
      </c>
      <c r="S3" s="278">
        <v>4.5</v>
      </c>
      <c r="T3" s="278">
        <v>4.5</v>
      </c>
      <c r="U3" s="278">
        <v>4.5</v>
      </c>
      <c r="V3" s="278">
        <v>4.5</v>
      </c>
      <c r="W3" s="278">
        <v>4.5</v>
      </c>
      <c r="X3" s="278">
        <v>4.5</v>
      </c>
      <c r="Y3" s="278">
        <v>4.5999999999999996</v>
      </c>
      <c r="Z3" s="278">
        <v>4.5999999999999996</v>
      </c>
      <c r="AA3" s="278">
        <v>4.5999999999999996</v>
      </c>
      <c r="AB3" s="278">
        <v>4.5999999999999996</v>
      </c>
      <c r="AC3" s="278">
        <v>4.5999999999999996</v>
      </c>
      <c r="AD3" s="278">
        <v>4.5999999999999996</v>
      </c>
      <c r="AE3" s="278">
        <v>4.5999999999999996</v>
      </c>
      <c r="AF3" s="278">
        <v>4.5999999999999996</v>
      </c>
      <c r="AG3" s="278">
        <v>4.5999999999999996</v>
      </c>
      <c r="AH3" s="278">
        <v>4.7</v>
      </c>
      <c r="AI3" s="278">
        <v>4.7</v>
      </c>
      <c r="AJ3" s="278">
        <v>4.7</v>
      </c>
      <c r="AK3" s="278">
        <v>4.7</v>
      </c>
      <c r="AL3" s="278">
        <v>4.7</v>
      </c>
      <c r="AM3" s="278">
        <v>4.7</v>
      </c>
      <c r="AN3" s="278">
        <v>4.7</v>
      </c>
      <c r="AO3" s="278">
        <v>4.5999999999999996</v>
      </c>
      <c r="AP3" s="278">
        <v>4.5999999999999996</v>
      </c>
      <c r="AQ3" s="278">
        <v>4.5999999999999996</v>
      </c>
      <c r="AR3" s="278">
        <v>4.5</v>
      </c>
      <c r="AS3" s="278">
        <v>4.4000000000000004</v>
      </c>
      <c r="AT3" s="278">
        <v>4.5</v>
      </c>
      <c r="AU3" s="278">
        <f>_xlfn.IFNA(VLOOKUP(C3,'INFORM Severity - hidden'!$C$5:$G$155,5,FALSE),"-")</f>
        <v>4.5</v>
      </c>
    </row>
    <row r="4" spans="1:47" x14ac:dyDescent="0.35">
      <c r="A4"/>
      <c r="B4"/>
      <c r="C4" t="s">
        <v>8671</v>
      </c>
      <c r="D4" s="278" t="str">
        <f t="shared" si="0"/>
        <v>-</v>
      </c>
      <c r="E4" s="278">
        <v>4.0999999999999996</v>
      </c>
      <c r="F4" s="278" t="s">
        <v>8672</v>
      </c>
      <c r="G4" s="278" t="s">
        <v>8672</v>
      </c>
      <c r="H4" s="278" t="s">
        <v>8672</v>
      </c>
      <c r="I4" s="278" t="s">
        <v>8672</v>
      </c>
      <c r="J4" s="278" t="s">
        <v>8672</v>
      </c>
      <c r="K4" s="278" t="s">
        <v>8672</v>
      </c>
      <c r="L4" s="278" t="s">
        <v>8672</v>
      </c>
      <c r="M4" s="278" t="s">
        <v>8672</v>
      </c>
      <c r="N4" s="278" t="s">
        <v>8672</v>
      </c>
      <c r="O4" s="278" t="s">
        <v>8672</v>
      </c>
      <c r="P4" s="278" t="s">
        <v>8672</v>
      </c>
      <c r="Q4" s="278" t="s">
        <v>8672</v>
      </c>
      <c r="R4" s="278" t="s">
        <v>8672</v>
      </c>
      <c r="S4" s="278" t="s">
        <v>8672</v>
      </c>
      <c r="T4" s="278" t="s">
        <v>8672</v>
      </c>
      <c r="U4" s="278" t="s">
        <v>8672</v>
      </c>
      <c r="V4" s="278" t="s">
        <v>8672</v>
      </c>
      <c r="W4" s="278" t="s">
        <v>8672</v>
      </c>
      <c r="X4" s="278" t="s">
        <v>8672</v>
      </c>
      <c r="Y4" s="278" t="s">
        <v>8672</v>
      </c>
      <c r="Z4" s="278" t="s">
        <v>8672</v>
      </c>
      <c r="AA4" s="278" t="s">
        <v>8672</v>
      </c>
      <c r="AB4" s="278" t="s">
        <v>8672</v>
      </c>
      <c r="AC4" s="278" t="s">
        <v>8672</v>
      </c>
      <c r="AD4" s="278" t="s">
        <v>8672</v>
      </c>
      <c r="AE4" s="278" t="s">
        <v>8672</v>
      </c>
      <c r="AF4" s="278" t="s">
        <v>8672</v>
      </c>
      <c r="AG4" s="278" t="s">
        <v>8672</v>
      </c>
      <c r="AH4" s="278" t="s">
        <v>8672</v>
      </c>
      <c r="AI4" s="278" t="s">
        <v>8672</v>
      </c>
      <c r="AJ4" s="278" t="s">
        <v>8672</v>
      </c>
      <c r="AK4" s="278" t="s">
        <v>8672</v>
      </c>
      <c r="AL4" s="278" t="s">
        <v>8672</v>
      </c>
      <c r="AM4" s="278" t="s">
        <v>8672</v>
      </c>
      <c r="AN4" s="278" t="s">
        <v>8672</v>
      </c>
      <c r="AO4" s="278" t="s">
        <v>8672</v>
      </c>
      <c r="AP4" s="278" t="s">
        <v>8672</v>
      </c>
      <c r="AQ4" s="278" t="s">
        <v>8672</v>
      </c>
      <c r="AR4" s="278" t="s">
        <v>8672</v>
      </c>
      <c r="AS4" s="278" t="s">
        <v>8672</v>
      </c>
      <c r="AT4" s="278" t="s">
        <v>8672</v>
      </c>
      <c r="AU4" s="278" t="str">
        <f>_xlfn.IFNA(VLOOKUP(C4,'INFORM Severity - hidden'!$C$5:$G$155,5,FALSE),"-")</f>
        <v>-</v>
      </c>
    </row>
    <row r="5" spans="1:47" x14ac:dyDescent="0.35">
      <c r="A5"/>
      <c r="B5"/>
      <c r="C5" t="s">
        <v>8673</v>
      </c>
      <c r="D5" s="278" t="str">
        <f t="shared" si="0"/>
        <v>-</v>
      </c>
      <c r="E5" s="278">
        <v>3.9</v>
      </c>
      <c r="F5" s="278" t="s">
        <v>8672</v>
      </c>
      <c r="G5" s="278" t="s">
        <v>8672</v>
      </c>
      <c r="H5" s="278" t="s">
        <v>8672</v>
      </c>
      <c r="I5" s="278" t="s">
        <v>8672</v>
      </c>
      <c r="J5" s="278" t="s">
        <v>8672</v>
      </c>
      <c r="K5" s="278" t="s">
        <v>8672</v>
      </c>
      <c r="L5" s="278" t="s">
        <v>8672</v>
      </c>
      <c r="M5" s="278" t="s">
        <v>8672</v>
      </c>
      <c r="N5" s="278" t="s">
        <v>8672</v>
      </c>
      <c r="O5" s="278" t="s">
        <v>8672</v>
      </c>
      <c r="P5" s="278" t="s">
        <v>8672</v>
      </c>
      <c r="Q5" s="278" t="s">
        <v>8672</v>
      </c>
      <c r="R5" s="278" t="s">
        <v>8672</v>
      </c>
      <c r="S5" s="278" t="s">
        <v>8672</v>
      </c>
      <c r="T5" s="278" t="s">
        <v>8672</v>
      </c>
      <c r="U5" s="278" t="s">
        <v>8672</v>
      </c>
      <c r="V5" s="278" t="s">
        <v>8672</v>
      </c>
      <c r="W5" s="278" t="s">
        <v>8672</v>
      </c>
      <c r="X5" s="278" t="s">
        <v>8672</v>
      </c>
      <c r="Y5" s="278" t="s">
        <v>8672</v>
      </c>
      <c r="Z5" s="278" t="s">
        <v>8672</v>
      </c>
      <c r="AA5" s="278" t="s">
        <v>8672</v>
      </c>
      <c r="AB5" s="278" t="s">
        <v>8672</v>
      </c>
      <c r="AC5" s="278" t="s">
        <v>8672</v>
      </c>
      <c r="AD5" s="278" t="s">
        <v>8672</v>
      </c>
      <c r="AE5" s="278" t="s">
        <v>8672</v>
      </c>
      <c r="AF5" s="278" t="s">
        <v>8672</v>
      </c>
      <c r="AG5" s="278" t="s">
        <v>8672</v>
      </c>
      <c r="AH5" s="278" t="s">
        <v>8672</v>
      </c>
      <c r="AI5" s="278" t="s">
        <v>8672</v>
      </c>
      <c r="AJ5" s="278" t="s">
        <v>8672</v>
      </c>
      <c r="AK5" s="278" t="s">
        <v>8672</v>
      </c>
      <c r="AL5" s="278" t="s">
        <v>8672</v>
      </c>
      <c r="AM5" s="278" t="s">
        <v>8672</v>
      </c>
      <c r="AN5" s="278" t="s">
        <v>8672</v>
      </c>
      <c r="AO5" s="278" t="s">
        <v>8672</v>
      </c>
      <c r="AP5" s="278" t="s">
        <v>8672</v>
      </c>
      <c r="AQ5" s="278" t="s">
        <v>8672</v>
      </c>
      <c r="AR5" s="278" t="s">
        <v>8672</v>
      </c>
      <c r="AS5" s="278" t="s">
        <v>8672</v>
      </c>
      <c r="AT5" s="278" t="s">
        <v>8672</v>
      </c>
      <c r="AU5" s="278" t="str">
        <f>_xlfn.IFNA(VLOOKUP(C5,'INFORM Severity - hidden'!$C$5:$G$155,5,FALSE),"-")</f>
        <v>-</v>
      </c>
    </row>
    <row r="6" spans="1:47" x14ac:dyDescent="0.35">
      <c r="A6"/>
      <c r="B6"/>
      <c r="C6" t="s">
        <v>8674</v>
      </c>
      <c r="D6" s="278" t="str">
        <f t="shared" si="0"/>
        <v>-</v>
      </c>
      <c r="E6" s="278" t="s">
        <v>8672</v>
      </c>
      <c r="F6" s="278" t="s">
        <v>8672</v>
      </c>
      <c r="G6" s="278">
        <v>2.1</v>
      </c>
      <c r="H6" s="278">
        <v>2.2000000000000002</v>
      </c>
      <c r="I6" s="278" t="s">
        <v>8672</v>
      </c>
      <c r="J6" s="278" t="s">
        <v>8672</v>
      </c>
      <c r="K6" s="278" t="s">
        <v>8672</v>
      </c>
      <c r="L6" s="278" t="s">
        <v>8672</v>
      </c>
      <c r="M6" s="278" t="s">
        <v>8672</v>
      </c>
      <c r="N6" s="278" t="s">
        <v>8672</v>
      </c>
      <c r="O6" s="278" t="s">
        <v>8672</v>
      </c>
      <c r="P6" s="278" t="s">
        <v>8672</v>
      </c>
      <c r="Q6" s="278" t="s">
        <v>8672</v>
      </c>
      <c r="R6" s="278" t="s">
        <v>8672</v>
      </c>
      <c r="S6" s="278" t="s">
        <v>8672</v>
      </c>
      <c r="T6" s="278" t="s">
        <v>8672</v>
      </c>
      <c r="U6" s="278" t="s">
        <v>8672</v>
      </c>
      <c r="V6" s="278" t="s">
        <v>8672</v>
      </c>
      <c r="W6" s="278" t="s">
        <v>8672</v>
      </c>
      <c r="X6" s="278" t="s">
        <v>8672</v>
      </c>
      <c r="Y6" s="278" t="s">
        <v>8672</v>
      </c>
      <c r="Z6" s="278" t="s">
        <v>8672</v>
      </c>
      <c r="AA6" s="278" t="s">
        <v>8672</v>
      </c>
      <c r="AB6" s="278" t="s">
        <v>8672</v>
      </c>
      <c r="AC6" s="278" t="s">
        <v>8672</v>
      </c>
      <c r="AD6" s="278" t="s">
        <v>8672</v>
      </c>
      <c r="AE6" s="278" t="s">
        <v>8672</v>
      </c>
      <c r="AF6" s="278" t="s">
        <v>8672</v>
      </c>
      <c r="AG6" s="278" t="s">
        <v>8672</v>
      </c>
      <c r="AH6" s="278" t="s">
        <v>8672</v>
      </c>
      <c r="AI6" s="278" t="s">
        <v>8672</v>
      </c>
      <c r="AJ6" s="278" t="s">
        <v>8672</v>
      </c>
      <c r="AK6" s="278" t="s">
        <v>8672</v>
      </c>
      <c r="AL6" s="278" t="s">
        <v>8672</v>
      </c>
      <c r="AM6" s="278" t="s">
        <v>8672</v>
      </c>
      <c r="AN6" s="278" t="s">
        <v>8672</v>
      </c>
      <c r="AO6" s="278" t="s">
        <v>8672</v>
      </c>
      <c r="AP6" s="278" t="s">
        <v>8672</v>
      </c>
      <c r="AQ6" s="278" t="s">
        <v>8672</v>
      </c>
      <c r="AR6" s="278" t="s">
        <v>8672</v>
      </c>
      <c r="AS6" s="278" t="s">
        <v>8672</v>
      </c>
      <c r="AT6" s="278" t="s">
        <v>8672</v>
      </c>
      <c r="AU6" s="278" t="str">
        <f>_xlfn.IFNA(VLOOKUP(C6,'INFORM Severity - hidden'!$C$5:$G$155,5,FALSE),"-")</f>
        <v>-</v>
      </c>
    </row>
    <row r="7" spans="1:47" x14ac:dyDescent="0.35">
      <c r="A7" t="s">
        <v>66</v>
      </c>
      <c r="B7" t="s">
        <v>5174</v>
      </c>
      <c r="C7" t="s">
        <v>5175</v>
      </c>
      <c r="D7" s="278" t="str">
        <f t="shared" si="0"/>
        <v>-</v>
      </c>
      <c r="E7" s="278" t="s">
        <v>8672</v>
      </c>
      <c r="F7" s="278" t="s">
        <v>8672</v>
      </c>
      <c r="G7" s="278" t="s">
        <v>8672</v>
      </c>
      <c r="H7" s="278" t="s">
        <v>8672</v>
      </c>
      <c r="I7" s="278" t="s">
        <v>8672</v>
      </c>
      <c r="J7" s="278" t="s">
        <v>8672</v>
      </c>
      <c r="K7" s="278" t="s">
        <v>8672</v>
      </c>
      <c r="L7" s="278" t="s">
        <v>8672</v>
      </c>
      <c r="M7" s="278" t="s">
        <v>8672</v>
      </c>
      <c r="N7" s="278" t="s">
        <v>8672</v>
      </c>
      <c r="O7" s="278" t="s">
        <v>8672</v>
      </c>
      <c r="P7" s="278" t="s">
        <v>8672</v>
      </c>
      <c r="Q7" s="278" t="s">
        <v>8672</v>
      </c>
      <c r="R7" s="278" t="s">
        <v>8672</v>
      </c>
      <c r="S7" s="278" t="s">
        <v>8672</v>
      </c>
      <c r="T7" s="278" t="s">
        <v>8672</v>
      </c>
      <c r="U7" s="278" t="s">
        <v>8672</v>
      </c>
      <c r="V7" s="278" t="s">
        <v>8672</v>
      </c>
      <c r="W7" s="278" t="s">
        <v>8672</v>
      </c>
      <c r="X7" s="278" t="s">
        <v>8672</v>
      </c>
      <c r="Y7" s="278" t="s">
        <v>8672</v>
      </c>
      <c r="Z7" s="278" t="s">
        <v>8672</v>
      </c>
      <c r="AA7" s="278" t="s">
        <v>8672</v>
      </c>
      <c r="AB7" s="278" t="s">
        <v>8672</v>
      </c>
      <c r="AC7" s="278" t="s">
        <v>8672</v>
      </c>
      <c r="AD7" s="278" t="s">
        <v>8672</v>
      </c>
      <c r="AE7" s="278" t="s">
        <v>8672</v>
      </c>
      <c r="AF7" s="278" t="s">
        <v>8672</v>
      </c>
      <c r="AG7" s="278" t="s">
        <v>8672</v>
      </c>
      <c r="AH7" s="278" t="s">
        <v>8672</v>
      </c>
      <c r="AI7" s="278" t="s">
        <v>8672</v>
      </c>
      <c r="AJ7" s="278" t="s">
        <v>8672</v>
      </c>
      <c r="AK7" s="278" t="s">
        <v>8672</v>
      </c>
      <c r="AL7" s="278" t="s">
        <v>8672</v>
      </c>
      <c r="AM7" s="278" t="s">
        <v>8672</v>
      </c>
      <c r="AN7" s="278" t="s">
        <v>8672</v>
      </c>
      <c r="AO7" s="278" t="s">
        <v>8672</v>
      </c>
      <c r="AP7" s="278" t="s">
        <v>8672</v>
      </c>
      <c r="AQ7" s="278" t="s">
        <v>8672</v>
      </c>
      <c r="AR7" s="278" t="s">
        <v>8672</v>
      </c>
      <c r="AS7" s="278" t="s">
        <v>8672</v>
      </c>
      <c r="AT7" s="278">
        <v>3</v>
      </c>
      <c r="AU7" s="278">
        <f>_xlfn.IFNA(VLOOKUP(C7,'INFORM Severity - hidden'!$C$5:$G$155,5,FALSE),"-")</f>
        <v>3</v>
      </c>
    </row>
    <row r="8" spans="1:47" x14ac:dyDescent="0.35">
      <c r="A8" t="s">
        <v>2098</v>
      </c>
      <c r="B8" t="s">
        <v>2096</v>
      </c>
      <c r="C8" t="s">
        <v>2097</v>
      </c>
      <c r="D8" s="278" t="str">
        <f t="shared" si="0"/>
        <v>Increasing</v>
      </c>
      <c r="E8" s="278" t="s">
        <v>8672</v>
      </c>
      <c r="F8" s="278" t="s">
        <v>8672</v>
      </c>
      <c r="G8" s="278" t="s">
        <v>8672</v>
      </c>
      <c r="H8" s="278" t="s">
        <v>8672</v>
      </c>
      <c r="I8" s="278" t="s">
        <v>8672</v>
      </c>
      <c r="J8" s="278" t="s">
        <v>8672</v>
      </c>
      <c r="K8" s="278" t="s">
        <v>8672</v>
      </c>
      <c r="L8" s="278" t="s">
        <v>8672</v>
      </c>
      <c r="M8" s="278" t="s">
        <v>8672</v>
      </c>
      <c r="N8" s="278" t="s">
        <v>8672</v>
      </c>
      <c r="O8" s="278" t="s">
        <v>8672</v>
      </c>
      <c r="P8" s="278" t="s">
        <v>8672</v>
      </c>
      <c r="Q8" s="278" t="s">
        <v>8672</v>
      </c>
      <c r="R8" s="278" t="s">
        <v>8672</v>
      </c>
      <c r="S8" s="278" t="s">
        <v>8672</v>
      </c>
      <c r="T8" s="278" t="s">
        <v>8672</v>
      </c>
      <c r="U8" s="278" t="s">
        <v>8672</v>
      </c>
      <c r="V8" s="278" t="s">
        <v>8672</v>
      </c>
      <c r="W8" s="278" t="s">
        <v>8672</v>
      </c>
      <c r="X8" s="278" t="s">
        <v>8672</v>
      </c>
      <c r="Y8" s="278" t="s">
        <v>8672</v>
      </c>
      <c r="Z8" s="278" t="s">
        <v>8672</v>
      </c>
      <c r="AA8" s="278" t="s">
        <v>8672</v>
      </c>
      <c r="AB8" s="278" t="s">
        <v>8672</v>
      </c>
      <c r="AC8" s="278" t="s">
        <v>8672</v>
      </c>
      <c r="AD8" s="278" t="s">
        <v>8672</v>
      </c>
      <c r="AE8" s="278" t="s">
        <v>8672</v>
      </c>
      <c r="AF8" s="278" t="s">
        <v>8672</v>
      </c>
      <c r="AG8" s="278" t="s">
        <v>8672</v>
      </c>
      <c r="AH8" s="278" t="s">
        <v>8672</v>
      </c>
      <c r="AI8" s="278" t="s">
        <v>8672</v>
      </c>
      <c r="AJ8" s="278" t="s">
        <v>8672</v>
      </c>
      <c r="AK8" s="278" t="s">
        <v>8672</v>
      </c>
      <c r="AL8" s="278" t="s">
        <v>8672</v>
      </c>
      <c r="AM8" s="278" t="s">
        <v>8672</v>
      </c>
      <c r="AN8" s="278">
        <v>3.1</v>
      </c>
      <c r="AO8" s="278">
        <v>3.1</v>
      </c>
      <c r="AP8" s="278">
        <v>3.1</v>
      </c>
      <c r="AQ8" s="278">
        <v>3.1</v>
      </c>
      <c r="AR8" s="278">
        <v>3.1</v>
      </c>
      <c r="AS8" s="278">
        <v>3.1</v>
      </c>
      <c r="AT8" s="278">
        <v>3.2</v>
      </c>
      <c r="AU8" s="278">
        <f>_xlfn.IFNA(VLOOKUP(C8,'INFORM Severity - hidden'!$C$5:$G$155,5,FALSE),"-")</f>
        <v>3.2</v>
      </c>
    </row>
    <row r="9" spans="1:47" x14ac:dyDescent="0.35">
      <c r="A9"/>
      <c r="B9"/>
      <c r="C9" t="s">
        <v>8675</v>
      </c>
      <c r="D9" s="278" t="str">
        <f t="shared" si="0"/>
        <v>-</v>
      </c>
      <c r="E9" s="278" t="s">
        <v>8672</v>
      </c>
      <c r="F9" s="278">
        <v>0.9</v>
      </c>
      <c r="G9" s="278" t="s">
        <v>8672</v>
      </c>
      <c r="H9" s="278" t="s">
        <v>8672</v>
      </c>
      <c r="I9" s="278" t="s">
        <v>8672</v>
      </c>
      <c r="J9" s="278" t="s">
        <v>8672</v>
      </c>
      <c r="K9" s="278" t="s">
        <v>8672</v>
      </c>
      <c r="L9" s="278" t="s">
        <v>8672</v>
      </c>
      <c r="M9" s="278" t="s">
        <v>8672</v>
      </c>
      <c r="N9" s="278" t="s">
        <v>8672</v>
      </c>
      <c r="O9" s="278" t="s">
        <v>8672</v>
      </c>
      <c r="P9" s="278" t="s">
        <v>8672</v>
      </c>
      <c r="Q9" s="278" t="s">
        <v>8672</v>
      </c>
      <c r="R9" s="278" t="s">
        <v>8672</v>
      </c>
      <c r="S9" s="278" t="s">
        <v>8672</v>
      </c>
      <c r="T9" s="278" t="s">
        <v>8672</v>
      </c>
      <c r="U9" s="278" t="s">
        <v>8672</v>
      </c>
      <c r="V9" s="278" t="s">
        <v>8672</v>
      </c>
      <c r="W9" s="278" t="s">
        <v>8672</v>
      </c>
      <c r="X9" s="278" t="s">
        <v>8672</v>
      </c>
      <c r="Y9" s="278" t="s">
        <v>8672</v>
      </c>
      <c r="Z9" s="278" t="s">
        <v>8672</v>
      </c>
      <c r="AA9" s="278" t="s">
        <v>8672</v>
      </c>
      <c r="AB9" s="278" t="s">
        <v>8672</v>
      </c>
      <c r="AC9" s="278" t="s">
        <v>8672</v>
      </c>
      <c r="AD9" s="278" t="s">
        <v>8672</v>
      </c>
      <c r="AE9" s="278" t="s">
        <v>8672</v>
      </c>
      <c r="AF9" s="278" t="s">
        <v>8672</v>
      </c>
      <c r="AG9" s="278" t="s">
        <v>8672</v>
      </c>
      <c r="AH9" s="278" t="s">
        <v>8672</v>
      </c>
      <c r="AI9" s="278" t="s">
        <v>8672</v>
      </c>
      <c r="AJ9" s="278" t="s">
        <v>8672</v>
      </c>
      <c r="AK9" s="278" t="s">
        <v>8672</v>
      </c>
      <c r="AL9" s="278" t="s">
        <v>8672</v>
      </c>
      <c r="AM9" s="278" t="s">
        <v>8672</v>
      </c>
      <c r="AN9" s="278" t="s">
        <v>8672</v>
      </c>
      <c r="AO9" s="278" t="s">
        <v>8672</v>
      </c>
      <c r="AP9" s="278" t="s">
        <v>8672</v>
      </c>
      <c r="AQ9" s="278" t="s">
        <v>8672</v>
      </c>
      <c r="AR9" s="278" t="s">
        <v>8672</v>
      </c>
      <c r="AS9" s="278" t="s">
        <v>8672</v>
      </c>
      <c r="AT9" s="278" t="s">
        <v>8672</v>
      </c>
      <c r="AU9" s="278" t="str">
        <f>_xlfn.IFNA(VLOOKUP(C9,'INFORM Severity - hidden'!$C$5:$G$155,5,FALSE),"-")</f>
        <v>-</v>
      </c>
    </row>
    <row r="10" spans="1:47" x14ac:dyDescent="0.35">
      <c r="A10" t="s">
        <v>1519</v>
      </c>
      <c r="B10" t="s">
        <v>1517</v>
      </c>
      <c r="C10" t="s">
        <v>1518</v>
      </c>
      <c r="D10" s="278" t="str">
        <f t="shared" si="0"/>
        <v>Decreasing</v>
      </c>
      <c r="E10" s="278" t="s">
        <v>8672</v>
      </c>
      <c r="F10" s="278" t="s">
        <v>8672</v>
      </c>
      <c r="G10" s="278" t="s">
        <v>8672</v>
      </c>
      <c r="H10" s="278" t="s">
        <v>8672</v>
      </c>
      <c r="I10" s="278" t="s">
        <v>8672</v>
      </c>
      <c r="J10" s="278" t="s">
        <v>8672</v>
      </c>
      <c r="K10" s="278" t="s">
        <v>8672</v>
      </c>
      <c r="L10" s="278" t="s">
        <v>8672</v>
      </c>
      <c r="M10" s="278" t="s">
        <v>8672</v>
      </c>
      <c r="N10" s="278" t="s">
        <v>8672</v>
      </c>
      <c r="O10" s="278" t="s">
        <v>8672</v>
      </c>
      <c r="P10" s="278" t="s">
        <v>8672</v>
      </c>
      <c r="Q10" s="278" t="s">
        <v>8672</v>
      </c>
      <c r="R10" s="278" t="s">
        <v>8672</v>
      </c>
      <c r="S10" s="278" t="s">
        <v>8672</v>
      </c>
      <c r="T10" s="278" t="s">
        <v>8672</v>
      </c>
      <c r="U10" s="278" t="s">
        <v>8672</v>
      </c>
      <c r="V10" s="278" t="s">
        <v>8672</v>
      </c>
      <c r="W10" s="278" t="s">
        <v>8672</v>
      </c>
      <c r="X10" s="278" t="s">
        <v>8672</v>
      </c>
      <c r="Y10" s="278" t="s">
        <v>8672</v>
      </c>
      <c r="Z10" s="278" t="s">
        <v>8672</v>
      </c>
      <c r="AA10" s="278" t="s">
        <v>8672</v>
      </c>
      <c r="AB10" s="278" t="s">
        <v>8672</v>
      </c>
      <c r="AC10" s="278">
        <v>1.7</v>
      </c>
      <c r="AD10" s="278">
        <v>1.7</v>
      </c>
      <c r="AE10" s="278">
        <v>1.6</v>
      </c>
      <c r="AF10" s="278">
        <v>1.7</v>
      </c>
      <c r="AG10" s="278">
        <v>1.7</v>
      </c>
      <c r="AH10" s="278">
        <v>1.7</v>
      </c>
      <c r="AI10" s="278">
        <v>1.7</v>
      </c>
      <c r="AJ10" s="278">
        <v>1.6</v>
      </c>
      <c r="AK10" s="278">
        <v>1.6</v>
      </c>
      <c r="AL10" s="278">
        <v>1.5</v>
      </c>
      <c r="AM10" s="278">
        <v>1.5</v>
      </c>
      <c r="AN10" s="278">
        <v>1.5</v>
      </c>
      <c r="AO10" s="278">
        <v>1.5</v>
      </c>
      <c r="AP10" s="278">
        <v>1.5</v>
      </c>
      <c r="AQ10" s="278">
        <v>1.5</v>
      </c>
      <c r="AR10" s="278">
        <v>1.5</v>
      </c>
      <c r="AS10" s="278">
        <v>1.5</v>
      </c>
      <c r="AT10" s="278">
        <v>1.3</v>
      </c>
      <c r="AU10" s="278">
        <f>_xlfn.IFNA(VLOOKUP(C10,'INFORM Severity - hidden'!$C$5:$G$155,5,FALSE),"-")</f>
        <v>1.3</v>
      </c>
    </row>
    <row r="11" spans="1:47" x14ac:dyDescent="0.35">
      <c r="A11" t="s">
        <v>1529</v>
      </c>
      <c r="B11" t="s">
        <v>1527</v>
      </c>
      <c r="C11" t="s">
        <v>1528</v>
      </c>
      <c r="D11" s="278" t="str">
        <f t="shared" si="0"/>
        <v>-</v>
      </c>
      <c r="E11" s="278" t="s">
        <v>8672</v>
      </c>
      <c r="F11" s="278" t="s">
        <v>8672</v>
      </c>
      <c r="G11" s="278" t="s">
        <v>8672</v>
      </c>
      <c r="H11" s="278" t="s">
        <v>8672</v>
      </c>
      <c r="I11" s="278" t="s">
        <v>8672</v>
      </c>
      <c r="J11" s="278" t="s">
        <v>8672</v>
      </c>
      <c r="K11" s="278" t="s">
        <v>8672</v>
      </c>
      <c r="L11" s="278" t="s">
        <v>8672</v>
      </c>
      <c r="M11" s="278" t="s">
        <v>8672</v>
      </c>
      <c r="N11" s="278" t="s">
        <v>8672</v>
      </c>
      <c r="O11" s="278" t="s">
        <v>8672</v>
      </c>
      <c r="P11" s="278" t="s">
        <v>8672</v>
      </c>
      <c r="Q11" s="278" t="s">
        <v>8672</v>
      </c>
      <c r="R11" s="278" t="s">
        <v>8672</v>
      </c>
      <c r="S11" s="278" t="s">
        <v>8672</v>
      </c>
      <c r="T11" s="278" t="s">
        <v>8672</v>
      </c>
      <c r="U11" s="278" t="s">
        <v>8672</v>
      </c>
      <c r="V11" s="278" t="s">
        <v>8672</v>
      </c>
      <c r="W11" s="278" t="s">
        <v>8672</v>
      </c>
      <c r="X11" s="278" t="s">
        <v>8672</v>
      </c>
      <c r="Y11" s="278" t="s">
        <v>8672</v>
      </c>
      <c r="Z11" s="278" t="s">
        <v>8672</v>
      </c>
      <c r="AA11" s="278" t="s">
        <v>8672</v>
      </c>
      <c r="AB11" s="278" t="s">
        <v>8672</v>
      </c>
      <c r="AC11" s="278" t="s">
        <v>8672</v>
      </c>
      <c r="AD11" s="278" t="s">
        <v>8672</v>
      </c>
      <c r="AE11" s="278" t="s">
        <v>8672</v>
      </c>
      <c r="AF11" s="278" t="s">
        <v>8672</v>
      </c>
      <c r="AG11" s="278" t="s">
        <v>8672</v>
      </c>
      <c r="AH11" s="278" t="s">
        <v>8672</v>
      </c>
      <c r="AI11" s="278" t="s">
        <v>8672</v>
      </c>
      <c r="AJ11" s="278" t="s">
        <v>8672</v>
      </c>
      <c r="AK11" s="278" t="s">
        <v>8672</v>
      </c>
      <c r="AL11" s="278" t="s">
        <v>8672</v>
      </c>
      <c r="AM11" s="278" t="s">
        <v>8672</v>
      </c>
      <c r="AN11" s="278" t="s">
        <v>8672</v>
      </c>
      <c r="AO11" s="278" t="s">
        <v>8672</v>
      </c>
      <c r="AP11" s="278" t="s">
        <v>8672</v>
      </c>
      <c r="AQ11" s="278" t="s">
        <v>8672</v>
      </c>
      <c r="AR11" s="278" t="s">
        <v>8672</v>
      </c>
      <c r="AS11" s="278" t="s">
        <v>8672</v>
      </c>
      <c r="AT11" s="278" t="s">
        <v>8672</v>
      </c>
      <c r="AU11" s="278">
        <f>_xlfn.IFNA(VLOOKUP(C11,'INFORM Severity - hidden'!$C$5:$G$155,5,FALSE),"-")</f>
        <v>1.8</v>
      </c>
    </row>
    <row r="12" spans="1:47" x14ac:dyDescent="0.35">
      <c r="A12" t="s">
        <v>677</v>
      </c>
      <c r="B12" t="s">
        <v>675</v>
      </c>
      <c r="C12" t="s">
        <v>676</v>
      </c>
      <c r="D12" s="278" t="str">
        <f t="shared" si="0"/>
        <v>Decreasing</v>
      </c>
      <c r="E12" s="278" t="s">
        <v>8672</v>
      </c>
      <c r="F12" s="278">
        <v>3.5</v>
      </c>
      <c r="G12" s="278">
        <v>3.5</v>
      </c>
      <c r="H12" s="278">
        <v>3.8</v>
      </c>
      <c r="I12" s="278">
        <v>3.8</v>
      </c>
      <c r="J12" s="278">
        <v>3.8</v>
      </c>
      <c r="K12" s="278">
        <v>3.8</v>
      </c>
      <c r="L12" s="278">
        <v>3.8</v>
      </c>
      <c r="M12" s="278">
        <v>3.8</v>
      </c>
      <c r="N12" s="278">
        <v>3.8</v>
      </c>
      <c r="O12" s="278">
        <v>3.8</v>
      </c>
      <c r="P12" s="278">
        <v>3.8</v>
      </c>
      <c r="Q12" s="278">
        <v>3.7</v>
      </c>
      <c r="R12" s="278">
        <v>3.7</v>
      </c>
      <c r="S12" s="278">
        <v>3.3</v>
      </c>
      <c r="T12" s="278">
        <v>3.3</v>
      </c>
      <c r="U12" s="278">
        <v>3.2</v>
      </c>
      <c r="V12" s="278">
        <v>3.3</v>
      </c>
      <c r="W12" s="278">
        <v>3.3</v>
      </c>
      <c r="X12" s="278">
        <v>3.3</v>
      </c>
      <c r="Y12" s="278">
        <v>3.3</v>
      </c>
      <c r="Z12" s="278">
        <v>3.4</v>
      </c>
      <c r="AA12" s="278">
        <v>3.3</v>
      </c>
      <c r="AB12" s="278">
        <v>3.3</v>
      </c>
      <c r="AC12" s="278">
        <v>3.3</v>
      </c>
      <c r="AD12" s="278">
        <v>3.3</v>
      </c>
      <c r="AE12" s="278">
        <v>3.8</v>
      </c>
      <c r="AF12" s="278">
        <v>3.8</v>
      </c>
      <c r="AG12" s="278">
        <v>3.8</v>
      </c>
      <c r="AH12" s="278">
        <v>3.8</v>
      </c>
      <c r="AI12" s="278">
        <v>3.8</v>
      </c>
      <c r="AJ12" s="278">
        <v>3.8</v>
      </c>
      <c r="AK12" s="278">
        <v>3.8</v>
      </c>
      <c r="AL12" s="278">
        <v>3.8</v>
      </c>
      <c r="AM12" s="278">
        <v>3.8</v>
      </c>
      <c r="AN12" s="278">
        <v>3.8</v>
      </c>
      <c r="AO12" s="278">
        <v>3.8</v>
      </c>
      <c r="AP12" s="278">
        <v>3.8</v>
      </c>
      <c r="AQ12" s="278">
        <v>3.5</v>
      </c>
      <c r="AR12" s="278">
        <v>3.5</v>
      </c>
      <c r="AS12" s="278">
        <v>3.5</v>
      </c>
      <c r="AT12" s="278">
        <v>3.5</v>
      </c>
      <c r="AU12" s="278">
        <f>_xlfn.IFNA(VLOOKUP(C12,'INFORM Severity - hidden'!$C$5:$G$155,5,FALSE),"-")</f>
        <v>3.5</v>
      </c>
    </row>
    <row r="13" spans="1:47" x14ac:dyDescent="0.35">
      <c r="A13"/>
      <c r="B13"/>
      <c r="C13" t="s">
        <v>8676</v>
      </c>
      <c r="D13" s="278" t="str">
        <f t="shared" si="0"/>
        <v>-</v>
      </c>
      <c r="E13" s="278" t="s">
        <v>8672</v>
      </c>
      <c r="F13" s="278">
        <v>3.5</v>
      </c>
      <c r="G13" s="278">
        <v>3.5</v>
      </c>
      <c r="H13" s="278" t="s">
        <v>8672</v>
      </c>
      <c r="I13" s="278" t="s">
        <v>8672</v>
      </c>
      <c r="J13" s="278" t="s">
        <v>8672</v>
      </c>
      <c r="K13" s="278" t="s">
        <v>8672</v>
      </c>
      <c r="L13" s="278" t="s">
        <v>8672</v>
      </c>
      <c r="M13" s="278" t="s">
        <v>8672</v>
      </c>
      <c r="N13" s="278" t="s">
        <v>8672</v>
      </c>
      <c r="O13" s="278" t="s">
        <v>8672</v>
      </c>
      <c r="P13" s="278" t="s">
        <v>8672</v>
      </c>
      <c r="Q13" s="278" t="s">
        <v>8672</v>
      </c>
      <c r="R13" s="278" t="s">
        <v>8672</v>
      </c>
      <c r="S13" s="278" t="s">
        <v>8672</v>
      </c>
      <c r="T13" s="278" t="s">
        <v>8672</v>
      </c>
      <c r="U13" s="278" t="s">
        <v>8672</v>
      </c>
      <c r="V13" s="278" t="s">
        <v>8672</v>
      </c>
      <c r="W13" s="278" t="s">
        <v>8672</v>
      </c>
      <c r="X13" s="278" t="s">
        <v>8672</v>
      </c>
      <c r="Y13" s="278" t="s">
        <v>8672</v>
      </c>
      <c r="Z13" s="278" t="s">
        <v>8672</v>
      </c>
      <c r="AA13" s="278" t="s">
        <v>8672</v>
      </c>
      <c r="AB13" s="278" t="s">
        <v>8672</v>
      </c>
      <c r="AC13" s="278" t="s">
        <v>8672</v>
      </c>
      <c r="AD13" s="278" t="s">
        <v>8672</v>
      </c>
      <c r="AE13" s="278" t="s">
        <v>8672</v>
      </c>
      <c r="AF13" s="278" t="s">
        <v>8672</v>
      </c>
      <c r="AG13" s="278" t="s">
        <v>8672</v>
      </c>
      <c r="AH13" s="278" t="s">
        <v>8672</v>
      </c>
      <c r="AI13" s="278" t="s">
        <v>8672</v>
      </c>
      <c r="AJ13" s="278" t="s">
        <v>8672</v>
      </c>
      <c r="AK13" s="278" t="s">
        <v>8672</v>
      </c>
      <c r="AL13" s="278" t="s">
        <v>8672</v>
      </c>
      <c r="AM13" s="278" t="s">
        <v>8672</v>
      </c>
      <c r="AN13" s="278" t="s">
        <v>8672</v>
      </c>
      <c r="AO13" s="278" t="s">
        <v>8672</v>
      </c>
      <c r="AP13" s="278" t="s">
        <v>8672</v>
      </c>
      <c r="AQ13" s="278" t="s">
        <v>8672</v>
      </c>
      <c r="AR13" s="278" t="s">
        <v>8672</v>
      </c>
      <c r="AS13" s="278" t="s">
        <v>8672</v>
      </c>
      <c r="AT13" s="278" t="s">
        <v>8672</v>
      </c>
      <c r="AU13" s="278" t="str">
        <f>_xlfn.IFNA(VLOOKUP(C13,'INFORM Severity - hidden'!$C$5:$G$155,5,FALSE),"-")</f>
        <v>-</v>
      </c>
    </row>
    <row r="14" spans="1:47" x14ac:dyDescent="0.35">
      <c r="A14"/>
      <c r="B14"/>
      <c r="C14" t="s">
        <v>8677</v>
      </c>
      <c r="D14" s="278" t="str">
        <f t="shared" si="0"/>
        <v>-</v>
      </c>
      <c r="E14" s="278" t="s">
        <v>8672</v>
      </c>
      <c r="F14" s="278">
        <v>1.7</v>
      </c>
      <c r="G14" s="278">
        <v>1.7</v>
      </c>
      <c r="H14" s="278" t="s">
        <v>8672</v>
      </c>
      <c r="I14" s="278" t="s">
        <v>8672</v>
      </c>
      <c r="J14" s="278" t="s">
        <v>8672</v>
      </c>
      <c r="K14" s="278" t="s">
        <v>8672</v>
      </c>
      <c r="L14" s="278" t="s">
        <v>8672</v>
      </c>
      <c r="M14" s="278" t="s">
        <v>8672</v>
      </c>
      <c r="N14" s="278" t="s">
        <v>8672</v>
      </c>
      <c r="O14" s="278" t="s">
        <v>8672</v>
      </c>
      <c r="P14" s="278" t="s">
        <v>8672</v>
      </c>
      <c r="Q14" s="278" t="s">
        <v>8672</v>
      </c>
      <c r="R14" s="278" t="s">
        <v>8672</v>
      </c>
      <c r="S14" s="278" t="s">
        <v>8672</v>
      </c>
      <c r="T14" s="278" t="s">
        <v>8672</v>
      </c>
      <c r="U14" s="278" t="s">
        <v>8672</v>
      </c>
      <c r="V14" s="278" t="s">
        <v>8672</v>
      </c>
      <c r="W14" s="278" t="s">
        <v>8672</v>
      </c>
      <c r="X14" s="278" t="s">
        <v>8672</v>
      </c>
      <c r="Y14" s="278" t="s">
        <v>8672</v>
      </c>
      <c r="Z14" s="278" t="s">
        <v>8672</v>
      </c>
      <c r="AA14" s="278" t="s">
        <v>8672</v>
      </c>
      <c r="AB14" s="278" t="s">
        <v>8672</v>
      </c>
      <c r="AC14" s="278" t="s">
        <v>8672</v>
      </c>
      <c r="AD14" s="278" t="s">
        <v>8672</v>
      </c>
      <c r="AE14" s="278" t="s">
        <v>8672</v>
      </c>
      <c r="AF14" s="278" t="s">
        <v>8672</v>
      </c>
      <c r="AG14" s="278" t="s">
        <v>8672</v>
      </c>
      <c r="AH14" s="278" t="s">
        <v>8672</v>
      </c>
      <c r="AI14" s="278" t="s">
        <v>8672</v>
      </c>
      <c r="AJ14" s="278" t="s">
        <v>8672</v>
      </c>
      <c r="AK14" s="278" t="s">
        <v>8672</v>
      </c>
      <c r="AL14" s="278" t="s">
        <v>8672</v>
      </c>
      <c r="AM14" s="278" t="s">
        <v>8672</v>
      </c>
      <c r="AN14" s="278" t="s">
        <v>8672</v>
      </c>
      <c r="AO14" s="278" t="s">
        <v>8672</v>
      </c>
      <c r="AP14" s="278" t="s">
        <v>8672</v>
      </c>
      <c r="AQ14" s="278" t="s">
        <v>8672</v>
      </c>
      <c r="AR14" s="278" t="s">
        <v>8672</v>
      </c>
      <c r="AS14" s="278" t="s">
        <v>8672</v>
      </c>
      <c r="AT14" s="278" t="s">
        <v>8672</v>
      </c>
      <c r="AU14" s="278" t="str">
        <f>_xlfn.IFNA(VLOOKUP(C14,'INFORM Severity - hidden'!$C$5:$G$155,5,FALSE),"-")</f>
        <v>-</v>
      </c>
    </row>
    <row r="15" spans="1:47" x14ac:dyDescent="0.35">
      <c r="A15" t="s">
        <v>406</v>
      </c>
      <c r="B15" t="s">
        <v>404</v>
      </c>
      <c r="C15" t="s">
        <v>405</v>
      </c>
      <c r="D15" s="278" t="str">
        <f t="shared" si="0"/>
        <v>Stable</v>
      </c>
      <c r="E15" s="278" t="s">
        <v>8672</v>
      </c>
      <c r="F15" s="278">
        <v>3</v>
      </c>
      <c r="G15" s="278">
        <v>3.1</v>
      </c>
      <c r="H15" s="278">
        <v>3.2</v>
      </c>
      <c r="I15" s="278">
        <v>3.2</v>
      </c>
      <c r="J15" s="278">
        <v>3.1</v>
      </c>
      <c r="K15" s="278">
        <v>3.2</v>
      </c>
      <c r="L15" s="278">
        <v>3.2</v>
      </c>
      <c r="M15" s="278">
        <v>3.2</v>
      </c>
      <c r="N15" s="278">
        <v>3.2</v>
      </c>
      <c r="O15" s="278">
        <v>3.2</v>
      </c>
      <c r="P15" s="278">
        <v>3.2</v>
      </c>
      <c r="Q15" s="278">
        <v>3.2</v>
      </c>
      <c r="R15" s="278">
        <v>3.4</v>
      </c>
      <c r="S15" s="278">
        <v>3.4</v>
      </c>
      <c r="T15" s="278">
        <v>3.4</v>
      </c>
      <c r="U15" s="278">
        <v>3.4</v>
      </c>
      <c r="V15" s="278">
        <v>3.9</v>
      </c>
      <c r="W15" s="278">
        <v>3.9</v>
      </c>
      <c r="X15" s="278">
        <v>3.9</v>
      </c>
      <c r="Y15" s="278">
        <v>3.9</v>
      </c>
      <c r="Z15" s="278">
        <v>3.8</v>
      </c>
      <c r="AA15" s="278">
        <v>3.9</v>
      </c>
      <c r="AB15" s="278">
        <v>4</v>
      </c>
      <c r="AC15" s="278">
        <v>3.9</v>
      </c>
      <c r="AD15" s="278">
        <v>3.9</v>
      </c>
      <c r="AE15" s="278">
        <v>3.9</v>
      </c>
      <c r="AF15" s="278">
        <v>4</v>
      </c>
      <c r="AG15" s="278">
        <v>4</v>
      </c>
      <c r="AH15" s="278">
        <v>4</v>
      </c>
      <c r="AI15" s="278">
        <v>4</v>
      </c>
      <c r="AJ15" s="278">
        <v>4</v>
      </c>
      <c r="AK15" s="278">
        <v>4</v>
      </c>
      <c r="AL15" s="278">
        <v>4</v>
      </c>
      <c r="AM15" s="278">
        <v>3.9</v>
      </c>
      <c r="AN15" s="278">
        <v>3.9</v>
      </c>
      <c r="AO15" s="278">
        <v>3.9</v>
      </c>
      <c r="AP15" s="278">
        <v>3.9</v>
      </c>
      <c r="AQ15" s="278">
        <v>3.9</v>
      </c>
      <c r="AR15" s="278">
        <v>3.9</v>
      </c>
      <c r="AS15" s="278">
        <v>3.9</v>
      </c>
      <c r="AT15" s="278">
        <v>3.9</v>
      </c>
      <c r="AU15" s="278">
        <f>_xlfn.IFNA(VLOOKUP(C15,'INFORM Severity - hidden'!$C$5:$G$155,5,FALSE),"-")</f>
        <v>3.9</v>
      </c>
    </row>
    <row r="16" spans="1:47" x14ac:dyDescent="0.35">
      <c r="A16"/>
      <c r="B16"/>
      <c r="C16" t="s">
        <v>8678</v>
      </c>
      <c r="D16" s="278" t="str">
        <f t="shared" si="0"/>
        <v>-</v>
      </c>
      <c r="E16" s="278" t="s">
        <v>8672</v>
      </c>
      <c r="F16" s="278" t="s">
        <v>8672</v>
      </c>
      <c r="G16" s="278" t="s">
        <v>8672</v>
      </c>
      <c r="H16" s="278" t="s">
        <v>8672</v>
      </c>
      <c r="I16" s="278" t="s">
        <v>8672</v>
      </c>
      <c r="J16" s="278" t="s">
        <v>8672</v>
      </c>
      <c r="K16" s="278" t="s">
        <v>8672</v>
      </c>
      <c r="L16" s="278" t="s">
        <v>8672</v>
      </c>
      <c r="M16" s="278" t="s">
        <v>8672</v>
      </c>
      <c r="N16" s="278" t="s">
        <v>8672</v>
      </c>
      <c r="O16" s="278" t="s">
        <v>8672</v>
      </c>
      <c r="P16" s="278" t="s">
        <v>8672</v>
      </c>
      <c r="Q16" s="278" t="s">
        <v>8672</v>
      </c>
      <c r="R16" s="278" t="s">
        <v>8672</v>
      </c>
      <c r="S16" s="278" t="s">
        <v>8672</v>
      </c>
      <c r="T16" s="278" t="s">
        <v>8672</v>
      </c>
      <c r="U16" s="278" t="s">
        <v>8672</v>
      </c>
      <c r="V16" s="278" t="s">
        <v>8672</v>
      </c>
      <c r="W16" s="278" t="s">
        <v>8672</v>
      </c>
      <c r="X16" s="278" t="s">
        <v>8672</v>
      </c>
      <c r="Y16" s="278">
        <v>2.4</v>
      </c>
      <c r="Z16" s="278">
        <v>2.2999999999999998</v>
      </c>
      <c r="AA16" s="278">
        <v>2.4</v>
      </c>
      <c r="AB16" s="278">
        <v>2.4</v>
      </c>
      <c r="AC16" s="278">
        <v>2.4</v>
      </c>
      <c r="AD16" s="278" t="s">
        <v>8672</v>
      </c>
      <c r="AE16" s="278" t="s">
        <v>8672</v>
      </c>
      <c r="AF16" s="278" t="s">
        <v>8672</v>
      </c>
      <c r="AG16" s="278" t="s">
        <v>8672</v>
      </c>
      <c r="AH16" s="278" t="s">
        <v>8672</v>
      </c>
      <c r="AI16" s="278" t="s">
        <v>8672</v>
      </c>
      <c r="AJ16" s="278" t="s">
        <v>8672</v>
      </c>
      <c r="AK16" s="278" t="s">
        <v>8672</v>
      </c>
      <c r="AL16" s="278" t="s">
        <v>8672</v>
      </c>
      <c r="AM16" s="278" t="s">
        <v>8672</v>
      </c>
      <c r="AN16" s="278" t="s">
        <v>8672</v>
      </c>
      <c r="AO16" s="278" t="s">
        <v>8672</v>
      </c>
      <c r="AP16" s="278" t="s">
        <v>8672</v>
      </c>
      <c r="AQ16" s="278" t="s">
        <v>8672</v>
      </c>
      <c r="AR16" s="278" t="s">
        <v>8672</v>
      </c>
      <c r="AS16" s="278" t="s">
        <v>8672</v>
      </c>
      <c r="AT16" s="278" t="s">
        <v>8672</v>
      </c>
      <c r="AU16" s="278" t="str">
        <f>_xlfn.IFNA(VLOOKUP(C16,'INFORM Severity - hidden'!$C$5:$G$155,5,FALSE),"-")</f>
        <v>-</v>
      </c>
    </row>
    <row r="17" spans="1:47" x14ac:dyDescent="0.35">
      <c r="A17"/>
      <c r="B17"/>
      <c r="C17" t="s">
        <v>8679</v>
      </c>
      <c r="D17" s="278" t="str">
        <f t="shared" si="0"/>
        <v>-</v>
      </c>
      <c r="E17" s="278" t="s">
        <v>8672</v>
      </c>
      <c r="F17" s="278" t="s">
        <v>8672</v>
      </c>
      <c r="G17" s="278" t="s">
        <v>8672</v>
      </c>
      <c r="H17" s="278" t="s">
        <v>8672</v>
      </c>
      <c r="I17" s="278" t="s">
        <v>8672</v>
      </c>
      <c r="J17" s="278" t="s">
        <v>8672</v>
      </c>
      <c r="K17" s="278" t="s">
        <v>8672</v>
      </c>
      <c r="L17" s="278" t="s">
        <v>8672</v>
      </c>
      <c r="M17" s="278" t="s">
        <v>8672</v>
      </c>
      <c r="N17" s="278" t="s">
        <v>8672</v>
      </c>
      <c r="O17" s="278" t="s">
        <v>8672</v>
      </c>
      <c r="P17" s="278" t="s">
        <v>8672</v>
      </c>
      <c r="Q17" s="278" t="s">
        <v>8672</v>
      </c>
      <c r="R17" s="278" t="s">
        <v>8672</v>
      </c>
      <c r="S17" s="278" t="s">
        <v>8672</v>
      </c>
      <c r="T17" s="278" t="s">
        <v>8672</v>
      </c>
      <c r="U17" s="278" t="s">
        <v>8672</v>
      </c>
      <c r="V17" s="278" t="s">
        <v>8672</v>
      </c>
      <c r="W17" s="278" t="s">
        <v>8672</v>
      </c>
      <c r="X17" s="278" t="s">
        <v>8672</v>
      </c>
      <c r="Y17" s="278" t="s">
        <v>8672</v>
      </c>
      <c r="Z17" s="278" t="s">
        <v>8672</v>
      </c>
      <c r="AA17" s="278">
        <v>3.9</v>
      </c>
      <c r="AB17" s="278">
        <v>3.9</v>
      </c>
      <c r="AC17" s="278">
        <v>3.8</v>
      </c>
      <c r="AD17" s="278" t="s">
        <v>8672</v>
      </c>
      <c r="AE17" s="278" t="s">
        <v>8672</v>
      </c>
      <c r="AF17" s="278" t="s">
        <v>8672</v>
      </c>
      <c r="AG17" s="278" t="s">
        <v>8672</v>
      </c>
      <c r="AH17" s="278" t="s">
        <v>8672</v>
      </c>
      <c r="AI17" s="278" t="s">
        <v>8672</v>
      </c>
      <c r="AJ17" s="278" t="s">
        <v>8672</v>
      </c>
      <c r="AK17" s="278" t="s">
        <v>8672</v>
      </c>
      <c r="AL17" s="278" t="s">
        <v>8672</v>
      </c>
      <c r="AM17" s="278" t="s">
        <v>8672</v>
      </c>
      <c r="AN17" s="278" t="s">
        <v>8672</v>
      </c>
      <c r="AO17" s="278" t="s">
        <v>8672</v>
      </c>
      <c r="AP17" s="278" t="s">
        <v>8672</v>
      </c>
      <c r="AQ17" s="278" t="s">
        <v>8672</v>
      </c>
      <c r="AR17" s="278" t="s">
        <v>8672</v>
      </c>
      <c r="AS17" s="278" t="s">
        <v>8672</v>
      </c>
      <c r="AT17" s="278" t="s">
        <v>8672</v>
      </c>
      <c r="AU17" s="278" t="str">
        <f>_xlfn.IFNA(VLOOKUP(C17,'INFORM Severity - hidden'!$C$5:$G$155,5,FALSE),"-")</f>
        <v>-</v>
      </c>
    </row>
    <row r="18" spans="1:47" x14ac:dyDescent="0.35">
      <c r="A18" t="s">
        <v>139</v>
      </c>
      <c r="B18" t="s">
        <v>1378</v>
      </c>
      <c r="C18" t="s">
        <v>1379</v>
      </c>
      <c r="D18" s="278" t="str">
        <f t="shared" si="0"/>
        <v>-</v>
      </c>
      <c r="E18" s="278" t="s">
        <v>8672</v>
      </c>
      <c r="F18" s="278" t="s">
        <v>8672</v>
      </c>
      <c r="G18" s="278" t="s">
        <v>8672</v>
      </c>
      <c r="H18" s="278" t="s">
        <v>8672</v>
      </c>
      <c r="I18" s="278" t="s">
        <v>8672</v>
      </c>
      <c r="J18" s="278" t="s">
        <v>8672</v>
      </c>
      <c r="K18" s="278" t="s">
        <v>8672</v>
      </c>
      <c r="L18" s="278" t="s">
        <v>8672</v>
      </c>
      <c r="M18" s="278" t="s">
        <v>8672</v>
      </c>
      <c r="N18" s="278" t="s">
        <v>8672</v>
      </c>
      <c r="O18" s="278" t="s">
        <v>8672</v>
      </c>
      <c r="P18" s="278" t="s">
        <v>8672</v>
      </c>
      <c r="Q18" s="278" t="s">
        <v>8672</v>
      </c>
      <c r="R18" s="278" t="s">
        <v>8672</v>
      </c>
      <c r="S18" s="278" t="s">
        <v>8672</v>
      </c>
      <c r="T18" s="278" t="s">
        <v>8672</v>
      </c>
      <c r="U18" s="278" t="s">
        <v>8672</v>
      </c>
      <c r="V18" s="278">
        <v>2.9</v>
      </c>
      <c r="W18" s="278">
        <v>3.2</v>
      </c>
      <c r="X18" s="278">
        <v>3.2</v>
      </c>
      <c r="Y18" s="278">
        <v>3.2</v>
      </c>
      <c r="Z18" s="278">
        <v>2.9</v>
      </c>
      <c r="AA18" s="278">
        <v>2.9</v>
      </c>
      <c r="AB18" s="278">
        <v>2.9</v>
      </c>
      <c r="AC18" s="278" t="s">
        <v>8672</v>
      </c>
      <c r="AD18" s="278" t="s">
        <v>8672</v>
      </c>
      <c r="AE18" s="278" t="s">
        <v>8672</v>
      </c>
      <c r="AF18" s="278" t="s">
        <v>8672</v>
      </c>
      <c r="AG18" s="278" t="s">
        <v>8672</v>
      </c>
      <c r="AH18" s="278" t="s">
        <v>8672</v>
      </c>
      <c r="AI18" s="278" t="s">
        <v>8672</v>
      </c>
      <c r="AJ18" s="278" t="s">
        <v>8672</v>
      </c>
      <c r="AK18" s="278" t="s">
        <v>8672</v>
      </c>
      <c r="AL18" s="278" t="s">
        <v>8672</v>
      </c>
      <c r="AM18" s="278" t="s">
        <v>8672</v>
      </c>
      <c r="AN18" s="278" t="s">
        <v>8672</v>
      </c>
      <c r="AO18" s="278" t="s">
        <v>8672</v>
      </c>
      <c r="AP18" s="278" t="s">
        <v>8672</v>
      </c>
      <c r="AQ18" s="278" t="s">
        <v>8672</v>
      </c>
      <c r="AR18" s="278" t="s">
        <v>8672</v>
      </c>
      <c r="AS18" s="278" t="s">
        <v>8672</v>
      </c>
      <c r="AT18" s="278">
        <v>3.4</v>
      </c>
      <c r="AU18" s="278">
        <f>_xlfn.IFNA(VLOOKUP(C18,'INFORM Severity - hidden'!$C$5:$G$155,5,FALSE),"-")</f>
        <v>3.4</v>
      </c>
    </row>
    <row r="19" spans="1:47" x14ac:dyDescent="0.35">
      <c r="A19" t="s">
        <v>139</v>
      </c>
      <c r="B19" t="s">
        <v>137</v>
      </c>
      <c r="C19" t="s">
        <v>138</v>
      </c>
      <c r="D19" s="278" t="str">
        <f t="shared" si="0"/>
        <v>Decreasing</v>
      </c>
      <c r="E19" s="278" t="s">
        <v>8672</v>
      </c>
      <c r="F19" s="278">
        <v>3.3</v>
      </c>
      <c r="G19" s="278">
        <v>3.3</v>
      </c>
      <c r="H19" s="278">
        <v>3.1</v>
      </c>
      <c r="I19" s="278">
        <v>3.1</v>
      </c>
      <c r="J19" s="278">
        <v>3.1</v>
      </c>
      <c r="K19" s="278">
        <v>3.1</v>
      </c>
      <c r="L19" s="278">
        <v>3.1</v>
      </c>
      <c r="M19" s="278">
        <v>3.1</v>
      </c>
      <c r="N19" s="278">
        <v>3.2</v>
      </c>
      <c r="O19" s="278">
        <v>3.2</v>
      </c>
      <c r="P19" s="278">
        <v>3.2</v>
      </c>
      <c r="Q19" s="278">
        <v>3.2</v>
      </c>
      <c r="R19" s="278">
        <v>3.2</v>
      </c>
      <c r="S19" s="278">
        <v>3.1</v>
      </c>
      <c r="T19" s="278">
        <v>3.1</v>
      </c>
      <c r="U19" s="278">
        <v>3.2</v>
      </c>
      <c r="V19" s="278">
        <v>3.3</v>
      </c>
      <c r="W19" s="278">
        <v>3.3</v>
      </c>
      <c r="X19" s="278">
        <v>3.3</v>
      </c>
      <c r="Y19" s="278">
        <v>3.3</v>
      </c>
      <c r="Z19" s="278">
        <v>3.3</v>
      </c>
      <c r="AA19" s="278">
        <v>3.3</v>
      </c>
      <c r="AB19" s="278">
        <v>3.3</v>
      </c>
      <c r="AC19" s="278">
        <v>3.2</v>
      </c>
      <c r="AD19" s="278">
        <v>3.2</v>
      </c>
      <c r="AE19" s="278">
        <v>3.2</v>
      </c>
      <c r="AF19" s="278">
        <v>3.2</v>
      </c>
      <c r="AG19" s="278">
        <v>3.2</v>
      </c>
      <c r="AH19" s="278">
        <v>3.2</v>
      </c>
      <c r="AI19" s="278">
        <v>3.2</v>
      </c>
      <c r="AJ19" s="278">
        <v>3.2</v>
      </c>
      <c r="AK19" s="278">
        <v>3.1</v>
      </c>
      <c r="AL19" s="278">
        <v>3.1</v>
      </c>
      <c r="AM19" s="278">
        <v>3.2</v>
      </c>
      <c r="AN19" s="278">
        <v>3.2</v>
      </c>
      <c r="AO19" s="278">
        <v>3.2</v>
      </c>
      <c r="AP19" s="278">
        <v>3.2</v>
      </c>
      <c r="AQ19" s="278">
        <v>3.2</v>
      </c>
      <c r="AR19" s="278">
        <v>3.2</v>
      </c>
      <c r="AS19" s="278">
        <v>3</v>
      </c>
      <c r="AT19" s="278">
        <v>3</v>
      </c>
      <c r="AU19" s="278">
        <f>_xlfn.IFNA(VLOOKUP(C19,'INFORM Severity - hidden'!$C$5:$G$155,5,FALSE),"-")</f>
        <v>3.1</v>
      </c>
    </row>
    <row r="20" spans="1:47" x14ac:dyDescent="0.35">
      <c r="A20"/>
      <c r="B20"/>
      <c r="C20" t="s">
        <v>8680</v>
      </c>
      <c r="D20" s="278" t="str">
        <f t="shared" si="0"/>
        <v>-</v>
      </c>
      <c r="E20" s="278" t="s">
        <v>8672</v>
      </c>
      <c r="F20" s="278" t="s">
        <v>8672</v>
      </c>
      <c r="G20" s="278" t="s">
        <v>8672</v>
      </c>
      <c r="H20" s="278" t="s">
        <v>8672</v>
      </c>
      <c r="I20" s="278" t="s">
        <v>8672</v>
      </c>
      <c r="J20" s="278" t="s">
        <v>8672</v>
      </c>
      <c r="K20" s="278" t="s">
        <v>8672</v>
      </c>
      <c r="L20" s="278">
        <v>3.1</v>
      </c>
      <c r="M20" s="278">
        <v>3.1</v>
      </c>
      <c r="N20" s="278">
        <v>3.2</v>
      </c>
      <c r="O20" s="278">
        <v>3.2</v>
      </c>
      <c r="P20" s="278">
        <v>3.2</v>
      </c>
      <c r="Q20" s="278">
        <v>3.2</v>
      </c>
      <c r="R20" s="278">
        <v>3.2</v>
      </c>
      <c r="S20" s="278">
        <v>3.2</v>
      </c>
      <c r="T20" s="278">
        <v>3.2</v>
      </c>
      <c r="U20" s="278">
        <v>3.2</v>
      </c>
      <c r="V20" s="278">
        <v>3.1</v>
      </c>
      <c r="W20" s="278">
        <v>3.3</v>
      </c>
      <c r="X20" s="278">
        <v>3.3</v>
      </c>
      <c r="Y20" s="278">
        <v>3.3</v>
      </c>
      <c r="Z20" s="278">
        <v>3.3</v>
      </c>
      <c r="AA20" s="278" t="s">
        <v>8672</v>
      </c>
      <c r="AB20" s="278" t="s">
        <v>8672</v>
      </c>
      <c r="AC20" s="278" t="s">
        <v>8672</v>
      </c>
      <c r="AD20" s="278" t="s">
        <v>8672</v>
      </c>
      <c r="AE20" s="278" t="s">
        <v>8672</v>
      </c>
      <c r="AF20" s="278" t="s">
        <v>8672</v>
      </c>
      <c r="AG20" s="278" t="s">
        <v>8672</v>
      </c>
      <c r="AH20" s="278" t="s">
        <v>8672</v>
      </c>
      <c r="AI20" s="278" t="s">
        <v>8672</v>
      </c>
      <c r="AJ20" s="278" t="s">
        <v>8672</v>
      </c>
      <c r="AK20" s="278" t="s">
        <v>8672</v>
      </c>
      <c r="AL20" s="278" t="s">
        <v>8672</v>
      </c>
      <c r="AM20" s="278" t="s">
        <v>8672</v>
      </c>
      <c r="AN20" s="278" t="s">
        <v>8672</v>
      </c>
      <c r="AO20" s="278" t="s">
        <v>8672</v>
      </c>
      <c r="AP20" s="278" t="s">
        <v>8672</v>
      </c>
      <c r="AQ20" s="278" t="s">
        <v>8672</v>
      </c>
      <c r="AR20" s="278" t="s">
        <v>8672</v>
      </c>
      <c r="AS20" s="278" t="s">
        <v>8672</v>
      </c>
      <c r="AT20" s="278" t="s">
        <v>8672</v>
      </c>
      <c r="AU20" s="278" t="str">
        <f>_xlfn.IFNA(VLOOKUP(C20,'INFORM Severity - hidden'!$C$5:$G$155,5,FALSE),"-")</f>
        <v>-</v>
      </c>
    </row>
    <row r="21" spans="1:47" x14ac:dyDescent="0.35">
      <c r="A21"/>
      <c r="B21"/>
      <c r="C21" t="s">
        <v>8681</v>
      </c>
      <c r="D21" s="278" t="str">
        <f t="shared" si="0"/>
        <v>-</v>
      </c>
      <c r="E21" s="278" t="s">
        <v>8672</v>
      </c>
      <c r="F21" s="278" t="s">
        <v>8672</v>
      </c>
      <c r="G21" s="278" t="s">
        <v>8672</v>
      </c>
      <c r="H21" s="278" t="s">
        <v>8672</v>
      </c>
      <c r="I21" s="278" t="s">
        <v>8672</v>
      </c>
      <c r="J21" s="278" t="s">
        <v>8672</v>
      </c>
      <c r="K21" s="278" t="s">
        <v>8672</v>
      </c>
      <c r="L21" s="278" t="s">
        <v>8672</v>
      </c>
      <c r="M21" s="278" t="s">
        <v>8672</v>
      </c>
      <c r="N21" s="278" t="s">
        <v>8672</v>
      </c>
      <c r="O21" s="278" t="s">
        <v>8672</v>
      </c>
      <c r="P21" s="278" t="s">
        <v>8672</v>
      </c>
      <c r="Q21" s="278" t="s">
        <v>8672</v>
      </c>
      <c r="R21" s="278" t="s">
        <v>8672</v>
      </c>
      <c r="S21" s="278" t="s">
        <v>8672</v>
      </c>
      <c r="T21" s="278" t="s">
        <v>8672</v>
      </c>
      <c r="U21" s="278" t="s">
        <v>8672</v>
      </c>
      <c r="V21" s="278">
        <v>2.4</v>
      </c>
      <c r="W21" s="278">
        <v>2.5</v>
      </c>
      <c r="X21" s="278">
        <v>2.5</v>
      </c>
      <c r="Y21" s="278">
        <v>2.5</v>
      </c>
      <c r="Z21" s="278">
        <v>2.5</v>
      </c>
      <c r="AA21" s="278">
        <v>2.6</v>
      </c>
      <c r="AB21" s="278">
        <v>2.6</v>
      </c>
      <c r="AC21" s="278" t="s">
        <v>8672</v>
      </c>
      <c r="AD21" s="278" t="s">
        <v>8672</v>
      </c>
      <c r="AE21" s="278" t="s">
        <v>8672</v>
      </c>
      <c r="AF21" s="278" t="s">
        <v>8672</v>
      </c>
      <c r="AG21" s="278" t="s">
        <v>8672</v>
      </c>
      <c r="AH21" s="278" t="s">
        <v>8672</v>
      </c>
      <c r="AI21" s="278" t="s">
        <v>8672</v>
      </c>
      <c r="AJ21" s="278" t="s">
        <v>8672</v>
      </c>
      <c r="AK21" s="278" t="s">
        <v>8672</v>
      </c>
      <c r="AL21" s="278" t="s">
        <v>8672</v>
      </c>
      <c r="AM21" s="278" t="s">
        <v>8672</v>
      </c>
      <c r="AN21" s="278" t="s">
        <v>8672</v>
      </c>
      <c r="AO21" s="278" t="s">
        <v>8672</v>
      </c>
      <c r="AP21" s="278" t="s">
        <v>8672</v>
      </c>
      <c r="AQ21" s="278" t="s">
        <v>8672</v>
      </c>
      <c r="AR21" s="278" t="s">
        <v>8672</v>
      </c>
      <c r="AS21" s="278" t="s">
        <v>8672</v>
      </c>
      <c r="AT21" s="278" t="s">
        <v>8672</v>
      </c>
      <c r="AU21" s="278" t="str">
        <f>_xlfn.IFNA(VLOOKUP(C21,'INFORM Severity - hidden'!$C$5:$G$155,5,FALSE),"-")</f>
        <v>-</v>
      </c>
    </row>
    <row r="22" spans="1:47" x14ac:dyDescent="0.35">
      <c r="A22"/>
      <c r="B22"/>
      <c r="C22" t="s">
        <v>8682</v>
      </c>
      <c r="D22" s="278" t="str">
        <f t="shared" si="0"/>
        <v>-</v>
      </c>
      <c r="E22" s="278" t="s">
        <v>8672</v>
      </c>
      <c r="F22" s="278" t="s">
        <v>8672</v>
      </c>
      <c r="G22" s="278" t="s">
        <v>8672</v>
      </c>
      <c r="H22" s="278" t="s">
        <v>8672</v>
      </c>
      <c r="I22" s="278" t="s">
        <v>8672</v>
      </c>
      <c r="J22" s="278" t="s">
        <v>8672</v>
      </c>
      <c r="K22" s="278" t="s">
        <v>8672</v>
      </c>
      <c r="L22" s="278" t="s">
        <v>8672</v>
      </c>
      <c r="M22" s="278" t="s">
        <v>8672</v>
      </c>
      <c r="N22" s="278" t="s">
        <v>8672</v>
      </c>
      <c r="O22" s="278" t="s">
        <v>8672</v>
      </c>
      <c r="P22" s="278" t="s">
        <v>8672</v>
      </c>
      <c r="Q22" s="278" t="s">
        <v>8672</v>
      </c>
      <c r="R22" s="278" t="s">
        <v>8672</v>
      </c>
      <c r="S22" s="278" t="s">
        <v>8672</v>
      </c>
      <c r="T22" s="278" t="s">
        <v>8672</v>
      </c>
      <c r="U22" s="278" t="s">
        <v>8672</v>
      </c>
      <c r="V22" s="278" t="s">
        <v>8672</v>
      </c>
      <c r="W22" s="278" t="s">
        <v>8672</v>
      </c>
      <c r="X22" s="278" t="s">
        <v>8672</v>
      </c>
      <c r="Y22" s="278">
        <v>2.1</v>
      </c>
      <c r="Z22" s="278">
        <v>2.1</v>
      </c>
      <c r="AA22" s="278">
        <v>2.4</v>
      </c>
      <c r="AB22" s="278" t="s">
        <v>8672</v>
      </c>
      <c r="AC22" s="278" t="s">
        <v>8672</v>
      </c>
      <c r="AD22" s="278" t="s">
        <v>8672</v>
      </c>
      <c r="AE22" s="278" t="s">
        <v>8672</v>
      </c>
      <c r="AF22" s="278" t="s">
        <v>8672</v>
      </c>
      <c r="AG22" s="278" t="s">
        <v>8672</v>
      </c>
      <c r="AH22" s="278" t="s">
        <v>8672</v>
      </c>
      <c r="AI22" s="278" t="s">
        <v>8672</v>
      </c>
      <c r="AJ22" s="278" t="s">
        <v>8672</v>
      </c>
      <c r="AK22" s="278" t="s">
        <v>8672</v>
      </c>
      <c r="AL22" s="278" t="s">
        <v>8672</v>
      </c>
      <c r="AM22" s="278" t="s">
        <v>8672</v>
      </c>
      <c r="AN22" s="278" t="s">
        <v>8672</v>
      </c>
      <c r="AO22" s="278" t="s">
        <v>8672</v>
      </c>
      <c r="AP22" s="278" t="s">
        <v>8672</v>
      </c>
      <c r="AQ22" s="278" t="s">
        <v>8672</v>
      </c>
      <c r="AR22" s="278" t="s">
        <v>8672</v>
      </c>
      <c r="AS22" s="278" t="s">
        <v>8672</v>
      </c>
      <c r="AT22" s="278" t="s">
        <v>8672</v>
      </c>
      <c r="AU22" s="278" t="str">
        <f>_xlfn.IFNA(VLOOKUP(C22,'INFORM Severity - hidden'!$C$5:$G$155,5,FALSE),"-")</f>
        <v>-</v>
      </c>
    </row>
    <row r="23" spans="1:47" x14ac:dyDescent="0.35">
      <c r="A23" t="s">
        <v>139</v>
      </c>
      <c r="B23" t="s">
        <v>5245</v>
      </c>
      <c r="C23" t="s">
        <v>5246</v>
      </c>
      <c r="D23" s="278" t="str">
        <f t="shared" si="0"/>
        <v>-</v>
      </c>
      <c r="E23" s="278" t="s">
        <v>8672</v>
      </c>
      <c r="F23" s="278" t="s">
        <v>8672</v>
      </c>
      <c r="G23" s="278" t="s">
        <v>8672</v>
      </c>
      <c r="H23" s="278" t="s">
        <v>8672</v>
      </c>
      <c r="I23" s="278" t="s">
        <v>8672</v>
      </c>
      <c r="J23" s="278" t="s">
        <v>8672</v>
      </c>
      <c r="K23" s="278" t="s">
        <v>8672</v>
      </c>
      <c r="L23" s="278" t="s">
        <v>8672</v>
      </c>
      <c r="M23" s="278" t="s">
        <v>8672</v>
      </c>
      <c r="N23" s="278" t="s">
        <v>8672</v>
      </c>
      <c r="O23" s="278" t="s">
        <v>8672</v>
      </c>
      <c r="P23" s="278" t="s">
        <v>8672</v>
      </c>
      <c r="Q23" s="278" t="s">
        <v>8672</v>
      </c>
      <c r="R23" s="278" t="s">
        <v>8672</v>
      </c>
      <c r="S23" s="278" t="s">
        <v>8672</v>
      </c>
      <c r="T23" s="278" t="s">
        <v>8672</v>
      </c>
      <c r="U23" s="278" t="s">
        <v>8672</v>
      </c>
      <c r="V23" s="278" t="s">
        <v>8672</v>
      </c>
      <c r="W23" s="278" t="s">
        <v>8672</v>
      </c>
      <c r="X23" s="278" t="s">
        <v>8672</v>
      </c>
      <c r="Y23" s="278" t="s">
        <v>8672</v>
      </c>
      <c r="Z23" s="278" t="s">
        <v>8672</v>
      </c>
      <c r="AA23" s="278" t="s">
        <v>8672</v>
      </c>
      <c r="AB23" s="278" t="s">
        <v>8672</v>
      </c>
      <c r="AC23" s="278" t="s">
        <v>8672</v>
      </c>
      <c r="AD23" s="278" t="s">
        <v>8672</v>
      </c>
      <c r="AE23" s="278" t="s">
        <v>8672</v>
      </c>
      <c r="AF23" s="278" t="s">
        <v>8672</v>
      </c>
      <c r="AG23" s="278" t="s">
        <v>8672</v>
      </c>
      <c r="AH23" s="278" t="s">
        <v>8672</v>
      </c>
      <c r="AI23" s="278" t="s">
        <v>8672</v>
      </c>
      <c r="AJ23" s="278" t="s">
        <v>8672</v>
      </c>
      <c r="AK23" s="278" t="s">
        <v>8672</v>
      </c>
      <c r="AL23" s="278" t="s">
        <v>8672</v>
      </c>
      <c r="AM23" s="278" t="s">
        <v>8672</v>
      </c>
      <c r="AN23" s="278" t="s">
        <v>8672</v>
      </c>
      <c r="AO23" s="278" t="s">
        <v>8672</v>
      </c>
      <c r="AP23" s="278" t="s">
        <v>8672</v>
      </c>
      <c r="AQ23" s="278" t="s">
        <v>8672</v>
      </c>
      <c r="AR23" s="278" t="s">
        <v>8672</v>
      </c>
      <c r="AS23" s="278" t="s">
        <v>8672</v>
      </c>
      <c r="AT23" s="278">
        <v>3.1</v>
      </c>
      <c r="AU23" s="278">
        <f>_xlfn.IFNA(VLOOKUP(C23,'INFORM Severity - hidden'!$C$5:$G$155,5,FALSE),"-")</f>
        <v>3</v>
      </c>
    </row>
    <row r="24" spans="1:47" x14ac:dyDescent="0.35">
      <c r="A24"/>
      <c r="B24"/>
      <c r="C24" t="s">
        <v>8683</v>
      </c>
      <c r="D24" s="278" t="str">
        <f t="shared" si="0"/>
        <v>-</v>
      </c>
      <c r="E24" s="278" t="s">
        <v>8672</v>
      </c>
      <c r="F24" s="278" t="s">
        <v>8672</v>
      </c>
      <c r="G24" s="278" t="s">
        <v>8672</v>
      </c>
      <c r="H24" s="278" t="s">
        <v>8672</v>
      </c>
      <c r="I24" s="278" t="s">
        <v>8672</v>
      </c>
      <c r="J24" s="278" t="s">
        <v>8672</v>
      </c>
      <c r="K24" s="278" t="s">
        <v>8672</v>
      </c>
      <c r="L24" s="278" t="s">
        <v>8672</v>
      </c>
      <c r="M24" s="278" t="s">
        <v>8672</v>
      </c>
      <c r="N24" s="278">
        <v>1.7</v>
      </c>
      <c r="O24" s="278">
        <v>1.7</v>
      </c>
      <c r="P24" s="278">
        <v>1.7</v>
      </c>
      <c r="Q24" s="278">
        <v>1.7</v>
      </c>
      <c r="R24" s="278">
        <v>1.7</v>
      </c>
      <c r="S24" s="278" t="s">
        <v>8672</v>
      </c>
      <c r="T24" s="278" t="s">
        <v>8672</v>
      </c>
      <c r="U24" s="278" t="s">
        <v>8672</v>
      </c>
      <c r="V24" s="278" t="s">
        <v>8672</v>
      </c>
      <c r="W24" s="278" t="s">
        <v>8672</v>
      </c>
      <c r="X24" s="278" t="s">
        <v>8672</v>
      </c>
      <c r="Y24" s="278" t="s">
        <v>8672</v>
      </c>
      <c r="Z24" s="278" t="s">
        <v>8672</v>
      </c>
      <c r="AA24" s="278" t="s">
        <v>8672</v>
      </c>
      <c r="AB24" s="278" t="s">
        <v>8672</v>
      </c>
      <c r="AC24" s="278" t="s">
        <v>8672</v>
      </c>
      <c r="AD24" s="278" t="s">
        <v>8672</v>
      </c>
      <c r="AE24" s="278" t="s">
        <v>8672</v>
      </c>
      <c r="AF24" s="278" t="s">
        <v>8672</v>
      </c>
      <c r="AG24" s="278" t="s">
        <v>8672</v>
      </c>
      <c r="AH24" s="278" t="s">
        <v>8672</v>
      </c>
      <c r="AI24" s="278" t="s">
        <v>8672</v>
      </c>
      <c r="AJ24" s="278" t="s">
        <v>8672</v>
      </c>
      <c r="AK24" s="278" t="s">
        <v>8672</v>
      </c>
      <c r="AL24" s="278" t="s">
        <v>8672</v>
      </c>
      <c r="AM24" s="278" t="s">
        <v>8672</v>
      </c>
      <c r="AN24" s="278" t="s">
        <v>8672</v>
      </c>
      <c r="AO24" s="278" t="s">
        <v>8672</v>
      </c>
      <c r="AP24" s="278" t="s">
        <v>8672</v>
      </c>
      <c r="AQ24" s="278" t="s">
        <v>8672</v>
      </c>
      <c r="AR24" s="278" t="s">
        <v>8672</v>
      </c>
      <c r="AS24" s="278" t="s">
        <v>8672</v>
      </c>
      <c r="AT24" s="278" t="s">
        <v>8672</v>
      </c>
      <c r="AU24" s="278" t="str">
        <f>_xlfn.IFNA(VLOOKUP(C24,'INFORM Severity - hidden'!$C$5:$G$155,5,FALSE),"-")</f>
        <v>-</v>
      </c>
    </row>
    <row r="25" spans="1:47" x14ac:dyDescent="0.35">
      <c r="A25"/>
      <c r="B25"/>
      <c r="C25" t="s">
        <v>8684</v>
      </c>
      <c r="D25" s="278" t="str">
        <f t="shared" si="0"/>
        <v>-</v>
      </c>
      <c r="E25" s="278" t="s">
        <v>8672</v>
      </c>
      <c r="F25" s="278">
        <v>0.8</v>
      </c>
      <c r="G25" s="278" t="s">
        <v>8672</v>
      </c>
      <c r="H25" s="278" t="s">
        <v>8672</v>
      </c>
      <c r="I25" s="278" t="s">
        <v>8672</v>
      </c>
      <c r="J25" s="278" t="s">
        <v>8672</v>
      </c>
      <c r="K25" s="278" t="s">
        <v>8672</v>
      </c>
      <c r="L25" s="278" t="s">
        <v>8672</v>
      </c>
      <c r="M25" s="278" t="s">
        <v>8672</v>
      </c>
      <c r="N25" s="278" t="s">
        <v>8672</v>
      </c>
      <c r="O25" s="278" t="s">
        <v>8672</v>
      </c>
      <c r="P25" s="278" t="s">
        <v>8672</v>
      </c>
      <c r="Q25" s="278" t="s">
        <v>8672</v>
      </c>
      <c r="R25" s="278" t="s">
        <v>8672</v>
      </c>
      <c r="S25" s="278" t="s">
        <v>8672</v>
      </c>
      <c r="T25" s="278" t="s">
        <v>8672</v>
      </c>
      <c r="U25" s="278" t="s">
        <v>8672</v>
      </c>
      <c r="V25" s="278" t="s">
        <v>8672</v>
      </c>
      <c r="W25" s="278" t="s">
        <v>8672</v>
      </c>
      <c r="X25" s="278" t="s">
        <v>8672</v>
      </c>
      <c r="Y25" s="278" t="s">
        <v>8672</v>
      </c>
      <c r="Z25" s="278" t="s">
        <v>8672</v>
      </c>
      <c r="AA25" s="278" t="s">
        <v>8672</v>
      </c>
      <c r="AB25" s="278" t="s">
        <v>8672</v>
      </c>
      <c r="AC25" s="278" t="s">
        <v>8672</v>
      </c>
      <c r="AD25" s="278" t="s">
        <v>8672</v>
      </c>
      <c r="AE25" s="278" t="s">
        <v>8672</v>
      </c>
      <c r="AF25" s="278" t="s">
        <v>8672</v>
      </c>
      <c r="AG25" s="278" t="s">
        <v>8672</v>
      </c>
      <c r="AH25" s="278" t="s">
        <v>8672</v>
      </c>
      <c r="AI25" s="278" t="s">
        <v>8672</v>
      </c>
      <c r="AJ25" s="278" t="s">
        <v>8672</v>
      </c>
      <c r="AK25" s="278" t="s">
        <v>8672</v>
      </c>
      <c r="AL25" s="278" t="s">
        <v>8672</v>
      </c>
      <c r="AM25" s="278" t="s">
        <v>8672</v>
      </c>
      <c r="AN25" s="278" t="s">
        <v>8672</v>
      </c>
      <c r="AO25" s="278" t="s">
        <v>8672</v>
      </c>
      <c r="AP25" s="278" t="s">
        <v>8672</v>
      </c>
      <c r="AQ25" s="278" t="s">
        <v>8672</v>
      </c>
      <c r="AR25" s="278" t="s">
        <v>8672</v>
      </c>
      <c r="AS25" s="278" t="s">
        <v>8672</v>
      </c>
      <c r="AT25" s="278" t="s">
        <v>8672</v>
      </c>
      <c r="AU25" s="278" t="str">
        <f>_xlfn.IFNA(VLOOKUP(C25,'INFORM Severity - hidden'!$C$5:$G$155,5,FALSE),"-")</f>
        <v>-</v>
      </c>
    </row>
    <row r="26" spans="1:47" x14ac:dyDescent="0.35">
      <c r="A26" t="s">
        <v>3137</v>
      </c>
      <c r="B26" t="s">
        <v>3135</v>
      </c>
      <c r="C26" t="s">
        <v>3136</v>
      </c>
      <c r="D26" s="278" t="str">
        <f t="shared" si="0"/>
        <v>Increasing</v>
      </c>
      <c r="E26" s="278" t="s">
        <v>8672</v>
      </c>
      <c r="F26" s="278" t="s">
        <v>8672</v>
      </c>
      <c r="G26" s="278" t="s">
        <v>8672</v>
      </c>
      <c r="H26" s="278" t="s">
        <v>8672</v>
      </c>
      <c r="I26" s="278" t="s">
        <v>8672</v>
      </c>
      <c r="J26" s="278" t="s">
        <v>8672</v>
      </c>
      <c r="K26" s="278" t="s">
        <v>8672</v>
      </c>
      <c r="L26" s="278" t="s">
        <v>8672</v>
      </c>
      <c r="M26" s="278" t="s">
        <v>8672</v>
      </c>
      <c r="N26" s="278" t="s">
        <v>8672</v>
      </c>
      <c r="O26" s="278" t="s">
        <v>8672</v>
      </c>
      <c r="P26" s="278" t="s">
        <v>8672</v>
      </c>
      <c r="Q26" s="278" t="s">
        <v>8672</v>
      </c>
      <c r="R26" s="278" t="s">
        <v>8672</v>
      </c>
      <c r="S26" s="278" t="s">
        <v>8672</v>
      </c>
      <c r="T26" s="278" t="s">
        <v>8672</v>
      </c>
      <c r="U26" s="278" t="s">
        <v>8672</v>
      </c>
      <c r="V26" s="278" t="s">
        <v>8672</v>
      </c>
      <c r="W26" s="278" t="s">
        <v>8672</v>
      </c>
      <c r="X26" s="278" t="s">
        <v>8672</v>
      </c>
      <c r="Y26" s="278" t="s">
        <v>8672</v>
      </c>
      <c r="Z26" s="278" t="s">
        <v>8672</v>
      </c>
      <c r="AA26" s="278" t="s">
        <v>8672</v>
      </c>
      <c r="AB26" s="278" t="s">
        <v>8672</v>
      </c>
      <c r="AC26" s="278" t="s">
        <v>8672</v>
      </c>
      <c r="AD26" s="278" t="s">
        <v>8672</v>
      </c>
      <c r="AE26" s="278" t="s">
        <v>8672</v>
      </c>
      <c r="AF26" s="278" t="s">
        <v>8672</v>
      </c>
      <c r="AG26" s="278" t="s">
        <v>8672</v>
      </c>
      <c r="AH26" s="278" t="s">
        <v>8672</v>
      </c>
      <c r="AI26" s="278" t="s">
        <v>8672</v>
      </c>
      <c r="AJ26" s="278" t="s">
        <v>8672</v>
      </c>
      <c r="AK26" s="278" t="s">
        <v>8672</v>
      </c>
      <c r="AL26" s="278" t="s">
        <v>8672</v>
      </c>
      <c r="AM26" s="278" t="s">
        <v>8672</v>
      </c>
      <c r="AN26" s="278" t="s">
        <v>8672</v>
      </c>
      <c r="AO26" s="278">
        <v>2.2000000000000002</v>
      </c>
      <c r="AP26" s="278">
        <v>2.2000000000000002</v>
      </c>
      <c r="AQ26" s="278">
        <v>2.1</v>
      </c>
      <c r="AR26" s="278">
        <v>2.1</v>
      </c>
      <c r="AS26" s="278">
        <v>2.1</v>
      </c>
      <c r="AT26" s="278">
        <v>2.8</v>
      </c>
      <c r="AU26" s="278">
        <f>_xlfn.IFNA(VLOOKUP(C26,'INFORM Severity - hidden'!$C$5:$G$155,5,FALSE),"-")</f>
        <v>2.8</v>
      </c>
    </row>
    <row r="27" spans="1:47" x14ac:dyDescent="0.35">
      <c r="A27" t="s">
        <v>3137</v>
      </c>
      <c r="B27" t="s">
        <v>3147</v>
      </c>
      <c r="C27" t="s">
        <v>3148</v>
      </c>
      <c r="D27" s="278" t="str">
        <f t="shared" si="0"/>
        <v>Stable</v>
      </c>
      <c r="E27" s="278" t="s">
        <v>8672</v>
      </c>
      <c r="F27" s="278">
        <v>1.7</v>
      </c>
      <c r="G27" s="278">
        <v>1.7</v>
      </c>
      <c r="H27" s="278">
        <v>2.2000000000000002</v>
      </c>
      <c r="I27" s="278">
        <v>2.4</v>
      </c>
      <c r="J27" s="278">
        <v>2.4</v>
      </c>
      <c r="K27" s="278">
        <v>2.4</v>
      </c>
      <c r="L27" s="278">
        <v>2.4</v>
      </c>
      <c r="M27" s="278">
        <v>2.4</v>
      </c>
      <c r="N27" s="278">
        <v>2.4</v>
      </c>
      <c r="O27" s="278">
        <v>2.2000000000000002</v>
      </c>
      <c r="P27" s="278">
        <v>2.2000000000000002</v>
      </c>
      <c r="Q27" s="278">
        <v>2.2000000000000002</v>
      </c>
      <c r="R27" s="278">
        <v>2.2000000000000002</v>
      </c>
      <c r="S27" s="278">
        <v>2.2000000000000002</v>
      </c>
      <c r="T27" s="278">
        <v>2.2000000000000002</v>
      </c>
      <c r="U27" s="278">
        <v>2.2000000000000002</v>
      </c>
      <c r="V27" s="278">
        <v>2.2000000000000002</v>
      </c>
      <c r="W27" s="278">
        <v>2.2000000000000002</v>
      </c>
      <c r="X27" s="278">
        <v>2.2000000000000002</v>
      </c>
      <c r="Y27" s="278">
        <v>2.2999999999999998</v>
      </c>
      <c r="Z27" s="278">
        <v>2.2999999999999998</v>
      </c>
      <c r="AA27" s="278">
        <v>2.4</v>
      </c>
      <c r="AB27" s="278">
        <v>2.4</v>
      </c>
      <c r="AC27" s="278">
        <v>2.5</v>
      </c>
      <c r="AD27" s="278">
        <v>2.5</v>
      </c>
      <c r="AE27" s="278">
        <v>2.5</v>
      </c>
      <c r="AF27" s="278">
        <v>2.5</v>
      </c>
      <c r="AG27" s="278">
        <v>2.5</v>
      </c>
      <c r="AH27" s="278">
        <v>2.5</v>
      </c>
      <c r="AI27" s="278">
        <v>2.5</v>
      </c>
      <c r="AJ27" s="278">
        <v>2.5</v>
      </c>
      <c r="AK27" s="278">
        <v>2.5</v>
      </c>
      <c r="AL27" s="278">
        <v>2.5</v>
      </c>
      <c r="AM27" s="278">
        <v>2.4</v>
      </c>
      <c r="AN27" s="278">
        <v>2.4</v>
      </c>
      <c r="AO27" s="278">
        <v>2.5</v>
      </c>
      <c r="AP27" s="278">
        <v>2.5</v>
      </c>
      <c r="AQ27" s="278">
        <v>2.4</v>
      </c>
      <c r="AR27" s="278">
        <v>2.4</v>
      </c>
      <c r="AS27" s="278">
        <v>2.4</v>
      </c>
      <c r="AT27" s="278">
        <v>2.4</v>
      </c>
      <c r="AU27" s="278">
        <f>_xlfn.IFNA(VLOOKUP(C27,'INFORM Severity - hidden'!$C$5:$G$155,5,FALSE),"-")</f>
        <v>2.4</v>
      </c>
    </row>
    <row r="28" spans="1:47" x14ac:dyDescent="0.35">
      <c r="A28" t="s">
        <v>3137</v>
      </c>
      <c r="B28" t="s">
        <v>3158</v>
      </c>
      <c r="C28" t="s">
        <v>3159</v>
      </c>
      <c r="D28" s="278" t="str">
        <f t="shared" si="0"/>
        <v>Increasing</v>
      </c>
      <c r="E28" s="278" t="s">
        <v>8672</v>
      </c>
      <c r="F28" s="278" t="s">
        <v>8672</v>
      </c>
      <c r="G28" s="278" t="s">
        <v>8672</v>
      </c>
      <c r="H28" s="278" t="s">
        <v>8672</v>
      </c>
      <c r="I28" s="278" t="s">
        <v>8672</v>
      </c>
      <c r="J28" s="278" t="s">
        <v>8672</v>
      </c>
      <c r="K28" s="278" t="s">
        <v>8672</v>
      </c>
      <c r="L28" s="278" t="s">
        <v>8672</v>
      </c>
      <c r="M28" s="278" t="s">
        <v>8672</v>
      </c>
      <c r="N28" s="278" t="s">
        <v>8672</v>
      </c>
      <c r="O28" s="278" t="s">
        <v>8672</v>
      </c>
      <c r="P28" s="278" t="s">
        <v>8672</v>
      </c>
      <c r="Q28" s="278" t="s">
        <v>8672</v>
      </c>
      <c r="R28" s="278" t="s">
        <v>8672</v>
      </c>
      <c r="S28" s="278" t="s">
        <v>8672</v>
      </c>
      <c r="T28" s="278" t="s">
        <v>8672</v>
      </c>
      <c r="U28" s="278" t="s">
        <v>8672</v>
      </c>
      <c r="V28" s="278" t="s">
        <v>8672</v>
      </c>
      <c r="W28" s="278" t="s">
        <v>8672</v>
      </c>
      <c r="X28" s="278" t="s">
        <v>8672</v>
      </c>
      <c r="Y28" s="278" t="s">
        <v>8672</v>
      </c>
      <c r="Z28" s="278" t="s">
        <v>8672</v>
      </c>
      <c r="AA28" s="278" t="s">
        <v>8672</v>
      </c>
      <c r="AB28" s="278" t="s">
        <v>8672</v>
      </c>
      <c r="AC28" s="278" t="s">
        <v>8672</v>
      </c>
      <c r="AD28" s="278" t="s">
        <v>8672</v>
      </c>
      <c r="AE28" s="278" t="s">
        <v>8672</v>
      </c>
      <c r="AF28" s="278" t="s">
        <v>8672</v>
      </c>
      <c r="AG28" s="278" t="s">
        <v>8672</v>
      </c>
      <c r="AH28" s="278" t="s">
        <v>8672</v>
      </c>
      <c r="AI28" s="278" t="s">
        <v>8672</v>
      </c>
      <c r="AJ28" s="278" t="s">
        <v>8672</v>
      </c>
      <c r="AK28" s="278" t="s">
        <v>8672</v>
      </c>
      <c r="AL28" s="278" t="s">
        <v>8672</v>
      </c>
      <c r="AM28" s="278" t="s">
        <v>8672</v>
      </c>
      <c r="AN28" s="278" t="s">
        <v>8672</v>
      </c>
      <c r="AO28" s="278">
        <v>1.9</v>
      </c>
      <c r="AP28" s="278">
        <v>2</v>
      </c>
      <c r="AQ28" s="278">
        <v>2</v>
      </c>
      <c r="AR28" s="278">
        <v>2</v>
      </c>
      <c r="AS28" s="278">
        <v>2</v>
      </c>
      <c r="AT28" s="278">
        <v>2.2000000000000002</v>
      </c>
      <c r="AU28" s="278">
        <f>_xlfn.IFNA(VLOOKUP(C28,'INFORM Severity - hidden'!$C$5:$G$155,5,FALSE),"-")</f>
        <v>2.1</v>
      </c>
    </row>
    <row r="29" spans="1:47" x14ac:dyDescent="0.35">
      <c r="A29" t="s">
        <v>199</v>
      </c>
      <c r="B29" t="s">
        <v>197</v>
      </c>
      <c r="C29" t="s">
        <v>198</v>
      </c>
      <c r="D29" s="278" t="str">
        <f t="shared" si="0"/>
        <v>Decreasing</v>
      </c>
      <c r="E29" s="278" t="s">
        <v>8672</v>
      </c>
      <c r="F29" s="278">
        <v>4</v>
      </c>
      <c r="G29" s="278">
        <v>4</v>
      </c>
      <c r="H29" s="278">
        <v>4</v>
      </c>
      <c r="I29" s="278">
        <v>4</v>
      </c>
      <c r="J29" s="278">
        <v>4</v>
      </c>
      <c r="K29" s="278">
        <v>4</v>
      </c>
      <c r="L29" s="278">
        <v>4</v>
      </c>
      <c r="M29" s="278">
        <v>4</v>
      </c>
      <c r="N29" s="278">
        <v>4</v>
      </c>
      <c r="O29" s="278">
        <v>3.9</v>
      </c>
      <c r="P29" s="278">
        <v>3.9</v>
      </c>
      <c r="Q29" s="278">
        <v>3.9</v>
      </c>
      <c r="R29" s="278">
        <v>3.9</v>
      </c>
      <c r="S29" s="278">
        <v>4</v>
      </c>
      <c r="T29" s="278">
        <v>4</v>
      </c>
      <c r="U29" s="278">
        <v>4</v>
      </c>
      <c r="V29" s="278">
        <v>4</v>
      </c>
      <c r="W29" s="278">
        <v>4</v>
      </c>
      <c r="X29" s="278">
        <v>4</v>
      </c>
      <c r="Y29" s="278">
        <v>4</v>
      </c>
      <c r="Z29" s="278">
        <v>4</v>
      </c>
      <c r="AA29" s="278">
        <v>4</v>
      </c>
      <c r="AB29" s="278">
        <v>4</v>
      </c>
      <c r="AC29" s="278">
        <v>4</v>
      </c>
      <c r="AD29" s="278">
        <v>4</v>
      </c>
      <c r="AE29" s="278">
        <v>4.0999999999999996</v>
      </c>
      <c r="AF29" s="278">
        <v>4.0999999999999996</v>
      </c>
      <c r="AG29" s="278">
        <v>4.0999999999999996</v>
      </c>
      <c r="AH29" s="278">
        <v>4.2</v>
      </c>
      <c r="AI29" s="278">
        <v>4.2</v>
      </c>
      <c r="AJ29" s="278">
        <v>4.2</v>
      </c>
      <c r="AK29" s="278">
        <v>4.2</v>
      </c>
      <c r="AL29" s="278">
        <v>4.2</v>
      </c>
      <c r="AM29" s="278">
        <v>4.2</v>
      </c>
      <c r="AN29" s="278">
        <v>4.2</v>
      </c>
      <c r="AO29" s="278">
        <v>4.2</v>
      </c>
      <c r="AP29" s="278">
        <v>4.2</v>
      </c>
      <c r="AQ29" s="278">
        <v>4.2</v>
      </c>
      <c r="AR29" s="278">
        <v>4.0999999999999996</v>
      </c>
      <c r="AS29" s="278">
        <v>4.2</v>
      </c>
      <c r="AT29" s="278">
        <v>4.0999999999999996</v>
      </c>
      <c r="AU29" s="278">
        <f>_xlfn.IFNA(VLOOKUP(C29,'INFORM Severity - hidden'!$C$5:$G$155,5,FALSE),"-")</f>
        <v>4.0999999999999996</v>
      </c>
    </row>
    <row r="30" spans="1:47" x14ac:dyDescent="0.35">
      <c r="A30"/>
      <c r="B30"/>
      <c r="C30" t="s">
        <v>8685</v>
      </c>
      <c r="D30" s="278" t="str">
        <f t="shared" si="0"/>
        <v>-</v>
      </c>
      <c r="E30" s="278" t="s">
        <v>8672</v>
      </c>
      <c r="F30" s="278" t="s">
        <v>8672</v>
      </c>
      <c r="G30" s="278" t="s">
        <v>8672</v>
      </c>
      <c r="H30" s="278" t="s">
        <v>8672</v>
      </c>
      <c r="I30" s="278" t="s">
        <v>8672</v>
      </c>
      <c r="J30" s="278" t="s">
        <v>8672</v>
      </c>
      <c r="K30" s="278" t="s">
        <v>8672</v>
      </c>
      <c r="L30" s="278" t="s">
        <v>8672</v>
      </c>
      <c r="M30" s="278" t="s">
        <v>8672</v>
      </c>
      <c r="N30" s="278" t="s">
        <v>8672</v>
      </c>
      <c r="O30" s="278" t="s">
        <v>8672</v>
      </c>
      <c r="P30" s="278">
        <v>2.2999999999999998</v>
      </c>
      <c r="Q30" s="278">
        <v>2.2999999999999998</v>
      </c>
      <c r="R30" s="278">
        <v>2.2999999999999998</v>
      </c>
      <c r="S30" s="278">
        <v>2.2999999999999998</v>
      </c>
      <c r="T30" s="278">
        <v>2.2999999999999998</v>
      </c>
      <c r="U30" s="278" t="s">
        <v>8672</v>
      </c>
      <c r="V30" s="278" t="s">
        <v>8672</v>
      </c>
      <c r="W30" s="278" t="s">
        <v>8672</v>
      </c>
      <c r="X30" s="278" t="s">
        <v>8672</v>
      </c>
      <c r="Y30" s="278" t="s">
        <v>8672</v>
      </c>
      <c r="Z30" s="278" t="s">
        <v>8672</v>
      </c>
      <c r="AA30" s="278" t="s">
        <v>8672</v>
      </c>
      <c r="AB30" s="278" t="s">
        <v>8672</v>
      </c>
      <c r="AC30" s="278" t="s">
        <v>8672</v>
      </c>
      <c r="AD30" s="278" t="s">
        <v>8672</v>
      </c>
      <c r="AE30" s="278" t="s">
        <v>8672</v>
      </c>
      <c r="AF30" s="278" t="s">
        <v>8672</v>
      </c>
      <c r="AG30" s="278" t="s">
        <v>8672</v>
      </c>
      <c r="AH30" s="278" t="s">
        <v>8672</v>
      </c>
      <c r="AI30" s="278" t="s">
        <v>8672</v>
      </c>
      <c r="AJ30" s="278" t="s">
        <v>8672</v>
      </c>
      <c r="AK30" s="278" t="s">
        <v>8672</v>
      </c>
      <c r="AL30" s="278" t="s">
        <v>8672</v>
      </c>
      <c r="AM30" s="278" t="s">
        <v>8672</v>
      </c>
      <c r="AN30" s="278" t="s">
        <v>8672</v>
      </c>
      <c r="AO30" s="278" t="s">
        <v>8672</v>
      </c>
      <c r="AP30" s="278" t="s">
        <v>8672</v>
      </c>
      <c r="AQ30" s="278" t="s">
        <v>8672</v>
      </c>
      <c r="AR30" s="278" t="s">
        <v>8672</v>
      </c>
      <c r="AS30" s="278" t="s">
        <v>8672</v>
      </c>
      <c r="AT30" s="278" t="s">
        <v>8672</v>
      </c>
      <c r="AU30" s="278" t="str">
        <f>_xlfn.IFNA(VLOOKUP(C30,'INFORM Severity - hidden'!$C$5:$G$155,5,FALSE),"-")</f>
        <v>-</v>
      </c>
    </row>
    <row r="31" spans="1:47" x14ac:dyDescent="0.35">
      <c r="A31" t="s">
        <v>3180</v>
      </c>
      <c r="B31" t="s">
        <v>3178</v>
      </c>
      <c r="C31" t="s">
        <v>3179</v>
      </c>
      <c r="D31" s="278" t="str">
        <f t="shared" si="0"/>
        <v>Increasing</v>
      </c>
      <c r="E31" s="278" t="s">
        <v>8672</v>
      </c>
      <c r="F31" s="278" t="s">
        <v>8672</v>
      </c>
      <c r="G31" s="278" t="s">
        <v>8672</v>
      </c>
      <c r="H31" s="278" t="s">
        <v>8672</v>
      </c>
      <c r="I31" s="278" t="s">
        <v>8672</v>
      </c>
      <c r="J31" s="278" t="s">
        <v>8672</v>
      </c>
      <c r="K31" s="278" t="s">
        <v>8672</v>
      </c>
      <c r="L31" s="278" t="s">
        <v>8672</v>
      </c>
      <c r="M31" s="278" t="s">
        <v>8672</v>
      </c>
      <c r="N31" s="278" t="s">
        <v>8672</v>
      </c>
      <c r="O31" s="278" t="s">
        <v>8672</v>
      </c>
      <c r="P31" s="278" t="s">
        <v>8672</v>
      </c>
      <c r="Q31" s="278" t="s">
        <v>8672</v>
      </c>
      <c r="R31" s="278" t="s">
        <v>8672</v>
      </c>
      <c r="S31" s="278" t="s">
        <v>8672</v>
      </c>
      <c r="T31" s="278" t="s">
        <v>8672</v>
      </c>
      <c r="U31" s="278" t="s">
        <v>8672</v>
      </c>
      <c r="V31" s="278" t="s">
        <v>8672</v>
      </c>
      <c r="W31" s="278" t="s">
        <v>8672</v>
      </c>
      <c r="X31" s="278" t="s">
        <v>8672</v>
      </c>
      <c r="Y31" s="278" t="s">
        <v>8672</v>
      </c>
      <c r="Z31" s="278" t="s">
        <v>8672</v>
      </c>
      <c r="AA31" s="278" t="s">
        <v>8672</v>
      </c>
      <c r="AB31" s="278" t="s">
        <v>8672</v>
      </c>
      <c r="AC31" s="278" t="s">
        <v>8672</v>
      </c>
      <c r="AD31" s="278" t="s">
        <v>8672</v>
      </c>
      <c r="AE31" s="278" t="s">
        <v>8672</v>
      </c>
      <c r="AF31" s="278" t="s">
        <v>8672</v>
      </c>
      <c r="AG31" s="278" t="s">
        <v>8672</v>
      </c>
      <c r="AH31" s="278" t="s">
        <v>8672</v>
      </c>
      <c r="AI31" s="278" t="s">
        <v>8672</v>
      </c>
      <c r="AJ31" s="278" t="s">
        <v>8672</v>
      </c>
      <c r="AK31" s="278" t="s">
        <v>8672</v>
      </c>
      <c r="AL31" s="278" t="s">
        <v>8672</v>
      </c>
      <c r="AM31" s="278" t="s">
        <v>8672</v>
      </c>
      <c r="AN31" s="278" t="s">
        <v>8672</v>
      </c>
      <c r="AO31" s="278" t="s">
        <v>8672</v>
      </c>
      <c r="AP31" s="278">
        <v>2.1</v>
      </c>
      <c r="AQ31" s="278">
        <v>2.1</v>
      </c>
      <c r="AR31" s="278">
        <v>2.2000000000000002</v>
      </c>
      <c r="AS31" s="278">
        <v>2.2000000000000002</v>
      </c>
      <c r="AT31" s="278">
        <v>2.6</v>
      </c>
      <c r="AU31" s="278">
        <f>_xlfn.IFNA(VLOOKUP(C31,'INFORM Severity - hidden'!$C$5:$G$155,5,FALSE),"-")</f>
        <v>2.6</v>
      </c>
    </row>
    <row r="32" spans="1:47" x14ac:dyDescent="0.35">
      <c r="A32"/>
      <c r="B32"/>
      <c r="C32" t="s">
        <v>8686</v>
      </c>
      <c r="D32" s="278" t="str">
        <f t="shared" si="0"/>
        <v>-</v>
      </c>
      <c r="E32" s="278" t="s">
        <v>8672</v>
      </c>
      <c r="F32" s="278" t="s">
        <v>8672</v>
      </c>
      <c r="G32" s="278" t="s">
        <v>8672</v>
      </c>
      <c r="H32" s="278" t="s">
        <v>8672</v>
      </c>
      <c r="I32" s="278" t="s">
        <v>8672</v>
      </c>
      <c r="J32" s="278" t="s">
        <v>8672</v>
      </c>
      <c r="K32" s="278" t="s">
        <v>8672</v>
      </c>
      <c r="L32" s="278" t="s">
        <v>8672</v>
      </c>
      <c r="M32" s="278" t="s">
        <v>8672</v>
      </c>
      <c r="N32" s="278" t="s">
        <v>8672</v>
      </c>
      <c r="O32" s="278" t="s">
        <v>8672</v>
      </c>
      <c r="P32" s="278" t="s">
        <v>8672</v>
      </c>
      <c r="Q32" s="278" t="s">
        <v>8672</v>
      </c>
      <c r="R32" s="278" t="s">
        <v>8672</v>
      </c>
      <c r="S32" s="278" t="s">
        <v>8672</v>
      </c>
      <c r="T32" s="278" t="s">
        <v>8672</v>
      </c>
      <c r="U32" s="278" t="s">
        <v>8672</v>
      </c>
      <c r="V32" s="278" t="s">
        <v>8672</v>
      </c>
      <c r="W32" s="278">
        <v>2.9</v>
      </c>
      <c r="X32" s="278">
        <v>2.9</v>
      </c>
      <c r="Y32" s="278">
        <v>2.9</v>
      </c>
      <c r="Z32" s="278">
        <v>3</v>
      </c>
      <c r="AA32" s="278" t="s">
        <v>8672</v>
      </c>
      <c r="AB32" s="278" t="s">
        <v>8672</v>
      </c>
      <c r="AC32" s="278" t="s">
        <v>8672</v>
      </c>
      <c r="AD32" s="278" t="s">
        <v>8672</v>
      </c>
      <c r="AE32" s="278" t="s">
        <v>8672</v>
      </c>
      <c r="AF32" s="278" t="s">
        <v>8672</v>
      </c>
      <c r="AG32" s="278" t="s">
        <v>8672</v>
      </c>
      <c r="AH32" s="278" t="s">
        <v>8672</v>
      </c>
      <c r="AI32" s="278" t="s">
        <v>8672</v>
      </c>
      <c r="AJ32" s="278" t="s">
        <v>8672</v>
      </c>
      <c r="AK32" s="278" t="s">
        <v>8672</v>
      </c>
      <c r="AL32" s="278" t="s">
        <v>8672</v>
      </c>
      <c r="AM32" s="278" t="s">
        <v>8672</v>
      </c>
      <c r="AN32" s="278" t="s">
        <v>8672</v>
      </c>
      <c r="AO32" s="278" t="s">
        <v>8672</v>
      </c>
      <c r="AP32" s="278" t="s">
        <v>8672</v>
      </c>
      <c r="AQ32" s="278" t="s">
        <v>8672</v>
      </c>
      <c r="AR32" s="278" t="s">
        <v>8672</v>
      </c>
      <c r="AS32" s="278" t="s">
        <v>8672</v>
      </c>
      <c r="AT32" s="278" t="s">
        <v>8672</v>
      </c>
      <c r="AU32" s="278" t="str">
        <f>_xlfn.IFNA(VLOOKUP(C32,'INFORM Severity - hidden'!$C$5:$G$155,5,FALSE),"-")</f>
        <v>-</v>
      </c>
    </row>
    <row r="33" spans="1:47" x14ac:dyDescent="0.35">
      <c r="A33"/>
      <c r="B33"/>
      <c r="C33" t="s">
        <v>8687</v>
      </c>
      <c r="D33" s="278" t="str">
        <f t="shared" si="0"/>
        <v>-</v>
      </c>
      <c r="E33" s="278" t="s">
        <v>8672</v>
      </c>
      <c r="F33" s="278" t="s">
        <v>8672</v>
      </c>
      <c r="G33" s="278" t="s">
        <v>8672</v>
      </c>
      <c r="H33" s="278" t="s">
        <v>8672</v>
      </c>
      <c r="I33" s="278" t="s">
        <v>8672</v>
      </c>
      <c r="J33" s="278" t="s">
        <v>8672</v>
      </c>
      <c r="K33" s="278" t="s">
        <v>8672</v>
      </c>
      <c r="L33" s="278" t="s">
        <v>8672</v>
      </c>
      <c r="M33" s="278" t="s">
        <v>8672</v>
      </c>
      <c r="N33" s="278" t="s">
        <v>8672</v>
      </c>
      <c r="O33" s="278" t="s">
        <v>8672</v>
      </c>
      <c r="P33" s="278" t="s">
        <v>8672</v>
      </c>
      <c r="Q33" s="278" t="s">
        <v>8672</v>
      </c>
      <c r="R33" s="278" t="s">
        <v>8672</v>
      </c>
      <c r="S33" s="278" t="s">
        <v>8672</v>
      </c>
      <c r="T33" s="278" t="s">
        <v>8672</v>
      </c>
      <c r="U33" s="278" t="s">
        <v>8672</v>
      </c>
      <c r="V33" s="278" t="s">
        <v>8672</v>
      </c>
      <c r="W33" s="278" t="s">
        <v>8672</v>
      </c>
      <c r="X33" s="278" t="s">
        <v>8672</v>
      </c>
      <c r="Y33" s="278" t="s">
        <v>8672</v>
      </c>
      <c r="Z33" s="278" t="s">
        <v>8672</v>
      </c>
      <c r="AA33" s="278" t="s">
        <v>8672</v>
      </c>
      <c r="AB33" s="278" t="s">
        <v>8672</v>
      </c>
      <c r="AC33" s="278" t="s">
        <v>8672</v>
      </c>
      <c r="AD33" s="278" t="s">
        <v>8672</v>
      </c>
      <c r="AE33" s="278" t="s">
        <v>8672</v>
      </c>
      <c r="AF33" s="278" t="s">
        <v>8672</v>
      </c>
      <c r="AG33" s="278" t="s">
        <v>8672</v>
      </c>
      <c r="AH33" s="278" t="s">
        <v>8672</v>
      </c>
      <c r="AI33" s="278" t="s">
        <v>8672</v>
      </c>
      <c r="AJ33" s="278">
        <v>2.4</v>
      </c>
      <c r="AK33" s="278" t="s">
        <v>8672</v>
      </c>
      <c r="AL33" s="278" t="s">
        <v>8672</v>
      </c>
      <c r="AM33" s="278" t="s">
        <v>8672</v>
      </c>
      <c r="AN33" s="278" t="s">
        <v>8672</v>
      </c>
      <c r="AO33" s="278" t="s">
        <v>8672</v>
      </c>
      <c r="AP33" s="278" t="s">
        <v>8672</v>
      </c>
      <c r="AQ33" s="278" t="s">
        <v>8672</v>
      </c>
      <c r="AR33" s="278" t="s">
        <v>8672</v>
      </c>
      <c r="AS33" s="278" t="s">
        <v>8672</v>
      </c>
      <c r="AT33" s="278" t="s">
        <v>8672</v>
      </c>
      <c r="AU33" s="278" t="str">
        <f>_xlfn.IFNA(VLOOKUP(C33,'INFORM Severity - hidden'!$C$5:$G$155,5,FALSE),"-")</f>
        <v>-</v>
      </c>
    </row>
    <row r="34" spans="1:47" x14ac:dyDescent="0.35">
      <c r="A34" t="s">
        <v>252</v>
      </c>
      <c r="B34" t="s">
        <v>250</v>
      </c>
      <c r="C34" t="s">
        <v>251</v>
      </c>
      <c r="D34" s="278" t="str">
        <f t="shared" si="0"/>
        <v>Decreasing</v>
      </c>
      <c r="E34" s="278" t="s">
        <v>8672</v>
      </c>
      <c r="F34" s="278">
        <v>4</v>
      </c>
      <c r="G34" s="278">
        <v>4</v>
      </c>
      <c r="H34" s="278">
        <v>4.0999999999999996</v>
      </c>
      <c r="I34" s="278">
        <v>4.0999999999999996</v>
      </c>
      <c r="J34" s="278">
        <v>4</v>
      </c>
      <c r="K34" s="278">
        <v>4.0999999999999996</v>
      </c>
      <c r="L34" s="278">
        <v>3.9</v>
      </c>
      <c r="M34" s="278">
        <v>4</v>
      </c>
      <c r="N34" s="278">
        <v>4</v>
      </c>
      <c r="O34" s="278">
        <v>4</v>
      </c>
      <c r="P34" s="278">
        <v>4</v>
      </c>
      <c r="Q34" s="278">
        <v>4</v>
      </c>
      <c r="R34" s="278">
        <v>4</v>
      </c>
      <c r="S34" s="278">
        <v>3.6</v>
      </c>
      <c r="T34" s="278">
        <v>3.6</v>
      </c>
      <c r="U34" s="278">
        <v>3.5</v>
      </c>
      <c r="V34" s="278">
        <v>3.6</v>
      </c>
      <c r="W34" s="278">
        <v>3.6</v>
      </c>
      <c r="X34" s="278">
        <v>3.6</v>
      </c>
      <c r="Y34" s="278">
        <v>3.6</v>
      </c>
      <c r="Z34" s="278">
        <v>3.6</v>
      </c>
      <c r="AA34" s="278">
        <v>3.7</v>
      </c>
      <c r="AB34" s="278">
        <v>3.7</v>
      </c>
      <c r="AC34" s="278">
        <v>3.7</v>
      </c>
      <c r="AD34" s="278">
        <v>3.7</v>
      </c>
      <c r="AE34" s="278">
        <v>3.7</v>
      </c>
      <c r="AF34" s="278">
        <v>3.7</v>
      </c>
      <c r="AG34" s="278">
        <v>4.0999999999999996</v>
      </c>
      <c r="AH34" s="278">
        <v>4.0999999999999996</v>
      </c>
      <c r="AI34" s="278">
        <v>4.0999999999999996</v>
      </c>
      <c r="AJ34" s="278">
        <v>4.0999999999999996</v>
      </c>
      <c r="AK34" s="278">
        <v>4.0999999999999996</v>
      </c>
      <c r="AL34" s="278">
        <v>4.2</v>
      </c>
      <c r="AM34" s="278">
        <v>4.2</v>
      </c>
      <c r="AN34" s="278">
        <v>4.2</v>
      </c>
      <c r="AO34" s="278">
        <v>4.2</v>
      </c>
      <c r="AP34" s="278">
        <v>4.2</v>
      </c>
      <c r="AQ34" s="278">
        <v>4.2</v>
      </c>
      <c r="AR34" s="278">
        <v>4.2</v>
      </c>
      <c r="AS34" s="278">
        <v>4.0999999999999996</v>
      </c>
      <c r="AT34" s="278">
        <v>4.0999999999999996</v>
      </c>
      <c r="AU34" s="278">
        <f>_xlfn.IFNA(VLOOKUP(C34,'INFORM Severity - hidden'!$C$5:$G$155,5,FALSE),"-")</f>
        <v>4.0999999999999996</v>
      </c>
    </row>
    <row r="35" spans="1:47" x14ac:dyDescent="0.35">
      <c r="A35" t="s">
        <v>252</v>
      </c>
      <c r="B35" t="s">
        <v>254</v>
      </c>
      <c r="C35" t="s">
        <v>255</v>
      </c>
      <c r="D35" s="278" t="str">
        <f t="shared" si="0"/>
        <v>Increasing</v>
      </c>
      <c r="E35" s="278" t="s">
        <v>8672</v>
      </c>
      <c r="F35" s="278">
        <v>3.6</v>
      </c>
      <c r="G35" s="278">
        <v>3.6</v>
      </c>
      <c r="H35" s="278">
        <v>3.8</v>
      </c>
      <c r="I35" s="278">
        <v>3.8</v>
      </c>
      <c r="J35" s="278">
        <v>3.8</v>
      </c>
      <c r="K35" s="278">
        <v>3.8</v>
      </c>
      <c r="L35" s="278">
        <v>3.8</v>
      </c>
      <c r="M35" s="278">
        <v>3.8</v>
      </c>
      <c r="N35" s="278">
        <v>3.7</v>
      </c>
      <c r="O35" s="278">
        <v>3.7</v>
      </c>
      <c r="P35" s="278">
        <v>3.7</v>
      </c>
      <c r="Q35" s="278">
        <v>3.7</v>
      </c>
      <c r="R35" s="278">
        <v>3.7</v>
      </c>
      <c r="S35" s="278">
        <v>3.6</v>
      </c>
      <c r="T35" s="278">
        <v>3.6</v>
      </c>
      <c r="U35" s="278">
        <v>3.6</v>
      </c>
      <c r="V35" s="278">
        <v>3.6</v>
      </c>
      <c r="W35" s="278">
        <v>3.6</v>
      </c>
      <c r="X35" s="278">
        <v>3.1</v>
      </c>
      <c r="Y35" s="278">
        <v>3.1</v>
      </c>
      <c r="Z35" s="278">
        <v>3.1</v>
      </c>
      <c r="AA35" s="278">
        <v>3.2</v>
      </c>
      <c r="AB35" s="278">
        <v>3.2</v>
      </c>
      <c r="AC35" s="278">
        <v>3.2</v>
      </c>
      <c r="AD35" s="278">
        <v>3.2</v>
      </c>
      <c r="AE35" s="278">
        <v>3.2</v>
      </c>
      <c r="AF35" s="278">
        <v>3.2</v>
      </c>
      <c r="AG35" s="278">
        <v>3.2</v>
      </c>
      <c r="AH35" s="278">
        <v>3.3</v>
      </c>
      <c r="AI35" s="278">
        <v>3.3</v>
      </c>
      <c r="AJ35" s="278">
        <v>3.3</v>
      </c>
      <c r="AK35" s="278">
        <v>3.3</v>
      </c>
      <c r="AL35" s="278">
        <v>3.6</v>
      </c>
      <c r="AM35" s="278">
        <v>3.6</v>
      </c>
      <c r="AN35" s="278">
        <v>3.6</v>
      </c>
      <c r="AO35" s="278">
        <v>3.6</v>
      </c>
      <c r="AP35" s="278">
        <v>3.6</v>
      </c>
      <c r="AQ35" s="278">
        <v>3.6</v>
      </c>
      <c r="AR35" s="278">
        <v>3.6</v>
      </c>
      <c r="AS35" s="278">
        <v>3.7</v>
      </c>
      <c r="AT35" s="278">
        <v>3.7</v>
      </c>
      <c r="AU35" s="278">
        <f>_xlfn.IFNA(VLOOKUP(C35,'INFORM Severity - hidden'!$C$5:$G$155,5,FALSE),"-")</f>
        <v>3.7</v>
      </c>
    </row>
    <row r="36" spans="1:47" x14ac:dyDescent="0.35">
      <c r="A36" t="s">
        <v>252</v>
      </c>
      <c r="B36" t="s">
        <v>264</v>
      </c>
      <c r="C36" t="s">
        <v>265</v>
      </c>
      <c r="D36" s="278" t="str">
        <f t="shared" si="0"/>
        <v>Decreasing</v>
      </c>
      <c r="E36" s="278" t="s">
        <v>8672</v>
      </c>
      <c r="F36" s="278">
        <v>3.2</v>
      </c>
      <c r="G36" s="278">
        <v>3.2</v>
      </c>
      <c r="H36" s="278">
        <v>3.5</v>
      </c>
      <c r="I36" s="278">
        <v>3.5</v>
      </c>
      <c r="J36" s="278">
        <v>3.5</v>
      </c>
      <c r="K36" s="278">
        <v>3.5</v>
      </c>
      <c r="L36" s="278">
        <v>3.6</v>
      </c>
      <c r="M36" s="278">
        <v>3.6</v>
      </c>
      <c r="N36" s="278">
        <v>3.6</v>
      </c>
      <c r="O36" s="278">
        <v>3.6</v>
      </c>
      <c r="P36" s="278">
        <v>3.6</v>
      </c>
      <c r="Q36" s="278">
        <v>3.6</v>
      </c>
      <c r="R36" s="278">
        <v>3.6</v>
      </c>
      <c r="S36" s="278">
        <v>3.1</v>
      </c>
      <c r="T36" s="278">
        <v>3.1</v>
      </c>
      <c r="U36" s="278">
        <v>3.1</v>
      </c>
      <c r="V36" s="278">
        <v>3.1</v>
      </c>
      <c r="W36" s="278">
        <v>3.1</v>
      </c>
      <c r="X36" s="278">
        <v>3.3</v>
      </c>
      <c r="Y36" s="278">
        <v>3.3</v>
      </c>
      <c r="Z36" s="278">
        <v>3.3</v>
      </c>
      <c r="AA36" s="278">
        <v>3.4</v>
      </c>
      <c r="AB36" s="278">
        <v>3.4</v>
      </c>
      <c r="AC36" s="278">
        <v>3.3</v>
      </c>
      <c r="AD36" s="278">
        <v>3.4</v>
      </c>
      <c r="AE36" s="278">
        <v>3.4</v>
      </c>
      <c r="AF36" s="278">
        <v>3.4</v>
      </c>
      <c r="AG36" s="278">
        <v>3.4</v>
      </c>
      <c r="AH36" s="278">
        <v>3.4</v>
      </c>
      <c r="AI36" s="278">
        <v>3.4</v>
      </c>
      <c r="AJ36" s="278">
        <v>3.4</v>
      </c>
      <c r="AK36" s="278">
        <v>3.4</v>
      </c>
      <c r="AL36" s="278">
        <v>3.4</v>
      </c>
      <c r="AM36" s="278">
        <v>3.4</v>
      </c>
      <c r="AN36" s="278">
        <v>3.4</v>
      </c>
      <c r="AO36" s="278">
        <v>3.4</v>
      </c>
      <c r="AP36" s="278">
        <v>3.4</v>
      </c>
      <c r="AQ36" s="278">
        <v>3.8</v>
      </c>
      <c r="AR36" s="278">
        <v>3.8</v>
      </c>
      <c r="AS36" s="278">
        <v>3.6</v>
      </c>
      <c r="AT36" s="278">
        <v>3.6</v>
      </c>
      <c r="AU36" s="278">
        <f>_xlfn.IFNA(VLOOKUP(C36,'INFORM Severity - hidden'!$C$5:$G$155,5,FALSE),"-")</f>
        <v>3.4</v>
      </c>
    </row>
    <row r="37" spans="1:47" x14ac:dyDescent="0.35">
      <c r="A37" t="s">
        <v>252</v>
      </c>
      <c r="B37" t="s">
        <v>271</v>
      </c>
      <c r="C37" t="s">
        <v>272</v>
      </c>
      <c r="D37" s="278" t="str">
        <f t="shared" si="0"/>
        <v>Stable</v>
      </c>
      <c r="E37" s="278" t="s">
        <v>8672</v>
      </c>
      <c r="F37" s="278">
        <v>3.3</v>
      </c>
      <c r="G37" s="278">
        <v>3.3</v>
      </c>
      <c r="H37" s="278">
        <v>3.1</v>
      </c>
      <c r="I37" s="278">
        <v>3.1</v>
      </c>
      <c r="J37" s="278">
        <v>3.1</v>
      </c>
      <c r="K37" s="278">
        <v>3.1</v>
      </c>
      <c r="L37" s="278">
        <v>2.7</v>
      </c>
      <c r="M37" s="278">
        <v>2.8</v>
      </c>
      <c r="N37" s="278">
        <v>2.6</v>
      </c>
      <c r="O37" s="278">
        <v>2.6</v>
      </c>
      <c r="P37" s="278">
        <v>2.6</v>
      </c>
      <c r="Q37" s="278">
        <v>2.6</v>
      </c>
      <c r="R37" s="278">
        <v>2.6</v>
      </c>
      <c r="S37" s="278">
        <v>2.6</v>
      </c>
      <c r="T37" s="278">
        <v>2.6</v>
      </c>
      <c r="U37" s="278">
        <v>2.5</v>
      </c>
      <c r="V37" s="278">
        <v>2.6</v>
      </c>
      <c r="W37" s="278">
        <v>2.6</v>
      </c>
      <c r="X37" s="278">
        <v>2.6</v>
      </c>
      <c r="Y37" s="278">
        <v>2.5</v>
      </c>
      <c r="Z37" s="278">
        <v>2.5</v>
      </c>
      <c r="AA37" s="278">
        <v>2.6</v>
      </c>
      <c r="AB37" s="278">
        <v>2.6</v>
      </c>
      <c r="AC37" s="278">
        <v>2.8</v>
      </c>
      <c r="AD37" s="278">
        <v>2.8</v>
      </c>
      <c r="AE37" s="278">
        <v>2.8</v>
      </c>
      <c r="AF37" s="278">
        <v>2.8</v>
      </c>
      <c r="AG37" s="278">
        <v>2.8</v>
      </c>
      <c r="AH37" s="278">
        <v>2.8</v>
      </c>
      <c r="AI37" s="278">
        <v>2.8</v>
      </c>
      <c r="AJ37" s="278">
        <v>2.8</v>
      </c>
      <c r="AK37" s="278">
        <v>2.8</v>
      </c>
      <c r="AL37" s="278">
        <v>2.8</v>
      </c>
      <c r="AM37" s="278">
        <v>2.8</v>
      </c>
      <c r="AN37" s="278">
        <v>2.8</v>
      </c>
      <c r="AO37" s="278">
        <v>2.8</v>
      </c>
      <c r="AP37" s="278">
        <v>2.8</v>
      </c>
      <c r="AQ37" s="278">
        <v>3.1</v>
      </c>
      <c r="AR37" s="278">
        <v>3.1</v>
      </c>
      <c r="AS37" s="278">
        <v>3.1</v>
      </c>
      <c r="AT37" s="278">
        <v>3.1</v>
      </c>
      <c r="AU37" s="278">
        <f>_xlfn.IFNA(VLOOKUP(C37,'INFORM Severity - hidden'!$C$5:$G$155,5,FALSE),"-")</f>
        <v>2.9</v>
      </c>
    </row>
    <row r="38" spans="1:47" x14ac:dyDescent="0.35">
      <c r="A38" t="s">
        <v>282</v>
      </c>
      <c r="B38" t="s">
        <v>280</v>
      </c>
      <c r="C38" t="s">
        <v>281</v>
      </c>
      <c r="D38" s="278" t="str">
        <f t="shared" si="0"/>
        <v>Decreasing</v>
      </c>
      <c r="E38" s="278" t="s">
        <v>8672</v>
      </c>
      <c r="F38" s="278">
        <v>4.4000000000000004</v>
      </c>
      <c r="G38" s="278">
        <v>4.4000000000000004</v>
      </c>
      <c r="H38" s="278">
        <v>4.4000000000000004</v>
      </c>
      <c r="I38" s="278">
        <v>4.2</v>
      </c>
      <c r="J38" s="278">
        <v>4.2</v>
      </c>
      <c r="K38" s="278">
        <v>4.2</v>
      </c>
      <c r="L38" s="278">
        <v>4.2</v>
      </c>
      <c r="M38" s="278">
        <v>4.2</v>
      </c>
      <c r="N38" s="278">
        <v>4.2</v>
      </c>
      <c r="O38" s="278">
        <v>4.2</v>
      </c>
      <c r="P38" s="278">
        <v>4.2</v>
      </c>
      <c r="Q38" s="278">
        <v>4.2</v>
      </c>
      <c r="R38" s="278">
        <v>4</v>
      </c>
      <c r="S38" s="278">
        <v>4.2</v>
      </c>
      <c r="T38" s="278">
        <v>4.2</v>
      </c>
      <c r="U38" s="278">
        <v>4.2</v>
      </c>
      <c r="V38" s="278">
        <v>4.2</v>
      </c>
      <c r="W38" s="278">
        <v>4.2</v>
      </c>
      <c r="X38" s="278">
        <v>4.2</v>
      </c>
      <c r="Y38" s="278">
        <v>4.2</v>
      </c>
      <c r="Z38" s="278">
        <v>4.5</v>
      </c>
      <c r="AA38" s="278">
        <v>4.5</v>
      </c>
      <c r="AB38" s="278">
        <v>4.5</v>
      </c>
      <c r="AC38" s="278">
        <v>4.5</v>
      </c>
      <c r="AD38" s="278">
        <v>4.5</v>
      </c>
      <c r="AE38" s="278">
        <v>4.5</v>
      </c>
      <c r="AF38" s="278">
        <v>4.5</v>
      </c>
      <c r="AG38" s="278">
        <v>4.5</v>
      </c>
      <c r="AH38" s="278">
        <v>4.5</v>
      </c>
      <c r="AI38" s="278">
        <v>4.5</v>
      </c>
      <c r="AJ38" s="278">
        <v>4.5</v>
      </c>
      <c r="AK38" s="278">
        <v>4.5</v>
      </c>
      <c r="AL38" s="278">
        <v>4.5</v>
      </c>
      <c r="AM38" s="278">
        <v>4.5</v>
      </c>
      <c r="AN38" s="278">
        <v>4.5</v>
      </c>
      <c r="AO38" s="278">
        <v>4.5</v>
      </c>
      <c r="AP38" s="278">
        <v>4.5</v>
      </c>
      <c r="AQ38" s="278">
        <v>4.5</v>
      </c>
      <c r="AR38" s="278">
        <v>4.5</v>
      </c>
      <c r="AS38" s="278">
        <v>4.5</v>
      </c>
      <c r="AT38" s="278">
        <v>4.2</v>
      </c>
      <c r="AU38" s="278">
        <f>_xlfn.IFNA(VLOOKUP(C38,'INFORM Severity - hidden'!$C$5:$G$155,5,FALSE),"-")</f>
        <v>4.2</v>
      </c>
    </row>
    <row r="39" spans="1:47" x14ac:dyDescent="0.35">
      <c r="A39"/>
      <c r="B39"/>
      <c r="C39" t="s">
        <v>8688</v>
      </c>
      <c r="D39" s="278" t="str">
        <f t="shared" si="0"/>
        <v>-</v>
      </c>
      <c r="E39" s="278" t="s">
        <v>8672</v>
      </c>
      <c r="F39" s="278" t="s">
        <v>8672</v>
      </c>
      <c r="G39" s="278" t="s">
        <v>8672</v>
      </c>
      <c r="H39" s="278" t="s">
        <v>8672</v>
      </c>
      <c r="I39" s="278" t="s">
        <v>8672</v>
      </c>
      <c r="J39" s="278" t="s">
        <v>8672</v>
      </c>
      <c r="K39" s="278" t="s">
        <v>8672</v>
      </c>
      <c r="L39" s="278" t="s">
        <v>8672</v>
      </c>
      <c r="M39" s="278" t="s">
        <v>8672</v>
      </c>
      <c r="N39" s="278" t="s">
        <v>8672</v>
      </c>
      <c r="O39" s="278" t="s">
        <v>8672</v>
      </c>
      <c r="P39" s="278">
        <v>2.7</v>
      </c>
      <c r="Q39" s="278">
        <v>2.7</v>
      </c>
      <c r="R39" s="278">
        <v>2.5</v>
      </c>
      <c r="S39" s="278">
        <v>2.7</v>
      </c>
      <c r="T39" s="278">
        <v>2.7</v>
      </c>
      <c r="U39" s="278" t="s">
        <v>8672</v>
      </c>
      <c r="V39" s="278" t="s">
        <v>8672</v>
      </c>
      <c r="W39" s="278" t="s">
        <v>8672</v>
      </c>
      <c r="X39" s="278" t="s">
        <v>8672</v>
      </c>
      <c r="Y39" s="278" t="s">
        <v>8672</v>
      </c>
      <c r="Z39" s="278" t="s">
        <v>8672</v>
      </c>
      <c r="AA39" s="278" t="s">
        <v>8672</v>
      </c>
      <c r="AB39" s="278" t="s">
        <v>8672</v>
      </c>
      <c r="AC39" s="278" t="s">
        <v>8672</v>
      </c>
      <c r="AD39" s="278" t="s">
        <v>8672</v>
      </c>
      <c r="AE39" s="278" t="s">
        <v>8672</v>
      </c>
      <c r="AF39" s="278" t="s">
        <v>8672</v>
      </c>
      <c r="AG39" s="278" t="s">
        <v>8672</v>
      </c>
      <c r="AH39" s="278" t="s">
        <v>8672</v>
      </c>
      <c r="AI39" s="278" t="s">
        <v>8672</v>
      </c>
      <c r="AJ39" s="278" t="s">
        <v>8672</v>
      </c>
      <c r="AK39" s="278" t="s">
        <v>8672</v>
      </c>
      <c r="AL39" s="278" t="s">
        <v>8672</v>
      </c>
      <c r="AM39" s="278" t="s">
        <v>8672</v>
      </c>
      <c r="AN39" s="278" t="s">
        <v>8672</v>
      </c>
      <c r="AO39" s="278" t="s">
        <v>8672</v>
      </c>
      <c r="AP39" s="278" t="s">
        <v>8672</v>
      </c>
      <c r="AQ39" s="278" t="s">
        <v>8672</v>
      </c>
      <c r="AR39" s="278" t="s">
        <v>8672</v>
      </c>
      <c r="AS39" s="278" t="s">
        <v>8672</v>
      </c>
      <c r="AT39" s="278" t="s">
        <v>8672</v>
      </c>
      <c r="AU39" s="278" t="str">
        <f>_xlfn.IFNA(VLOOKUP(C39,'INFORM Severity - hidden'!$C$5:$G$155,5,FALSE),"-")</f>
        <v>-</v>
      </c>
    </row>
    <row r="40" spans="1:47" x14ac:dyDescent="0.35">
      <c r="A40"/>
      <c r="B40"/>
      <c r="C40" t="s">
        <v>8689</v>
      </c>
      <c r="D40" s="278" t="str">
        <f t="shared" si="0"/>
        <v>-</v>
      </c>
      <c r="E40" s="278" t="s">
        <v>8672</v>
      </c>
      <c r="F40" s="278" t="s">
        <v>8672</v>
      </c>
      <c r="G40" s="278" t="s">
        <v>8672</v>
      </c>
      <c r="H40" s="278" t="s">
        <v>8672</v>
      </c>
      <c r="I40" s="278" t="s">
        <v>8672</v>
      </c>
      <c r="J40" s="278" t="s">
        <v>8672</v>
      </c>
      <c r="K40" s="278" t="s">
        <v>8672</v>
      </c>
      <c r="L40" s="278" t="s">
        <v>8672</v>
      </c>
      <c r="M40" s="278" t="s">
        <v>8672</v>
      </c>
      <c r="N40" s="278" t="s">
        <v>8672</v>
      </c>
      <c r="O40" s="278" t="s">
        <v>8672</v>
      </c>
      <c r="P40" s="278" t="s">
        <v>8672</v>
      </c>
      <c r="Q40" s="278" t="s">
        <v>8672</v>
      </c>
      <c r="R40" s="278" t="s">
        <v>8672</v>
      </c>
      <c r="S40" s="278" t="s">
        <v>8672</v>
      </c>
      <c r="T40" s="278" t="s">
        <v>8672</v>
      </c>
      <c r="U40" s="278" t="s">
        <v>8672</v>
      </c>
      <c r="V40" s="278">
        <v>2.4</v>
      </c>
      <c r="W40" s="278">
        <v>2.6</v>
      </c>
      <c r="X40" s="278">
        <v>2.6</v>
      </c>
      <c r="Y40" s="278">
        <v>2.6</v>
      </c>
      <c r="Z40" s="278">
        <v>2.6</v>
      </c>
      <c r="AA40" s="278">
        <v>2.6</v>
      </c>
      <c r="AB40" s="278">
        <v>2.6</v>
      </c>
      <c r="AC40" s="278">
        <v>2.6</v>
      </c>
      <c r="AD40" s="278" t="s">
        <v>8672</v>
      </c>
      <c r="AE40" s="278" t="s">
        <v>8672</v>
      </c>
      <c r="AF40" s="278" t="s">
        <v>8672</v>
      </c>
      <c r="AG40" s="278" t="s">
        <v>8672</v>
      </c>
      <c r="AH40" s="278" t="s">
        <v>8672</v>
      </c>
      <c r="AI40" s="278" t="s">
        <v>8672</v>
      </c>
      <c r="AJ40" s="278" t="s">
        <v>8672</v>
      </c>
      <c r="AK40" s="278" t="s">
        <v>8672</v>
      </c>
      <c r="AL40" s="278" t="s">
        <v>8672</v>
      </c>
      <c r="AM40" s="278" t="s">
        <v>8672</v>
      </c>
      <c r="AN40" s="278" t="s">
        <v>8672</v>
      </c>
      <c r="AO40" s="278" t="s">
        <v>8672</v>
      </c>
      <c r="AP40" s="278" t="s">
        <v>8672</v>
      </c>
      <c r="AQ40" s="278" t="s">
        <v>8672</v>
      </c>
      <c r="AR40" s="278" t="s">
        <v>8672</v>
      </c>
      <c r="AS40" s="278" t="s">
        <v>8672</v>
      </c>
      <c r="AT40" s="278" t="s">
        <v>8672</v>
      </c>
      <c r="AU40" s="278" t="str">
        <f>_xlfn.IFNA(VLOOKUP(C40,'INFORM Severity - hidden'!$C$5:$G$155,5,FALSE),"-")</f>
        <v>-</v>
      </c>
    </row>
    <row r="41" spans="1:47" x14ac:dyDescent="0.35">
      <c r="A41" t="s">
        <v>1591</v>
      </c>
      <c r="B41" t="s">
        <v>1589</v>
      </c>
      <c r="C41" t="s">
        <v>1590</v>
      </c>
      <c r="D41" s="278" t="str">
        <f t="shared" si="0"/>
        <v>Decreasing</v>
      </c>
      <c r="E41" s="278" t="s">
        <v>8672</v>
      </c>
      <c r="F41" s="278" t="s">
        <v>8672</v>
      </c>
      <c r="G41" s="278" t="s">
        <v>8672</v>
      </c>
      <c r="H41" s="278" t="s">
        <v>8672</v>
      </c>
      <c r="I41" s="278" t="s">
        <v>8672</v>
      </c>
      <c r="J41" s="278" t="s">
        <v>8672</v>
      </c>
      <c r="K41" s="278" t="s">
        <v>8672</v>
      </c>
      <c r="L41" s="278" t="s">
        <v>8672</v>
      </c>
      <c r="M41" s="278" t="s">
        <v>8672</v>
      </c>
      <c r="N41" s="278" t="s">
        <v>8672</v>
      </c>
      <c r="O41" s="278" t="s">
        <v>8672</v>
      </c>
      <c r="P41" s="278" t="s">
        <v>8672</v>
      </c>
      <c r="Q41" s="278" t="s">
        <v>8672</v>
      </c>
      <c r="R41" s="278" t="s">
        <v>8672</v>
      </c>
      <c r="S41" s="278" t="s">
        <v>8672</v>
      </c>
      <c r="T41" s="278" t="s">
        <v>8672</v>
      </c>
      <c r="U41" s="278" t="s">
        <v>8672</v>
      </c>
      <c r="V41" s="278" t="s">
        <v>8672</v>
      </c>
      <c r="W41" s="278" t="s">
        <v>8672</v>
      </c>
      <c r="X41" s="278" t="s">
        <v>8672</v>
      </c>
      <c r="Y41" s="278" t="s">
        <v>8672</v>
      </c>
      <c r="Z41" s="278" t="s">
        <v>8672</v>
      </c>
      <c r="AA41" s="278" t="s">
        <v>8672</v>
      </c>
      <c r="AB41" s="278" t="s">
        <v>8672</v>
      </c>
      <c r="AC41" s="278">
        <v>3.2</v>
      </c>
      <c r="AD41" s="278">
        <v>3.2</v>
      </c>
      <c r="AE41" s="278">
        <v>3.2</v>
      </c>
      <c r="AF41" s="278">
        <v>3.2</v>
      </c>
      <c r="AG41" s="278">
        <v>3.2</v>
      </c>
      <c r="AH41" s="278">
        <v>3.3</v>
      </c>
      <c r="AI41" s="278">
        <v>3.3</v>
      </c>
      <c r="AJ41" s="278">
        <v>3.3</v>
      </c>
      <c r="AK41" s="278">
        <v>3.3</v>
      </c>
      <c r="AL41" s="278">
        <v>3.3</v>
      </c>
      <c r="AM41" s="278">
        <v>3.3</v>
      </c>
      <c r="AN41" s="278">
        <v>3.3</v>
      </c>
      <c r="AO41" s="278">
        <v>3.3</v>
      </c>
      <c r="AP41" s="278">
        <v>3.3</v>
      </c>
      <c r="AQ41" s="278">
        <v>3.3</v>
      </c>
      <c r="AR41" s="278">
        <v>3.3</v>
      </c>
      <c r="AS41" s="278">
        <v>3.2</v>
      </c>
      <c r="AT41" s="278">
        <v>2.4</v>
      </c>
      <c r="AU41" s="278">
        <f>_xlfn.IFNA(VLOOKUP(C41,'INFORM Severity - hidden'!$C$5:$G$155,5,FALSE),"-")</f>
        <v>2.4</v>
      </c>
    </row>
    <row r="42" spans="1:47" x14ac:dyDescent="0.35">
      <c r="A42"/>
      <c r="B42"/>
      <c r="C42" t="s">
        <v>8690</v>
      </c>
      <c r="D42" s="278" t="str">
        <f t="shared" si="0"/>
        <v>-</v>
      </c>
      <c r="E42" s="278" t="s">
        <v>8672</v>
      </c>
      <c r="F42" s="278">
        <v>2.5</v>
      </c>
      <c r="G42" s="278">
        <v>2.5</v>
      </c>
      <c r="H42" s="278">
        <v>2.4</v>
      </c>
      <c r="I42" s="278">
        <v>2.4</v>
      </c>
      <c r="J42" s="278">
        <v>2.4</v>
      </c>
      <c r="K42" s="278">
        <v>2.4</v>
      </c>
      <c r="L42" s="278">
        <v>2.4</v>
      </c>
      <c r="M42" s="278">
        <v>2.4</v>
      </c>
      <c r="N42" s="278">
        <v>2.4</v>
      </c>
      <c r="O42" s="278">
        <v>1.7</v>
      </c>
      <c r="P42" s="278">
        <v>1.8</v>
      </c>
      <c r="Q42" s="278">
        <v>1.8</v>
      </c>
      <c r="R42" s="278">
        <v>1.8</v>
      </c>
      <c r="S42" s="278">
        <v>1.8</v>
      </c>
      <c r="T42" s="278">
        <v>1.8</v>
      </c>
      <c r="U42" s="278">
        <v>1.8</v>
      </c>
      <c r="V42" s="278">
        <v>1.7</v>
      </c>
      <c r="W42" s="278">
        <v>1.7</v>
      </c>
      <c r="X42" s="278">
        <v>1.7</v>
      </c>
      <c r="Y42" s="278">
        <v>1.6</v>
      </c>
      <c r="Z42" s="278">
        <v>2.2000000000000002</v>
      </c>
      <c r="AA42" s="278" t="s">
        <v>8672</v>
      </c>
      <c r="AB42" s="278" t="s">
        <v>8672</v>
      </c>
      <c r="AC42" s="278" t="s">
        <v>8672</v>
      </c>
      <c r="AD42" s="278" t="s">
        <v>8672</v>
      </c>
      <c r="AE42" s="278" t="s">
        <v>8672</v>
      </c>
      <c r="AF42" s="278" t="s">
        <v>8672</v>
      </c>
      <c r="AG42" s="278" t="s">
        <v>8672</v>
      </c>
      <c r="AH42" s="278" t="s">
        <v>8672</v>
      </c>
      <c r="AI42" s="278" t="s">
        <v>8672</v>
      </c>
      <c r="AJ42" s="278" t="s">
        <v>8672</v>
      </c>
      <c r="AK42" s="278" t="s">
        <v>8672</v>
      </c>
      <c r="AL42" s="278" t="s">
        <v>8672</v>
      </c>
      <c r="AM42" s="278" t="s">
        <v>8672</v>
      </c>
      <c r="AN42" s="278" t="s">
        <v>8672</v>
      </c>
      <c r="AO42" s="278" t="s">
        <v>8672</v>
      </c>
      <c r="AP42" s="278" t="s">
        <v>8672</v>
      </c>
      <c r="AQ42" s="278" t="s">
        <v>8672</v>
      </c>
      <c r="AR42" s="278" t="s">
        <v>8672</v>
      </c>
      <c r="AS42" s="278" t="s">
        <v>8672</v>
      </c>
      <c r="AT42" s="278" t="s">
        <v>8672</v>
      </c>
      <c r="AU42" s="278" t="str">
        <f>_xlfn.IFNA(VLOOKUP(C42,'INFORM Severity - hidden'!$C$5:$G$155,5,FALSE),"-")</f>
        <v>-</v>
      </c>
    </row>
    <row r="43" spans="1:47" x14ac:dyDescent="0.35">
      <c r="A43"/>
      <c r="B43"/>
      <c r="C43" t="s">
        <v>8691</v>
      </c>
      <c r="D43" s="278" t="str">
        <f t="shared" si="0"/>
        <v>-</v>
      </c>
      <c r="E43" s="278" t="s">
        <v>8672</v>
      </c>
      <c r="F43" s="278" t="s">
        <v>8672</v>
      </c>
      <c r="G43" s="278" t="s">
        <v>8672</v>
      </c>
      <c r="H43" s="278" t="s">
        <v>8672</v>
      </c>
      <c r="I43" s="278" t="s">
        <v>8672</v>
      </c>
      <c r="J43" s="278" t="s">
        <v>8672</v>
      </c>
      <c r="K43" s="278" t="s">
        <v>8672</v>
      </c>
      <c r="L43" s="278" t="s">
        <v>8672</v>
      </c>
      <c r="M43" s="278" t="s">
        <v>8672</v>
      </c>
      <c r="N43" s="278" t="s">
        <v>8672</v>
      </c>
      <c r="O43" s="278" t="s">
        <v>8672</v>
      </c>
      <c r="P43" s="278" t="s">
        <v>8672</v>
      </c>
      <c r="Q43" s="278" t="s">
        <v>8672</v>
      </c>
      <c r="R43" s="278" t="s">
        <v>8672</v>
      </c>
      <c r="S43" s="278" t="s">
        <v>8672</v>
      </c>
      <c r="T43" s="278" t="s">
        <v>8672</v>
      </c>
      <c r="U43" s="278" t="s">
        <v>8672</v>
      </c>
      <c r="V43" s="278" t="s">
        <v>8672</v>
      </c>
      <c r="W43" s="278" t="s">
        <v>8672</v>
      </c>
      <c r="X43" s="278" t="s">
        <v>8672</v>
      </c>
      <c r="Y43" s="278" t="s">
        <v>8672</v>
      </c>
      <c r="Z43" s="278" t="s">
        <v>8672</v>
      </c>
      <c r="AA43" s="278">
        <v>2.2000000000000002</v>
      </c>
      <c r="AB43" s="278">
        <v>2.2000000000000002</v>
      </c>
      <c r="AC43" s="278">
        <v>2.2000000000000002</v>
      </c>
      <c r="AD43" s="278">
        <v>2.2000000000000002</v>
      </c>
      <c r="AE43" s="278" t="s">
        <v>8672</v>
      </c>
      <c r="AF43" s="278" t="s">
        <v>8672</v>
      </c>
      <c r="AG43" s="278" t="s">
        <v>8672</v>
      </c>
      <c r="AH43" s="278" t="s">
        <v>8672</v>
      </c>
      <c r="AI43" s="278" t="s">
        <v>8672</v>
      </c>
      <c r="AJ43" s="278" t="s">
        <v>8672</v>
      </c>
      <c r="AK43" s="278" t="s">
        <v>8672</v>
      </c>
      <c r="AL43" s="278" t="s">
        <v>8672</v>
      </c>
      <c r="AM43" s="278" t="s">
        <v>8672</v>
      </c>
      <c r="AN43" s="278" t="s">
        <v>8672</v>
      </c>
      <c r="AO43" s="278" t="s">
        <v>8672</v>
      </c>
      <c r="AP43" s="278" t="s">
        <v>8672</v>
      </c>
      <c r="AQ43" s="278" t="s">
        <v>8672</v>
      </c>
      <c r="AR43" s="278" t="s">
        <v>8672</v>
      </c>
      <c r="AS43" s="278" t="s">
        <v>8672</v>
      </c>
      <c r="AT43" s="278" t="s">
        <v>8672</v>
      </c>
      <c r="AU43" s="278" t="str">
        <f>_xlfn.IFNA(VLOOKUP(C43,'INFORM Severity - hidden'!$C$5:$G$155,5,FALSE),"-")</f>
        <v>-</v>
      </c>
    </row>
    <row r="44" spans="1:47" x14ac:dyDescent="0.35">
      <c r="A44" t="s">
        <v>3494</v>
      </c>
      <c r="B44" t="s">
        <v>3492</v>
      </c>
      <c r="C44" t="s">
        <v>3493</v>
      </c>
      <c r="D44" s="278" t="str">
        <f t="shared" si="0"/>
        <v>Decreasing</v>
      </c>
      <c r="E44" s="278" t="s">
        <v>8672</v>
      </c>
      <c r="F44" s="278">
        <v>3.9</v>
      </c>
      <c r="G44" s="278">
        <v>3.9</v>
      </c>
      <c r="H44" s="278">
        <v>4</v>
      </c>
      <c r="I44" s="278">
        <v>4</v>
      </c>
      <c r="J44" s="278">
        <v>4</v>
      </c>
      <c r="K44" s="278">
        <v>4</v>
      </c>
      <c r="L44" s="278">
        <v>4</v>
      </c>
      <c r="M44" s="278">
        <v>4</v>
      </c>
      <c r="N44" s="278">
        <v>4.0999999999999996</v>
      </c>
      <c r="O44" s="278">
        <v>4.0999999999999996</v>
      </c>
      <c r="P44" s="278">
        <v>4.0999999999999996</v>
      </c>
      <c r="Q44" s="278">
        <v>4.0999999999999996</v>
      </c>
      <c r="R44" s="278">
        <v>3.8</v>
      </c>
      <c r="S44" s="278">
        <v>3.8</v>
      </c>
      <c r="T44" s="278">
        <v>4.2</v>
      </c>
      <c r="U44" s="278">
        <v>4.2</v>
      </c>
      <c r="V44" s="278">
        <v>4.2</v>
      </c>
      <c r="W44" s="278">
        <v>4.2</v>
      </c>
      <c r="X44" s="278">
        <v>4.2</v>
      </c>
      <c r="Y44" s="278">
        <v>4.2</v>
      </c>
      <c r="Z44" s="278">
        <v>4.2</v>
      </c>
      <c r="AA44" s="278">
        <v>4.0999999999999996</v>
      </c>
      <c r="AB44" s="278">
        <v>3.9</v>
      </c>
      <c r="AC44" s="278">
        <v>3.9</v>
      </c>
      <c r="AD44" s="278">
        <v>3.9</v>
      </c>
      <c r="AE44" s="278">
        <v>3.9</v>
      </c>
      <c r="AF44" s="278">
        <v>3.9</v>
      </c>
      <c r="AG44" s="278">
        <v>3.7</v>
      </c>
      <c r="AH44" s="278">
        <v>3.7</v>
      </c>
      <c r="AI44" s="278">
        <v>3.7</v>
      </c>
      <c r="AJ44" s="278">
        <v>3.7</v>
      </c>
      <c r="AK44" s="278">
        <v>4</v>
      </c>
      <c r="AL44" s="278">
        <v>4.0999999999999996</v>
      </c>
      <c r="AM44" s="278">
        <v>4.0999999999999996</v>
      </c>
      <c r="AN44" s="278">
        <v>4.0999999999999996</v>
      </c>
      <c r="AO44" s="278">
        <v>4.0999999999999996</v>
      </c>
      <c r="AP44" s="278">
        <v>4.0999999999999996</v>
      </c>
      <c r="AQ44" s="278">
        <v>3.9</v>
      </c>
      <c r="AR44" s="278">
        <v>3.9</v>
      </c>
      <c r="AS44" s="278">
        <v>3.9</v>
      </c>
      <c r="AT44" s="278">
        <v>3.9</v>
      </c>
      <c r="AU44" s="278">
        <f>_xlfn.IFNA(VLOOKUP(C44,'INFORM Severity - hidden'!$C$5:$G$155,5,FALSE),"-")</f>
        <v>3.9</v>
      </c>
    </row>
    <row r="45" spans="1:47" x14ac:dyDescent="0.35">
      <c r="A45" t="s">
        <v>3494</v>
      </c>
      <c r="B45" t="s">
        <v>3504</v>
      </c>
      <c r="C45" t="s">
        <v>3505</v>
      </c>
      <c r="D45" s="278" t="str">
        <f t="shared" si="0"/>
        <v>Stable</v>
      </c>
      <c r="E45" s="278" t="s">
        <v>8672</v>
      </c>
      <c r="F45" s="278">
        <v>2.8</v>
      </c>
      <c r="G45" s="278">
        <v>2.8</v>
      </c>
      <c r="H45" s="278">
        <v>3.3</v>
      </c>
      <c r="I45" s="278">
        <v>3.3</v>
      </c>
      <c r="J45" s="278">
        <v>3.3</v>
      </c>
      <c r="K45" s="278">
        <v>3.3</v>
      </c>
      <c r="L45" s="278">
        <v>3.3</v>
      </c>
      <c r="M45" s="278">
        <v>3.3</v>
      </c>
      <c r="N45" s="278">
        <v>3.3</v>
      </c>
      <c r="O45" s="278">
        <v>3.3</v>
      </c>
      <c r="P45" s="278">
        <v>3.3</v>
      </c>
      <c r="Q45" s="278">
        <v>3.3</v>
      </c>
      <c r="R45" s="278">
        <v>3.4</v>
      </c>
      <c r="S45" s="278">
        <v>3.4</v>
      </c>
      <c r="T45" s="278">
        <v>3.4</v>
      </c>
      <c r="U45" s="278">
        <v>3.4</v>
      </c>
      <c r="V45" s="278">
        <v>3.4</v>
      </c>
      <c r="W45" s="278">
        <v>3.4</v>
      </c>
      <c r="X45" s="278">
        <v>3.4</v>
      </c>
      <c r="Y45" s="278">
        <v>3.4</v>
      </c>
      <c r="Z45" s="278">
        <v>3.4</v>
      </c>
      <c r="AA45" s="278">
        <v>3.4</v>
      </c>
      <c r="AB45" s="278">
        <v>3.4</v>
      </c>
      <c r="AC45" s="278">
        <v>3.4</v>
      </c>
      <c r="AD45" s="278">
        <v>3.4</v>
      </c>
      <c r="AE45" s="278">
        <v>3.4</v>
      </c>
      <c r="AF45" s="278">
        <v>3.4</v>
      </c>
      <c r="AG45" s="278">
        <v>3.4</v>
      </c>
      <c r="AH45" s="278">
        <v>3.4</v>
      </c>
      <c r="AI45" s="278">
        <v>3.4</v>
      </c>
      <c r="AJ45" s="278">
        <v>3.4</v>
      </c>
      <c r="AK45" s="278">
        <v>3.5</v>
      </c>
      <c r="AL45" s="278">
        <v>3.5</v>
      </c>
      <c r="AM45" s="278">
        <v>3.5</v>
      </c>
      <c r="AN45" s="278">
        <v>3.5</v>
      </c>
      <c r="AO45" s="278">
        <v>3.5</v>
      </c>
      <c r="AP45" s="278">
        <v>3.5</v>
      </c>
      <c r="AQ45" s="278">
        <v>3.5</v>
      </c>
      <c r="AR45" s="278">
        <v>3.5</v>
      </c>
      <c r="AS45" s="278">
        <v>3.5</v>
      </c>
      <c r="AT45" s="278">
        <v>3.5</v>
      </c>
      <c r="AU45" s="278">
        <f>_xlfn.IFNA(VLOOKUP(C45,'INFORM Severity - hidden'!$C$5:$G$155,5,FALSE),"-")</f>
        <v>3.5</v>
      </c>
    </row>
    <row r="46" spans="1:47" x14ac:dyDescent="0.35">
      <c r="A46"/>
      <c r="B46"/>
      <c r="C46" t="s">
        <v>8692</v>
      </c>
      <c r="D46" s="278" t="str">
        <f t="shared" si="0"/>
        <v>-</v>
      </c>
      <c r="E46" s="278" t="s">
        <v>8672</v>
      </c>
      <c r="F46" s="278" t="s">
        <v>8672</v>
      </c>
      <c r="G46" s="278" t="s">
        <v>8672</v>
      </c>
      <c r="H46" s="278" t="s">
        <v>8672</v>
      </c>
      <c r="I46" s="278" t="s">
        <v>8672</v>
      </c>
      <c r="J46" s="278" t="s">
        <v>8672</v>
      </c>
      <c r="K46" s="278" t="s">
        <v>8672</v>
      </c>
      <c r="L46" s="278" t="s">
        <v>8672</v>
      </c>
      <c r="M46" s="278" t="s">
        <v>8672</v>
      </c>
      <c r="N46" s="278" t="s">
        <v>8672</v>
      </c>
      <c r="O46" s="278" t="s">
        <v>8672</v>
      </c>
      <c r="P46" s="278" t="s">
        <v>8672</v>
      </c>
      <c r="Q46" s="278" t="s">
        <v>8672</v>
      </c>
      <c r="R46" s="278" t="s">
        <v>8672</v>
      </c>
      <c r="S46" s="278" t="s">
        <v>8672</v>
      </c>
      <c r="T46" s="278" t="s">
        <v>8672</v>
      </c>
      <c r="U46" s="278" t="s">
        <v>8672</v>
      </c>
      <c r="V46" s="278" t="s">
        <v>8672</v>
      </c>
      <c r="W46" s="278" t="s">
        <v>8672</v>
      </c>
      <c r="X46" s="278" t="s">
        <v>8672</v>
      </c>
      <c r="Y46" s="278" t="s">
        <v>8672</v>
      </c>
      <c r="Z46" s="278" t="s">
        <v>8672</v>
      </c>
      <c r="AA46" s="278">
        <v>2.2000000000000002</v>
      </c>
      <c r="AB46" s="278">
        <v>2</v>
      </c>
      <c r="AC46" s="278">
        <v>2.1</v>
      </c>
      <c r="AD46" s="278">
        <v>2.1</v>
      </c>
      <c r="AE46" s="278">
        <v>2.1</v>
      </c>
      <c r="AF46" s="278">
        <v>2.1</v>
      </c>
      <c r="AG46" s="278" t="s">
        <v>8672</v>
      </c>
      <c r="AH46" s="278" t="s">
        <v>8672</v>
      </c>
      <c r="AI46" s="278" t="s">
        <v>8672</v>
      </c>
      <c r="AJ46" s="278" t="s">
        <v>8672</v>
      </c>
      <c r="AK46" s="278" t="s">
        <v>8672</v>
      </c>
      <c r="AL46" s="278" t="s">
        <v>8672</v>
      </c>
      <c r="AM46" s="278" t="s">
        <v>8672</v>
      </c>
      <c r="AN46" s="278" t="s">
        <v>8672</v>
      </c>
      <c r="AO46" s="278" t="s">
        <v>8672</v>
      </c>
      <c r="AP46" s="278" t="s">
        <v>8672</v>
      </c>
      <c r="AQ46" s="278" t="s">
        <v>8672</v>
      </c>
      <c r="AR46" s="278" t="s">
        <v>8672</v>
      </c>
      <c r="AS46" s="278" t="s">
        <v>8672</v>
      </c>
      <c r="AT46" s="278" t="s">
        <v>8672</v>
      </c>
      <c r="AU46" s="278" t="str">
        <f>_xlfn.IFNA(VLOOKUP(C46,'INFORM Severity - hidden'!$C$5:$G$155,5,FALSE),"-")</f>
        <v>-</v>
      </c>
    </row>
    <row r="47" spans="1:47" x14ac:dyDescent="0.35">
      <c r="A47"/>
      <c r="B47"/>
      <c r="C47" t="s">
        <v>8693</v>
      </c>
      <c r="D47" s="278" t="str">
        <f t="shared" si="0"/>
        <v>-</v>
      </c>
      <c r="E47" s="278" t="s">
        <v>8672</v>
      </c>
      <c r="F47" s="278" t="s">
        <v>8672</v>
      </c>
      <c r="G47" s="278" t="s">
        <v>8672</v>
      </c>
      <c r="H47" s="278">
        <v>2</v>
      </c>
      <c r="I47" s="278">
        <v>2</v>
      </c>
      <c r="J47" s="278" t="s">
        <v>8672</v>
      </c>
      <c r="K47" s="278" t="s">
        <v>8672</v>
      </c>
      <c r="L47" s="278" t="s">
        <v>8672</v>
      </c>
      <c r="M47" s="278" t="s">
        <v>8672</v>
      </c>
      <c r="N47" s="278" t="s">
        <v>8672</v>
      </c>
      <c r="O47" s="278" t="s">
        <v>8672</v>
      </c>
      <c r="P47" s="278" t="s">
        <v>8672</v>
      </c>
      <c r="Q47" s="278" t="s">
        <v>8672</v>
      </c>
      <c r="R47" s="278" t="s">
        <v>8672</v>
      </c>
      <c r="S47" s="278" t="s">
        <v>8672</v>
      </c>
      <c r="T47" s="278" t="s">
        <v>8672</v>
      </c>
      <c r="U47" s="278" t="s">
        <v>8672</v>
      </c>
      <c r="V47" s="278" t="s">
        <v>8672</v>
      </c>
      <c r="W47" s="278" t="s">
        <v>8672</v>
      </c>
      <c r="X47" s="278" t="s">
        <v>8672</v>
      </c>
      <c r="Y47" s="278" t="s">
        <v>8672</v>
      </c>
      <c r="Z47" s="278" t="s">
        <v>8672</v>
      </c>
      <c r="AA47" s="278" t="s">
        <v>8672</v>
      </c>
      <c r="AB47" s="278" t="s">
        <v>8672</v>
      </c>
      <c r="AC47" s="278" t="s">
        <v>8672</v>
      </c>
      <c r="AD47" s="278" t="s">
        <v>8672</v>
      </c>
      <c r="AE47" s="278" t="s">
        <v>8672</v>
      </c>
      <c r="AF47" s="278" t="s">
        <v>8672</v>
      </c>
      <c r="AG47" s="278" t="s">
        <v>8672</v>
      </c>
      <c r="AH47" s="278" t="s">
        <v>8672</v>
      </c>
      <c r="AI47" s="278" t="s">
        <v>8672</v>
      </c>
      <c r="AJ47" s="278" t="s">
        <v>8672</v>
      </c>
      <c r="AK47" s="278" t="s">
        <v>8672</v>
      </c>
      <c r="AL47" s="278" t="s">
        <v>8672</v>
      </c>
      <c r="AM47" s="278" t="s">
        <v>8672</v>
      </c>
      <c r="AN47" s="278" t="s">
        <v>8672</v>
      </c>
      <c r="AO47" s="278" t="s">
        <v>8672</v>
      </c>
      <c r="AP47" s="278" t="s">
        <v>8672</v>
      </c>
      <c r="AQ47" s="278" t="s">
        <v>8672</v>
      </c>
      <c r="AR47" s="278" t="s">
        <v>8672</v>
      </c>
      <c r="AS47" s="278" t="s">
        <v>8672</v>
      </c>
      <c r="AT47" s="278" t="s">
        <v>8672</v>
      </c>
      <c r="AU47" s="278" t="str">
        <f>_xlfn.IFNA(VLOOKUP(C47,'INFORM Severity - hidden'!$C$5:$G$155,5,FALSE),"-")</f>
        <v>-</v>
      </c>
    </row>
    <row r="48" spans="1:47" x14ac:dyDescent="0.35">
      <c r="A48" t="s">
        <v>3201</v>
      </c>
      <c r="B48" t="s">
        <v>3199</v>
      </c>
      <c r="C48" t="s">
        <v>3200</v>
      </c>
      <c r="D48" s="278" t="str">
        <f t="shared" si="0"/>
        <v>Increasing</v>
      </c>
      <c r="E48" s="278" t="s">
        <v>8672</v>
      </c>
      <c r="F48" s="278" t="s">
        <v>8672</v>
      </c>
      <c r="G48" s="278" t="s">
        <v>8672</v>
      </c>
      <c r="H48" s="278">
        <v>0.8</v>
      </c>
      <c r="I48" s="278">
        <v>0.8</v>
      </c>
      <c r="J48" s="278">
        <v>0.8</v>
      </c>
      <c r="K48" s="278">
        <v>0.8</v>
      </c>
      <c r="L48" s="278">
        <v>0.8</v>
      </c>
      <c r="M48" s="278">
        <v>0.8</v>
      </c>
      <c r="N48" s="278">
        <v>0.8</v>
      </c>
      <c r="O48" s="278">
        <v>0.8</v>
      </c>
      <c r="P48" s="278">
        <v>0.8</v>
      </c>
      <c r="Q48" s="278">
        <v>1.3</v>
      </c>
      <c r="R48" s="278">
        <v>1.2</v>
      </c>
      <c r="S48" s="278">
        <v>1</v>
      </c>
      <c r="T48" s="278">
        <v>1</v>
      </c>
      <c r="U48" s="278">
        <v>1</v>
      </c>
      <c r="V48" s="278">
        <v>1.1000000000000001</v>
      </c>
      <c r="W48" s="278">
        <v>1.1000000000000001</v>
      </c>
      <c r="X48" s="278">
        <v>1.1000000000000001</v>
      </c>
      <c r="Y48" s="278">
        <v>1.1000000000000001</v>
      </c>
      <c r="Z48" s="278">
        <v>1.1000000000000001</v>
      </c>
      <c r="AA48" s="278">
        <v>1.1000000000000001</v>
      </c>
      <c r="AB48" s="278">
        <v>1.1000000000000001</v>
      </c>
      <c r="AC48" s="278">
        <v>1.2</v>
      </c>
      <c r="AD48" s="278">
        <v>1.2</v>
      </c>
      <c r="AE48" s="278">
        <v>1.2</v>
      </c>
      <c r="AF48" s="278">
        <v>1.2</v>
      </c>
      <c r="AG48" s="278">
        <v>1.2</v>
      </c>
      <c r="AH48" s="278">
        <v>1.2</v>
      </c>
      <c r="AI48" s="278">
        <v>1.2</v>
      </c>
      <c r="AJ48" s="278">
        <v>1.2</v>
      </c>
      <c r="AK48" s="278">
        <v>1.2</v>
      </c>
      <c r="AL48" s="278">
        <v>1.1000000000000001</v>
      </c>
      <c r="AM48" s="278">
        <v>1.1000000000000001</v>
      </c>
      <c r="AN48" s="278">
        <v>1.1000000000000001</v>
      </c>
      <c r="AO48" s="278">
        <v>1.1000000000000001</v>
      </c>
      <c r="AP48" s="278">
        <v>1.1000000000000001</v>
      </c>
      <c r="AQ48" s="278">
        <v>1.1000000000000001</v>
      </c>
      <c r="AR48" s="278">
        <v>1.1000000000000001</v>
      </c>
      <c r="AS48" s="278">
        <v>1.1000000000000001</v>
      </c>
      <c r="AT48" s="278">
        <v>1.3</v>
      </c>
      <c r="AU48" s="278">
        <f>_xlfn.IFNA(VLOOKUP(C48,'INFORM Severity - hidden'!$C$5:$G$155,5,FALSE),"-")</f>
        <v>2.1</v>
      </c>
    </row>
    <row r="49" spans="1:47" x14ac:dyDescent="0.35">
      <c r="A49" t="s">
        <v>339</v>
      </c>
      <c r="B49" t="s">
        <v>1175</v>
      </c>
      <c r="C49" t="s">
        <v>1176</v>
      </c>
      <c r="D49" s="278" t="str">
        <f t="shared" si="0"/>
        <v>Decreasing</v>
      </c>
      <c r="E49" s="278" t="s">
        <v>8672</v>
      </c>
      <c r="F49" s="278">
        <v>2.6</v>
      </c>
      <c r="G49" s="278">
        <v>2.9</v>
      </c>
      <c r="H49" s="278">
        <v>2.9</v>
      </c>
      <c r="I49" s="278" t="s">
        <v>8672</v>
      </c>
      <c r="J49" s="278" t="s">
        <v>8672</v>
      </c>
      <c r="K49" s="278" t="s">
        <v>8672</v>
      </c>
      <c r="L49" s="278" t="s">
        <v>8672</v>
      </c>
      <c r="M49" s="278" t="s">
        <v>8672</v>
      </c>
      <c r="N49" s="278" t="s">
        <v>8672</v>
      </c>
      <c r="O49" s="278" t="s">
        <v>8672</v>
      </c>
      <c r="P49" s="278">
        <v>2.9</v>
      </c>
      <c r="Q49" s="278">
        <v>2.9</v>
      </c>
      <c r="R49" s="278">
        <v>2.9</v>
      </c>
      <c r="S49" s="278">
        <v>2.9</v>
      </c>
      <c r="T49" s="278">
        <v>2.9</v>
      </c>
      <c r="U49" s="278">
        <v>2.9</v>
      </c>
      <c r="V49" s="278">
        <v>2.9</v>
      </c>
      <c r="W49" s="278">
        <v>2.9</v>
      </c>
      <c r="X49" s="278">
        <v>2.9</v>
      </c>
      <c r="Y49" s="278">
        <v>2.9</v>
      </c>
      <c r="Z49" s="278">
        <v>2.9</v>
      </c>
      <c r="AA49" s="278">
        <v>3</v>
      </c>
      <c r="AB49" s="278">
        <v>3</v>
      </c>
      <c r="AC49" s="278">
        <v>3</v>
      </c>
      <c r="AD49" s="278">
        <v>2.7</v>
      </c>
      <c r="AE49" s="278">
        <v>2.7</v>
      </c>
      <c r="AF49" s="278">
        <v>2.7</v>
      </c>
      <c r="AG49" s="278">
        <v>2.7</v>
      </c>
      <c r="AH49" s="278">
        <v>2.7</v>
      </c>
      <c r="AI49" s="278">
        <v>2.6</v>
      </c>
      <c r="AJ49" s="278">
        <v>2.6</v>
      </c>
      <c r="AK49" s="278">
        <v>2.8</v>
      </c>
      <c r="AL49" s="278">
        <v>2.8</v>
      </c>
      <c r="AM49" s="278">
        <v>2.8</v>
      </c>
      <c r="AN49" s="278">
        <v>2.8</v>
      </c>
      <c r="AO49" s="278">
        <v>2.7</v>
      </c>
      <c r="AP49" s="278">
        <v>2.7</v>
      </c>
      <c r="AQ49" s="278">
        <v>2.7</v>
      </c>
      <c r="AR49" s="278">
        <v>2.7</v>
      </c>
      <c r="AS49" s="278">
        <v>2.5</v>
      </c>
      <c r="AT49" s="278">
        <v>2.5</v>
      </c>
      <c r="AU49" s="278">
        <f>_xlfn.IFNA(VLOOKUP(C49,'INFORM Severity - hidden'!$C$5:$G$155,5,FALSE),"-")</f>
        <v>2.5</v>
      </c>
    </row>
    <row r="50" spans="1:47" x14ac:dyDescent="0.35">
      <c r="A50" t="s">
        <v>339</v>
      </c>
      <c r="B50" t="s">
        <v>337</v>
      </c>
      <c r="C50" t="s">
        <v>338</v>
      </c>
      <c r="D50" s="278" t="str">
        <f t="shared" si="0"/>
        <v>Decreasing</v>
      </c>
      <c r="E50" s="278" t="s">
        <v>8672</v>
      </c>
      <c r="F50" s="278">
        <v>1.4</v>
      </c>
      <c r="G50" s="278">
        <v>1.4</v>
      </c>
      <c r="H50" s="278">
        <v>1.7</v>
      </c>
      <c r="I50" s="278">
        <v>1.7</v>
      </c>
      <c r="J50" s="278">
        <v>1.7</v>
      </c>
      <c r="K50" s="278">
        <v>1.7</v>
      </c>
      <c r="L50" s="278">
        <v>1.4</v>
      </c>
      <c r="M50" s="278">
        <v>1.4</v>
      </c>
      <c r="N50" s="278">
        <v>1.4</v>
      </c>
      <c r="O50" s="278">
        <v>1.4</v>
      </c>
      <c r="P50" s="278">
        <v>1.4</v>
      </c>
      <c r="Q50" s="278">
        <v>1.4</v>
      </c>
      <c r="R50" s="278">
        <v>1.4</v>
      </c>
      <c r="S50" s="278">
        <v>1.4</v>
      </c>
      <c r="T50" s="278">
        <v>1.4</v>
      </c>
      <c r="U50" s="278">
        <v>1.4</v>
      </c>
      <c r="V50" s="278">
        <v>1.4</v>
      </c>
      <c r="W50" s="278">
        <v>1.4</v>
      </c>
      <c r="X50" s="278">
        <v>1.4</v>
      </c>
      <c r="Y50" s="278">
        <v>1.5</v>
      </c>
      <c r="Z50" s="278">
        <v>1.5</v>
      </c>
      <c r="AA50" s="278">
        <v>1.8</v>
      </c>
      <c r="AB50" s="278">
        <v>1.8</v>
      </c>
      <c r="AC50" s="278">
        <v>1.8</v>
      </c>
      <c r="AD50" s="278">
        <v>1.8</v>
      </c>
      <c r="AE50" s="278">
        <v>1.8</v>
      </c>
      <c r="AF50" s="278">
        <v>1.8</v>
      </c>
      <c r="AG50" s="278">
        <v>1.8</v>
      </c>
      <c r="AH50" s="278">
        <v>1.8</v>
      </c>
      <c r="AI50" s="278">
        <v>1.7</v>
      </c>
      <c r="AJ50" s="278">
        <v>1.7</v>
      </c>
      <c r="AK50" s="278">
        <v>1.7</v>
      </c>
      <c r="AL50" s="278">
        <v>1.7</v>
      </c>
      <c r="AM50" s="278">
        <v>1.7</v>
      </c>
      <c r="AN50" s="278">
        <v>1.7</v>
      </c>
      <c r="AO50" s="278">
        <v>1.7</v>
      </c>
      <c r="AP50" s="278">
        <v>1.7</v>
      </c>
      <c r="AQ50" s="278">
        <v>1.7</v>
      </c>
      <c r="AR50" s="278">
        <v>1.7</v>
      </c>
      <c r="AS50" s="278">
        <v>1.5</v>
      </c>
      <c r="AT50" s="278">
        <v>1.5</v>
      </c>
      <c r="AU50" s="278">
        <f>_xlfn.IFNA(VLOOKUP(C50,'INFORM Severity - hidden'!$C$5:$G$155,5,FALSE),"-")</f>
        <v>1.8</v>
      </c>
    </row>
    <row r="51" spans="1:47" x14ac:dyDescent="0.35">
      <c r="A51" t="s">
        <v>339</v>
      </c>
      <c r="B51" t="s">
        <v>346</v>
      </c>
      <c r="C51" t="s">
        <v>347</v>
      </c>
      <c r="D51" s="278" t="str">
        <f t="shared" si="0"/>
        <v>Decreasing</v>
      </c>
      <c r="E51" s="278" t="s">
        <v>8672</v>
      </c>
      <c r="F51" s="278">
        <v>2.6</v>
      </c>
      <c r="G51" s="278">
        <v>2.8</v>
      </c>
      <c r="H51" s="278">
        <v>2.8</v>
      </c>
      <c r="I51" s="278">
        <v>2.9</v>
      </c>
      <c r="J51" s="278">
        <v>2.8</v>
      </c>
      <c r="K51" s="278">
        <v>2.8</v>
      </c>
      <c r="L51" s="278">
        <v>2.7</v>
      </c>
      <c r="M51" s="278">
        <v>2.7</v>
      </c>
      <c r="N51" s="278">
        <v>2.7</v>
      </c>
      <c r="O51" s="278">
        <v>2.8</v>
      </c>
      <c r="P51" s="278">
        <v>2.8</v>
      </c>
      <c r="Q51" s="278">
        <v>2.8</v>
      </c>
      <c r="R51" s="278">
        <v>2.8</v>
      </c>
      <c r="S51" s="278">
        <v>2.8</v>
      </c>
      <c r="T51" s="278">
        <v>2.8</v>
      </c>
      <c r="U51" s="278">
        <v>2.8</v>
      </c>
      <c r="V51" s="278">
        <v>2.8</v>
      </c>
      <c r="W51" s="278">
        <v>2.8</v>
      </c>
      <c r="X51" s="278">
        <v>2.8</v>
      </c>
      <c r="Y51" s="278">
        <v>2.9</v>
      </c>
      <c r="Z51" s="278">
        <v>2.9</v>
      </c>
      <c r="AA51" s="278">
        <v>3.1</v>
      </c>
      <c r="AB51" s="278">
        <v>3.1</v>
      </c>
      <c r="AC51" s="278">
        <v>3.1</v>
      </c>
      <c r="AD51" s="278">
        <v>2.8</v>
      </c>
      <c r="AE51" s="278">
        <v>2.8</v>
      </c>
      <c r="AF51" s="278">
        <v>2.8</v>
      </c>
      <c r="AG51" s="278">
        <v>2.8</v>
      </c>
      <c r="AH51" s="278">
        <v>2.8</v>
      </c>
      <c r="AI51" s="278">
        <v>2.4</v>
      </c>
      <c r="AJ51" s="278">
        <v>2.4</v>
      </c>
      <c r="AK51" s="278">
        <v>2.6</v>
      </c>
      <c r="AL51" s="278">
        <v>2.6</v>
      </c>
      <c r="AM51" s="278">
        <v>2.6</v>
      </c>
      <c r="AN51" s="278">
        <v>2.6</v>
      </c>
      <c r="AO51" s="278">
        <v>2.6</v>
      </c>
      <c r="AP51" s="278">
        <v>2.6</v>
      </c>
      <c r="AQ51" s="278">
        <v>2.6</v>
      </c>
      <c r="AR51" s="278">
        <v>2.6</v>
      </c>
      <c r="AS51" s="278">
        <v>2.4</v>
      </c>
      <c r="AT51" s="278">
        <v>2.4</v>
      </c>
      <c r="AU51" s="278">
        <f>_xlfn.IFNA(VLOOKUP(C51,'INFORM Severity - hidden'!$C$5:$G$155,5,FALSE),"-")</f>
        <v>2.6</v>
      </c>
    </row>
    <row r="52" spans="1:47" x14ac:dyDescent="0.35">
      <c r="A52"/>
      <c r="B52"/>
      <c r="C52" t="s">
        <v>8694</v>
      </c>
      <c r="D52" s="278" t="str">
        <f t="shared" si="0"/>
        <v>-</v>
      </c>
      <c r="E52" s="278" t="s">
        <v>8672</v>
      </c>
      <c r="F52" s="278" t="s">
        <v>8672</v>
      </c>
      <c r="G52" s="278" t="s">
        <v>8672</v>
      </c>
      <c r="H52" s="278" t="s">
        <v>8672</v>
      </c>
      <c r="I52" s="278" t="s">
        <v>8672</v>
      </c>
      <c r="J52" s="278" t="s">
        <v>8672</v>
      </c>
      <c r="K52" s="278" t="s">
        <v>8672</v>
      </c>
      <c r="L52" s="278" t="s">
        <v>8672</v>
      </c>
      <c r="M52" s="278" t="s">
        <v>8672</v>
      </c>
      <c r="N52" s="278" t="s">
        <v>8672</v>
      </c>
      <c r="O52" s="278" t="s">
        <v>8672</v>
      </c>
      <c r="P52" s="278">
        <v>2.2999999999999998</v>
      </c>
      <c r="Q52" s="278">
        <v>2.2999999999999998</v>
      </c>
      <c r="R52" s="278">
        <v>2.2999999999999998</v>
      </c>
      <c r="S52" s="278">
        <v>2.2999999999999998</v>
      </c>
      <c r="T52" s="278">
        <v>2.2999999999999998</v>
      </c>
      <c r="U52" s="278">
        <v>2.2999999999999998</v>
      </c>
      <c r="V52" s="278">
        <v>2.2999999999999998</v>
      </c>
      <c r="W52" s="278" t="s">
        <v>8672</v>
      </c>
      <c r="X52" s="278" t="s">
        <v>8672</v>
      </c>
      <c r="Y52" s="278" t="s">
        <v>8672</v>
      </c>
      <c r="Z52" s="278" t="s">
        <v>8672</v>
      </c>
      <c r="AA52" s="278" t="s">
        <v>8672</v>
      </c>
      <c r="AB52" s="278" t="s">
        <v>8672</v>
      </c>
      <c r="AC52" s="278" t="s">
        <v>8672</v>
      </c>
      <c r="AD52" s="278" t="s">
        <v>8672</v>
      </c>
      <c r="AE52" s="278" t="s">
        <v>8672</v>
      </c>
      <c r="AF52" s="278" t="s">
        <v>8672</v>
      </c>
      <c r="AG52" s="278" t="s">
        <v>8672</v>
      </c>
      <c r="AH52" s="278" t="s">
        <v>8672</v>
      </c>
      <c r="AI52" s="278" t="s">
        <v>8672</v>
      </c>
      <c r="AJ52" s="278" t="s">
        <v>8672</v>
      </c>
      <c r="AK52" s="278" t="s">
        <v>8672</v>
      </c>
      <c r="AL52" s="278" t="s">
        <v>8672</v>
      </c>
      <c r="AM52" s="278" t="s">
        <v>8672</v>
      </c>
      <c r="AN52" s="278" t="s">
        <v>8672</v>
      </c>
      <c r="AO52" s="278" t="s">
        <v>8672</v>
      </c>
      <c r="AP52" s="278" t="s">
        <v>8672</v>
      </c>
      <c r="AQ52" s="278" t="s">
        <v>8672</v>
      </c>
      <c r="AR52" s="278" t="s">
        <v>8672</v>
      </c>
      <c r="AS52" s="278" t="s">
        <v>8672</v>
      </c>
      <c r="AT52" s="278" t="s">
        <v>8672</v>
      </c>
      <c r="AU52" s="278" t="str">
        <f>_xlfn.IFNA(VLOOKUP(C52,'INFORM Severity - hidden'!$C$5:$G$155,5,FALSE),"-")</f>
        <v>-</v>
      </c>
    </row>
    <row r="53" spans="1:47" x14ac:dyDescent="0.35">
      <c r="A53" t="s">
        <v>3213</v>
      </c>
      <c r="B53" t="s">
        <v>3211</v>
      </c>
      <c r="C53" t="s">
        <v>3212</v>
      </c>
      <c r="D53" s="278" t="str">
        <f t="shared" si="0"/>
        <v>Increasing</v>
      </c>
      <c r="E53" s="278" t="s">
        <v>8672</v>
      </c>
      <c r="F53" s="278" t="s">
        <v>8672</v>
      </c>
      <c r="G53" s="278" t="s">
        <v>8672</v>
      </c>
      <c r="H53" s="278" t="s">
        <v>8672</v>
      </c>
      <c r="I53" s="278" t="s">
        <v>8672</v>
      </c>
      <c r="J53" s="278" t="s">
        <v>8672</v>
      </c>
      <c r="K53" s="278" t="s">
        <v>8672</v>
      </c>
      <c r="L53" s="278" t="s">
        <v>8672</v>
      </c>
      <c r="M53" s="278" t="s">
        <v>8672</v>
      </c>
      <c r="N53" s="278" t="s">
        <v>8672</v>
      </c>
      <c r="O53" s="278" t="s">
        <v>8672</v>
      </c>
      <c r="P53" s="278" t="s">
        <v>8672</v>
      </c>
      <c r="Q53" s="278" t="s">
        <v>8672</v>
      </c>
      <c r="R53" s="278" t="s">
        <v>8672</v>
      </c>
      <c r="S53" s="278" t="s">
        <v>8672</v>
      </c>
      <c r="T53" s="278" t="s">
        <v>8672</v>
      </c>
      <c r="U53" s="278" t="s">
        <v>8672</v>
      </c>
      <c r="V53" s="278" t="s">
        <v>8672</v>
      </c>
      <c r="W53" s="278" t="s">
        <v>8672</v>
      </c>
      <c r="X53" s="278" t="s">
        <v>8672</v>
      </c>
      <c r="Y53" s="278" t="s">
        <v>8672</v>
      </c>
      <c r="Z53" s="278" t="s">
        <v>8672</v>
      </c>
      <c r="AA53" s="278" t="s">
        <v>8672</v>
      </c>
      <c r="AB53" s="278" t="s">
        <v>8672</v>
      </c>
      <c r="AC53" s="278" t="s">
        <v>8672</v>
      </c>
      <c r="AD53" s="278" t="s">
        <v>8672</v>
      </c>
      <c r="AE53" s="278" t="s">
        <v>8672</v>
      </c>
      <c r="AF53" s="278" t="s">
        <v>8672</v>
      </c>
      <c r="AG53" s="278" t="s">
        <v>8672</v>
      </c>
      <c r="AH53" s="278" t="s">
        <v>8672</v>
      </c>
      <c r="AI53" s="278" t="s">
        <v>8672</v>
      </c>
      <c r="AJ53" s="278" t="s">
        <v>8672</v>
      </c>
      <c r="AK53" s="278" t="s">
        <v>8672</v>
      </c>
      <c r="AL53" s="278" t="s">
        <v>8672</v>
      </c>
      <c r="AM53" s="278" t="s">
        <v>8672</v>
      </c>
      <c r="AN53" s="278" t="s">
        <v>8672</v>
      </c>
      <c r="AO53" s="278" t="s">
        <v>8672</v>
      </c>
      <c r="AP53" s="278">
        <v>1.9</v>
      </c>
      <c r="AQ53" s="278">
        <v>1.8</v>
      </c>
      <c r="AR53" s="278">
        <v>1.8</v>
      </c>
      <c r="AS53" s="278">
        <v>1.8</v>
      </c>
      <c r="AT53" s="278">
        <v>2.1</v>
      </c>
      <c r="AU53" s="278">
        <f>_xlfn.IFNA(VLOOKUP(C53,'INFORM Severity - hidden'!$C$5:$G$155,5,FALSE),"-")</f>
        <v>2.1</v>
      </c>
    </row>
    <row r="54" spans="1:47" x14ac:dyDescent="0.35">
      <c r="A54" t="s">
        <v>416</v>
      </c>
      <c r="B54" t="s">
        <v>414</v>
      </c>
      <c r="C54" t="s">
        <v>415</v>
      </c>
      <c r="D54" s="278" t="str">
        <f t="shared" si="0"/>
        <v>-</v>
      </c>
      <c r="E54" s="278" t="s">
        <v>8672</v>
      </c>
      <c r="F54" s="278" t="s">
        <v>8672</v>
      </c>
      <c r="G54" s="278" t="s">
        <v>8672</v>
      </c>
      <c r="H54" s="278" t="s">
        <v>8672</v>
      </c>
      <c r="I54" s="278" t="s">
        <v>8672</v>
      </c>
      <c r="J54" s="278" t="s">
        <v>8672</v>
      </c>
      <c r="K54" s="278" t="s">
        <v>8672</v>
      </c>
      <c r="L54" s="278" t="s">
        <v>8672</v>
      </c>
      <c r="M54" s="278" t="s">
        <v>8672</v>
      </c>
      <c r="N54" s="278" t="s">
        <v>8672</v>
      </c>
      <c r="O54" s="278" t="s">
        <v>8672</v>
      </c>
      <c r="P54" s="278" t="s">
        <v>8672</v>
      </c>
      <c r="Q54" s="278" t="s">
        <v>8672</v>
      </c>
      <c r="R54" s="278" t="s">
        <v>8672</v>
      </c>
      <c r="S54" s="278" t="s">
        <v>8672</v>
      </c>
      <c r="T54" s="278" t="s">
        <v>8672</v>
      </c>
      <c r="U54" s="278" t="s">
        <v>8672</v>
      </c>
      <c r="V54" s="278" t="s">
        <v>8672</v>
      </c>
      <c r="W54" s="278" t="s">
        <v>8672</v>
      </c>
      <c r="X54" s="278" t="s">
        <v>8672</v>
      </c>
      <c r="Y54" s="278" t="s">
        <v>8672</v>
      </c>
      <c r="Z54" s="278" t="s">
        <v>8672</v>
      </c>
      <c r="AA54" s="278" t="s">
        <v>8672</v>
      </c>
      <c r="AB54" s="278" t="s">
        <v>8672</v>
      </c>
      <c r="AC54" s="278" t="s">
        <v>8672</v>
      </c>
      <c r="AD54" s="278" t="s">
        <v>8672</v>
      </c>
      <c r="AE54" s="278" t="s">
        <v>8672</v>
      </c>
      <c r="AF54" s="278" t="s">
        <v>8672</v>
      </c>
      <c r="AG54" s="278" t="s">
        <v>8672</v>
      </c>
      <c r="AH54" s="278" t="s">
        <v>8672</v>
      </c>
      <c r="AI54" s="278" t="s">
        <v>8672</v>
      </c>
      <c r="AJ54" s="278" t="s">
        <v>8672</v>
      </c>
      <c r="AK54" s="278" t="s">
        <v>8672</v>
      </c>
      <c r="AL54" s="278" t="s">
        <v>8672</v>
      </c>
      <c r="AM54" s="278" t="s">
        <v>8672</v>
      </c>
      <c r="AN54" s="278" t="s">
        <v>8672</v>
      </c>
      <c r="AO54" s="278" t="s">
        <v>8672</v>
      </c>
      <c r="AP54" s="278" t="s">
        <v>8672</v>
      </c>
      <c r="AQ54" s="278" t="s">
        <v>8672</v>
      </c>
      <c r="AR54" s="278" t="s">
        <v>8672</v>
      </c>
      <c r="AS54" s="278" t="s">
        <v>8672</v>
      </c>
      <c r="AT54" s="278" t="s">
        <v>8672</v>
      </c>
      <c r="AU54" s="278">
        <f>_xlfn.IFNA(VLOOKUP(C54,'INFORM Severity - hidden'!$C$5:$G$155,5,FALSE),"-")</f>
        <v>2.6</v>
      </c>
    </row>
    <row r="55" spans="1:47" x14ac:dyDescent="0.35">
      <c r="A55" t="s">
        <v>416</v>
      </c>
      <c r="B55" t="s">
        <v>424</v>
      </c>
      <c r="C55" t="s">
        <v>425</v>
      </c>
      <c r="D55" s="278" t="str">
        <f t="shared" si="0"/>
        <v>Stable</v>
      </c>
      <c r="E55" s="278" t="s">
        <v>8672</v>
      </c>
      <c r="F55" s="278">
        <v>2.2000000000000002</v>
      </c>
      <c r="G55" s="278">
        <v>2.2000000000000002</v>
      </c>
      <c r="H55" s="278">
        <v>1.6</v>
      </c>
      <c r="I55" s="278">
        <v>1.6</v>
      </c>
      <c r="J55" s="278">
        <v>1.6</v>
      </c>
      <c r="K55" s="278">
        <v>1.6</v>
      </c>
      <c r="L55" s="278">
        <v>1.6</v>
      </c>
      <c r="M55" s="278">
        <v>1.6</v>
      </c>
      <c r="N55" s="278">
        <v>1.6</v>
      </c>
      <c r="O55" s="278">
        <v>2.2000000000000002</v>
      </c>
      <c r="P55" s="278">
        <v>2.2000000000000002</v>
      </c>
      <c r="Q55" s="278">
        <v>2.2000000000000002</v>
      </c>
      <c r="R55" s="278">
        <v>2.2000000000000002</v>
      </c>
      <c r="S55" s="278">
        <v>2.2000000000000002</v>
      </c>
      <c r="T55" s="278">
        <v>2.2000000000000002</v>
      </c>
      <c r="U55" s="278">
        <v>2.2000000000000002</v>
      </c>
      <c r="V55" s="278">
        <v>2.2000000000000002</v>
      </c>
      <c r="W55" s="278">
        <v>2.2000000000000002</v>
      </c>
      <c r="X55" s="278">
        <v>2.2000000000000002</v>
      </c>
      <c r="Y55" s="278">
        <v>2.2000000000000002</v>
      </c>
      <c r="Z55" s="278">
        <v>2.2000000000000002</v>
      </c>
      <c r="AA55" s="278">
        <v>2.2999999999999998</v>
      </c>
      <c r="AB55" s="278">
        <v>2.2999999999999998</v>
      </c>
      <c r="AC55" s="278">
        <v>2.2999999999999998</v>
      </c>
      <c r="AD55" s="278">
        <v>2.2999999999999998</v>
      </c>
      <c r="AE55" s="278">
        <v>2.2999999999999998</v>
      </c>
      <c r="AF55" s="278">
        <v>2.2999999999999998</v>
      </c>
      <c r="AG55" s="278">
        <v>2.2999999999999998</v>
      </c>
      <c r="AH55" s="278">
        <v>2.2000000000000002</v>
      </c>
      <c r="AI55" s="278">
        <v>2.2000000000000002</v>
      </c>
      <c r="AJ55" s="278">
        <v>2.2000000000000002</v>
      </c>
      <c r="AK55" s="278">
        <v>2.2000000000000002</v>
      </c>
      <c r="AL55" s="278">
        <v>2.2999999999999998</v>
      </c>
      <c r="AM55" s="278">
        <v>2.2999999999999998</v>
      </c>
      <c r="AN55" s="278">
        <v>2.2999999999999998</v>
      </c>
      <c r="AO55" s="278">
        <v>2.2999999999999998</v>
      </c>
      <c r="AP55" s="278">
        <v>2.2999999999999998</v>
      </c>
      <c r="AQ55" s="278">
        <v>2.2999999999999998</v>
      </c>
      <c r="AR55" s="278">
        <v>2.2999999999999998</v>
      </c>
      <c r="AS55" s="278">
        <v>2.2999999999999998</v>
      </c>
      <c r="AT55" s="278">
        <v>2.2999999999999998</v>
      </c>
      <c r="AU55" s="278">
        <f>_xlfn.IFNA(VLOOKUP(C55,'INFORM Severity - hidden'!$C$5:$G$155,5,FALSE),"-")</f>
        <v>2.2999999999999998</v>
      </c>
    </row>
    <row r="56" spans="1:47" x14ac:dyDescent="0.35">
      <c r="A56" t="s">
        <v>416</v>
      </c>
      <c r="B56" t="s">
        <v>1409</v>
      </c>
      <c r="C56" t="s">
        <v>1410</v>
      </c>
      <c r="D56" s="278" t="str">
        <f t="shared" si="0"/>
        <v>-</v>
      </c>
      <c r="E56" s="278" t="s">
        <v>8672</v>
      </c>
      <c r="F56" s="278" t="s">
        <v>8672</v>
      </c>
      <c r="G56" s="278" t="s">
        <v>8672</v>
      </c>
      <c r="H56" s="278" t="s">
        <v>8672</v>
      </c>
      <c r="I56" s="278" t="s">
        <v>8672</v>
      </c>
      <c r="J56" s="278" t="s">
        <v>8672</v>
      </c>
      <c r="K56" s="278" t="s">
        <v>8672</v>
      </c>
      <c r="L56" s="278" t="s">
        <v>8672</v>
      </c>
      <c r="M56" s="278" t="s">
        <v>8672</v>
      </c>
      <c r="N56" s="278" t="s">
        <v>8672</v>
      </c>
      <c r="O56" s="278" t="s">
        <v>8672</v>
      </c>
      <c r="P56" s="278" t="s">
        <v>8672</v>
      </c>
      <c r="Q56" s="278" t="s">
        <v>8672</v>
      </c>
      <c r="R56" s="278" t="s">
        <v>8672</v>
      </c>
      <c r="S56" s="278" t="s">
        <v>8672</v>
      </c>
      <c r="T56" s="278" t="s">
        <v>8672</v>
      </c>
      <c r="U56" s="278" t="s">
        <v>8672</v>
      </c>
      <c r="V56" s="278" t="s">
        <v>8672</v>
      </c>
      <c r="W56" s="278" t="s">
        <v>8672</v>
      </c>
      <c r="X56" s="278" t="s">
        <v>8672</v>
      </c>
      <c r="Y56" s="278" t="s">
        <v>8672</v>
      </c>
      <c r="Z56" s="278" t="s">
        <v>8672</v>
      </c>
      <c r="AA56" s="278" t="s">
        <v>8672</v>
      </c>
      <c r="AB56" s="278" t="s">
        <v>8672</v>
      </c>
      <c r="AC56" s="278" t="s">
        <v>8672</v>
      </c>
      <c r="AD56" s="278" t="s">
        <v>8672</v>
      </c>
      <c r="AE56" s="278" t="s">
        <v>8672</v>
      </c>
      <c r="AF56" s="278" t="s">
        <v>8672</v>
      </c>
      <c r="AG56" s="278" t="s">
        <v>8672</v>
      </c>
      <c r="AH56" s="278" t="s">
        <v>8672</v>
      </c>
      <c r="AI56" s="278" t="s">
        <v>8672</v>
      </c>
      <c r="AJ56" s="278" t="s">
        <v>8672</v>
      </c>
      <c r="AK56" s="278" t="s">
        <v>8672</v>
      </c>
      <c r="AL56" s="278" t="s">
        <v>8672</v>
      </c>
      <c r="AM56" s="278" t="s">
        <v>8672</v>
      </c>
      <c r="AN56" s="278" t="s">
        <v>8672</v>
      </c>
      <c r="AO56" s="278" t="s">
        <v>8672</v>
      </c>
      <c r="AP56" s="278" t="s">
        <v>8672</v>
      </c>
      <c r="AQ56" s="278" t="s">
        <v>8672</v>
      </c>
      <c r="AR56" s="278" t="s">
        <v>8672</v>
      </c>
      <c r="AS56" s="278" t="s">
        <v>8672</v>
      </c>
      <c r="AT56" s="278" t="s">
        <v>8672</v>
      </c>
      <c r="AU56" s="278" t="str">
        <f>_xlfn.IFNA(VLOOKUP(C56,'INFORM Severity - hidden'!$C$5:$G$155,5,FALSE),"-")</f>
        <v>x</v>
      </c>
    </row>
    <row r="57" spans="1:47" x14ac:dyDescent="0.35">
      <c r="A57" t="s">
        <v>3225</v>
      </c>
      <c r="B57" t="s">
        <v>3223</v>
      </c>
      <c r="C57" t="s">
        <v>3224</v>
      </c>
      <c r="D57" s="278" t="str">
        <f t="shared" si="0"/>
        <v>Increasing</v>
      </c>
      <c r="E57" s="278" t="s">
        <v>8672</v>
      </c>
      <c r="F57" s="278">
        <v>1.7</v>
      </c>
      <c r="G57" s="278">
        <v>1.7</v>
      </c>
      <c r="H57" s="278">
        <v>2.2999999999999998</v>
      </c>
      <c r="I57" s="278">
        <v>2.2999999999999998</v>
      </c>
      <c r="J57" s="278">
        <v>2.4</v>
      </c>
      <c r="K57" s="278">
        <v>2.2999999999999998</v>
      </c>
      <c r="L57" s="278">
        <v>2.2999999999999998</v>
      </c>
      <c r="M57" s="278">
        <v>2.2999999999999998</v>
      </c>
      <c r="N57" s="278">
        <v>2.2999999999999998</v>
      </c>
      <c r="O57" s="278">
        <v>2.2999999999999998</v>
      </c>
      <c r="P57" s="278">
        <v>2.2999999999999998</v>
      </c>
      <c r="Q57" s="278">
        <v>2.2999999999999998</v>
      </c>
      <c r="R57" s="278">
        <v>2.4</v>
      </c>
      <c r="S57" s="278">
        <v>2.5</v>
      </c>
      <c r="T57" s="278">
        <v>2.4</v>
      </c>
      <c r="U57" s="278">
        <v>2.4</v>
      </c>
      <c r="V57" s="278">
        <v>2.4</v>
      </c>
      <c r="W57" s="278">
        <v>2.4</v>
      </c>
      <c r="X57" s="278">
        <v>2.4</v>
      </c>
      <c r="Y57" s="278">
        <v>2.4</v>
      </c>
      <c r="Z57" s="278">
        <v>2.4</v>
      </c>
      <c r="AA57" s="278">
        <v>2.4</v>
      </c>
      <c r="AB57" s="278">
        <v>2.4</v>
      </c>
      <c r="AC57" s="278">
        <v>2.2999999999999998</v>
      </c>
      <c r="AD57" s="278">
        <v>2.2999999999999998</v>
      </c>
      <c r="AE57" s="278">
        <v>2.2999999999999998</v>
      </c>
      <c r="AF57" s="278">
        <v>2.2999999999999998</v>
      </c>
      <c r="AG57" s="278">
        <v>2.2999999999999998</v>
      </c>
      <c r="AH57" s="278">
        <v>2.2999999999999998</v>
      </c>
      <c r="AI57" s="278">
        <v>2.2999999999999998</v>
      </c>
      <c r="AJ57" s="278">
        <v>2.2999999999999998</v>
      </c>
      <c r="AK57" s="278">
        <v>2.2999999999999998</v>
      </c>
      <c r="AL57" s="278">
        <v>2.2999999999999998</v>
      </c>
      <c r="AM57" s="278">
        <v>2.2999999999999998</v>
      </c>
      <c r="AN57" s="278">
        <v>2.2999999999999998</v>
      </c>
      <c r="AO57" s="278">
        <v>2.2999999999999998</v>
      </c>
      <c r="AP57" s="278">
        <v>2.5</v>
      </c>
      <c r="AQ57" s="278">
        <v>2.5</v>
      </c>
      <c r="AR57" s="278">
        <v>2.5</v>
      </c>
      <c r="AS57" s="278">
        <v>2.5</v>
      </c>
      <c r="AT57" s="278">
        <v>2.5</v>
      </c>
      <c r="AU57" s="278">
        <f>_xlfn.IFNA(VLOOKUP(C57,'INFORM Severity - hidden'!$C$5:$G$155,5,FALSE),"-")</f>
        <v>2.7</v>
      </c>
    </row>
    <row r="58" spans="1:47" x14ac:dyDescent="0.35">
      <c r="A58" t="s">
        <v>194</v>
      </c>
      <c r="B58" t="s">
        <v>192</v>
      </c>
      <c r="C58" t="s">
        <v>193</v>
      </c>
      <c r="D58" s="278" t="str">
        <f t="shared" si="0"/>
        <v>Increasing</v>
      </c>
      <c r="E58" s="278" t="s">
        <v>8672</v>
      </c>
      <c r="F58" s="278">
        <v>1</v>
      </c>
      <c r="G58" s="278">
        <v>1</v>
      </c>
      <c r="H58" s="278">
        <v>1.7</v>
      </c>
      <c r="I58" s="278">
        <v>1.7</v>
      </c>
      <c r="J58" s="278">
        <v>1.7</v>
      </c>
      <c r="K58" s="278">
        <v>1.7</v>
      </c>
      <c r="L58" s="278">
        <v>1.7</v>
      </c>
      <c r="M58" s="278">
        <v>1.7</v>
      </c>
      <c r="N58" s="278">
        <v>1.7</v>
      </c>
      <c r="O58" s="278">
        <v>1.7</v>
      </c>
      <c r="P58" s="278">
        <v>1.7</v>
      </c>
      <c r="Q58" s="278">
        <v>1.7</v>
      </c>
      <c r="R58" s="278">
        <v>1.7</v>
      </c>
      <c r="S58" s="278">
        <v>1.7</v>
      </c>
      <c r="T58" s="278">
        <v>2.1</v>
      </c>
      <c r="U58" s="278">
        <v>2.1</v>
      </c>
      <c r="V58" s="278">
        <v>2.2000000000000002</v>
      </c>
      <c r="W58" s="278">
        <v>2.2000000000000002</v>
      </c>
      <c r="X58" s="278">
        <v>2.2000000000000002</v>
      </c>
      <c r="Y58" s="278">
        <v>2.2000000000000002</v>
      </c>
      <c r="Z58" s="278">
        <v>2.2000000000000002</v>
      </c>
      <c r="AA58" s="278">
        <v>2.4</v>
      </c>
      <c r="AB58" s="278">
        <v>2.4</v>
      </c>
      <c r="AC58" s="278">
        <v>3.1</v>
      </c>
      <c r="AD58" s="278">
        <v>3.1</v>
      </c>
      <c r="AE58" s="278">
        <v>2.9</v>
      </c>
      <c r="AF58" s="278">
        <v>2.4</v>
      </c>
      <c r="AG58" s="278">
        <v>2.4</v>
      </c>
      <c r="AH58" s="278">
        <v>2.2999999999999998</v>
      </c>
      <c r="AI58" s="278">
        <v>2.2999999999999998</v>
      </c>
      <c r="AJ58" s="278">
        <v>2.2999999999999998</v>
      </c>
      <c r="AK58" s="278">
        <v>2.2999999999999998</v>
      </c>
      <c r="AL58" s="278">
        <v>2.2999999999999998</v>
      </c>
      <c r="AM58" s="278">
        <v>2.2999999999999998</v>
      </c>
      <c r="AN58" s="278">
        <v>2.2999999999999998</v>
      </c>
      <c r="AO58" s="278">
        <v>2.2999999999999998</v>
      </c>
      <c r="AP58" s="278">
        <v>2.2999999999999998</v>
      </c>
      <c r="AQ58" s="278">
        <v>2.2999999999999998</v>
      </c>
      <c r="AR58" s="278">
        <v>2.2999999999999998</v>
      </c>
      <c r="AS58" s="278">
        <v>2.9</v>
      </c>
      <c r="AT58" s="278">
        <v>2.9</v>
      </c>
      <c r="AU58" s="278">
        <f>_xlfn.IFNA(VLOOKUP(C58,'INFORM Severity - hidden'!$C$5:$G$155,5,FALSE),"-")</f>
        <v>1.7</v>
      </c>
    </row>
    <row r="59" spans="1:47" x14ac:dyDescent="0.35">
      <c r="A59" t="s">
        <v>292</v>
      </c>
      <c r="B59" t="s">
        <v>290</v>
      </c>
      <c r="C59" t="s">
        <v>291</v>
      </c>
      <c r="D59" s="278" t="str">
        <f t="shared" si="0"/>
        <v>Stable</v>
      </c>
      <c r="E59" s="278" t="s">
        <v>8672</v>
      </c>
      <c r="F59" s="278">
        <v>3.4</v>
      </c>
      <c r="G59" s="278">
        <v>3.4</v>
      </c>
      <c r="H59" s="278">
        <v>3.8</v>
      </c>
      <c r="I59" s="278">
        <v>3.8</v>
      </c>
      <c r="J59" s="278">
        <v>3.8</v>
      </c>
      <c r="K59" s="278">
        <v>3.8</v>
      </c>
      <c r="L59" s="278">
        <v>3.8</v>
      </c>
      <c r="M59" s="278">
        <v>3.8</v>
      </c>
      <c r="N59" s="278">
        <v>3.8</v>
      </c>
      <c r="O59" s="278">
        <v>3.8</v>
      </c>
      <c r="P59" s="278">
        <v>3.8</v>
      </c>
      <c r="Q59" s="278">
        <v>3.8</v>
      </c>
      <c r="R59" s="278">
        <v>3.8</v>
      </c>
      <c r="S59" s="278">
        <v>3.8</v>
      </c>
      <c r="T59" s="278">
        <v>3.8</v>
      </c>
      <c r="U59" s="278">
        <v>3.8</v>
      </c>
      <c r="V59" s="278">
        <v>3.8</v>
      </c>
      <c r="W59" s="278">
        <v>3.8</v>
      </c>
      <c r="X59" s="278">
        <v>3.8</v>
      </c>
      <c r="Y59" s="278">
        <v>3.8</v>
      </c>
      <c r="Z59" s="278">
        <v>3.8</v>
      </c>
      <c r="AA59" s="278">
        <v>3.7</v>
      </c>
      <c r="AB59" s="278">
        <v>3.7</v>
      </c>
      <c r="AC59" s="278">
        <v>3.7</v>
      </c>
      <c r="AD59" s="278">
        <v>3.7</v>
      </c>
      <c r="AE59" s="278">
        <v>3.7</v>
      </c>
      <c r="AF59" s="278">
        <v>3.7</v>
      </c>
      <c r="AG59" s="278">
        <v>3.7</v>
      </c>
      <c r="AH59" s="278">
        <v>3.7</v>
      </c>
      <c r="AI59" s="278">
        <v>3.7</v>
      </c>
      <c r="AJ59" s="278">
        <v>3.7</v>
      </c>
      <c r="AK59" s="278">
        <v>3.7</v>
      </c>
      <c r="AL59" s="278">
        <v>3.7</v>
      </c>
      <c r="AM59" s="278">
        <v>3.7</v>
      </c>
      <c r="AN59" s="278">
        <v>3.7</v>
      </c>
      <c r="AO59" s="278">
        <v>3.7</v>
      </c>
      <c r="AP59" s="278">
        <v>3.7</v>
      </c>
      <c r="AQ59" s="278">
        <v>3.7</v>
      </c>
      <c r="AR59" s="278">
        <v>3.7</v>
      </c>
      <c r="AS59" s="278">
        <v>3.7</v>
      </c>
      <c r="AT59" s="278">
        <v>3.7</v>
      </c>
      <c r="AU59" s="278">
        <f>_xlfn.IFNA(VLOOKUP(C59,'INFORM Severity - hidden'!$C$5:$G$155,5,FALSE),"-")</f>
        <v>3.7</v>
      </c>
    </row>
    <row r="60" spans="1:47" x14ac:dyDescent="0.35">
      <c r="A60" t="s">
        <v>356</v>
      </c>
      <c r="B60" t="s">
        <v>354</v>
      </c>
      <c r="C60" t="s">
        <v>355</v>
      </c>
      <c r="D60" s="278" t="str">
        <f t="shared" si="0"/>
        <v>Stable</v>
      </c>
      <c r="E60" s="278" t="s">
        <v>8672</v>
      </c>
      <c r="F60" s="278">
        <v>1.2</v>
      </c>
      <c r="G60" s="278" t="s">
        <v>8672</v>
      </c>
      <c r="H60" s="278" t="s">
        <v>8672</v>
      </c>
      <c r="I60" s="278" t="s">
        <v>8672</v>
      </c>
      <c r="J60" s="278" t="s">
        <v>8672</v>
      </c>
      <c r="K60" s="278" t="s">
        <v>8672</v>
      </c>
      <c r="L60" s="278" t="s">
        <v>8672</v>
      </c>
      <c r="M60" s="278" t="s">
        <v>8672</v>
      </c>
      <c r="N60" s="278" t="s">
        <v>8672</v>
      </c>
      <c r="O60" s="278" t="s">
        <v>8672</v>
      </c>
      <c r="P60" s="278" t="s">
        <v>8672</v>
      </c>
      <c r="Q60" s="278" t="s">
        <v>8672</v>
      </c>
      <c r="R60" s="278" t="s">
        <v>8672</v>
      </c>
      <c r="S60" s="278" t="s">
        <v>8672</v>
      </c>
      <c r="T60" s="278" t="s">
        <v>8672</v>
      </c>
      <c r="U60" s="278" t="s">
        <v>8672</v>
      </c>
      <c r="V60" s="278" t="s">
        <v>8672</v>
      </c>
      <c r="W60" s="278" t="s">
        <v>8672</v>
      </c>
      <c r="X60" s="278" t="s">
        <v>8672</v>
      </c>
      <c r="Y60" s="278" t="s">
        <v>8672</v>
      </c>
      <c r="Z60" s="278" t="s">
        <v>8672</v>
      </c>
      <c r="AA60" s="278" t="s">
        <v>8672</v>
      </c>
      <c r="AB60" s="278" t="s">
        <v>8672</v>
      </c>
      <c r="AC60" s="278">
        <v>1.5</v>
      </c>
      <c r="AD60" s="278">
        <v>1.5</v>
      </c>
      <c r="AE60" s="278">
        <v>1.5</v>
      </c>
      <c r="AF60" s="278">
        <v>1.5</v>
      </c>
      <c r="AG60" s="278">
        <v>1.6</v>
      </c>
      <c r="AH60" s="278">
        <v>1.8</v>
      </c>
      <c r="AI60" s="278">
        <v>1.8</v>
      </c>
      <c r="AJ60" s="278">
        <v>1.8</v>
      </c>
      <c r="AK60" s="278">
        <v>1.8</v>
      </c>
      <c r="AL60" s="278">
        <v>1.8</v>
      </c>
      <c r="AM60" s="278">
        <v>1.8</v>
      </c>
      <c r="AN60" s="278">
        <v>1.8</v>
      </c>
      <c r="AO60" s="278">
        <v>1.8</v>
      </c>
      <c r="AP60" s="278">
        <v>1.8</v>
      </c>
      <c r="AQ60" s="278">
        <v>1.7</v>
      </c>
      <c r="AR60" s="278">
        <v>1.7</v>
      </c>
      <c r="AS60" s="278">
        <v>1.6</v>
      </c>
      <c r="AT60" s="278">
        <v>1.6</v>
      </c>
      <c r="AU60" s="278">
        <f>_xlfn.IFNA(VLOOKUP(C60,'INFORM Severity - hidden'!$C$5:$G$155,5,FALSE),"-")</f>
        <v>1.8</v>
      </c>
    </row>
    <row r="61" spans="1:47" x14ac:dyDescent="0.35">
      <c r="A61" t="s">
        <v>431</v>
      </c>
      <c r="B61" t="s">
        <v>429</v>
      </c>
      <c r="C61" t="s">
        <v>430</v>
      </c>
      <c r="D61" s="278" t="str">
        <f t="shared" si="0"/>
        <v>Decreasing</v>
      </c>
      <c r="E61" s="278" t="s">
        <v>8672</v>
      </c>
      <c r="F61" s="278" t="s">
        <v>8672</v>
      </c>
      <c r="G61" s="278">
        <v>3.8</v>
      </c>
      <c r="H61" s="278">
        <v>3.8</v>
      </c>
      <c r="I61" s="278">
        <v>3.8</v>
      </c>
      <c r="J61" s="278">
        <v>3.8</v>
      </c>
      <c r="K61" s="278">
        <v>3.8</v>
      </c>
      <c r="L61" s="278">
        <v>3.8</v>
      </c>
      <c r="M61" s="278">
        <v>3.8</v>
      </c>
      <c r="N61" s="278">
        <v>3.8</v>
      </c>
      <c r="O61" s="278">
        <v>3.8</v>
      </c>
      <c r="P61" s="278">
        <v>3.8</v>
      </c>
      <c r="Q61" s="278">
        <v>3.8</v>
      </c>
      <c r="R61" s="278">
        <v>3.8</v>
      </c>
      <c r="S61" s="278">
        <v>3.8</v>
      </c>
      <c r="T61" s="278">
        <v>4</v>
      </c>
      <c r="U61" s="278">
        <v>4</v>
      </c>
      <c r="V61" s="278">
        <v>4</v>
      </c>
      <c r="W61" s="278">
        <v>4</v>
      </c>
      <c r="X61" s="278">
        <v>4</v>
      </c>
      <c r="Y61" s="278">
        <v>4</v>
      </c>
      <c r="Z61" s="278">
        <v>4</v>
      </c>
      <c r="AA61" s="278">
        <v>4.0999999999999996</v>
      </c>
      <c r="AB61" s="278">
        <v>4.0999999999999996</v>
      </c>
      <c r="AC61" s="278">
        <v>4.0999999999999996</v>
      </c>
      <c r="AD61" s="278">
        <v>4.0999999999999996</v>
      </c>
      <c r="AE61" s="278">
        <v>4.5</v>
      </c>
      <c r="AF61" s="278">
        <v>4.5999999999999996</v>
      </c>
      <c r="AG61" s="278">
        <v>4.5999999999999996</v>
      </c>
      <c r="AH61" s="278">
        <v>4.7</v>
      </c>
      <c r="AI61" s="278">
        <v>4.7</v>
      </c>
      <c r="AJ61" s="278">
        <v>4.7</v>
      </c>
      <c r="AK61" s="278">
        <v>4.7</v>
      </c>
      <c r="AL61" s="278">
        <v>4.7</v>
      </c>
      <c r="AM61" s="278">
        <v>4.7</v>
      </c>
      <c r="AN61" s="278">
        <v>4.7</v>
      </c>
      <c r="AO61" s="278">
        <v>4.7</v>
      </c>
      <c r="AP61" s="278">
        <v>4.7</v>
      </c>
      <c r="AQ61" s="278">
        <v>4.7</v>
      </c>
      <c r="AR61" s="278">
        <v>4.7</v>
      </c>
      <c r="AS61" s="278">
        <v>4.5999999999999996</v>
      </c>
      <c r="AT61" s="278">
        <v>4.5999999999999996</v>
      </c>
      <c r="AU61" s="278">
        <f>_xlfn.IFNA(VLOOKUP(C61,'INFORM Severity - hidden'!$C$5:$G$155,5,FALSE),"-")</f>
        <v>4.5999999999999996</v>
      </c>
    </row>
    <row r="62" spans="1:47" x14ac:dyDescent="0.35">
      <c r="A62"/>
      <c r="B62"/>
      <c r="C62" t="s">
        <v>8695</v>
      </c>
      <c r="D62" s="278" t="str">
        <f t="shared" si="0"/>
        <v>-</v>
      </c>
      <c r="E62" s="278" t="s">
        <v>8672</v>
      </c>
      <c r="F62" s="278" t="s">
        <v>8672</v>
      </c>
      <c r="G62" s="278" t="s">
        <v>8672</v>
      </c>
      <c r="H62" s="278" t="s">
        <v>8672</v>
      </c>
      <c r="I62" s="278" t="s">
        <v>8672</v>
      </c>
      <c r="J62" s="278" t="s">
        <v>8672</v>
      </c>
      <c r="K62" s="278" t="s">
        <v>8672</v>
      </c>
      <c r="L62" s="278" t="s">
        <v>8672</v>
      </c>
      <c r="M62" s="278" t="s">
        <v>8672</v>
      </c>
      <c r="N62" s="278" t="s">
        <v>8672</v>
      </c>
      <c r="O62" s="278" t="s">
        <v>8672</v>
      </c>
      <c r="P62" s="278" t="s">
        <v>8672</v>
      </c>
      <c r="Q62" s="278" t="s">
        <v>8672</v>
      </c>
      <c r="R62" s="278" t="s">
        <v>8672</v>
      </c>
      <c r="S62" s="278" t="s">
        <v>8672</v>
      </c>
      <c r="T62" s="278" t="s">
        <v>8672</v>
      </c>
      <c r="U62" s="278" t="s">
        <v>8672</v>
      </c>
      <c r="V62" s="278">
        <v>2.4</v>
      </c>
      <c r="W62" s="278">
        <v>2.4</v>
      </c>
      <c r="X62" s="278">
        <v>2.4</v>
      </c>
      <c r="Y62" s="278">
        <v>2.4</v>
      </c>
      <c r="Z62" s="278">
        <v>2.4</v>
      </c>
      <c r="AA62" s="278">
        <v>2.6</v>
      </c>
      <c r="AB62" s="278">
        <v>2.6</v>
      </c>
      <c r="AC62" s="278">
        <v>2.6</v>
      </c>
      <c r="AD62" s="278">
        <v>2.6</v>
      </c>
      <c r="AE62" s="278">
        <v>2.6</v>
      </c>
      <c r="AF62" s="278">
        <v>2.7</v>
      </c>
      <c r="AG62" s="278">
        <v>2.7</v>
      </c>
      <c r="AH62" s="278">
        <v>2.4</v>
      </c>
      <c r="AI62" s="278">
        <v>2.4</v>
      </c>
      <c r="AJ62" s="278">
        <v>2.4</v>
      </c>
      <c r="AK62" s="278">
        <v>2.7</v>
      </c>
      <c r="AL62" s="278">
        <v>2.6</v>
      </c>
      <c r="AM62" s="278">
        <v>2.6</v>
      </c>
      <c r="AN62" s="278">
        <v>2.5</v>
      </c>
      <c r="AO62" s="278" t="s">
        <v>8672</v>
      </c>
      <c r="AP62" s="278" t="s">
        <v>8672</v>
      </c>
      <c r="AQ62" s="278" t="s">
        <v>8672</v>
      </c>
      <c r="AR62" s="278" t="s">
        <v>8672</v>
      </c>
      <c r="AS62" s="278" t="s">
        <v>8672</v>
      </c>
      <c r="AT62" s="278" t="s">
        <v>8672</v>
      </c>
      <c r="AU62" s="278" t="str">
        <f>_xlfn.IFNA(VLOOKUP(C62,'INFORM Severity - hidden'!$C$5:$G$155,5,FALSE),"-")</f>
        <v>-</v>
      </c>
    </row>
    <row r="63" spans="1:47" x14ac:dyDescent="0.35">
      <c r="A63" t="s">
        <v>431</v>
      </c>
      <c r="B63" t="s">
        <v>1420</v>
      </c>
      <c r="C63" t="s">
        <v>1421</v>
      </c>
      <c r="D63" s="278" t="str">
        <f t="shared" si="0"/>
        <v>Decreasing</v>
      </c>
      <c r="E63" s="278" t="s">
        <v>8672</v>
      </c>
      <c r="F63" s="278" t="s">
        <v>8672</v>
      </c>
      <c r="G63" s="278" t="s">
        <v>8672</v>
      </c>
      <c r="H63" s="278" t="s">
        <v>8672</v>
      </c>
      <c r="I63" s="278" t="s">
        <v>8672</v>
      </c>
      <c r="J63" s="278" t="s">
        <v>8672</v>
      </c>
      <c r="K63" s="278" t="s">
        <v>8672</v>
      </c>
      <c r="L63" s="278" t="s">
        <v>8672</v>
      </c>
      <c r="M63" s="278" t="s">
        <v>8672</v>
      </c>
      <c r="N63" s="278" t="s">
        <v>8672</v>
      </c>
      <c r="O63" s="278" t="s">
        <v>8672</v>
      </c>
      <c r="P63" s="278" t="s">
        <v>8672</v>
      </c>
      <c r="Q63" s="278" t="s">
        <v>8672</v>
      </c>
      <c r="R63" s="278" t="s">
        <v>8672</v>
      </c>
      <c r="S63" s="278" t="s">
        <v>8672</v>
      </c>
      <c r="T63" s="278" t="s">
        <v>8672</v>
      </c>
      <c r="U63" s="278" t="s">
        <v>8672</v>
      </c>
      <c r="V63" s="278" t="s">
        <v>8672</v>
      </c>
      <c r="W63" s="278">
        <v>2.8</v>
      </c>
      <c r="X63" s="278">
        <v>2.8</v>
      </c>
      <c r="Y63" s="278">
        <v>2.8</v>
      </c>
      <c r="Z63" s="278">
        <v>2.8</v>
      </c>
      <c r="AA63" s="278">
        <v>2.9</v>
      </c>
      <c r="AB63" s="278">
        <v>2.9</v>
      </c>
      <c r="AC63" s="278">
        <v>2.9</v>
      </c>
      <c r="AD63" s="278">
        <v>2.9</v>
      </c>
      <c r="AE63" s="278">
        <v>3</v>
      </c>
      <c r="AF63" s="278">
        <v>3</v>
      </c>
      <c r="AG63" s="278">
        <v>3</v>
      </c>
      <c r="AH63" s="278">
        <v>3.1</v>
      </c>
      <c r="AI63" s="278">
        <v>3.1</v>
      </c>
      <c r="AJ63" s="278">
        <v>3.1</v>
      </c>
      <c r="AK63" s="278">
        <v>3.1</v>
      </c>
      <c r="AL63" s="278">
        <v>3.1</v>
      </c>
      <c r="AM63" s="278">
        <v>3.1</v>
      </c>
      <c r="AN63" s="278">
        <v>3.1</v>
      </c>
      <c r="AO63" s="278">
        <v>3.1</v>
      </c>
      <c r="AP63" s="278">
        <v>3.1</v>
      </c>
      <c r="AQ63" s="278">
        <v>3.1</v>
      </c>
      <c r="AR63" s="278">
        <v>3.1</v>
      </c>
      <c r="AS63" s="278">
        <v>3</v>
      </c>
      <c r="AT63" s="278">
        <v>2.6</v>
      </c>
      <c r="AU63" s="278">
        <f>_xlfn.IFNA(VLOOKUP(C63,'INFORM Severity - hidden'!$C$5:$G$155,5,FALSE),"-")</f>
        <v>3</v>
      </c>
    </row>
    <row r="64" spans="1:47" x14ac:dyDescent="0.35">
      <c r="A64" t="s">
        <v>431</v>
      </c>
      <c r="B64" t="s">
        <v>1881</v>
      </c>
      <c r="C64" t="s">
        <v>1882</v>
      </c>
      <c r="D64" s="278" t="str">
        <f t="shared" si="0"/>
        <v>Decreasing</v>
      </c>
      <c r="E64" s="278" t="s">
        <v>8672</v>
      </c>
      <c r="F64" s="278" t="s">
        <v>8672</v>
      </c>
      <c r="G64" s="278" t="s">
        <v>8672</v>
      </c>
      <c r="H64" s="278" t="s">
        <v>8672</v>
      </c>
      <c r="I64" s="278" t="s">
        <v>8672</v>
      </c>
      <c r="J64" s="278" t="s">
        <v>8672</v>
      </c>
      <c r="K64" s="278" t="s">
        <v>8672</v>
      </c>
      <c r="L64" s="278" t="s">
        <v>8672</v>
      </c>
      <c r="M64" s="278" t="s">
        <v>8672</v>
      </c>
      <c r="N64" s="278" t="s">
        <v>8672</v>
      </c>
      <c r="O64" s="278" t="s">
        <v>8672</v>
      </c>
      <c r="P64" s="278" t="s">
        <v>8672</v>
      </c>
      <c r="Q64" s="278" t="s">
        <v>8672</v>
      </c>
      <c r="R64" s="278" t="s">
        <v>8672</v>
      </c>
      <c r="S64" s="278" t="s">
        <v>8672</v>
      </c>
      <c r="T64" s="278" t="s">
        <v>8672</v>
      </c>
      <c r="U64" s="278" t="s">
        <v>8672</v>
      </c>
      <c r="V64" s="278" t="s">
        <v>8672</v>
      </c>
      <c r="W64" s="278" t="s">
        <v>8672</v>
      </c>
      <c r="X64" s="278" t="s">
        <v>8672</v>
      </c>
      <c r="Y64" s="278" t="s">
        <v>8672</v>
      </c>
      <c r="Z64" s="278" t="s">
        <v>8672</v>
      </c>
      <c r="AA64" s="278" t="s">
        <v>8672</v>
      </c>
      <c r="AB64" s="278">
        <v>4.2</v>
      </c>
      <c r="AC64" s="278">
        <v>3.7</v>
      </c>
      <c r="AD64" s="278">
        <v>3.7</v>
      </c>
      <c r="AE64" s="278">
        <v>3.7</v>
      </c>
      <c r="AF64" s="278">
        <v>3.7</v>
      </c>
      <c r="AG64" s="278">
        <v>3.7</v>
      </c>
      <c r="AH64" s="278">
        <v>4.4000000000000004</v>
      </c>
      <c r="AI64" s="278">
        <v>4.4000000000000004</v>
      </c>
      <c r="AJ64" s="278">
        <v>4.4000000000000004</v>
      </c>
      <c r="AK64" s="278">
        <v>4.4000000000000004</v>
      </c>
      <c r="AL64" s="278">
        <v>4.4000000000000004</v>
      </c>
      <c r="AM64" s="278">
        <v>4.3</v>
      </c>
      <c r="AN64" s="278">
        <v>4.4000000000000004</v>
      </c>
      <c r="AO64" s="278">
        <v>4.4000000000000004</v>
      </c>
      <c r="AP64" s="278">
        <v>4.4000000000000004</v>
      </c>
      <c r="AQ64" s="278">
        <v>4.4000000000000004</v>
      </c>
      <c r="AR64" s="278">
        <v>4.4000000000000004</v>
      </c>
      <c r="AS64" s="278">
        <v>4.3</v>
      </c>
      <c r="AT64" s="278">
        <v>4.2</v>
      </c>
      <c r="AU64" s="278">
        <f>_xlfn.IFNA(VLOOKUP(C64,'INFORM Severity - hidden'!$C$5:$G$155,5,FALSE),"-")</f>
        <v>4.2</v>
      </c>
    </row>
    <row r="65" spans="1:47" x14ac:dyDescent="0.35">
      <c r="A65" t="s">
        <v>431</v>
      </c>
      <c r="B65" t="s">
        <v>2463</v>
      </c>
      <c r="C65" t="s">
        <v>2464</v>
      </c>
      <c r="D65" s="278" t="str">
        <f t="shared" si="0"/>
        <v>Increasing</v>
      </c>
      <c r="E65" s="278" t="s">
        <v>8672</v>
      </c>
      <c r="F65" s="278" t="s">
        <v>8672</v>
      </c>
      <c r="G65" s="278" t="s">
        <v>8672</v>
      </c>
      <c r="H65" s="278" t="s">
        <v>8672</v>
      </c>
      <c r="I65" s="278" t="s">
        <v>8672</v>
      </c>
      <c r="J65" s="278" t="s">
        <v>8672</v>
      </c>
      <c r="K65" s="278" t="s">
        <v>8672</v>
      </c>
      <c r="L65" s="278" t="s">
        <v>8672</v>
      </c>
      <c r="M65" s="278" t="s">
        <v>8672</v>
      </c>
      <c r="N65" s="278" t="s">
        <v>8672</v>
      </c>
      <c r="O65" s="278" t="s">
        <v>8672</v>
      </c>
      <c r="P65" s="278" t="s">
        <v>8672</v>
      </c>
      <c r="Q65" s="278" t="s">
        <v>8672</v>
      </c>
      <c r="R65" s="278" t="s">
        <v>8672</v>
      </c>
      <c r="S65" s="278" t="s">
        <v>8672</v>
      </c>
      <c r="T65" s="278" t="s">
        <v>8672</v>
      </c>
      <c r="U65" s="278" t="s">
        <v>8672</v>
      </c>
      <c r="V65" s="278" t="s">
        <v>8672</v>
      </c>
      <c r="W65" s="278" t="s">
        <v>8672</v>
      </c>
      <c r="X65" s="278" t="s">
        <v>8672</v>
      </c>
      <c r="Y65" s="278" t="s">
        <v>8672</v>
      </c>
      <c r="Z65" s="278" t="s">
        <v>8672</v>
      </c>
      <c r="AA65" s="278" t="s">
        <v>8672</v>
      </c>
      <c r="AB65" s="278" t="s">
        <v>8672</v>
      </c>
      <c r="AC65" s="278" t="s">
        <v>8672</v>
      </c>
      <c r="AD65" s="278" t="s">
        <v>8672</v>
      </c>
      <c r="AE65" s="278" t="s">
        <v>8672</v>
      </c>
      <c r="AF65" s="278" t="s">
        <v>8672</v>
      </c>
      <c r="AG65" s="278" t="s">
        <v>8672</v>
      </c>
      <c r="AH65" s="278" t="s">
        <v>8672</v>
      </c>
      <c r="AI65" s="278" t="s">
        <v>8672</v>
      </c>
      <c r="AJ65" s="278" t="s">
        <v>8672</v>
      </c>
      <c r="AK65" s="278" t="s">
        <v>8672</v>
      </c>
      <c r="AL65" s="278" t="s">
        <v>8672</v>
      </c>
      <c r="AM65" s="278" t="s">
        <v>8672</v>
      </c>
      <c r="AN65" s="278" t="s">
        <v>8672</v>
      </c>
      <c r="AO65" s="278" t="s">
        <v>8672</v>
      </c>
      <c r="AP65" s="278">
        <v>2.7</v>
      </c>
      <c r="AQ65" s="278">
        <v>2.6</v>
      </c>
      <c r="AR65" s="278">
        <v>2.8</v>
      </c>
      <c r="AS65" s="278">
        <v>2.8</v>
      </c>
      <c r="AT65" s="278">
        <v>3.5</v>
      </c>
      <c r="AU65" s="278">
        <f>_xlfn.IFNA(VLOOKUP(C65,'INFORM Severity - hidden'!$C$5:$G$155,5,FALSE),"-")</f>
        <v>3.5</v>
      </c>
    </row>
    <row r="66" spans="1:47" x14ac:dyDescent="0.35">
      <c r="A66"/>
      <c r="B66"/>
      <c r="C66" t="s">
        <v>8696</v>
      </c>
      <c r="D66" s="278" t="str">
        <f t="shared" si="0"/>
        <v>-</v>
      </c>
      <c r="E66" s="278" t="s">
        <v>8672</v>
      </c>
      <c r="F66" s="278" t="s">
        <v>8672</v>
      </c>
      <c r="G66" s="278" t="s">
        <v>8672</v>
      </c>
      <c r="H66" s="278" t="s">
        <v>8672</v>
      </c>
      <c r="I66" s="278" t="s">
        <v>8672</v>
      </c>
      <c r="J66" s="278" t="s">
        <v>8672</v>
      </c>
      <c r="K66" s="278" t="s">
        <v>8672</v>
      </c>
      <c r="L66" s="278" t="s">
        <v>8672</v>
      </c>
      <c r="M66" s="278" t="s">
        <v>8672</v>
      </c>
      <c r="N66" s="278" t="s">
        <v>8672</v>
      </c>
      <c r="O66" s="278" t="s">
        <v>8672</v>
      </c>
      <c r="P66" s="278" t="s">
        <v>8672</v>
      </c>
      <c r="Q66" s="278" t="s">
        <v>8672</v>
      </c>
      <c r="R66" s="278" t="s">
        <v>8672</v>
      </c>
      <c r="S66" s="278" t="s">
        <v>8672</v>
      </c>
      <c r="T66" s="278" t="s">
        <v>8672</v>
      </c>
      <c r="U66" s="278" t="s">
        <v>8672</v>
      </c>
      <c r="V66" s="278" t="s">
        <v>8672</v>
      </c>
      <c r="W66" s="278" t="s">
        <v>8672</v>
      </c>
      <c r="X66" s="278" t="s">
        <v>8672</v>
      </c>
      <c r="Y66" s="278" t="s">
        <v>8672</v>
      </c>
      <c r="Z66" s="278" t="s">
        <v>8672</v>
      </c>
      <c r="AA66" s="278" t="s">
        <v>8672</v>
      </c>
      <c r="AB66" s="278" t="s">
        <v>8672</v>
      </c>
      <c r="AC66" s="278">
        <v>1.4</v>
      </c>
      <c r="AD66" s="278">
        <v>1.4</v>
      </c>
      <c r="AE66" s="278">
        <v>1.4</v>
      </c>
      <c r="AF66" s="278">
        <v>1.4</v>
      </c>
      <c r="AG66" s="278" t="s">
        <v>8672</v>
      </c>
      <c r="AH66" s="278" t="s">
        <v>8672</v>
      </c>
      <c r="AI66" s="278" t="s">
        <v>8672</v>
      </c>
      <c r="AJ66" s="278" t="s">
        <v>8672</v>
      </c>
      <c r="AK66" s="278" t="s">
        <v>8672</v>
      </c>
      <c r="AL66" s="278" t="s">
        <v>8672</v>
      </c>
      <c r="AM66" s="278" t="s">
        <v>8672</v>
      </c>
      <c r="AN66" s="278" t="s">
        <v>8672</v>
      </c>
      <c r="AO66" s="278" t="s">
        <v>8672</v>
      </c>
      <c r="AP66" s="278" t="s">
        <v>8672</v>
      </c>
      <c r="AQ66" s="278" t="s">
        <v>8672</v>
      </c>
      <c r="AR66" s="278" t="s">
        <v>8672</v>
      </c>
      <c r="AS66" s="278" t="s">
        <v>8672</v>
      </c>
      <c r="AT66" s="278" t="s">
        <v>8672</v>
      </c>
      <c r="AU66" s="278" t="str">
        <f>_xlfn.IFNA(VLOOKUP(C66,'INFORM Severity - hidden'!$C$5:$G$155,5,FALSE),"-")</f>
        <v>-</v>
      </c>
    </row>
    <row r="67" spans="1:47" x14ac:dyDescent="0.35">
      <c r="A67" t="s">
        <v>122</v>
      </c>
      <c r="B67" t="s">
        <v>120</v>
      </c>
      <c r="C67" t="s">
        <v>121</v>
      </c>
      <c r="D67" s="278" t="str">
        <f t="shared" ref="D67:D130" si="1">IF(AU67="-","-",IFERROR(IF(ROUND(AVERAGE(AS67:AU67),1)=ROUND(AVERAGE(AP67:AR67),1),"Stable",IF(ROUND(AVERAGE(AS67:AU67),1)&lt;ROUND(AVERAGE(AP67:AR67),1),"Decreasing",IF(ROUND(AVERAGE(AS67:AU67),1)&gt;ROUND(AVERAGE(AP67:AR67),1),"Increasing"))),"-"))</f>
        <v>Stable</v>
      </c>
      <c r="E67" s="278" t="s">
        <v>8672</v>
      </c>
      <c r="F67" s="278">
        <v>1</v>
      </c>
      <c r="G67" s="278">
        <v>1</v>
      </c>
      <c r="H67" s="278">
        <v>1.7</v>
      </c>
      <c r="I67" s="278">
        <v>1.5</v>
      </c>
      <c r="J67" s="278">
        <v>1.5</v>
      </c>
      <c r="K67" s="278">
        <v>1.8</v>
      </c>
      <c r="L67" s="278">
        <v>1.8</v>
      </c>
      <c r="M67" s="278">
        <v>1.8</v>
      </c>
      <c r="N67" s="278">
        <v>1.9</v>
      </c>
      <c r="O67" s="278">
        <v>1.9</v>
      </c>
      <c r="P67" s="278">
        <v>1.9</v>
      </c>
      <c r="Q67" s="278">
        <v>1.9</v>
      </c>
      <c r="R67" s="278">
        <v>1.9</v>
      </c>
      <c r="S67" s="278">
        <v>2</v>
      </c>
      <c r="T67" s="278">
        <v>1.9</v>
      </c>
      <c r="U67" s="278">
        <v>2</v>
      </c>
      <c r="V67" s="278">
        <v>2.1</v>
      </c>
      <c r="W67" s="278">
        <v>2.2000000000000002</v>
      </c>
      <c r="X67" s="278">
        <v>1.9</v>
      </c>
      <c r="Y67" s="278">
        <v>1.9</v>
      </c>
      <c r="Z67" s="278">
        <v>1.9</v>
      </c>
      <c r="AA67" s="278">
        <v>1.8</v>
      </c>
      <c r="AB67" s="278">
        <v>1.8</v>
      </c>
      <c r="AC67" s="278">
        <v>1.8</v>
      </c>
      <c r="AD67" s="278">
        <v>1.6</v>
      </c>
      <c r="AE67" s="278">
        <v>1.6</v>
      </c>
      <c r="AF67" s="278">
        <v>1.5</v>
      </c>
      <c r="AG67" s="278">
        <v>1.5</v>
      </c>
      <c r="AH67" s="278">
        <v>1.6</v>
      </c>
      <c r="AI67" s="278">
        <v>1.6</v>
      </c>
      <c r="AJ67" s="278">
        <v>1.6</v>
      </c>
      <c r="AK67" s="278">
        <v>1.7</v>
      </c>
      <c r="AL67" s="278">
        <v>1.7</v>
      </c>
      <c r="AM67" s="278">
        <v>1.7</v>
      </c>
      <c r="AN67" s="278">
        <v>1.6</v>
      </c>
      <c r="AO67" s="278">
        <v>1.6</v>
      </c>
      <c r="AP67" s="278">
        <v>1.6</v>
      </c>
      <c r="AQ67" s="278">
        <v>1.6</v>
      </c>
      <c r="AR67" s="278">
        <v>1.6</v>
      </c>
      <c r="AS67" s="278">
        <v>1.6</v>
      </c>
      <c r="AT67" s="278">
        <v>1.6</v>
      </c>
      <c r="AU67" s="278">
        <f>_xlfn.IFNA(VLOOKUP(C67,'INFORM Severity - hidden'!$C$5:$G$155,5,FALSE),"-")</f>
        <v>1.6</v>
      </c>
    </row>
    <row r="68" spans="1:47" x14ac:dyDescent="0.35">
      <c r="A68" t="s">
        <v>3343</v>
      </c>
      <c r="B68" t="s">
        <v>3341</v>
      </c>
      <c r="C68" t="s">
        <v>3342</v>
      </c>
      <c r="D68" s="278" t="str">
        <f t="shared" si="1"/>
        <v>Increasing</v>
      </c>
      <c r="E68" s="278" t="s">
        <v>8672</v>
      </c>
      <c r="F68" s="278">
        <v>3.4</v>
      </c>
      <c r="G68" s="278">
        <v>3.4</v>
      </c>
      <c r="H68" s="278">
        <v>4</v>
      </c>
      <c r="I68" s="278">
        <v>3.7</v>
      </c>
      <c r="J68" s="278">
        <v>3.5</v>
      </c>
      <c r="K68" s="278">
        <v>3.5</v>
      </c>
      <c r="L68" s="278">
        <v>3.5</v>
      </c>
      <c r="M68" s="278">
        <v>3.5</v>
      </c>
      <c r="N68" s="278">
        <v>3.5</v>
      </c>
      <c r="O68" s="278">
        <v>3.5</v>
      </c>
      <c r="P68" s="278">
        <v>3.5</v>
      </c>
      <c r="Q68" s="278">
        <v>3.5</v>
      </c>
      <c r="R68" s="278">
        <v>3.3</v>
      </c>
      <c r="S68" s="278">
        <v>3.3</v>
      </c>
      <c r="T68" s="278">
        <v>3.4</v>
      </c>
      <c r="U68" s="278">
        <v>3.4</v>
      </c>
      <c r="V68" s="278">
        <v>3.4</v>
      </c>
      <c r="W68" s="278">
        <v>3.4</v>
      </c>
      <c r="X68" s="278">
        <v>3.4</v>
      </c>
      <c r="Y68" s="278">
        <v>3.4</v>
      </c>
      <c r="Z68" s="278">
        <v>3.4</v>
      </c>
      <c r="AA68" s="278">
        <v>3.4</v>
      </c>
      <c r="AB68" s="278">
        <v>3.4</v>
      </c>
      <c r="AC68" s="278">
        <v>3.4</v>
      </c>
      <c r="AD68" s="278">
        <v>3.4</v>
      </c>
      <c r="AE68" s="278">
        <v>3.4</v>
      </c>
      <c r="AF68" s="278">
        <v>3.4</v>
      </c>
      <c r="AG68" s="278">
        <v>3.4</v>
      </c>
      <c r="AH68" s="278">
        <v>3.4</v>
      </c>
      <c r="AI68" s="278">
        <v>3.4</v>
      </c>
      <c r="AJ68" s="278">
        <v>3.4</v>
      </c>
      <c r="AK68" s="278">
        <v>3.4</v>
      </c>
      <c r="AL68" s="278">
        <v>3.4</v>
      </c>
      <c r="AM68" s="278">
        <v>3.5</v>
      </c>
      <c r="AN68" s="278">
        <v>3.5</v>
      </c>
      <c r="AO68" s="278">
        <v>3.5</v>
      </c>
      <c r="AP68" s="278">
        <v>3.5</v>
      </c>
      <c r="AQ68" s="278">
        <v>3.5</v>
      </c>
      <c r="AR68" s="278">
        <v>3.5</v>
      </c>
      <c r="AS68" s="278">
        <v>3.5</v>
      </c>
      <c r="AT68" s="278">
        <v>3.6</v>
      </c>
      <c r="AU68" s="278">
        <f>_xlfn.IFNA(VLOOKUP(C68,'INFORM Severity - hidden'!$C$5:$G$155,5,FALSE),"-")</f>
        <v>3.6</v>
      </c>
    </row>
    <row r="69" spans="1:47" x14ac:dyDescent="0.35">
      <c r="A69"/>
      <c r="B69"/>
      <c r="C69" t="s">
        <v>8697</v>
      </c>
      <c r="D69" s="278" t="str">
        <f t="shared" si="1"/>
        <v>-</v>
      </c>
      <c r="E69" s="278" t="s">
        <v>8672</v>
      </c>
      <c r="F69" s="278" t="s">
        <v>8672</v>
      </c>
      <c r="G69" s="278" t="s">
        <v>8672</v>
      </c>
      <c r="H69" s="278" t="s">
        <v>8672</v>
      </c>
      <c r="I69" s="278" t="s">
        <v>8672</v>
      </c>
      <c r="J69" s="278" t="s">
        <v>8672</v>
      </c>
      <c r="K69" s="278" t="s">
        <v>8672</v>
      </c>
      <c r="L69" s="278" t="s">
        <v>8672</v>
      </c>
      <c r="M69" s="278" t="s">
        <v>8672</v>
      </c>
      <c r="N69" s="278" t="s">
        <v>8672</v>
      </c>
      <c r="O69" s="278" t="s">
        <v>8672</v>
      </c>
      <c r="P69" s="278" t="s">
        <v>8672</v>
      </c>
      <c r="Q69" s="278" t="s">
        <v>8672</v>
      </c>
      <c r="R69" s="278" t="s">
        <v>8672</v>
      </c>
      <c r="S69" s="278" t="s">
        <v>8672</v>
      </c>
      <c r="T69" s="278" t="s">
        <v>8672</v>
      </c>
      <c r="U69" s="278" t="s">
        <v>8672</v>
      </c>
      <c r="V69" s="278" t="s">
        <v>8672</v>
      </c>
      <c r="W69" s="278" t="s">
        <v>8672</v>
      </c>
      <c r="X69" s="278" t="s">
        <v>8672</v>
      </c>
      <c r="Y69" s="278" t="s">
        <v>8672</v>
      </c>
      <c r="Z69" s="278" t="s">
        <v>8672</v>
      </c>
      <c r="AA69" s="278" t="s">
        <v>8672</v>
      </c>
      <c r="AB69" s="278">
        <v>2.7</v>
      </c>
      <c r="AC69" s="278">
        <v>3.1</v>
      </c>
      <c r="AD69" s="278">
        <v>3.1</v>
      </c>
      <c r="AE69" s="278">
        <v>3.1</v>
      </c>
      <c r="AF69" s="278">
        <v>3.1</v>
      </c>
      <c r="AG69" s="278">
        <v>3.1</v>
      </c>
      <c r="AH69" s="278">
        <v>3.1</v>
      </c>
      <c r="AI69" s="278">
        <v>3.1</v>
      </c>
      <c r="AJ69" s="278">
        <v>3.1</v>
      </c>
      <c r="AK69" s="278" t="s">
        <v>8672</v>
      </c>
      <c r="AL69" s="278" t="s">
        <v>8672</v>
      </c>
      <c r="AM69" s="278" t="s">
        <v>8672</v>
      </c>
      <c r="AN69" s="278" t="s">
        <v>8672</v>
      </c>
      <c r="AO69" s="278" t="s">
        <v>8672</v>
      </c>
      <c r="AP69" s="278" t="s">
        <v>8672</v>
      </c>
      <c r="AQ69" s="278" t="s">
        <v>8672</v>
      </c>
      <c r="AR69" s="278" t="s">
        <v>8672</v>
      </c>
      <c r="AS69" s="278" t="s">
        <v>8672</v>
      </c>
      <c r="AT69" s="278" t="s">
        <v>8672</v>
      </c>
      <c r="AU69" s="278" t="str">
        <f>_xlfn.IFNA(VLOOKUP(C69,'INFORM Severity - hidden'!$C$5:$G$155,5,FALSE),"-")</f>
        <v>-</v>
      </c>
    </row>
    <row r="70" spans="1:47" x14ac:dyDescent="0.35">
      <c r="A70" t="s">
        <v>3355</v>
      </c>
      <c r="B70" t="s">
        <v>3353</v>
      </c>
      <c r="C70" t="s">
        <v>3354</v>
      </c>
      <c r="D70" s="278" t="str">
        <f t="shared" si="1"/>
        <v>Decreasing</v>
      </c>
      <c r="E70" s="278" t="s">
        <v>8672</v>
      </c>
      <c r="F70" s="278">
        <v>2.2999999999999998</v>
      </c>
      <c r="G70" s="278">
        <v>2.2999999999999998</v>
      </c>
      <c r="H70" s="278">
        <v>2.8</v>
      </c>
      <c r="I70" s="278">
        <v>2.8</v>
      </c>
      <c r="J70" s="278">
        <v>2.8</v>
      </c>
      <c r="K70" s="278">
        <v>2.8</v>
      </c>
      <c r="L70" s="278">
        <v>2.8</v>
      </c>
      <c r="M70" s="278">
        <v>2.8</v>
      </c>
      <c r="N70" s="278">
        <v>2.8</v>
      </c>
      <c r="O70" s="278">
        <v>2.8</v>
      </c>
      <c r="P70" s="278">
        <v>3.2</v>
      </c>
      <c r="Q70" s="278">
        <v>3.2</v>
      </c>
      <c r="R70" s="278">
        <v>3.2</v>
      </c>
      <c r="S70" s="278">
        <v>3.2</v>
      </c>
      <c r="T70" s="278">
        <v>3.3</v>
      </c>
      <c r="U70" s="278">
        <v>3.3</v>
      </c>
      <c r="V70" s="278">
        <v>3.3</v>
      </c>
      <c r="W70" s="278">
        <v>3.3</v>
      </c>
      <c r="X70" s="278">
        <v>3.3</v>
      </c>
      <c r="Y70" s="278">
        <v>3.3</v>
      </c>
      <c r="Z70" s="278">
        <v>3.2</v>
      </c>
      <c r="AA70" s="278">
        <v>3.3</v>
      </c>
      <c r="AB70" s="278">
        <v>3.3</v>
      </c>
      <c r="AC70" s="278">
        <v>3.3</v>
      </c>
      <c r="AD70" s="278">
        <v>3.3</v>
      </c>
      <c r="AE70" s="278">
        <v>3.3</v>
      </c>
      <c r="AF70" s="278">
        <v>3.3</v>
      </c>
      <c r="AG70" s="278">
        <v>3.3</v>
      </c>
      <c r="AH70" s="278">
        <v>3.3</v>
      </c>
      <c r="AI70" s="278">
        <v>3.3</v>
      </c>
      <c r="AJ70" s="278">
        <v>3.3</v>
      </c>
      <c r="AK70" s="278">
        <v>3.3</v>
      </c>
      <c r="AL70" s="278">
        <v>3.3</v>
      </c>
      <c r="AM70" s="278">
        <v>3.7</v>
      </c>
      <c r="AN70" s="278">
        <v>3.7</v>
      </c>
      <c r="AO70" s="278">
        <v>3.7</v>
      </c>
      <c r="AP70" s="278">
        <v>3.7</v>
      </c>
      <c r="AQ70" s="278">
        <v>3.7</v>
      </c>
      <c r="AR70" s="278">
        <v>3.7</v>
      </c>
      <c r="AS70" s="278">
        <v>3.6</v>
      </c>
      <c r="AT70" s="278">
        <v>3.3</v>
      </c>
      <c r="AU70" s="278">
        <f>_xlfn.IFNA(VLOOKUP(C70,'INFORM Severity - hidden'!$C$5:$G$155,5,FALSE),"-")</f>
        <v>3.3</v>
      </c>
    </row>
    <row r="71" spans="1:47" x14ac:dyDescent="0.35">
      <c r="A71"/>
      <c r="B71"/>
      <c r="C71" t="s">
        <v>8698</v>
      </c>
      <c r="D71" s="278" t="str">
        <f t="shared" si="1"/>
        <v>-</v>
      </c>
      <c r="E71" s="278" t="s">
        <v>8672</v>
      </c>
      <c r="F71" s="278" t="s">
        <v>8672</v>
      </c>
      <c r="G71" s="278" t="s">
        <v>8672</v>
      </c>
      <c r="H71" s="278" t="s">
        <v>8672</v>
      </c>
      <c r="I71" s="278" t="s">
        <v>8672</v>
      </c>
      <c r="J71" s="278" t="s">
        <v>8672</v>
      </c>
      <c r="K71" s="278" t="s">
        <v>8672</v>
      </c>
      <c r="L71" s="278" t="s">
        <v>8672</v>
      </c>
      <c r="M71" s="278" t="s">
        <v>8672</v>
      </c>
      <c r="N71" s="278" t="s">
        <v>8672</v>
      </c>
      <c r="O71" s="278" t="s">
        <v>8672</v>
      </c>
      <c r="P71" s="278" t="s">
        <v>8672</v>
      </c>
      <c r="Q71" s="278" t="s">
        <v>8672</v>
      </c>
      <c r="R71" s="278" t="s">
        <v>8672</v>
      </c>
      <c r="S71" s="278" t="s">
        <v>8672</v>
      </c>
      <c r="T71" s="278" t="s">
        <v>8672</v>
      </c>
      <c r="U71" s="278" t="s">
        <v>8672</v>
      </c>
      <c r="V71" s="278" t="s">
        <v>8672</v>
      </c>
      <c r="W71" s="278" t="s">
        <v>8672</v>
      </c>
      <c r="X71" s="278" t="s">
        <v>8672</v>
      </c>
      <c r="Y71" s="278" t="s">
        <v>8672</v>
      </c>
      <c r="Z71" s="278" t="s">
        <v>8672</v>
      </c>
      <c r="AA71" s="278" t="s">
        <v>8672</v>
      </c>
      <c r="AB71" s="278">
        <v>3.1</v>
      </c>
      <c r="AC71" s="278">
        <v>3.3</v>
      </c>
      <c r="AD71" s="278">
        <v>3.3</v>
      </c>
      <c r="AE71" s="278">
        <v>3.3</v>
      </c>
      <c r="AF71" s="278">
        <v>3.3</v>
      </c>
      <c r="AG71" s="278">
        <v>3.3</v>
      </c>
      <c r="AH71" s="278">
        <v>3.3</v>
      </c>
      <c r="AI71" s="278">
        <v>3.3</v>
      </c>
      <c r="AJ71" s="278">
        <v>3.3</v>
      </c>
      <c r="AK71" s="278">
        <v>3.3</v>
      </c>
      <c r="AL71" s="278" t="s">
        <v>8672</v>
      </c>
      <c r="AM71" s="278" t="s">
        <v>8672</v>
      </c>
      <c r="AN71" s="278" t="s">
        <v>8672</v>
      </c>
      <c r="AO71" s="278" t="s">
        <v>8672</v>
      </c>
      <c r="AP71" s="278" t="s">
        <v>8672</v>
      </c>
      <c r="AQ71" s="278" t="s">
        <v>8672</v>
      </c>
      <c r="AR71" s="278" t="s">
        <v>8672</v>
      </c>
      <c r="AS71" s="278" t="s">
        <v>8672</v>
      </c>
      <c r="AT71" s="278" t="s">
        <v>8672</v>
      </c>
      <c r="AU71" s="278" t="str">
        <f>_xlfn.IFNA(VLOOKUP(C71,'INFORM Severity - hidden'!$C$5:$G$155,5,FALSE),"-")</f>
        <v>-</v>
      </c>
    </row>
    <row r="72" spans="1:47" x14ac:dyDescent="0.35">
      <c r="A72" t="s">
        <v>3553</v>
      </c>
      <c r="B72" t="s">
        <v>3551</v>
      </c>
      <c r="C72" t="s">
        <v>3552</v>
      </c>
      <c r="D72" s="278" t="str">
        <f t="shared" si="1"/>
        <v>Stable</v>
      </c>
      <c r="E72" s="278">
        <v>3.4</v>
      </c>
      <c r="F72" s="278">
        <v>2.9</v>
      </c>
      <c r="G72" s="278">
        <v>2.9</v>
      </c>
      <c r="H72" s="278">
        <v>3.2</v>
      </c>
      <c r="I72" s="278">
        <v>3.2</v>
      </c>
      <c r="J72" s="278">
        <v>3.3</v>
      </c>
      <c r="K72" s="278">
        <v>3.3</v>
      </c>
      <c r="L72" s="278">
        <v>3.3</v>
      </c>
      <c r="M72" s="278">
        <v>3.3</v>
      </c>
      <c r="N72" s="278">
        <v>3.3</v>
      </c>
      <c r="O72" s="278">
        <v>3.4</v>
      </c>
      <c r="P72" s="278">
        <v>3.4</v>
      </c>
      <c r="Q72" s="278">
        <v>3.4</v>
      </c>
      <c r="R72" s="278">
        <v>3.4</v>
      </c>
      <c r="S72" s="278">
        <v>3.5</v>
      </c>
      <c r="T72" s="278">
        <v>3.5</v>
      </c>
      <c r="U72" s="278">
        <v>3.5</v>
      </c>
      <c r="V72" s="278">
        <v>3.5</v>
      </c>
      <c r="W72" s="278">
        <v>3.5</v>
      </c>
      <c r="X72" s="278">
        <v>3.5</v>
      </c>
      <c r="Y72" s="278">
        <v>3.4</v>
      </c>
      <c r="Z72" s="278">
        <v>3.5</v>
      </c>
      <c r="AA72" s="278">
        <v>3.5</v>
      </c>
      <c r="AB72" s="278">
        <v>3.5</v>
      </c>
      <c r="AC72" s="278">
        <v>3.5</v>
      </c>
      <c r="AD72" s="278">
        <v>3.5</v>
      </c>
      <c r="AE72" s="278">
        <v>3.8</v>
      </c>
      <c r="AF72" s="278">
        <v>3.8</v>
      </c>
      <c r="AG72" s="278">
        <v>3.8</v>
      </c>
      <c r="AH72" s="278">
        <v>3.8</v>
      </c>
      <c r="AI72" s="278">
        <v>3.8</v>
      </c>
      <c r="AJ72" s="278">
        <v>4.0999999999999996</v>
      </c>
      <c r="AK72" s="278">
        <v>4.0999999999999996</v>
      </c>
      <c r="AL72" s="278">
        <v>4.0999999999999996</v>
      </c>
      <c r="AM72" s="278">
        <v>4.0999999999999996</v>
      </c>
      <c r="AN72" s="278">
        <v>4.0999999999999996</v>
      </c>
      <c r="AO72" s="278">
        <v>4.0999999999999996</v>
      </c>
      <c r="AP72" s="278">
        <v>4.0999999999999996</v>
      </c>
      <c r="AQ72" s="278">
        <v>4.0999999999999996</v>
      </c>
      <c r="AR72" s="278">
        <v>4.0999999999999996</v>
      </c>
      <c r="AS72" s="278">
        <v>4</v>
      </c>
      <c r="AT72" s="278">
        <v>4.2</v>
      </c>
      <c r="AU72" s="278">
        <f>_xlfn.IFNA(VLOOKUP(C72,'INFORM Severity - hidden'!$C$5:$G$155,5,FALSE),"-")</f>
        <v>4.2</v>
      </c>
    </row>
    <row r="73" spans="1:47" x14ac:dyDescent="0.35">
      <c r="A73" t="s">
        <v>3553</v>
      </c>
      <c r="B73" t="s">
        <v>3563</v>
      </c>
      <c r="C73" t="s">
        <v>3564</v>
      </c>
      <c r="D73" s="278" t="str">
        <f t="shared" si="1"/>
        <v>Decreasing</v>
      </c>
      <c r="E73" s="278" t="s">
        <v>8672</v>
      </c>
      <c r="F73" s="278" t="s">
        <v>8672</v>
      </c>
      <c r="G73" s="278" t="s">
        <v>8672</v>
      </c>
      <c r="H73" s="278" t="s">
        <v>8672</v>
      </c>
      <c r="I73" s="278" t="s">
        <v>8672</v>
      </c>
      <c r="J73" s="278" t="s">
        <v>8672</v>
      </c>
      <c r="K73" s="278" t="s">
        <v>8672</v>
      </c>
      <c r="L73" s="278" t="s">
        <v>8672</v>
      </c>
      <c r="M73" s="278" t="s">
        <v>8672</v>
      </c>
      <c r="N73" s="278" t="s">
        <v>8672</v>
      </c>
      <c r="O73" s="278" t="s">
        <v>8672</v>
      </c>
      <c r="P73" s="278" t="s">
        <v>8672</v>
      </c>
      <c r="Q73" s="278" t="s">
        <v>8672</v>
      </c>
      <c r="R73" s="278" t="s">
        <v>8672</v>
      </c>
      <c r="S73" s="278" t="s">
        <v>8672</v>
      </c>
      <c r="T73" s="278" t="s">
        <v>8672</v>
      </c>
      <c r="U73" s="278" t="s">
        <v>8672</v>
      </c>
      <c r="V73" s="278" t="s">
        <v>8672</v>
      </c>
      <c r="W73" s="278" t="s">
        <v>8672</v>
      </c>
      <c r="X73" s="278" t="s">
        <v>8672</v>
      </c>
      <c r="Y73" s="278" t="s">
        <v>8672</v>
      </c>
      <c r="Z73" s="278" t="s">
        <v>8672</v>
      </c>
      <c r="AA73" s="278" t="s">
        <v>8672</v>
      </c>
      <c r="AB73" s="278" t="s">
        <v>8672</v>
      </c>
      <c r="AC73" s="278" t="s">
        <v>8672</v>
      </c>
      <c r="AD73" s="278" t="s">
        <v>8672</v>
      </c>
      <c r="AE73" s="278" t="s">
        <v>8672</v>
      </c>
      <c r="AF73" s="278" t="s">
        <v>8672</v>
      </c>
      <c r="AG73" s="278" t="s">
        <v>8672</v>
      </c>
      <c r="AH73" s="278" t="s">
        <v>8672</v>
      </c>
      <c r="AI73" s="278" t="s">
        <v>8672</v>
      </c>
      <c r="AJ73" s="278">
        <v>3</v>
      </c>
      <c r="AK73" s="278">
        <v>3</v>
      </c>
      <c r="AL73" s="278">
        <v>3.1</v>
      </c>
      <c r="AM73" s="278">
        <v>3.1</v>
      </c>
      <c r="AN73" s="278">
        <v>3.1</v>
      </c>
      <c r="AO73" s="278">
        <v>3.1</v>
      </c>
      <c r="AP73" s="278">
        <v>3.1</v>
      </c>
      <c r="AQ73" s="278">
        <v>3.1</v>
      </c>
      <c r="AR73" s="278">
        <v>3.1</v>
      </c>
      <c r="AS73" s="278">
        <v>3</v>
      </c>
      <c r="AT73" s="278">
        <v>3.1</v>
      </c>
      <c r="AU73" s="278">
        <f>_xlfn.IFNA(VLOOKUP(C73,'INFORM Severity - hidden'!$C$5:$G$155,5,FALSE),"-")</f>
        <v>2.9</v>
      </c>
    </row>
    <row r="74" spans="1:47" x14ac:dyDescent="0.35">
      <c r="A74" t="s">
        <v>3729</v>
      </c>
      <c r="B74" t="s">
        <v>3727</v>
      </c>
      <c r="C74" t="s">
        <v>3728</v>
      </c>
      <c r="D74" s="278" t="str">
        <f t="shared" si="1"/>
        <v>Increasing</v>
      </c>
      <c r="E74" s="278" t="s">
        <v>8672</v>
      </c>
      <c r="F74" s="278" t="s">
        <v>8672</v>
      </c>
      <c r="G74" s="278" t="s">
        <v>8672</v>
      </c>
      <c r="H74" s="278" t="s">
        <v>8672</v>
      </c>
      <c r="I74" s="278" t="s">
        <v>8672</v>
      </c>
      <c r="J74" s="278" t="s">
        <v>8672</v>
      </c>
      <c r="K74" s="278" t="s">
        <v>8672</v>
      </c>
      <c r="L74" s="278" t="s">
        <v>8672</v>
      </c>
      <c r="M74" s="278" t="s">
        <v>8672</v>
      </c>
      <c r="N74" s="278" t="s">
        <v>8672</v>
      </c>
      <c r="O74" s="278" t="s">
        <v>8672</v>
      </c>
      <c r="P74" s="278" t="s">
        <v>8672</v>
      </c>
      <c r="Q74" s="278" t="s">
        <v>8672</v>
      </c>
      <c r="R74" s="278" t="s">
        <v>8672</v>
      </c>
      <c r="S74" s="278" t="s">
        <v>8672</v>
      </c>
      <c r="T74" s="278" t="s">
        <v>8672</v>
      </c>
      <c r="U74" s="278" t="s">
        <v>8672</v>
      </c>
      <c r="V74" s="278" t="s">
        <v>8672</v>
      </c>
      <c r="W74" s="278" t="s">
        <v>8672</v>
      </c>
      <c r="X74" s="278" t="s">
        <v>8672</v>
      </c>
      <c r="Y74" s="278" t="s">
        <v>8672</v>
      </c>
      <c r="Z74" s="278" t="s">
        <v>8672</v>
      </c>
      <c r="AA74" s="278" t="s">
        <v>8672</v>
      </c>
      <c r="AB74" s="278" t="s">
        <v>8672</v>
      </c>
      <c r="AC74" s="278" t="s">
        <v>8672</v>
      </c>
      <c r="AD74" s="278" t="s">
        <v>8672</v>
      </c>
      <c r="AE74" s="278" t="s">
        <v>8672</v>
      </c>
      <c r="AF74" s="278" t="s">
        <v>8672</v>
      </c>
      <c r="AG74" s="278" t="s">
        <v>8672</v>
      </c>
      <c r="AH74" s="278" t="s">
        <v>8672</v>
      </c>
      <c r="AI74" s="278" t="s">
        <v>8672</v>
      </c>
      <c r="AJ74" s="278" t="s">
        <v>8672</v>
      </c>
      <c r="AK74" s="278" t="s">
        <v>8672</v>
      </c>
      <c r="AL74" s="278" t="s">
        <v>8672</v>
      </c>
      <c r="AM74" s="278" t="s">
        <v>8672</v>
      </c>
      <c r="AN74" s="278" t="s">
        <v>8672</v>
      </c>
      <c r="AO74" s="278" t="s">
        <v>8672</v>
      </c>
      <c r="AP74" s="278">
        <v>1.1000000000000001</v>
      </c>
      <c r="AQ74" s="278">
        <v>1.4</v>
      </c>
      <c r="AR74" s="278">
        <v>1.3</v>
      </c>
      <c r="AS74" s="278">
        <v>1.4</v>
      </c>
      <c r="AT74" s="278">
        <v>1.4</v>
      </c>
      <c r="AU74" s="278">
        <f>_xlfn.IFNA(VLOOKUP(C74,'INFORM Severity - hidden'!$C$5:$G$155,5,FALSE),"-")</f>
        <v>2.5</v>
      </c>
    </row>
    <row r="75" spans="1:47" x14ac:dyDescent="0.35">
      <c r="A75"/>
      <c r="B75"/>
      <c r="C75" t="s">
        <v>8699</v>
      </c>
      <c r="D75" s="278" t="str">
        <f t="shared" si="1"/>
        <v>-</v>
      </c>
      <c r="E75" s="278" t="s">
        <v>8672</v>
      </c>
      <c r="F75" s="278">
        <v>2.2999999999999998</v>
      </c>
      <c r="G75" s="278">
        <v>2.2999999999999998</v>
      </c>
      <c r="H75" s="278">
        <v>2.8</v>
      </c>
      <c r="I75" s="278">
        <v>2.8</v>
      </c>
      <c r="J75" s="278">
        <v>2.8</v>
      </c>
      <c r="K75" s="278">
        <v>2.1</v>
      </c>
      <c r="L75" s="278">
        <v>2.1</v>
      </c>
      <c r="M75" s="278">
        <v>2.1</v>
      </c>
      <c r="N75" s="278">
        <v>2.1</v>
      </c>
      <c r="O75" s="278">
        <v>2.1</v>
      </c>
      <c r="P75" s="278">
        <v>2.1</v>
      </c>
      <c r="Q75" s="278">
        <v>1.9</v>
      </c>
      <c r="R75" s="278">
        <v>1.9</v>
      </c>
      <c r="S75" s="278">
        <v>2.2000000000000002</v>
      </c>
      <c r="T75" s="278" t="s">
        <v>8672</v>
      </c>
      <c r="U75" s="278" t="s">
        <v>8672</v>
      </c>
      <c r="V75" s="278" t="s">
        <v>8672</v>
      </c>
      <c r="W75" s="278" t="s">
        <v>8672</v>
      </c>
      <c r="X75" s="278" t="s">
        <v>8672</v>
      </c>
      <c r="Y75" s="278" t="s">
        <v>8672</v>
      </c>
      <c r="Z75" s="278" t="s">
        <v>8672</v>
      </c>
      <c r="AA75" s="278" t="s">
        <v>8672</v>
      </c>
      <c r="AB75" s="278" t="s">
        <v>8672</v>
      </c>
      <c r="AC75" s="278" t="s">
        <v>8672</v>
      </c>
      <c r="AD75" s="278" t="s">
        <v>8672</v>
      </c>
      <c r="AE75" s="278" t="s">
        <v>8672</v>
      </c>
      <c r="AF75" s="278" t="s">
        <v>8672</v>
      </c>
      <c r="AG75" s="278" t="s">
        <v>8672</v>
      </c>
      <c r="AH75" s="278" t="s">
        <v>8672</v>
      </c>
      <c r="AI75" s="278" t="s">
        <v>8672</v>
      </c>
      <c r="AJ75" s="278" t="s">
        <v>8672</v>
      </c>
      <c r="AK75" s="278" t="s">
        <v>8672</v>
      </c>
      <c r="AL75" s="278" t="s">
        <v>8672</v>
      </c>
      <c r="AM75" s="278" t="s">
        <v>8672</v>
      </c>
      <c r="AN75" s="278" t="s">
        <v>8672</v>
      </c>
      <c r="AO75" s="278" t="s">
        <v>8672</v>
      </c>
      <c r="AP75" s="278" t="s">
        <v>8672</v>
      </c>
      <c r="AQ75" s="278" t="s">
        <v>8672</v>
      </c>
      <c r="AR75" s="278" t="s">
        <v>8672</v>
      </c>
      <c r="AS75" s="278" t="s">
        <v>8672</v>
      </c>
      <c r="AT75" s="278" t="s">
        <v>8672</v>
      </c>
      <c r="AU75" s="278" t="str">
        <f>_xlfn.IFNA(VLOOKUP(C75,'INFORM Severity - hidden'!$C$5:$G$155,5,FALSE),"-")</f>
        <v>-</v>
      </c>
    </row>
    <row r="76" spans="1:47" x14ac:dyDescent="0.35">
      <c r="A76" t="s">
        <v>996</v>
      </c>
      <c r="B76" t="s">
        <v>994</v>
      </c>
      <c r="C76" t="s">
        <v>995</v>
      </c>
      <c r="D76" s="278" t="str">
        <f t="shared" si="1"/>
        <v>Increasing</v>
      </c>
      <c r="E76" s="278" t="s">
        <v>8672</v>
      </c>
      <c r="F76" s="278" t="s">
        <v>8672</v>
      </c>
      <c r="G76" s="278" t="s">
        <v>8672</v>
      </c>
      <c r="H76" s="278" t="s">
        <v>8672</v>
      </c>
      <c r="I76" s="278" t="s">
        <v>8672</v>
      </c>
      <c r="J76" s="278" t="s">
        <v>8672</v>
      </c>
      <c r="K76" s="278">
        <v>2.2000000000000002</v>
      </c>
      <c r="L76" s="278">
        <v>2.2000000000000002</v>
      </c>
      <c r="M76" s="278">
        <v>2.2000000000000002</v>
      </c>
      <c r="N76" s="278">
        <v>2.2000000000000002</v>
      </c>
      <c r="O76" s="278">
        <v>2.2000000000000002</v>
      </c>
      <c r="P76" s="278">
        <v>2.2000000000000002</v>
      </c>
      <c r="Q76" s="278" t="s">
        <v>8672</v>
      </c>
      <c r="R76" s="278" t="s">
        <v>8672</v>
      </c>
      <c r="S76" s="278" t="s">
        <v>8672</v>
      </c>
      <c r="T76" s="278" t="s">
        <v>8672</v>
      </c>
      <c r="U76" s="278" t="s">
        <v>8672</v>
      </c>
      <c r="V76" s="278" t="s">
        <v>8672</v>
      </c>
      <c r="W76" s="278" t="s">
        <v>8672</v>
      </c>
      <c r="X76" s="278" t="s">
        <v>8672</v>
      </c>
      <c r="Y76" s="278" t="s">
        <v>8672</v>
      </c>
      <c r="Z76" s="278" t="s">
        <v>8672</v>
      </c>
      <c r="AA76" s="278" t="s">
        <v>8672</v>
      </c>
      <c r="AB76" s="278" t="s">
        <v>8672</v>
      </c>
      <c r="AC76" s="278" t="s">
        <v>8672</v>
      </c>
      <c r="AD76" s="278" t="s">
        <v>8672</v>
      </c>
      <c r="AE76" s="278" t="s">
        <v>8672</v>
      </c>
      <c r="AF76" s="278" t="s">
        <v>8672</v>
      </c>
      <c r="AG76" s="278" t="s">
        <v>8672</v>
      </c>
      <c r="AH76" s="278" t="s">
        <v>8672</v>
      </c>
      <c r="AI76" s="278" t="s">
        <v>8672</v>
      </c>
      <c r="AJ76" s="278" t="s">
        <v>8672</v>
      </c>
      <c r="AK76" s="278" t="s">
        <v>8672</v>
      </c>
      <c r="AL76" s="278" t="s">
        <v>8672</v>
      </c>
      <c r="AM76" s="278">
        <v>2</v>
      </c>
      <c r="AN76" s="278">
        <v>2.1</v>
      </c>
      <c r="AO76" s="278">
        <v>2.1</v>
      </c>
      <c r="AP76" s="278">
        <v>2.2000000000000002</v>
      </c>
      <c r="AQ76" s="278">
        <v>2.2999999999999998</v>
      </c>
      <c r="AR76" s="278">
        <v>2.2999999999999998</v>
      </c>
      <c r="AS76" s="278">
        <v>2.6</v>
      </c>
      <c r="AT76" s="278">
        <v>2.6</v>
      </c>
      <c r="AU76" s="278">
        <f>_xlfn.IFNA(VLOOKUP(C76,'INFORM Severity - hidden'!$C$5:$G$155,5,FALSE),"-")</f>
        <v>2.6</v>
      </c>
    </row>
    <row r="77" spans="1:47" x14ac:dyDescent="0.35">
      <c r="A77"/>
      <c r="B77"/>
      <c r="C77" t="s">
        <v>8700</v>
      </c>
      <c r="D77" s="278" t="str">
        <f t="shared" si="1"/>
        <v>-</v>
      </c>
      <c r="E77" s="278" t="s">
        <v>8672</v>
      </c>
      <c r="F77" s="278" t="s">
        <v>8672</v>
      </c>
      <c r="G77" s="278" t="s">
        <v>8672</v>
      </c>
      <c r="H77" s="278" t="s">
        <v>8672</v>
      </c>
      <c r="I77" s="278" t="s">
        <v>8672</v>
      </c>
      <c r="J77" s="278" t="s">
        <v>8672</v>
      </c>
      <c r="K77" s="278">
        <v>1.2</v>
      </c>
      <c r="L77" s="278">
        <v>1.2</v>
      </c>
      <c r="M77" s="278">
        <v>1.2</v>
      </c>
      <c r="N77" s="278">
        <v>1.4</v>
      </c>
      <c r="O77" s="278">
        <v>1.3</v>
      </c>
      <c r="P77" s="278" t="s">
        <v>8672</v>
      </c>
      <c r="Q77" s="278" t="s">
        <v>8672</v>
      </c>
      <c r="R77" s="278" t="s">
        <v>8672</v>
      </c>
      <c r="S77" s="278" t="s">
        <v>8672</v>
      </c>
      <c r="T77" s="278" t="s">
        <v>8672</v>
      </c>
      <c r="U77" s="278" t="s">
        <v>8672</v>
      </c>
      <c r="V77" s="278" t="s">
        <v>8672</v>
      </c>
      <c r="W77" s="278" t="s">
        <v>8672</v>
      </c>
      <c r="X77" s="278" t="s">
        <v>8672</v>
      </c>
      <c r="Y77" s="278" t="s">
        <v>8672</v>
      </c>
      <c r="Z77" s="278" t="s">
        <v>8672</v>
      </c>
      <c r="AA77" s="278" t="s">
        <v>8672</v>
      </c>
      <c r="AB77" s="278" t="s">
        <v>8672</v>
      </c>
      <c r="AC77" s="278" t="s">
        <v>8672</v>
      </c>
      <c r="AD77" s="278" t="s">
        <v>8672</v>
      </c>
      <c r="AE77" s="278" t="s">
        <v>8672</v>
      </c>
      <c r="AF77" s="278" t="s">
        <v>8672</v>
      </c>
      <c r="AG77" s="278" t="s">
        <v>8672</v>
      </c>
      <c r="AH77" s="278" t="s">
        <v>8672</v>
      </c>
      <c r="AI77" s="278" t="s">
        <v>8672</v>
      </c>
      <c r="AJ77" s="278" t="s">
        <v>8672</v>
      </c>
      <c r="AK77" s="278" t="s">
        <v>8672</v>
      </c>
      <c r="AL77" s="278" t="s">
        <v>8672</v>
      </c>
      <c r="AM77" s="278" t="s">
        <v>8672</v>
      </c>
      <c r="AN77" s="278" t="s">
        <v>8672</v>
      </c>
      <c r="AO77" s="278" t="s">
        <v>8672</v>
      </c>
      <c r="AP77" s="278" t="s">
        <v>8672</v>
      </c>
      <c r="AQ77" s="278" t="s">
        <v>8672</v>
      </c>
      <c r="AR77" s="278" t="s">
        <v>8672</v>
      </c>
      <c r="AS77" s="278" t="s">
        <v>8672</v>
      </c>
      <c r="AT77" s="278" t="s">
        <v>8672</v>
      </c>
      <c r="AU77" s="278" t="str">
        <f>_xlfn.IFNA(VLOOKUP(C77,'INFORM Severity - hidden'!$C$5:$G$155,5,FALSE),"-")</f>
        <v>-</v>
      </c>
    </row>
    <row r="78" spans="1:47" x14ac:dyDescent="0.35">
      <c r="A78"/>
      <c r="B78"/>
      <c r="C78" t="s">
        <v>8701</v>
      </c>
      <c r="D78" s="278" t="str">
        <f t="shared" si="1"/>
        <v>-</v>
      </c>
      <c r="E78" s="278" t="s">
        <v>8672</v>
      </c>
      <c r="F78" s="278" t="s">
        <v>8672</v>
      </c>
      <c r="G78" s="278" t="s">
        <v>8672</v>
      </c>
      <c r="H78" s="278" t="s">
        <v>8672</v>
      </c>
      <c r="I78" s="278" t="s">
        <v>8672</v>
      </c>
      <c r="J78" s="278" t="s">
        <v>8672</v>
      </c>
      <c r="K78" s="278" t="s">
        <v>8672</v>
      </c>
      <c r="L78" s="278" t="s">
        <v>8672</v>
      </c>
      <c r="M78" s="278" t="s">
        <v>8672</v>
      </c>
      <c r="N78" s="278" t="s">
        <v>8672</v>
      </c>
      <c r="O78" s="278" t="s">
        <v>8672</v>
      </c>
      <c r="P78" s="278" t="s">
        <v>8672</v>
      </c>
      <c r="Q78" s="278">
        <v>1.4</v>
      </c>
      <c r="R78" s="278">
        <v>1.4</v>
      </c>
      <c r="S78" s="278">
        <v>1.7</v>
      </c>
      <c r="T78" s="278" t="s">
        <v>8672</v>
      </c>
      <c r="U78" s="278" t="s">
        <v>8672</v>
      </c>
      <c r="V78" s="278" t="s">
        <v>8672</v>
      </c>
      <c r="W78" s="278" t="s">
        <v>8672</v>
      </c>
      <c r="X78" s="278" t="s">
        <v>8672</v>
      </c>
      <c r="Y78" s="278" t="s">
        <v>8672</v>
      </c>
      <c r="Z78" s="278" t="s">
        <v>8672</v>
      </c>
      <c r="AA78" s="278" t="s">
        <v>8672</v>
      </c>
      <c r="AB78" s="278" t="s">
        <v>8672</v>
      </c>
      <c r="AC78" s="278" t="s">
        <v>8672</v>
      </c>
      <c r="AD78" s="278" t="s">
        <v>8672</v>
      </c>
      <c r="AE78" s="278" t="s">
        <v>8672</v>
      </c>
      <c r="AF78" s="278" t="s">
        <v>8672</v>
      </c>
      <c r="AG78" s="278" t="s">
        <v>8672</v>
      </c>
      <c r="AH78" s="278" t="s">
        <v>8672</v>
      </c>
      <c r="AI78" s="278" t="s">
        <v>8672</v>
      </c>
      <c r="AJ78" s="278" t="s">
        <v>8672</v>
      </c>
      <c r="AK78" s="278" t="s">
        <v>8672</v>
      </c>
      <c r="AL78" s="278" t="s">
        <v>8672</v>
      </c>
      <c r="AM78" s="278" t="s">
        <v>8672</v>
      </c>
      <c r="AN78" s="278" t="s">
        <v>8672</v>
      </c>
      <c r="AO78" s="278" t="s">
        <v>8672</v>
      </c>
      <c r="AP78" s="278" t="s">
        <v>8672</v>
      </c>
      <c r="AQ78" s="278" t="s">
        <v>8672</v>
      </c>
      <c r="AR78" s="278" t="s">
        <v>8672</v>
      </c>
      <c r="AS78" s="278" t="s">
        <v>8672</v>
      </c>
      <c r="AT78" s="278" t="s">
        <v>8672</v>
      </c>
      <c r="AU78" s="278" t="str">
        <f>_xlfn.IFNA(VLOOKUP(C78,'INFORM Severity - hidden'!$C$5:$G$155,5,FALSE),"-")</f>
        <v>-</v>
      </c>
    </row>
    <row r="79" spans="1:47" x14ac:dyDescent="0.35">
      <c r="A79"/>
      <c r="B79"/>
      <c r="C79" t="s">
        <v>8702</v>
      </c>
      <c r="D79" s="278" t="str">
        <f t="shared" si="1"/>
        <v>-</v>
      </c>
      <c r="E79" s="278" t="s">
        <v>8672</v>
      </c>
      <c r="F79" s="278" t="s">
        <v>8672</v>
      </c>
      <c r="G79" s="278" t="s">
        <v>8672</v>
      </c>
      <c r="H79" s="278" t="s">
        <v>8672</v>
      </c>
      <c r="I79" s="278" t="s">
        <v>8672</v>
      </c>
      <c r="J79" s="278" t="s">
        <v>8672</v>
      </c>
      <c r="K79" s="278" t="s">
        <v>8672</v>
      </c>
      <c r="L79" s="278" t="s">
        <v>8672</v>
      </c>
      <c r="M79" s="278" t="s">
        <v>8672</v>
      </c>
      <c r="N79" s="278" t="s">
        <v>8672</v>
      </c>
      <c r="O79" s="278" t="s">
        <v>8672</v>
      </c>
      <c r="P79" s="278" t="s">
        <v>8672</v>
      </c>
      <c r="Q79" s="278" t="s">
        <v>8672</v>
      </c>
      <c r="R79" s="278" t="s">
        <v>8672</v>
      </c>
      <c r="S79" s="278" t="s">
        <v>8672</v>
      </c>
      <c r="T79" s="278" t="s">
        <v>8672</v>
      </c>
      <c r="U79" s="278" t="s">
        <v>8672</v>
      </c>
      <c r="V79" s="278" t="s">
        <v>8672</v>
      </c>
      <c r="W79" s="278" t="s">
        <v>8672</v>
      </c>
      <c r="X79" s="278" t="s">
        <v>8672</v>
      </c>
      <c r="Y79" s="278" t="s">
        <v>8672</v>
      </c>
      <c r="Z79" s="278" t="s">
        <v>8672</v>
      </c>
      <c r="AA79" s="278" t="s">
        <v>8672</v>
      </c>
      <c r="AB79" s="278" t="s">
        <v>8672</v>
      </c>
      <c r="AC79" s="278">
        <v>2.1</v>
      </c>
      <c r="AD79" s="278">
        <v>2.1</v>
      </c>
      <c r="AE79" s="278">
        <v>2.1</v>
      </c>
      <c r="AF79" s="278">
        <v>2.1</v>
      </c>
      <c r="AG79" s="278" t="s">
        <v>8672</v>
      </c>
      <c r="AH79" s="278" t="s">
        <v>8672</v>
      </c>
      <c r="AI79" s="278" t="s">
        <v>8672</v>
      </c>
      <c r="AJ79" s="278" t="s">
        <v>8672</v>
      </c>
      <c r="AK79" s="278" t="s">
        <v>8672</v>
      </c>
      <c r="AL79" s="278" t="s">
        <v>8672</v>
      </c>
      <c r="AM79" s="278" t="s">
        <v>8672</v>
      </c>
      <c r="AN79" s="278" t="s">
        <v>8672</v>
      </c>
      <c r="AO79" s="278" t="s">
        <v>8672</v>
      </c>
      <c r="AP79" s="278" t="s">
        <v>8672</v>
      </c>
      <c r="AQ79" s="278" t="s">
        <v>8672</v>
      </c>
      <c r="AR79" s="278" t="s">
        <v>8672</v>
      </c>
      <c r="AS79" s="278" t="s">
        <v>8672</v>
      </c>
      <c r="AT79" s="278" t="s">
        <v>8672</v>
      </c>
      <c r="AU79" s="278" t="str">
        <f>_xlfn.IFNA(VLOOKUP(C79,'INFORM Severity - hidden'!$C$5:$G$155,5,FALSE),"-")</f>
        <v>-</v>
      </c>
    </row>
    <row r="80" spans="1:47" x14ac:dyDescent="0.35">
      <c r="A80"/>
      <c r="B80"/>
      <c r="C80" t="s">
        <v>8703</v>
      </c>
      <c r="D80" s="278" t="str">
        <f t="shared" si="1"/>
        <v>-</v>
      </c>
      <c r="E80" s="278" t="s">
        <v>8672</v>
      </c>
      <c r="F80" s="278" t="s">
        <v>8672</v>
      </c>
      <c r="G80" s="278" t="s">
        <v>8672</v>
      </c>
      <c r="H80" s="278" t="s">
        <v>8672</v>
      </c>
      <c r="I80" s="278" t="s">
        <v>8672</v>
      </c>
      <c r="J80" s="278" t="s">
        <v>8672</v>
      </c>
      <c r="K80" s="278" t="s">
        <v>8672</v>
      </c>
      <c r="L80" s="278" t="s">
        <v>8672</v>
      </c>
      <c r="M80" s="278" t="s">
        <v>8672</v>
      </c>
      <c r="N80" s="278" t="s">
        <v>8672</v>
      </c>
      <c r="O80" s="278" t="s">
        <v>8672</v>
      </c>
      <c r="P80" s="278" t="s">
        <v>8672</v>
      </c>
      <c r="Q80" s="278" t="s">
        <v>8672</v>
      </c>
      <c r="R80" s="278" t="s">
        <v>8672</v>
      </c>
      <c r="S80" s="278" t="s">
        <v>8672</v>
      </c>
      <c r="T80" s="278" t="s">
        <v>8672</v>
      </c>
      <c r="U80" s="278" t="s">
        <v>8672</v>
      </c>
      <c r="V80" s="278" t="s">
        <v>8672</v>
      </c>
      <c r="W80" s="278" t="s">
        <v>8672</v>
      </c>
      <c r="X80" s="278" t="s">
        <v>8672</v>
      </c>
      <c r="Y80" s="278" t="s">
        <v>8672</v>
      </c>
      <c r="Z80" s="278" t="s">
        <v>8672</v>
      </c>
      <c r="AA80" s="278" t="s">
        <v>8672</v>
      </c>
      <c r="AB80" s="278" t="s">
        <v>8672</v>
      </c>
      <c r="AC80" s="278">
        <v>2.1</v>
      </c>
      <c r="AD80" s="278">
        <v>2.1</v>
      </c>
      <c r="AE80" s="278">
        <v>2.1</v>
      </c>
      <c r="AF80" s="278">
        <v>2.1</v>
      </c>
      <c r="AG80" s="278" t="s">
        <v>8672</v>
      </c>
      <c r="AH80" s="278" t="s">
        <v>8672</v>
      </c>
      <c r="AI80" s="278" t="s">
        <v>8672</v>
      </c>
      <c r="AJ80" s="278" t="s">
        <v>8672</v>
      </c>
      <c r="AK80" s="278" t="s">
        <v>8672</v>
      </c>
      <c r="AL80" s="278" t="s">
        <v>8672</v>
      </c>
      <c r="AM80" s="278" t="s">
        <v>8672</v>
      </c>
      <c r="AN80" s="278" t="s">
        <v>8672</v>
      </c>
      <c r="AO80" s="278" t="s">
        <v>8672</v>
      </c>
      <c r="AP80" s="278" t="s">
        <v>8672</v>
      </c>
      <c r="AQ80" s="278" t="s">
        <v>8672</v>
      </c>
      <c r="AR80" s="278" t="s">
        <v>8672</v>
      </c>
      <c r="AS80" s="278" t="s">
        <v>8672</v>
      </c>
      <c r="AT80" s="278" t="s">
        <v>8672</v>
      </c>
      <c r="AU80" s="278" t="str">
        <f>_xlfn.IFNA(VLOOKUP(C80,'INFORM Severity - hidden'!$C$5:$G$155,5,FALSE),"-")</f>
        <v>-</v>
      </c>
    </row>
    <row r="81" spans="1:47" x14ac:dyDescent="0.35">
      <c r="A81"/>
      <c r="B81"/>
      <c r="C81" t="s">
        <v>8704</v>
      </c>
      <c r="D81" s="278" t="str">
        <f t="shared" si="1"/>
        <v>-</v>
      </c>
      <c r="E81" s="278" t="s">
        <v>8672</v>
      </c>
      <c r="F81" s="278" t="s">
        <v>8672</v>
      </c>
      <c r="G81" s="278" t="s">
        <v>8672</v>
      </c>
      <c r="H81" s="278" t="s">
        <v>8672</v>
      </c>
      <c r="I81" s="278" t="s">
        <v>8672</v>
      </c>
      <c r="J81" s="278" t="s">
        <v>8672</v>
      </c>
      <c r="K81" s="278" t="s">
        <v>8672</v>
      </c>
      <c r="L81" s="278" t="s">
        <v>8672</v>
      </c>
      <c r="M81" s="278" t="s">
        <v>8672</v>
      </c>
      <c r="N81" s="278" t="s">
        <v>8672</v>
      </c>
      <c r="O81" s="278" t="s">
        <v>8672</v>
      </c>
      <c r="P81" s="278" t="s">
        <v>8672</v>
      </c>
      <c r="Q81" s="278" t="s">
        <v>8672</v>
      </c>
      <c r="R81" s="278" t="s">
        <v>8672</v>
      </c>
      <c r="S81" s="278" t="s">
        <v>8672</v>
      </c>
      <c r="T81" s="278" t="s">
        <v>8672</v>
      </c>
      <c r="U81" s="278" t="s">
        <v>8672</v>
      </c>
      <c r="V81" s="278">
        <v>2.4</v>
      </c>
      <c r="W81" s="278">
        <v>3</v>
      </c>
      <c r="X81" s="278">
        <v>2.9</v>
      </c>
      <c r="Y81" s="278">
        <v>3</v>
      </c>
      <c r="Z81" s="278">
        <v>2.7</v>
      </c>
      <c r="AA81" s="278">
        <v>2.8</v>
      </c>
      <c r="AB81" s="278">
        <v>2.8</v>
      </c>
      <c r="AC81" s="278" t="s">
        <v>8672</v>
      </c>
      <c r="AD81" s="278" t="s">
        <v>8672</v>
      </c>
      <c r="AE81" s="278" t="s">
        <v>8672</v>
      </c>
      <c r="AF81" s="278" t="s">
        <v>8672</v>
      </c>
      <c r="AG81" s="278" t="s">
        <v>8672</v>
      </c>
      <c r="AH81" s="278" t="s">
        <v>8672</v>
      </c>
      <c r="AI81" s="278" t="s">
        <v>8672</v>
      </c>
      <c r="AJ81" s="278" t="s">
        <v>8672</v>
      </c>
      <c r="AK81" s="278" t="s">
        <v>8672</v>
      </c>
      <c r="AL81" s="278" t="s">
        <v>8672</v>
      </c>
      <c r="AM81" s="278" t="s">
        <v>8672</v>
      </c>
      <c r="AN81" s="278" t="s">
        <v>8672</v>
      </c>
      <c r="AO81" s="278" t="s">
        <v>8672</v>
      </c>
      <c r="AP81" s="278" t="s">
        <v>8672</v>
      </c>
      <c r="AQ81" s="278" t="s">
        <v>8672</v>
      </c>
      <c r="AR81" s="278" t="s">
        <v>8672</v>
      </c>
      <c r="AS81" s="278" t="s">
        <v>8672</v>
      </c>
      <c r="AT81" s="278" t="s">
        <v>8672</v>
      </c>
      <c r="AU81" s="278" t="str">
        <f>_xlfn.IFNA(VLOOKUP(C81,'INFORM Severity - hidden'!$C$5:$G$155,5,FALSE),"-")</f>
        <v>-</v>
      </c>
    </row>
    <row r="82" spans="1:47" x14ac:dyDescent="0.35">
      <c r="A82" t="s">
        <v>740</v>
      </c>
      <c r="B82" t="s">
        <v>738</v>
      </c>
      <c r="C82" t="s">
        <v>739</v>
      </c>
      <c r="D82" s="278" t="str">
        <f t="shared" si="1"/>
        <v>-</v>
      </c>
      <c r="E82" s="278" t="s">
        <v>8672</v>
      </c>
      <c r="F82" s="278" t="s">
        <v>8672</v>
      </c>
      <c r="G82" s="278" t="s">
        <v>8672</v>
      </c>
      <c r="H82" s="278" t="s">
        <v>8672</v>
      </c>
      <c r="I82" s="278" t="s">
        <v>8672</v>
      </c>
      <c r="J82" s="278" t="s">
        <v>8672</v>
      </c>
      <c r="K82" s="278" t="s">
        <v>8672</v>
      </c>
      <c r="L82" s="278" t="s">
        <v>8672</v>
      </c>
      <c r="M82" s="278" t="s">
        <v>8672</v>
      </c>
      <c r="N82" s="278" t="s">
        <v>8672</v>
      </c>
      <c r="O82" s="278" t="s">
        <v>8672</v>
      </c>
      <c r="P82" s="278" t="s">
        <v>8672</v>
      </c>
      <c r="Q82" s="278" t="s">
        <v>8672</v>
      </c>
      <c r="R82" s="278" t="s">
        <v>8672</v>
      </c>
      <c r="S82" s="278" t="s">
        <v>8672</v>
      </c>
      <c r="T82" s="278" t="s">
        <v>8672</v>
      </c>
      <c r="U82" s="278" t="s">
        <v>8672</v>
      </c>
      <c r="V82" s="278" t="s">
        <v>8672</v>
      </c>
      <c r="W82" s="278" t="s">
        <v>8672</v>
      </c>
      <c r="X82" s="278" t="s">
        <v>8672</v>
      </c>
      <c r="Y82" s="278" t="s">
        <v>8672</v>
      </c>
      <c r="Z82" s="278" t="s">
        <v>8672</v>
      </c>
      <c r="AA82" s="278" t="s">
        <v>8672</v>
      </c>
      <c r="AB82" s="278" t="s">
        <v>8672</v>
      </c>
      <c r="AC82" s="278" t="s">
        <v>8672</v>
      </c>
      <c r="AD82" s="278" t="s">
        <v>8672</v>
      </c>
      <c r="AE82" s="278" t="s">
        <v>8672</v>
      </c>
      <c r="AF82" s="278" t="s">
        <v>8672</v>
      </c>
      <c r="AG82" s="278" t="s">
        <v>8672</v>
      </c>
      <c r="AH82" s="278" t="s">
        <v>8672</v>
      </c>
      <c r="AI82" s="278" t="s">
        <v>8672</v>
      </c>
      <c r="AJ82" s="278" t="s">
        <v>8672</v>
      </c>
      <c r="AK82" s="278" t="s">
        <v>8672</v>
      </c>
      <c r="AL82" s="278" t="s">
        <v>8672</v>
      </c>
      <c r="AM82" s="278" t="s">
        <v>8672</v>
      </c>
      <c r="AN82" s="278" t="s">
        <v>8672</v>
      </c>
      <c r="AO82" s="278" t="s">
        <v>8672</v>
      </c>
      <c r="AP82" s="278" t="s">
        <v>8672</v>
      </c>
      <c r="AQ82" s="278" t="s">
        <v>8672</v>
      </c>
      <c r="AR82" s="278" t="s">
        <v>8672</v>
      </c>
      <c r="AS82" s="278" t="s">
        <v>8672</v>
      </c>
      <c r="AT82" s="278" t="s">
        <v>8672</v>
      </c>
      <c r="AU82" s="278" t="str">
        <f>_xlfn.IFNA(VLOOKUP(C82,'INFORM Severity - hidden'!$C$5:$G$155,5,FALSE),"-")</f>
        <v>x</v>
      </c>
    </row>
    <row r="83" spans="1:47" x14ac:dyDescent="0.35">
      <c r="A83"/>
      <c r="B83"/>
      <c r="C83" t="s">
        <v>8705</v>
      </c>
      <c r="D83" s="278" t="str">
        <f t="shared" si="1"/>
        <v>-</v>
      </c>
      <c r="E83" s="278" t="s">
        <v>8672</v>
      </c>
      <c r="F83" s="278" t="s">
        <v>8672</v>
      </c>
      <c r="G83" s="278" t="s">
        <v>8672</v>
      </c>
      <c r="H83" s="278" t="s">
        <v>8672</v>
      </c>
      <c r="I83" s="278" t="s">
        <v>8672</v>
      </c>
      <c r="J83" s="278" t="s">
        <v>8672</v>
      </c>
      <c r="K83" s="278" t="s">
        <v>8672</v>
      </c>
      <c r="L83" s="278" t="s">
        <v>8672</v>
      </c>
      <c r="M83" s="278" t="s">
        <v>8672</v>
      </c>
      <c r="N83" s="278" t="s">
        <v>8672</v>
      </c>
      <c r="O83" s="278" t="s">
        <v>8672</v>
      </c>
      <c r="P83" s="278" t="s">
        <v>8672</v>
      </c>
      <c r="Q83" s="278" t="s">
        <v>8672</v>
      </c>
      <c r="R83" s="278" t="s">
        <v>8672</v>
      </c>
      <c r="S83" s="278" t="s">
        <v>8672</v>
      </c>
      <c r="T83" s="278" t="s">
        <v>8672</v>
      </c>
      <c r="U83" s="278" t="s">
        <v>8672</v>
      </c>
      <c r="V83" s="278">
        <v>2.4</v>
      </c>
      <c r="W83" s="278">
        <v>2.5</v>
      </c>
      <c r="X83" s="278">
        <v>2.5</v>
      </c>
      <c r="Y83" s="278">
        <v>2.5</v>
      </c>
      <c r="Z83" s="278">
        <v>2.5</v>
      </c>
      <c r="AA83" s="278">
        <v>2.5</v>
      </c>
      <c r="AB83" s="278">
        <v>2.5</v>
      </c>
      <c r="AC83" s="278" t="s">
        <v>8672</v>
      </c>
      <c r="AD83" s="278" t="s">
        <v>8672</v>
      </c>
      <c r="AE83" s="278" t="s">
        <v>8672</v>
      </c>
      <c r="AF83" s="278" t="s">
        <v>8672</v>
      </c>
      <c r="AG83" s="278" t="s">
        <v>8672</v>
      </c>
      <c r="AH83" s="278" t="s">
        <v>8672</v>
      </c>
      <c r="AI83" s="278" t="s">
        <v>8672</v>
      </c>
      <c r="AJ83" s="278" t="s">
        <v>8672</v>
      </c>
      <c r="AK83" s="278" t="s">
        <v>8672</v>
      </c>
      <c r="AL83" s="278" t="s">
        <v>8672</v>
      </c>
      <c r="AM83" s="278" t="s">
        <v>8672</v>
      </c>
      <c r="AN83" s="278" t="s">
        <v>8672</v>
      </c>
      <c r="AO83" s="278" t="s">
        <v>8672</v>
      </c>
      <c r="AP83" s="278" t="s">
        <v>8672</v>
      </c>
      <c r="AQ83" s="278" t="s">
        <v>8672</v>
      </c>
      <c r="AR83" s="278" t="s">
        <v>8672</v>
      </c>
      <c r="AS83" s="278" t="s">
        <v>8672</v>
      </c>
      <c r="AT83" s="278" t="s">
        <v>8672</v>
      </c>
      <c r="AU83" s="278" t="str">
        <f>_xlfn.IFNA(VLOOKUP(C83,'INFORM Severity - hidden'!$C$5:$G$155,5,FALSE),"-")</f>
        <v>-</v>
      </c>
    </row>
    <row r="84" spans="1:47" x14ac:dyDescent="0.35">
      <c r="A84"/>
      <c r="B84"/>
      <c r="C84" t="s">
        <v>8706</v>
      </c>
      <c r="D84" s="278" t="str">
        <f t="shared" si="1"/>
        <v>-</v>
      </c>
      <c r="E84" s="278" t="s">
        <v>8672</v>
      </c>
      <c r="F84" s="278" t="s">
        <v>8672</v>
      </c>
      <c r="G84" s="278" t="s">
        <v>8672</v>
      </c>
      <c r="H84" s="278" t="s">
        <v>8672</v>
      </c>
      <c r="I84" s="278" t="s">
        <v>8672</v>
      </c>
      <c r="J84" s="278" t="s">
        <v>8672</v>
      </c>
      <c r="K84" s="278" t="s">
        <v>8672</v>
      </c>
      <c r="L84" s="278" t="s">
        <v>8672</v>
      </c>
      <c r="M84" s="278" t="s">
        <v>8672</v>
      </c>
      <c r="N84" s="278" t="s">
        <v>8672</v>
      </c>
      <c r="O84" s="278" t="s">
        <v>8672</v>
      </c>
      <c r="P84" s="278" t="s">
        <v>8672</v>
      </c>
      <c r="Q84" s="278" t="s">
        <v>8672</v>
      </c>
      <c r="R84" s="278" t="s">
        <v>8672</v>
      </c>
      <c r="S84" s="278" t="s">
        <v>8672</v>
      </c>
      <c r="T84" s="278" t="s">
        <v>8672</v>
      </c>
      <c r="U84" s="278" t="s">
        <v>8672</v>
      </c>
      <c r="V84" s="278" t="s">
        <v>8672</v>
      </c>
      <c r="W84" s="278">
        <v>2.9</v>
      </c>
      <c r="X84" s="278" t="s">
        <v>8672</v>
      </c>
      <c r="Y84" s="278" t="s">
        <v>8672</v>
      </c>
      <c r="Z84" s="278" t="s">
        <v>8672</v>
      </c>
      <c r="AA84" s="278" t="s">
        <v>8672</v>
      </c>
      <c r="AB84" s="278" t="s">
        <v>8672</v>
      </c>
      <c r="AC84" s="278" t="s">
        <v>8672</v>
      </c>
      <c r="AD84" s="278" t="s">
        <v>8672</v>
      </c>
      <c r="AE84" s="278" t="s">
        <v>8672</v>
      </c>
      <c r="AF84" s="278" t="s">
        <v>8672</v>
      </c>
      <c r="AG84" s="278" t="s">
        <v>8672</v>
      </c>
      <c r="AH84" s="278" t="s">
        <v>8672</v>
      </c>
      <c r="AI84" s="278" t="s">
        <v>8672</v>
      </c>
      <c r="AJ84" s="278" t="s">
        <v>8672</v>
      </c>
      <c r="AK84" s="278" t="s">
        <v>8672</v>
      </c>
      <c r="AL84" s="278" t="s">
        <v>8672</v>
      </c>
      <c r="AM84" s="278" t="s">
        <v>8672</v>
      </c>
      <c r="AN84" s="278" t="s">
        <v>8672</v>
      </c>
      <c r="AO84" s="278" t="s">
        <v>8672</v>
      </c>
      <c r="AP84" s="278" t="s">
        <v>8672</v>
      </c>
      <c r="AQ84" s="278" t="s">
        <v>8672</v>
      </c>
      <c r="AR84" s="278" t="s">
        <v>8672</v>
      </c>
      <c r="AS84" s="278" t="s">
        <v>8672</v>
      </c>
      <c r="AT84" s="278" t="s">
        <v>8672</v>
      </c>
      <c r="AU84" s="278" t="str">
        <f>_xlfn.IFNA(VLOOKUP(C84,'INFORM Severity - hidden'!$C$5:$G$155,5,FALSE),"-")</f>
        <v>-</v>
      </c>
    </row>
    <row r="85" spans="1:47" x14ac:dyDescent="0.35">
      <c r="A85"/>
      <c r="B85"/>
      <c r="C85" t="s">
        <v>8707</v>
      </c>
      <c r="D85" s="278" t="str">
        <f t="shared" si="1"/>
        <v>-</v>
      </c>
      <c r="E85" s="278" t="s">
        <v>8672</v>
      </c>
      <c r="F85" s="278" t="s">
        <v>8672</v>
      </c>
      <c r="G85" s="278" t="s">
        <v>8672</v>
      </c>
      <c r="H85" s="278" t="s">
        <v>8672</v>
      </c>
      <c r="I85" s="278" t="s">
        <v>8672</v>
      </c>
      <c r="J85" s="278" t="s">
        <v>8672</v>
      </c>
      <c r="K85" s="278" t="s">
        <v>8672</v>
      </c>
      <c r="L85" s="278" t="s">
        <v>8672</v>
      </c>
      <c r="M85" s="278" t="s">
        <v>8672</v>
      </c>
      <c r="N85" s="278" t="s">
        <v>8672</v>
      </c>
      <c r="O85" s="278" t="s">
        <v>8672</v>
      </c>
      <c r="P85" s="278" t="s">
        <v>8672</v>
      </c>
      <c r="Q85" s="278" t="s">
        <v>8672</v>
      </c>
      <c r="R85" s="278" t="s">
        <v>8672</v>
      </c>
      <c r="S85" s="278" t="s">
        <v>8672</v>
      </c>
      <c r="T85" s="278" t="s">
        <v>8672</v>
      </c>
      <c r="U85" s="278" t="s">
        <v>8672</v>
      </c>
      <c r="V85" s="278" t="s">
        <v>8672</v>
      </c>
      <c r="W85" s="278" t="s">
        <v>8672</v>
      </c>
      <c r="X85" s="278" t="s">
        <v>8672</v>
      </c>
      <c r="Y85" s="278">
        <v>2.7</v>
      </c>
      <c r="Z85" s="278">
        <v>2.6</v>
      </c>
      <c r="AA85" s="278">
        <v>2.6</v>
      </c>
      <c r="AB85" s="278" t="s">
        <v>8672</v>
      </c>
      <c r="AC85" s="278" t="s">
        <v>8672</v>
      </c>
      <c r="AD85" s="278" t="s">
        <v>8672</v>
      </c>
      <c r="AE85" s="278" t="s">
        <v>8672</v>
      </c>
      <c r="AF85" s="278" t="s">
        <v>8672</v>
      </c>
      <c r="AG85" s="278" t="s">
        <v>8672</v>
      </c>
      <c r="AH85" s="278" t="s">
        <v>8672</v>
      </c>
      <c r="AI85" s="278" t="s">
        <v>8672</v>
      </c>
      <c r="AJ85" s="278" t="s">
        <v>8672</v>
      </c>
      <c r="AK85" s="278" t="s">
        <v>8672</v>
      </c>
      <c r="AL85" s="278" t="s">
        <v>8672</v>
      </c>
      <c r="AM85" s="278" t="s">
        <v>8672</v>
      </c>
      <c r="AN85" s="278" t="s">
        <v>8672</v>
      </c>
      <c r="AO85" s="278" t="s">
        <v>8672</v>
      </c>
      <c r="AP85" s="278" t="s">
        <v>8672</v>
      </c>
      <c r="AQ85" s="278" t="s">
        <v>8672</v>
      </c>
      <c r="AR85" s="278" t="s">
        <v>8672</v>
      </c>
      <c r="AS85" s="278" t="s">
        <v>8672</v>
      </c>
      <c r="AT85" s="278" t="s">
        <v>8672</v>
      </c>
      <c r="AU85" s="278" t="str">
        <f>_xlfn.IFNA(VLOOKUP(C85,'INFORM Severity - hidden'!$C$5:$G$155,5,FALSE),"-")</f>
        <v>-</v>
      </c>
    </row>
    <row r="86" spans="1:47" x14ac:dyDescent="0.35">
      <c r="A86"/>
      <c r="B86"/>
      <c r="C86" t="s">
        <v>8708</v>
      </c>
      <c r="D86" s="278" t="str">
        <f t="shared" si="1"/>
        <v>-</v>
      </c>
      <c r="E86" s="278" t="s">
        <v>8672</v>
      </c>
      <c r="F86" s="278" t="s">
        <v>8672</v>
      </c>
      <c r="G86" s="278" t="s">
        <v>8672</v>
      </c>
      <c r="H86" s="278">
        <v>3.2</v>
      </c>
      <c r="I86" s="278">
        <v>3.1</v>
      </c>
      <c r="J86" s="278">
        <v>3.1</v>
      </c>
      <c r="K86" s="278" t="s">
        <v>8672</v>
      </c>
      <c r="L86" s="278" t="s">
        <v>8672</v>
      </c>
      <c r="M86" s="278" t="s">
        <v>8672</v>
      </c>
      <c r="N86" s="278" t="s">
        <v>8672</v>
      </c>
      <c r="O86" s="278" t="s">
        <v>8672</v>
      </c>
      <c r="P86" s="278" t="s">
        <v>8672</v>
      </c>
      <c r="Q86" s="278" t="s">
        <v>8672</v>
      </c>
      <c r="R86" s="278" t="s">
        <v>8672</v>
      </c>
      <c r="S86" s="278" t="s">
        <v>8672</v>
      </c>
      <c r="T86" s="278" t="s">
        <v>8672</v>
      </c>
      <c r="U86" s="278" t="s">
        <v>8672</v>
      </c>
      <c r="V86" s="278" t="s">
        <v>8672</v>
      </c>
      <c r="W86" s="278" t="s">
        <v>8672</v>
      </c>
      <c r="X86" s="278" t="s">
        <v>8672</v>
      </c>
      <c r="Y86" s="278" t="s">
        <v>8672</v>
      </c>
      <c r="Z86" s="278" t="s">
        <v>8672</v>
      </c>
      <c r="AA86" s="278" t="s">
        <v>8672</v>
      </c>
      <c r="AB86" s="278" t="s">
        <v>8672</v>
      </c>
      <c r="AC86" s="278" t="s">
        <v>8672</v>
      </c>
      <c r="AD86" s="278" t="s">
        <v>8672</v>
      </c>
      <c r="AE86" s="278" t="s">
        <v>8672</v>
      </c>
      <c r="AF86" s="278" t="s">
        <v>8672</v>
      </c>
      <c r="AG86" s="278" t="s">
        <v>8672</v>
      </c>
      <c r="AH86" s="278" t="s">
        <v>8672</v>
      </c>
      <c r="AI86" s="278" t="s">
        <v>8672</v>
      </c>
      <c r="AJ86" s="278" t="s">
        <v>8672</v>
      </c>
      <c r="AK86" s="278" t="s">
        <v>8672</v>
      </c>
      <c r="AL86" s="278" t="s">
        <v>8672</v>
      </c>
      <c r="AM86" s="278" t="s">
        <v>8672</v>
      </c>
      <c r="AN86" s="278" t="s">
        <v>8672</v>
      </c>
      <c r="AO86" s="278" t="s">
        <v>8672</v>
      </c>
      <c r="AP86" s="278" t="s">
        <v>8672</v>
      </c>
      <c r="AQ86" s="278" t="s">
        <v>8672</v>
      </c>
      <c r="AR86" s="278" t="s">
        <v>8672</v>
      </c>
      <c r="AS86" s="278" t="s">
        <v>8672</v>
      </c>
      <c r="AT86" s="278" t="s">
        <v>8672</v>
      </c>
      <c r="AU86" s="278" t="str">
        <f>_xlfn.IFNA(VLOOKUP(C86,'INFORM Severity - hidden'!$C$5:$G$155,5,FALSE),"-")</f>
        <v>-</v>
      </c>
    </row>
    <row r="87" spans="1:47" x14ac:dyDescent="0.35">
      <c r="A87"/>
      <c r="B87"/>
      <c r="C87" t="s">
        <v>8709</v>
      </c>
      <c r="D87" s="278" t="str">
        <f t="shared" si="1"/>
        <v>-</v>
      </c>
      <c r="E87" s="278" t="s">
        <v>8672</v>
      </c>
      <c r="F87" s="278" t="s">
        <v>8672</v>
      </c>
      <c r="G87" s="278" t="s">
        <v>8672</v>
      </c>
      <c r="H87" s="278" t="s">
        <v>8672</v>
      </c>
      <c r="I87" s="278" t="s">
        <v>8672</v>
      </c>
      <c r="J87" s="278" t="s">
        <v>8672</v>
      </c>
      <c r="K87" s="278" t="s">
        <v>8672</v>
      </c>
      <c r="L87" s="278" t="s">
        <v>8672</v>
      </c>
      <c r="M87" s="278" t="s">
        <v>8672</v>
      </c>
      <c r="N87" s="278" t="s">
        <v>8672</v>
      </c>
      <c r="O87" s="278" t="s">
        <v>8672</v>
      </c>
      <c r="P87" s="278" t="s">
        <v>8672</v>
      </c>
      <c r="Q87" s="278">
        <v>1.6</v>
      </c>
      <c r="R87" s="278" t="s">
        <v>8672</v>
      </c>
      <c r="S87" s="278" t="s">
        <v>8672</v>
      </c>
      <c r="T87" s="278" t="s">
        <v>8672</v>
      </c>
      <c r="U87" s="278" t="s">
        <v>8672</v>
      </c>
      <c r="V87" s="278" t="s">
        <v>8672</v>
      </c>
      <c r="W87" s="278" t="s">
        <v>8672</v>
      </c>
      <c r="X87" s="278" t="s">
        <v>8672</v>
      </c>
      <c r="Y87" s="278" t="s">
        <v>8672</v>
      </c>
      <c r="Z87" s="278" t="s">
        <v>8672</v>
      </c>
      <c r="AA87" s="278" t="s">
        <v>8672</v>
      </c>
      <c r="AB87" s="278" t="s">
        <v>8672</v>
      </c>
      <c r="AC87" s="278" t="s">
        <v>8672</v>
      </c>
      <c r="AD87" s="278" t="s">
        <v>8672</v>
      </c>
      <c r="AE87" s="278" t="s">
        <v>8672</v>
      </c>
      <c r="AF87" s="278" t="s">
        <v>8672</v>
      </c>
      <c r="AG87" s="278" t="s">
        <v>8672</v>
      </c>
      <c r="AH87" s="278" t="s">
        <v>8672</v>
      </c>
      <c r="AI87" s="278" t="s">
        <v>8672</v>
      </c>
      <c r="AJ87" s="278" t="s">
        <v>8672</v>
      </c>
      <c r="AK87" s="278" t="s">
        <v>8672</v>
      </c>
      <c r="AL87" s="278" t="s">
        <v>8672</v>
      </c>
      <c r="AM87" s="278" t="s">
        <v>8672</v>
      </c>
      <c r="AN87" s="278" t="s">
        <v>8672</v>
      </c>
      <c r="AO87" s="278" t="s">
        <v>8672</v>
      </c>
      <c r="AP87" s="278" t="s">
        <v>8672</v>
      </c>
      <c r="AQ87" s="278" t="s">
        <v>8672</v>
      </c>
      <c r="AR87" s="278" t="s">
        <v>8672</v>
      </c>
      <c r="AS87" s="278" t="s">
        <v>8672</v>
      </c>
      <c r="AT87" s="278" t="s">
        <v>8672</v>
      </c>
      <c r="AU87" s="278" t="str">
        <f>_xlfn.IFNA(VLOOKUP(C87,'INFORM Severity - hidden'!$C$5:$G$155,5,FALSE),"-")</f>
        <v>-</v>
      </c>
    </row>
    <row r="88" spans="1:47" x14ac:dyDescent="0.35">
      <c r="A88" t="s">
        <v>1289</v>
      </c>
      <c r="B88" t="s">
        <v>1287</v>
      </c>
      <c r="C88" t="s">
        <v>1288</v>
      </c>
      <c r="D88" s="278" t="str">
        <f t="shared" si="1"/>
        <v>Increasing</v>
      </c>
      <c r="E88" s="278" t="s">
        <v>8672</v>
      </c>
      <c r="F88" s="278" t="s">
        <v>8672</v>
      </c>
      <c r="G88" s="278" t="s">
        <v>8672</v>
      </c>
      <c r="H88" s="278" t="s">
        <v>8672</v>
      </c>
      <c r="I88" s="278" t="s">
        <v>8672</v>
      </c>
      <c r="J88" s="278" t="s">
        <v>8672</v>
      </c>
      <c r="K88" s="278" t="s">
        <v>8672</v>
      </c>
      <c r="L88" s="278" t="s">
        <v>8672</v>
      </c>
      <c r="M88" s="278" t="s">
        <v>8672</v>
      </c>
      <c r="N88" s="278" t="s">
        <v>8672</v>
      </c>
      <c r="O88" s="278" t="s">
        <v>8672</v>
      </c>
      <c r="P88" s="278" t="s">
        <v>8672</v>
      </c>
      <c r="Q88" s="278" t="s">
        <v>8672</v>
      </c>
      <c r="R88" s="278" t="s">
        <v>8672</v>
      </c>
      <c r="S88" s="278">
        <v>3.4</v>
      </c>
      <c r="T88" s="278">
        <v>3.4</v>
      </c>
      <c r="U88" s="278">
        <v>3.4</v>
      </c>
      <c r="V88" s="278">
        <v>3.5</v>
      </c>
      <c r="W88" s="278">
        <v>3.5</v>
      </c>
      <c r="X88" s="278">
        <v>3.5</v>
      </c>
      <c r="Y88" s="278">
        <v>3.5</v>
      </c>
      <c r="Z88" s="278">
        <v>3.5</v>
      </c>
      <c r="AA88" s="278">
        <v>3.4</v>
      </c>
      <c r="AB88" s="278">
        <v>3.4</v>
      </c>
      <c r="AC88" s="278">
        <v>3.4</v>
      </c>
      <c r="AD88" s="278">
        <v>3.4</v>
      </c>
      <c r="AE88" s="278">
        <v>3.4</v>
      </c>
      <c r="AF88" s="278">
        <v>3.4</v>
      </c>
      <c r="AG88" s="278">
        <v>3.4</v>
      </c>
      <c r="AH88" s="278">
        <v>3.3</v>
      </c>
      <c r="AI88" s="278">
        <v>3.3</v>
      </c>
      <c r="AJ88" s="278">
        <v>3.3</v>
      </c>
      <c r="AK88" s="278">
        <v>3.3</v>
      </c>
      <c r="AL88" s="278">
        <v>3.4</v>
      </c>
      <c r="AM88" s="278">
        <v>3.4</v>
      </c>
      <c r="AN88" s="278">
        <v>3.4</v>
      </c>
      <c r="AO88" s="278">
        <v>3.4</v>
      </c>
      <c r="AP88" s="278">
        <v>3.4</v>
      </c>
      <c r="AQ88" s="278">
        <v>3.4</v>
      </c>
      <c r="AR88" s="278">
        <v>3.6</v>
      </c>
      <c r="AS88" s="278">
        <v>3.6</v>
      </c>
      <c r="AT88" s="278">
        <v>3.6</v>
      </c>
      <c r="AU88" s="278">
        <f>_xlfn.IFNA(VLOOKUP(C88,'INFORM Severity - hidden'!$C$5:$G$155,5,FALSE),"-")</f>
        <v>3.6</v>
      </c>
    </row>
    <row r="89" spans="1:47" x14ac:dyDescent="0.35">
      <c r="A89" t="s">
        <v>441</v>
      </c>
      <c r="B89" t="s">
        <v>1330</v>
      </c>
      <c r="C89" t="s">
        <v>1331</v>
      </c>
      <c r="D89" s="278" t="str">
        <f t="shared" si="1"/>
        <v>Stable</v>
      </c>
      <c r="E89" s="278" t="s">
        <v>8672</v>
      </c>
      <c r="F89" s="278">
        <v>4.3</v>
      </c>
      <c r="G89" s="278">
        <v>4.3</v>
      </c>
      <c r="H89" s="278">
        <v>4.2</v>
      </c>
      <c r="I89" s="278">
        <v>4.2</v>
      </c>
      <c r="J89" s="278">
        <v>4.3</v>
      </c>
      <c r="K89" s="278">
        <v>4.3</v>
      </c>
      <c r="L89" s="278">
        <v>4.3</v>
      </c>
      <c r="M89" s="278">
        <v>4.3</v>
      </c>
      <c r="N89" s="278">
        <v>4.3</v>
      </c>
      <c r="O89" s="278">
        <v>4.3</v>
      </c>
      <c r="P89" s="278">
        <v>4.2</v>
      </c>
      <c r="Q89" s="278">
        <v>4.2</v>
      </c>
      <c r="R89" s="278">
        <v>4.2</v>
      </c>
      <c r="S89" s="278">
        <v>4.2</v>
      </c>
      <c r="T89" s="278">
        <v>3.9</v>
      </c>
      <c r="U89" s="278">
        <v>3.9</v>
      </c>
      <c r="V89" s="278">
        <v>4</v>
      </c>
      <c r="W89" s="278">
        <v>4</v>
      </c>
      <c r="X89" s="278">
        <v>4</v>
      </c>
      <c r="Y89" s="278">
        <v>4</v>
      </c>
      <c r="Z89" s="278">
        <v>4</v>
      </c>
      <c r="AA89" s="278">
        <v>4</v>
      </c>
      <c r="AB89" s="278">
        <v>4</v>
      </c>
      <c r="AC89" s="278">
        <v>3.9</v>
      </c>
      <c r="AD89" s="278">
        <v>3.9</v>
      </c>
      <c r="AE89" s="278">
        <v>4.2</v>
      </c>
      <c r="AF89" s="278">
        <v>4.2</v>
      </c>
      <c r="AG89" s="278">
        <v>4.2</v>
      </c>
      <c r="AH89" s="278">
        <v>4.2</v>
      </c>
      <c r="AI89" s="278">
        <v>4.2</v>
      </c>
      <c r="AJ89" s="278">
        <v>4.2</v>
      </c>
      <c r="AK89" s="278">
        <v>4.2</v>
      </c>
      <c r="AL89" s="278">
        <v>4.2</v>
      </c>
      <c r="AM89" s="278">
        <v>4.2</v>
      </c>
      <c r="AN89" s="278">
        <v>4.2</v>
      </c>
      <c r="AO89" s="278">
        <v>3.9</v>
      </c>
      <c r="AP89" s="278">
        <v>3.9</v>
      </c>
      <c r="AQ89" s="278">
        <v>3.9</v>
      </c>
      <c r="AR89" s="278">
        <v>3.9</v>
      </c>
      <c r="AS89" s="278">
        <v>3.9</v>
      </c>
      <c r="AT89" s="278">
        <v>3.9</v>
      </c>
      <c r="AU89" s="278">
        <f>_xlfn.IFNA(VLOOKUP(C89,'INFORM Severity - hidden'!$C$5:$G$155,5,FALSE),"-")</f>
        <v>3.9</v>
      </c>
    </row>
    <row r="90" spans="1:47" x14ac:dyDescent="0.35">
      <c r="A90" t="s">
        <v>441</v>
      </c>
      <c r="B90" t="s">
        <v>439</v>
      </c>
      <c r="C90" t="s">
        <v>440</v>
      </c>
      <c r="D90" s="278" t="str">
        <f t="shared" si="1"/>
        <v>Stable</v>
      </c>
      <c r="E90" s="278" t="s">
        <v>8672</v>
      </c>
      <c r="F90" s="278">
        <v>4.4000000000000004</v>
      </c>
      <c r="G90" s="278">
        <v>4.3</v>
      </c>
      <c r="H90" s="278">
        <v>4.2</v>
      </c>
      <c r="I90" s="278">
        <v>4.2</v>
      </c>
      <c r="J90" s="278">
        <v>4.3</v>
      </c>
      <c r="K90" s="278">
        <v>4.3</v>
      </c>
      <c r="L90" s="278">
        <v>4.3</v>
      </c>
      <c r="M90" s="278">
        <v>4.3</v>
      </c>
      <c r="N90" s="278">
        <v>4.3</v>
      </c>
      <c r="O90" s="278">
        <v>4.3</v>
      </c>
      <c r="P90" s="278">
        <v>4.0999999999999996</v>
      </c>
      <c r="Q90" s="278">
        <v>4.0999999999999996</v>
      </c>
      <c r="R90" s="278">
        <v>4.0999999999999996</v>
      </c>
      <c r="S90" s="278">
        <v>4</v>
      </c>
      <c r="T90" s="278">
        <v>4</v>
      </c>
      <c r="U90" s="278">
        <v>4</v>
      </c>
      <c r="V90" s="278">
        <v>4.0999999999999996</v>
      </c>
      <c r="W90" s="278">
        <v>4.0999999999999996</v>
      </c>
      <c r="X90" s="278">
        <v>4.0999999999999996</v>
      </c>
      <c r="Y90" s="278">
        <v>4.0999999999999996</v>
      </c>
      <c r="Z90" s="278">
        <v>4.0999999999999996</v>
      </c>
      <c r="AA90" s="278">
        <v>4.0999999999999996</v>
      </c>
      <c r="AB90" s="278">
        <v>4.0999999999999996</v>
      </c>
      <c r="AC90" s="278">
        <v>4.0999999999999996</v>
      </c>
      <c r="AD90" s="278">
        <v>4.2</v>
      </c>
      <c r="AE90" s="278">
        <v>4.4000000000000004</v>
      </c>
      <c r="AF90" s="278">
        <v>4.4000000000000004</v>
      </c>
      <c r="AG90" s="278">
        <v>4.4000000000000004</v>
      </c>
      <c r="AH90" s="278">
        <v>4.4000000000000004</v>
      </c>
      <c r="AI90" s="278">
        <v>4.4000000000000004</v>
      </c>
      <c r="AJ90" s="278">
        <v>4.4000000000000004</v>
      </c>
      <c r="AK90" s="278">
        <v>4.4000000000000004</v>
      </c>
      <c r="AL90" s="278">
        <v>4.4000000000000004</v>
      </c>
      <c r="AM90" s="278">
        <v>4.4000000000000004</v>
      </c>
      <c r="AN90" s="278">
        <v>4.2</v>
      </c>
      <c r="AO90" s="278">
        <v>3.9</v>
      </c>
      <c r="AP90" s="278">
        <v>3.9</v>
      </c>
      <c r="AQ90" s="278">
        <v>3.9</v>
      </c>
      <c r="AR90" s="278">
        <v>3.8</v>
      </c>
      <c r="AS90" s="278">
        <v>3.9</v>
      </c>
      <c r="AT90" s="278">
        <v>3.9</v>
      </c>
      <c r="AU90" s="278">
        <f>_xlfn.IFNA(VLOOKUP(C90,'INFORM Severity - hidden'!$C$5:$G$155,5,FALSE),"-")</f>
        <v>3.9</v>
      </c>
    </row>
    <row r="91" spans="1:47" x14ac:dyDescent="0.35">
      <c r="A91" t="s">
        <v>441</v>
      </c>
      <c r="B91" t="s">
        <v>445</v>
      </c>
      <c r="C91" t="s">
        <v>446</v>
      </c>
      <c r="D91" s="278" t="str">
        <f t="shared" si="1"/>
        <v>Increasing</v>
      </c>
      <c r="E91" s="278" t="s">
        <v>8672</v>
      </c>
      <c r="F91" s="278">
        <v>2.5</v>
      </c>
      <c r="G91" s="278">
        <v>2.4</v>
      </c>
      <c r="H91" s="278">
        <v>3.2</v>
      </c>
      <c r="I91" s="278">
        <v>3.1</v>
      </c>
      <c r="J91" s="278">
        <v>3.2</v>
      </c>
      <c r="K91" s="278">
        <v>3.2</v>
      </c>
      <c r="L91" s="278">
        <v>3.2</v>
      </c>
      <c r="M91" s="278">
        <v>3.2</v>
      </c>
      <c r="N91" s="278">
        <v>3.2</v>
      </c>
      <c r="O91" s="278">
        <v>2.9</v>
      </c>
      <c r="P91" s="278">
        <v>2.9</v>
      </c>
      <c r="Q91" s="278">
        <v>2.9</v>
      </c>
      <c r="R91" s="278">
        <v>2.9</v>
      </c>
      <c r="S91" s="278">
        <v>2.9</v>
      </c>
      <c r="T91" s="278">
        <v>2.9</v>
      </c>
      <c r="U91" s="278">
        <v>2.9</v>
      </c>
      <c r="V91" s="278">
        <v>2.9</v>
      </c>
      <c r="W91" s="278">
        <v>2.9</v>
      </c>
      <c r="X91" s="278">
        <v>2.9</v>
      </c>
      <c r="Y91" s="278">
        <v>2.8</v>
      </c>
      <c r="Z91" s="278">
        <v>2.8</v>
      </c>
      <c r="AA91" s="278">
        <v>2.8</v>
      </c>
      <c r="AB91" s="278">
        <v>2.8</v>
      </c>
      <c r="AC91" s="278">
        <v>2.8</v>
      </c>
      <c r="AD91" s="278">
        <v>2.8</v>
      </c>
      <c r="AE91" s="278">
        <v>2.8</v>
      </c>
      <c r="AF91" s="278">
        <v>2.9</v>
      </c>
      <c r="AG91" s="278">
        <v>2.9</v>
      </c>
      <c r="AH91" s="278">
        <v>2.9</v>
      </c>
      <c r="AI91" s="278">
        <v>2.9</v>
      </c>
      <c r="AJ91" s="278">
        <v>2.9</v>
      </c>
      <c r="AK91" s="278">
        <v>2.9</v>
      </c>
      <c r="AL91" s="278">
        <v>2.9</v>
      </c>
      <c r="AM91" s="278">
        <v>2.9</v>
      </c>
      <c r="AN91" s="278">
        <v>2.9</v>
      </c>
      <c r="AO91" s="278">
        <v>2.9</v>
      </c>
      <c r="AP91" s="278">
        <v>2.9</v>
      </c>
      <c r="AQ91" s="278">
        <v>2.9</v>
      </c>
      <c r="AR91" s="278">
        <v>3</v>
      </c>
      <c r="AS91" s="278">
        <v>3</v>
      </c>
      <c r="AT91" s="278">
        <v>3</v>
      </c>
      <c r="AU91" s="278">
        <f>_xlfn.IFNA(VLOOKUP(C91,'INFORM Severity - hidden'!$C$5:$G$155,5,FALSE),"-")</f>
        <v>3</v>
      </c>
    </row>
    <row r="92" spans="1:47" x14ac:dyDescent="0.35">
      <c r="A92" t="s">
        <v>459</v>
      </c>
      <c r="B92" t="s">
        <v>457</v>
      </c>
      <c r="C92" t="s">
        <v>458</v>
      </c>
      <c r="D92" s="278" t="str">
        <f t="shared" si="1"/>
        <v>Stable</v>
      </c>
      <c r="E92" s="278" t="s">
        <v>8672</v>
      </c>
      <c r="F92" s="278">
        <v>1.1000000000000001</v>
      </c>
      <c r="G92" s="278" t="s">
        <v>8672</v>
      </c>
      <c r="H92" s="278" t="s">
        <v>8672</v>
      </c>
      <c r="I92" s="278" t="s">
        <v>8672</v>
      </c>
      <c r="J92" s="278" t="s">
        <v>8672</v>
      </c>
      <c r="K92" s="278" t="s">
        <v>8672</v>
      </c>
      <c r="L92" s="278" t="s">
        <v>8672</v>
      </c>
      <c r="M92" s="278" t="s">
        <v>8672</v>
      </c>
      <c r="N92" s="278" t="s">
        <v>8672</v>
      </c>
      <c r="O92" s="278" t="s">
        <v>8672</v>
      </c>
      <c r="P92" s="278" t="s">
        <v>8672</v>
      </c>
      <c r="Q92" s="278" t="s">
        <v>8672</v>
      </c>
      <c r="R92" s="278" t="s">
        <v>8672</v>
      </c>
      <c r="S92" s="278" t="s">
        <v>8672</v>
      </c>
      <c r="T92" s="278" t="s">
        <v>8672</v>
      </c>
      <c r="U92" s="278" t="s">
        <v>8672</v>
      </c>
      <c r="V92" s="278" t="s">
        <v>8672</v>
      </c>
      <c r="W92" s="278" t="s">
        <v>8672</v>
      </c>
      <c r="X92" s="278" t="s">
        <v>8672</v>
      </c>
      <c r="Y92" s="278" t="s">
        <v>8672</v>
      </c>
      <c r="Z92" s="278" t="s">
        <v>8672</v>
      </c>
      <c r="AA92" s="278" t="s">
        <v>8672</v>
      </c>
      <c r="AB92" s="278" t="s">
        <v>8672</v>
      </c>
      <c r="AC92" s="278" t="s">
        <v>8672</v>
      </c>
      <c r="AD92" s="278" t="s">
        <v>8672</v>
      </c>
      <c r="AE92" s="278" t="s">
        <v>8672</v>
      </c>
      <c r="AF92" s="278" t="s">
        <v>8672</v>
      </c>
      <c r="AG92" s="278" t="s">
        <v>8672</v>
      </c>
      <c r="AH92" s="278">
        <v>1.9</v>
      </c>
      <c r="AI92" s="278">
        <v>1.9</v>
      </c>
      <c r="AJ92" s="278">
        <v>1.9</v>
      </c>
      <c r="AK92" s="278">
        <v>1.9</v>
      </c>
      <c r="AL92" s="278">
        <v>1.9</v>
      </c>
      <c r="AM92" s="278">
        <v>1.9</v>
      </c>
      <c r="AN92" s="278">
        <v>1.9</v>
      </c>
      <c r="AO92" s="278">
        <v>1.9</v>
      </c>
      <c r="AP92" s="278">
        <v>1.9</v>
      </c>
      <c r="AQ92" s="278">
        <v>1.9</v>
      </c>
      <c r="AR92" s="278">
        <v>1.9</v>
      </c>
      <c r="AS92" s="278">
        <v>1.9</v>
      </c>
      <c r="AT92" s="278">
        <v>1.9</v>
      </c>
      <c r="AU92" s="278">
        <f>_xlfn.IFNA(VLOOKUP(C92,'INFORM Severity - hidden'!$C$5:$G$155,5,FALSE),"-")</f>
        <v>1.9</v>
      </c>
    </row>
    <row r="93" spans="1:47" x14ac:dyDescent="0.35">
      <c r="A93"/>
      <c r="B93"/>
      <c r="C93" t="s">
        <v>8710</v>
      </c>
      <c r="D93" s="278" t="str">
        <f t="shared" si="1"/>
        <v>-</v>
      </c>
      <c r="E93" s="278" t="s">
        <v>8672</v>
      </c>
      <c r="F93" s="278">
        <v>1.6</v>
      </c>
      <c r="G93" s="278">
        <v>1.6</v>
      </c>
      <c r="H93" s="278" t="s">
        <v>8672</v>
      </c>
      <c r="I93" s="278" t="s">
        <v>8672</v>
      </c>
      <c r="J93" s="278" t="s">
        <v>8672</v>
      </c>
      <c r="K93" s="278" t="s">
        <v>8672</v>
      </c>
      <c r="L93" s="278" t="s">
        <v>8672</v>
      </c>
      <c r="M93" s="278" t="s">
        <v>8672</v>
      </c>
      <c r="N93" s="278" t="s">
        <v>8672</v>
      </c>
      <c r="O93" s="278" t="s">
        <v>8672</v>
      </c>
      <c r="P93" s="278" t="s">
        <v>8672</v>
      </c>
      <c r="Q93" s="278" t="s">
        <v>8672</v>
      </c>
      <c r="R93" s="278" t="s">
        <v>8672</v>
      </c>
      <c r="S93" s="278" t="s">
        <v>8672</v>
      </c>
      <c r="T93" s="278" t="s">
        <v>8672</v>
      </c>
      <c r="U93" s="278" t="s">
        <v>8672</v>
      </c>
      <c r="V93" s="278" t="s">
        <v>8672</v>
      </c>
      <c r="W93" s="278" t="s">
        <v>8672</v>
      </c>
      <c r="X93" s="278" t="s">
        <v>8672</v>
      </c>
      <c r="Y93" s="278" t="s">
        <v>8672</v>
      </c>
      <c r="Z93" s="278" t="s">
        <v>8672</v>
      </c>
      <c r="AA93" s="278" t="s">
        <v>8672</v>
      </c>
      <c r="AB93" s="278" t="s">
        <v>8672</v>
      </c>
      <c r="AC93" s="278" t="s">
        <v>8672</v>
      </c>
      <c r="AD93" s="278" t="s">
        <v>8672</v>
      </c>
      <c r="AE93" s="278" t="s">
        <v>8672</v>
      </c>
      <c r="AF93" s="278" t="s">
        <v>8672</v>
      </c>
      <c r="AG93" s="278" t="s">
        <v>8672</v>
      </c>
      <c r="AH93" s="278" t="s">
        <v>8672</v>
      </c>
      <c r="AI93" s="278" t="s">
        <v>8672</v>
      </c>
      <c r="AJ93" s="278" t="s">
        <v>8672</v>
      </c>
      <c r="AK93" s="278" t="s">
        <v>8672</v>
      </c>
      <c r="AL93" s="278" t="s">
        <v>8672</v>
      </c>
      <c r="AM93" s="278" t="s">
        <v>8672</v>
      </c>
      <c r="AN93" s="278" t="s">
        <v>8672</v>
      </c>
      <c r="AO93" s="278" t="s">
        <v>8672</v>
      </c>
      <c r="AP93" s="278" t="s">
        <v>8672</v>
      </c>
      <c r="AQ93" s="278" t="s">
        <v>8672</v>
      </c>
      <c r="AR93" s="278" t="s">
        <v>8672</v>
      </c>
      <c r="AS93" s="278" t="s">
        <v>8672</v>
      </c>
      <c r="AT93" s="278" t="s">
        <v>8672</v>
      </c>
      <c r="AU93" s="278" t="str">
        <f>_xlfn.IFNA(VLOOKUP(C93,'INFORM Severity - hidden'!$C$5:$G$155,5,FALSE),"-")</f>
        <v>-</v>
      </c>
    </row>
    <row r="94" spans="1:47" x14ac:dyDescent="0.35">
      <c r="A94" t="s">
        <v>146</v>
      </c>
      <c r="B94" t="s">
        <v>144</v>
      </c>
      <c r="C94" t="s">
        <v>145</v>
      </c>
      <c r="D94" s="278" t="str">
        <f t="shared" si="1"/>
        <v>Stable</v>
      </c>
      <c r="E94" s="278" t="s">
        <v>8672</v>
      </c>
      <c r="F94" s="278">
        <v>1.6</v>
      </c>
      <c r="G94" s="278">
        <v>1.6</v>
      </c>
      <c r="H94" s="278">
        <v>2.5</v>
      </c>
      <c r="I94" s="278">
        <v>2.6</v>
      </c>
      <c r="J94" s="278">
        <v>2.6</v>
      </c>
      <c r="K94" s="278">
        <v>2.6</v>
      </c>
      <c r="L94" s="278">
        <v>2.6</v>
      </c>
      <c r="M94" s="278">
        <v>2.6</v>
      </c>
      <c r="N94" s="278">
        <v>2.6</v>
      </c>
      <c r="O94" s="278">
        <v>2.5</v>
      </c>
      <c r="P94" s="278">
        <v>2.5</v>
      </c>
      <c r="Q94" s="278">
        <v>2.5</v>
      </c>
      <c r="R94" s="278">
        <v>2.5</v>
      </c>
      <c r="S94" s="278">
        <v>2.5</v>
      </c>
      <c r="T94" s="278">
        <v>2.5</v>
      </c>
      <c r="U94" s="278">
        <v>2.6</v>
      </c>
      <c r="V94" s="278">
        <v>2.7</v>
      </c>
      <c r="W94" s="278">
        <v>2.7</v>
      </c>
      <c r="X94" s="278">
        <v>2.7</v>
      </c>
      <c r="Y94" s="278">
        <v>2.7</v>
      </c>
      <c r="Z94" s="278">
        <v>2.7</v>
      </c>
      <c r="AA94" s="278">
        <v>2.8</v>
      </c>
      <c r="AB94" s="278">
        <v>2.7</v>
      </c>
      <c r="AC94" s="278">
        <v>3.1</v>
      </c>
      <c r="AD94" s="278">
        <v>3.1</v>
      </c>
      <c r="AE94" s="278">
        <v>3.1</v>
      </c>
      <c r="AF94" s="278">
        <v>3.1</v>
      </c>
      <c r="AG94" s="278">
        <v>3.1</v>
      </c>
      <c r="AH94" s="278">
        <v>2.9</v>
      </c>
      <c r="AI94" s="278">
        <v>2.9</v>
      </c>
      <c r="AJ94" s="278">
        <v>2.9</v>
      </c>
      <c r="AK94" s="278">
        <v>2.9</v>
      </c>
      <c r="AL94" s="278">
        <v>2.8</v>
      </c>
      <c r="AM94" s="278">
        <v>2.8</v>
      </c>
      <c r="AN94" s="278">
        <v>2.7</v>
      </c>
      <c r="AO94" s="278">
        <v>2.7</v>
      </c>
      <c r="AP94" s="278">
        <v>2.7</v>
      </c>
      <c r="AQ94" s="278">
        <v>2.7</v>
      </c>
      <c r="AR94" s="278">
        <v>2.7</v>
      </c>
      <c r="AS94" s="278">
        <v>2.7</v>
      </c>
      <c r="AT94" s="278">
        <v>2.7</v>
      </c>
      <c r="AU94" s="278">
        <f>_xlfn.IFNA(VLOOKUP(C94,'INFORM Severity - hidden'!$C$5:$G$155,5,FALSE),"-")</f>
        <v>2.7</v>
      </c>
    </row>
    <row r="95" spans="1:47" x14ac:dyDescent="0.35">
      <c r="A95"/>
      <c r="B95"/>
      <c r="C95" t="s">
        <v>8711</v>
      </c>
      <c r="D95" s="278" t="str">
        <f t="shared" si="1"/>
        <v>-</v>
      </c>
      <c r="E95" s="278" t="s">
        <v>8672</v>
      </c>
      <c r="F95" s="278">
        <v>1.6</v>
      </c>
      <c r="G95" s="278">
        <v>1.6</v>
      </c>
      <c r="H95" s="278" t="s">
        <v>8672</v>
      </c>
      <c r="I95" s="278" t="s">
        <v>8672</v>
      </c>
      <c r="J95" s="278" t="s">
        <v>8672</v>
      </c>
      <c r="K95" s="278" t="s">
        <v>8672</v>
      </c>
      <c r="L95" s="278" t="s">
        <v>8672</v>
      </c>
      <c r="M95" s="278" t="s">
        <v>8672</v>
      </c>
      <c r="N95" s="278" t="s">
        <v>8672</v>
      </c>
      <c r="O95" s="278" t="s">
        <v>8672</v>
      </c>
      <c r="P95" s="278" t="s">
        <v>8672</v>
      </c>
      <c r="Q95" s="278" t="s">
        <v>8672</v>
      </c>
      <c r="R95" s="278" t="s">
        <v>8672</v>
      </c>
      <c r="S95" s="278" t="s">
        <v>8672</v>
      </c>
      <c r="T95" s="278" t="s">
        <v>8672</v>
      </c>
      <c r="U95" s="278" t="s">
        <v>8672</v>
      </c>
      <c r="V95" s="278" t="s">
        <v>8672</v>
      </c>
      <c r="W95" s="278" t="s">
        <v>8672</v>
      </c>
      <c r="X95" s="278" t="s">
        <v>8672</v>
      </c>
      <c r="Y95" s="278" t="s">
        <v>8672</v>
      </c>
      <c r="Z95" s="278" t="s">
        <v>8672</v>
      </c>
      <c r="AA95" s="278" t="s">
        <v>8672</v>
      </c>
      <c r="AB95" s="278" t="s">
        <v>8672</v>
      </c>
      <c r="AC95" s="278" t="s">
        <v>8672</v>
      </c>
      <c r="AD95" s="278" t="s">
        <v>8672</v>
      </c>
      <c r="AE95" s="278" t="s">
        <v>8672</v>
      </c>
      <c r="AF95" s="278" t="s">
        <v>8672</v>
      </c>
      <c r="AG95" s="278" t="s">
        <v>8672</v>
      </c>
      <c r="AH95" s="278" t="s">
        <v>8672</v>
      </c>
      <c r="AI95" s="278" t="s">
        <v>8672</v>
      </c>
      <c r="AJ95" s="278" t="s">
        <v>8672</v>
      </c>
      <c r="AK95" s="278" t="s">
        <v>8672</v>
      </c>
      <c r="AL95" s="278" t="s">
        <v>8672</v>
      </c>
      <c r="AM95" s="278" t="s">
        <v>8672</v>
      </c>
      <c r="AN95" s="278" t="s">
        <v>8672</v>
      </c>
      <c r="AO95" s="278" t="s">
        <v>8672</v>
      </c>
      <c r="AP95" s="278" t="s">
        <v>8672</v>
      </c>
      <c r="AQ95" s="278" t="s">
        <v>8672</v>
      </c>
      <c r="AR95" s="278" t="s">
        <v>8672</v>
      </c>
      <c r="AS95" s="278" t="s">
        <v>8672</v>
      </c>
      <c r="AT95" s="278" t="s">
        <v>8672</v>
      </c>
      <c r="AU95" s="278" t="str">
        <f>_xlfn.IFNA(VLOOKUP(C95,'INFORM Severity - hidden'!$C$5:$G$155,5,FALSE),"-")</f>
        <v>-</v>
      </c>
    </row>
    <row r="96" spans="1:47" x14ac:dyDescent="0.35">
      <c r="A96" t="s">
        <v>470</v>
      </c>
      <c r="B96" t="s">
        <v>2033</v>
      </c>
      <c r="C96" t="s">
        <v>2034</v>
      </c>
      <c r="D96" s="278" t="str">
        <f t="shared" si="1"/>
        <v>Increasing</v>
      </c>
      <c r="E96" s="278" t="s">
        <v>8672</v>
      </c>
      <c r="F96" s="278" t="s">
        <v>8672</v>
      </c>
      <c r="G96" s="278" t="s">
        <v>8672</v>
      </c>
      <c r="H96" s="278" t="s">
        <v>8672</v>
      </c>
      <c r="I96" s="278" t="s">
        <v>8672</v>
      </c>
      <c r="J96" s="278">
        <v>3.1</v>
      </c>
      <c r="K96" s="278">
        <v>3.1</v>
      </c>
      <c r="L96" s="278">
        <v>3.1</v>
      </c>
      <c r="M96" s="278">
        <v>3.4</v>
      </c>
      <c r="N96" s="278">
        <v>3.4</v>
      </c>
      <c r="O96" s="278">
        <v>3.3</v>
      </c>
      <c r="P96" s="278">
        <v>3.3</v>
      </c>
      <c r="Q96" s="278">
        <v>3.3</v>
      </c>
      <c r="R96" s="278">
        <v>3.3</v>
      </c>
      <c r="S96" s="278">
        <v>3.3</v>
      </c>
      <c r="T96" s="278">
        <v>3.3</v>
      </c>
      <c r="U96" s="278">
        <v>3.4</v>
      </c>
      <c r="V96" s="278">
        <v>3.5</v>
      </c>
      <c r="W96" s="278">
        <v>3.1</v>
      </c>
      <c r="X96" s="278">
        <v>3.1</v>
      </c>
      <c r="Y96" s="278">
        <v>3.1</v>
      </c>
      <c r="Z96" s="278">
        <v>3.1</v>
      </c>
      <c r="AA96" s="278">
        <v>3</v>
      </c>
      <c r="AB96" s="278">
        <v>3</v>
      </c>
      <c r="AC96" s="278">
        <v>3</v>
      </c>
      <c r="AD96" s="278" t="s">
        <v>8672</v>
      </c>
      <c r="AE96" s="278" t="s">
        <v>8672</v>
      </c>
      <c r="AF96" s="278" t="s">
        <v>8672</v>
      </c>
      <c r="AG96" s="278" t="s">
        <v>8672</v>
      </c>
      <c r="AH96" s="278" t="s">
        <v>8672</v>
      </c>
      <c r="AI96" s="278" t="s">
        <v>8672</v>
      </c>
      <c r="AJ96" s="278" t="s">
        <v>8672</v>
      </c>
      <c r="AK96" s="278">
        <v>3.1</v>
      </c>
      <c r="AL96" s="278">
        <v>3.1</v>
      </c>
      <c r="AM96" s="278">
        <v>3.1</v>
      </c>
      <c r="AN96" s="278">
        <v>3.2</v>
      </c>
      <c r="AO96" s="278">
        <v>3.2</v>
      </c>
      <c r="AP96" s="278">
        <v>3.2</v>
      </c>
      <c r="AQ96" s="278">
        <v>3.3</v>
      </c>
      <c r="AR96" s="278">
        <v>3.3</v>
      </c>
      <c r="AS96" s="278">
        <v>3.3</v>
      </c>
      <c r="AT96" s="278">
        <v>3.6</v>
      </c>
      <c r="AU96" s="278">
        <f>_xlfn.IFNA(VLOOKUP(C96,'INFORM Severity - hidden'!$C$5:$G$155,5,FALSE),"-")</f>
        <v>3.6</v>
      </c>
    </row>
    <row r="97" spans="1:47" x14ac:dyDescent="0.35">
      <c r="A97" t="s">
        <v>470</v>
      </c>
      <c r="B97" t="s">
        <v>468</v>
      </c>
      <c r="C97" t="s">
        <v>469</v>
      </c>
      <c r="D97" s="278" t="str">
        <f t="shared" si="1"/>
        <v>Increasing</v>
      </c>
      <c r="E97" s="278" t="s">
        <v>8672</v>
      </c>
      <c r="F97" s="278">
        <v>2</v>
      </c>
      <c r="G97" s="278">
        <v>2</v>
      </c>
      <c r="H97" s="278">
        <v>2.8</v>
      </c>
      <c r="I97" s="278">
        <v>2.8</v>
      </c>
      <c r="J97" s="278">
        <v>2.8</v>
      </c>
      <c r="K97" s="278">
        <v>2.8</v>
      </c>
      <c r="L97" s="278">
        <v>2.8</v>
      </c>
      <c r="M97" s="278">
        <v>2.8</v>
      </c>
      <c r="N97" s="278">
        <v>2.8</v>
      </c>
      <c r="O97" s="278">
        <v>2.7</v>
      </c>
      <c r="P97" s="278">
        <v>2.7</v>
      </c>
      <c r="Q97" s="278">
        <v>2.7</v>
      </c>
      <c r="R97" s="278">
        <v>2.7</v>
      </c>
      <c r="S97" s="278">
        <v>2.7</v>
      </c>
      <c r="T97" s="278">
        <v>2.7</v>
      </c>
      <c r="U97" s="278">
        <v>2.8</v>
      </c>
      <c r="V97" s="278">
        <v>2.8</v>
      </c>
      <c r="W97" s="278">
        <v>2.8</v>
      </c>
      <c r="X97" s="278">
        <v>2.8</v>
      </c>
      <c r="Y97" s="278">
        <v>2.8</v>
      </c>
      <c r="Z97" s="278">
        <v>2.8</v>
      </c>
      <c r="AA97" s="278">
        <v>2.8</v>
      </c>
      <c r="AB97" s="278">
        <v>2.8</v>
      </c>
      <c r="AC97" s="278">
        <v>2.8</v>
      </c>
      <c r="AD97" s="278">
        <v>2.8</v>
      </c>
      <c r="AE97" s="278">
        <v>2.8</v>
      </c>
      <c r="AF97" s="278">
        <v>2.8</v>
      </c>
      <c r="AG97" s="278">
        <v>2.8</v>
      </c>
      <c r="AH97" s="278">
        <v>2.8</v>
      </c>
      <c r="AI97" s="278">
        <v>2.8</v>
      </c>
      <c r="AJ97" s="278">
        <v>2.8</v>
      </c>
      <c r="AK97" s="278">
        <v>2.5</v>
      </c>
      <c r="AL97" s="278">
        <v>2.6</v>
      </c>
      <c r="AM97" s="278">
        <v>2.6</v>
      </c>
      <c r="AN97" s="278">
        <v>2.6</v>
      </c>
      <c r="AO97" s="278">
        <v>2.6</v>
      </c>
      <c r="AP97" s="278">
        <v>2.6</v>
      </c>
      <c r="AQ97" s="278">
        <v>2.6</v>
      </c>
      <c r="AR97" s="278">
        <v>2.6</v>
      </c>
      <c r="AS97" s="278">
        <v>2.6</v>
      </c>
      <c r="AT97" s="278">
        <v>2.8</v>
      </c>
      <c r="AU97" s="278">
        <f>_xlfn.IFNA(VLOOKUP(C97,'INFORM Severity - hidden'!$C$5:$G$155,5,FALSE),"-")</f>
        <v>2.8</v>
      </c>
    </row>
    <row r="98" spans="1:47" x14ac:dyDescent="0.35">
      <c r="A98" t="s">
        <v>470</v>
      </c>
      <c r="B98" t="s">
        <v>2045</v>
      </c>
      <c r="C98" t="s">
        <v>2046</v>
      </c>
      <c r="D98" s="278" t="str">
        <f t="shared" si="1"/>
        <v>Increasing</v>
      </c>
      <c r="E98" s="278" t="s">
        <v>8672</v>
      </c>
      <c r="F98" s="278" t="s">
        <v>8672</v>
      </c>
      <c r="G98" s="278" t="s">
        <v>8672</v>
      </c>
      <c r="H98" s="278" t="s">
        <v>8672</v>
      </c>
      <c r="I98" s="278" t="s">
        <v>8672</v>
      </c>
      <c r="J98" s="278">
        <v>3</v>
      </c>
      <c r="K98" s="278">
        <v>3.1</v>
      </c>
      <c r="L98" s="278">
        <v>3.1</v>
      </c>
      <c r="M98" s="278">
        <v>3.3</v>
      </c>
      <c r="N98" s="278">
        <v>3.3</v>
      </c>
      <c r="O98" s="278">
        <v>3.2</v>
      </c>
      <c r="P98" s="278">
        <v>3.2</v>
      </c>
      <c r="Q98" s="278">
        <v>3.2</v>
      </c>
      <c r="R98" s="278">
        <v>3.2</v>
      </c>
      <c r="S98" s="278">
        <v>3.2</v>
      </c>
      <c r="T98" s="278">
        <v>3.2</v>
      </c>
      <c r="U98" s="278">
        <v>3.4</v>
      </c>
      <c r="V98" s="278">
        <v>3.4</v>
      </c>
      <c r="W98" s="278">
        <v>3</v>
      </c>
      <c r="X98" s="278">
        <v>3</v>
      </c>
      <c r="Y98" s="278">
        <v>2.9</v>
      </c>
      <c r="Z98" s="278">
        <v>2.9</v>
      </c>
      <c r="AA98" s="278">
        <v>3</v>
      </c>
      <c r="AB98" s="278">
        <v>2.9</v>
      </c>
      <c r="AC98" s="278">
        <v>2.9</v>
      </c>
      <c r="AD98" s="278" t="s">
        <v>8672</v>
      </c>
      <c r="AE98" s="278" t="s">
        <v>8672</v>
      </c>
      <c r="AF98" s="278" t="s">
        <v>8672</v>
      </c>
      <c r="AG98" s="278" t="s">
        <v>8672</v>
      </c>
      <c r="AH98" s="278" t="s">
        <v>8672</v>
      </c>
      <c r="AI98" s="278" t="s">
        <v>8672</v>
      </c>
      <c r="AJ98" s="278" t="s">
        <v>8672</v>
      </c>
      <c r="AK98" s="278">
        <v>2.8</v>
      </c>
      <c r="AL98" s="278">
        <v>2.9</v>
      </c>
      <c r="AM98" s="278">
        <v>2.9</v>
      </c>
      <c r="AN98" s="278">
        <v>2.9</v>
      </c>
      <c r="AO98" s="278">
        <v>2.9</v>
      </c>
      <c r="AP98" s="278">
        <v>2.9</v>
      </c>
      <c r="AQ98" s="278">
        <v>3.2</v>
      </c>
      <c r="AR98" s="278">
        <v>3.2</v>
      </c>
      <c r="AS98" s="278">
        <v>3.2</v>
      </c>
      <c r="AT98" s="278">
        <v>3.5</v>
      </c>
      <c r="AU98" s="278">
        <f>_xlfn.IFNA(VLOOKUP(C98,'INFORM Severity - hidden'!$C$5:$G$155,5,FALSE),"-")</f>
        <v>3.5</v>
      </c>
    </row>
    <row r="99" spans="1:47" x14ac:dyDescent="0.35">
      <c r="A99"/>
      <c r="B99"/>
      <c r="C99" t="s">
        <v>8712</v>
      </c>
      <c r="D99" s="278" t="str">
        <f t="shared" si="1"/>
        <v>-</v>
      </c>
      <c r="E99" s="278" t="s">
        <v>8672</v>
      </c>
      <c r="F99" s="278" t="s">
        <v>8672</v>
      </c>
      <c r="G99" s="278" t="s">
        <v>8672</v>
      </c>
      <c r="H99" s="278" t="s">
        <v>8672</v>
      </c>
      <c r="I99" s="278" t="s">
        <v>8672</v>
      </c>
      <c r="J99" s="278" t="s">
        <v>8672</v>
      </c>
      <c r="K99" s="278" t="s">
        <v>8672</v>
      </c>
      <c r="L99" s="278" t="s">
        <v>8672</v>
      </c>
      <c r="M99" s="278" t="s">
        <v>8672</v>
      </c>
      <c r="N99" s="278" t="s">
        <v>8672</v>
      </c>
      <c r="O99" s="278" t="s">
        <v>8672</v>
      </c>
      <c r="P99" s="278" t="s">
        <v>8672</v>
      </c>
      <c r="Q99" s="278" t="s">
        <v>8672</v>
      </c>
      <c r="R99" s="278" t="s">
        <v>8672</v>
      </c>
      <c r="S99" s="278" t="s">
        <v>8672</v>
      </c>
      <c r="T99" s="278" t="s">
        <v>8672</v>
      </c>
      <c r="U99" s="278" t="s">
        <v>8672</v>
      </c>
      <c r="V99" s="278" t="s">
        <v>8672</v>
      </c>
      <c r="W99" s="278" t="s">
        <v>8672</v>
      </c>
      <c r="X99" s="278" t="s">
        <v>8672</v>
      </c>
      <c r="Y99" s="278" t="s">
        <v>8672</v>
      </c>
      <c r="Z99" s="278" t="s">
        <v>8672</v>
      </c>
      <c r="AA99" s="278" t="s">
        <v>8672</v>
      </c>
      <c r="AB99" s="278" t="s">
        <v>8672</v>
      </c>
      <c r="AC99" s="278" t="s">
        <v>8672</v>
      </c>
      <c r="AD99" s="278" t="s">
        <v>8672</v>
      </c>
      <c r="AE99" s="278" t="s">
        <v>8672</v>
      </c>
      <c r="AF99" s="278" t="s">
        <v>8672</v>
      </c>
      <c r="AG99" s="278" t="s">
        <v>8672</v>
      </c>
      <c r="AH99" s="278" t="s">
        <v>8672</v>
      </c>
      <c r="AI99" s="278" t="s">
        <v>8672</v>
      </c>
      <c r="AJ99" s="278" t="s">
        <v>8672</v>
      </c>
      <c r="AK99" s="278" t="s">
        <v>8672</v>
      </c>
      <c r="AL99" s="278" t="s">
        <v>8672</v>
      </c>
      <c r="AM99" s="278" t="s">
        <v>8672</v>
      </c>
      <c r="AN99" s="278" t="s">
        <v>8672</v>
      </c>
      <c r="AO99" s="278" t="s">
        <v>8672</v>
      </c>
      <c r="AP99" s="278" t="s">
        <v>8672</v>
      </c>
      <c r="AQ99" s="278" t="s">
        <v>8672</v>
      </c>
      <c r="AR99" s="278" t="s">
        <v>8672</v>
      </c>
      <c r="AS99" s="278" t="s">
        <v>8672</v>
      </c>
      <c r="AT99" s="278" t="s">
        <v>8672</v>
      </c>
      <c r="AU99" s="278" t="str">
        <f>_xlfn.IFNA(VLOOKUP(C99,'INFORM Severity - hidden'!$C$5:$G$155,5,FALSE),"-")</f>
        <v>-</v>
      </c>
    </row>
    <row r="100" spans="1:47" x14ac:dyDescent="0.35">
      <c r="A100"/>
      <c r="B100"/>
      <c r="C100" t="s">
        <v>8713</v>
      </c>
      <c r="D100" s="278" t="str">
        <f t="shared" si="1"/>
        <v>-</v>
      </c>
      <c r="E100" s="278" t="s">
        <v>8672</v>
      </c>
      <c r="F100" s="278" t="s">
        <v>8672</v>
      </c>
      <c r="G100" s="278" t="s">
        <v>8672</v>
      </c>
      <c r="H100" s="278" t="s">
        <v>8672</v>
      </c>
      <c r="I100" s="278" t="s">
        <v>8672</v>
      </c>
      <c r="J100" s="278" t="s">
        <v>8672</v>
      </c>
      <c r="K100" s="278" t="s">
        <v>8672</v>
      </c>
      <c r="L100" s="278" t="s">
        <v>8672</v>
      </c>
      <c r="M100" s="278" t="s">
        <v>8672</v>
      </c>
      <c r="N100" s="278" t="s">
        <v>8672</v>
      </c>
      <c r="O100" s="278" t="s">
        <v>8672</v>
      </c>
      <c r="P100" s="278" t="s">
        <v>8672</v>
      </c>
      <c r="Q100" s="278" t="s">
        <v>8672</v>
      </c>
      <c r="R100" s="278" t="s">
        <v>8672</v>
      </c>
      <c r="S100" s="278" t="s">
        <v>8672</v>
      </c>
      <c r="T100" s="278">
        <v>1.7</v>
      </c>
      <c r="U100" s="278">
        <v>1.7</v>
      </c>
      <c r="V100" s="278">
        <v>2.2000000000000002</v>
      </c>
      <c r="W100" s="278">
        <v>2.2000000000000002</v>
      </c>
      <c r="X100" s="278">
        <v>2.2000000000000002</v>
      </c>
      <c r="Y100" s="278">
        <v>2.2000000000000002</v>
      </c>
      <c r="Z100" s="278">
        <v>2.2000000000000002</v>
      </c>
      <c r="AA100" s="278">
        <v>2.2000000000000002</v>
      </c>
      <c r="AB100" s="278">
        <v>2.2000000000000002</v>
      </c>
      <c r="AC100" s="278">
        <v>2.2000000000000002</v>
      </c>
      <c r="AD100" s="278" t="s">
        <v>8672</v>
      </c>
      <c r="AE100" s="278" t="s">
        <v>8672</v>
      </c>
      <c r="AF100" s="278" t="s">
        <v>8672</v>
      </c>
      <c r="AG100" s="278" t="s">
        <v>8672</v>
      </c>
      <c r="AH100" s="278" t="s">
        <v>8672</v>
      </c>
      <c r="AI100" s="278" t="s">
        <v>8672</v>
      </c>
      <c r="AJ100" s="278" t="s">
        <v>8672</v>
      </c>
      <c r="AK100" s="278" t="s">
        <v>8672</v>
      </c>
      <c r="AL100" s="278" t="s">
        <v>8672</v>
      </c>
      <c r="AM100" s="278" t="s">
        <v>8672</v>
      </c>
      <c r="AN100" s="278" t="s">
        <v>8672</v>
      </c>
      <c r="AO100" s="278" t="s">
        <v>8672</v>
      </c>
      <c r="AP100" s="278" t="s">
        <v>8672</v>
      </c>
      <c r="AQ100" s="278" t="s">
        <v>8672</v>
      </c>
      <c r="AR100" s="278" t="s">
        <v>8672</v>
      </c>
      <c r="AS100" s="278" t="s">
        <v>8672</v>
      </c>
      <c r="AT100" s="278" t="s">
        <v>8672</v>
      </c>
      <c r="AU100" s="278" t="str">
        <f>_xlfn.IFNA(VLOOKUP(C100,'INFORM Severity - hidden'!$C$5:$G$155,5,FALSE),"-")</f>
        <v>-</v>
      </c>
    </row>
    <row r="101" spans="1:47" x14ac:dyDescent="0.35">
      <c r="A101"/>
      <c r="B101"/>
      <c r="C101" t="s">
        <v>8714</v>
      </c>
      <c r="D101" s="278" t="str">
        <f t="shared" si="1"/>
        <v>-</v>
      </c>
      <c r="E101" s="278" t="s">
        <v>8672</v>
      </c>
      <c r="F101" s="278" t="s">
        <v>8672</v>
      </c>
      <c r="G101" s="278" t="s">
        <v>8672</v>
      </c>
      <c r="H101" s="278" t="s">
        <v>8672</v>
      </c>
      <c r="I101" s="278" t="s">
        <v>8672</v>
      </c>
      <c r="J101" s="278" t="s">
        <v>8672</v>
      </c>
      <c r="K101" s="278" t="s">
        <v>8672</v>
      </c>
      <c r="L101" s="278" t="s">
        <v>8672</v>
      </c>
      <c r="M101" s="278" t="s">
        <v>8672</v>
      </c>
      <c r="N101" s="278">
        <v>1.9</v>
      </c>
      <c r="O101" s="278" t="s">
        <v>8672</v>
      </c>
      <c r="P101" s="278" t="s">
        <v>8672</v>
      </c>
      <c r="Q101" s="278" t="s">
        <v>8672</v>
      </c>
      <c r="R101" s="278" t="s">
        <v>8672</v>
      </c>
      <c r="S101" s="278" t="s">
        <v>8672</v>
      </c>
      <c r="T101" s="278" t="s">
        <v>8672</v>
      </c>
      <c r="U101" s="278" t="s">
        <v>8672</v>
      </c>
      <c r="V101" s="278" t="s">
        <v>8672</v>
      </c>
      <c r="W101" s="278" t="s">
        <v>8672</v>
      </c>
      <c r="X101" s="278" t="s">
        <v>8672</v>
      </c>
      <c r="Y101" s="278" t="s">
        <v>8672</v>
      </c>
      <c r="Z101" s="278" t="s">
        <v>8672</v>
      </c>
      <c r="AA101" s="278" t="s">
        <v>8672</v>
      </c>
      <c r="AB101" s="278" t="s">
        <v>8672</v>
      </c>
      <c r="AC101" s="278" t="s">
        <v>8672</v>
      </c>
      <c r="AD101" s="278" t="s">
        <v>8672</v>
      </c>
      <c r="AE101" s="278" t="s">
        <v>8672</v>
      </c>
      <c r="AF101" s="278" t="s">
        <v>8672</v>
      </c>
      <c r="AG101" s="278" t="s">
        <v>8672</v>
      </c>
      <c r="AH101" s="278" t="s">
        <v>8672</v>
      </c>
      <c r="AI101" s="278" t="s">
        <v>8672</v>
      </c>
      <c r="AJ101" s="278" t="s">
        <v>8672</v>
      </c>
      <c r="AK101" s="278" t="s">
        <v>8672</v>
      </c>
      <c r="AL101" s="278" t="s">
        <v>8672</v>
      </c>
      <c r="AM101" s="278" t="s">
        <v>8672</v>
      </c>
      <c r="AN101" s="278" t="s">
        <v>8672</v>
      </c>
      <c r="AO101" s="278" t="s">
        <v>8672</v>
      </c>
      <c r="AP101" s="278" t="s">
        <v>8672</v>
      </c>
      <c r="AQ101" s="278" t="s">
        <v>8672</v>
      </c>
      <c r="AR101" s="278" t="s">
        <v>8672</v>
      </c>
      <c r="AS101" s="278" t="s">
        <v>8672</v>
      </c>
      <c r="AT101" s="278" t="s">
        <v>8672</v>
      </c>
      <c r="AU101" s="278" t="str">
        <f>_xlfn.IFNA(VLOOKUP(C101,'INFORM Severity - hidden'!$C$5:$G$155,5,FALSE),"-")</f>
        <v>-</v>
      </c>
    </row>
    <row r="102" spans="1:47" x14ac:dyDescent="0.35">
      <c r="A102"/>
      <c r="B102"/>
      <c r="C102" t="s">
        <v>8715</v>
      </c>
      <c r="D102" s="278" t="str">
        <f t="shared" si="1"/>
        <v>-</v>
      </c>
      <c r="E102" s="278" t="s">
        <v>8672</v>
      </c>
      <c r="F102" s="278">
        <v>2.4</v>
      </c>
      <c r="G102" s="278">
        <v>2.4</v>
      </c>
      <c r="H102" s="278" t="s">
        <v>8672</v>
      </c>
      <c r="I102" s="278" t="s">
        <v>8672</v>
      </c>
      <c r="J102" s="278" t="s">
        <v>8672</v>
      </c>
      <c r="K102" s="278" t="s">
        <v>8672</v>
      </c>
      <c r="L102" s="278" t="s">
        <v>8672</v>
      </c>
      <c r="M102" s="278" t="s">
        <v>8672</v>
      </c>
      <c r="N102" s="278" t="s">
        <v>8672</v>
      </c>
      <c r="O102" s="278" t="s">
        <v>8672</v>
      </c>
      <c r="P102" s="278" t="s">
        <v>8672</v>
      </c>
      <c r="Q102" s="278" t="s">
        <v>8672</v>
      </c>
      <c r="R102" s="278" t="s">
        <v>8672</v>
      </c>
      <c r="S102" s="278" t="s">
        <v>8672</v>
      </c>
      <c r="T102" s="278" t="s">
        <v>8672</v>
      </c>
      <c r="U102" s="278" t="s">
        <v>8672</v>
      </c>
      <c r="V102" s="278" t="s">
        <v>8672</v>
      </c>
      <c r="W102" s="278" t="s">
        <v>8672</v>
      </c>
      <c r="X102" s="278" t="s">
        <v>8672</v>
      </c>
      <c r="Y102" s="278" t="s">
        <v>8672</v>
      </c>
      <c r="Z102" s="278" t="s">
        <v>8672</v>
      </c>
      <c r="AA102" s="278" t="s">
        <v>8672</v>
      </c>
      <c r="AB102" s="278" t="s">
        <v>8672</v>
      </c>
      <c r="AC102" s="278" t="s">
        <v>8672</v>
      </c>
      <c r="AD102" s="278" t="s">
        <v>8672</v>
      </c>
      <c r="AE102" s="278" t="s">
        <v>8672</v>
      </c>
      <c r="AF102" s="278" t="s">
        <v>8672</v>
      </c>
      <c r="AG102" s="278" t="s">
        <v>8672</v>
      </c>
      <c r="AH102" s="278" t="s">
        <v>8672</v>
      </c>
      <c r="AI102" s="278" t="s">
        <v>8672</v>
      </c>
      <c r="AJ102" s="278" t="s">
        <v>8672</v>
      </c>
      <c r="AK102" s="278" t="s">
        <v>8672</v>
      </c>
      <c r="AL102" s="278" t="s">
        <v>8672</v>
      </c>
      <c r="AM102" s="278" t="s">
        <v>8672</v>
      </c>
      <c r="AN102" s="278" t="s">
        <v>8672</v>
      </c>
      <c r="AO102" s="278" t="s">
        <v>8672</v>
      </c>
      <c r="AP102" s="278" t="s">
        <v>8672</v>
      </c>
      <c r="AQ102" s="278" t="s">
        <v>8672</v>
      </c>
      <c r="AR102" s="278" t="s">
        <v>8672</v>
      </c>
      <c r="AS102" s="278" t="s">
        <v>8672</v>
      </c>
      <c r="AT102" s="278" t="s">
        <v>8672</v>
      </c>
      <c r="AU102" s="278" t="str">
        <f>_xlfn.IFNA(VLOOKUP(C102,'INFORM Severity - hidden'!$C$5:$G$155,5,FALSE),"-")</f>
        <v>-</v>
      </c>
    </row>
    <row r="103" spans="1:47" x14ac:dyDescent="0.35">
      <c r="A103" t="s">
        <v>1354</v>
      </c>
      <c r="B103" t="s">
        <v>1385</v>
      </c>
      <c r="C103" t="s">
        <v>1386</v>
      </c>
      <c r="D103" s="278" t="str">
        <f t="shared" si="1"/>
        <v>Increasing</v>
      </c>
      <c r="E103" s="278" t="s">
        <v>8672</v>
      </c>
      <c r="F103" s="278">
        <v>2.4</v>
      </c>
      <c r="G103" s="278">
        <v>2.4</v>
      </c>
      <c r="H103" s="278">
        <v>2.9</v>
      </c>
      <c r="I103" s="278">
        <v>2.8</v>
      </c>
      <c r="J103" s="278">
        <v>2.8</v>
      </c>
      <c r="K103" s="278">
        <v>2.8</v>
      </c>
      <c r="L103" s="278">
        <v>2.8</v>
      </c>
      <c r="M103" s="278">
        <v>2.8</v>
      </c>
      <c r="N103" s="278">
        <v>2.9</v>
      </c>
      <c r="O103" s="278">
        <v>2.9</v>
      </c>
      <c r="P103" s="278">
        <v>2.9</v>
      </c>
      <c r="Q103" s="278">
        <v>2.9</v>
      </c>
      <c r="R103" s="278">
        <v>2.9</v>
      </c>
      <c r="S103" s="278">
        <v>2.9</v>
      </c>
      <c r="T103" s="278">
        <v>2.9</v>
      </c>
      <c r="U103" s="278">
        <v>2.9</v>
      </c>
      <c r="V103" s="278">
        <v>3.2</v>
      </c>
      <c r="W103" s="278">
        <v>3.1</v>
      </c>
      <c r="X103" s="278">
        <v>3.2</v>
      </c>
      <c r="Y103" s="278">
        <v>3.2</v>
      </c>
      <c r="Z103" s="278">
        <v>3.2</v>
      </c>
      <c r="AA103" s="278">
        <v>3.2</v>
      </c>
      <c r="AB103" s="278">
        <v>3.2</v>
      </c>
      <c r="AC103" s="278">
        <v>3.4</v>
      </c>
      <c r="AD103" s="278">
        <v>3.4</v>
      </c>
      <c r="AE103" s="278">
        <v>3.5</v>
      </c>
      <c r="AF103" s="278">
        <v>3.5</v>
      </c>
      <c r="AG103" s="278">
        <v>3.5</v>
      </c>
      <c r="AH103" s="278">
        <v>3.5</v>
      </c>
      <c r="AI103" s="278">
        <v>3.5</v>
      </c>
      <c r="AJ103" s="278">
        <v>3.4</v>
      </c>
      <c r="AK103" s="278">
        <v>3.4</v>
      </c>
      <c r="AL103" s="278">
        <v>3.4</v>
      </c>
      <c r="AM103" s="278">
        <v>3.4</v>
      </c>
      <c r="AN103" s="278">
        <v>3.3</v>
      </c>
      <c r="AO103" s="278">
        <v>3.3</v>
      </c>
      <c r="AP103" s="278">
        <v>3.3</v>
      </c>
      <c r="AQ103" s="278">
        <v>3.3</v>
      </c>
      <c r="AR103" s="278">
        <v>3.6</v>
      </c>
      <c r="AS103" s="278">
        <v>3.6</v>
      </c>
      <c r="AT103" s="278">
        <v>3.5</v>
      </c>
      <c r="AU103" s="278">
        <f>_xlfn.IFNA(VLOOKUP(C103,'INFORM Severity - hidden'!$C$5:$G$155,5,FALSE),"-")</f>
        <v>3.5</v>
      </c>
    </row>
    <row r="104" spans="1:47" x14ac:dyDescent="0.35">
      <c r="A104"/>
      <c r="B104"/>
      <c r="C104" t="s">
        <v>8716</v>
      </c>
      <c r="D104" s="278" t="str">
        <f t="shared" si="1"/>
        <v>-</v>
      </c>
      <c r="E104" s="278" t="s">
        <v>8672</v>
      </c>
      <c r="F104" s="278">
        <v>1.4</v>
      </c>
      <c r="G104" s="278">
        <v>1.4</v>
      </c>
      <c r="H104" s="278" t="s">
        <v>8672</v>
      </c>
      <c r="I104" s="278" t="s">
        <v>8672</v>
      </c>
      <c r="J104" s="278" t="s">
        <v>8672</v>
      </c>
      <c r="K104" s="278" t="s">
        <v>8672</v>
      </c>
      <c r="L104" s="278" t="s">
        <v>8672</v>
      </c>
      <c r="M104" s="278" t="s">
        <v>8672</v>
      </c>
      <c r="N104" s="278" t="s">
        <v>8672</v>
      </c>
      <c r="O104" s="278" t="s">
        <v>8672</v>
      </c>
      <c r="P104" s="278" t="s">
        <v>8672</v>
      </c>
      <c r="Q104" s="278" t="s">
        <v>8672</v>
      </c>
      <c r="R104" s="278" t="s">
        <v>8672</v>
      </c>
      <c r="S104" s="278" t="s">
        <v>8672</v>
      </c>
      <c r="T104" s="278" t="s">
        <v>8672</v>
      </c>
      <c r="U104" s="278" t="s">
        <v>8672</v>
      </c>
      <c r="V104" s="278" t="s">
        <v>8672</v>
      </c>
      <c r="W104" s="278" t="s">
        <v>8672</v>
      </c>
      <c r="X104" s="278" t="s">
        <v>8672</v>
      </c>
      <c r="Y104" s="278" t="s">
        <v>8672</v>
      </c>
      <c r="Z104" s="278" t="s">
        <v>8672</v>
      </c>
      <c r="AA104" s="278" t="s">
        <v>8672</v>
      </c>
      <c r="AB104" s="278" t="s">
        <v>8672</v>
      </c>
      <c r="AC104" s="278" t="s">
        <v>8672</v>
      </c>
      <c r="AD104" s="278" t="s">
        <v>8672</v>
      </c>
      <c r="AE104" s="278" t="s">
        <v>8672</v>
      </c>
      <c r="AF104" s="278" t="s">
        <v>8672</v>
      </c>
      <c r="AG104" s="278" t="s">
        <v>8672</v>
      </c>
      <c r="AH104" s="278" t="s">
        <v>8672</v>
      </c>
      <c r="AI104" s="278" t="s">
        <v>8672</v>
      </c>
      <c r="AJ104" s="278" t="s">
        <v>8672</v>
      </c>
      <c r="AK104" s="278" t="s">
        <v>8672</v>
      </c>
      <c r="AL104" s="278" t="s">
        <v>8672</v>
      </c>
      <c r="AM104" s="278" t="s">
        <v>8672</v>
      </c>
      <c r="AN104" s="278" t="s">
        <v>8672</v>
      </c>
      <c r="AO104" s="278" t="s">
        <v>8672</v>
      </c>
      <c r="AP104" s="278" t="s">
        <v>8672</v>
      </c>
      <c r="AQ104" s="278" t="s">
        <v>8672</v>
      </c>
      <c r="AR104" s="278" t="s">
        <v>8672</v>
      </c>
      <c r="AS104" s="278" t="s">
        <v>8672</v>
      </c>
      <c r="AT104" s="278" t="s">
        <v>8672</v>
      </c>
      <c r="AU104" s="278" t="str">
        <f>_xlfn.IFNA(VLOOKUP(C104,'INFORM Severity - hidden'!$C$5:$G$155,5,FALSE),"-")</f>
        <v>-</v>
      </c>
    </row>
    <row r="105" spans="1:47" x14ac:dyDescent="0.35">
      <c r="A105" t="s">
        <v>1354</v>
      </c>
      <c r="B105" t="s">
        <v>1352</v>
      </c>
      <c r="C105" t="s">
        <v>1353</v>
      </c>
      <c r="D105" s="278" t="str">
        <f t="shared" si="1"/>
        <v>Stable</v>
      </c>
      <c r="E105" s="278" t="s">
        <v>8672</v>
      </c>
      <c r="F105" s="278" t="s">
        <v>8672</v>
      </c>
      <c r="G105" s="278" t="s">
        <v>8672</v>
      </c>
      <c r="H105" s="278" t="s">
        <v>8672</v>
      </c>
      <c r="I105" s="278" t="s">
        <v>8672</v>
      </c>
      <c r="J105" s="278" t="s">
        <v>8672</v>
      </c>
      <c r="K105" s="278" t="s">
        <v>8672</v>
      </c>
      <c r="L105" s="278" t="s">
        <v>8672</v>
      </c>
      <c r="M105" s="278" t="s">
        <v>8672</v>
      </c>
      <c r="N105" s="278" t="s">
        <v>8672</v>
      </c>
      <c r="O105" s="278" t="s">
        <v>8672</v>
      </c>
      <c r="P105" s="278" t="s">
        <v>8672</v>
      </c>
      <c r="Q105" s="278" t="s">
        <v>8672</v>
      </c>
      <c r="R105" s="278" t="s">
        <v>8672</v>
      </c>
      <c r="S105" s="278" t="s">
        <v>8672</v>
      </c>
      <c r="T105" s="278">
        <v>3.3</v>
      </c>
      <c r="U105" s="278">
        <v>3.3</v>
      </c>
      <c r="V105" s="278">
        <v>3.3</v>
      </c>
      <c r="W105" s="278">
        <v>3.3</v>
      </c>
      <c r="X105" s="278">
        <v>3.4</v>
      </c>
      <c r="Y105" s="278">
        <v>3.5</v>
      </c>
      <c r="Z105" s="278">
        <v>3.5</v>
      </c>
      <c r="AA105" s="278">
        <v>3.5</v>
      </c>
      <c r="AB105" s="278">
        <v>3.5</v>
      </c>
      <c r="AC105" s="278">
        <v>3.5</v>
      </c>
      <c r="AD105" s="278">
        <v>3.6</v>
      </c>
      <c r="AE105" s="278">
        <v>3.7</v>
      </c>
      <c r="AF105" s="278">
        <v>3.7</v>
      </c>
      <c r="AG105" s="278">
        <v>3.7</v>
      </c>
      <c r="AH105" s="278">
        <v>3.7</v>
      </c>
      <c r="AI105" s="278">
        <v>3.7</v>
      </c>
      <c r="AJ105" s="278">
        <v>3.5</v>
      </c>
      <c r="AK105" s="278">
        <v>3.5</v>
      </c>
      <c r="AL105" s="278">
        <v>3.5</v>
      </c>
      <c r="AM105" s="278">
        <v>3.5</v>
      </c>
      <c r="AN105" s="278">
        <v>3.5</v>
      </c>
      <c r="AO105" s="278">
        <v>3.5</v>
      </c>
      <c r="AP105" s="278">
        <v>3.5</v>
      </c>
      <c r="AQ105" s="278">
        <v>3.5</v>
      </c>
      <c r="AR105" s="278">
        <v>3.6</v>
      </c>
      <c r="AS105" s="278">
        <v>3.6</v>
      </c>
      <c r="AT105" s="278">
        <v>3.5</v>
      </c>
      <c r="AU105" s="278">
        <f>_xlfn.IFNA(VLOOKUP(C105,'INFORM Severity - hidden'!$C$5:$G$155,5,FALSE),"-")</f>
        <v>3.5</v>
      </c>
    </row>
    <row r="106" spans="1:47" x14ac:dyDescent="0.35">
      <c r="A106"/>
      <c r="B106"/>
      <c r="C106" t="s">
        <v>8717</v>
      </c>
      <c r="D106" s="278" t="str">
        <f t="shared" si="1"/>
        <v>-</v>
      </c>
      <c r="E106" s="278" t="s">
        <v>8672</v>
      </c>
      <c r="F106" s="278" t="s">
        <v>8672</v>
      </c>
      <c r="G106" s="278" t="s">
        <v>8672</v>
      </c>
      <c r="H106" s="278" t="s">
        <v>8672</v>
      </c>
      <c r="I106" s="278" t="s">
        <v>8672</v>
      </c>
      <c r="J106" s="278" t="s">
        <v>8672</v>
      </c>
      <c r="K106" s="278" t="s">
        <v>8672</v>
      </c>
      <c r="L106" s="278" t="s">
        <v>8672</v>
      </c>
      <c r="M106" s="278" t="s">
        <v>8672</v>
      </c>
      <c r="N106" s="278" t="s">
        <v>8672</v>
      </c>
      <c r="O106" s="278" t="s">
        <v>8672</v>
      </c>
      <c r="P106" s="278" t="s">
        <v>8672</v>
      </c>
      <c r="Q106" s="278" t="s">
        <v>8672</v>
      </c>
      <c r="R106" s="278" t="s">
        <v>8672</v>
      </c>
      <c r="S106" s="278" t="s">
        <v>8672</v>
      </c>
      <c r="T106" s="278" t="s">
        <v>8672</v>
      </c>
      <c r="U106" s="278" t="s">
        <v>8672</v>
      </c>
      <c r="V106" s="278" t="s">
        <v>8672</v>
      </c>
      <c r="W106" s="278" t="s">
        <v>8672</v>
      </c>
      <c r="X106" s="278">
        <v>3.2</v>
      </c>
      <c r="Y106" s="278">
        <v>3.2</v>
      </c>
      <c r="Z106" s="278">
        <v>3.1</v>
      </c>
      <c r="AA106" s="278">
        <v>3.2</v>
      </c>
      <c r="AB106" s="278">
        <v>3.2</v>
      </c>
      <c r="AC106" s="278">
        <v>3.2</v>
      </c>
      <c r="AD106" s="278" t="s">
        <v>8672</v>
      </c>
      <c r="AE106" s="278" t="s">
        <v>8672</v>
      </c>
      <c r="AF106" s="278" t="s">
        <v>8672</v>
      </c>
      <c r="AG106" s="278" t="s">
        <v>8672</v>
      </c>
      <c r="AH106" s="278" t="s">
        <v>8672</v>
      </c>
      <c r="AI106" s="278" t="s">
        <v>8672</v>
      </c>
      <c r="AJ106" s="278" t="s">
        <v>8672</v>
      </c>
      <c r="AK106" s="278" t="s">
        <v>8672</v>
      </c>
      <c r="AL106" s="278" t="s">
        <v>8672</v>
      </c>
      <c r="AM106" s="278" t="s">
        <v>8672</v>
      </c>
      <c r="AN106" s="278" t="s">
        <v>8672</v>
      </c>
      <c r="AO106" s="278" t="s">
        <v>8672</v>
      </c>
      <c r="AP106" s="278" t="s">
        <v>8672</v>
      </c>
      <c r="AQ106" s="278" t="s">
        <v>8672</v>
      </c>
      <c r="AR106" s="278" t="s">
        <v>8672</v>
      </c>
      <c r="AS106" s="278" t="s">
        <v>8672</v>
      </c>
      <c r="AT106" s="278" t="s">
        <v>8672</v>
      </c>
      <c r="AU106" s="278" t="str">
        <f>_xlfn.IFNA(VLOOKUP(C106,'INFORM Severity - hidden'!$C$5:$G$155,5,FALSE),"-")</f>
        <v>-</v>
      </c>
    </row>
    <row r="107" spans="1:47" x14ac:dyDescent="0.35">
      <c r="A107" t="s">
        <v>152</v>
      </c>
      <c r="B107" t="s">
        <v>150</v>
      </c>
      <c r="C107" t="s">
        <v>151</v>
      </c>
      <c r="D107" s="278" t="str">
        <f t="shared" si="1"/>
        <v>Stable</v>
      </c>
      <c r="E107" s="278" t="s">
        <v>8672</v>
      </c>
      <c r="F107" s="278">
        <v>3.9</v>
      </c>
      <c r="G107" s="278">
        <v>3.7</v>
      </c>
      <c r="H107" s="278">
        <v>3.9</v>
      </c>
      <c r="I107" s="278">
        <v>3.9</v>
      </c>
      <c r="J107" s="278">
        <v>3.9</v>
      </c>
      <c r="K107" s="278">
        <v>3.9</v>
      </c>
      <c r="L107" s="278">
        <v>3.9</v>
      </c>
      <c r="M107" s="278">
        <v>3.9</v>
      </c>
      <c r="N107" s="278">
        <v>3.9</v>
      </c>
      <c r="O107" s="278">
        <v>3.9</v>
      </c>
      <c r="P107" s="278">
        <v>3.9</v>
      </c>
      <c r="Q107" s="278">
        <v>3.9</v>
      </c>
      <c r="R107" s="278">
        <v>3.9</v>
      </c>
      <c r="S107" s="278">
        <v>3.9</v>
      </c>
      <c r="T107" s="278">
        <v>4.2</v>
      </c>
      <c r="U107" s="278">
        <v>4.2</v>
      </c>
      <c r="V107" s="278">
        <v>4.2</v>
      </c>
      <c r="W107" s="278">
        <v>4.2</v>
      </c>
      <c r="X107" s="278">
        <v>4.2</v>
      </c>
      <c r="Y107" s="278">
        <v>4.0999999999999996</v>
      </c>
      <c r="Z107" s="278">
        <v>4.0999999999999996</v>
      </c>
      <c r="AA107" s="278">
        <v>4.2</v>
      </c>
      <c r="AB107" s="278">
        <v>4.2</v>
      </c>
      <c r="AC107" s="278">
        <v>4.2</v>
      </c>
      <c r="AD107" s="278">
        <v>4.2</v>
      </c>
      <c r="AE107" s="278">
        <v>4</v>
      </c>
      <c r="AF107" s="278">
        <v>4</v>
      </c>
      <c r="AG107" s="278">
        <v>4</v>
      </c>
      <c r="AH107" s="278">
        <v>3.8</v>
      </c>
      <c r="AI107" s="278">
        <v>3.8</v>
      </c>
      <c r="AJ107" s="278">
        <v>3.8</v>
      </c>
      <c r="AK107" s="278">
        <v>3.8</v>
      </c>
      <c r="AL107" s="278">
        <v>3.8</v>
      </c>
      <c r="AM107" s="278">
        <v>3.8</v>
      </c>
      <c r="AN107" s="278">
        <v>3.8</v>
      </c>
      <c r="AO107" s="278">
        <v>3.8</v>
      </c>
      <c r="AP107" s="278">
        <v>3.5</v>
      </c>
      <c r="AQ107" s="278">
        <v>3.5</v>
      </c>
      <c r="AR107" s="278">
        <v>3.5</v>
      </c>
      <c r="AS107" s="278">
        <v>3.5</v>
      </c>
      <c r="AT107" s="278">
        <v>3.5</v>
      </c>
      <c r="AU107" s="278">
        <f>_xlfn.IFNA(VLOOKUP(C107,'INFORM Severity - hidden'!$C$5:$G$155,5,FALSE),"-")</f>
        <v>3.6</v>
      </c>
    </row>
    <row r="108" spans="1:47" x14ac:dyDescent="0.35">
      <c r="A108" t="s">
        <v>152</v>
      </c>
      <c r="B108" t="s">
        <v>157</v>
      </c>
      <c r="C108" t="s">
        <v>158</v>
      </c>
      <c r="D108" s="278" t="str">
        <f t="shared" si="1"/>
        <v>Increasing</v>
      </c>
      <c r="E108" s="278" t="s">
        <v>8672</v>
      </c>
      <c r="F108" s="278">
        <v>2.6</v>
      </c>
      <c r="G108" s="278">
        <v>2.6</v>
      </c>
      <c r="H108" s="278">
        <v>3.5</v>
      </c>
      <c r="I108" s="278">
        <v>3.5</v>
      </c>
      <c r="J108" s="278">
        <v>3.5</v>
      </c>
      <c r="K108" s="278">
        <v>3.5</v>
      </c>
      <c r="L108" s="278">
        <v>3.5</v>
      </c>
      <c r="M108" s="278">
        <v>3.5</v>
      </c>
      <c r="N108" s="278">
        <v>3.5</v>
      </c>
      <c r="O108" s="278">
        <v>3.5</v>
      </c>
      <c r="P108" s="278">
        <v>3.5</v>
      </c>
      <c r="Q108" s="278">
        <v>3.5</v>
      </c>
      <c r="R108" s="278">
        <v>3.5</v>
      </c>
      <c r="S108" s="278">
        <v>3.6</v>
      </c>
      <c r="T108" s="278">
        <v>3.1</v>
      </c>
      <c r="U108" s="278">
        <v>3.1</v>
      </c>
      <c r="V108" s="278">
        <v>3.1</v>
      </c>
      <c r="W108" s="278">
        <v>3</v>
      </c>
      <c r="X108" s="278">
        <v>3</v>
      </c>
      <c r="Y108" s="278">
        <v>3</v>
      </c>
      <c r="Z108" s="278">
        <v>3</v>
      </c>
      <c r="AA108" s="278">
        <v>3</v>
      </c>
      <c r="AB108" s="278">
        <v>3</v>
      </c>
      <c r="AC108" s="278">
        <v>3</v>
      </c>
      <c r="AD108" s="278">
        <v>3</v>
      </c>
      <c r="AE108" s="278">
        <v>2.6</v>
      </c>
      <c r="AF108" s="278">
        <v>2.6</v>
      </c>
      <c r="AG108" s="278">
        <v>2.6</v>
      </c>
      <c r="AH108" s="278">
        <v>2.5</v>
      </c>
      <c r="AI108" s="278">
        <v>2.5</v>
      </c>
      <c r="AJ108" s="278">
        <v>3</v>
      </c>
      <c r="AK108" s="278">
        <v>3</v>
      </c>
      <c r="AL108" s="278">
        <v>3</v>
      </c>
      <c r="AM108" s="278">
        <v>3</v>
      </c>
      <c r="AN108" s="278">
        <v>3</v>
      </c>
      <c r="AO108" s="278">
        <v>3</v>
      </c>
      <c r="AP108" s="278">
        <v>2.9</v>
      </c>
      <c r="AQ108" s="278">
        <v>2.8</v>
      </c>
      <c r="AR108" s="278">
        <v>2.8</v>
      </c>
      <c r="AS108" s="278">
        <v>3.1</v>
      </c>
      <c r="AT108" s="278">
        <v>3.1</v>
      </c>
      <c r="AU108" s="278">
        <f>_xlfn.IFNA(VLOOKUP(C108,'INFORM Severity - hidden'!$C$5:$G$155,5,FALSE),"-")</f>
        <v>3.4</v>
      </c>
    </row>
    <row r="109" spans="1:47" x14ac:dyDescent="0.35">
      <c r="A109" t="s">
        <v>4827</v>
      </c>
      <c r="B109" t="s">
        <v>4825</v>
      </c>
      <c r="C109" t="s">
        <v>4826</v>
      </c>
      <c r="D109" s="278" t="str">
        <f t="shared" si="1"/>
        <v>-</v>
      </c>
      <c r="E109" s="278" t="s">
        <v>8672</v>
      </c>
      <c r="F109" s="278" t="s">
        <v>8672</v>
      </c>
      <c r="G109" s="278" t="s">
        <v>8672</v>
      </c>
      <c r="H109" s="278" t="s">
        <v>8672</v>
      </c>
      <c r="I109" s="278" t="s">
        <v>8672</v>
      </c>
      <c r="J109" s="278" t="s">
        <v>8672</v>
      </c>
      <c r="K109" s="278" t="s">
        <v>8672</v>
      </c>
      <c r="L109" s="278" t="s">
        <v>8672</v>
      </c>
      <c r="M109" s="278" t="s">
        <v>8672</v>
      </c>
      <c r="N109" s="278" t="s">
        <v>8672</v>
      </c>
      <c r="O109" s="278" t="s">
        <v>8672</v>
      </c>
      <c r="P109" s="278" t="s">
        <v>8672</v>
      </c>
      <c r="Q109" s="278" t="s">
        <v>8672</v>
      </c>
      <c r="R109" s="278" t="s">
        <v>8672</v>
      </c>
      <c r="S109" s="278" t="s">
        <v>8672</v>
      </c>
      <c r="T109" s="278" t="s">
        <v>8672</v>
      </c>
      <c r="U109" s="278" t="s">
        <v>8672</v>
      </c>
      <c r="V109" s="278" t="s">
        <v>8672</v>
      </c>
      <c r="W109" s="278" t="s">
        <v>8672</v>
      </c>
      <c r="X109" s="278" t="s">
        <v>8672</v>
      </c>
      <c r="Y109" s="278" t="s">
        <v>8672</v>
      </c>
      <c r="Z109" s="278" t="s">
        <v>8672</v>
      </c>
      <c r="AA109" s="278" t="s">
        <v>8672</v>
      </c>
      <c r="AB109" s="278" t="s">
        <v>8672</v>
      </c>
      <c r="AC109" s="278" t="s">
        <v>8672</v>
      </c>
      <c r="AD109" s="278" t="s">
        <v>8672</v>
      </c>
      <c r="AE109" s="278" t="s">
        <v>8672</v>
      </c>
      <c r="AF109" s="278" t="s">
        <v>8672</v>
      </c>
      <c r="AG109" s="278" t="s">
        <v>8672</v>
      </c>
      <c r="AH109" s="278" t="s">
        <v>8672</v>
      </c>
      <c r="AI109" s="278" t="s">
        <v>8672</v>
      </c>
      <c r="AJ109" s="278" t="s">
        <v>8672</v>
      </c>
      <c r="AK109" s="278" t="s">
        <v>8672</v>
      </c>
      <c r="AL109" s="278" t="s">
        <v>8672</v>
      </c>
      <c r="AM109" s="278" t="s">
        <v>8672</v>
      </c>
      <c r="AN109" s="278" t="s">
        <v>8672</v>
      </c>
      <c r="AO109" s="278" t="s">
        <v>8672</v>
      </c>
      <c r="AP109" s="278" t="s">
        <v>8672</v>
      </c>
      <c r="AQ109" s="278" t="s">
        <v>8672</v>
      </c>
      <c r="AR109" s="278" t="s">
        <v>8672</v>
      </c>
      <c r="AS109" s="278" t="s">
        <v>8672</v>
      </c>
      <c r="AT109" s="278">
        <v>3.4</v>
      </c>
      <c r="AU109" s="278">
        <f>_xlfn.IFNA(VLOOKUP(C109,'INFORM Severity - hidden'!$C$5:$G$155,5,FALSE),"-")</f>
        <v>3.4</v>
      </c>
    </row>
    <row r="110" spans="1:47" x14ac:dyDescent="0.35">
      <c r="A110" t="s">
        <v>77</v>
      </c>
      <c r="B110" t="s">
        <v>75</v>
      </c>
      <c r="C110" t="s">
        <v>76</v>
      </c>
      <c r="D110" s="278" t="str">
        <f t="shared" si="1"/>
        <v>Decreasing</v>
      </c>
      <c r="E110" s="278">
        <v>2.2000000000000002</v>
      </c>
      <c r="F110" s="278">
        <v>2.2000000000000002</v>
      </c>
      <c r="G110" s="278">
        <v>2.1</v>
      </c>
      <c r="H110" s="278">
        <v>2.1</v>
      </c>
      <c r="I110" s="278">
        <v>2.1</v>
      </c>
      <c r="J110" s="278">
        <v>2.1</v>
      </c>
      <c r="K110" s="278">
        <v>2.1</v>
      </c>
      <c r="L110" s="278">
        <v>2.1</v>
      </c>
      <c r="M110" s="278">
        <v>2.1</v>
      </c>
      <c r="N110" s="278">
        <v>2.2000000000000002</v>
      </c>
      <c r="O110" s="278">
        <v>2.2000000000000002</v>
      </c>
      <c r="P110" s="278">
        <v>2.2000000000000002</v>
      </c>
      <c r="Q110" s="278">
        <v>2.2000000000000002</v>
      </c>
      <c r="R110" s="278">
        <v>2.2000000000000002</v>
      </c>
      <c r="S110" s="278">
        <v>2.4</v>
      </c>
      <c r="T110" s="278">
        <v>2.4</v>
      </c>
      <c r="U110" s="278">
        <v>2.4</v>
      </c>
      <c r="V110" s="278">
        <v>2.4</v>
      </c>
      <c r="W110" s="278">
        <v>2.4</v>
      </c>
      <c r="X110" s="278">
        <v>2.4</v>
      </c>
      <c r="Y110" s="278">
        <v>2.2999999999999998</v>
      </c>
      <c r="Z110" s="278">
        <v>2.5</v>
      </c>
      <c r="AA110" s="278">
        <v>2.5</v>
      </c>
      <c r="AB110" s="278">
        <v>2.5</v>
      </c>
      <c r="AC110" s="278">
        <v>2.5</v>
      </c>
      <c r="AD110" s="278">
        <v>2.5</v>
      </c>
      <c r="AE110" s="278">
        <v>2.5</v>
      </c>
      <c r="AF110" s="278">
        <v>2.5</v>
      </c>
      <c r="AG110" s="278">
        <v>2.5</v>
      </c>
      <c r="AH110" s="278">
        <v>2.5</v>
      </c>
      <c r="AI110" s="278">
        <v>2.5</v>
      </c>
      <c r="AJ110" s="278">
        <v>2.5</v>
      </c>
      <c r="AK110" s="278">
        <v>2</v>
      </c>
      <c r="AL110" s="278">
        <v>2</v>
      </c>
      <c r="AM110" s="278">
        <v>2.2000000000000002</v>
      </c>
      <c r="AN110" s="278">
        <v>2.2000000000000002</v>
      </c>
      <c r="AO110" s="278">
        <v>2.2000000000000002</v>
      </c>
      <c r="AP110" s="278">
        <v>2.2000000000000002</v>
      </c>
      <c r="AQ110" s="278">
        <v>2.2000000000000002</v>
      </c>
      <c r="AR110" s="278">
        <v>2.2000000000000002</v>
      </c>
      <c r="AS110" s="278">
        <v>2.1</v>
      </c>
      <c r="AT110" s="278">
        <v>2.1</v>
      </c>
      <c r="AU110" s="278">
        <f>_xlfn.IFNA(VLOOKUP(C110,'INFORM Severity - hidden'!$C$5:$G$155,5,FALSE),"-")</f>
        <v>2.1</v>
      </c>
    </row>
    <row r="111" spans="1:47" x14ac:dyDescent="0.35">
      <c r="A111" t="s">
        <v>474</v>
      </c>
      <c r="B111" t="s">
        <v>472</v>
      </c>
      <c r="C111" t="s">
        <v>473</v>
      </c>
      <c r="D111" s="278" t="str">
        <f t="shared" si="1"/>
        <v>-</v>
      </c>
      <c r="E111" s="278" t="s">
        <v>8672</v>
      </c>
      <c r="F111" s="278" t="s">
        <v>8672</v>
      </c>
      <c r="G111" s="278" t="s">
        <v>8672</v>
      </c>
      <c r="H111" s="278" t="s">
        <v>8672</v>
      </c>
      <c r="I111" s="278" t="s">
        <v>8672</v>
      </c>
      <c r="J111" s="278" t="s">
        <v>8672</v>
      </c>
      <c r="K111" s="278" t="s">
        <v>8672</v>
      </c>
      <c r="L111" s="278" t="s">
        <v>8672</v>
      </c>
      <c r="M111" s="278" t="s">
        <v>8672</v>
      </c>
      <c r="N111" s="278" t="s">
        <v>8672</v>
      </c>
      <c r="O111" s="278" t="s">
        <v>8672</v>
      </c>
      <c r="P111" s="278" t="s">
        <v>8672</v>
      </c>
      <c r="Q111" s="278" t="s">
        <v>8672</v>
      </c>
      <c r="R111" s="278" t="s">
        <v>8672</v>
      </c>
      <c r="S111" s="278" t="s">
        <v>8672</v>
      </c>
      <c r="T111" s="278" t="s">
        <v>8672</v>
      </c>
      <c r="U111" s="278" t="s">
        <v>8672</v>
      </c>
      <c r="V111" s="278" t="s">
        <v>8672</v>
      </c>
      <c r="W111" s="278" t="s">
        <v>8672</v>
      </c>
      <c r="X111" s="278" t="s">
        <v>8672</v>
      </c>
      <c r="Y111" s="278" t="s">
        <v>8672</v>
      </c>
      <c r="Z111" s="278" t="s">
        <v>8672</v>
      </c>
      <c r="AA111" s="278" t="s">
        <v>8672</v>
      </c>
      <c r="AB111" s="278" t="s">
        <v>8672</v>
      </c>
      <c r="AC111" s="278" t="s">
        <v>8672</v>
      </c>
      <c r="AD111" s="278" t="s">
        <v>8672</v>
      </c>
      <c r="AE111" s="278" t="s">
        <v>8672</v>
      </c>
      <c r="AF111" s="278" t="s">
        <v>8672</v>
      </c>
      <c r="AG111" s="278" t="s">
        <v>8672</v>
      </c>
      <c r="AH111" s="278" t="s">
        <v>8672</v>
      </c>
      <c r="AI111" s="278" t="s">
        <v>8672</v>
      </c>
      <c r="AJ111" s="278" t="s">
        <v>8672</v>
      </c>
      <c r="AK111" s="278" t="s">
        <v>8672</v>
      </c>
      <c r="AL111" s="278" t="s">
        <v>8672</v>
      </c>
      <c r="AM111" s="278" t="s">
        <v>8672</v>
      </c>
      <c r="AN111" s="278" t="s">
        <v>8672</v>
      </c>
      <c r="AO111" s="278" t="s">
        <v>8672</v>
      </c>
      <c r="AP111" s="278" t="s">
        <v>8672</v>
      </c>
      <c r="AQ111" s="278" t="s">
        <v>8672</v>
      </c>
      <c r="AR111" s="278" t="s">
        <v>8672</v>
      </c>
      <c r="AS111" s="278" t="s">
        <v>8672</v>
      </c>
      <c r="AT111" s="278" t="s">
        <v>8672</v>
      </c>
      <c r="AU111" s="278">
        <f>_xlfn.IFNA(VLOOKUP(C111,'INFORM Severity - hidden'!$C$5:$G$155,5,FALSE),"-")</f>
        <v>2.1</v>
      </c>
    </row>
    <row r="112" spans="1:47" x14ac:dyDescent="0.35">
      <c r="A112" t="s">
        <v>3795</v>
      </c>
      <c r="B112" t="s">
        <v>3793</v>
      </c>
      <c r="C112" t="s">
        <v>3794</v>
      </c>
      <c r="D112" s="278" t="str">
        <f t="shared" si="1"/>
        <v>Increasing</v>
      </c>
      <c r="E112" s="278" t="s">
        <v>8672</v>
      </c>
      <c r="F112" s="278" t="s">
        <v>8672</v>
      </c>
      <c r="G112" s="278" t="s">
        <v>8672</v>
      </c>
      <c r="H112" s="278" t="s">
        <v>8672</v>
      </c>
      <c r="I112" s="278" t="s">
        <v>8672</v>
      </c>
      <c r="J112" s="278" t="s">
        <v>8672</v>
      </c>
      <c r="K112" s="278" t="s">
        <v>8672</v>
      </c>
      <c r="L112" s="278" t="s">
        <v>8672</v>
      </c>
      <c r="M112" s="278" t="s">
        <v>8672</v>
      </c>
      <c r="N112" s="278" t="s">
        <v>8672</v>
      </c>
      <c r="O112" s="278" t="s">
        <v>8672</v>
      </c>
      <c r="P112" s="278" t="s">
        <v>8672</v>
      </c>
      <c r="Q112" s="278" t="s">
        <v>8672</v>
      </c>
      <c r="R112" s="278" t="s">
        <v>8672</v>
      </c>
      <c r="S112" s="278" t="s">
        <v>8672</v>
      </c>
      <c r="T112" s="278" t="s">
        <v>8672</v>
      </c>
      <c r="U112" s="278" t="s">
        <v>8672</v>
      </c>
      <c r="V112" s="278" t="s">
        <v>8672</v>
      </c>
      <c r="W112" s="278" t="s">
        <v>8672</v>
      </c>
      <c r="X112" s="278" t="s">
        <v>8672</v>
      </c>
      <c r="Y112" s="278" t="s">
        <v>8672</v>
      </c>
      <c r="Z112" s="278" t="s">
        <v>8672</v>
      </c>
      <c r="AA112" s="278" t="s">
        <v>8672</v>
      </c>
      <c r="AB112" s="278" t="s">
        <v>8672</v>
      </c>
      <c r="AC112" s="278" t="s">
        <v>8672</v>
      </c>
      <c r="AD112" s="278" t="s">
        <v>8672</v>
      </c>
      <c r="AE112" s="278" t="s">
        <v>8672</v>
      </c>
      <c r="AF112" s="278" t="s">
        <v>8672</v>
      </c>
      <c r="AG112" s="278" t="s">
        <v>8672</v>
      </c>
      <c r="AH112" s="278" t="s">
        <v>8672</v>
      </c>
      <c r="AI112" s="278" t="s">
        <v>8672</v>
      </c>
      <c r="AJ112" s="278" t="s">
        <v>8672</v>
      </c>
      <c r="AK112" s="278" t="s">
        <v>8672</v>
      </c>
      <c r="AL112" s="278" t="s">
        <v>8672</v>
      </c>
      <c r="AM112" s="278" t="s">
        <v>8672</v>
      </c>
      <c r="AN112" s="278" t="s">
        <v>8672</v>
      </c>
      <c r="AO112" s="278" t="s">
        <v>8672</v>
      </c>
      <c r="AP112" s="278" t="s">
        <v>8672</v>
      </c>
      <c r="AQ112" s="278">
        <v>1.4</v>
      </c>
      <c r="AR112" s="278">
        <v>1.2</v>
      </c>
      <c r="AS112" s="278">
        <v>1.2</v>
      </c>
      <c r="AT112" s="278">
        <v>1.2</v>
      </c>
      <c r="AU112" s="278">
        <f>_xlfn.IFNA(VLOOKUP(C112,'INFORM Severity - hidden'!$C$5:$G$155,5,FALSE),"-")</f>
        <v>2.2999999999999998</v>
      </c>
    </row>
    <row r="113" spans="1:47" x14ac:dyDescent="0.35">
      <c r="A113" t="s">
        <v>976</v>
      </c>
      <c r="B113" t="s">
        <v>2368</v>
      </c>
      <c r="C113" t="s">
        <v>2369</v>
      </c>
      <c r="D113" s="278" t="str">
        <f t="shared" si="1"/>
        <v>Stable</v>
      </c>
      <c r="E113" s="278" t="s">
        <v>8672</v>
      </c>
      <c r="F113" s="278">
        <v>2.8</v>
      </c>
      <c r="G113" s="278">
        <v>2.8</v>
      </c>
      <c r="H113" s="278">
        <v>2.9</v>
      </c>
      <c r="I113" s="278">
        <v>2.9</v>
      </c>
      <c r="J113" s="278" t="s">
        <v>8672</v>
      </c>
      <c r="K113" s="278" t="s">
        <v>8672</v>
      </c>
      <c r="L113" s="278" t="s">
        <v>8672</v>
      </c>
      <c r="M113" s="278" t="s">
        <v>8672</v>
      </c>
      <c r="N113" s="278" t="s">
        <v>8672</v>
      </c>
      <c r="O113" s="278" t="s">
        <v>8672</v>
      </c>
      <c r="P113" s="278" t="s">
        <v>8672</v>
      </c>
      <c r="Q113" s="278" t="s">
        <v>8672</v>
      </c>
      <c r="R113" s="278" t="s">
        <v>8672</v>
      </c>
      <c r="S113" s="278" t="s">
        <v>8672</v>
      </c>
      <c r="T113" s="278" t="s">
        <v>8672</v>
      </c>
      <c r="U113" s="278" t="s">
        <v>8672</v>
      </c>
      <c r="V113" s="278" t="s">
        <v>8672</v>
      </c>
      <c r="W113" s="278" t="s">
        <v>8672</v>
      </c>
      <c r="X113" s="278" t="s">
        <v>8672</v>
      </c>
      <c r="Y113" s="278" t="s">
        <v>8672</v>
      </c>
      <c r="Z113" s="278" t="s">
        <v>8672</v>
      </c>
      <c r="AA113" s="278" t="s">
        <v>8672</v>
      </c>
      <c r="AB113" s="278" t="s">
        <v>8672</v>
      </c>
      <c r="AC113" s="278" t="s">
        <v>8672</v>
      </c>
      <c r="AD113" s="278" t="s">
        <v>8672</v>
      </c>
      <c r="AE113" s="278" t="s">
        <v>8672</v>
      </c>
      <c r="AF113" s="278" t="s">
        <v>8672</v>
      </c>
      <c r="AG113" s="278" t="s">
        <v>8672</v>
      </c>
      <c r="AH113" s="278" t="s">
        <v>8672</v>
      </c>
      <c r="AI113" s="278" t="s">
        <v>8672</v>
      </c>
      <c r="AJ113" s="278" t="s">
        <v>8672</v>
      </c>
      <c r="AK113" s="278" t="s">
        <v>8672</v>
      </c>
      <c r="AL113" s="278" t="s">
        <v>8672</v>
      </c>
      <c r="AM113" s="278" t="s">
        <v>8672</v>
      </c>
      <c r="AN113" s="278" t="s">
        <v>8672</v>
      </c>
      <c r="AO113" s="278">
        <v>2.7</v>
      </c>
      <c r="AP113" s="278">
        <v>3</v>
      </c>
      <c r="AQ113" s="278">
        <v>3</v>
      </c>
      <c r="AR113" s="278">
        <v>3</v>
      </c>
      <c r="AS113" s="278">
        <v>3</v>
      </c>
      <c r="AT113" s="278">
        <v>3</v>
      </c>
      <c r="AU113" s="278">
        <f>_xlfn.IFNA(VLOOKUP(C113,'INFORM Severity - hidden'!$C$5:$G$155,5,FALSE),"-")</f>
        <v>2.9</v>
      </c>
    </row>
    <row r="114" spans="1:47" x14ac:dyDescent="0.35">
      <c r="A114" t="s">
        <v>976</v>
      </c>
      <c r="B114" t="s">
        <v>974</v>
      </c>
      <c r="C114" t="s">
        <v>975</v>
      </c>
      <c r="D114" s="278" t="str">
        <f t="shared" si="1"/>
        <v>Decreasing</v>
      </c>
      <c r="E114" s="278" t="s">
        <v>8672</v>
      </c>
      <c r="F114" s="278">
        <v>3</v>
      </c>
      <c r="G114" s="278">
        <v>3</v>
      </c>
      <c r="H114" s="278">
        <v>2.9</v>
      </c>
      <c r="I114" s="278">
        <v>2.9</v>
      </c>
      <c r="J114" s="278">
        <v>2.9</v>
      </c>
      <c r="K114" s="278">
        <v>2.8</v>
      </c>
      <c r="L114" s="278">
        <v>2.8</v>
      </c>
      <c r="M114" s="278">
        <v>2.6</v>
      </c>
      <c r="N114" s="278">
        <v>2.4</v>
      </c>
      <c r="O114" s="278">
        <v>2.4</v>
      </c>
      <c r="P114" s="278">
        <v>2.4</v>
      </c>
      <c r="Q114" s="278">
        <v>2.7</v>
      </c>
      <c r="R114" s="278">
        <v>2.7</v>
      </c>
      <c r="S114" s="278">
        <v>2.7</v>
      </c>
      <c r="T114" s="278">
        <v>2.7</v>
      </c>
      <c r="U114" s="278">
        <v>2.6</v>
      </c>
      <c r="V114" s="278">
        <v>2.6</v>
      </c>
      <c r="W114" s="278">
        <v>2.6</v>
      </c>
      <c r="X114" s="278">
        <v>2.6</v>
      </c>
      <c r="Y114" s="278">
        <v>2.6</v>
      </c>
      <c r="Z114" s="278">
        <v>2.5</v>
      </c>
      <c r="AA114" s="278">
        <v>2.5</v>
      </c>
      <c r="AB114" s="278">
        <v>2.5</v>
      </c>
      <c r="AC114" s="278">
        <v>3</v>
      </c>
      <c r="AD114" s="278">
        <v>3</v>
      </c>
      <c r="AE114" s="278">
        <v>3</v>
      </c>
      <c r="AF114" s="278">
        <v>3</v>
      </c>
      <c r="AG114" s="278">
        <v>3.1</v>
      </c>
      <c r="AH114" s="278">
        <v>3.1</v>
      </c>
      <c r="AI114" s="278">
        <v>2.8</v>
      </c>
      <c r="AJ114" s="278">
        <v>2.8</v>
      </c>
      <c r="AK114" s="278">
        <v>2.8</v>
      </c>
      <c r="AL114" s="278">
        <v>2.8</v>
      </c>
      <c r="AM114" s="278">
        <v>2.9</v>
      </c>
      <c r="AN114" s="278">
        <v>2.8</v>
      </c>
      <c r="AO114" s="278">
        <v>2.9</v>
      </c>
      <c r="AP114" s="278">
        <v>3</v>
      </c>
      <c r="AQ114" s="278">
        <v>3</v>
      </c>
      <c r="AR114" s="278">
        <v>2.9</v>
      </c>
      <c r="AS114" s="278">
        <v>2.9</v>
      </c>
      <c r="AT114" s="278">
        <v>2.9</v>
      </c>
      <c r="AU114" s="278">
        <f>_xlfn.IFNA(VLOOKUP(C114,'INFORM Severity - hidden'!$C$5:$G$155,5,FALSE),"-")</f>
        <v>2.5</v>
      </c>
    </row>
    <row r="115" spans="1:47" x14ac:dyDescent="0.35">
      <c r="A115"/>
      <c r="B115"/>
      <c r="C115" t="s">
        <v>8718</v>
      </c>
      <c r="D115" s="278" t="str">
        <f t="shared" si="1"/>
        <v>-</v>
      </c>
      <c r="E115" s="278" t="s">
        <v>8672</v>
      </c>
      <c r="F115" s="278">
        <v>1.7</v>
      </c>
      <c r="G115" s="278">
        <v>1.8</v>
      </c>
      <c r="H115" s="278">
        <v>2.2999999999999998</v>
      </c>
      <c r="I115" s="278">
        <v>2.4</v>
      </c>
      <c r="J115" s="278" t="s">
        <v>8672</v>
      </c>
      <c r="K115" s="278" t="s">
        <v>8672</v>
      </c>
      <c r="L115" s="278" t="s">
        <v>8672</v>
      </c>
      <c r="M115" s="278" t="s">
        <v>8672</v>
      </c>
      <c r="N115" s="278" t="s">
        <v>8672</v>
      </c>
      <c r="O115" s="278" t="s">
        <v>8672</v>
      </c>
      <c r="P115" s="278" t="s">
        <v>8672</v>
      </c>
      <c r="Q115" s="278" t="s">
        <v>8672</v>
      </c>
      <c r="R115" s="278" t="s">
        <v>8672</v>
      </c>
      <c r="S115" s="278" t="s">
        <v>8672</v>
      </c>
      <c r="T115" s="278" t="s">
        <v>8672</v>
      </c>
      <c r="U115" s="278" t="s">
        <v>8672</v>
      </c>
      <c r="V115" s="278" t="s">
        <v>8672</v>
      </c>
      <c r="W115" s="278" t="s">
        <v>8672</v>
      </c>
      <c r="X115" s="278" t="s">
        <v>8672</v>
      </c>
      <c r="Y115" s="278" t="s">
        <v>8672</v>
      </c>
      <c r="Z115" s="278" t="s">
        <v>8672</v>
      </c>
      <c r="AA115" s="278" t="s">
        <v>8672</v>
      </c>
      <c r="AB115" s="278" t="s">
        <v>8672</v>
      </c>
      <c r="AC115" s="278" t="s">
        <v>8672</v>
      </c>
      <c r="AD115" s="278" t="s">
        <v>8672</v>
      </c>
      <c r="AE115" s="278" t="s">
        <v>8672</v>
      </c>
      <c r="AF115" s="278" t="s">
        <v>8672</v>
      </c>
      <c r="AG115" s="278" t="s">
        <v>8672</v>
      </c>
      <c r="AH115" s="278" t="s">
        <v>8672</v>
      </c>
      <c r="AI115" s="278" t="s">
        <v>8672</v>
      </c>
      <c r="AJ115" s="278" t="s">
        <v>8672</v>
      </c>
      <c r="AK115" s="278" t="s">
        <v>8672</v>
      </c>
      <c r="AL115" s="278" t="s">
        <v>8672</v>
      </c>
      <c r="AM115" s="278" t="s">
        <v>8672</v>
      </c>
      <c r="AN115" s="278" t="s">
        <v>8672</v>
      </c>
      <c r="AO115" s="278" t="s">
        <v>8672</v>
      </c>
      <c r="AP115" s="278" t="s">
        <v>8672</v>
      </c>
      <c r="AQ115" s="278" t="s">
        <v>8672</v>
      </c>
      <c r="AR115" s="278" t="s">
        <v>8672</v>
      </c>
      <c r="AS115" s="278" t="s">
        <v>8672</v>
      </c>
      <c r="AT115" s="278" t="s">
        <v>8672</v>
      </c>
      <c r="AU115" s="278" t="str">
        <f>_xlfn.IFNA(VLOOKUP(C115,'INFORM Severity - hidden'!$C$5:$G$155,5,FALSE),"-")</f>
        <v>-</v>
      </c>
    </row>
    <row r="116" spans="1:47" x14ac:dyDescent="0.35">
      <c r="A116"/>
      <c r="B116"/>
      <c r="C116" t="s">
        <v>8719</v>
      </c>
      <c r="D116" s="278" t="str">
        <f t="shared" si="1"/>
        <v>-</v>
      </c>
      <c r="E116" s="278" t="s">
        <v>8672</v>
      </c>
      <c r="F116" s="278" t="s">
        <v>8672</v>
      </c>
      <c r="G116" s="278" t="s">
        <v>8672</v>
      </c>
      <c r="H116" s="278" t="s">
        <v>8672</v>
      </c>
      <c r="I116" s="278" t="s">
        <v>8672</v>
      </c>
      <c r="J116" s="278" t="s">
        <v>8672</v>
      </c>
      <c r="K116" s="278" t="s">
        <v>8672</v>
      </c>
      <c r="L116" s="278" t="s">
        <v>8672</v>
      </c>
      <c r="M116" s="278" t="s">
        <v>8672</v>
      </c>
      <c r="N116" s="278" t="s">
        <v>8672</v>
      </c>
      <c r="O116" s="278" t="s">
        <v>8672</v>
      </c>
      <c r="P116" s="278" t="s">
        <v>8672</v>
      </c>
      <c r="Q116" s="278" t="s">
        <v>8672</v>
      </c>
      <c r="R116" s="278">
        <v>1.2</v>
      </c>
      <c r="S116" s="278">
        <v>1.3</v>
      </c>
      <c r="T116" s="278">
        <v>1.3</v>
      </c>
      <c r="U116" s="278">
        <v>1.3</v>
      </c>
      <c r="V116" s="278">
        <v>1.3</v>
      </c>
      <c r="W116" s="278">
        <v>1.3</v>
      </c>
      <c r="X116" s="278">
        <v>1.3</v>
      </c>
      <c r="Y116" s="278">
        <v>1.3</v>
      </c>
      <c r="Z116" s="278">
        <v>1.3</v>
      </c>
      <c r="AA116" s="278">
        <v>1.1000000000000001</v>
      </c>
      <c r="AB116" s="278">
        <v>1.1000000000000001</v>
      </c>
      <c r="AC116" s="278" t="s">
        <v>8672</v>
      </c>
      <c r="AD116" s="278" t="s">
        <v>8672</v>
      </c>
      <c r="AE116" s="278" t="s">
        <v>8672</v>
      </c>
      <c r="AF116" s="278" t="s">
        <v>8672</v>
      </c>
      <c r="AG116" s="278" t="s">
        <v>8672</v>
      </c>
      <c r="AH116" s="278" t="s">
        <v>8672</v>
      </c>
      <c r="AI116" s="278" t="s">
        <v>8672</v>
      </c>
      <c r="AJ116" s="278" t="s">
        <v>8672</v>
      </c>
      <c r="AK116" s="278" t="s">
        <v>8672</v>
      </c>
      <c r="AL116" s="278" t="s">
        <v>8672</v>
      </c>
      <c r="AM116" s="278" t="s">
        <v>8672</v>
      </c>
      <c r="AN116" s="278" t="s">
        <v>8672</v>
      </c>
      <c r="AO116" s="278" t="s">
        <v>8672</v>
      </c>
      <c r="AP116" s="278" t="s">
        <v>8672</v>
      </c>
      <c r="AQ116" s="278" t="s">
        <v>8672</v>
      </c>
      <c r="AR116" s="278" t="s">
        <v>8672</v>
      </c>
      <c r="AS116" s="278" t="s">
        <v>8672</v>
      </c>
      <c r="AT116" s="278" t="s">
        <v>8672</v>
      </c>
      <c r="AU116" s="278" t="str">
        <f>_xlfn.IFNA(VLOOKUP(C116,'INFORM Severity - hidden'!$C$5:$G$155,5,FALSE),"-")</f>
        <v>-</v>
      </c>
    </row>
    <row r="117" spans="1:47" x14ac:dyDescent="0.35">
      <c r="A117"/>
      <c r="B117"/>
      <c r="C117" t="s">
        <v>8720</v>
      </c>
      <c r="D117" s="278" t="str">
        <f t="shared" si="1"/>
        <v>-</v>
      </c>
      <c r="E117" s="278" t="s">
        <v>8672</v>
      </c>
      <c r="F117" s="278" t="s">
        <v>8672</v>
      </c>
      <c r="G117" s="278" t="s">
        <v>8672</v>
      </c>
      <c r="H117" s="278" t="s">
        <v>8672</v>
      </c>
      <c r="I117" s="278" t="s">
        <v>8672</v>
      </c>
      <c r="J117" s="278" t="s">
        <v>8672</v>
      </c>
      <c r="K117" s="278" t="s">
        <v>8672</v>
      </c>
      <c r="L117" s="278" t="s">
        <v>8672</v>
      </c>
      <c r="M117" s="278" t="s">
        <v>8672</v>
      </c>
      <c r="N117" s="278" t="s">
        <v>8672</v>
      </c>
      <c r="O117" s="278" t="s">
        <v>8672</v>
      </c>
      <c r="P117" s="278" t="s">
        <v>8672</v>
      </c>
      <c r="Q117" s="278" t="s">
        <v>8672</v>
      </c>
      <c r="R117" s="278">
        <v>2.5</v>
      </c>
      <c r="S117" s="278">
        <v>2.5</v>
      </c>
      <c r="T117" s="278">
        <v>2.5</v>
      </c>
      <c r="U117" s="278">
        <v>2.5</v>
      </c>
      <c r="V117" s="278">
        <v>2.6</v>
      </c>
      <c r="W117" s="278">
        <v>2.6</v>
      </c>
      <c r="X117" s="278">
        <v>2.6</v>
      </c>
      <c r="Y117" s="278">
        <v>2.6</v>
      </c>
      <c r="Z117" s="278">
        <v>2.6</v>
      </c>
      <c r="AA117" s="278">
        <v>2.5</v>
      </c>
      <c r="AB117" s="278">
        <v>2.5</v>
      </c>
      <c r="AC117" s="278" t="s">
        <v>8672</v>
      </c>
      <c r="AD117" s="278" t="s">
        <v>8672</v>
      </c>
      <c r="AE117" s="278" t="s">
        <v>8672</v>
      </c>
      <c r="AF117" s="278" t="s">
        <v>8672</v>
      </c>
      <c r="AG117" s="278" t="s">
        <v>8672</v>
      </c>
      <c r="AH117" s="278" t="s">
        <v>8672</v>
      </c>
      <c r="AI117" s="278" t="s">
        <v>8672</v>
      </c>
      <c r="AJ117" s="278" t="s">
        <v>8672</v>
      </c>
      <c r="AK117" s="278" t="s">
        <v>8672</v>
      </c>
      <c r="AL117" s="278" t="s">
        <v>8672</v>
      </c>
      <c r="AM117" s="278" t="s">
        <v>8672</v>
      </c>
      <c r="AN117" s="278" t="s">
        <v>8672</v>
      </c>
      <c r="AO117" s="278" t="s">
        <v>8672</v>
      </c>
      <c r="AP117" s="278" t="s">
        <v>8672</v>
      </c>
      <c r="AQ117" s="278" t="s">
        <v>8672</v>
      </c>
      <c r="AR117" s="278" t="s">
        <v>8672</v>
      </c>
      <c r="AS117" s="278" t="s">
        <v>8672</v>
      </c>
      <c r="AT117" s="278" t="s">
        <v>8672</v>
      </c>
      <c r="AU117" s="278" t="str">
        <f>_xlfn.IFNA(VLOOKUP(C117,'INFORM Severity - hidden'!$C$5:$G$155,5,FALSE),"-")</f>
        <v>-</v>
      </c>
    </row>
    <row r="118" spans="1:47" x14ac:dyDescent="0.35">
      <c r="A118" t="s">
        <v>976</v>
      </c>
      <c r="B118" t="s">
        <v>2342</v>
      </c>
      <c r="C118" t="s">
        <v>2343</v>
      </c>
      <c r="D118" s="278" t="str">
        <f t="shared" si="1"/>
        <v>Decreasing</v>
      </c>
      <c r="E118" s="278" t="s">
        <v>8672</v>
      </c>
      <c r="F118" s="278" t="s">
        <v>8672</v>
      </c>
      <c r="G118" s="278" t="s">
        <v>8672</v>
      </c>
      <c r="H118" s="278" t="s">
        <v>8672</v>
      </c>
      <c r="I118" s="278" t="s">
        <v>8672</v>
      </c>
      <c r="J118" s="278" t="s">
        <v>8672</v>
      </c>
      <c r="K118" s="278" t="s">
        <v>8672</v>
      </c>
      <c r="L118" s="278" t="s">
        <v>8672</v>
      </c>
      <c r="M118" s="278" t="s">
        <v>8672</v>
      </c>
      <c r="N118" s="278" t="s">
        <v>8672</v>
      </c>
      <c r="O118" s="278" t="s">
        <v>8672</v>
      </c>
      <c r="P118" s="278" t="s">
        <v>8672</v>
      </c>
      <c r="Q118" s="278" t="s">
        <v>8672</v>
      </c>
      <c r="R118" s="278" t="s">
        <v>8672</v>
      </c>
      <c r="S118" s="278" t="s">
        <v>8672</v>
      </c>
      <c r="T118" s="278" t="s">
        <v>8672</v>
      </c>
      <c r="U118" s="278" t="s">
        <v>8672</v>
      </c>
      <c r="V118" s="278" t="s">
        <v>8672</v>
      </c>
      <c r="W118" s="278" t="s">
        <v>8672</v>
      </c>
      <c r="X118" s="278" t="s">
        <v>8672</v>
      </c>
      <c r="Y118" s="278" t="s">
        <v>8672</v>
      </c>
      <c r="Z118" s="278" t="s">
        <v>8672</v>
      </c>
      <c r="AA118" s="278" t="s">
        <v>8672</v>
      </c>
      <c r="AB118" s="278" t="s">
        <v>8672</v>
      </c>
      <c r="AC118" s="278" t="s">
        <v>8672</v>
      </c>
      <c r="AD118" s="278" t="s">
        <v>8672</v>
      </c>
      <c r="AE118" s="278" t="s">
        <v>8672</v>
      </c>
      <c r="AF118" s="278" t="s">
        <v>8672</v>
      </c>
      <c r="AG118" s="278" t="s">
        <v>8672</v>
      </c>
      <c r="AH118" s="278" t="s">
        <v>8672</v>
      </c>
      <c r="AI118" s="278" t="s">
        <v>8672</v>
      </c>
      <c r="AJ118" s="278" t="s">
        <v>8672</v>
      </c>
      <c r="AK118" s="278" t="s">
        <v>8672</v>
      </c>
      <c r="AL118" s="278" t="s">
        <v>8672</v>
      </c>
      <c r="AM118" s="278" t="s">
        <v>8672</v>
      </c>
      <c r="AN118" s="278" t="s">
        <v>8672</v>
      </c>
      <c r="AO118" s="278">
        <v>1.7</v>
      </c>
      <c r="AP118" s="278">
        <v>2.1</v>
      </c>
      <c r="AQ118" s="278">
        <v>1.9</v>
      </c>
      <c r="AR118" s="278">
        <v>1.8</v>
      </c>
      <c r="AS118" s="278">
        <v>1.8</v>
      </c>
      <c r="AT118" s="278">
        <v>1.8</v>
      </c>
      <c r="AU118" s="278">
        <f>_xlfn.IFNA(VLOOKUP(C118,'INFORM Severity - hidden'!$C$5:$G$155,5,FALSE),"-")</f>
        <v>1.8</v>
      </c>
    </row>
    <row r="119" spans="1:47" x14ac:dyDescent="0.35">
      <c r="A119" t="s">
        <v>3807</v>
      </c>
      <c r="B119" t="s">
        <v>3805</v>
      </c>
      <c r="C119" t="s">
        <v>3806</v>
      </c>
      <c r="D119" s="278" t="str">
        <f t="shared" si="1"/>
        <v>-</v>
      </c>
      <c r="E119" s="278" t="s">
        <v>8672</v>
      </c>
      <c r="F119" s="278" t="s">
        <v>8672</v>
      </c>
      <c r="G119" s="278" t="s">
        <v>8672</v>
      </c>
      <c r="H119" s="278" t="s">
        <v>8672</v>
      </c>
      <c r="I119" s="278" t="s">
        <v>8672</v>
      </c>
      <c r="J119" s="278" t="s">
        <v>8672</v>
      </c>
      <c r="K119" s="278" t="s">
        <v>8672</v>
      </c>
      <c r="L119" s="278" t="s">
        <v>8672</v>
      </c>
      <c r="M119" s="278" t="s">
        <v>8672</v>
      </c>
      <c r="N119" s="278" t="s">
        <v>8672</v>
      </c>
      <c r="O119" s="278" t="s">
        <v>8672</v>
      </c>
      <c r="P119" s="278" t="s">
        <v>8672</v>
      </c>
      <c r="Q119" s="278" t="s">
        <v>8672</v>
      </c>
      <c r="R119" s="278" t="s">
        <v>8672</v>
      </c>
      <c r="S119" s="278" t="s">
        <v>8672</v>
      </c>
      <c r="T119" s="278" t="s">
        <v>8672</v>
      </c>
      <c r="U119" s="278" t="s">
        <v>8672</v>
      </c>
      <c r="V119" s="278" t="s">
        <v>8672</v>
      </c>
      <c r="W119" s="278" t="s">
        <v>8672</v>
      </c>
      <c r="X119" s="278" t="s">
        <v>8672</v>
      </c>
      <c r="Y119" s="278" t="s">
        <v>8672</v>
      </c>
      <c r="Z119" s="278" t="s">
        <v>8672</v>
      </c>
      <c r="AA119" s="278" t="s">
        <v>8672</v>
      </c>
      <c r="AB119" s="278" t="s">
        <v>8672</v>
      </c>
      <c r="AC119" s="278" t="s">
        <v>8672</v>
      </c>
      <c r="AD119" s="278" t="s">
        <v>8672</v>
      </c>
      <c r="AE119" s="278" t="s">
        <v>8672</v>
      </c>
      <c r="AF119" s="278" t="s">
        <v>8672</v>
      </c>
      <c r="AG119" s="278" t="s">
        <v>8672</v>
      </c>
      <c r="AH119" s="278" t="s">
        <v>8672</v>
      </c>
      <c r="AI119" s="278" t="s">
        <v>8672</v>
      </c>
      <c r="AJ119" s="278" t="s">
        <v>8672</v>
      </c>
      <c r="AK119" s="278" t="s">
        <v>8672</v>
      </c>
      <c r="AL119" s="278" t="s">
        <v>8672</v>
      </c>
      <c r="AM119" s="278" t="s">
        <v>8672</v>
      </c>
      <c r="AN119" s="278" t="s">
        <v>8672</v>
      </c>
      <c r="AO119" s="278" t="s">
        <v>8672</v>
      </c>
      <c r="AP119" s="278" t="s">
        <v>8672</v>
      </c>
      <c r="AQ119" s="278" t="s">
        <v>8672</v>
      </c>
      <c r="AR119" s="278" t="s">
        <v>8672</v>
      </c>
      <c r="AS119" s="278" t="s">
        <v>8672</v>
      </c>
      <c r="AT119" s="278">
        <v>2.8</v>
      </c>
      <c r="AU119" s="278">
        <f>_xlfn.IFNA(VLOOKUP(C119,'INFORM Severity - hidden'!$C$5:$G$155,5,FALSE),"-")</f>
        <v>2.8</v>
      </c>
    </row>
    <row r="120" spans="1:47" x14ac:dyDescent="0.35">
      <c r="A120" t="s">
        <v>3807</v>
      </c>
      <c r="B120" t="s">
        <v>3817</v>
      </c>
      <c r="C120" t="s">
        <v>3818</v>
      </c>
      <c r="D120" s="278" t="str">
        <f t="shared" si="1"/>
        <v>-</v>
      </c>
      <c r="E120" s="278" t="s">
        <v>8672</v>
      </c>
      <c r="F120" s="278" t="s">
        <v>8672</v>
      </c>
      <c r="G120" s="278" t="s">
        <v>8672</v>
      </c>
      <c r="H120" s="278" t="s">
        <v>8672</v>
      </c>
      <c r="I120" s="278" t="s">
        <v>8672</v>
      </c>
      <c r="J120" s="278" t="s">
        <v>8672</v>
      </c>
      <c r="K120" s="278" t="s">
        <v>8672</v>
      </c>
      <c r="L120" s="278" t="s">
        <v>8672</v>
      </c>
      <c r="M120" s="278" t="s">
        <v>8672</v>
      </c>
      <c r="N120" s="278" t="s">
        <v>8672</v>
      </c>
      <c r="O120" s="278" t="s">
        <v>8672</v>
      </c>
      <c r="P120" s="278" t="s">
        <v>8672</v>
      </c>
      <c r="Q120" s="278" t="s">
        <v>8672</v>
      </c>
      <c r="R120" s="278" t="s">
        <v>8672</v>
      </c>
      <c r="S120" s="278" t="s">
        <v>8672</v>
      </c>
      <c r="T120" s="278" t="s">
        <v>8672</v>
      </c>
      <c r="U120" s="278" t="s">
        <v>8672</v>
      </c>
      <c r="V120" s="278" t="s">
        <v>8672</v>
      </c>
      <c r="W120" s="278" t="s">
        <v>8672</v>
      </c>
      <c r="X120" s="278" t="s">
        <v>8672</v>
      </c>
      <c r="Y120" s="278" t="s">
        <v>8672</v>
      </c>
      <c r="Z120" s="278" t="s">
        <v>8672</v>
      </c>
      <c r="AA120" s="278" t="s">
        <v>8672</v>
      </c>
      <c r="AB120" s="278" t="s">
        <v>8672</v>
      </c>
      <c r="AC120" s="278" t="s">
        <v>8672</v>
      </c>
      <c r="AD120" s="278" t="s">
        <v>8672</v>
      </c>
      <c r="AE120" s="278" t="s">
        <v>8672</v>
      </c>
      <c r="AF120" s="278" t="s">
        <v>8672</v>
      </c>
      <c r="AG120" s="278" t="s">
        <v>8672</v>
      </c>
      <c r="AH120" s="278" t="s">
        <v>8672</v>
      </c>
      <c r="AI120" s="278" t="s">
        <v>8672</v>
      </c>
      <c r="AJ120" s="278" t="s">
        <v>8672</v>
      </c>
      <c r="AK120" s="278" t="s">
        <v>8672</v>
      </c>
      <c r="AL120" s="278" t="s">
        <v>8672</v>
      </c>
      <c r="AM120" s="278" t="s">
        <v>8672</v>
      </c>
      <c r="AN120" s="278" t="s">
        <v>8672</v>
      </c>
      <c r="AO120" s="278" t="s">
        <v>8672</v>
      </c>
      <c r="AP120" s="278" t="s">
        <v>8672</v>
      </c>
      <c r="AQ120" s="278" t="s">
        <v>8672</v>
      </c>
      <c r="AR120" s="278" t="s">
        <v>8672</v>
      </c>
      <c r="AS120" s="278" t="s">
        <v>8672</v>
      </c>
      <c r="AT120" s="278">
        <v>2.5</v>
      </c>
      <c r="AU120" s="278" t="str">
        <f>_xlfn.IFNA(VLOOKUP(C120,'INFORM Severity - hidden'!$C$5:$G$155,5,FALSE),"-")</f>
        <v>x</v>
      </c>
    </row>
    <row r="121" spans="1:47" x14ac:dyDescent="0.35">
      <c r="A121" t="s">
        <v>3807</v>
      </c>
      <c r="B121" t="s">
        <v>3828</v>
      </c>
      <c r="C121" t="s">
        <v>3829</v>
      </c>
      <c r="D121" s="278" t="str">
        <f t="shared" si="1"/>
        <v>Increasing</v>
      </c>
      <c r="E121" s="278" t="s">
        <v>8672</v>
      </c>
      <c r="F121" s="278" t="s">
        <v>8672</v>
      </c>
      <c r="G121" s="278" t="s">
        <v>8672</v>
      </c>
      <c r="H121" s="278" t="s">
        <v>8672</v>
      </c>
      <c r="I121" s="278" t="s">
        <v>8672</v>
      </c>
      <c r="J121" s="278" t="s">
        <v>8672</v>
      </c>
      <c r="K121" s="278" t="s">
        <v>8672</v>
      </c>
      <c r="L121" s="278" t="s">
        <v>8672</v>
      </c>
      <c r="M121" s="278" t="s">
        <v>8672</v>
      </c>
      <c r="N121" s="278" t="s">
        <v>8672</v>
      </c>
      <c r="O121" s="278" t="s">
        <v>8672</v>
      </c>
      <c r="P121" s="278" t="s">
        <v>8672</v>
      </c>
      <c r="Q121" s="278" t="s">
        <v>8672</v>
      </c>
      <c r="R121" s="278" t="s">
        <v>8672</v>
      </c>
      <c r="S121" s="278" t="s">
        <v>8672</v>
      </c>
      <c r="T121" s="278" t="s">
        <v>8672</v>
      </c>
      <c r="U121" s="278" t="s">
        <v>8672</v>
      </c>
      <c r="V121" s="278" t="s">
        <v>8672</v>
      </c>
      <c r="W121" s="278" t="s">
        <v>8672</v>
      </c>
      <c r="X121" s="278" t="s">
        <v>8672</v>
      </c>
      <c r="Y121" s="278" t="s">
        <v>8672</v>
      </c>
      <c r="Z121" s="278" t="s">
        <v>8672</v>
      </c>
      <c r="AA121" s="278" t="s">
        <v>8672</v>
      </c>
      <c r="AB121" s="278" t="s">
        <v>8672</v>
      </c>
      <c r="AC121" s="278" t="s">
        <v>8672</v>
      </c>
      <c r="AD121" s="278" t="s">
        <v>8672</v>
      </c>
      <c r="AE121" s="278" t="s">
        <v>8672</v>
      </c>
      <c r="AF121" s="278" t="s">
        <v>8672</v>
      </c>
      <c r="AG121" s="278" t="s">
        <v>8672</v>
      </c>
      <c r="AH121" s="278" t="s">
        <v>8672</v>
      </c>
      <c r="AI121" s="278" t="s">
        <v>8672</v>
      </c>
      <c r="AJ121" s="278" t="s">
        <v>8672</v>
      </c>
      <c r="AK121" s="278" t="s">
        <v>8672</v>
      </c>
      <c r="AL121" s="278" t="s">
        <v>8672</v>
      </c>
      <c r="AM121" s="278" t="s">
        <v>8672</v>
      </c>
      <c r="AN121" s="278" t="s">
        <v>8672</v>
      </c>
      <c r="AO121" s="278" t="s">
        <v>8672</v>
      </c>
      <c r="AP121" s="278">
        <v>2.4</v>
      </c>
      <c r="AQ121" s="278">
        <v>2.4</v>
      </c>
      <c r="AR121" s="278">
        <v>2.4</v>
      </c>
      <c r="AS121" s="278">
        <v>2.4</v>
      </c>
      <c r="AT121" s="278">
        <v>2.5</v>
      </c>
      <c r="AU121" s="278">
        <f>_xlfn.IFNA(VLOOKUP(C121,'INFORM Severity - hidden'!$C$5:$G$155,5,FALSE),"-")</f>
        <v>2.5</v>
      </c>
    </row>
    <row r="122" spans="1:47" x14ac:dyDescent="0.35">
      <c r="A122"/>
      <c r="B122"/>
      <c r="C122" t="s">
        <v>8721</v>
      </c>
      <c r="D122" s="278" t="str">
        <f t="shared" si="1"/>
        <v>-</v>
      </c>
      <c r="E122" s="278" t="s">
        <v>8672</v>
      </c>
      <c r="F122" s="278" t="s">
        <v>8672</v>
      </c>
      <c r="G122" s="278" t="s">
        <v>8672</v>
      </c>
      <c r="H122" s="278" t="s">
        <v>8672</v>
      </c>
      <c r="I122" s="278" t="s">
        <v>8672</v>
      </c>
      <c r="J122" s="278" t="s">
        <v>8672</v>
      </c>
      <c r="K122" s="278" t="s">
        <v>8672</v>
      </c>
      <c r="L122" s="278" t="s">
        <v>8672</v>
      </c>
      <c r="M122" s="278" t="s">
        <v>8672</v>
      </c>
      <c r="N122" s="278" t="s">
        <v>8672</v>
      </c>
      <c r="O122" s="278" t="s">
        <v>8672</v>
      </c>
      <c r="P122" s="278" t="s">
        <v>8672</v>
      </c>
      <c r="Q122" s="278" t="s">
        <v>8672</v>
      </c>
      <c r="R122" s="278" t="s">
        <v>8672</v>
      </c>
      <c r="S122" s="278" t="s">
        <v>8672</v>
      </c>
      <c r="T122" s="278" t="s">
        <v>8672</v>
      </c>
      <c r="U122" s="278" t="s">
        <v>8672</v>
      </c>
      <c r="V122" s="278" t="s">
        <v>8672</v>
      </c>
      <c r="W122" s="278" t="s">
        <v>8672</v>
      </c>
      <c r="X122" s="278" t="s">
        <v>8672</v>
      </c>
      <c r="Y122" s="278" t="s">
        <v>8672</v>
      </c>
      <c r="Z122" s="278" t="s">
        <v>8672</v>
      </c>
      <c r="AA122" s="278" t="s">
        <v>8672</v>
      </c>
      <c r="AB122" s="278">
        <v>1.7</v>
      </c>
      <c r="AC122" s="278">
        <v>1.7</v>
      </c>
      <c r="AD122" s="278">
        <v>1.7</v>
      </c>
      <c r="AE122" s="278" t="s">
        <v>8672</v>
      </c>
      <c r="AF122" s="278" t="s">
        <v>8672</v>
      </c>
      <c r="AG122" s="278" t="s">
        <v>8672</v>
      </c>
      <c r="AH122" s="278" t="s">
        <v>8672</v>
      </c>
      <c r="AI122" s="278" t="s">
        <v>8672</v>
      </c>
      <c r="AJ122" s="278" t="s">
        <v>8672</v>
      </c>
      <c r="AK122" s="278" t="s">
        <v>8672</v>
      </c>
      <c r="AL122" s="278" t="s">
        <v>8672</v>
      </c>
      <c r="AM122" s="278" t="s">
        <v>8672</v>
      </c>
      <c r="AN122" s="278" t="s">
        <v>8672</v>
      </c>
      <c r="AO122" s="278" t="s">
        <v>8672</v>
      </c>
      <c r="AP122" s="278" t="s">
        <v>8672</v>
      </c>
      <c r="AQ122" s="278" t="s">
        <v>8672</v>
      </c>
      <c r="AR122" s="278" t="s">
        <v>8672</v>
      </c>
      <c r="AS122" s="278" t="s">
        <v>8672</v>
      </c>
      <c r="AT122" s="278" t="s">
        <v>8672</v>
      </c>
      <c r="AU122" s="278" t="str">
        <f>_xlfn.IFNA(VLOOKUP(C122,'INFORM Severity - hidden'!$C$5:$G$155,5,FALSE),"-")</f>
        <v>-</v>
      </c>
    </row>
    <row r="123" spans="1:47" x14ac:dyDescent="0.35">
      <c r="A123" t="s">
        <v>12</v>
      </c>
      <c r="B123" t="s">
        <v>10</v>
      </c>
      <c r="C123" t="s">
        <v>11</v>
      </c>
      <c r="D123" s="278" t="str">
        <f t="shared" si="1"/>
        <v>Decreasing</v>
      </c>
      <c r="E123" s="278">
        <v>3.6</v>
      </c>
      <c r="F123" s="278">
        <v>3.8</v>
      </c>
      <c r="G123" s="278">
        <v>3.8</v>
      </c>
      <c r="H123" s="278">
        <v>3.6</v>
      </c>
      <c r="I123" s="278">
        <v>3.6</v>
      </c>
      <c r="J123" s="278">
        <v>3.6</v>
      </c>
      <c r="K123" s="278">
        <v>3.6</v>
      </c>
      <c r="L123" s="278">
        <v>3.7</v>
      </c>
      <c r="M123" s="278">
        <v>3.7</v>
      </c>
      <c r="N123" s="278">
        <v>3.8</v>
      </c>
      <c r="O123" s="278">
        <v>3.8</v>
      </c>
      <c r="P123" s="278">
        <v>3.8</v>
      </c>
      <c r="Q123" s="278">
        <v>3.8</v>
      </c>
      <c r="R123" s="278">
        <v>3.8</v>
      </c>
      <c r="S123" s="278">
        <v>3.8</v>
      </c>
      <c r="T123" s="278">
        <v>3.8</v>
      </c>
      <c r="U123" s="278">
        <v>3.8</v>
      </c>
      <c r="V123" s="278">
        <v>3.8</v>
      </c>
      <c r="W123" s="278">
        <v>3.8</v>
      </c>
      <c r="X123" s="278">
        <v>3.8</v>
      </c>
      <c r="Y123" s="278">
        <v>3.8</v>
      </c>
      <c r="Z123" s="278">
        <v>3.8</v>
      </c>
      <c r="AA123" s="278">
        <v>3.8</v>
      </c>
      <c r="AB123" s="278">
        <v>3.8</v>
      </c>
      <c r="AC123" s="278">
        <v>3.8</v>
      </c>
      <c r="AD123" s="278">
        <v>3.8</v>
      </c>
      <c r="AE123" s="278">
        <v>4.0999999999999996</v>
      </c>
      <c r="AF123" s="278">
        <v>4.0999999999999996</v>
      </c>
      <c r="AG123" s="278">
        <v>4.0999999999999996</v>
      </c>
      <c r="AH123" s="278">
        <v>4.3</v>
      </c>
      <c r="AI123" s="278">
        <v>4.3</v>
      </c>
      <c r="AJ123" s="278">
        <v>4.3</v>
      </c>
      <c r="AK123" s="278">
        <v>4.3</v>
      </c>
      <c r="AL123" s="278">
        <v>4.3</v>
      </c>
      <c r="AM123" s="278">
        <v>4.3</v>
      </c>
      <c r="AN123" s="278">
        <v>4.3</v>
      </c>
      <c r="AO123" s="278">
        <v>4.3</v>
      </c>
      <c r="AP123" s="278">
        <v>4.3</v>
      </c>
      <c r="AQ123" s="278">
        <v>4.3</v>
      </c>
      <c r="AR123" s="278">
        <v>4.2</v>
      </c>
      <c r="AS123" s="278">
        <v>4.2</v>
      </c>
      <c r="AT123" s="278">
        <v>4.2</v>
      </c>
      <c r="AU123" s="278">
        <f>_xlfn.IFNA(VLOOKUP(C123,'INFORM Severity - hidden'!$C$5:$G$155,5,FALSE),"-")</f>
        <v>4.2</v>
      </c>
    </row>
    <row r="124" spans="1:47" x14ac:dyDescent="0.35">
      <c r="A124" t="s">
        <v>366</v>
      </c>
      <c r="B124" t="s">
        <v>1297</v>
      </c>
      <c r="C124" t="s">
        <v>1298</v>
      </c>
      <c r="D124" s="278" t="str">
        <f t="shared" si="1"/>
        <v>Increasing</v>
      </c>
      <c r="E124" s="278" t="s">
        <v>8672</v>
      </c>
      <c r="F124" s="278">
        <v>3.2</v>
      </c>
      <c r="G124" s="278">
        <v>3.2</v>
      </c>
      <c r="H124" s="278">
        <v>3.2</v>
      </c>
      <c r="I124" s="278">
        <v>3.3</v>
      </c>
      <c r="J124" s="278">
        <v>3.3</v>
      </c>
      <c r="K124" s="278">
        <v>3.3</v>
      </c>
      <c r="L124" s="278">
        <v>3.3</v>
      </c>
      <c r="M124" s="278">
        <v>3.3</v>
      </c>
      <c r="N124" s="278">
        <v>3.4</v>
      </c>
      <c r="O124" s="278">
        <v>3.4</v>
      </c>
      <c r="P124" s="278">
        <v>3.4</v>
      </c>
      <c r="Q124" s="278">
        <v>3.4</v>
      </c>
      <c r="R124" s="278">
        <v>3.4</v>
      </c>
      <c r="S124" s="278">
        <v>3.6</v>
      </c>
      <c r="T124" s="278">
        <v>3.6</v>
      </c>
      <c r="U124" s="278">
        <v>3.6</v>
      </c>
      <c r="V124" s="278">
        <v>3.6</v>
      </c>
      <c r="W124" s="278">
        <v>3.6</v>
      </c>
      <c r="X124" s="278">
        <v>3.5</v>
      </c>
      <c r="Y124" s="278">
        <v>3.5</v>
      </c>
      <c r="Z124" s="278">
        <v>3.5</v>
      </c>
      <c r="AA124" s="278">
        <v>3.5</v>
      </c>
      <c r="AB124" s="278">
        <v>3.5</v>
      </c>
      <c r="AC124" s="278">
        <v>3.5</v>
      </c>
      <c r="AD124" s="278">
        <v>3.7</v>
      </c>
      <c r="AE124" s="278">
        <v>3.7</v>
      </c>
      <c r="AF124" s="278">
        <v>3.7</v>
      </c>
      <c r="AG124" s="278">
        <v>3.7</v>
      </c>
      <c r="AH124" s="278">
        <v>3.7</v>
      </c>
      <c r="AI124" s="278">
        <v>3.9</v>
      </c>
      <c r="AJ124" s="278">
        <v>3.9</v>
      </c>
      <c r="AK124" s="278">
        <v>3.9</v>
      </c>
      <c r="AL124" s="278">
        <v>3.8</v>
      </c>
      <c r="AM124" s="278">
        <v>3.9</v>
      </c>
      <c r="AN124" s="278">
        <v>3.9</v>
      </c>
      <c r="AO124" s="278">
        <v>4.3</v>
      </c>
      <c r="AP124" s="278">
        <v>4.3</v>
      </c>
      <c r="AQ124" s="278">
        <v>4.3</v>
      </c>
      <c r="AR124" s="278">
        <v>4.3</v>
      </c>
      <c r="AS124" s="278">
        <v>4.4000000000000004</v>
      </c>
      <c r="AT124" s="278">
        <v>4.4000000000000004</v>
      </c>
      <c r="AU124" s="278">
        <f>_xlfn.IFNA(VLOOKUP(C124,'INFORM Severity - hidden'!$C$5:$G$155,5,FALSE),"-")</f>
        <v>4.4000000000000004</v>
      </c>
    </row>
    <row r="125" spans="1:47" x14ac:dyDescent="0.35">
      <c r="A125" t="s">
        <v>366</v>
      </c>
      <c r="B125" t="s">
        <v>364</v>
      </c>
      <c r="C125" t="s">
        <v>365</v>
      </c>
      <c r="D125" s="278" t="str">
        <f t="shared" si="1"/>
        <v>Stable</v>
      </c>
      <c r="E125" s="278" t="s">
        <v>8672</v>
      </c>
      <c r="F125" s="278">
        <v>3.3</v>
      </c>
      <c r="G125" s="278">
        <v>3.3</v>
      </c>
      <c r="H125" s="278">
        <v>3.1</v>
      </c>
      <c r="I125" s="278">
        <v>3.2</v>
      </c>
      <c r="J125" s="278">
        <v>3.2</v>
      </c>
      <c r="K125" s="278">
        <v>3.2</v>
      </c>
      <c r="L125" s="278">
        <v>3.2</v>
      </c>
      <c r="M125" s="278">
        <v>3.2</v>
      </c>
      <c r="N125" s="278">
        <v>3.5</v>
      </c>
      <c r="O125" s="278">
        <v>3.5</v>
      </c>
      <c r="P125" s="278">
        <v>3.4</v>
      </c>
      <c r="Q125" s="278">
        <v>3.5</v>
      </c>
      <c r="R125" s="278">
        <v>3.5</v>
      </c>
      <c r="S125" s="278">
        <v>3.5</v>
      </c>
      <c r="T125" s="278">
        <v>3.5</v>
      </c>
      <c r="U125" s="278">
        <v>3.5</v>
      </c>
      <c r="V125" s="278">
        <v>3.5</v>
      </c>
      <c r="W125" s="278">
        <v>3.5</v>
      </c>
      <c r="X125" s="278">
        <v>3.5</v>
      </c>
      <c r="Y125" s="278">
        <v>3.5</v>
      </c>
      <c r="Z125" s="278">
        <v>3.5</v>
      </c>
      <c r="AA125" s="278">
        <v>3.5</v>
      </c>
      <c r="AB125" s="278">
        <v>3.5</v>
      </c>
      <c r="AC125" s="278">
        <v>3.5</v>
      </c>
      <c r="AD125" s="278">
        <v>3.5</v>
      </c>
      <c r="AE125" s="278">
        <v>3.5</v>
      </c>
      <c r="AF125" s="278">
        <v>3.5</v>
      </c>
      <c r="AG125" s="278">
        <v>3.5</v>
      </c>
      <c r="AH125" s="278">
        <v>3.6</v>
      </c>
      <c r="AI125" s="278">
        <v>3.6</v>
      </c>
      <c r="AJ125" s="278">
        <v>3.6</v>
      </c>
      <c r="AK125" s="278">
        <v>3.6</v>
      </c>
      <c r="AL125" s="278">
        <v>3.5</v>
      </c>
      <c r="AM125" s="278">
        <v>3.5</v>
      </c>
      <c r="AN125" s="278">
        <v>3.5</v>
      </c>
      <c r="AO125" s="278">
        <v>3.6</v>
      </c>
      <c r="AP125" s="278">
        <v>3.6</v>
      </c>
      <c r="AQ125" s="278">
        <v>3.7</v>
      </c>
      <c r="AR125" s="278">
        <v>3.7</v>
      </c>
      <c r="AS125" s="278">
        <v>3.7</v>
      </c>
      <c r="AT125" s="278">
        <v>3.7</v>
      </c>
      <c r="AU125" s="278">
        <f>_xlfn.IFNA(VLOOKUP(C125,'INFORM Severity - hidden'!$C$5:$G$155,5,FALSE),"-")</f>
        <v>3.7</v>
      </c>
    </row>
    <row r="126" spans="1:47" x14ac:dyDescent="0.35">
      <c r="A126" t="s">
        <v>366</v>
      </c>
      <c r="B126" t="s">
        <v>372</v>
      </c>
      <c r="C126" t="s">
        <v>373</v>
      </c>
      <c r="D126" s="278" t="str">
        <f t="shared" si="1"/>
        <v>Increasing</v>
      </c>
      <c r="E126" s="278" t="s">
        <v>8672</v>
      </c>
      <c r="F126" s="278">
        <v>2.1</v>
      </c>
      <c r="G126" s="278">
        <v>2.1</v>
      </c>
      <c r="H126" s="278">
        <v>2.2999999999999998</v>
      </c>
      <c r="I126" s="278">
        <v>2.4</v>
      </c>
      <c r="J126" s="278">
        <v>2.2999999999999998</v>
      </c>
      <c r="K126" s="278">
        <v>2.2999999999999998</v>
      </c>
      <c r="L126" s="278">
        <v>2.2999999999999998</v>
      </c>
      <c r="M126" s="278">
        <v>2.2999999999999998</v>
      </c>
      <c r="N126" s="278">
        <v>2.7</v>
      </c>
      <c r="O126" s="278">
        <v>2.7</v>
      </c>
      <c r="P126" s="278">
        <v>2.7</v>
      </c>
      <c r="Q126" s="278">
        <v>2.7</v>
      </c>
      <c r="R126" s="278">
        <v>2.7</v>
      </c>
      <c r="S126" s="278">
        <v>2.6</v>
      </c>
      <c r="T126" s="278">
        <v>2.6</v>
      </c>
      <c r="U126" s="278">
        <v>2.6</v>
      </c>
      <c r="V126" s="278">
        <v>2.6</v>
      </c>
      <c r="W126" s="278">
        <v>2.6</v>
      </c>
      <c r="X126" s="278">
        <v>2.6</v>
      </c>
      <c r="Y126" s="278">
        <v>2.6</v>
      </c>
      <c r="Z126" s="278">
        <v>2.6</v>
      </c>
      <c r="AA126" s="278">
        <v>2.6</v>
      </c>
      <c r="AB126" s="278">
        <v>2.6</v>
      </c>
      <c r="AC126" s="278">
        <v>2.6</v>
      </c>
      <c r="AD126" s="278">
        <v>3.1</v>
      </c>
      <c r="AE126" s="278">
        <v>3.1</v>
      </c>
      <c r="AF126" s="278">
        <v>3.1</v>
      </c>
      <c r="AG126" s="278">
        <v>3.1</v>
      </c>
      <c r="AH126" s="278">
        <v>3.2</v>
      </c>
      <c r="AI126" s="278">
        <v>3.2</v>
      </c>
      <c r="AJ126" s="278">
        <v>3.2</v>
      </c>
      <c r="AK126" s="278">
        <v>3.2</v>
      </c>
      <c r="AL126" s="278">
        <v>3.1</v>
      </c>
      <c r="AM126" s="278">
        <v>3.1</v>
      </c>
      <c r="AN126" s="278">
        <v>3.2</v>
      </c>
      <c r="AO126" s="278">
        <v>3.8</v>
      </c>
      <c r="AP126" s="278">
        <v>3.8</v>
      </c>
      <c r="AQ126" s="278">
        <v>3.8</v>
      </c>
      <c r="AR126" s="278">
        <v>3.8</v>
      </c>
      <c r="AS126" s="278">
        <v>3.9</v>
      </c>
      <c r="AT126" s="278">
        <v>3.9</v>
      </c>
      <c r="AU126" s="278">
        <f>_xlfn.IFNA(VLOOKUP(C126,'INFORM Severity - hidden'!$C$5:$G$155,5,FALSE),"-")</f>
        <v>3.9</v>
      </c>
    </row>
    <row r="127" spans="1:47" x14ac:dyDescent="0.35">
      <c r="A127" t="s">
        <v>366</v>
      </c>
      <c r="B127" t="s">
        <v>1890</v>
      </c>
      <c r="C127" t="s">
        <v>1891</v>
      </c>
      <c r="D127" s="278" t="str">
        <f t="shared" si="1"/>
        <v>Increasing</v>
      </c>
      <c r="E127" s="278" t="s">
        <v>8672</v>
      </c>
      <c r="F127" s="278" t="s">
        <v>8672</v>
      </c>
      <c r="G127" s="278" t="s">
        <v>8672</v>
      </c>
      <c r="H127" s="278" t="s">
        <v>8672</v>
      </c>
      <c r="I127" s="278" t="s">
        <v>8672</v>
      </c>
      <c r="J127" s="278" t="s">
        <v>8672</v>
      </c>
      <c r="K127" s="278" t="s">
        <v>8672</v>
      </c>
      <c r="L127" s="278" t="s">
        <v>8672</v>
      </c>
      <c r="M127" s="278" t="s">
        <v>8672</v>
      </c>
      <c r="N127" s="278" t="s">
        <v>8672</v>
      </c>
      <c r="O127" s="278" t="s">
        <v>8672</v>
      </c>
      <c r="P127" s="278" t="s">
        <v>8672</v>
      </c>
      <c r="Q127" s="278" t="s">
        <v>8672</v>
      </c>
      <c r="R127" s="278" t="s">
        <v>8672</v>
      </c>
      <c r="S127" s="278" t="s">
        <v>8672</v>
      </c>
      <c r="T127" s="278" t="s">
        <v>8672</v>
      </c>
      <c r="U127" s="278" t="s">
        <v>8672</v>
      </c>
      <c r="V127" s="278" t="s">
        <v>8672</v>
      </c>
      <c r="W127" s="278" t="s">
        <v>8672</v>
      </c>
      <c r="X127" s="278" t="s">
        <v>8672</v>
      </c>
      <c r="Y127" s="278" t="s">
        <v>8672</v>
      </c>
      <c r="Z127" s="278" t="s">
        <v>8672</v>
      </c>
      <c r="AA127" s="278" t="s">
        <v>8672</v>
      </c>
      <c r="AB127" s="278" t="s">
        <v>8672</v>
      </c>
      <c r="AC127" s="278" t="s">
        <v>8672</v>
      </c>
      <c r="AD127" s="278" t="s">
        <v>8672</v>
      </c>
      <c r="AE127" s="278" t="s">
        <v>8672</v>
      </c>
      <c r="AF127" s="278" t="s">
        <v>8672</v>
      </c>
      <c r="AG127" s="278" t="s">
        <v>8672</v>
      </c>
      <c r="AH127" s="278">
        <v>2.1</v>
      </c>
      <c r="AI127" s="278">
        <v>3.4</v>
      </c>
      <c r="AJ127" s="278">
        <v>3.4</v>
      </c>
      <c r="AK127" s="278">
        <v>3.4</v>
      </c>
      <c r="AL127" s="278">
        <v>3.4</v>
      </c>
      <c r="AM127" s="278">
        <v>3.4</v>
      </c>
      <c r="AN127" s="278">
        <v>3.5</v>
      </c>
      <c r="AO127" s="278">
        <v>4.0999999999999996</v>
      </c>
      <c r="AP127" s="278">
        <v>4.0999999999999996</v>
      </c>
      <c r="AQ127" s="278">
        <v>4.0999999999999996</v>
      </c>
      <c r="AR127" s="278">
        <v>4.0999999999999996</v>
      </c>
      <c r="AS127" s="278">
        <v>4.5</v>
      </c>
      <c r="AT127" s="278">
        <v>4.5</v>
      </c>
      <c r="AU127" s="278">
        <f>_xlfn.IFNA(VLOOKUP(C127,'INFORM Severity - hidden'!$C$5:$G$155,5,FALSE),"-")</f>
        <v>4.5</v>
      </c>
    </row>
    <row r="128" spans="1:47" x14ac:dyDescent="0.35">
      <c r="A128" t="s">
        <v>724</v>
      </c>
      <c r="B128" t="s">
        <v>1006</v>
      </c>
      <c r="C128" t="s">
        <v>1007</v>
      </c>
      <c r="D128" s="278" t="str">
        <f t="shared" si="1"/>
        <v>Stable</v>
      </c>
      <c r="E128" s="278" t="s">
        <v>8672</v>
      </c>
      <c r="F128" s="278" t="s">
        <v>8672</v>
      </c>
      <c r="G128" s="278" t="s">
        <v>8672</v>
      </c>
      <c r="H128" s="278">
        <v>3.8</v>
      </c>
      <c r="I128" s="278">
        <v>3.7</v>
      </c>
      <c r="J128" s="278">
        <v>3.7</v>
      </c>
      <c r="K128" s="278">
        <v>3.2</v>
      </c>
      <c r="L128" s="278">
        <v>3.2</v>
      </c>
      <c r="M128" s="278">
        <v>3.2</v>
      </c>
      <c r="N128" s="278">
        <v>3.2</v>
      </c>
      <c r="O128" s="278">
        <v>3.4</v>
      </c>
      <c r="P128" s="278">
        <v>3.4</v>
      </c>
      <c r="Q128" s="278">
        <v>3.5</v>
      </c>
      <c r="R128" s="278">
        <v>3.5</v>
      </c>
      <c r="S128" s="278">
        <v>3.2</v>
      </c>
      <c r="T128" s="278">
        <v>3.2</v>
      </c>
      <c r="U128" s="278">
        <v>3.2</v>
      </c>
      <c r="V128" s="278">
        <v>3.2</v>
      </c>
      <c r="W128" s="278">
        <v>3</v>
      </c>
      <c r="X128" s="278">
        <v>3</v>
      </c>
      <c r="Y128" s="278">
        <v>3</v>
      </c>
      <c r="Z128" s="278">
        <v>3.2</v>
      </c>
      <c r="AA128" s="278">
        <v>3.3</v>
      </c>
      <c r="AB128" s="278">
        <v>3.3</v>
      </c>
      <c r="AC128" s="278">
        <v>3.6</v>
      </c>
      <c r="AD128" s="278">
        <v>3.6</v>
      </c>
      <c r="AE128" s="278">
        <v>3.6</v>
      </c>
      <c r="AF128" s="278">
        <v>3.6</v>
      </c>
      <c r="AG128" s="278">
        <v>3.6</v>
      </c>
      <c r="AH128" s="278">
        <v>3.7</v>
      </c>
      <c r="AI128" s="278" t="s">
        <v>8672</v>
      </c>
      <c r="AJ128" s="278" t="s">
        <v>8672</v>
      </c>
      <c r="AK128" s="278" t="s">
        <v>8672</v>
      </c>
      <c r="AL128" s="278" t="s">
        <v>8672</v>
      </c>
      <c r="AM128" s="278" t="s">
        <v>8672</v>
      </c>
      <c r="AN128" s="278" t="s">
        <v>8672</v>
      </c>
      <c r="AO128" s="278">
        <v>3.5</v>
      </c>
      <c r="AP128" s="278">
        <v>3.5</v>
      </c>
      <c r="AQ128" s="278">
        <v>3.6</v>
      </c>
      <c r="AR128" s="278">
        <v>3.6</v>
      </c>
      <c r="AS128" s="278">
        <v>3.6</v>
      </c>
      <c r="AT128" s="278">
        <v>3.6</v>
      </c>
      <c r="AU128" s="278">
        <f>_xlfn.IFNA(VLOOKUP(C128,'INFORM Severity - hidden'!$C$5:$G$155,5,FALSE),"-")</f>
        <v>3.6</v>
      </c>
    </row>
    <row r="129" spans="1:47" x14ac:dyDescent="0.35">
      <c r="A129"/>
      <c r="B129"/>
      <c r="C129" t="s">
        <v>8722</v>
      </c>
      <c r="D129" s="278" t="str">
        <f t="shared" si="1"/>
        <v>-</v>
      </c>
      <c r="E129" s="278" t="s">
        <v>8672</v>
      </c>
      <c r="F129" s="278">
        <v>3.3</v>
      </c>
      <c r="G129" s="278">
        <v>3.3</v>
      </c>
      <c r="H129" s="278">
        <v>3.3</v>
      </c>
      <c r="I129" s="278">
        <v>3.3</v>
      </c>
      <c r="J129" s="278" t="s">
        <v>8672</v>
      </c>
      <c r="K129" s="278" t="s">
        <v>8672</v>
      </c>
      <c r="L129" s="278" t="s">
        <v>8672</v>
      </c>
      <c r="M129" s="278" t="s">
        <v>8672</v>
      </c>
      <c r="N129" s="278" t="s">
        <v>8672</v>
      </c>
      <c r="O129" s="278" t="s">
        <v>8672</v>
      </c>
      <c r="P129" s="278" t="s">
        <v>8672</v>
      </c>
      <c r="Q129" s="278" t="s">
        <v>8672</v>
      </c>
      <c r="R129" s="278" t="s">
        <v>8672</v>
      </c>
      <c r="S129" s="278" t="s">
        <v>8672</v>
      </c>
      <c r="T129" s="278" t="s">
        <v>8672</v>
      </c>
      <c r="U129" s="278" t="s">
        <v>8672</v>
      </c>
      <c r="V129" s="278" t="s">
        <v>8672</v>
      </c>
      <c r="W129" s="278" t="s">
        <v>8672</v>
      </c>
      <c r="X129" s="278" t="s">
        <v>8672</v>
      </c>
      <c r="Y129" s="278" t="s">
        <v>8672</v>
      </c>
      <c r="Z129" s="278" t="s">
        <v>8672</v>
      </c>
      <c r="AA129" s="278" t="s">
        <v>8672</v>
      </c>
      <c r="AB129" s="278" t="s">
        <v>8672</v>
      </c>
      <c r="AC129" s="278" t="s">
        <v>8672</v>
      </c>
      <c r="AD129" s="278" t="s">
        <v>8672</v>
      </c>
      <c r="AE129" s="278" t="s">
        <v>8672</v>
      </c>
      <c r="AF129" s="278" t="s">
        <v>8672</v>
      </c>
      <c r="AG129" s="278" t="s">
        <v>8672</v>
      </c>
      <c r="AH129" s="278" t="s">
        <v>8672</v>
      </c>
      <c r="AI129" s="278" t="s">
        <v>8672</v>
      </c>
      <c r="AJ129" s="278" t="s">
        <v>8672</v>
      </c>
      <c r="AK129" s="278" t="s">
        <v>8672</v>
      </c>
      <c r="AL129" s="278" t="s">
        <v>8672</v>
      </c>
      <c r="AM129" s="278" t="s">
        <v>8672</v>
      </c>
      <c r="AN129" s="278" t="s">
        <v>8672</v>
      </c>
      <c r="AO129" s="278" t="s">
        <v>8672</v>
      </c>
      <c r="AP129" s="278" t="s">
        <v>8672</v>
      </c>
      <c r="AQ129" s="278" t="s">
        <v>8672</v>
      </c>
      <c r="AR129" s="278" t="s">
        <v>8672</v>
      </c>
      <c r="AS129" s="278" t="s">
        <v>8672</v>
      </c>
      <c r="AT129" s="278" t="s">
        <v>8672</v>
      </c>
      <c r="AU129" s="278" t="str">
        <f>_xlfn.IFNA(VLOOKUP(C129,'INFORM Severity - hidden'!$C$5:$G$155,5,FALSE),"-")</f>
        <v>-</v>
      </c>
    </row>
    <row r="130" spans="1:47" x14ac:dyDescent="0.35">
      <c r="A130"/>
      <c r="B130"/>
      <c r="C130" t="s">
        <v>8723</v>
      </c>
      <c r="D130" s="278" t="str">
        <f t="shared" si="1"/>
        <v>-</v>
      </c>
      <c r="E130" s="278" t="s">
        <v>8672</v>
      </c>
      <c r="F130" s="278" t="s">
        <v>8672</v>
      </c>
      <c r="G130" s="278">
        <v>3.1</v>
      </c>
      <c r="H130" s="278">
        <v>3.4</v>
      </c>
      <c r="I130" s="278">
        <v>3.4</v>
      </c>
      <c r="J130" s="278" t="s">
        <v>8672</v>
      </c>
      <c r="K130" s="278" t="s">
        <v>8672</v>
      </c>
      <c r="L130" s="278" t="s">
        <v>8672</v>
      </c>
      <c r="M130" s="278" t="s">
        <v>8672</v>
      </c>
      <c r="N130" s="278" t="s">
        <v>8672</v>
      </c>
      <c r="O130" s="278" t="s">
        <v>8672</v>
      </c>
      <c r="P130" s="278" t="s">
        <v>8672</v>
      </c>
      <c r="Q130" s="278" t="s">
        <v>8672</v>
      </c>
      <c r="R130" s="278" t="s">
        <v>8672</v>
      </c>
      <c r="S130" s="278" t="s">
        <v>8672</v>
      </c>
      <c r="T130" s="278" t="s">
        <v>8672</v>
      </c>
      <c r="U130" s="278" t="s">
        <v>8672</v>
      </c>
      <c r="V130" s="278" t="s">
        <v>8672</v>
      </c>
      <c r="W130" s="278" t="s">
        <v>8672</v>
      </c>
      <c r="X130" s="278" t="s">
        <v>8672</v>
      </c>
      <c r="Y130" s="278" t="s">
        <v>8672</v>
      </c>
      <c r="Z130" s="278" t="s">
        <v>8672</v>
      </c>
      <c r="AA130" s="278" t="s">
        <v>8672</v>
      </c>
      <c r="AB130" s="278" t="s">
        <v>8672</v>
      </c>
      <c r="AC130" s="278" t="s">
        <v>8672</v>
      </c>
      <c r="AD130" s="278" t="s">
        <v>8672</v>
      </c>
      <c r="AE130" s="278" t="s">
        <v>8672</v>
      </c>
      <c r="AF130" s="278" t="s">
        <v>8672</v>
      </c>
      <c r="AG130" s="278" t="s">
        <v>8672</v>
      </c>
      <c r="AH130" s="278" t="s">
        <v>8672</v>
      </c>
      <c r="AI130" s="278" t="s">
        <v>8672</v>
      </c>
      <c r="AJ130" s="278" t="s">
        <v>8672</v>
      </c>
      <c r="AK130" s="278" t="s">
        <v>8672</v>
      </c>
      <c r="AL130" s="278" t="s">
        <v>8672</v>
      </c>
      <c r="AM130" s="278" t="s">
        <v>8672</v>
      </c>
      <c r="AN130" s="278" t="s">
        <v>8672</v>
      </c>
      <c r="AO130" s="278" t="s">
        <v>8672</v>
      </c>
      <c r="AP130" s="278" t="s">
        <v>8672</v>
      </c>
      <c r="AQ130" s="278" t="s">
        <v>8672</v>
      </c>
      <c r="AR130" s="278" t="s">
        <v>8672</v>
      </c>
      <c r="AS130" s="278" t="s">
        <v>8672</v>
      </c>
      <c r="AT130" s="278" t="s">
        <v>8672</v>
      </c>
      <c r="AU130" s="278" t="str">
        <f>_xlfn.IFNA(VLOOKUP(C130,'INFORM Severity - hidden'!$C$5:$G$155,5,FALSE),"-")</f>
        <v>-</v>
      </c>
    </row>
    <row r="131" spans="1:47" x14ac:dyDescent="0.35">
      <c r="A131" t="s">
        <v>724</v>
      </c>
      <c r="B131" t="s">
        <v>722</v>
      </c>
      <c r="C131" t="s">
        <v>723</v>
      </c>
      <c r="D131" s="278" t="str">
        <f t="shared" ref="D131:D194" si="2">IF(AU131="-","-",IFERROR(IF(ROUND(AVERAGE(AS131:AU131),1)=ROUND(AVERAGE(AP131:AR131),1),"Stable",IF(ROUND(AVERAGE(AS131:AU131),1)&lt;ROUND(AVERAGE(AP131:AR131),1),"Decreasing",IF(ROUND(AVERAGE(AS131:AU131),1)&gt;ROUND(AVERAGE(AP131:AR131),1),"Increasing"))),"-"))</f>
        <v>Stable</v>
      </c>
      <c r="E131" s="278" t="s">
        <v>8672</v>
      </c>
      <c r="F131" s="278" t="s">
        <v>8672</v>
      </c>
      <c r="G131" s="278" t="s">
        <v>8672</v>
      </c>
      <c r="H131" s="278" t="s">
        <v>8672</v>
      </c>
      <c r="I131" s="278" t="s">
        <v>8672</v>
      </c>
      <c r="J131" s="278" t="s">
        <v>8672</v>
      </c>
      <c r="K131" s="278" t="s">
        <v>8672</v>
      </c>
      <c r="L131" s="278" t="s">
        <v>8672</v>
      </c>
      <c r="M131" s="278" t="s">
        <v>8672</v>
      </c>
      <c r="N131" s="278" t="s">
        <v>8672</v>
      </c>
      <c r="O131" s="278" t="s">
        <v>8672</v>
      </c>
      <c r="P131" s="278" t="s">
        <v>8672</v>
      </c>
      <c r="Q131" s="278" t="s">
        <v>8672</v>
      </c>
      <c r="R131" s="278" t="s">
        <v>8672</v>
      </c>
      <c r="S131" s="278">
        <v>2</v>
      </c>
      <c r="T131" s="278">
        <v>2</v>
      </c>
      <c r="U131" s="278">
        <v>2.6</v>
      </c>
      <c r="V131" s="278">
        <v>2.6</v>
      </c>
      <c r="W131" s="278">
        <v>2.8</v>
      </c>
      <c r="X131" s="278">
        <v>2.9</v>
      </c>
      <c r="Y131" s="278">
        <v>2.9</v>
      </c>
      <c r="Z131" s="278">
        <v>2.9</v>
      </c>
      <c r="AA131" s="278">
        <v>2.1</v>
      </c>
      <c r="AB131" s="278">
        <v>2.1</v>
      </c>
      <c r="AC131" s="278">
        <v>3.5</v>
      </c>
      <c r="AD131" s="278">
        <v>3.5</v>
      </c>
      <c r="AE131" s="278">
        <v>3.5</v>
      </c>
      <c r="AF131" s="278">
        <v>3.6</v>
      </c>
      <c r="AG131" s="278">
        <v>3.6</v>
      </c>
      <c r="AH131" s="278">
        <v>3.6</v>
      </c>
      <c r="AI131" s="278">
        <v>3.4</v>
      </c>
      <c r="AJ131" s="278">
        <v>3.4</v>
      </c>
      <c r="AK131" s="278">
        <v>3.4</v>
      </c>
      <c r="AL131" s="278">
        <v>3.3</v>
      </c>
      <c r="AM131" s="278">
        <v>3.3</v>
      </c>
      <c r="AN131" s="278">
        <v>3.3</v>
      </c>
      <c r="AO131" s="278">
        <v>3.4</v>
      </c>
      <c r="AP131" s="278">
        <v>3.4</v>
      </c>
      <c r="AQ131" s="278">
        <v>3.4</v>
      </c>
      <c r="AR131" s="278">
        <v>3.4</v>
      </c>
      <c r="AS131" s="278">
        <v>3.4</v>
      </c>
      <c r="AT131" s="278">
        <v>3.4</v>
      </c>
      <c r="AU131" s="278">
        <f>_xlfn.IFNA(VLOOKUP(C131,'INFORM Severity - hidden'!$C$5:$G$155,5,FALSE),"-")</f>
        <v>3.4</v>
      </c>
    </row>
    <row r="132" spans="1:47" x14ac:dyDescent="0.35">
      <c r="A132"/>
      <c r="B132"/>
      <c r="C132" t="s">
        <v>8724</v>
      </c>
      <c r="D132" s="278" t="str">
        <f t="shared" si="2"/>
        <v>-</v>
      </c>
      <c r="E132" s="278" t="s">
        <v>8672</v>
      </c>
      <c r="F132" s="278" t="s">
        <v>8672</v>
      </c>
      <c r="G132" s="278" t="s">
        <v>8672</v>
      </c>
      <c r="H132" s="278">
        <v>2.7</v>
      </c>
      <c r="I132" s="278">
        <v>2.8</v>
      </c>
      <c r="J132" s="278" t="s">
        <v>8672</v>
      </c>
      <c r="K132" s="278" t="s">
        <v>8672</v>
      </c>
      <c r="L132" s="278" t="s">
        <v>8672</v>
      </c>
      <c r="M132" s="278" t="s">
        <v>8672</v>
      </c>
      <c r="N132" s="278" t="s">
        <v>8672</v>
      </c>
      <c r="O132" s="278" t="s">
        <v>8672</v>
      </c>
      <c r="P132" s="278" t="s">
        <v>8672</v>
      </c>
      <c r="Q132" s="278" t="s">
        <v>8672</v>
      </c>
      <c r="R132" s="278" t="s">
        <v>8672</v>
      </c>
      <c r="S132" s="278" t="s">
        <v>8672</v>
      </c>
      <c r="T132" s="278" t="s">
        <v>8672</v>
      </c>
      <c r="U132" s="278" t="s">
        <v>8672</v>
      </c>
      <c r="V132" s="278" t="s">
        <v>8672</v>
      </c>
      <c r="W132" s="278" t="s">
        <v>8672</v>
      </c>
      <c r="X132" s="278" t="s">
        <v>8672</v>
      </c>
      <c r="Y132" s="278" t="s">
        <v>8672</v>
      </c>
      <c r="Z132" s="278" t="s">
        <v>8672</v>
      </c>
      <c r="AA132" s="278" t="s">
        <v>8672</v>
      </c>
      <c r="AB132" s="278" t="s">
        <v>8672</v>
      </c>
      <c r="AC132" s="278" t="s">
        <v>8672</v>
      </c>
      <c r="AD132" s="278" t="s">
        <v>8672</v>
      </c>
      <c r="AE132" s="278" t="s">
        <v>8672</v>
      </c>
      <c r="AF132" s="278" t="s">
        <v>8672</v>
      </c>
      <c r="AG132" s="278" t="s">
        <v>8672</v>
      </c>
      <c r="AH132" s="278" t="s">
        <v>8672</v>
      </c>
      <c r="AI132" s="278" t="s">
        <v>8672</v>
      </c>
      <c r="AJ132" s="278" t="s">
        <v>8672</v>
      </c>
      <c r="AK132" s="278" t="s">
        <v>8672</v>
      </c>
      <c r="AL132" s="278" t="s">
        <v>8672</v>
      </c>
      <c r="AM132" s="278" t="s">
        <v>8672</v>
      </c>
      <c r="AN132" s="278" t="s">
        <v>8672</v>
      </c>
      <c r="AO132" s="278" t="s">
        <v>8672</v>
      </c>
      <c r="AP132" s="278" t="s">
        <v>8672</v>
      </c>
      <c r="AQ132" s="278" t="s">
        <v>8672</v>
      </c>
      <c r="AR132" s="278" t="s">
        <v>8672</v>
      </c>
      <c r="AS132" s="278" t="s">
        <v>8672</v>
      </c>
      <c r="AT132" s="278" t="s">
        <v>8672</v>
      </c>
      <c r="AU132" s="278" t="str">
        <f>_xlfn.IFNA(VLOOKUP(C132,'INFORM Severity - hidden'!$C$5:$G$155,5,FALSE),"-")</f>
        <v>-</v>
      </c>
    </row>
    <row r="133" spans="1:47" x14ac:dyDescent="0.35">
      <c r="A133"/>
      <c r="B133"/>
      <c r="C133" t="s">
        <v>8725</v>
      </c>
      <c r="D133" s="278" t="str">
        <f t="shared" si="2"/>
        <v>-</v>
      </c>
      <c r="E133" s="278" t="s">
        <v>8672</v>
      </c>
      <c r="F133" s="278" t="s">
        <v>8672</v>
      </c>
      <c r="G133" s="278" t="s">
        <v>8672</v>
      </c>
      <c r="H133" s="278" t="s">
        <v>8672</v>
      </c>
      <c r="I133" s="278" t="s">
        <v>8672</v>
      </c>
      <c r="J133" s="278" t="s">
        <v>8672</v>
      </c>
      <c r="K133" s="278" t="s">
        <v>8672</v>
      </c>
      <c r="L133" s="278" t="s">
        <v>8672</v>
      </c>
      <c r="M133" s="278" t="s">
        <v>8672</v>
      </c>
      <c r="N133" s="278" t="s">
        <v>8672</v>
      </c>
      <c r="O133" s="278" t="s">
        <v>8672</v>
      </c>
      <c r="P133" s="278" t="s">
        <v>8672</v>
      </c>
      <c r="Q133" s="278" t="s">
        <v>8672</v>
      </c>
      <c r="R133" s="278">
        <v>3.2</v>
      </c>
      <c r="S133" s="278">
        <v>3.2</v>
      </c>
      <c r="T133" s="278">
        <v>3.2</v>
      </c>
      <c r="U133" s="278">
        <v>3.2</v>
      </c>
      <c r="V133" s="278">
        <v>3.2</v>
      </c>
      <c r="W133" s="278">
        <v>3.2</v>
      </c>
      <c r="X133" s="278">
        <v>3.2</v>
      </c>
      <c r="Y133" s="278">
        <v>3.2</v>
      </c>
      <c r="Z133" s="278">
        <v>2.8</v>
      </c>
      <c r="AA133" s="278">
        <v>3</v>
      </c>
      <c r="AB133" s="278">
        <v>3</v>
      </c>
      <c r="AC133" s="278">
        <v>3.4</v>
      </c>
      <c r="AD133" s="278">
        <v>3.4</v>
      </c>
      <c r="AE133" s="278">
        <v>3.4</v>
      </c>
      <c r="AF133" s="278">
        <v>3.5</v>
      </c>
      <c r="AG133" s="278">
        <v>3.5</v>
      </c>
      <c r="AH133" s="278">
        <v>3.5</v>
      </c>
      <c r="AI133" s="278" t="s">
        <v>8672</v>
      </c>
      <c r="AJ133" s="278" t="s">
        <v>8672</v>
      </c>
      <c r="AK133" s="278" t="s">
        <v>8672</v>
      </c>
      <c r="AL133" s="278" t="s">
        <v>8672</v>
      </c>
      <c r="AM133" s="278" t="s">
        <v>8672</v>
      </c>
      <c r="AN133" s="278" t="s">
        <v>8672</v>
      </c>
      <c r="AO133" s="278" t="s">
        <v>8672</v>
      </c>
      <c r="AP133" s="278" t="s">
        <v>8672</v>
      </c>
      <c r="AQ133" s="278" t="s">
        <v>8672</v>
      </c>
      <c r="AR133" s="278" t="s">
        <v>8672</v>
      </c>
      <c r="AS133" s="278" t="s">
        <v>8672</v>
      </c>
      <c r="AT133" s="278" t="s">
        <v>8672</v>
      </c>
      <c r="AU133" s="278" t="str">
        <f>_xlfn.IFNA(VLOOKUP(C133,'INFORM Severity - hidden'!$C$5:$G$155,5,FALSE),"-")</f>
        <v>-</v>
      </c>
    </row>
    <row r="134" spans="1:47" x14ac:dyDescent="0.35">
      <c r="A134"/>
      <c r="B134"/>
      <c r="C134" t="s">
        <v>8726</v>
      </c>
      <c r="D134" s="278" t="str">
        <f t="shared" si="2"/>
        <v>-</v>
      </c>
      <c r="E134" s="278" t="s">
        <v>8672</v>
      </c>
      <c r="F134" s="278" t="s">
        <v>8672</v>
      </c>
      <c r="G134" s="278" t="s">
        <v>8672</v>
      </c>
      <c r="H134" s="278" t="s">
        <v>8672</v>
      </c>
      <c r="I134" s="278" t="s">
        <v>8672</v>
      </c>
      <c r="J134" s="278" t="s">
        <v>8672</v>
      </c>
      <c r="K134" s="278" t="s">
        <v>8672</v>
      </c>
      <c r="L134" s="278" t="s">
        <v>8672</v>
      </c>
      <c r="M134" s="278" t="s">
        <v>8672</v>
      </c>
      <c r="N134" s="278" t="s">
        <v>8672</v>
      </c>
      <c r="O134" s="278" t="s">
        <v>8672</v>
      </c>
      <c r="P134" s="278" t="s">
        <v>8672</v>
      </c>
      <c r="Q134" s="278" t="s">
        <v>8672</v>
      </c>
      <c r="R134" s="278" t="s">
        <v>8672</v>
      </c>
      <c r="S134" s="278" t="s">
        <v>8672</v>
      </c>
      <c r="T134" s="278" t="s">
        <v>8672</v>
      </c>
      <c r="U134" s="278" t="s">
        <v>8672</v>
      </c>
      <c r="V134" s="278" t="s">
        <v>8672</v>
      </c>
      <c r="W134" s="278" t="s">
        <v>8672</v>
      </c>
      <c r="X134" s="278" t="s">
        <v>8672</v>
      </c>
      <c r="Y134" s="278" t="s">
        <v>8672</v>
      </c>
      <c r="Z134" s="278" t="s">
        <v>8672</v>
      </c>
      <c r="AA134" s="278" t="s">
        <v>8672</v>
      </c>
      <c r="AB134" s="278" t="s">
        <v>8672</v>
      </c>
      <c r="AC134" s="278" t="s">
        <v>8672</v>
      </c>
      <c r="AD134" s="278">
        <v>2.2000000000000002</v>
      </c>
      <c r="AE134" s="278">
        <v>2.2000000000000002</v>
      </c>
      <c r="AF134" s="278">
        <v>2.2999999999999998</v>
      </c>
      <c r="AG134" s="278">
        <v>2.2999999999999998</v>
      </c>
      <c r="AH134" s="278">
        <v>2.2999999999999998</v>
      </c>
      <c r="AI134" s="278" t="s">
        <v>8672</v>
      </c>
      <c r="AJ134" s="278" t="s">
        <v>8672</v>
      </c>
      <c r="AK134" s="278" t="s">
        <v>8672</v>
      </c>
      <c r="AL134" s="278" t="s">
        <v>8672</v>
      </c>
      <c r="AM134" s="278" t="s">
        <v>8672</v>
      </c>
      <c r="AN134" s="278" t="s">
        <v>8672</v>
      </c>
      <c r="AO134" s="278" t="s">
        <v>8672</v>
      </c>
      <c r="AP134" s="278" t="s">
        <v>8672</v>
      </c>
      <c r="AQ134" s="278" t="s">
        <v>8672</v>
      </c>
      <c r="AR134" s="278" t="s">
        <v>8672</v>
      </c>
      <c r="AS134" s="278" t="s">
        <v>8672</v>
      </c>
      <c r="AT134" s="278" t="s">
        <v>8672</v>
      </c>
      <c r="AU134" s="278" t="str">
        <f>_xlfn.IFNA(VLOOKUP(C134,'INFORM Severity - hidden'!$C$5:$G$155,5,FALSE),"-")</f>
        <v>-</v>
      </c>
    </row>
    <row r="135" spans="1:47" x14ac:dyDescent="0.35">
      <c r="A135" t="s">
        <v>724</v>
      </c>
      <c r="B135" t="s">
        <v>2440</v>
      </c>
      <c r="C135" t="s">
        <v>2441</v>
      </c>
      <c r="D135" s="278" t="str">
        <f t="shared" si="2"/>
        <v>Increasing</v>
      </c>
      <c r="E135" s="278" t="s">
        <v>8672</v>
      </c>
      <c r="F135" s="278" t="s">
        <v>8672</v>
      </c>
      <c r="G135" s="278" t="s">
        <v>8672</v>
      </c>
      <c r="H135" s="278" t="s">
        <v>8672</v>
      </c>
      <c r="I135" s="278" t="s">
        <v>8672</v>
      </c>
      <c r="J135" s="278" t="s">
        <v>8672</v>
      </c>
      <c r="K135" s="278" t="s">
        <v>8672</v>
      </c>
      <c r="L135" s="278" t="s">
        <v>8672</v>
      </c>
      <c r="M135" s="278" t="s">
        <v>8672</v>
      </c>
      <c r="N135" s="278" t="s">
        <v>8672</v>
      </c>
      <c r="O135" s="278" t="s">
        <v>8672</v>
      </c>
      <c r="P135" s="278" t="s">
        <v>8672</v>
      </c>
      <c r="Q135" s="278" t="s">
        <v>8672</v>
      </c>
      <c r="R135" s="278" t="s">
        <v>8672</v>
      </c>
      <c r="S135" s="278" t="s">
        <v>8672</v>
      </c>
      <c r="T135" s="278" t="s">
        <v>8672</v>
      </c>
      <c r="U135" s="278" t="s">
        <v>8672</v>
      </c>
      <c r="V135" s="278" t="s">
        <v>8672</v>
      </c>
      <c r="W135" s="278" t="s">
        <v>8672</v>
      </c>
      <c r="X135" s="278" t="s">
        <v>8672</v>
      </c>
      <c r="Y135" s="278" t="s">
        <v>8672</v>
      </c>
      <c r="Z135" s="278" t="s">
        <v>8672</v>
      </c>
      <c r="AA135" s="278" t="s">
        <v>8672</v>
      </c>
      <c r="AB135" s="278" t="s">
        <v>8672</v>
      </c>
      <c r="AC135" s="278" t="s">
        <v>8672</v>
      </c>
      <c r="AD135" s="278" t="s">
        <v>8672</v>
      </c>
      <c r="AE135" s="278" t="s">
        <v>8672</v>
      </c>
      <c r="AF135" s="278" t="s">
        <v>8672</v>
      </c>
      <c r="AG135" s="278" t="s">
        <v>8672</v>
      </c>
      <c r="AH135" s="278" t="s">
        <v>8672</v>
      </c>
      <c r="AI135" s="278" t="s">
        <v>8672</v>
      </c>
      <c r="AJ135" s="278" t="s">
        <v>8672</v>
      </c>
      <c r="AK135" s="278" t="s">
        <v>8672</v>
      </c>
      <c r="AL135" s="278" t="s">
        <v>8672</v>
      </c>
      <c r="AM135" s="278" t="s">
        <v>8672</v>
      </c>
      <c r="AN135" s="278" t="s">
        <v>8672</v>
      </c>
      <c r="AO135" s="278">
        <v>2.2999999999999998</v>
      </c>
      <c r="AP135" s="278">
        <v>2.4</v>
      </c>
      <c r="AQ135" s="278">
        <v>2.6</v>
      </c>
      <c r="AR135" s="278">
        <v>3.1</v>
      </c>
      <c r="AS135" s="278">
        <v>3.1</v>
      </c>
      <c r="AT135" s="278">
        <v>3.1</v>
      </c>
      <c r="AU135" s="278">
        <f>_xlfn.IFNA(VLOOKUP(C135,'INFORM Severity - hidden'!$C$5:$G$155,5,FALSE),"-")</f>
        <v>3.1</v>
      </c>
    </row>
    <row r="136" spans="1:47" x14ac:dyDescent="0.35">
      <c r="A136"/>
      <c r="B136"/>
      <c r="C136" t="s">
        <v>8727</v>
      </c>
      <c r="D136" s="278" t="str">
        <f t="shared" si="2"/>
        <v>-</v>
      </c>
      <c r="E136" s="278" t="s">
        <v>8672</v>
      </c>
      <c r="F136" s="278">
        <v>2.9</v>
      </c>
      <c r="G136" s="278">
        <v>2.9</v>
      </c>
      <c r="H136" s="278" t="s">
        <v>8672</v>
      </c>
      <c r="I136" s="278" t="s">
        <v>8672</v>
      </c>
      <c r="J136" s="278" t="s">
        <v>8672</v>
      </c>
      <c r="K136" s="278" t="s">
        <v>8672</v>
      </c>
      <c r="L136" s="278" t="s">
        <v>8672</v>
      </c>
      <c r="M136" s="278" t="s">
        <v>8672</v>
      </c>
      <c r="N136" s="278" t="s">
        <v>8672</v>
      </c>
      <c r="O136" s="278" t="s">
        <v>8672</v>
      </c>
      <c r="P136" s="278" t="s">
        <v>8672</v>
      </c>
      <c r="Q136" s="278" t="s">
        <v>8672</v>
      </c>
      <c r="R136" s="278" t="s">
        <v>8672</v>
      </c>
      <c r="S136" s="278" t="s">
        <v>8672</v>
      </c>
      <c r="T136" s="278" t="s">
        <v>8672</v>
      </c>
      <c r="U136" s="278" t="s">
        <v>8672</v>
      </c>
      <c r="V136" s="278" t="s">
        <v>8672</v>
      </c>
      <c r="W136" s="278" t="s">
        <v>8672</v>
      </c>
      <c r="X136" s="278" t="s">
        <v>8672</v>
      </c>
      <c r="Y136" s="278" t="s">
        <v>8672</v>
      </c>
      <c r="Z136" s="278" t="s">
        <v>8672</v>
      </c>
      <c r="AA136" s="278" t="s">
        <v>8672</v>
      </c>
      <c r="AB136" s="278" t="s">
        <v>8672</v>
      </c>
      <c r="AC136" s="278" t="s">
        <v>8672</v>
      </c>
      <c r="AD136" s="278" t="s">
        <v>8672</v>
      </c>
      <c r="AE136" s="278" t="s">
        <v>8672</v>
      </c>
      <c r="AF136" s="278" t="s">
        <v>8672</v>
      </c>
      <c r="AG136" s="278" t="s">
        <v>8672</v>
      </c>
      <c r="AH136" s="278" t="s">
        <v>8672</v>
      </c>
      <c r="AI136" s="278" t="s">
        <v>8672</v>
      </c>
      <c r="AJ136" s="278" t="s">
        <v>8672</v>
      </c>
      <c r="AK136" s="278" t="s">
        <v>8672</v>
      </c>
      <c r="AL136" s="278" t="s">
        <v>8672</v>
      </c>
      <c r="AM136" s="278" t="s">
        <v>8672</v>
      </c>
      <c r="AN136" s="278" t="s">
        <v>8672</v>
      </c>
      <c r="AO136" s="278" t="s">
        <v>8672</v>
      </c>
      <c r="AP136" s="278" t="s">
        <v>8672</v>
      </c>
      <c r="AQ136" s="278" t="s">
        <v>8672</v>
      </c>
      <c r="AR136" s="278" t="s">
        <v>8672</v>
      </c>
      <c r="AS136" s="278" t="s">
        <v>8672</v>
      </c>
      <c r="AT136" s="278" t="s">
        <v>8672</v>
      </c>
      <c r="AU136" s="278" t="str">
        <f>_xlfn.IFNA(VLOOKUP(C136,'INFORM Severity - hidden'!$C$5:$G$155,5,FALSE),"-")</f>
        <v>-</v>
      </c>
    </row>
    <row r="137" spans="1:47" x14ac:dyDescent="0.35">
      <c r="A137" t="s">
        <v>383</v>
      </c>
      <c r="B137" t="s">
        <v>381</v>
      </c>
      <c r="C137" t="s">
        <v>382</v>
      </c>
      <c r="D137" s="278" t="str">
        <f t="shared" si="2"/>
        <v>Stable</v>
      </c>
      <c r="E137" s="278" t="s">
        <v>8672</v>
      </c>
      <c r="F137" s="278">
        <v>2.2999999999999998</v>
      </c>
      <c r="G137" s="278">
        <v>2.2999999999999998</v>
      </c>
      <c r="H137" s="278">
        <v>2.2999999999999998</v>
      </c>
      <c r="I137" s="278">
        <v>2.2000000000000002</v>
      </c>
      <c r="J137" s="278">
        <v>2.2000000000000002</v>
      </c>
      <c r="K137" s="278">
        <v>2.2000000000000002</v>
      </c>
      <c r="L137" s="278">
        <v>2.2000000000000002</v>
      </c>
      <c r="M137" s="278">
        <v>2.2000000000000002</v>
      </c>
      <c r="N137" s="278">
        <v>2.2000000000000002</v>
      </c>
      <c r="O137" s="278">
        <v>2.2000000000000002</v>
      </c>
      <c r="P137" s="278">
        <v>2.2000000000000002</v>
      </c>
      <c r="Q137" s="278">
        <v>2.2000000000000002</v>
      </c>
      <c r="R137" s="278">
        <v>2.2000000000000002</v>
      </c>
      <c r="S137" s="278">
        <v>2.2000000000000002</v>
      </c>
      <c r="T137" s="278">
        <v>2.2999999999999998</v>
      </c>
      <c r="U137" s="278">
        <v>2.2999999999999998</v>
      </c>
      <c r="V137" s="278">
        <v>2.2999999999999998</v>
      </c>
      <c r="W137" s="278">
        <v>2.2999999999999998</v>
      </c>
      <c r="X137" s="278">
        <v>2.2999999999999998</v>
      </c>
      <c r="Y137" s="278">
        <v>2.2999999999999998</v>
      </c>
      <c r="Z137" s="278">
        <v>2.2999999999999998</v>
      </c>
      <c r="AA137" s="278">
        <v>2.2000000000000002</v>
      </c>
      <c r="AB137" s="278">
        <v>2.2000000000000002</v>
      </c>
      <c r="AC137" s="278">
        <v>2.2000000000000002</v>
      </c>
      <c r="AD137" s="278">
        <v>2.2000000000000002</v>
      </c>
      <c r="AE137" s="278">
        <v>2.2000000000000002</v>
      </c>
      <c r="AF137" s="278">
        <v>2.2000000000000002</v>
      </c>
      <c r="AG137" s="278">
        <v>2.2000000000000002</v>
      </c>
      <c r="AH137" s="278">
        <v>2.2000000000000002</v>
      </c>
      <c r="AI137" s="278">
        <v>2.2000000000000002</v>
      </c>
      <c r="AJ137" s="278">
        <v>2.1</v>
      </c>
      <c r="AK137" s="278">
        <v>2.1</v>
      </c>
      <c r="AL137" s="278">
        <v>2.1</v>
      </c>
      <c r="AM137" s="278">
        <v>2.1</v>
      </c>
      <c r="AN137" s="278">
        <v>2.1</v>
      </c>
      <c r="AO137" s="278">
        <v>2.1</v>
      </c>
      <c r="AP137" s="278">
        <v>2.1</v>
      </c>
      <c r="AQ137" s="278">
        <v>2.1</v>
      </c>
      <c r="AR137" s="278">
        <v>2.1</v>
      </c>
      <c r="AS137" s="278">
        <v>2.1</v>
      </c>
      <c r="AT137" s="278">
        <v>2.1</v>
      </c>
      <c r="AU137" s="278">
        <f>_xlfn.IFNA(VLOOKUP(C137,'INFORM Severity - hidden'!$C$5:$G$155,5,FALSE),"-")</f>
        <v>2.2000000000000002</v>
      </c>
    </row>
    <row r="138" spans="1:47" x14ac:dyDescent="0.35">
      <c r="A138" t="s">
        <v>383</v>
      </c>
      <c r="B138" t="s">
        <v>1483</v>
      </c>
      <c r="C138" t="s">
        <v>1484</v>
      </c>
      <c r="D138" s="278" t="str">
        <f t="shared" si="2"/>
        <v>Stable</v>
      </c>
      <c r="E138" s="278" t="s">
        <v>8672</v>
      </c>
      <c r="F138" s="278">
        <v>3</v>
      </c>
      <c r="G138" s="278">
        <v>3</v>
      </c>
      <c r="H138" s="278">
        <v>3</v>
      </c>
      <c r="I138" s="278">
        <v>2.7</v>
      </c>
      <c r="J138" s="278">
        <v>2.8</v>
      </c>
      <c r="K138" s="278">
        <v>2.9</v>
      </c>
      <c r="L138" s="278">
        <v>2.9</v>
      </c>
      <c r="M138" s="278">
        <v>2.9</v>
      </c>
      <c r="N138" s="278">
        <v>2.9</v>
      </c>
      <c r="O138" s="278">
        <v>2.8</v>
      </c>
      <c r="P138" s="278">
        <v>2.8</v>
      </c>
      <c r="Q138" s="278">
        <v>2.6</v>
      </c>
      <c r="R138" s="278">
        <v>2.6</v>
      </c>
      <c r="S138" s="278">
        <v>2.6</v>
      </c>
      <c r="T138" s="278">
        <v>2.6</v>
      </c>
      <c r="U138" s="278">
        <v>2.6</v>
      </c>
      <c r="V138" s="278">
        <v>2.7</v>
      </c>
      <c r="W138" s="278">
        <v>2.7</v>
      </c>
      <c r="X138" s="278">
        <v>3</v>
      </c>
      <c r="Y138" s="278">
        <v>2.9</v>
      </c>
      <c r="Z138" s="278">
        <v>2.9</v>
      </c>
      <c r="AA138" s="278">
        <v>2.8</v>
      </c>
      <c r="AB138" s="278">
        <v>2.8</v>
      </c>
      <c r="AC138" s="278">
        <v>2.8</v>
      </c>
      <c r="AD138" s="278">
        <v>2.8</v>
      </c>
      <c r="AE138" s="278">
        <v>2.8</v>
      </c>
      <c r="AF138" s="278">
        <v>2.8</v>
      </c>
      <c r="AG138" s="278">
        <v>2.8</v>
      </c>
      <c r="AH138" s="278">
        <v>2.8</v>
      </c>
      <c r="AI138" s="278">
        <v>2.8</v>
      </c>
      <c r="AJ138" s="278">
        <v>2.8</v>
      </c>
      <c r="AK138" s="278">
        <v>2.8</v>
      </c>
      <c r="AL138" s="278">
        <v>2.8</v>
      </c>
      <c r="AM138" s="278">
        <v>2.8</v>
      </c>
      <c r="AN138" s="278">
        <v>2.8</v>
      </c>
      <c r="AO138" s="278">
        <v>2.8</v>
      </c>
      <c r="AP138" s="278">
        <v>2.8</v>
      </c>
      <c r="AQ138" s="278">
        <v>2.8</v>
      </c>
      <c r="AR138" s="278">
        <v>2.8</v>
      </c>
      <c r="AS138" s="278">
        <v>2.8</v>
      </c>
      <c r="AT138" s="278">
        <v>2.8</v>
      </c>
      <c r="AU138" s="278">
        <f>_xlfn.IFNA(VLOOKUP(C138,'INFORM Severity - hidden'!$C$5:$G$155,5,FALSE),"-")</f>
        <v>2.8</v>
      </c>
    </row>
    <row r="139" spans="1:47" x14ac:dyDescent="0.35">
      <c r="A139" t="s">
        <v>485</v>
      </c>
      <c r="B139" t="s">
        <v>483</v>
      </c>
      <c r="C139" t="s">
        <v>484</v>
      </c>
      <c r="D139" s="278" t="str">
        <f t="shared" si="2"/>
        <v>Increasing</v>
      </c>
      <c r="E139" s="278" t="s">
        <v>8672</v>
      </c>
      <c r="F139" s="278" t="s">
        <v>8672</v>
      </c>
      <c r="G139" s="278">
        <v>2.9</v>
      </c>
      <c r="H139" s="278">
        <v>3</v>
      </c>
      <c r="I139" s="278">
        <v>3.1</v>
      </c>
      <c r="J139" s="278">
        <v>3.1</v>
      </c>
      <c r="K139" s="278">
        <v>3.1</v>
      </c>
      <c r="L139" s="278">
        <v>2.7</v>
      </c>
      <c r="M139" s="278">
        <v>2.7</v>
      </c>
      <c r="N139" s="278">
        <v>2.5</v>
      </c>
      <c r="O139" s="278">
        <v>2.5</v>
      </c>
      <c r="P139" s="278">
        <v>2.5</v>
      </c>
      <c r="Q139" s="278">
        <v>2.6</v>
      </c>
      <c r="R139" s="278">
        <v>2.6</v>
      </c>
      <c r="S139" s="278">
        <v>2.7</v>
      </c>
      <c r="T139" s="278">
        <v>2.7</v>
      </c>
      <c r="U139" s="278">
        <v>2.6</v>
      </c>
      <c r="V139" s="278">
        <v>2.7</v>
      </c>
      <c r="W139" s="278">
        <v>2.7</v>
      </c>
      <c r="X139" s="278">
        <v>2.6</v>
      </c>
      <c r="Y139" s="278">
        <v>2.6</v>
      </c>
      <c r="Z139" s="278">
        <v>2.7</v>
      </c>
      <c r="AA139" s="278">
        <v>2.8</v>
      </c>
      <c r="AB139" s="278">
        <v>2.8</v>
      </c>
      <c r="AC139" s="278">
        <v>2.8</v>
      </c>
      <c r="AD139" s="278">
        <v>2.8</v>
      </c>
      <c r="AE139" s="278">
        <v>2.8</v>
      </c>
      <c r="AF139" s="278">
        <v>2.8</v>
      </c>
      <c r="AG139" s="278">
        <v>2.9</v>
      </c>
      <c r="AH139" s="278">
        <v>2.9</v>
      </c>
      <c r="AI139" s="278">
        <v>3</v>
      </c>
      <c r="AJ139" s="278">
        <v>3</v>
      </c>
      <c r="AK139" s="278">
        <v>2.8</v>
      </c>
      <c r="AL139" s="278">
        <v>2.8</v>
      </c>
      <c r="AM139" s="278">
        <v>3</v>
      </c>
      <c r="AN139" s="278">
        <v>3</v>
      </c>
      <c r="AO139" s="278">
        <v>3</v>
      </c>
      <c r="AP139" s="278">
        <v>3</v>
      </c>
      <c r="AQ139" s="278">
        <v>2.5</v>
      </c>
      <c r="AR139" s="278">
        <v>2.5</v>
      </c>
      <c r="AS139" s="278">
        <v>2.4</v>
      </c>
      <c r="AT139" s="278">
        <v>3</v>
      </c>
      <c r="AU139" s="278">
        <f>_xlfn.IFNA(VLOOKUP(C139,'INFORM Severity - hidden'!$C$5:$G$155,5,FALSE),"-")</f>
        <v>3</v>
      </c>
    </row>
    <row r="140" spans="1:47" x14ac:dyDescent="0.35">
      <c r="A140"/>
      <c r="B140"/>
      <c r="C140" t="s">
        <v>8728</v>
      </c>
      <c r="D140" s="278" t="str">
        <f t="shared" si="2"/>
        <v>-</v>
      </c>
      <c r="E140" s="278" t="s">
        <v>8672</v>
      </c>
      <c r="F140" s="278" t="s">
        <v>8672</v>
      </c>
      <c r="G140" s="278" t="s">
        <v>8672</v>
      </c>
      <c r="H140" s="278" t="s">
        <v>8672</v>
      </c>
      <c r="I140" s="278">
        <v>2.7</v>
      </c>
      <c r="J140" s="278">
        <v>2.6</v>
      </c>
      <c r="K140" s="278" t="s">
        <v>8672</v>
      </c>
      <c r="L140" s="278" t="s">
        <v>8672</v>
      </c>
      <c r="M140" s="278" t="s">
        <v>8672</v>
      </c>
      <c r="N140" s="278" t="s">
        <v>8672</v>
      </c>
      <c r="O140" s="278" t="s">
        <v>8672</v>
      </c>
      <c r="P140" s="278" t="s">
        <v>8672</v>
      </c>
      <c r="Q140" s="278" t="s">
        <v>8672</v>
      </c>
      <c r="R140" s="278" t="s">
        <v>8672</v>
      </c>
      <c r="S140" s="278" t="s">
        <v>8672</v>
      </c>
      <c r="T140" s="278" t="s">
        <v>8672</v>
      </c>
      <c r="U140" s="278" t="s">
        <v>8672</v>
      </c>
      <c r="V140" s="278" t="s">
        <v>8672</v>
      </c>
      <c r="W140" s="278" t="s">
        <v>8672</v>
      </c>
      <c r="X140" s="278" t="s">
        <v>8672</v>
      </c>
      <c r="Y140" s="278" t="s">
        <v>8672</v>
      </c>
      <c r="Z140" s="278" t="s">
        <v>8672</v>
      </c>
      <c r="AA140" s="278" t="s">
        <v>8672</v>
      </c>
      <c r="AB140" s="278" t="s">
        <v>8672</v>
      </c>
      <c r="AC140" s="278" t="s">
        <v>8672</v>
      </c>
      <c r="AD140" s="278" t="s">
        <v>8672</v>
      </c>
      <c r="AE140" s="278" t="s">
        <v>8672</v>
      </c>
      <c r="AF140" s="278" t="s">
        <v>8672</v>
      </c>
      <c r="AG140" s="278" t="s">
        <v>8672</v>
      </c>
      <c r="AH140" s="278" t="s">
        <v>8672</v>
      </c>
      <c r="AI140" s="278" t="s">
        <v>8672</v>
      </c>
      <c r="AJ140" s="278" t="s">
        <v>8672</v>
      </c>
      <c r="AK140" s="278" t="s">
        <v>8672</v>
      </c>
      <c r="AL140" s="278" t="s">
        <v>8672</v>
      </c>
      <c r="AM140" s="278" t="s">
        <v>8672</v>
      </c>
      <c r="AN140" s="278" t="s">
        <v>8672</v>
      </c>
      <c r="AO140" s="278" t="s">
        <v>8672</v>
      </c>
      <c r="AP140" s="278" t="s">
        <v>8672</v>
      </c>
      <c r="AQ140" s="278" t="s">
        <v>8672</v>
      </c>
      <c r="AR140" s="278" t="s">
        <v>8672</v>
      </c>
      <c r="AS140" s="278" t="s">
        <v>8672</v>
      </c>
      <c r="AT140" s="278" t="s">
        <v>8672</v>
      </c>
      <c r="AU140" s="278" t="str">
        <f>_xlfn.IFNA(VLOOKUP(C140,'INFORM Severity - hidden'!$C$5:$G$155,5,FALSE),"-")</f>
        <v>-</v>
      </c>
    </row>
    <row r="141" spans="1:47" x14ac:dyDescent="0.35">
      <c r="A141" t="s">
        <v>485</v>
      </c>
      <c r="B141" t="s">
        <v>2399</v>
      </c>
      <c r="C141" t="s">
        <v>2400</v>
      </c>
      <c r="D141" s="278" t="str">
        <f t="shared" si="2"/>
        <v>Increasing</v>
      </c>
      <c r="E141" s="278" t="s">
        <v>8672</v>
      </c>
      <c r="F141" s="278" t="s">
        <v>8672</v>
      </c>
      <c r="G141" s="278" t="s">
        <v>8672</v>
      </c>
      <c r="H141" s="278" t="s">
        <v>8672</v>
      </c>
      <c r="I141" s="278" t="s">
        <v>8672</v>
      </c>
      <c r="J141" s="278" t="s">
        <v>8672</v>
      </c>
      <c r="K141" s="278" t="s">
        <v>8672</v>
      </c>
      <c r="L141" s="278" t="s">
        <v>8672</v>
      </c>
      <c r="M141" s="278" t="s">
        <v>8672</v>
      </c>
      <c r="N141" s="278" t="s">
        <v>8672</v>
      </c>
      <c r="O141" s="278" t="s">
        <v>8672</v>
      </c>
      <c r="P141" s="278" t="s">
        <v>8672</v>
      </c>
      <c r="Q141" s="278" t="s">
        <v>8672</v>
      </c>
      <c r="R141" s="278" t="s">
        <v>8672</v>
      </c>
      <c r="S141" s="278" t="s">
        <v>8672</v>
      </c>
      <c r="T141" s="278" t="s">
        <v>8672</v>
      </c>
      <c r="U141" s="278" t="s">
        <v>8672</v>
      </c>
      <c r="V141" s="278" t="s">
        <v>8672</v>
      </c>
      <c r="W141" s="278" t="s">
        <v>8672</v>
      </c>
      <c r="X141" s="278" t="s">
        <v>8672</v>
      </c>
      <c r="Y141" s="278" t="s">
        <v>8672</v>
      </c>
      <c r="Z141" s="278" t="s">
        <v>8672</v>
      </c>
      <c r="AA141" s="278" t="s">
        <v>8672</v>
      </c>
      <c r="AB141" s="278" t="s">
        <v>8672</v>
      </c>
      <c r="AC141" s="278" t="s">
        <v>8672</v>
      </c>
      <c r="AD141" s="278" t="s">
        <v>8672</v>
      </c>
      <c r="AE141" s="278" t="s">
        <v>8672</v>
      </c>
      <c r="AF141" s="278" t="s">
        <v>8672</v>
      </c>
      <c r="AG141" s="278" t="s">
        <v>8672</v>
      </c>
      <c r="AH141" s="278" t="s">
        <v>8672</v>
      </c>
      <c r="AI141" s="278" t="s">
        <v>8672</v>
      </c>
      <c r="AJ141" s="278" t="s">
        <v>8672</v>
      </c>
      <c r="AK141" s="278" t="s">
        <v>8672</v>
      </c>
      <c r="AL141" s="278" t="s">
        <v>8672</v>
      </c>
      <c r="AM141" s="278" t="s">
        <v>8672</v>
      </c>
      <c r="AN141" s="278" t="s">
        <v>8672</v>
      </c>
      <c r="AO141" s="278">
        <v>2.1</v>
      </c>
      <c r="AP141" s="278">
        <v>2.1</v>
      </c>
      <c r="AQ141" s="278">
        <v>2.1</v>
      </c>
      <c r="AR141" s="278">
        <v>2.1</v>
      </c>
      <c r="AS141" s="278">
        <v>2</v>
      </c>
      <c r="AT141" s="278">
        <v>2.5</v>
      </c>
      <c r="AU141" s="278">
        <f>_xlfn.IFNA(VLOOKUP(C141,'INFORM Severity - hidden'!$C$5:$G$155,5,FALSE),"-")</f>
        <v>2.5</v>
      </c>
    </row>
    <row r="142" spans="1:47" x14ac:dyDescent="0.35">
      <c r="A142" t="s">
        <v>1806</v>
      </c>
      <c r="B142" t="s">
        <v>1804</v>
      </c>
      <c r="C142" t="s">
        <v>1805</v>
      </c>
      <c r="D142" s="278" t="str">
        <f t="shared" si="2"/>
        <v>Increasing</v>
      </c>
      <c r="E142" s="278" t="s">
        <v>8672</v>
      </c>
      <c r="F142" s="278" t="s">
        <v>8672</v>
      </c>
      <c r="G142" s="278" t="s">
        <v>8672</v>
      </c>
      <c r="H142" s="278" t="s">
        <v>8672</v>
      </c>
      <c r="I142" s="278" t="s">
        <v>8672</v>
      </c>
      <c r="J142" s="278" t="s">
        <v>8672</v>
      </c>
      <c r="K142" s="278" t="s">
        <v>8672</v>
      </c>
      <c r="L142" s="278" t="s">
        <v>8672</v>
      </c>
      <c r="M142" s="278" t="s">
        <v>8672</v>
      </c>
      <c r="N142" s="278" t="s">
        <v>8672</v>
      </c>
      <c r="O142" s="278" t="s">
        <v>8672</v>
      </c>
      <c r="P142" s="278" t="s">
        <v>8672</v>
      </c>
      <c r="Q142" s="278" t="s">
        <v>8672</v>
      </c>
      <c r="R142" s="278" t="s">
        <v>8672</v>
      </c>
      <c r="S142" s="278" t="s">
        <v>8672</v>
      </c>
      <c r="T142" s="278" t="s">
        <v>8672</v>
      </c>
      <c r="U142" s="278" t="s">
        <v>8672</v>
      </c>
      <c r="V142" s="278" t="s">
        <v>8672</v>
      </c>
      <c r="W142" s="278" t="s">
        <v>8672</v>
      </c>
      <c r="X142" s="278" t="s">
        <v>8672</v>
      </c>
      <c r="Y142" s="278" t="s">
        <v>8672</v>
      </c>
      <c r="Z142" s="278" t="s">
        <v>8672</v>
      </c>
      <c r="AA142" s="278" t="s">
        <v>8672</v>
      </c>
      <c r="AB142" s="278" t="s">
        <v>8672</v>
      </c>
      <c r="AC142" s="278" t="s">
        <v>8672</v>
      </c>
      <c r="AD142" s="278" t="s">
        <v>8672</v>
      </c>
      <c r="AE142" s="278">
        <v>1.6</v>
      </c>
      <c r="AF142" s="278">
        <v>1.6</v>
      </c>
      <c r="AG142" s="278">
        <v>1.6</v>
      </c>
      <c r="AH142" s="278">
        <v>1.7</v>
      </c>
      <c r="AI142" s="278">
        <v>1.7</v>
      </c>
      <c r="AJ142" s="278">
        <v>1.7</v>
      </c>
      <c r="AK142" s="278">
        <v>1.7</v>
      </c>
      <c r="AL142" s="278">
        <v>1.7</v>
      </c>
      <c r="AM142" s="278">
        <v>1.7</v>
      </c>
      <c r="AN142" s="278">
        <v>1.6</v>
      </c>
      <c r="AO142" s="278">
        <v>1.6</v>
      </c>
      <c r="AP142" s="278">
        <v>1.7</v>
      </c>
      <c r="AQ142" s="278">
        <v>1.6</v>
      </c>
      <c r="AR142" s="278">
        <v>2.2000000000000002</v>
      </c>
      <c r="AS142" s="278">
        <v>2.2999999999999998</v>
      </c>
      <c r="AT142" s="278">
        <v>2.2999999999999998</v>
      </c>
      <c r="AU142" s="278">
        <f>_xlfn.IFNA(VLOOKUP(C142,'INFORM Severity - hidden'!$C$5:$G$155,5,FALSE),"-")</f>
        <v>2.2999999999999998</v>
      </c>
    </row>
    <row r="143" spans="1:47" x14ac:dyDescent="0.35">
      <c r="A143" t="s">
        <v>1222</v>
      </c>
      <c r="B143" t="s">
        <v>1220</v>
      </c>
      <c r="C143" t="s">
        <v>1221</v>
      </c>
      <c r="D143" s="278" t="str">
        <f t="shared" si="2"/>
        <v>Increasing</v>
      </c>
      <c r="E143" s="278" t="s">
        <v>8672</v>
      </c>
      <c r="F143" s="278" t="s">
        <v>8672</v>
      </c>
      <c r="G143" s="278" t="s">
        <v>8672</v>
      </c>
      <c r="H143" s="278" t="s">
        <v>8672</v>
      </c>
      <c r="I143" s="278" t="s">
        <v>8672</v>
      </c>
      <c r="J143" s="278" t="s">
        <v>8672</v>
      </c>
      <c r="K143" s="278" t="s">
        <v>8672</v>
      </c>
      <c r="L143" s="278" t="s">
        <v>8672</v>
      </c>
      <c r="M143" s="278" t="s">
        <v>8672</v>
      </c>
      <c r="N143" s="278" t="s">
        <v>8672</v>
      </c>
      <c r="O143" s="278" t="s">
        <v>8672</v>
      </c>
      <c r="P143" s="278" t="s">
        <v>8672</v>
      </c>
      <c r="Q143" s="278" t="s">
        <v>8672</v>
      </c>
      <c r="R143" s="278">
        <v>2.2000000000000002</v>
      </c>
      <c r="S143" s="278">
        <v>2.1</v>
      </c>
      <c r="T143" s="278">
        <v>2.1</v>
      </c>
      <c r="U143" s="278">
        <v>2.1</v>
      </c>
      <c r="V143" s="278">
        <v>2.1</v>
      </c>
      <c r="W143" s="278">
        <v>2.1</v>
      </c>
      <c r="X143" s="278">
        <v>2.1</v>
      </c>
      <c r="Y143" s="278">
        <v>2.1</v>
      </c>
      <c r="Z143" s="278">
        <v>2</v>
      </c>
      <c r="AA143" s="278">
        <v>2.1</v>
      </c>
      <c r="AB143" s="278">
        <v>2.1</v>
      </c>
      <c r="AC143" s="278">
        <v>2.1</v>
      </c>
      <c r="AD143" s="278">
        <v>2.1</v>
      </c>
      <c r="AE143" s="278">
        <v>2.1</v>
      </c>
      <c r="AF143" s="278">
        <v>2.1</v>
      </c>
      <c r="AG143" s="278">
        <v>2.1</v>
      </c>
      <c r="AH143" s="278">
        <v>2.1</v>
      </c>
      <c r="AI143" s="278">
        <v>2.2999999999999998</v>
      </c>
      <c r="AJ143" s="278">
        <v>2.2999999999999998</v>
      </c>
      <c r="AK143" s="278">
        <v>2.2999999999999998</v>
      </c>
      <c r="AL143" s="278">
        <v>2.2000000000000002</v>
      </c>
      <c r="AM143" s="278">
        <v>2.2000000000000002</v>
      </c>
      <c r="AN143" s="278">
        <v>2.4</v>
      </c>
      <c r="AO143" s="278">
        <v>2.4</v>
      </c>
      <c r="AP143" s="278">
        <v>2.4</v>
      </c>
      <c r="AQ143" s="278">
        <v>2.4</v>
      </c>
      <c r="AR143" s="278">
        <v>2.4</v>
      </c>
      <c r="AS143" s="278">
        <v>2.5</v>
      </c>
      <c r="AT143" s="278">
        <v>2.5</v>
      </c>
      <c r="AU143" s="278">
        <f>_xlfn.IFNA(VLOOKUP(C143,'INFORM Severity - hidden'!$C$5:$G$155,5,FALSE),"-")</f>
        <v>2.5</v>
      </c>
    </row>
    <row r="144" spans="1:47" x14ac:dyDescent="0.35">
      <c r="A144" t="s">
        <v>214</v>
      </c>
      <c r="B144" t="s">
        <v>212</v>
      </c>
      <c r="C144" t="s">
        <v>213</v>
      </c>
      <c r="D144" s="278" t="str">
        <f t="shared" si="2"/>
        <v>Decreasing</v>
      </c>
      <c r="E144" s="278" t="s">
        <v>8672</v>
      </c>
      <c r="F144" s="278">
        <v>3.1</v>
      </c>
      <c r="G144" s="278">
        <v>3.2</v>
      </c>
      <c r="H144" s="278">
        <v>3.5</v>
      </c>
      <c r="I144" s="278">
        <v>3.5</v>
      </c>
      <c r="J144" s="278">
        <v>3.5</v>
      </c>
      <c r="K144" s="278">
        <v>3.5</v>
      </c>
      <c r="L144" s="278">
        <v>3.5</v>
      </c>
      <c r="M144" s="278">
        <v>3.5</v>
      </c>
      <c r="N144" s="278">
        <v>3.6</v>
      </c>
      <c r="O144" s="278">
        <v>3.6</v>
      </c>
      <c r="P144" s="278">
        <v>3.6</v>
      </c>
      <c r="Q144" s="278">
        <v>3.6</v>
      </c>
      <c r="R144" s="278">
        <v>3.6</v>
      </c>
      <c r="S144" s="278">
        <v>3.6</v>
      </c>
      <c r="T144" s="278">
        <v>3.6</v>
      </c>
      <c r="U144" s="278">
        <v>3.6</v>
      </c>
      <c r="V144" s="278">
        <v>3.6</v>
      </c>
      <c r="W144" s="278">
        <v>3.7</v>
      </c>
      <c r="X144" s="278">
        <v>3.7</v>
      </c>
      <c r="Y144" s="278">
        <v>3.7</v>
      </c>
      <c r="Z144" s="278">
        <v>3.8</v>
      </c>
      <c r="AA144" s="278">
        <v>3.7</v>
      </c>
      <c r="AB144" s="278">
        <v>3.7</v>
      </c>
      <c r="AC144" s="278">
        <v>3.7</v>
      </c>
      <c r="AD144" s="278">
        <v>3.7</v>
      </c>
      <c r="AE144" s="278">
        <v>3.7</v>
      </c>
      <c r="AF144" s="278">
        <v>3.7</v>
      </c>
      <c r="AG144" s="278">
        <v>3.7</v>
      </c>
      <c r="AH144" s="278">
        <v>3.8</v>
      </c>
      <c r="AI144" s="278">
        <v>3.8</v>
      </c>
      <c r="AJ144" s="278">
        <v>3.8</v>
      </c>
      <c r="AK144" s="278">
        <v>3.8</v>
      </c>
      <c r="AL144" s="278">
        <v>3.8</v>
      </c>
      <c r="AM144" s="278">
        <v>3.8</v>
      </c>
      <c r="AN144" s="278">
        <v>3.8</v>
      </c>
      <c r="AO144" s="278">
        <v>3.8</v>
      </c>
      <c r="AP144" s="278">
        <v>3.8</v>
      </c>
      <c r="AQ144" s="278">
        <v>3.8</v>
      </c>
      <c r="AR144" s="278">
        <v>3.7</v>
      </c>
      <c r="AS144" s="278">
        <v>3.7</v>
      </c>
      <c r="AT144" s="278">
        <v>3.5</v>
      </c>
      <c r="AU144" s="278">
        <f>_xlfn.IFNA(VLOOKUP(C144,'INFORM Severity - hidden'!$C$5:$G$155,5,FALSE),"-")</f>
        <v>3.5</v>
      </c>
    </row>
    <row r="145" spans="1:47" x14ac:dyDescent="0.35">
      <c r="A145" t="s">
        <v>214</v>
      </c>
      <c r="B145" t="s">
        <v>222</v>
      </c>
      <c r="C145" t="s">
        <v>223</v>
      </c>
      <c r="D145" s="278" t="str">
        <f t="shared" si="2"/>
        <v>Decreasing</v>
      </c>
      <c r="E145" s="278" t="s">
        <v>8672</v>
      </c>
      <c r="F145" s="278">
        <v>3.1</v>
      </c>
      <c r="G145" s="278">
        <v>3.2</v>
      </c>
      <c r="H145" s="278">
        <v>3.2</v>
      </c>
      <c r="I145" s="278">
        <v>3.2</v>
      </c>
      <c r="J145" s="278">
        <v>3.3</v>
      </c>
      <c r="K145" s="278">
        <v>3.3</v>
      </c>
      <c r="L145" s="278">
        <v>3.3</v>
      </c>
      <c r="M145" s="278">
        <v>3.3</v>
      </c>
      <c r="N145" s="278">
        <v>3.4</v>
      </c>
      <c r="O145" s="278">
        <v>3.4</v>
      </c>
      <c r="P145" s="278">
        <v>3.4</v>
      </c>
      <c r="Q145" s="278">
        <v>3.4</v>
      </c>
      <c r="R145" s="278">
        <v>3.4</v>
      </c>
      <c r="S145" s="278">
        <v>3.4</v>
      </c>
      <c r="T145" s="278">
        <v>3.4</v>
      </c>
      <c r="U145" s="278">
        <v>3.4</v>
      </c>
      <c r="V145" s="278">
        <v>3.4</v>
      </c>
      <c r="W145" s="278">
        <v>3.5</v>
      </c>
      <c r="X145" s="278">
        <v>3.5</v>
      </c>
      <c r="Y145" s="278">
        <v>3.4</v>
      </c>
      <c r="Z145" s="278">
        <v>3.4</v>
      </c>
      <c r="AA145" s="278">
        <v>3.4</v>
      </c>
      <c r="AB145" s="278">
        <v>3.4</v>
      </c>
      <c r="AC145" s="278">
        <v>2.9</v>
      </c>
      <c r="AD145" s="278">
        <v>2.9</v>
      </c>
      <c r="AE145" s="278">
        <v>2.9</v>
      </c>
      <c r="AF145" s="278">
        <v>2.9</v>
      </c>
      <c r="AG145" s="278">
        <v>2.9</v>
      </c>
      <c r="AH145" s="278">
        <v>3</v>
      </c>
      <c r="AI145" s="278">
        <v>3</v>
      </c>
      <c r="AJ145" s="278">
        <v>3</v>
      </c>
      <c r="AK145" s="278">
        <v>3</v>
      </c>
      <c r="AL145" s="278">
        <v>3</v>
      </c>
      <c r="AM145" s="278">
        <v>3</v>
      </c>
      <c r="AN145" s="278">
        <v>3</v>
      </c>
      <c r="AO145" s="278">
        <v>3</v>
      </c>
      <c r="AP145" s="278">
        <v>3</v>
      </c>
      <c r="AQ145" s="278">
        <v>3</v>
      </c>
      <c r="AR145" s="278">
        <v>2.9</v>
      </c>
      <c r="AS145" s="278">
        <v>2.9</v>
      </c>
      <c r="AT145" s="278">
        <v>2.9</v>
      </c>
      <c r="AU145" s="278">
        <f>_xlfn.IFNA(VLOOKUP(C145,'INFORM Severity - hidden'!$C$5:$G$155,5,FALSE),"-")</f>
        <v>2.9</v>
      </c>
    </row>
    <row r="146" spans="1:47" x14ac:dyDescent="0.35">
      <c r="A146" t="s">
        <v>214</v>
      </c>
      <c r="B146" t="s">
        <v>236</v>
      </c>
      <c r="C146" t="s">
        <v>237</v>
      </c>
      <c r="D146" s="278" t="str">
        <f t="shared" si="2"/>
        <v>Stable</v>
      </c>
      <c r="E146" s="278" t="s">
        <v>8672</v>
      </c>
      <c r="F146" s="278">
        <v>2.4</v>
      </c>
      <c r="G146" s="278">
        <v>2.6</v>
      </c>
      <c r="H146" s="278">
        <v>3</v>
      </c>
      <c r="I146" s="278">
        <v>3</v>
      </c>
      <c r="J146" s="278">
        <v>3</v>
      </c>
      <c r="K146" s="278">
        <v>3</v>
      </c>
      <c r="L146" s="278">
        <v>3</v>
      </c>
      <c r="M146" s="278">
        <v>3</v>
      </c>
      <c r="N146" s="278">
        <v>3.1</v>
      </c>
      <c r="O146" s="278">
        <v>3.1</v>
      </c>
      <c r="P146" s="278">
        <v>3.1</v>
      </c>
      <c r="Q146" s="278">
        <v>3.1</v>
      </c>
      <c r="R146" s="278">
        <v>3.1</v>
      </c>
      <c r="S146" s="278">
        <v>3.2</v>
      </c>
      <c r="T146" s="278">
        <v>3.2</v>
      </c>
      <c r="U146" s="278">
        <v>3.2</v>
      </c>
      <c r="V146" s="278">
        <v>3.2</v>
      </c>
      <c r="W146" s="278">
        <v>3.3</v>
      </c>
      <c r="X146" s="278">
        <v>3.2</v>
      </c>
      <c r="Y146" s="278">
        <v>3.2</v>
      </c>
      <c r="Z146" s="278">
        <v>3.2</v>
      </c>
      <c r="AA146" s="278">
        <v>3.2</v>
      </c>
      <c r="AB146" s="278">
        <v>3.2</v>
      </c>
      <c r="AC146" s="278">
        <v>3.2</v>
      </c>
      <c r="AD146" s="278">
        <v>3.2</v>
      </c>
      <c r="AE146" s="278">
        <v>3.2</v>
      </c>
      <c r="AF146" s="278">
        <v>3.3</v>
      </c>
      <c r="AG146" s="278">
        <v>3.3</v>
      </c>
      <c r="AH146" s="278">
        <v>3.4</v>
      </c>
      <c r="AI146" s="278">
        <v>3.4</v>
      </c>
      <c r="AJ146" s="278">
        <v>3.4</v>
      </c>
      <c r="AK146" s="278">
        <v>3.4</v>
      </c>
      <c r="AL146" s="278">
        <v>3.3</v>
      </c>
      <c r="AM146" s="278">
        <v>3.3</v>
      </c>
      <c r="AN146" s="278">
        <v>3.3</v>
      </c>
      <c r="AO146" s="278">
        <v>3.3</v>
      </c>
      <c r="AP146" s="278">
        <v>3.3</v>
      </c>
      <c r="AQ146" s="278">
        <v>3.3</v>
      </c>
      <c r="AR146" s="278">
        <v>3.3</v>
      </c>
      <c r="AS146" s="278">
        <v>3.3</v>
      </c>
      <c r="AT146" s="278">
        <v>3.3</v>
      </c>
      <c r="AU146" s="278">
        <f>_xlfn.IFNA(VLOOKUP(C146,'INFORM Severity - hidden'!$C$5:$G$155,5,FALSE),"-")</f>
        <v>3.3</v>
      </c>
    </row>
    <row r="147" spans="1:47" x14ac:dyDescent="0.35">
      <c r="A147" t="s">
        <v>214</v>
      </c>
      <c r="B147" t="s">
        <v>1141</v>
      </c>
      <c r="C147" t="s">
        <v>1142</v>
      </c>
      <c r="D147" s="278" t="str">
        <f t="shared" si="2"/>
        <v>Stable</v>
      </c>
      <c r="E147" s="278" t="s">
        <v>8672</v>
      </c>
      <c r="F147" s="278" t="s">
        <v>8672</v>
      </c>
      <c r="G147" s="278" t="s">
        <v>8672</v>
      </c>
      <c r="H147" s="278" t="s">
        <v>8672</v>
      </c>
      <c r="I147" s="278" t="s">
        <v>8672</v>
      </c>
      <c r="J147" s="278" t="s">
        <v>8672</v>
      </c>
      <c r="K147" s="278" t="s">
        <v>8672</v>
      </c>
      <c r="L147" s="278" t="s">
        <v>8672</v>
      </c>
      <c r="M147" s="278" t="s">
        <v>8672</v>
      </c>
      <c r="N147" s="278" t="s">
        <v>8672</v>
      </c>
      <c r="O147" s="278" t="s">
        <v>8672</v>
      </c>
      <c r="P147" s="278">
        <v>2.5</v>
      </c>
      <c r="Q147" s="278">
        <v>2.5</v>
      </c>
      <c r="R147" s="278">
        <v>2.6</v>
      </c>
      <c r="S147" s="278">
        <v>2.5</v>
      </c>
      <c r="T147" s="278">
        <v>2.5</v>
      </c>
      <c r="U147" s="278">
        <v>2.5</v>
      </c>
      <c r="V147" s="278">
        <v>2.6</v>
      </c>
      <c r="W147" s="278">
        <v>2.5</v>
      </c>
      <c r="X147" s="278">
        <v>2.5</v>
      </c>
      <c r="Y147" s="278">
        <v>2.5</v>
      </c>
      <c r="Z147" s="278">
        <v>2.5</v>
      </c>
      <c r="AA147" s="278">
        <v>2.4</v>
      </c>
      <c r="AB147" s="278">
        <v>2.5</v>
      </c>
      <c r="AC147" s="278">
        <v>2.7</v>
      </c>
      <c r="AD147" s="278">
        <v>2.7</v>
      </c>
      <c r="AE147" s="278">
        <v>2.7</v>
      </c>
      <c r="AF147" s="278">
        <v>2.7</v>
      </c>
      <c r="AG147" s="278">
        <v>2.7</v>
      </c>
      <c r="AH147" s="278">
        <v>2.7</v>
      </c>
      <c r="AI147" s="278">
        <v>2.7</v>
      </c>
      <c r="AJ147" s="278">
        <v>2.7</v>
      </c>
      <c r="AK147" s="278">
        <v>2.7</v>
      </c>
      <c r="AL147" s="278">
        <v>2.7</v>
      </c>
      <c r="AM147" s="278">
        <v>2.7</v>
      </c>
      <c r="AN147" s="278">
        <v>2.7</v>
      </c>
      <c r="AO147" s="278">
        <v>2.7</v>
      </c>
      <c r="AP147" s="278">
        <v>2.7</v>
      </c>
      <c r="AQ147" s="278">
        <v>2.7</v>
      </c>
      <c r="AR147" s="278">
        <v>2.7</v>
      </c>
      <c r="AS147" s="278">
        <v>2.7</v>
      </c>
      <c r="AT147" s="278">
        <v>2.7</v>
      </c>
      <c r="AU147" s="278">
        <f>_xlfn.IFNA(VLOOKUP(C147,'INFORM Severity - hidden'!$C$5:$G$155,5,FALSE),"-")</f>
        <v>2.7</v>
      </c>
    </row>
    <row r="148" spans="1:47" x14ac:dyDescent="0.35">
      <c r="A148"/>
      <c r="B148"/>
      <c r="C148" t="s">
        <v>8729</v>
      </c>
      <c r="D148" s="278" t="str">
        <f t="shared" si="2"/>
        <v>-</v>
      </c>
      <c r="E148" s="278" t="s">
        <v>8672</v>
      </c>
      <c r="F148" s="278" t="s">
        <v>8672</v>
      </c>
      <c r="G148" s="278" t="s">
        <v>8672</v>
      </c>
      <c r="H148" s="278" t="s">
        <v>8672</v>
      </c>
      <c r="I148" s="278" t="s">
        <v>8672</v>
      </c>
      <c r="J148" s="278" t="s">
        <v>8672</v>
      </c>
      <c r="K148" s="278" t="s">
        <v>8672</v>
      </c>
      <c r="L148" s="278" t="s">
        <v>8672</v>
      </c>
      <c r="M148" s="278" t="s">
        <v>8672</v>
      </c>
      <c r="N148" s="278" t="s">
        <v>8672</v>
      </c>
      <c r="O148" s="278" t="s">
        <v>8672</v>
      </c>
      <c r="P148" s="278" t="s">
        <v>8672</v>
      </c>
      <c r="Q148" s="278" t="s">
        <v>8672</v>
      </c>
      <c r="R148" s="278" t="s">
        <v>8672</v>
      </c>
      <c r="S148" s="278" t="s">
        <v>8672</v>
      </c>
      <c r="T148" s="278" t="s">
        <v>8672</v>
      </c>
      <c r="U148" s="278" t="s">
        <v>8672</v>
      </c>
      <c r="V148" s="278" t="s">
        <v>8672</v>
      </c>
      <c r="W148" s="278" t="s">
        <v>8672</v>
      </c>
      <c r="X148" s="278" t="s">
        <v>8672</v>
      </c>
      <c r="Y148" s="278" t="s">
        <v>8672</v>
      </c>
      <c r="Z148" s="278">
        <v>2.9</v>
      </c>
      <c r="AA148" s="278">
        <v>2.9</v>
      </c>
      <c r="AB148" s="278">
        <v>2.9</v>
      </c>
      <c r="AC148" s="278">
        <v>2.9</v>
      </c>
      <c r="AD148" s="278" t="s">
        <v>8672</v>
      </c>
      <c r="AE148" s="278" t="s">
        <v>8672</v>
      </c>
      <c r="AF148" s="278" t="s">
        <v>8672</v>
      </c>
      <c r="AG148" s="278" t="s">
        <v>8672</v>
      </c>
      <c r="AH148" s="278" t="s">
        <v>8672</v>
      </c>
      <c r="AI148" s="278" t="s">
        <v>8672</v>
      </c>
      <c r="AJ148" s="278" t="s">
        <v>8672</v>
      </c>
      <c r="AK148" s="278" t="s">
        <v>8672</v>
      </c>
      <c r="AL148" s="278" t="s">
        <v>8672</v>
      </c>
      <c r="AM148" s="278" t="s">
        <v>8672</v>
      </c>
      <c r="AN148" s="278" t="s">
        <v>8672</v>
      </c>
      <c r="AO148" s="278" t="s">
        <v>8672</v>
      </c>
      <c r="AP148" s="278" t="s">
        <v>8672</v>
      </c>
      <c r="AQ148" s="278" t="s">
        <v>8672</v>
      </c>
      <c r="AR148" s="278" t="s">
        <v>8672</v>
      </c>
      <c r="AS148" s="278" t="s">
        <v>8672</v>
      </c>
      <c r="AT148" s="278" t="s">
        <v>8672</v>
      </c>
      <c r="AU148" s="278" t="str">
        <f>_xlfn.IFNA(VLOOKUP(C148,'INFORM Severity - hidden'!$C$5:$G$155,5,FALSE),"-")</f>
        <v>-</v>
      </c>
    </row>
    <row r="149" spans="1:47" x14ac:dyDescent="0.35">
      <c r="A149" t="s">
        <v>927</v>
      </c>
      <c r="B149" t="s">
        <v>959</v>
      </c>
      <c r="C149" t="s">
        <v>960</v>
      </c>
      <c r="D149" s="278" t="str">
        <f t="shared" si="2"/>
        <v>Decreasing</v>
      </c>
      <c r="E149" s="278">
        <v>3.5</v>
      </c>
      <c r="F149" s="278">
        <v>3.5</v>
      </c>
      <c r="G149" s="278">
        <v>4</v>
      </c>
      <c r="H149" s="278">
        <v>4.0999999999999996</v>
      </c>
      <c r="I149" s="278">
        <v>3.8</v>
      </c>
      <c r="J149" s="278">
        <v>3.8</v>
      </c>
      <c r="K149" s="278">
        <v>4.0999999999999996</v>
      </c>
      <c r="L149" s="278">
        <v>4.0999999999999996</v>
      </c>
      <c r="M149" s="278">
        <v>4.0999999999999996</v>
      </c>
      <c r="N149" s="278">
        <v>4.0999999999999996</v>
      </c>
      <c r="O149" s="278">
        <v>4.0999999999999996</v>
      </c>
      <c r="P149" s="278">
        <v>4.0999999999999996</v>
      </c>
      <c r="Q149" s="278">
        <v>4</v>
      </c>
      <c r="R149" s="278">
        <v>4</v>
      </c>
      <c r="S149" s="278">
        <v>3.7</v>
      </c>
      <c r="T149" s="278">
        <v>4.2</v>
      </c>
      <c r="U149" s="278">
        <v>4.0999999999999996</v>
      </c>
      <c r="V149" s="278">
        <v>4.2</v>
      </c>
      <c r="W149" s="278">
        <v>4.2</v>
      </c>
      <c r="X149" s="278">
        <v>4.2</v>
      </c>
      <c r="Y149" s="278">
        <v>4.2</v>
      </c>
      <c r="Z149" s="278">
        <v>4.2</v>
      </c>
      <c r="AA149" s="278">
        <v>4</v>
      </c>
      <c r="AB149" s="278">
        <v>4</v>
      </c>
      <c r="AC149" s="278">
        <v>4</v>
      </c>
      <c r="AD149" s="278">
        <v>4.0999999999999996</v>
      </c>
      <c r="AE149" s="278">
        <v>4.0999999999999996</v>
      </c>
      <c r="AF149" s="278">
        <v>4.0999999999999996</v>
      </c>
      <c r="AG149" s="278">
        <v>4.0999999999999996</v>
      </c>
      <c r="AH149" s="278">
        <v>4.0999999999999996</v>
      </c>
      <c r="AI149" s="278">
        <v>4.0999999999999996</v>
      </c>
      <c r="AJ149" s="278">
        <v>4.2</v>
      </c>
      <c r="AK149" s="278">
        <v>4.2</v>
      </c>
      <c r="AL149" s="278">
        <v>4.2</v>
      </c>
      <c r="AM149" s="278">
        <v>4.2</v>
      </c>
      <c r="AN149" s="278">
        <v>4.2</v>
      </c>
      <c r="AO149" s="278">
        <v>4.2</v>
      </c>
      <c r="AP149" s="278">
        <v>4.2</v>
      </c>
      <c r="AQ149" s="278">
        <v>4.2</v>
      </c>
      <c r="AR149" s="278">
        <v>4.2</v>
      </c>
      <c r="AS149" s="278">
        <v>4.0999999999999996</v>
      </c>
      <c r="AT149" s="278">
        <v>3.5</v>
      </c>
      <c r="AU149" s="278">
        <f>_xlfn.IFNA(VLOOKUP(C149,'INFORM Severity - hidden'!$C$5:$G$155,5,FALSE),"-")</f>
        <v>4.0999999999999996</v>
      </c>
    </row>
    <row r="150" spans="1:47" x14ac:dyDescent="0.35">
      <c r="A150"/>
      <c r="B150"/>
      <c r="C150" t="s">
        <v>8730</v>
      </c>
      <c r="D150" s="278" t="str">
        <f t="shared" si="2"/>
        <v>-</v>
      </c>
      <c r="E150" s="278">
        <v>3.6</v>
      </c>
      <c r="F150" s="278">
        <v>3.6</v>
      </c>
      <c r="G150" s="278">
        <v>3.5</v>
      </c>
      <c r="H150" s="278">
        <v>3.6</v>
      </c>
      <c r="I150" s="278" t="s">
        <v>8672</v>
      </c>
      <c r="J150" s="278" t="s">
        <v>8672</v>
      </c>
      <c r="K150" s="278" t="s">
        <v>8672</v>
      </c>
      <c r="L150" s="278" t="s">
        <v>8672</v>
      </c>
      <c r="M150" s="278" t="s">
        <v>8672</v>
      </c>
      <c r="N150" s="278" t="s">
        <v>8672</v>
      </c>
      <c r="O150" s="278" t="s">
        <v>8672</v>
      </c>
      <c r="P150" s="278" t="s">
        <v>8672</v>
      </c>
      <c r="Q150" s="278" t="s">
        <v>8672</v>
      </c>
      <c r="R150" s="278" t="s">
        <v>8672</v>
      </c>
      <c r="S150" s="278" t="s">
        <v>8672</v>
      </c>
      <c r="T150" s="278" t="s">
        <v>8672</v>
      </c>
      <c r="U150" s="278" t="s">
        <v>8672</v>
      </c>
      <c r="V150" s="278" t="s">
        <v>8672</v>
      </c>
      <c r="W150" s="278" t="s">
        <v>8672</v>
      </c>
      <c r="X150" s="278" t="s">
        <v>8672</v>
      </c>
      <c r="Y150" s="278" t="s">
        <v>8672</v>
      </c>
      <c r="Z150" s="278" t="s">
        <v>8672</v>
      </c>
      <c r="AA150" s="278" t="s">
        <v>8672</v>
      </c>
      <c r="AB150" s="278" t="s">
        <v>8672</v>
      </c>
      <c r="AC150" s="278" t="s">
        <v>8672</v>
      </c>
      <c r="AD150" s="278" t="s">
        <v>8672</v>
      </c>
      <c r="AE150" s="278" t="s">
        <v>8672</v>
      </c>
      <c r="AF150" s="278" t="s">
        <v>8672</v>
      </c>
      <c r="AG150" s="278" t="s">
        <v>8672</v>
      </c>
      <c r="AH150" s="278" t="s">
        <v>8672</v>
      </c>
      <c r="AI150" s="278" t="s">
        <v>8672</v>
      </c>
      <c r="AJ150" s="278" t="s">
        <v>8672</v>
      </c>
      <c r="AK150" s="278" t="s">
        <v>8672</v>
      </c>
      <c r="AL150" s="278" t="s">
        <v>8672</v>
      </c>
      <c r="AM150" s="278" t="s">
        <v>8672</v>
      </c>
      <c r="AN150" s="278" t="s">
        <v>8672</v>
      </c>
      <c r="AO150" s="278" t="s">
        <v>8672</v>
      </c>
      <c r="AP150" s="278" t="s">
        <v>8672</v>
      </c>
      <c r="AQ150" s="278" t="s">
        <v>8672</v>
      </c>
      <c r="AR150" s="278" t="s">
        <v>8672</v>
      </c>
      <c r="AS150" s="278" t="s">
        <v>8672</v>
      </c>
      <c r="AT150" s="278" t="s">
        <v>8672</v>
      </c>
      <c r="AU150" s="278" t="str">
        <f>_xlfn.IFNA(VLOOKUP(C150,'INFORM Severity - hidden'!$C$5:$G$155,5,FALSE),"-")</f>
        <v>-</v>
      </c>
    </row>
    <row r="151" spans="1:47" x14ac:dyDescent="0.35">
      <c r="A151" t="s">
        <v>927</v>
      </c>
      <c r="B151" t="s">
        <v>948</v>
      </c>
      <c r="C151" t="s">
        <v>949</v>
      </c>
      <c r="D151" s="278" t="str">
        <f t="shared" si="2"/>
        <v>Stable</v>
      </c>
      <c r="E151" s="278">
        <v>2.1</v>
      </c>
      <c r="F151" s="278">
        <v>2</v>
      </c>
      <c r="G151" s="278">
        <v>2.7</v>
      </c>
      <c r="H151" s="278">
        <v>2.8</v>
      </c>
      <c r="I151" s="278">
        <v>2.8</v>
      </c>
      <c r="J151" s="278">
        <v>2.8</v>
      </c>
      <c r="K151" s="278">
        <v>2.8</v>
      </c>
      <c r="L151" s="278">
        <v>2.8</v>
      </c>
      <c r="M151" s="278">
        <v>2.8</v>
      </c>
      <c r="N151" s="278">
        <v>2.8</v>
      </c>
      <c r="O151" s="278" t="s">
        <v>8672</v>
      </c>
      <c r="P151" s="278" t="s">
        <v>8672</v>
      </c>
      <c r="Q151" s="278" t="s">
        <v>8672</v>
      </c>
      <c r="R151" s="278" t="s">
        <v>8672</v>
      </c>
      <c r="S151" s="278" t="s">
        <v>8672</v>
      </c>
      <c r="T151" s="278" t="s">
        <v>8672</v>
      </c>
      <c r="U151" s="278" t="s">
        <v>8672</v>
      </c>
      <c r="V151" s="278" t="s">
        <v>8672</v>
      </c>
      <c r="W151" s="278" t="s">
        <v>8672</v>
      </c>
      <c r="X151" s="278" t="s">
        <v>8672</v>
      </c>
      <c r="Y151" s="278" t="s">
        <v>8672</v>
      </c>
      <c r="Z151" s="278" t="s">
        <v>8672</v>
      </c>
      <c r="AA151" s="278">
        <v>2.5</v>
      </c>
      <c r="AB151" s="278">
        <v>2.5</v>
      </c>
      <c r="AC151" s="278">
        <v>2.5</v>
      </c>
      <c r="AD151" s="278">
        <v>2.5</v>
      </c>
      <c r="AE151" s="278">
        <v>2.5</v>
      </c>
      <c r="AF151" s="278">
        <v>2.5</v>
      </c>
      <c r="AG151" s="278">
        <v>2.5</v>
      </c>
      <c r="AH151" s="278">
        <v>2.6</v>
      </c>
      <c r="AI151" s="278">
        <v>2.6</v>
      </c>
      <c r="AJ151" s="278">
        <v>3.4</v>
      </c>
      <c r="AK151" s="278">
        <v>3.4</v>
      </c>
      <c r="AL151" s="278">
        <v>3.4</v>
      </c>
      <c r="AM151" s="278">
        <v>3.2</v>
      </c>
      <c r="AN151" s="278">
        <v>3.2</v>
      </c>
      <c r="AO151" s="278">
        <v>3.2</v>
      </c>
      <c r="AP151" s="278">
        <v>3.2</v>
      </c>
      <c r="AQ151" s="278">
        <v>3.2</v>
      </c>
      <c r="AR151" s="278">
        <v>3.2</v>
      </c>
      <c r="AS151" s="278">
        <v>3.2</v>
      </c>
      <c r="AT151" s="278">
        <v>3.2</v>
      </c>
      <c r="AU151" s="278">
        <f>_xlfn.IFNA(VLOOKUP(C151,'INFORM Severity - hidden'!$C$5:$G$155,5,FALSE),"-")</f>
        <v>3.3</v>
      </c>
    </row>
    <row r="152" spans="1:47" x14ac:dyDescent="0.35">
      <c r="A152" t="s">
        <v>927</v>
      </c>
      <c r="B152" t="s">
        <v>925</v>
      </c>
      <c r="C152" t="s">
        <v>926</v>
      </c>
      <c r="D152" s="278" t="str">
        <f t="shared" si="2"/>
        <v>Stable</v>
      </c>
      <c r="E152" s="278">
        <v>4</v>
      </c>
      <c r="F152" s="278">
        <v>4</v>
      </c>
      <c r="G152" s="278">
        <v>4</v>
      </c>
      <c r="H152" s="278">
        <v>4.0999999999999996</v>
      </c>
      <c r="I152" s="278">
        <v>4.0999999999999996</v>
      </c>
      <c r="J152" s="278">
        <v>4.0999999999999996</v>
      </c>
      <c r="K152" s="278">
        <v>4.2</v>
      </c>
      <c r="L152" s="278">
        <v>4.0999999999999996</v>
      </c>
      <c r="M152" s="278">
        <v>4.0999999999999996</v>
      </c>
      <c r="N152" s="278">
        <v>4.0999999999999996</v>
      </c>
      <c r="O152" s="278">
        <v>4.0999999999999996</v>
      </c>
      <c r="P152" s="278">
        <v>4.0999999999999996</v>
      </c>
      <c r="Q152" s="278">
        <v>4</v>
      </c>
      <c r="R152" s="278">
        <v>4</v>
      </c>
      <c r="S152" s="278">
        <v>4</v>
      </c>
      <c r="T152" s="278">
        <v>4</v>
      </c>
      <c r="U152" s="278">
        <v>4</v>
      </c>
      <c r="V152" s="278">
        <v>4.0999999999999996</v>
      </c>
      <c r="W152" s="278">
        <v>4.0999999999999996</v>
      </c>
      <c r="X152" s="278">
        <v>4.0999999999999996</v>
      </c>
      <c r="Y152" s="278">
        <v>4.0999999999999996</v>
      </c>
      <c r="Z152" s="278">
        <v>4</v>
      </c>
      <c r="AA152" s="278">
        <v>4.0999999999999996</v>
      </c>
      <c r="AB152" s="278">
        <v>4.0999999999999996</v>
      </c>
      <c r="AC152" s="278">
        <v>4.0999999999999996</v>
      </c>
      <c r="AD152" s="278">
        <v>4</v>
      </c>
      <c r="AE152" s="278">
        <v>4.0999999999999996</v>
      </c>
      <c r="AF152" s="278">
        <v>4.0999999999999996</v>
      </c>
      <c r="AG152" s="278">
        <v>4.0999999999999996</v>
      </c>
      <c r="AH152" s="278">
        <v>4.0999999999999996</v>
      </c>
      <c r="AI152" s="278">
        <v>4.0999999999999996</v>
      </c>
      <c r="AJ152" s="278">
        <v>4.2</v>
      </c>
      <c r="AK152" s="278">
        <v>4.2</v>
      </c>
      <c r="AL152" s="278">
        <v>4.2</v>
      </c>
      <c r="AM152" s="278">
        <v>4.0999999999999996</v>
      </c>
      <c r="AN152" s="278">
        <v>4.0999999999999996</v>
      </c>
      <c r="AO152" s="278">
        <v>4.0999999999999996</v>
      </c>
      <c r="AP152" s="278">
        <v>4.2</v>
      </c>
      <c r="AQ152" s="278">
        <v>4.2</v>
      </c>
      <c r="AR152" s="278">
        <v>4.2</v>
      </c>
      <c r="AS152" s="278">
        <v>4.2</v>
      </c>
      <c r="AT152" s="278">
        <v>4.2</v>
      </c>
      <c r="AU152" s="278">
        <f>_xlfn.IFNA(VLOOKUP(C152,'INFORM Severity - hidden'!$C$5:$G$155,5,FALSE),"-")</f>
        <v>4.0999999999999996</v>
      </c>
    </row>
    <row r="153" spans="1:47" x14ac:dyDescent="0.35">
      <c r="A153"/>
      <c r="B153"/>
      <c r="C153" t="s">
        <v>8731</v>
      </c>
      <c r="D153" s="278" t="str">
        <f t="shared" si="2"/>
        <v>-</v>
      </c>
      <c r="E153" s="278">
        <v>1.5</v>
      </c>
      <c r="F153" s="278">
        <v>1.5</v>
      </c>
      <c r="G153" s="278" t="s">
        <v>8672</v>
      </c>
      <c r="H153" s="278" t="s">
        <v>8672</v>
      </c>
      <c r="I153" s="278" t="s">
        <v>8672</v>
      </c>
      <c r="J153" s="278" t="s">
        <v>8672</v>
      </c>
      <c r="K153" s="278" t="s">
        <v>8672</v>
      </c>
      <c r="L153" s="278" t="s">
        <v>8672</v>
      </c>
      <c r="M153" s="278" t="s">
        <v>8672</v>
      </c>
      <c r="N153" s="278" t="s">
        <v>8672</v>
      </c>
      <c r="O153" s="278" t="s">
        <v>8672</v>
      </c>
      <c r="P153" s="278" t="s">
        <v>8672</v>
      </c>
      <c r="Q153" s="278" t="s">
        <v>8672</v>
      </c>
      <c r="R153" s="278" t="s">
        <v>8672</v>
      </c>
      <c r="S153" s="278" t="s">
        <v>8672</v>
      </c>
      <c r="T153" s="278" t="s">
        <v>8672</v>
      </c>
      <c r="U153" s="278" t="s">
        <v>8672</v>
      </c>
      <c r="V153" s="278" t="s">
        <v>8672</v>
      </c>
      <c r="W153" s="278" t="s">
        <v>8672</v>
      </c>
      <c r="X153" s="278" t="s">
        <v>8672</v>
      </c>
      <c r="Y153" s="278" t="s">
        <v>8672</v>
      </c>
      <c r="Z153" s="278" t="s">
        <v>8672</v>
      </c>
      <c r="AA153" s="278" t="s">
        <v>8672</v>
      </c>
      <c r="AB153" s="278" t="s">
        <v>8672</v>
      </c>
      <c r="AC153" s="278" t="s">
        <v>8672</v>
      </c>
      <c r="AD153" s="278" t="s">
        <v>8672</v>
      </c>
      <c r="AE153" s="278" t="s">
        <v>8672</v>
      </c>
      <c r="AF153" s="278" t="s">
        <v>8672</v>
      </c>
      <c r="AG153" s="278" t="s">
        <v>8672</v>
      </c>
      <c r="AH153" s="278" t="s">
        <v>8672</v>
      </c>
      <c r="AI153" s="278" t="s">
        <v>8672</v>
      </c>
      <c r="AJ153" s="278" t="s">
        <v>8672</v>
      </c>
      <c r="AK153" s="278" t="s">
        <v>8672</v>
      </c>
      <c r="AL153" s="278" t="s">
        <v>8672</v>
      </c>
      <c r="AM153" s="278" t="s">
        <v>8672</v>
      </c>
      <c r="AN153" s="278" t="s">
        <v>8672</v>
      </c>
      <c r="AO153" s="278" t="s">
        <v>8672</v>
      </c>
      <c r="AP153" s="278" t="s">
        <v>8672</v>
      </c>
      <c r="AQ153" s="278" t="s">
        <v>8672</v>
      </c>
      <c r="AR153" s="278" t="s">
        <v>8672</v>
      </c>
      <c r="AS153" s="278" t="s">
        <v>8672</v>
      </c>
      <c r="AT153" s="278" t="s">
        <v>8672</v>
      </c>
      <c r="AU153" s="278" t="str">
        <f>_xlfn.IFNA(VLOOKUP(C153,'INFORM Severity - hidden'!$C$5:$G$155,5,FALSE),"-")</f>
        <v>-</v>
      </c>
    </row>
    <row r="154" spans="1:47" x14ac:dyDescent="0.35">
      <c r="A154" t="s">
        <v>927</v>
      </c>
      <c r="B154" t="s">
        <v>1155</v>
      </c>
      <c r="C154" t="s">
        <v>1156</v>
      </c>
      <c r="D154" s="278" t="str">
        <f t="shared" si="2"/>
        <v>Stable</v>
      </c>
      <c r="E154" s="278" t="s">
        <v>8672</v>
      </c>
      <c r="F154" s="278" t="s">
        <v>8672</v>
      </c>
      <c r="G154" s="278" t="s">
        <v>8672</v>
      </c>
      <c r="H154" s="278" t="s">
        <v>8672</v>
      </c>
      <c r="I154" s="278" t="s">
        <v>8672</v>
      </c>
      <c r="J154" s="278" t="s">
        <v>8672</v>
      </c>
      <c r="K154" s="278" t="s">
        <v>8672</v>
      </c>
      <c r="L154" s="278" t="s">
        <v>8672</v>
      </c>
      <c r="M154" s="278" t="s">
        <v>8672</v>
      </c>
      <c r="N154" s="278" t="s">
        <v>8672</v>
      </c>
      <c r="O154" s="278" t="s">
        <v>8672</v>
      </c>
      <c r="P154" s="278" t="s">
        <v>8672</v>
      </c>
      <c r="Q154" s="278" t="s">
        <v>8672</v>
      </c>
      <c r="R154" s="278" t="s">
        <v>8672</v>
      </c>
      <c r="S154" s="278">
        <v>2.5</v>
      </c>
      <c r="T154" s="278">
        <v>2.5</v>
      </c>
      <c r="U154" s="278">
        <v>2.6</v>
      </c>
      <c r="V154" s="278">
        <v>2.6</v>
      </c>
      <c r="W154" s="278">
        <v>2.6</v>
      </c>
      <c r="X154" s="278">
        <v>2.6</v>
      </c>
      <c r="Y154" s="278">
        <v>2.6</v>
      </c>
      <c r="Z154" s="278">
        <v>2.6</v>
      </c>
      <c r="AA154" s="278">
        <v>2.6</v>
      </c>
      <c r="AB154" s="278">
        <v>2.6</v>
      </c>
      <c r="AC154" s="278">
        <v>2.6</v>
      </c>
      <c r="AD154" s="278">
        <v>2.6</v>
      </c>
      <c r="AE154" s="278">
        <v>2.7</v>
      </c>
      <c r="AF154" s="278">
        <v>2.7</v>
      </c>
      <c r="AG154" s="278">
        <v>2.7</v>
      </c>
      <c r="AH154" s="278">
        <v>2.9</v>
      </c>
      <c r="AI154" s="278">
        <v>2.8</v>
      </c>
      <c r="AJ154" s="278">
        <v>3.7</v>
      </c>
      <c r="AK154" s="278">
        <v>3.7</v>
      </c>
      <c r="AL154" s="278">
        <v>3.6</v>
      </c>
      <c r="AM154" s="278">
        <v>3.6</v>
      </c>
      <c r="AN154" s="278">
        <v>3.6</v>
      </c>
      <c r="AO154" s="278">
        <v>3.6</v>
      </c>
      <c r="AP154" s="278">
        <v>3.6</v>
      </c>
      <c r="AQ154" s="278">
        <v>3.6</v>
      </c>
      <c r="AR154" s="278">
        <v>3.6</v>
      </c>
      <c r="AS154" s="278">
        <v>3.6</v>
      </c>
      <c r="AT154" s="278">
        <v>3.6</v>
      </c>
      <c r="AU154" s="278">
        <f>_xlfn.IFNA(VLOOKUP(C154,'INFORM Severity - hidden'!$C$5:$G$155,5,FALSE),"-")</f>
        <v>3.7</v>
      </c>
    </row>
    <row r="155" spans="1:47" x14ac:dyDescent="0.35">
      <c r="A155" t="s">
        <v>927</v>
      </c>
      <c r="B155" t="s">
        <v>1194</v>
      </c>
      <c r="C155" t="s">
        <v>1195</v>
      </c>
      <c r="D155" s="278" t="str">
        <f t="shared" si="2"/>
        <v>Stable</v>
      </c>
      <c r="E155" s="278" t="s">
        <v>8672</v>
      </c>
      <c r="F155" s="278" t="s">
        <v>8672</v>
      </c>
      <c r="G155" s="278" t="s">
        <v>8672</v>
      </c>
      <c r="H155" s="278" t="s">
        <v>8672</v>
      </c>
      <c r="I155" s="278" t="s">
        <v>8672</v>
      </c>
      <c r="J155" s="278" t="s">
        <v>8672</v>
      </c>
      <c r="K155" s="278" t="s">
        <v>8672</v>
      </c>
      <c r="L155" s="278" t="s">
        <v>8672</v>
      </c>
      <c r="M155" s="278" t="s">
        <v>8672</v>
      </c>
      <c r="N155" s="278" t="s">
        <v>8672</v>
      </c>
      <c r="O155" s="278" t="s">
        <v>8672</v>
      </c>
      <c r="P155" s="278" t="s">
        <v>8672</v>
      </c>
      <c r="Q155" s="278">
        <v>2</v>
      </c>
      <c r="R155" s="278">
        <v>2.4</v>
      </c>
      <c r="S155" s="278">
        <v>2.4</v>
      </c>
      <c r="T155" s="278">
        <v>2.5</v>
      </c>
      <c r="U155" s="278">
        <v>2.5</v>
      </c>
      <c r="V155" s="278">
        <v>2.1</v>
      </c>
      <c r="W155" s="278">
        <v>2.1</v>
      </c>
      <c r="X155" s="278">
        <v>2.1</v>
      </c>
      <c r="Y155" s="278">
        <v>2.1</v>
      </c>
      <c r="Z155" s="278">
        <v>2</v>
      </c>
      <c r="AA155" s="278">
        <v>2.1</v>
      </c>
      <c r="AB155" s="278">
        <v>2.1</v>
      </c>
      <c r="AC155" s="278">
        <v>2.1</v>
      </c>
      <c r="AD155" s="278">
        <v>2.1</v>
      </c>
      <c r="AE155" s="278">
        <v>2.1</v>
      </c>
      <c r="AF155" s="278">
        <v>2.1</v>
      </c>
      <c r="AG155" s="278">
        <v>2.1</v>
      </c>
      <c r="AH155" s="278">
        <v>2</v>
      </c>
      <c r="AI155" s="278">
        <v>2</v>
      </c>
      <c r="AJ155" s="278">
        <v>2</v>
      </c>
      <c r="AK155" s="278">
        <v>2</v>
      </c>
      <c r="AL155" s="278">
        <v>2</v>
      </c>
      <c r="AM155" s="278">
        <v>2</v>
      </c>
      <c r="AN155" s="278">
        <v>2</v>
      </c>
      <c r="AO155" s="278">
        <v>2</v>
      </c>
      <c r="AP155" s="278">
        <v>2</v>
      </c>
      <c r="AQ155" s="278">
        <v>2</v>
      </c>
      <c r="AR155" s="278">
        <v>2</v>
      </c>
      <c r="AS155" s="278">
        <v>2</v>
      </c>
      <c r="AT155" s="278">
        <v>1.7</v>
      </c>
      <c r="AU155" s="278">
        <f>_xlfn.IFNA(VLOOKUP(C155,'INFORM Severity - hidden'!$C$5:$G$155,5,FALSE),"-")</f>
        <v>2.2000000000000002</v>
      </c>
    </row>
    <row r="156" spans="1:47" x14ac:dyDescent="0.35">
      <c r="A156" t="s">
        <v>3237</v>
      </c>
      <c r="B156" t="s">
        <v>3235</v>
      </c>
      <c r="C156" t="s">
        <v>3236</v>
      </c>
      <c r="D156" s="278" t="str">
        <f t="shared" si="2"/>
        <v>Stable</v>
      </c>
      <c r="E156" s="278">
        <v>2</v>
      </c>
      <c r="F156" s="278">
        <v>2</v>
      </c>
      <c r="G156" s="278">
        <v>2</v>
      </c>
      <c r="H156" s="278">
        <v>2.4</v>
      </c>
      <c r="I156" s="278">
        <v>2.4</v>
      </c>
      <c r="J156" s="278">
        <v>2.4</v>
      </c>
      <c r="K156" s="278">
        <v>2.4</v>
      </c>
      <c r="L156" s="278">
        <v>2.4</v>
      </c>
      <c r="M156" s="278">
        <v>2.4</v>
      </c>
      <c r="N156" s="278" t="s">
        <v>8672</v>
      </c>
      <c r="O156" s="278" t="s">
        <v>8672</v>
      </c>
      <c r="P156" s="278" t="s">
        <v>8672</v>
      </c>
      <c r="Q156" s="278" t="s">
        <v>8672</v>
      </c>
      <c r="R156" s="278" t="s">
        <v>8672</v>
      </c>
      <c r="S156" s="278" t="s">
        <v>8672</v>
      </c>
      <c r="T156" s="278" t="s">
        <v>8672</v>
      </c>
      <c r="U156" s="278" t="s">
        <v>8672</v>
      </c>
      <c r="V156" s="278" t="s">
        <v>8672</v>
      </c>
      <c r="W156" s="278" t="s">
        <v>8672</v>
      </c>
      <c r="X156" s="278" t="s">
        <v>8672</v>
      </c>
      <c r="Y156" s="278" t="s">
        <v>8672</v>
      </c>
      <c r="Z156" s="278" t="s">
        <v>8672</v>
      </c>
      <c r="AA156" s="278" t="s">
        <v>8672</v>
      </c>
      <c r="AB156" s="278" t="s">
        <v>8672</v>
      </c>
      <c r="AC156" s="278" t="s">
        <v>8672</v>
      </c>
      <c r="AD156" s="278" t="s">
        <v>8672</v>
      </c>
      <c r="AE156" s="278" t="s">
        <v>8672</v>
      </c>
      <c r="AF156" s="278" t="s">
        <v>8672</v>
      </c>
      <c r="AG156" s="278" t="s">
        <v>8672</v>
      </c>
      <c r="AH156" s="278" t="s">
        <v>8672</v>
      </c>
      <c r="AI156" s="278" t="s">
        <v>8672</v>
      </c>
      <c r="AJ156" s="278" t="s">
        <v>8672</v>
      </c>
      <c r="AK156" s="278" t="s">
        <v>8672</v>
      </c>
      <c r="AL156" s="278" t="s">
        <v>8672</v>
      </c>
      <c r="AM156" s="278" t="s">
        <v>8672</v>
      </c>
      <c r="AN156" s="278" t="s">
        <v>8672</v>
      </c>
      <c r="AO156" s="278" t="s">
        <v>8672</v>
      </c>
      <c r="AP156" s="278" t="s">
        <v>8672</v>
      </c>
      <c r="AQ156" s="278" t="s">
        <v>8672</v>
      </c>
      <c r="AR156" s="278">
        <v>1.9</v>
      </c>
      <c r="AS156" s="278">
        <v>1.9</v>
      </c>
      <c r="AT156" s="278" t="s">
        <v>8672</v>
      </c>
      <c r="AU156" s="278" t="str">
        <f>_xlfn.IFNA(VLOOKUP(C156,'INFORM Severity - hidden'!$C$5:$G$155,5,FALSE),"-")</f>
        <v>x</v>
      </c>
    </row>
    <row r="157" spans="1:47" x14ac:dyDescent="0.35">
      <c r="A157"/>
      <c r="B157"/>
      <c r="C157" t="s">
        <v>8732</v>
      </c>
      <c r="D157" s="278" t="str">
        <f t="shared" si="2"/>
        <v>-</v>
      </c>
      <c r="E157" s="278" t="s">
        <v>8672</v>
      </c>
      <c r="F157" s="278" t="s">
        <v>8672</v>
      </c>
      <c r="G157" s="278" t="s">
        <v>8672</v>
      </c>
      <c r="H157" s="278" t="s">
        <v>8672</v>
      </c>
      <c r="I157" s="278" t="s">
        <v>8672</v>
      </c>
      <c r="J157" s="278" t="s">
        <v>8672</v>
      </c>
      <c r="K157" s="278" t="s">
        <v>8672</v>
      </c>
      <c r="L157" s="278" t="s">
        <v>8672</v>
      </c>
      <c r="M157" s="278" t="s">
        <v>8672</v>
      </c>
      <c r="N157" s="278" t="s">
        <v>8672</v>
      </c>
      <c r="O157" s="278" t="s">
        <v>8672</v>
      </c>
      <c r="P157" s="278" t="s">
        <v>8672</v>
      </c>
      <c r="Q157" s="278" t="s">
        <v>8672</v>
      </c>
      <c r="R157" s="278" t="s">
        <v>8672</v>
      </c>
      <c r="S157" s="278" t="s">
        <v>8672</v>
      </c>
      <c r="T157" s="278" t="s">
        <v>8672</v>
      </c>
      <c r="U157" s="278" t="s">
        <v>8672</v>
      </c>
      <c r="V157" s="278" t="s">
        <v>8672</v>
      </c>
      <c r="W157" s="278" t="s">
        <v>8672</v>
      </c>
      <c r="X157" s="278" t="s">
        <v>8672</v>
      </c>
      <c r="Y157" s="278" t="s">
        <v>8672</v>
      </c>
      <c r="Z157" s="278" t="s">
        <v>8672</v>
      </c>
      <c r="AA157" s="278" t="s">
        <v>8672</v>
      </c>
      <c r="AB157" s="278">
        <v>2.2000000000000002</v>
      </c>
      <c r="AC157" s="278">
        <v>2.2000000000000002</v>
      </c>
      <c r="AD157" s="278">
        <v>2.2000000000000002</v>
      </c>
      <c r="AE157" s="278">
        <v>2.2000000000000002</v>
      </c>
      <c r="AF157" s="278">
        <v>2.2000000000000002</v>
      </c>
      <c r="AG157" s="278">
        <v>2.2000000000000002</v>
      </c>
      <c r="AH157" s="278">
        <v>2.2999999999999998</v>
      </c>
      <c r="AI157" s="278">
        <v>2.2999999999999998</v>
      </c>
      <c r="AJ157" s="278">
        <v>2.2999999999999998</v>
      </c>
      <c r="AK157" s="278">
        <v>2.2999999999999998</v>
      </c>
      <c r="AL157" s="278" t="s">
        <v>8672</v>
      </c>
      <c r="AM157" s="278" t="s">
        <v>8672</v>
      </c>
      <c r="AN157" s="278" t="s">
        <v>8672</v>
      </c>
      <c r="AO157" s="278" t="s">
        <v>8672</v>
      </c>
      <c r="AP157" s="278" t="s">
        <v>8672</v>
      </c>
      <c r="AQ157" s="278" t="s">
        <v>8672</v>
      </c>
      <c r="AR157" s="278" t="s">
        <v>8672</v>
      </c>
      <c r="AS157" s="278" t="s">
        <v>8672</v>
      </c>
      <c r="AT157" s="278" t="s">
        <v>8672</v>
      </c>
      <c r="AU157" s="278" t="str">
        <f>_xlfn.IFNA(VLOOKUP(C157,'INFORM Severity - hidden'!$C$5:$G$155,5,FALSE),"-")</f>
        <v>-</v>
      </c>
    </row>
    <row r="158" spans="1:47" x14ac:dyDescent="0.35">
      <c r="A158"/>
      <c r="B158"/>
      <c r="C158" t="s">
        <v>8733</v>
      </c>
      <c r="D158" s="278" t="str">
        <f t="shared" si="2"/>
        <v>-</v>
      </c>
      <c r="E158" s="278" t="s">
        <v>8672</v>
      </c>
      <c r="F158" s="278" t="s">
        <v>8672</v>
      </c>
      <c r="G158" s="278" t="s">
        <v>8672</v>
      </c>
      <c r="H158" s="278" t="s">
        <v>8672</v>
      </c>
      <c r="I158" s="278" t="s">
        <v>8672</v>
      </c>
      <c r="J158" s="278" t="s">
        <v>8672</v>
      </c>
      <c r="K158" s="278">
        <v>1.9</v>
      </c>
      <c r="L158" s="278">
        <v>1.9</v>
      </c>
      <c r="M158" s="278" t="s">
        <v>8672</v>
      </c>
      <c r="N158" s="278" t="s">
        <v>8672</v>
      </c>
      <c r="O158" s="278" t="s">
        <v>8672</v>
      </c>
      <c r="P158" s="278" t="s">
        <v>8672</v>
      </c>
      <c r="Q158" s="278" t="s">
        <v>8672</v>
      </c>
      <c r="R158" s="278" t="s">
        <v>8672</v>
      </c>
      <c r="S158" s="278" t="s">
        <v>8672</v>
      </c>
      <c r="T158" s="278" t="s">
        <v>8672</v>
      </c>
      <c r="U158" s="278" t="s">
        <v>8672</v>
      </c>
      <c r="V158" s="278" t="s">
        <v>8672</v>
      </c>
      <c r="W158" s="278" t="s">
        <v>8672</v>
      </c>
      <c r="X158" s="278" t="s">
        <v>8672</v>
      </c>
      <c r="Y158" s="278" t="s">
        <v>8672</v>
      </c>
      <c r="Z158" s="278" t="s">
        <v>8672</v>
      </c>
      <c r="AA158" s="278" t="s">
        <v>8672</v>
      </c>
      <c r="AB158" s="278" t="s">
        <v>8672</v>
      </c>
      <c r="AC158" s="278" t="s">
        <v>8672</v>
      </c>
      <c r="AD158" s="278" t="s">
        <v>8672</v>
      </c>
      <c r="AE158" s="278" t="s">
        <v>8672</v>
      </c>
      <c r="AF158" s="278" t="s">
        <v>8672</v>
      </c>
      <c r="AG158" s="278" t="s">
        <v>8672</v>
      </c>
      <c r="AH158" s="278" t="s">
        <v>8672</v>
      </c>
      <c r="AI158" s="278" t="s">
        <v>8672</v>
      </c>
      <c r="AJ158" s="278" t="s">
        <v>8672</v>
      </c>
      <c r="AK158" s="278" t="s">
        <v>8672</v>
      </c>
      <c r="AL158" s="278" t="s">
        <v>8672</v>
      </c>
      <c r="AM158" s="278" t="s">
        <v>8672</v>
      </c>
      <c r="AN158" s="278" t="s">
        <v>8672</v>
      </c>
      <c r="AO158" s="278" t="s">
        <v>8672</v>
      </c>
      <c r="AP158" s="278" t="s">
        <v>8672</v>
      </c>
      <c r="AQ158" s="278" t="s">
        <v>8672</v>
      </c>
      <c r="AR158" s="278" t="s">
        <v>8672</v>
      </c>
      <c r="AS158" s="278" t="s">
        <v>8672</v>
      </c>
      <c r="AT158" s="278" t="s">
        <v>8672</v>
      </c>
      <c r="AU158" s="278" t="str">
        <f>_xlfn.IFNA(VLOOKUP(C158,'INFORM Severity - hidden'!$C$5:$G$155,5,FALSE),"-")</f>
        <v>-</v>
      </c>
    </row>
    <row r="159" spans="1:47" x14ac:dyDescent="0.35">
      <c r="A159" t="s">
        <v>166</v>
      </c>
      <c r="B159" t="s">
        <v>164</v>
      </c>
      <c r="C159" t="s">
        <v>165</v>
      </c>
      <c r="D159" s="278" t="str">
        <f t="shared" si="2"/>
        <v>Increasing</v>
      </c>
      <c r="E159" s="278" t="s">
        <v>8672</v>
      </c>
      <c r="F159" s="278">
        <v>3.2</v>
      </c>
      <c r="G159" s="278">
        <v>3.2</v>
      </c>
      <c r="H159" s="278">
        <v>3.3</v>
      </c>
      <c r="I159" s="278">
        <v>3.3</v>
      </c>
      <c r="J159" s="278">
        <v>3.3</v>
      </c>
      <c r="K159" s="278">
        <v>3.3</v>
      </c>
      <c r="L159" s="278">
        <v>3.3</v>
      </c>
      <c r="M159" s="278">
        <v>3.3</v>
      </c>
      <c r="N159" s="278">
        <v>3.4</v>
      </c>
      <c r="O159" s="278">
        <v>3.4</v>
      </c>
      <c r="P159" s="278">
        <v>3.4</v>
      </c>
      <c r="Q159" s="278">
        <v>3.4</v>
      </c>
      <c r="R159" s="278">
        <v>3.4</v>
      </c>
      <c r="S159" s="278">
        <v>3.4</v>
      </c>
      <c r="T159" s="278">
        <v>3.4</v>
      </c>
      <c r="U159" s="278">
        <v>3.4</v>
      </c>
      <c r="V159" s="278">
        <v>3.4</v>
      </c>
      <c r="W159" s="278">
        <v>3.4</v>
      </c>
      <c r="X159" s="278">
        <v>3.4</v>
      </c>
      <c r="Y159" s="278">
        <v>3.4</v>
      </c>
      <c r="Z159" s="278">
        <v>3.4</v>
      </c>
      <c r="AA159" s="278">
        <v>3.4</v>
      </c>
      <c r="AB159" s="278">
        <v>3.4</v>
      </c>
      <c r="AC159" s="278">
        <v>3.4</v>
      </c>
      <c r="AD159" s="278">
        <v>3.4</v>
      </c>
      <c r="AE159" s="278">
        <v>3.4</v>
      </c>
      <c r="AF159" s="278">
        <v>3.4</v>
      </c>
      <c r="AG159" s="278">
        <v>3.8</v>
      </c>
      <c r="AH159" s="278">
        <v>3.8</v>
      </c>
      <c r="AI159" s="278">
        <v>3.8</v>
      </c>
      <c r="AJ159" s="278">
        <v>3.8</v>
      </c>
      <c r="AK159" s="278">
        <v>3.8</v>
      </c>
      <c r="AL159" s="278">
        <v>3.7</v>
      </c>
      <c r="AM159" s="278">
        <v>3.7</v>
      </c>
      <c r="AN159" s="278">
        <v>3.6</v>
      </c>
      <c r="AO159" s="278">
        <v>3.6</v>
      </c>
      <c r="AP159" s="278">
        <v>3.6</v>
      </c>
      <c r="AQ159" s="278">
        <v>3.6</v>
      </c>
      <c r="AR159" s="278">
        <v>3.6</v>
      </c>
      <c r="AS159" s="278">
        <v>3.7</v>
      </c>
      <c r="AT159" s="278">
        <v>3.7</v>
      </c>
      <c r="AU159" s="278">
        <f>_xlfn.IFNA(VLOOKUP(C159,'INFORM Severity - hidden'!$C$5:$G$155,5,FALSE),"-")</f>
        <v>3.7</v>
      </c>
    </row>
    <row r="160" spans="1:47" x14ac:dyDescent="0.35">
      <c r="A160"/>
      <c r="B160"/>
      <c r="C160" t="s">
        <v>8734</v>
      </c>
      <c r="D160" s="278" t="str">
        <f t="shared" si="2"/>
        <v>-</v>
      </c>
      <c r="E160" s="278" t="s">
        <v>8672</v>
      </c>
      <c r="F160" s="278">
        <v>2.6</v>
      </c>
      <c r="G160" s="278" t="s">
        <v>8672</v>
      </c>
      <c r="H160" s="278" t="s">
        <v>8672</v>
      </c>
      <c r="I160" s="278" t="s">
        <v>8672</v>
      </c>
      <c r="J160" s="278" t="s">
        <v>8672</v>
      </c>
      <c r="K160" s="278" t="s">
        <v>8672</v>
      </c>
      <c r="L160" s="278" t="s">
        <v>8672</v>
      </c>
      <c r="M160" s="278" t="s">
        <v>8672</v>
      </c>
      <c r="N160" s="278" t="s">
        <v>8672</v>
      </c>
      <c r="O160" s="278" t="s">
        <v>8672</v>
      </c>
      <c r="P160" s="278" t="s">
        <v>8672</v>
      </c>
      <c r="Q160" s="278" t="s">
        <v>8672</v>
      </c>
      <c r="R160" s="278" t="s">
        <v>8672</v>
      </c>
      <c r="S160" s="278" t="s">
        <v>8672</v>
      </c>
      <c r="T160" s="278" t="s">
        <v>8672</v>
      </c>
      <c r="U160" s="278" t="s">
        <v>8672</v>
      </c>
      <c r="V160" s="278" t="s">
        <v>8672</v>
      </c>
      <c r="W160" s="278" t="s">
        <v>8672</v>
      </c>
      <c r="X160" s="278" t="s">
        <v>8672</v>
      </c>
      <c r="Y160" s="278" t="s">
        <v>8672</v>
      </c>
      <c r="Z160" s="278" t="s">
        <v>8672</v>
      </c>
      <c r="AA160" s="278" t="s">
        <v>8672</v>
      </c>
      <c r="AB160" s="278" t="s">
        <v>8672</v>
      </c>
      <c r="AC160" s="278" t="s">
        <v>8672</v>
      </c>
      <c r="AD160" s="278" t="s">
        <v>8672</v>
      </c>
      <c r="AE160" s="278" t="s">
        <v>8672</v>
      </c>
      <c r="AF160" s="278" t="s">
        <v>8672</v>
      </c>
      <c r="AG160" s="278" t="s">
        <v>8672</v>
      </c>
      <c r="AH160" s="278" t="s">
        <v>8672</v>
      </c>
      <c r="AI160" s="278" t="s">
        <v>8672</v>
      </c>
      <c r="AJ160" s="278" t="s">
        <v>8672</v>
      </c>
      <c r="AK160" s="278" t="s">
        <v>8672</v>
      </c>
      <c r="AL160" s="278" t="s">
        <v>8672</v>
      </c>
      <c r="AM160" s="278" t="s">
        <v>8672</v>
      </c>
      <c r="AN160" s="278" t="s">
        <v>8672</v>
      </c>
      <c r="AO160" s="278" t="s">
        <v>8672</v>
      </c>
      <c r="AP160" s="278" t="s">
        <v>8672</v>
      </c>
      <c r="AQ160" s="278" t="s">
        <v>8672</v>
      </c>
      <c r="AR160" s="278" t="s">
        <v>8672</v>
      </c>
      <c r="AS160" s="278" t="s">
        <v>8672</v>
      </c>
      <c r="AT160" s="278" t="s">
        <v>8672</v>
      </c>
      <c r="AU160" s="278" t="str">
        <f>_xlfn.IFNA(VLOOKUP(C160,'INFORM Severity - hidden'!$C$5:$G$155,5,FALSE),"-")</f>
        <v>-</v>
      </c>
    </row>
    <row r="161" spans="1:47" x14ac:dyDescent="0.35">
      <c r="A161"/>
      <c r="B161"/>
      <c r="C161" t="s">
        <v>8735</v>
      </c>
      <c r="D161" s="278" t="str">
        <f t="shared" si="2"/>
        <v>-</v>
      </c>
      <c r="E161" s="278" t="s">
        <v>8672</v>
      </c>
      <c r="F161" s="278">
        <v>3.2</v>
      </c>
      <c r="G161" s="278">
        <v>3.2</v>
      </c>
      <c r="H161" s="278" t="s">
        <v>8672</v>
      </c>
      <c r="I161" s="278" t="s">
        <v>8672</v>
      </c>
      <c r="J161" s="278" t="s">
        <v>8672</v>
      </c>
      <c r="K161" s="278" t="s">
        <v>8672</v>
      </c>
      <c r="L161" s="278" t="s">
        <v>8672</v>
      </c>
      <c r="M161" s="278" t="s">
        <v>8672</v>
      </c>
      <c r="N161" s="278" t="s">
        <v>8672</v>
      </c>
      <c r="O161" s="278" t="s">
        <v>8672</v>
      </c>
      <c r="P161" s="278" t="s">
        <v>8672</v>
      </c>
      <c r="Q161" s="278" t="s">
        <v>8672</v>
      </c>
      <c r="R161" s="278" t="s">
        <v>8672</v>
      </c>
      <c r="S161" s="278" t="s">
        <v>8672</v>
      </c>
      <c r="T161" s="278" t="s">
        <v>8672</v>
      </c>
      <c r="U161" s="278" t="s">
        <v>8672</v>
      </c>
      <c r="V161" s="278" t="s">
        <v>8672</v>
      </c>
      <c r="W161" s="278" t="s">
        <v>8672</v>
      </c>
      <c r="X161" s="278" t="s">
        <v>8672</v>
      </c>
      <c r="Y161" s="278" t="s">
        <v>8672</v>
      </c>
      <c r="Z161" s="278" t="s">
        <v>8672</v>
      </c>
      <c r="AA161" s="278" t="s">
        <v>8672</v>
      </c>
      <c r="AB161" s="278" t="s">
        <v>8672</v>
      </c>
      <c r="AC161" s="278" t="s">
        <v>8672</v>
      </c>
      <c r="AD161" s="278" t="s">
        <v>8672</v>
      </c>
      <c r="AE161" s="278" t="s">
        <v>8672</v>
      </c>
      <c r="AF161" s="278" t="s">
        <v>8672</v>
      </c>
      <c r="AG161" s="278" t="s">
        <v>8672</v>
      </c>
      <c r="AH161" s="278" t="s">
        <v>8672</v>
      </c>
      <c r="AI161" s="278" t="s">
        <v>8672</v>
      </c>
      <c r="AJ161" s="278" t="s">
        <v>8672</v>
      </c>
      <c r="AK161" s="278" t="s">
        <v>8672</v>
      </c>
      <c r="AL161" s="278" t="s">
        <v>8672</v>
      </c>
      <c r="AM161" s="278" t="s">
        <v>8672</v>
      </c>
      <c r="AN161" s="278" t="s">
        <v>8672</v>
      </c>
      <c r="AO161" s="278" t="s">
        <v>8672</v>
      </c>
      <c r="AP161" s="278" t="s">
        <v>8672</v>
      </c>
      <c r="AQ161" s="278" t="s">
        <v>8672</v>
      </c>
      <c r="AR161" s="278" t="s">
        <v>8672</v>
      </c>
      <c r="AS161" s="278" t="s">
        <v>8672</v>
      </c>
      <c r="AT161" s="278" t="s">
        <v>8672</v>
      </c>
      <c r="AU161" s="278" t="str">
        <f>_xlfn.IFNA(VLOOKUP(C161,'INFORM Severity - hidden'!$C$5:$G$155,5,FALSE),"-")</f>
        <v>-</v>
      </c>
    </row>
    <row r="162" spans="1:47" x14ac:dyDescent="0.35">
      <c r="A162" t="s">
        <v>166</v>
      </c>
      <c r="B162" t="s">
        <v>687</v>
      </c>
      <c r="C162" t="s">
        <v>688</v>
      </c>
      <c r="D162" s="278" t="str">
        <f t="shared" si="2"/>
        <v>-</v>
      </c>
      <c r="E162" s="278" t="s">
        <v>8672</v>
      </c>
      <c r="F162" s="278" t="s">
        <v>8672</v>
      </c>
      <c r="G162" s="278" t="s">
        <v>8672</v>
      </c>
      <c r="H162" s="278" t="s">
        <v>8672</v>
      </c>
      <c r="I162" s="278" t="s">
        <v>8672</v>
      </c>
      <c r="J162" s="278" t="s">
        <v>8672</v>
      </c>
      <c r="K162" s="278" t="s">
        <v>8672</v>
      </c>
      <c r="L162" s="278" t="s">
        <v>8672</v>
      </c>
      <c r="M162" s="278" t="s">
        <v>8672</v>
      </c>
      <c r="N162" s="278" t="s">
        <v>8672</v>
      </c>
      <c r="O162" s="278" t="s">
        <v>8672</v>
      </c>
      <c r="P162" s="278" t="s">
        <v>8672</v>
      </c>
      <c r="Q162" s="278" t="s">
        <v>8672</v>
      </c>
      <c r="R162" s="278" t="s">
        <v>8672</v>
      </c>
      <c r="S162" s="278" t="s">
        <v>8672</v>
      </c>
      <c r="T162" s="278" t="s">
        <v>8672</v>
      </c>
      <c r="U162" s="278" t="s">
        <v>8672</v>
      </c>
      <c r="V162" s="278" t="s">
        <v>8672</v>
      </c>
      <c r="W162" s="278" t="s">
        <v>8672</v>
      </c>
      <c r="X162" s="278" t="s">
        <v>8672</v>
      </c>
      <c r="Y162" s="278" t="s">
        <v>8672</v>
      </c>
      <c r="Z162" s="278" t="s">
        <v>8672</v>
      </c>
      <c r="AA162" s="278" t="s">
        <v>8672</v>
      </c>
      <c r="AB162" s="278" t="s">
        <v>8672</v>
      </c>
      <c r="AC162" s="278" t="s">
        <v>8672</v>
      </c>
      <c r="AD162" s="278" t="s">
        <v>8672</v>
      </c>
      <c r="AE162" s="278" t="s">
        <v>8672</v>
      </c>
      <c r="AF162" s="278" t="s">
        <v>8672</v>
      </c>
      <c r="AG162" s="278" t="s">
        <v>8672</v>
      </c>
      <c r="AH162" s="278" t="s">
        <v>8672</v>
      </c>
      <c r="AI162" s="278" t="s">
        <v>8672</v>
      </c>
      <c r="AJ162" s="278" t="s">
        <v>8672</v>
      </c>
      <c r="AK162" s="278" t="s">
        <v>8672</v>
      </c>
      <c r="AL162" s="278" t="s">
        <v>8672</v>
      </c>
      <c r="AM162" s="278" t="s">
        <v>8672</v>
      </c>
      <c r="AN162" s="278" t="s">
        <v>8672</v>
      </c>
      <c r="AO162" s="278" t="s">
        <v>8672</v>
      </c>
      <c r="AP162" s="278" t="s">
        <v>8672</v>
      </c>
      <c r="AQ162" s="278" t="s">
        <v>8672</v>
      </c>
      <c r="AR162" s="278" t="s">
        <v>8672</v>
      </c>
      <c r="AS162" s="278" t="s">
        <v>8672</v>
      </c>
      <c r="AT162" s="278" t="s">
        <v>8672</v>
      </c>
      <c r="AU162" s="278" t="str">
        <f>_xlfn.IFNA(VLOOKUP(C162,'INFORM Severity - hidden'!$C$5:$G$155,5,FALSE),"-")</f>
        <v>x</v>
      </c>
    </row>
    <row r="163" spans="1:47" x14ac:dyDescent="0.35">
      <c r="A163" t="s">
        <v>166</v>
      </c>
      <c r="B163" t="s">
        <v>7165</v>
      </c>
      <c r="C163" t="s">
        <v>7166</v>
      </c>
      <c r="D163" s="278" t="str">
        <f t="shared" si="2"/>
        <v>-</v>
      </c>
      <c r="E163" s="278" t="s">
        <v>8672</v>
      </c>
      <c r="F163" s="278" t="s">
        <v>8672</v>
      </c>
      <c r="G163" s="278" t="s">
        <v>8672</v>
      </c>
      <c r="H163" s="278" t="s">
        <v>8672</v>
      </c>
      <c r="I163" s="278" t="s">
        <v>8672</v>
      </c>
      <c r="J163" s="278" t="s">
        <v>8672</v>
      </c>
      <c r="K163" s="278" t="s">
        <v>8672</v>
      </c>
      <c r="L163" s="278" t="s">
        <v>8672</v>
      </c>
      <c r="M163" s="278" t="s">
        <v>8672</v>
      </c>
      <c r="N163" s="278" t="s">
        <v>8672</v>
      </c>
      <c r="O163" s="278" t="s">
        <v>8672</v>
      </c>
      <c r="P163" s="278" t="s">
        <v>8672</v>
      </c>
      <c r="Q163" s="278" t="s">
        <v>8672</v>
      </c>
      <c r="R163" s="278" t="s">
        <v>8672</v>
      </c>
      <c r="S163" s="278" t="s">
        <v>8672</v>
      </c>
      <c r="T163" s="278" t="s">
        <v>8672</v>
      </c>
      <c r="U163" s="278" t="s">
        <v>8672</v>
      </c>
      <c r="V163" s="278" t="s">
        <v>8672</v>
      </c>
      <c r="W163" s="278" t="s">
        <v>8672</v>
      </c>
      <c r="X163" s="278" t="s">
        <v>8672</v>
      </c>
      <c r="Y163" s="278" t="s">
        <v>8672</v>
      </c>
      <c r="Z163" s="278" t="s">
        <v>8672</v>
      </c>
      <c r="AA163" s="278" t="s">
        <v>8672</v>
      </c>
      <c r="AB163" s="278" t="s">
        <v>8672</v>
      </c>
      <c r="AC163" s="278" t="s">
        <v>8672</v>
      </c>
      <c r="AD163" s="278" t="s">
        <v>8672</v>
      </c>
      <c r="AE163" s="278" t="s">
        <v>8672</v>
      </c>
      <c r="AF163" s="278" t="s">
        <v>8672</v>
      </c>
      <c r="AG163" s="278" t="s">
        <v>8672</v>
      </c>
      <c r="AH163" s="278" t="s">
        <v>8672</v>
      </c>
      <c r="AI163" s="278" t="s">
        <v>8672</v>
      </c>
      <c r="AJ163" s="278" t="s">
        <v>8672</v>
      </c>
      <c r="AK163" s="278" t="s">
        <v>8672</v>
      </c>
      <c r="AL163" s="278" t="s">
        <v>8672</v>
      </c>
      <c r="AM163" s="278" t="s">
        <v>8672</v>
      </c>
      <c r="AN163" s="278" t="s">
        <v>8672</v>
      </c>
      <c r="AO163" s="278" t="s">
        <v>8672</v>
      </c>
      <c r="AP163" s="278" t="s">
        <v>8672</v>
      </c>
      <c r="AQ163" s="278" t="s">
        <v>8672</v>
      </c>
      <c r="AR163" s="278" t="s">
        <v>8672</v>
      </c>
      <c r="AS163" s="278" t="s">
        <v>8672</v>
      </c>
      <c r="AT163" s="278" t="s">
        <v>8672</v>
      </c>
      <c r="AU163" s="278">
        <f>_xlfn.IFNA(VLOOKUP(C163,'INFORM Severity - hidden'!$C$5:$G$155,5,FALSE),"-")</f>
        <v>2.1</v>
      </c>
    </row>
    <row r="164" spans="1:47" x14ac:dyDescent="0.35">
      <c r="A164" t="s">
        <v>3249</v>
      </c>
      <c r="B164" t="s">
        <v>3247</v>
      </c>
      <c r="C164" t="s">
        <v>3248</v>
      </c>
      <c r="D164" s="278" t="str">
        <f t="shared" si="2"/>
        <v>Increasing</v>
      </c>
      <c r="E164" s="278" t="s">
        <v>8672</v>
      </c>
      <c r="F164" s="278">
        <v>1.1000000000000001</v>
      </c>
      <c r="G164" s="278" t="s">
        <v>8672</v>
      </c>
      <c r="H164" s="278" t="s">
        <v>8672</v>
      </c>
      <c r="I164" s="278" t="s">
        <v>8672</v>
      </c>
      <c r="J164" s="278" t="s">
        <v>8672</v>
      </c>
      <c r="K164" s="278" t="s">
        <v>8672</v>
      </c>
      <c r="L164" s="278" t="s">
        <v>8672</v>
      </c>
      <c r="M164" s="278" t="s">
        <v>8672</v>
      </c>
      <c r="N164" s="278" t="s">
        <v>8672</v>
      </c>
      <c r="O164" s="278" t="s">
        <v>8672</v>
      </c>
      <c r="P164" s="278" t="s">
        <v>8672</v>
      </c>
      <c r="Q164" s="278" t="s">
        <v>8672</v>
      </c>
      <c r="R164" s="278" t="s">
        <v>8672</v>
      </c>
      <c r="S164" s="278" t="s">
        <v>8672</v>
      </c>
      <c r="T164" s="278" t="s">
        <v>8672</v>
      </c>
      <c r="U164" s="278" t="s">
        <v>8672</v>
      </c>
      <c r="V164" s="278" t="s">
        <v>8672</v>
      </c>
      <c r="W164" s="278" t="s">
        <v>8672</v>
      </c>
      <c r="X164" s="278" t="s">
        <v>8672</v>
      </c>
      <c r="Y164" s="278" t="s">
        <v>8672</v>
      </c>
      <c r="Z164" s="278" t="s">
        <v>8672</v>
      </c>
      <c r="AA164" s="278" t="s">
        <v>8672</v>
      </c>
      <c r="AB164" s="278" t="s">
        <v>8672</v>
      </c>
      <c r="AC164" s="278" t="s">
        <v>8672</v>
      </c>
      <c r="AD164" s="278" t="s">
        <v>8672</v>
      </c>
      <c r="AE164" s="278" t="s">
        <v>8672</v>
      </c>
      <c r="AF164" s="278" t="s">
        <v>8672</v>
      </c>
      <c r="AG164" s="278" t="s">
        <v>8672</v>
      </c>
      <c r="AH164" s="278" t="s">
        <v>8672</v>
      </c>
      <c r="AI164" s="278" t="s">
        <v>8672</v>
      </c>
      <c r="AJ164" s="278" t="s">
        <v>8672</v>
      </c>
      <c r="AK164" s="278" t="s">
        <v>8672</v>
      </c>
      <c r="AL164" s="278" t="s">
        <v>8672</v>
      </c>
      <c r="AM164" s="278" t="s">
        <v>8672</v>
      </c>
      <c r="AN164" s="278" t="s">
        <v>8672</v>
      </c>
      <c r="AO164" s="278" t="s">
        <v>8672</v>
      </c>
      <c r="AP164" s="278">
        <v>2.1</v>
      </c>
      <c r="AQ164" s="278">
        <v>2.1</v>
      </c>
      <c r="AR164" s="278">
        <v>2.1</v>
      </c>
      <c r="AS164" s="278">
        <v>2.1</v>
      </c>
      <c r="AT164" s="278">
        <v>2.2000000000000002</v>
      </c>
      <c r="AU164" s="278">
        <f>_xlfn.IFNA(VLOOKUP(C164,'INFORM Severity - hidden'!$C$5:$G$155,5,FALSE),"-")</f>
        <v>2.2000000000000002</v>
      </c>
    </row>
    <row r="165" spans="1:47" x14ac:dyDescent="0.35">
      <c r="A165" t="s">
        <v>3331</v>
      </c>
      <c r="B165" t="s">
        <v>3329</v>
      </c>
      <c r="C165" t="s">
        <v>3330</v>
      </c>
      <c r="D165" s="278" t="str">
        <f t="shared" si="2"/>
        <v>Stable</v>
      </c>
      <c r="E165" s="278" t="s">
        <v>8672</v>
      </c>
      <c r="F165" s="278">
        <v>1.5</v>
      </c>
      <c r="G165" s="278">
        <v>1.5</v>
      </c>
      <c r="H165" s="278">
        <v>2.6</v>
      </c>
      <c r="I165" s="278">
        <v>2.6</v>
      </c>
      <c r="J165" s="278">
        <v>2.6</v>
      </c>
      <c r="K165" s="278">
        <v>2.6</v>
      </c>
      <c r="L165" s="278">
        <v>2.6</v>
      </c>
      <c r="M165" s="278">
        <v>2.6</v>
      </c>
      <c r="N165" s="278">
        <v>2.6</v>
      </c>
      <c r="O165" s="278">
        <v>2.2999999999999998</v>
      </c>
      <c r="P165" s="278">
        <v>2.2999999999999998</v>
      </c>
      <c r="Q165" s="278">
        <v>2.2999999999999998</v>
      </c>
      <c r="R165" s="278">
        <v>2.6</v>
      </c>
      <c r="S165" s="278">
        <v>2.6</v>
      </c>
      <c r="T165" s="278">
        <v>2.6</v>
      </c>
      <c r="U165" s="278">
        <v>2.6</v>
      </c>
      <c r="V165" s="278">
        <v>2.6</v>
      </c>
      <c r="W165" s="278">
        <v>2.6</v>
      </c>
      <c r="X165" s="278">
        <v>2.6</v>
      </c>
      <c r="Y165" s="278">
        <v>2.6</v>
      </c>
      <c r="Z165" s="278">
        <v>2.6</v>
      </c>
      <c r="AA165" s="278">
        <v>2.7</v>
      </c>
      <c r="AB165" s="278">
        <v>2.7</v>
      </c>
      <c r="AC165" s="278">
        <v>2.8</v>
      </c>
      <c r="AD165" s="278">
        <v>2.8</v>
      </c>
      <c r="AE165" s="278">
        <v>2.8</v>
      </c>
      <c r="AF165" s="278">
        <v>2.8</v>
      </c>
      <c r="AG165" s="278">
        <v>2.8</v>
      </c>
      <c r="AH165" s="278">
        <v>2.8</v>
      </c>
      <c r="AI165" s="278">
        <v>2.8</v>
      </c>
      <c r="AJ165" s="278">
        <v>2.8</v>
      </c>
      <c r="AK165" s="278">
        <v>2.8</v>
      </c>
      <c r="AL165" s="278">
        <v>2.7</v>
      </c>
      <c r="AM165" s="278">
        <v>2.8</v>
      </c>
      <c r="AN165" s="278">
        <v>2.8</v>
      </c>
      <c r="AO165" s="278">
        <v>2.8</v>
      </c>
      <c r="AP165" s="278">
        <v>3</v>
      </c>
      <c r="AQ165" s="278">
        <v>3</v>
      </c>
      <c r="AR165" s="278">
        <v>3</v>
      </c>
      <c r="AS165" s="278">
        <v>2.9</v>
      </c>
      <c r="AT165" s="278">
        <v>2.9</v>
      </c>
      <c r="AU165" s="278">
        <f>_xlfn.IFNA(VLOOKUP(C165,'INFORM Severity - hidden'!$C$5:$G$155,5,FALSE),"-")</f>
        <v>3.1</v>
      </c>
    </row>
    <row r="166" spans="1:47" x14ac:dyDescent="0.35">
      <c r="A166" t="s">
        <v>759</v>
      </c>
      <c r="B166" t="s">
        <v>2102</v>
      </c>
      <c r="C166" t="s">
        <v>2103</v>
      </c>
      <c r="D166" s="278" t="str">
        <f t="shared" si="2"/>
        <v>Decreasing</v>
      </c>
      <c r="E166" s="278" t="s">
        <v>8672</v>
      </c>
      <c r="F166" s="278" t="s">
        <v>8672</v>
      </c>
      <c r="G166" s="278" t="s">
        <v>8672</v>
      </c>
      <c r="H166" s="278" t="s">
        <v>8672</v>
      </c>
      <c r="I166" s="278" t="s">
        <v>8672</v>
      </c>
      <c r="J166" s="278" t="s">
        <v>8672</v>
      </c>
      <c r="K166" s="278" t="s">
        <v>8672</v>
      </c>
      <c r="L166" s="278" t="s">
        <v>8672</v>
      </c>
      <c r="M166" s="278" t="s">
        <v>8672</v>
      </c>
      <c r="N166" s="278" t="s">
        <v>8672</v>
      </c>
      <c r="O166" s="278" t="s">
        <v>8672</v>
      </c>
      <c r="P166" s="278">
        <v>2.7</v>
      </c>
      <c r="Q166" s="278">
        <v>2.7</v>
      </c>
      <c r="R166" s="278">
        <v>3.4</v>
      </c>
      <c r="S166" s="278">
        <v>2.7</v>
      </c>
      <c r="T166" s="278">
        <v>2.4</v>
      </c>
      <c r="U166" s="278">
        <v>2.4</v>
      </c>
      <c r="V166" s="278">
        <v>2.5</v>
      </c>
      <c r="W166" s="278">
        <v>2.5</v>
      </c>
      <c r="X166" s="278">
        <v>2.5</v>
      </c>
      <c r="Y166" s="278">
        <v>2.5</v>
      </c>
      <c r="Z166" s="278">
        <v>2.4</v>
      </c>
      <c r="AA166" s="278">
        <v>3</v>
      </c>
      <c r="AB166" s="278">
        <v>3</v>
      </c>
      <c r="AC166" s="278">
        <v>3</v>
      </c>
      <c r="AD166" s="278">
        <v>3</v>
      </c>
      <c r="AE166" s="278">
        <v>3</v>
      </c>
      <c r="AF166" s="278">
        <v>3</v>
      </c>
      <c r="AG166" s="278" t="s">
        <v>8672</v>
      </c>
      <c r="AH166" s="278" t="s">
        <v>8672</v>
      </c>
      <c r="AI166" s="278" t="s">
        <v>8672</v>
      </c>
      <c r="AJ166" s="278" t="s">
        <v>8672</v>
      </c>
      <c r="AK166" s="278" t="s">
        <v>8672</v>
      </c>
      <c r="AL166" s="278" t="s">
        <v>8672</v>
      </c>
      <c r="AM166" s="278" t="s">
        <v>8672</v>
      </c>
      <c r="AN166" s="278">
        <v>3.3</v>
      </c>
      <c r="AO166" s="278">
        <v>3.2</v>
      </c>
      <c r="AP166" s="278">
        <v>3.3</v>
      </c>
      <c r="AQ166" s="278">
        <v>3.3</v>
      </c>
      <c r="AR166" s="278">
        <v>3.3</v>
      </c>
      <c r="AS166" s="278">
        <v>3.1</v>
      </c>
      <c r="AT166" s="278">
        <v>3.2</v>
      </c>
      <c r="AU166" s="278">
        <f>_xlfn.IFNA(VLOOKUP(C166,'INFORM Severity - hidden'!$C$5:$G$155,5,FALSE),"-")</f>
        <v>3.1</v>
      </c>
    </row>
    <row r="167" spans="1:47" x14ac:dyDescent="0.35">
      <c r="A167" t="s">
        <v>759</v>
      </c>
      <c r="B167" t="s">
        <v>757</v>
      </c>
      <c r="C167" t="s">
        <v>758</v>
      </c>
      <c r="D167" s="278" t="str">
        <f t="shared" si="2"/>
        <v>Decreasing</v>
      </c>
      <c r="E167" s="278" t="s">
        <v>8672</v>
      </c>
      <c r="F167" s="278" t="s">
        <v>8672</v>
      </c>
      <c r="G167" s="278">
        <v>1.1000000000000001</v>
      </c>
      <c r="H167" s="278">
        <v>1.8</v>
      </c>
      <c r="I167" s="278">
        <v>2</v>
      </c>
      <c r="J167" s="278">
        <v>1.8</v>
      </c>
      <c r="K167" s="278">
        <v>2.2000000000000002</v>
      </c>
      <c r="L167" s="278">
        <v>2.2000000000000002</v>
      </c>
      <c r="M167" s="278">
        <v>2.2000000000000002</v>
      </c>
      <c r="N167" s="278">
        <v>2.1</v>
      </c>
      <c r="O167" s="278">
        <v>2.2000000000000002</v>
      </c>
      <c r="P167" s="278">
        <v>2.2000000000000002</v>
      </c>
      <c r="Q167" s="278">
        <v>2.2000000000000002</v>
      </c>
      <c r="R167" s="278">
        <v>2.4</v>
      </c>
      <c r="S167" s="278">
        <v>2.4</v>
      </c>
      <c r="T167" s="278">
        <v>2.2000000000000002</v>
      </c>
      <c r="U167" s="278">
        <v>2.2000000000000002</v>
      </c>
      <c r="V167" s="278">
        <v>2.2999999999999998</v>
      </c>
      <c r="W167" s="278">
        <v>2.2999999999999998</v>
      </c>
      <c r="X167" s="278">
        <v>2.2999999999999998</v>
      </c>
      <c r="Y167" s="278">
        <v>2.2999999999999998</v>
      </c>
      <c r="Z167" s="278">
        <v>2.2999999999999998</v>
      </c>
      <c r="AA167" s="278">
        <v>2.2999999999999998</v>
      </c>
      <c r="AB167" s="278">
        <v>2.2999999999999998</v>
      </c>
      <c r="AC167" s="278">
        <v>2.2999999999999998</v>
      </c>
      <c r="AD167" s="278">
        <v>2.2999999999999998</v>
      </c>
      <c r="AE167" s="278">
        <v>2.4</v>
      </c>
      <c r="AF167" s="278">
        <v>2.4</v>
      </c>
      <c r="AG167" s="278">
        <v>2.4</v>
      </c>
      <c r="AH167" s="278">
        <v>2.4</v>
      </c>
      <c r="AI167" s="278">
        <v>2.4</v>
      </c>
      <c r="AJ167" s="278">
        <v>2.4</v>
      </c>
      <c r="AK167" s="278">
        <v>2.2999999999999998</v>
      </c>
      <c r="AL167" s="278">
        <v>2.2000000000000002</v>
      </c>
      <c r="AM167" s="278">
        <v>2.2000000000000002</v>
      </c>
      <c r="AN167" s="278">
        <v>2.1</v>
      </c>
      <c r="AO167" s="278">
        <v>2.1</v>
      </c>
      <c r="AP167" s="278">
        <v>2.4</v>
      </c>
      <c r="AQ167" s="278">
        <v>2.2999999999999998</v>
      </c>
      <c r="AR167" s="278">
        <v>2.2999999999999998</v>
      </c>
      <c r="AS167" s="278">
        <v>2.2000000000000002</v>
      </c>
      <c r="AT167" s="278">
        <v>2.1</v>
      </c>
      <c r="AU167" s="278">
        <f>_xlfn.IFNA(VLOOKUP(C167,'INFORM Severity - hidden'!$C$5:$G$155,5,FALSE),"-")</f>
        <v>2.1</v>
      </c>
    </row>
    <row r="168" spans="1:47" x14ac:dyDescent="0.35">
      <c r="A168"/>
      <c r="B168"/>
      <c r="C168" t="s">
        <v>8736</v>
      </c>
      <c r="D168" s="278" t="str">
        <f t="shared" si="2"/>
        <v>-</v>
      </c>
      <c r="E168" s="278" t="s">
        <v>8672</v>
      </c>
      <c r="F168" s="278" t="s">
        <v>8672</v>
      </c>
      <c r="G168" s="278" t="s">
        <v>8672</v>
      </c>
      <c r="H168" s="278" t="s">
        <v>8672</v>
      </c>
      <c r="I168" s="278" t="s">
        <v>8672</v>
      </c>
      <c r="J168" s="278" t="s">
        <v>8672</v>
      </c>
      <c r="K168" s="278" t="s">
        <v>8672</v>
      </c>
      <c r="L168" s="278" t="s">
        <v>8672</v>
      </c>
      <c r="M168" s="278" t="s">
        <v>8672</v>
      </c>
      <c r="N168" s="278" t="s">
        <v>8672</v>
      </c>
      <c r="O168" s="278" t="s">
        <v>8672</v>
      </c>
      <c r="P168" s="278">
        <v>2.1</v>
      </c>
      <c r="Q168" s="278">
        <v>2.1</v>
      </c>
      <c r="R168" s="278">
        <v>2.1</v>
      </c>
      <c r="S168" s="278">
        <v>2.1</v>
      </c>
      <c r="T168" s="278">
        <v>2.1</v>
      </c>
      <c r="U168" s="278">
        <v>2.1</v>
      </c>
      <c r="V168" s="278">
        <v>2.1</v>
      </c>
      <c r="W168" s="278">
        <v>2.1</v>
      </c>
      <c r="X168" s="278">
        <v>2</v>
      </c>
      <c r="Y168" s="278">
        <v>2</v>
      </c>
      <c r="Z168" s="278">
        <v>1.8</v>
      </c>
      <c r="AA168" s="278">
        <v>1.8</v>
      </c>
      <c r="AB168" s="278">
        <v>1.8</v>
      </c>
      <c r="AC168" s="278">
        <v>1.8</v>
      </c>
      <c r="AD168" s="278">
        <v>1.8</v>
      </c>
      <c r="AE168" s="278">
        <v>1.8</v>
      </c>
      <c r="AF168" s="278">
        <v>1.8</v>
      </c>
      <c r="AG168" s="278" t="s">
        <v>8672</v>
      </c>
      <c r="AH168" s="278" t="s">
        <v>8672</v>
      </c>
      <c r="AI168" s="278" t="s">
        <v>8672</v>
      </c>
      <c r="AJ168" s="278" t="s">
        <v>8672</v>
      </c>
      <c r="AK168" s="278" t="s">
        <v>8672</v>
      </c>
      <c r="AL168" s="278" t="s">
        <v>8672</v>
      </c>
      <c r="AM168" s="278" t="s">
        <v>8672</v>
      </c>
      <c r="AN168" s="278" t="s">
        <v>8672</v>
      </c>
      <c r="AO168" s="278" t="s">
        <v>8672</v>
      </c>
      <c r="AP168" s="278" t="s">
        <v>8672</v>
      </c>
      <c r="AQ168" s="278" t="s">
        <v>8672</v>
      </c>
      <c r="AR168" s="278" t="s">
        <v>8672</v>
      </c>
      <c r="AS168" s="278" t="s">
        <v>8672</v>
      </c>
      <c r="AT168" s="278" t="s">
        <v>8672</v>
      </c>
      <c r="AU168" s="278" t="str">
        <f>_xlfn.IFNA(VLOOKUP(C168,'INFORM Severity - hidden'!$C$5:$G$155,5,FALSE),"-")</f>
        <v>-</v>
      </c>
    </row>
    <row r="169" spans="1:47" x14ac:dyDescent="0.35">
      <c r="A169"/>
      <c r="B169"/>
      <c r="C169" t="s">
        <v>8737</v>
      </c>
      <c r="D169" s="278" t="str">
        <f t="shared" si="2"/>
        <v>-</v>
      </c>
      <c r="E169" s="278" t="s">
        <v>8672</v>
      </c>
      <c r="F169" s="278" t="s">
        <v>8672</v>
      </c>
      <c r="G169" s="278" t="s">
        <v>8672</v>
      </c>
      <c r="H169" s="278" t="s">
        <v>8672</v>
      </c>
      <c r="I169" s="278" t="s">
        <v>8672</v>
      </c>
      <c r="J169" s="278" t="s">
        <v>8672</v>
      </c>
      <c r="K169" s="278" t="s">
        <v>8672</v>
      </c>
      <c r="L169" s="278" t="s">
        <v>8672</v>
      </c>
      <c r="M169" s="278" t="s">
        <v>8672</v>
      </c>
      <c r="N169" s="278" t="s">
        <v>8672</v>
      </c>
      <c r="O169" s="278" t="s">
        <v>8672</v>
      </c>
      <c r="P169" s="278">
        <v>1.8</v>
      </c>
      <c r="Q169" s="278">
        <v>1.8</v>
      </c>
      <c r="R169" s="278" t="s">
        <v>8672</v>
      </c>
      <c r="S169" s="278" t="s">
        <v>8672</v>
      </c>
      <c r="T169" s="278" t="s">
        <v>8672</v>
      </c>
      <c r="U169" s="278" t="s">
        <v>8672</v>
      </c>
      <c r="V169" s="278" t="s">
        <v>8672</v>
      </c>
      <c r="W169" s="278" t="s">
        <v>8672</v>
      </c>
      <c r="X169" s="278" t="s">
        <v>8672</v>
      </c>
      <c r="Y169" s="278" t="s">
        <v>8672</v>
      </c>
      <c r="Z169" s="278" t="s">
        <v>8672</v>
      </c>
      <c r="AA169" s="278" t="s">
        <v>8672</v>
      </c>
      <c r="AB169" s="278" t="s">
        <v>8672</v>
      </c>
      <c r="AC169" s="278" t="s">
        <v>8672</v>
      </c>
      <c r="AD169" s="278" t="s">
        <v>8672</v>
      </c>
      <c r="AE169" s="278" t="s">
        <v>8672</v>
      </c>
      <c r="AF169" s="278" t="s">
        <v>8672</v>
      </c>
      <c r="AG169" s="278" t="s">
        <v>8672</v>
      </c>
      <c r="AH169" s="278" t="s">
        <v>8672</v>
      </c>
      <c r="AI169" s="278" t="s">
        <v>8672</v>
      </c>
      <c r="AJ169" s="278" t="s">
        <v>8672</v>
      </c>
      <c r="AK169" s="278" t="s">
        <v>8672</v>
      </c>
      <c r="AL169" s="278" t="s">
        <v>8672</v>
      </c>
      <c r="AM169" s="278" t="s">
        <v>8672</v>
      </c>
      <c r="AN169" s="278" t="s">
        <v>8672</v>
      </c>
      <c r="AO169" s="278" t="s">
        <v>8672</v>
      </c>
      <c r="AP169" s="278" t="s">
        <v>8672</v>
      </c>
      <c r="AQ169" s="278" t="s">
        <v>8672</v>
      </c>
      <c r="AR169" s="278" t="s">
        <v>8672</v>
      </c>
      <c r="AS169" s="278" t="s">
        <v>8672</v>
      </c>
      <c r="AT169" s="278" t="s">
        <v>8672</v>
      </c>
      <c r="AU169" s="278" t="str">
        <f>_xlfn.IFNA(VLOOKUP(C169,'INFORM Severity - hidden'!$C$5:$G$155,5,FALSE),"-")</f>
        <v>-</v>
      </c>
    </row>
    <row r="170" spans="1:47" x14ac:dyDescent="0.35">
      <c r="A170"/>
      <c r="B170"/>
      <c r="C170" t="s">
        <v>8738</v>
      </c>
      <c r="D170" s="278" t="str">
        <f t="shared" si="2"/>
        <v>-</v>
      </c>
      <c r="E170" s="278" t="s">
        <v>8672</v>
      </c>
      <c r="F170" s="278" t="s">
        <v>8672</v>
      </c>
      <c r="G170" s="278" t="s">
        <v>8672</v>
      </c>
      <c r="H170" s="278" t="s">
        <v>8672</v>
      </c>
      <c r="I170" s="278" t="s">
        <v>8672</v>
      </c>
      <c r="J170" s="278" t="s">
        <v>8672</v>
      </c>
      <c r="K170" s="278" t="s">
        <v>8672</v>
      </c>
      <c r="L170" s="278" t="s">
        <v>8672</v>
      </c>
      <c r="M170" s="278" t="s">
        <v>8672</v>
      </c>
      <c r="N170" s="278" t="s">
        <v>8672</v>
      </c>
      <c r="O170" s="278" t="s">
        <v>8672</v>
      </c>
      <c r="P170" s="278" t="s">
        <v>8672</v>
      </c>
      <c r="Q170" s="278">
        <v>3</v>
      </c>
      <c r="R170" s="278">
        <v>3.1</v>
      </c>
      <c r="S170" s="278" t="s">
        <v>8672</v>
      </c>
      <c r="T170" s="278" t="s">
        <v>8672</v>
      </c>
      <c r="U170" s="278" t="s">
        <v>8672</v>
      </c>
      <c r="V170" s="278" t="s">
        <v>8672</v>
      </c>
      <c r="W170" s="278" t="s">
        <v>8672</v>
      </c>
      <c r="X170" s="278" t="s">
        <v>8672</v>
      </c>
      <c r="Y170" s="278" t="s">
        <v>8672</v>
      </c>
      <c r="Z170" s="278" t="s">
        <v>8672</v>
      </c>
      <c r="AA170" s="278" t="s">
        <v>8672</v>
      </c>
      <c r="AB170" s="278" t="s">
        <v>8672</v>
      </c>
      <c r="AC170" s="278" t="s">
        <v>8672</v>
      </c>
      <c r="AD170" s="278" t="s">
        <v>8672</v>
      </c>
      <c r="AE170" s="278" t="s">
        <v>8672</v>
      </c>
      <c r="AF170" s="278" t="s">
        <v>8672</v>
      </c>
      <c r="AG170" s="278" t="s">
        <v>8672</v>
      </c>
      <c r="AH170" s="278" t="s">
        <v>8672</v>
      </c>
      <c r="AI170" s="278" t="s">
        <v>8672</v>
      </c>
      <c r="AJ170" s="278" t="s">
        <v>8672</v>
      </c>
      <c r="AK170" s="278" t="s">
        <v>8672</v>
      </c>
      <c r="AL170" s="278" t="s">
        <v>8672</v>
      </c>
      <c r="AM170" s="278" t="s">
        <v>8672</v>
      </c>
      <c r="AN170" s="278" t="s">
        <v>8672</v>
      </c>
      <c r="AO170" s="278" t="s">
        <v>8672</v>
      </c>
      <c r="AP170" s="278" t="s">
        <v>8672</v>
      </c>
      <c r="AQ170" s="278" t="s">
        <v>8672</v>
      </c>
      <c r="AR170" s="278" t="s">
        <v>8672</v>
      </c>
      <c r="AS170" s="278" t="s">
        <v>8672</v>
      </c>
      <c r="AT170" s="278" t="s">
        <v>8672</v>
      </c>
      <c r="AU170" s="278" t="str">
        <f>_xlfn.IFNA(VLOOKUP(C170,'INFORM Severity - hidden'!$C$5:$G$155,5,FALSE),"-")</f>
        <v>-</v>
      </c>
    </row>
    <row r="171" spans="1:47" x14ac:dyDescent="0.35">
      <c r="A171"/>
      <c r="B171"/>
      <c r="C171" t="s">
        <v>8739</v>
      </c>
      <c r="D171" s="278" t="str">
        <f t="shared" si="2"/>
        <v>-</v>
      </c>
      <c r="E171" s="278" t="s">
        <v>8672</v>
      </c>
      <c r="F171" s="278" t="s">
        <v>8672</v>
      </c>
      <c r="G171" s="278" t="s">
        <v>8672</v>
      </c>
      <c r="H171" s="278" t="s">
        <v>8672</v>
      </c>
      <c r="I171" s="278" t="s">
        <v>8672</v>
      </c>
      <c r="J171" s="278" t="s">
        <v>8672</v>
      </c>
      <c r="K171" s="278" t="s">
        <v>8672</v>
      </c>
      <c r="L171" s="278" t="s">
        <v>8672</v>
      </c>
      <c r="M171" s="278" t="s">
        <v>8672</v>
      </c>
      <c r="N171" s="278" t="s">
        <v>8672</v>
      </c>
      <c r="O171" s="278" t="s">
        <v>8672</v>
      </c>
      <c r="P171" s="278" t="s">
        <v>8672</v>
      </c>
      <c r="Q171" s="278" t="s">
        <v>8672</v>
      </c>
      <c r="R171" s="278">
        <v>2</v>
      </c>
      <c r="S171" s="278" t="s">
        <v>8672</v>
      </c>
      <c r="T171" s="278" t="s">
        <v>8672</v>
      </c>
      <c r="U171" s="278" t="s">
        <v>8672</v>
      </c>
      <c r="V171" s="278" t="s">
        <v>8672</v>
      </c>
      <c r="W171" s="278" t="s">
        <v>8672</v>
      </c>
      <c r="X171" s="278" t="s">
        <v>8672</v>
      </c>
      <c r="Y171" s="278" t="s">
        <v>8672</v>
      </c>
      <c r="Z171" s="278" t="s">
        <v>8672</v>
      </c>
      <c r="AA171" s="278" t="s">
        <v>8672</v>
      </c>
      <c r="AB171" s="278" t="s">
        <v>8672</v>
      </c>
      <c r="AC171" s="278" t="s">
        <v>8672</v>
      </c>
      <c r="AD171" s="278" t="s">
        <v>8672</v>
      </c>
      <c r="AE171" s="278" t="s">
        <v>8672</v>
      </c>
      <c r="AF171" s="278" t="s">
        <v>8672</v>
      </c>
      <c r="AG171" s="278" t="s">
        <v>8672</v>
      </c>
      <c r="AH171" s="278" t="s">
        <v>8672</v>
      </c>
      <c r="AI171" s="278" t="s">
        <v>8672</v>
      </c>
      <c r="AJ171" s="278" t="s">
        <v>8672</v>
      </c>
      <c r="AK171" s="278" t="s">
        <v>8672</v>
      </c>
      <c r="AL171" s="278" t="s">
        <v>8672</v>
      </c>
      <c r="AM171" s="278" t="s">
        <v>8672</v>
      </c>
      <c r="AN171" s="278" t="s">
        <v>8672</v>
      </c>
      <c r="AO171" s="278" t="s">
        <v>8672</v>
      </c>
      <c r="AP171" s="278" t="s">
        <v>8672</v>
      </c>
      <c r="AQ171" s="278" t="s">
        <v>8672</v>
      </c>
      <c r="AR171" s="278" t="s">
        <v>8672</v>
      </c>
      <c r="AS171" s="278" t="s">
        <v>8672</v>
      </c>
      <c r="AT171" s="278" t="s">
        <v>8672</v>
      </c>
      <c r="AU171" s="278" t="str">
        <f>_xlfn.IFNA(VLOOKUP(C171,'INFORM Severity - hidden'!$C$5:$G$155,5,FALSE),"-")</f>
        <v>-</v>
      </c>
    </row>
    <row r="172" spans="1:47" x14ac:dyDescent="0.35">
      <c r="A172"/>
      <c r="B172"/>
      <c r="C172" t="s">
        <v>8740</v>
      </c>
      <c r="D172" s="278" t="str">
        <f t="shared" si="2"/>
        <v>-</v>
      </c>
      <c r="E172" s="278" t="s">
        <v>8672</v>
      </c>
      <c r="F172" s="278" t="s">
        <v>8672</v>
      </c>
      <c r="G172" s="278" t="s">
        <v>8672</v>
      </c>
      <c r="H172" s="278" t="s">
        <v>8672</v>
      </c>
      <c r="I172" s="278" t="s">
        <v>8672</v>
      </c>
      <c r="J172" s="278" t="s">
        <v>8672</v>
      </c>
      <c r="K172" s="278" t="s">
        <v>8672</v>
      </c>
      <c r="L172" s="278" t="s">
        <v>8672</v>
      </c>
      <c r="M172" s="278" t="s">
        <v>8672</v>
      </c>
      <c r="N172" s="278" t="s">
        <v>8672</v>
      </c>
      <c r="O172" s="278" t="s">
        <v>8672</v>
      </c>
      <c r="P172" s="278" t="s">
        <v>8672</v>
      </c>
      <c r="Q172" s="278" t="s">
        <v>8672</v>
      </c>
      <c r="R172" s="278" t="s">
        <v>8672</v>
      </c>
      <c r="S172" s="278" t="s">
        <v>8672</v>
      </c>
      <c r="T172" s="278" t="s">
        <v>8672</v>
      </c>
      <c r="U172" s="278" t="s">
        <v>8672</v>
      </c>
      <c r="V172" s="278" t="s">
        <v>8672</v>
      </c>
      <c r="W172" s="278" t="s">
        <v>8672</v>
      </c>
      <c r="X172" s="278" t="s">
        <v>8672</v>
      </c>
      <c r="Y172" s="278" t="s">
        <v>8672</v>
      </c>
      <c r="Z172" s="278" t="s">
        <v>8672</v>
      </c>
      <c r="AA172" s="278" t="s">
        <v>8672</v>
      </c>
      <c r="AB172" s="278" t="s">
        <v>8672</v>
      </c>
      <c r="AC172" s="278" t="s">
        <v>8672</v>
      </c>
      <c r="AD172" s="278" t="s">
        <v>8672</v>
      </c>
      <c r="AE172" s="278" t="s">
        <v>8672</v>
      </c>
      <c r="AF172" s="278" t="s">
        <v>8672</v>
      </c>
      <c r="AG172" s="278" t="s">
        <v>8672</v>
      </c>
      <c r="AH172" s="278" t="s">
        <v>8672</v>
      </c>
      <c r="AI172" s="278" t="s">
        <v>8672</v>
      </c>
      <c r="AJ172" s="278" t="s">
        <v>8672</v>
      </c>
      <c r="AK172" s="278" t="s">
        <v>8672</v>
      </c>
      <c r="AL172" s="278" t="s">
        <v>8672</v>
      </c>
      <c r="AM172" s="278" t="s">
        <v>8672</v>
      </c>
      <c r="AN172" s="278" t="s">
        <v>8672</v>
      </c>
      <c r="AO172" s="278" t="s">
        <v>8672</v>
      </c>
      <c r="AP172" s="278" t="s">
        <v>8672</v>
      </c>
      <c r="AQ172" s="278" t="s">
        <v>8672</v>
      </c>
      <c r="AR172" s="278" t="s">
        <v>8672</v>
      </c>
      <c r="AS172" s="278" t="s">
        <v>8672</v>
      </c>
      <c r="AT172" s="278" t="s">
        <v>8672</v>
      </c>
      <c r="AU172" s="278" t="str">
        <f>_xlfn.IFNA(VLOOKUP(C172,'INFORM Severity - hidden'!$C$5:$G$155,5,FALSE),"-")</f>
        <v>-</v>
      </c>
    </row>
    <row r="173" spans="1:47" x14ac:dyDescent="0.35">
      <c r="A173"/>
      <c r="B173"/>
      <c r="C173" t="s">
        <v>8741</v>
      </c>
      <c r="D173" s="278" t="str">
        <f t="shared" si="2"/>
        <v>-</v>
      </c>
      <c r="E173" s="278" t="s">
        <v>8672</v>
      </c>
      <c r="F173" s="278" t="s">
        <v>8672</v>
      </c>
      <c r="G173" s="278" t="s">
        <v>8672</v>
      </c>
      <c r="H173" s="278" t="s">
        <v>8672</v>
      </c>
      <c r="I173" s="278" t="s">
        <v>8672</v>
      </c>
      <c r="J173" s="278" t="s">
        <v>8672</v>
      </c>
      <c r="K173" s="278" t="s">
        <v>8672</v>
      </c>
      <c r="L173" s="278" t="s">
        <v>8672</v>
      </c>
      <c r="M173" s="278" t="s">
        <v>8672</v>
      </c>
      <c r="N173" s="278" t="s">
        <v>8672</v>
      </c>
      <c r="O173" s="278" t="s">
        <v>8672</v>
      </c>
      <c r="P173" s="278" t="s">
        <v>8672</v>
      </c>
      <c r="Q173" s="278" t="s">
        <v>8672</v>
      </c>
      <c r="R173" s="278" t="s">
        <v>8672</v>
      </c>
      <c r="S173" s="278" t="s">
        <v>8672</v>
      </c>
      <c r="T173" s="278" t="s">
        <v>8672</v>
      </c>
      <c r="U173" s="278" t="s">
        <v>8672</v>
      </c>
      <c r="V173" s="278" t="s">
        <v>8672</v>
      </c>
      <c r="W173" s="278" t="s">
        <v>8672</v>
      </c>
      <c r="X173" s="278" t="s">
        <v>8672</v>
      </c>
      <c r="Y173" s="278" t="s">
        <v>8672</v>
      </c>
      <c r="Z173" s="278" t="s">
        <v>8672</v>
      </c>
      <c r="AA173" s="278" t="s">
        <v>8672</v>
      </c>
      <c r="AB173" s="278">
        <v>2.5</v>
      </c>
      <c r="AC173" s="278">
        <v>2.5</v>
      </c>
      <c r="AD173" s="278">
        <v>2.5</v>
      </c>
      <c r="AE173" s="278">
        <v>2.5</v>
      </c>
      <c r="AF173" s="278">
        <v>2.5</v>
      </c>
      <c r="AG173" s="278" t="s">
        <v>8672</v>
      </c>
      <c r="AH173" s="278" t="s">
        <v>8672</v>
      </c>
      <c r="AI173" s="278" t="s">
        <v>8672</v>
      </c>
      <c r="AJ173" s="278" t="s">
        <v>8672</v>
      </c>
      <c r="AK173" s="278" t="s">
        <v>8672</v>
      </c>
      <c r="AL173" s="278" t="s">
        <v>8672</v>
      </c>
      <c r="AM173" s="278" t="s">
        <v>8672</v>
      </c>
      <c r="AN173" s="278" t="s">
        <v>8672</v>
      </c>
      <c r="AO173" s="278" t="s">
        <v>8672</v>
      </c>
      <c r="AP173" s="278" t="s">
        <v>8672</v>
      </c>
      <c r="AQ173" s="278" t="s">
        <v>8672</v>
      </c>
      <c r="AR173" s="278" t="s">
        <v>8672</v>
      </c>
      <c r="AS173" s="278" t="s">
        <v>8672</v>
      </c>
      <c r="AT173" s="278" t="s">
        <v>8672</v>
      </c>
      <c r="AU173" s="278" t="str">
        <f>_xlfn.IFNA(VLOOKUP(C173,'INFORM Severity - hidden'!$C$5:$G$155,5,FALSE),"-")</f>
        <v>-</v>
      </c>
    </row>
    <row r="174" spans="1:47" x14ac:dyDescent="0.35">
      <c r="A174" t="s">
        <v>759</v>
      </c>
      <c r="B174" t="s">
        <v>2116</v>
      </c>
      <c r="C174" t="s">
        <v>2117</v>
      </c>
      <c r="D174" s="278" t="str">
        <f t="shared" si="2"/>
        <v>Stable</v>
      </c>
      <c r="E174" s="278" t="s">
        <v>8672</v>
      </c>
      <c r="F174" s="278" t="s">
        <v>8672</v>
      </c>
      <c r="G174" s="278" t="s">
        <v>8672</v>
      </c>
      <c r="H174" s="278" t="s">
        <v>8672</v>
      </c>
      <c r="I174" s="278" t="s">
        <v>8672</v>
      </c>
      <c r="J174" s="278" t="s">
        <v>8672</v>
      </c>
      <c r="K174" s="278" t="s">
        <v>8672</v>
      </c>
      <c r="L174" s="278" t="s">
        <v>8672</v>
      </c>
      <c r="M174" s="278" t="s">
        <v>8672</v>
      </c>
      <c r="N174" s="278" t="s">
        <v>8672</v>
      </c>
      <c r="O174" s="278" t="s">
        <v>8672</v>
      </c>
      <c r="P174" s="278" t="s">
        <v>8672</v>
      </c>
      <c r="Q174" s="278" t="s">
        <v>8672</v>
      </c>
      <c r="R174" s="278" t="s">
        <v>8672</v>
      </c>
      <c r="S174" s="278" t="s">
        <v>8672</v>
      </c>
      <c r="T174" s="278" t="s">
        <v>8672</v>
      </c>
      <c r="U174" s="278" t="s">
        <v>8672</v>
      </c>
      <c r="V174" s="278" t="s">
        <v>8672</v>
      </c>
      <c r="W174" s="278" t="s">
        <v>8672</v>
      </c>
      <c r="X174" s="278" t="s">
        <v>8672</v>
      </c>
      <c r="Y174" s="278" t="s">
        <v>8672</v>
      </c>
      <c r="Z174" s="278" t="s">
        <v>8672</v>
      </c>
      <c r="AA174" s="278" t="s">
        <v>8672</v>
      </c>
      <c r="AB174" s="278" t="s">
        <v>8672</v>
      </c>
      <c r="AC174" s="278" t="s">
        <v>8672</v>
      </c>
      <c r="AD174" s="278" t="s">
        <v>8672</v>
      </c>
      <c r="AE174" s="278" t="s">
        <v>8672</v>
      </c>
      <c r="AF174" s="278" t="s">
        <v>8672</v>
      </c>
      <c r="AG174" s="278" t="s">
        <v>8672</v>
      </c>
      <c r="AH174" s="278" t="s">
        <v>8672</v>
      </c>
      <c r="AI174" s="278" t="s">
        <v>8672</v>
      </c>
      <c r="AJ174" s="278" t="s">
        <v>8672</v>
      </c>
      <c r="AK174" s="278" t="s">
        <v>8672</v>
      </c>
      <c r="AL174" s="278" t="s">
        <v>8672</v>
      </c>
      <c r="AM174" s="278" t="s">
        <v>8672</v>
      </c>
      <c r="AN174" s="278">
        <v>3.1</v>
      </c>
      <c r="AO174" s="278">
        <v>3.1</v>
      </c>
      <c r="AP174" s="278">
        <v>3.1</v>
      </c>
      <c r="AQ174" s="278">
        <v>3.1</v>
      </c>
      <c r="AR174" s="278">
        <v>3.1</v>
      </c>
      <c r="AS174" s="278">
        <v>3.1</v>
      </c>
      <c r="AT174" s="278">
        <v>3.1</v>
      </c>
      <c r="AU174" s="278">
        <f>_xlfn.IFNA(VLOOKUP(C174,'INFORM Severity - hidden'!$C$5:$G$155,5,FALSE),"-")</f>
        <v>3.1</v>
      </c>
    </row>
    <row r="175" spans="1:47" x14ac:dyDescent="0.35">
      <c r="A175"/>
      <c r="B175"/>
      <c r="C175" t="s">
        <v>8742</v>
      </c>
      <c r="D175" s="278" t="str">
        <f t="shared" si="2"/>
        <v>-</v>
      </c>
      <c r="E175" s="278" t="s">
        <v>8672</v>
      </c>
      <c r="F175" s="278" t="s">
        <v>8672</v>
      </c>
      <c r="G175" s="278" t="s">
        <v>8672</v>
      </c>
      <c r="H175" s="278" t="s">
        <v>8672</v>
      </c>
      <c r="I175" s="278" t="s">
        <v>8672</v>
      </c>
      <c r="J175" s="278" t="s">
        <v>8672</v>
      </c>
      <c r="K175" s="278" t="s">
        <v>8672</v>
      </c>
      <c r="L175" s="278" t="s">
        <v>8672</v>
      </c>
      <c r="M175" s="278" t="s">
        <v>8672</v>
      </c>
      <c r="N175" s="278" t="s">
        <v>8672</v>
      </c>
      <c r="O175" s="278" t="s">
        <v>8672</v>
      </c>
      <c r="P175" s="278" t="s">
        <v>8672</v>
      </c>
      <c r="Q175" s="278" t="s">
        <v>8672</v>
      </c>
      <c r="R175" s="278" t="s">
        <v>8672</v>
      </c>
      <c r="S175" s="278" t="s">
        <v>8672</v>
      </c>
      <c r="T175" s="278" t="s">
        <v>8672</v>
      </c>
      <c r="U175" s="278" t="s">
        <v>8672</v>
      </c>
      <c r="V175" s="278" t="s">
        <v>8672</v>
      </c>
      <c r="W175" s="278" t="s">
        <v>8672</v>
      </c>
      <c r="X175" s="278" t="s">
        <v>8672</v>
      </c>
      <c r="Y175" s="278" t="s">
        <v>8672</v>
      </c>
      <c r="Z175" s="278" t="s">
        <v>8672</v>
      </c>
      <c r="AA175" s="278" t="s">
        <v>8672</v>
      </c>
      <c r="AB175" s="278" t="s">
        <v>8672</v>
      </c>
      <c r="AC175" s="278" t="s">
        <v>8672</v>
      </c>
      <c r="AD175" s="278" t="s">
        <v>8672</v>
      </c>
      <c r="AE175" s="278" t="s">
        <v>8672</v>
      </c>
      <c r="AF175" s="278" t="s">
        <v>8672</v>
      </c>
      <c r="AG175" s="278" t="s">
        <v>8672</v>
      </c>
      <c r="AH175" s="278" t="s">
        <v>8672</v>
      </c>
      <c r="AI175" s="278" t="s">
        <v>8672</v>
      </c>
      <c r="AJ175" s="278" t="s">
        <v>8672</v>
      </c>
      <c r="AK175" s="278" t="s">
        <v>8672</v>
      </c>
      <c r="AL175" s="278" t="s">
        <v>8672</v>
      </c>
      <c r="AM175" s="278" t="s">
        <v>8672</v>
      </c>
      <c r="AN175" s="278" t="s">
        <v>8672</v>
      </c>
      <c r="AO175" s="278" t="s">
        <v>8672</v>
      </c>
      <c r="AP175" s="278" t="s">
        <v>8672</v>
      </c>
      <c r="AQ175" s="278" t="s">
        <v>8672</v>
      </c>
      <c r="AR175" s="278" t="s">
        <v>8672</v>
      </c>
      <c r="AS175" s="278" t="s">
        <v>8672</v>
      </c>
      <c r="AT175" s="278" t="s">
        <v>8672</v>
      </c>
      <c r="AU175" s="278" t="str">
        <f>_xlfn.IFNA(VLOOKUP(C175,'INFORM Severity - hidden'!$C$5:$G$155,5,FALSE),"-")</f>
        <v>-</v>
      </c>
    </row>
    <row r="176" spans="1:47" x14ac:dyDescent="0.35">
      <c r="A176" t="s">
        <v>3850</v>
      </c>
      <c r="B176" t="s">
        <v>3848</v>
      </c>
      <c r="C176" t="s">
        <v>3849</v>
      </c>
      <c r="D176" s="278" t="str">
        <f t="shared" si="2"/>
        <v>Increasing</v>
      </c>
      <c r="E176" s="278" t="s">
        <v>8672</v>
      </c>
      <c r="F176" s="278" t="s">
        <v>8672</v>
      </c>
      <c r="G176" s="278" t="s">
        <v>8672</v>
      </c>
      <c r="H176" s="278" t="s">
        <v>8672</v>
      </c>
      <c r="I176" s="278" t="s">
        <v>8672</v>
      </c>
      <c r="J176" s="278" t="s">
        <v>8672</v>
      </c>
      <c r="K176" s="278" t="s">
        <v>8672</v>
      </c>
      <c r="L176" s="278" t="s">
        <v>8672</v>
      </c>
      <c r="M176" s="278" t="s">
        <v>8672</v>
      </c>
      <c r="N176" s="278" t="s">
        <v>8672</v>
      </c>
      <c r="O176" s="278" t="s">
        <v>8672</v>
      </c>
      <c r="P176" s="278" t="s">
        <v>8672</v>
      </c>
      <c r="Q176" s="278" t="s">
        <v>8672</v>
      </c>
      <c r="R176" s="278" t="s">
        <v>8672</v>
      </c>
      <c r="S176" s="278" t="s">
        <v>8672</v>
      </c>
      <c r="T176" s="278" t="s">
        <v>8672</v>
      </c>
      <c r="U176" s="278" t="s">
        <v>8672</v>
      </c>
      <c r="V176" s="278" t="s">
        <v>8672</v>
      </c>
      <c r="W176" s="278" t="s">
        <v>8672</v>
      </c>
      <c r="X176" s="278" t="s">
        <v>8672</v>
      </c>
      <c r="Y176" s="278" t="s">
        <v>8672</v>
      </c>
      <c r="Z176" s="278" t="s">
        <v>8672</v>
      </c>
      <c r="AA176" s="278" t="s">
        <v>8672</v>
      </c>
      <c r="AB176" s="278" t="s">
        <v>8672</v>
      </c>
      <c r="AC176" s="278" t="s">
        <v>8672</v>
      </c>
      <c r="AD176" s="278" t="s">
        <v>8672</v>
      </c>
      <c r="AE176" s="278" t="s">
        <v>8672</v>
      </c>
      <c r="AF176" s="278" t="s">
        <v>8672</v>
      </c>
      <c r="AG176" s="278" t="s">
        <v>8672</v>
      </c>
      <c r="AH176" s="278" t="s">
        <v>8672</v>
      </c>
      <c r="AI176" s="278" t="s">
        <v>8672</v>
      </c>
      <c r="AJ176" s="278" t="s">
        <v>8672</v>
      </c>
      <c r="AK176" s="278" t="s">
        <v>8672</v>
      </c>
      <c r="AL176" s="278" t="s">
        <v>8672</v>
      </c>
      <c r="AM176" s="278" t="s">
        <v>8672</v>
      </c>
      <c r="AN176" s="278" t="s">
        <v>8672</v>
      </c>
      <c r="AO176" s="278" t="s">
        <v>8672</v>
      </c>
      <c r="AP176" s="278">
        <v>1.2</v>
      </c>
      <c r="AQ176" s="278">
        <v>1.6</v>
      </c>
      <c r="AR176" s="278">
        <v>1.6</v>
      </c>
      <c r="AS176" s="278">
        <v>1.7</v>
      </c>
      <c r="AT176" s="278">
        <v>1.7</v>
      </c>
      <c r="AU176" s="278">
        <f>_xlfn.IFNA(VLOOKUP(C176,'INFORM Severity - hidden'!$C$5:$G$155,5,FALSE),"-")</f>
        <v>2.9</v>
      </c>
    </row>
    <row r="177" spans="1:47" x14ac:dyDescent="0.35">
      <c r="A177" t="s">
        <v>45</v>
      </c>
      <c r="B177" t="s">
        <v>43</v>
      </c>
      <c r="C177" t="s">
        <v>44</v>
      </c>
      <c r="D177" s="278" t="str">
        <f t="shared" si="2"/>
        <v>Stable</v>
      </c>
      <c r="E177" s="278">
        <v>3.6</v>
      </c>
      <c r="F177" s="278">
        <v>3.6</v>
      </c>
      <c r="G177" s="278">
        <v>3.6</v>
      </c>
      <c r="H177" s="278">
        <v>3.9</v>
      </c>
      <c r="I177" s="278">
        <v>3.9</v>
      </c>
      <c r="J177" s="278">
        <v>3.9</v>
      </c>
      <c r="K177" s="278">
        <v>3.9</v>
      </c>
      <c r="L177" s="278">
        <v>3.9</v>
      </c>
      <c r="M177" s="278">
        <v>3.9</v>
      </c>
      <c r="N177" s="278">
        <v>3.9</v>
      </c>
      <c r="O177" s="278">
        <v>4.0999999999999996</v>
      </c>
      <c r="P177" s="278">
        <v>4.0999999999999996</v>
      </c>
      <c r="Q177" s="278">
        <v>4.0999999999999996</v>
      </c>
      <c r="R177" s="278">
        <v>4.0999999999999996</v>
      </c>
      <c r="S177" s="278">
        <v>4.0999999999999996</v>
      </c>
      <c r="T177" s="278">
        <v>4.0999999999999996</v>
      </c>
      <c r="U177" s="278">
        <v>4</v>
      </c>
      <c r="V177" s="278">
        <v>4</v>
      </c>
      <c r="W177" s="278">
        <v>4</v>
      </c>
      <c r="X177" s="278">
        <v>4</v>
      </c>
      <c r="Y177" s="278">
        <v>4</v>
      </c>
      <c r="Z177" s="278">
        <v>4</v>
      </c>
      <c r="AA177" s="278">
        <v>3.7</v>
      </c>
      <c r="AB177" s="278">
        <v>3.7</v>
      </c>
      <c r="AC177" s="278">
        <v>3.7</v>
      </c>
      <c r="AD177" s="278">
        <v>3.7</v>
      </c>
      <c r="AE177" s="278">
        <v>3.8</v>
      </c>
      <c r="AF177" s="278">
        <v>3.7</v>
      </c>
      <c r="AG177" s="278">
        <v>3.7</v>
      </c>
      <c r="AH177" s="278">
        <v>3.8</v>
      </c>
      <c r="AI177" s="278">
        <v>3.8</v>
      </c>
      <c r="AJ177" s="278">
        <v>3.8</v>
      </c>
      <c r="AK177" s="278">
        <v>3.8</v>
      </c>
      <c r="AL177" s="278">
        <v>3.8</v>
      </c>
      <c r="AM177" s="278">
        <v>3.8</v>
      </c>
      <c r="AN177" s="278">
        <v>3.8</v>
      </c>
      <c r="AO177" s="278">
        <v>3.8</v>
      </c>
      <c r="AP177" s="278">
        <v>3.8</v>
      </c>
      <c r="AQ177" s="278">
        <v>3.8</v>
      </c>
      <c r="AR177" s="278">
        <v>3.8</v>
      </c>
      <c r="AS177" s="278">
        <v>3.8</v>
      </c>
      <c r="AT177" s="278">
        <v>3.8</v>
      </c>
      <c r="AU177" s="278">
        <f>_xlfn.IFNA(VLOOKUP(C177,'INFORM Severity - hidden'!$C$5:$G$155,5,FALSE),"-")</f>
        <v>3.8</v>
      </c>
    </row>
    <row r="178" spans="1:47" x14ac:dyDescent="0.35">
      <c r="A178" t="s">
        <v>179</v>
      </c>
      <c r="B178" t="s">
        <v>177</v>
      </c>
      <c r="C178" t="s">
        <v>178</v>
      </c>
      <c r="D178" s="278" t="str">
        <f t="shared" si="2"/>
        <v>Decreasing</v>
      </c>
      <c r="E178" s="278" t="s">
        <v>8672</v>
      </c>
      <c r="F178" s="278">
        <v>3.6</v>
      </c>
      <c r="G178" s="278">
        <v>3.6</v>
      </c>
      <c r="H178" s="278">
        <v>3.8</v>
      </c>
      <c r="I178" s="278">
        <v>3.8</v>
      </c>
      <c r="J178" s="278">
        <v>3.8</v>
      </c>
      <c r="K178" s="278">
        <v>3.8</v>
      </c>
      <c r="L178" s="278">
        <v>3.8</v>
      </c>
      <c r="M178" s="278">
        <v>3.8</v>
      </c>
      <c r="N178" s="278">
        <v>3.8</v>
      </c>
      <c r="O178" s="278">
        <v>3.8</v>
      </c>
      <c r="P178" s="278">
        <v>3.8</v>
      </c>
      <c r="Q178" s="278">
        <v>3.8</v>
      </c>
      <c r="R178" s="278">
        <v>3.8</v>
      </c>
      <c r="S178" s="278">
        <v>3.8</v>
      </c>
      <c r="T178" s="278">
        <v>3.8</v>
      </c>
      <c r="U178" s="278">
        <v>3.9</v>
      </c>
      <c r="V178" s="278">
        <v>3.9</v>
      </c>
      <c r="W178" s="278">
        <v>3.9</v>
      </c>
      <c r="X178" s="278">
        <v>3.9</v>
      </c>
      <c r="Y178" s="278">
        <v>3.9</v>
      </c>
      <c r="Z178" s="278">
        <v>3.9</v>
      </c>
      <c r="AA178" s="278">
        <v>3.9</v>
      </c>
      <c r="AB178" s="278">
        <v>3.9</v>
      </c>
      <c r="AC178" s="278">
        <v>3.9</v>
      </c>
      <c r="AD178" s="278">
        <v>4</v>
      </c>
      <c r="AE178" s="278">
        <v>4</v>
      </c>
      <c r="AF178" s="278">
        <v>4</v>
      </c>
      <c r="AG178" s="278">
        <v>4</v>
      </c>
      <c r="AH178" s="278">
        <v>4.2</v>
      </c>
      <c r="AI178" s="278">
        <v>4.2</v>
      </c>
      <c r="AJ178" s="278">
        <v>4.2</v>
      </c>
      <c r="AK178" s="278">
        <v>4.2</v>
      </c>
      <c r="AL178" s="278">
        <v>4.2</v>
      </c>
      <c r="AM178" s="278">
        <v>3.9</v>
      </c>
      <c r="AN178" s="278">
        <v>3.8</v>
      </c>
      <c r="AO178" s="278">
        <v>3.8</v>
      </c>
      <c r="AP178" s="278">
        <v>3.8</v>
      </c>
      <c r="AQ178" s="278">
        <v>3.8</v>
      </c>
      <c r="AR178" s="278">
        <v>3.8</v>
      </c>
      <c r="AS178" s="278">
        <v>3.7</v>
      </c>
      <c r="AT178" s="278">
        <v>3.7</v>
      </c>
      <c r="AU178" s="278">
        <f>_xlfn.IFNA(VLOOKUP(C178,'INFORM Severity - hidden'!$C$5:$G$155,5,FALSE),"-")</f>
        <v>3.7</v>
      </c>
    </row>
    <row r="179" spans="1:47" x14ac:dyDescent="0.35">
      <c r="A179" t="s">
        <v>714</v>
      </c>
      <c r="B179" t="s">
        <v>712</v>
      </c>
      <c r="C179" t="s">
        <v>713</v>
      </c>
      <c r="D179" s="278" t="str">
        <f t="shared" si="2"/>
        <v>Increasing</v>
      </c>
      <c r="E179" s="278" t="s">
        <v>8672</v>
      </c>
      <c r="F179" s="278" t="s">
        <v>8672</v>
      </c>
      <c r="G179" s="278">
        <v>4.2</v>
      </c>
      <c r="H179" s="278">
        <v>4.2</v>
      </c>
      <c r="I179" s="278">
        <v>4.2</v>
      </c>
      <c r="J179" s="278">
        <v>4.2</v>
      </c>
      <c r="K179" s="278">
        <v>4.2</v>
      </c>
      <c r="L179" s="278">
        <v>4.2</v>
      </c>
      <c r="M179" s="278">
        <v>4.2</v>
      </c>
      <c r="N179" s="278">
        <v>4.3</v>
      </c>
      <c r="O179" s="278">
        <v>4.3</v>
      </c>
      <c r="P179" s="278">
        <v>4.3</v>
      </c>
      <c r="Q179" s="278">
        <v>4.3</v>
      </c>
      <c r="R179" s="278">
        <v>4.3</v>
      </c>
      <c r="S179" s="278">
        <v>4.3</v>
      </c>
      <c r="T179" s="278">
        <v>4.3</v>
      </c>
      <c r="U179" s="278">
        <v>4.0999999999999996</v>
      </c>
      <c r="V179" s="278">
        <v>4</v>
      </c>
      <c r="W179" s="278">
        <v>4</v>
      </c>
      <c r="X179" s="278">
        <v>4</v>
      </c>
      <c r="Y179" s="278">
        <v>4</v>
      </c>
      <c r="Z179" s="278">
        <v>4</v>
      </c>
      <c r="AA179" s="278">
        <v>4.0999999999999996</v>
      </c>
      <c r="AB179" s="278">
        <v>4.0999999999999996</v>
      </c>
      <c r="AC179" s="278">
        <v>4.0999999999999996</v>
      </c>
      <c r="AD179" s="278">
        <v>4.0999999999999996</v>
      </c>
      <c r="AE179" s="278">
        <v>4.2</v>
      </c>
      <c r="AF179" s="278">
        <v>4.2</v>
      </c>
      <c r="AG179" s="278">
        <v>4.2</v>
      </c>
      <c r="AH179" s="278">
        <v>4.3</v>
      </c>
      <c r="AI179" s="278">
        <v>4.3</v>
      </c>
      <c r="AJ179" s="278">
        <v>4.3</v>
      </c>
      <c r="AK179" s="278">
        <v>4.3</v>
      </c>
      <c r="AL179" s="278">
        <v>4.2</v>
      </c>
      <c r="AM179" s="278">
        <v>4.2</v>
      </c>
      <c r="AN179" s="278">
        <v>4.2</v>
      </c>
      <c r="AO179" s="278">
        <v>4.2</v>
      </c>
      <c r="AP179" s="278">
        <v>4.2</v>
      </c>
      <c r="AQ179" s="278">
        <v>4.2</v>
      </c>
      <c r="AR179" s="278">
        <v>4.3</v>
      </c>
      <c r="AS179" s="278">
        <v>4.3</v>
      </c>
      <c r="AT179" s="278">
        <v>4.3</v>
      </c>
      <c r="AU179" s="278">
        <f>_xlfn.IFNA(VLOOKUP(C179,'INFORM Severity - hidden'!$C$5:$G$155,5,FALSE),"-")</f>
        <v>4.3</v>
      </c>
    </row>
    <row r="180" spans="1:47" x14ac:dyDescent="0.35">
      <c r="A180" t="s">
        <v>853</v>
      </c>
      <c r="B180" t="s">
        <v>851</v>
      </c>
      <c r="C180" t="s">
        <v>852</v>
      </c>
      <c r="D180" s="278" t="str">
        <f t="shared" si="2"/>
        <v>Decreasing</v>
      </c>
      <c r="E180" s="278" t="s">
        <v>8672</v>
      </c>
      <c r="F180" s="278" t="s">
        <v>8672</v>
      </c>
      <c r="G180" s="278" t="s">
        <v>8672</v>
      </c>
      <c r="H180" s="278">
        <v>3.6</v>
      </c>
      <c r="I180" s="278">
        <v>3.6</v>
      </c>
      <c r="J180" s="278">
        <v>3.6</v>
      </c>
      <c r="K180" s="278">
        <v>3.6</v>
      </c>
      <c r="L180" s="278">
        <v>3.6</v>
      </c>
      <c r="M180" s="278">
        <v>3.6</v>
      </c>
      <c r="N180" s="278">
        <v>3.6</v>
      </c>
      <c r="O180" s="278">
        <v>3.5</v>
      </c>
      <c r="P180" s="278">
        <v>3.6</v>
      </c>
      <c r="Q180" s="278">
        <v>3.6</v>
      </c>
      <c r="R180" s="278">
        <v>3.5</v>
      </c>
      <c r="S180" s="278">
        <v>3.6</v>
      </c>
      <c r="T180" s="278">
        <v>3.6</v>
      </c>
      <c r="U180" s="278">
        <v>3.6</v>
      </c>
      <c r="V180" s="278">
        <v>3.6</v>
      </c>
      <c r="W180" s="278">
        <v>3.6</v>
      </c>
      <c r="X180" s="278">
        <v>3.6</v>
      </c>
      <c r="Y180" s="278">
        <v>3.6</v>
      </c>
      <c r="Z180" s="278">
        <v>3.6</v>
      </c>
      <c r="AA180" s="278">
        <v>3.8</v>
      </c>
      <c r="AB180" s="278">
        <v>3.8</v>
      </c>
      <c r="AC180" s="278">
        <v>3.8</v>
      </c>
      <c r="AD180" s="278">
        <v>3.8</v>
      </c>
      <c r="AE180" s="278">
        <v>3.8</v>
      </c>
      <c r="AF180" s="278">
        <v>3.8</v>
      </c>
      <c r="AG180" s="278">
        <v>3.8</v>
      </c>
      <c r="AH180" s="278">
        <v>3.7</v>
      </c>
      <c r="AI180" s="278">
        <v>3.7</v>
      </c>
      <c r="AJ180" s="278">
        <v>3.7</v>
      </c>
      <c r="AK180" s="278">
        <v>3.7</v>
      </c>
      <c r="AL180" s="278">
        <v>3.9</v>
      </c>
      <c r="AM180" s="278">
        <v>3.9</v>
      </c>
      <c r="AN180" s="278">
        <v>3.9</v>
      </c>
      <c r="AO180" s="278">
        <v>3.9</v>
      </c>
      <c r="AP180" s="278">
        <v>3.9</v>
      </c>
      <c r="AQ180" s="278">
        <v>3.9</v>
      </c>
      <c r="AR180" s="278">
        <v>3.9</v>
      </c>
      <c r="AS180" s="278">
        <v>3.8</v>
      </c>
      <c r="AT180" s="278">
        <v>3.8</v>
      </c>
      <c r="AU180" s="278">
        <f>_xlfn.IFNA(VLOOKUP(C180,'INFORM Severity - hidden'!$C$5:$G$155,5,FALSE),"-")</f>
        <v>3.8</v>
      </c>
    </row>
    <row r="181" spans="1:47" x14ac:dyDescent="0.35">
      <c r="A181" t="s">
        <v>768</v>
      </c>
      <c r="B181" t="s">
        <v>766</v>
      </c>
      <c r="C181" t="s">
        <v>767</v>
      </c>
      <c r="D181" s="278" t="str">
        <f t="shared" si="2"/>
        <v>-</v>
      </c>
      <c r="E181" s="278" t="s">
        <v>8672</v>
      </c>
      <c r="F181" s="278" t="s">
        <v>8672</v>
      </c>
      <c r="G181" s="278" t="s">
        <v>8672</v>
      </c>
      <c r="H181" s="278" t="s">
        <v>8672</v>
      </c>
      <c r="I181" s="278" t="s">
        <v>8672</v>
      </c>
      <c r="J181" s="278" t="s">
        <v>8672</v>
      </c>
      <c r="K181" s="278" t="s">
        <v>8672</v>
      </c>
      <c r="L181" s="278" t="s">
        <v>8672</v>
      </c>
      <c r="M181" s="278" t="s">
        <v>8672</v>
      </c>
      <c r="N181" s="278" t="s">
        <v>8672</v>
      </c>
      <c r="O181" s="278" t="s">
        <v>8672</v>
      </c>
      <c r="P181" s="278" t="s">
        <v>8672</v>
      </c>
      <c r="Q181" s="278" t="s">
        <v>8672</v>
      </c>
      <c r="R181" s="278" t="s">
        <v>8672</v>
      </c>
      <c r="S181" s="278" t="s">
        <v>8672</v>
      </c>
      <c r="T181" s="278" t="s">
        <v>8672</v>
      </c>
      <c r="U181" s="278" t="s">
        <v>8672</v>
      </c>
      <c r="V181" s="278" t="s">
        <v>8672</v>
      </c>
      <c r="W181" s="278" t="s">
        <v>8672</v>
      </c>
      <c r="X181" s="278" t="s">
        <v>8672</v>
      </c>
      <c r="Y181" s="278" t="s">
        <v>8672</v>
      </c>
      <c r="Z181" s="278" t="s">
        <v>8672</v>
      </c>
      <c r="AA181" s="278" t="s">
        <v>8672</v>
      </c>
      <c r="AB181" s="278" t="s">
        <v>8672</v>
      </c>
      <c r="AC181" s="278" t="s">
        <v>8672</v>
      </c>
      <c r="AD181" s="278" t="s">
        <v>8672</v>
      </c>
      <c r="AE181" s="278" t="s">
        <v>8672</v>
      </c>
      <c r="AF181" s="278" t="s">
        <v>8672</v>
      </c>
      <c r="AG181" s="278" t="s">
        <v>8672</v>
      </c>
      <c r="AH181" s="278" t="s">
        <v>8672</v>
      </c>
      <c r="AI181" s="278" t="s">
        <v>8672</v>
      </c>
      <c r="AJ181" s="278" t="s">
        <v>8672</v>
      </c>
      <c r="AK181" s="278" t="s">
        <v>8672</v>
      </c>
      <c r="AL181" s="278" t="s">
        <v>8672</v>
      </c>
      <c r="AM181" s="278" t="s">
        <v>8672</v>
      </c>
      <c r="AN181" s="278" t="s">
        <v>8672</v>
      </c>
      <c r="AO181" s="278" t="s">
        <v>8672</v>
      </c>
      <c r="AP181" s="278" t="s">
        <v>8672</v>
      </c>
      <c r="AQ181" s="278" t="s">
        <v>8672</v>
      </c>
      <c r="AR181" s="278" t="s">
        <v>8672</v>
      </c>
      <c r="AS181" s="278" t="s">
        <v>8672</v>
      </c>
      <c r="AT181" s="278" t="s">
        <v>8672</v>
      </c>
      <c r="AU181" s="278" t="str">
        <f>_xlfn.IFNA(VLOOKUP(C181,'INFORM Severity - hidden'!$C$5:$G$155,5,FALSE),"-")</f>
        <v>x</v>
      </c>
    </row>
    <row r="182" spans="1:47" x14ac:dyDescent="0.35">
      <c r="A182" t="s">
        <v>889</v>
      </c>
      <c r="B182" t="s">
        <v>887</v>
      </c>
      <c r="C182" t="s">
        <v>888</v>
      </c>
      <c r="D182" s="278" t="str">
        <f t="shared" si="2"/>
        <v>Decreasing</v>
      </c>
      <c r="E182" s="278" t="s">
        <v>8672</v>
      </c>
      <c r="F182" s="278" t="s">
        <v>8672</v>
      </c>
      <c r="G182" s="278" t="s">
        <v>8672</v>
      </c>
      <c r="H182" s="278" t="s">
        <v>8672</v>
      </c>
      <c r="I182" s="278">
        <v>4.0999999999999996</v>
      </c>
      <c r="J182" s="278">
        <v>4.2</v>
      </c>
      <c r="K182" s="278">
        <v>4.2</v>
      </c>
      <c r="L182" s="278">
        <v>4.2</v>
      </c>
      <c r="M182" s="278">
        <v>4.2</v>
      </c>
      <c r="N182" s="278">
        <v>4.2</v>
      </c>
      <c r="O182" s="278">
        <v>4.2</v>
      </c>
      <c r="P182" s="278">
        <v>4.2</v>
      </c>
      <c r="Q182" s="278">
        <v>4.2</v>
      </c>
      <c r="R182" s="278">
        <v>4.2</v>
      </c>
      <c r="S182" s="278">
        <v>4.2</v>
      </c>
      <c r="T182" s="278">
        <v>4.2</v>
      </c>
      <c r="U182" s="278">
        <v>4.2</v>
      </c>
      <c r="V182" s="278">
        <v>4</v>
      </c>
      <c r="W182" s="278">
        <v>4</v>
      </c>
      <c r="X182" s="278">
        <v>4</v>
      </c>
      <c r="Y182" s="278">
        <v>4</v>
      </c>
      <c r="Z182" s="278">
        <v>4</v>
      </c>
      <c r="AA182" s="278">
        <v>4.3</v>
      </c>
      <c r="AB182" s="278">
        <v>4.3</v>
      </c>
      <c r="AC182" s="278">
        <v>4.3</v>
      </c>
      <c r="AD182" s="278">
        <v>4.5</v>
      </c>
      <c r="AE182" s="278">
        <v>4.5</v>
      </c>
      <c r="AF182" s="278">
        <v>4.5</v>
      </c>
      <c r="AG182" s="278">
        <v>4.5</v>
      </c>
      <c r="AH182" s="278">
        <v>4.5999999999999996</v>
      </c>
      <c r="AI182" s="278">
        <v>4.5999999999999996</v>
      </c>
      <c r="AJ182" s="278">
        <v>4.5999999999999996</v>
      </c>
      <c r="AK182" s="278">
        <v>4.5999999999999996</v>
      </c>
      <c r="AL182" s="278">
        <v>4.5999999999999996</v>
      </c>
      <c r="AM182" s="278">
        <v>4.5999999999999996</v>
      </c>
      <c r="AN182" s="278">
        <v>4.3</v>
      </c>
      <c r="AO182" s="278">
        <v>4.3</v>
      </c>
      <c r="AP182" s="278">
        <v>4.3</v>
      </c>
      <c r="AQ182" s="278">
        <v>4.3</v>
      </c>
      <c r="AR182" s="278">
        <v>4.3</v>
      </c>
      <c r="AS182" s="278">
        <v>4.2</v>
      </c>
      <c r="AT182" s="278">
        <v>4.2</v>
      </c>
      <c r="AU182" s="278">
        <f>_xlfn.IFNA(VLOOKUP(C182,'INFORM Severity - hidden'!$C$5:$G$155,5,FALSE),"-")</f>
        <v>4.2</v>
      </c>
    </row>
    <row r="183" spans="1:47" x14ac:dyDescent="0.35">
      <c r="A183" t="s">
        <v>877</v>
      </c>
      <c r="B183" t="s">
        <v>875</v>
      </c>
      <c r="C183" t="s">
        <v>876</v>
      </c>
      <c r="D183" s="278" t="str">
        <f t="shared" si="2"/>
        <v>Stable</v>
      </c>
      <c r="E183" s="278" t="s">
        <v>8672</v>
      </c>
      <c r="F183" s="278" t="s">
        <v>8672</v>
      </c>
      <c r="G183" s="278" t="s">
        <v>8672</v>
      </c>
      <c r="H183" s="278" t="s">
        <v>8672</v>
      </c>
      <c r="I183" s="278" t="s">
        <v>8672</v>
      </c>
      <c r="J183" s="278" t="s">
        <v>8672</v>
      </c>
      <c r="K183" s="278" t="s">
        <v>8672</v>
      </c>
      <c r="L183" s="278" t="s">
        <v>8672</v>
      </c>
      <c r="M183" s="278" t="s">
        <v>8672</v>
      </c>
      <c r="N183" s="278" t="s">
        <v>8672</v>
      </c>
      <c r="O183" s="278" t="s">
        <v>8672</v>
      </c>
      <c r="P183" s="278" t="s">
        <v>8672</v>
      </c>
      <c r="Q183" s="278" t="s">
        <v>8672</v>
      </c>
      <c r="R183" s="278" t="s">
        <v>8672</v>
      </c>
      <c r="S183" s="278" t="s">
        <v>8672</v>
      </c>
      <c r="T183" s="278" t="s">
        <v>8672</v>
      </c>
      <c r="U183" s="278" t="s">
        <v>8672</v>
      </c>
      <c r="V183" s="278" t="s">
        <v>8672</v>
      </c>
      <c r="W183" s="278" t="s">
        <v>8672</v>
      </c>
      <c r="X183" s="278" t="s">
        <v>8672</v>
      </c>
      <c r="Y183" s="278" t="s">
        <v>8672</v>
      </c>
      <c r="Z183" s="278" t="s">
        <v>8672</v>
      </c>
      <c r="AA183" s="278" t="s">
        <v>8672</v>
      </c>
      <c r="AB183" s="278" t="s">
        <v>8672</v>
      </c>
      <c r="AC183" s="278" t="s">
        <v>8672</v>
      </c>
      <c r="AD183" s="278" t="s">
        <v>8672</v>
      </c>
      <c r="AE183" s="278" t="s">
        <v>8672</v>
      </c>
      <c r="AF183" s="278" t="s">
        <v>8672</v>
      </c>
      <c r="AG183" s="278" t="s">
        <v>8672</v>
      </c>
      <c r="AH183" s="278" t="s">
        <v>8672</v>
      </c>
      <c r="AI183" s="278" t="s">
        <v>8672</v>
      </c>
      <c r="AJ183" s="278" t="s">
        <v>8672</v>
      </c>
      <c r="AK183" s="278">
        <v>3.1</v>
      </c>
      <c r="AL183" s="278">
        <v>3.2</v>
      </c>
      <c r="AM183" s="278">
        <v>3.2</v>
      </c>
      <c r="AN183" s="278">
        <v>3.3</v>
      </c>
      <c r="AO183" s="278">
        <v>3.3</v>
      </c>
      <c r="AP183" s="278">
        <v>3.3</v>
      </c>
      <c r="AQ183" s="278">
        <v>3.2</v>
      </c>
      <c r="AR183" s="278">
        <v>3.2</v>
      </c>
      <c r="AS183" s="278">
        <v>3.2</v>
      </c>
      <c r="AT183" s="278">
        <v>3.2</v>
      </c>
      <c r="AU183" s="278">
        <f>_xlfn.IFNA(VLOOKUP(C183,'INFORM Severity - hidden'!$C$5:$G$155,5,FALSE),"-")</f>
        <v>3.2</v>
      </c>
    </row>
    <row r="184" spans="1:47" x14ac:dyDescent="0.35">
      <c r="A184" t="s">
        <v>787</v>
      </c>
      <c r="B184" t="s">
        <v>785</v>
      </c>
      <c r="C184" t="s">
        <v>786</v>
      </c>
      <c r="D184" s="278" t="str">
        <f t="shared" si="2"/>
        <v>-</v>
      </c>
      <c r="E184" s="278" t="s">
        <v>8672</v>
      </c>
      <c r="F184" s="278" t="s">
        <v>8672</v>
      </c>
      <c r="G184" s="278" t="s">
        <v>8672</v>
      </c>
      <c r="H184" s="278" t="s">
        <v>8672</v>
      </c>
      <c r="I184" s="278" t="s">
        <v>8672</v>
      </c>
      <c r="J184" s="278" t="s">
        <v>8672</v>
      </c>
      <c r="K184" s="278" t="s">
        <v>8672</v>
      </c>
      <c r="L184" s="278" t="s">
        <v>8672</v>
      </c>
      <c r="M184" s="278" t="s">
        <v>8672</v>
      </c>
      <c r="N184" s="278" t="s">
        <v>8672</v>
      </c>
      <c r="O184" s="278" t="s">
        <v>8672</v>
      </c>
      <c r="P184" s="278" t="s">
        <v>8672</v>
      </c>
      <c r="Q184" s="278" t="s">
        <v>8672</v>
      </c>
      <c r="R184" s="278" t="s">
        <v>8672</v>
      </c>
      <c r="S184" s="278" t="s">
        <v>8672</v>
      </c>
      <c r="T184" s="278" t="s">
        <v>8672</v>
      </c>
      <c r="U184" s="278" t="s">
        <v>8672</v>
      </c>
      <c r="V184" s="278" t="s">
        <v>8672</v>
      </c>
      <c r="W184" s="278" t="s">
        <v>8672</v>
      </c>
      <c r="X184" s="278" t="s">
        <v>8672</v>
      </c>
      <c r="Y184" s="278" t="s">
        <v>8672</v>
      </c>
      <c r="Z184" s="278" t="s">
        <v>8672</v>
      </c>
      <c r="AA184" s="278" t="s">
        <v>8672</v>
      </c>
      <c r="AB184" s="278" t="s">
        <v>8672</v>
      </c>
      <c r="AC184" s="278" t="s">
        <v>8672</v>
      </c>
      <c r="AD184" s="278" t="s">
        <v>8672</v>
      </c>
      <c r="AE184" s="278" t="s">
        <v>8672</v>
      </c>
      <c r="AF184" s="278" t="s">
        <v>8672</v>
      </c>
      <c r="AG184" s="278" t="s">
        <v>8672</v>
      </c>
      <c r="AH184" s="278" t="s">
        <v>8672</v>
      </c>
      <c r="AI184" s="278" t="s">
        <v>8672</v>
      </c>
      <c r="AJ184" s="278" t="s">
        <v>8672</v>
      </c>
      <c r="AK184" s="278" t="s">
        <v>8672</v>
      </c>
      <c r="AL184" s="278" t="s">
        <v>8672</v>
      </c>
      <c r="AM184" s="278" t="s">
        <v>8672</v>
      </c>
      <c r="AN184" s="278" t="s">
        <v>8672</v>
      </c>
      <c r="AO184" s="278" t="s">
        <v>8672</v>
      </c>
      <c r="AP184" s="278" t="s">
        <v>8672</v>
      </c>
      <c r="AQ184" s="278" t="s">
        <v>8672</v>
      </c>
      <c r="AR184" s="278" t="s">
        <v>8672</v>
      </c>
      <c r="AS184" s="278" t="s">
        <v>8672</v>
      </c>
      <c r="AT184" s="278" t="s">
        <v>8672</v>
      </c>
      <c r="AU184" s="278" t="str">
        <f>_xlfn.IFNA(VLOOKUP(C184,'INFORM Severity - hidden'!$C$5:$G$155,5,FALSE),"-")</f>
        <v>x</v>
      </c>
    </row>
    <row r="185" spans="1:47" x14ac:dyDescent="0.35">
      <c r="A185" t="s">
        <v>809</v>
      </c>
      <c r="B185" t="s">
        <v>807</v>
      </c>
      <c r="C185" t="s">
        <v>808</v>
      </c>
      <c r="D185" s="278" t="str">
        <f t="shared" si="2"/>
        <v>-</v>
      </c>
      <c r="E185" s="278" t="s">
        <v>8672</v>
      </c>
      <c r="F185" s="278" t="s">
        <v>8672</v>
      </c>
      <c r="G185" s="278" t="s">
        <v>8672</v>
      </c>
      <c r="H185" s="278" t="s">
        <v>8672</v>
      </c>
      <c r="I185" s="278" t="s">
        <v>8672</v>
      </c>
      <c r="J185" s="278" t="s">
        <v>8672</v>
      </c>
      <c r="K185" s="278" t="s">
        <v>8672</v>
      </c>
      <c r="L185" s="278" t="s">
        <v>8672</v>
      </c>
      <c r="M185" s="278" t="s">
        <v>8672</v>
      </c>
      <c r="N185" s="278" t="s">
        <v>8672</v>
      </c>
      <c r="O185" s="278" t="s">
        <v>8672</v>
      </c>
      <c r="P185" s="278" t="s">
        <v>8672</v>
      </c>
      <c r="Q185" s="278" t="s">
        <v>8672</v>
      </c>
      <c r="R185" s="278" t="s">
        <v>8672</v>
      </c>
      <c r="S185" s="278" t="s">
        <v>8672</v>
      </c>
      <c r="T185" s="278" t="s">
        <v>8672</v>
      </c>
      <c r="U185" s="278" t="s">
        <v>8672</v>
      </c>
      <c r="V185" s="278" t="s">
        <v>8672</v>
      </c>
      <c r="W185" s="278" t="s">
        <v>8672</v>
      </c>
      <c r="X185" s="278" t="s">
        <v>8672</v>
      </c>
      <c r="Y185" s="278" t="s">
        <v>8672</v>
      </c>
      <c r="Z185" s="278" t="s">
        <v>8672</v>
      </c>
      <c r="AA185" s="278" t="s">
        <v>8672</v>
      </c>
      <c r="AB185" s="278" t="s">
        <v>8672</v>
      </c>
      <c r="AC185" s="278" t="s">
        <v>8672</v>
      </c>
      <c r="AD185" s="278" t="s">
        <v>8672</v>
      </c>
      <c r="AE185" s="278" t="s">
        <v>8672</v>
      </c>
      <c r="AF185" s="278" t="s">
        <v>8672</v>
      </c>
      <c r="AG185" s="278" t="s">
        <v>8672</v>
      </c>
      <c r="AH185" s="278" t="s">
        <v>8672</v>
      </c>
      <c r="AI185" s="278" t="s">
        <v>8672</v>
      </c>
      <c r="AJ185" s="278" t="s">
        <v>8672</v>
      </c>
      <c r="AK185" s="278" t="s">
        <v>8672</v>
      </c>
      <c r="AL185" s="278" t="s">
        <v>8672</v>
      </c>
      <c r="AM185" s="278" t="s">
        <v>8672</v>
      </c>
      <c r="AN185" s="278" t="s">
        <v>8672</v>
      </c>
      <c r="AO185" s="278" t="s">
        <v>8672</v>
      </c>
      <c r="AP185" s="278" t="s">
        <v>8672</v>
      </c>
      <c r="AQ185" s="278" t="s">
        <v>8672</v>
      </c>
      <c r="AR185" s="278" t="s">
        <v>8672</v>
      </c>
      <c r="AS185" s="278" t="s">
        <v>8672</v>
      </c>
      <c r="AT185" s="278" t="s">
        <v>8672</v>
      </c>
      <c r="AU185" s="278" t="str">
        <f>_xlfn.IFNA(VLOOKUP(C185,'INFORM Severity - hidden'!$C$5:$G$155,5,FALSE),"-")</f>
        <v>x</v>
      </c>
    </row>
    <row r="186" spans="1:47" x14ac:dyDescent="0.35">
      <c r="A186" t="s">
        <v>863</v>
      </c>
      <c r="B186" t="s">
        <v>861</v>
      </c>
      <c r="C186" t="s">
        <v>862</v>
      </c>
      <c r="D186" s="278" t="str">
        <f t="shared" si="2"/>
        <v>Decreasing</v>
      </c>
      <c r="E186" s="278" t="s">
        <v>8672</v>
      </c>
      <c r="F186" s="278" t="s">
        <v>8672</v>
      </c>
      <c r="G186" s="278" t="s">
        <v>8672</v>
      </c>
      <c r="H186" s="278">
        <v>3.5</v>
      </c>
      <c r="I186" s="278">
        <v>3.5</v>
      </c>
      <c r="J186" s="278">
        <v>3.5</v>
      </c>
      <c r="K186" s="278">
        <v>3.5</v>
      </c>
      <c r="L186" s="278">
        <v>3.5</v>
      </c>
      <c r="M186" s="278">
        <v>3.5</v>
      </c>
      <c r="N186" s="278">
        <v>3.7</v>
      </c>
      <c r="O186" s="278">
        <v>3.7</v>
      </c>
      <c r="P186" s="278">
        <v>3.7</v>
      </c>
      <c r="Q186" s="278">
        <v>3.7</v>
      </c>
      <c r="R186" s="278">
        <v>3.7</v>
      </c>
      <c r="S186" s="278">
        <v>3.7</v>
      </c>
      <c r="T186" s="278">
        <v>3.7</v>
      </c>
      <c r="U186" s="278">
        <v>3.7</v>
      </c>
      <c r="V186" s="278">
        <v>3.4</v>
      </c>
      <c r="W186" s="278">
        <v>3.4</v>
      </c>
      <c r="X186" s="278">
        <v>3.4</v>
      </c>
      <c r="Y186" s="278">
        <v>3.4</v>
      </c>
      <c r="Z186" s="278">
        <v>3.3</v>
      </c>
      <c r="AA186" s="278">
        <v>3.6</v>
      </c>
      <c r="AB186" s="278">
        <v>3.6</v>
      </c>
      <c r="AC186" s="278">
        <v>3.6</v>
      </c>
      <c r="AD186" s="278">
        <v>3.6</v>
      </c>
      <c r="AE186" s="278">
        <v>3.6</v>
      </c>
      <c r="AF186" s="278">
        <v>3.6</v>
      </c>
      <c r="AG186" s="278">
        <v>3.6</v>
      </c>
      <c r="AH186" s="278">
        <v>3.7</v>
      </c>
      <c r="AI186" s="278">
        <v>3.7</v>
      </c>
      <c r="AJ186" s="278">
        <v>3.7</v>
      </c>
      <c r="AK186" s="278">
        <v>3.7</v>
      </c>
      <c r="AL186" s="278">
        <v>3.7</v>
      </c>
      <c r="AM186" s="278">
        <v>3.4</v>
      </c>
      <c r="AN186" s="278">
        <v>3.5</v>
      </c>
      <c r="AO186" s="278">
        <v>3.8</v>
      </c>
      <c r="AP186" s="278">
        <v>3.8</v>
      </c>
      <c r="AQ186" s="278">
        <v>3.9</v>
      </c>
      <c r="AR186" s="278">
        <v>3.9</v>
      </c>
      <c r="AS186" s="278">
        <v>3.9</v>
      </c>
      <c r="AT186" s="278">
        <v>3.8</v>
      </c>
      <c r="AU186" s="278">
        <f>_xlfn.IFNA(VLOOKUP(C186,'INFORM Severity - hidden'!$C$5:$G$155,5,FALSE),"-")</f>
        <v>3.8</v>
      </c>
    </row>
    <row r="187" spans="1:47" x14ac:dyDescent="0.35">
      <c r="A187" t="s">
        <v>1240</v>
      </c>
      <c r="B187" t="s">
        <v>1238</v>
      </c>
      <c r="C187" t="s">
        <v>1239</v>
      </c>
      <c r="D187" s="278" t="str">
        <f t="shared" si="2"/>
        <v>Decreasing</v>
      </c>
      <c r="E187" s="278" t="s">
        <v>8672</v>
      </c>
      <c r="F187" s="278" t="s">
        <v>8672</v>
      </c>
      <c r="G187" s="278" t="s">
        <v>8672</v>
      </c>
      <c r="H187" s="278" t="s">
        <v>8672</v>
      </c>
      <c r="I187" s="278" t="s">
        <v>8672</v>
      </c>
      <c r="J187" s="278" t="s">
        <v>8672</v>
      </c>
      <c r="K187" s="278" t="s">
        <v>8672</v>
      </c>
      <c r="L187" s="278" t="s">
        <v>8672</v>
      </c>
      <c r="M187" s="278" t="s">
        <v>8672</v>
      </c>
      <c r="N187" s="278" t="s">
        <v>8672</v>
      </c>
      <c r="O187" s="278" t="s">
        <v>8672</v>
      </c>
      <c r="P187" s="278" t="s">
        <v>8672</v>
      </c>
      <c r="Q187" s="278" t="s">
        <v>8672</v>
      </c>
      <c r="R187" s="278">
        <v>3.5</v>
      </c>
      <c r="S187" s="278">
        <v>3.5</v>
      </c>
      <c r="T187" s="278">
        <v>3.5</v>
      </c>
      <c r="U187" s="278">
        <v>3.5</v>
      </c>
      <c r="V187" s="278">
        <v>3.5</v>
      </c>
      <c r="W187" s="278">
        <v>3.5</v>
      </c>
      <c r="X187" s="278">
        <v>3.5</v>
      </c>
      <c r="Y187" s="278">
        <v>3.5</v>
      </c>
      <c r="Z187" s="278">
        <v>3.5</v>
      </c>
      <c r="AA187" s="278">
        <v>3.5</v>
      </c>
      <c r="AB187" s="278">
        <v>3.5</v>
      </c>
      <c r="AC187" s="278">
        <v>3.5</v>
      </c>
      <c r="AD187" s="278">
        <v>3.5</v>
      </c>
      <c r="AE187" s="278">
        <v>3.5</v>
      </c>
      <c r="AF187" s="278">
        <v>3.6</v>
      </c>
      <c r="AG187" s="278">
        <v>3.6</v>
      </c>
      <c r="AH187" s="278">
        <v>3.9</v>
      </c>
      <c r="AI187" s="278">
        <v>3.6</v>
      </c>
      <c r="AJ187" s="278">
        <v>3.6</v>
      </c>
      <c r="AK187" s="278">
        <v>3.6</v>
      </c>
      <c r="AL187" s="278">
        <v>3.5</v>
      </c>
      <c r="AM187" s="278">
        <v>3.6</v>
      </c>
      <c r="AN187" s="278">
        <v>3.6</v>
      </c>
      <c r="AO187" s="278">
        <v>3.6</v>
      </c>
      <c r="AP187" s="278">
        <v>3.6</v>
      </c>
      <c r="AQ187" s="278">
        <v>3.5</v>
      </c>
      <c r="AR187" s="278">
        <v>3.5</v>
      </c>
      <c r="AS187" s="278">
        <v>3.4</v>
      </c>
      <c r="AT187" s="278">
        <v>3.4</v>
      </c>
      <c r="AU187" s="278">
        <f>_xlfn.IFNA(VLOOKUP(C187,'INFORM Severity - hidden'!$C$5:$G$155,5,FALSE),"-")</f>
        <v>3.4</v>
      </c>
    </row>
    <row r="188" spans="1:47" x14ac:dyDescent="0.35">
      <c r="A188" t="s">
        <v>1541</v>
      </c>
      <c r="B188" t="s">
        <v>1539</v>
      </c>
      <c r="C188" t="s">
        <v>1540</v>
      </c>
      <c r="D188" s="278" t="str">
        <f t="shared" si="2"/>
        <v>-</v>
      </c>
      <c r="E188" s="278" t="s">
        <v>8672</v>
      </c>
      <c r="F188" s="278" t="s">
        <v>8672</v>
      </c>
      <c r="G188" s="278" t="s">
        <v>8672</v>
      </c>
      <c r="H188" s="278" t="s">
        <v>8672</v>
      </c>
      <c r="I188" s="278" t="s">
        <v>8672</v>
      </c>
      <c r="J188" s="278" t="s">
        <v>8672</v>
      </c>
      <c r="K188" s="278" t="s">
        <v>8672</v>
      </c>
      <c r="L188" s="278" t="s">
        <v>8672</v>
      </c>
      <c r="M188" s="278" t="s">
        <v>8672</v>
      </c>
      <c r="N188" s="278" t="s">
        <v>8672</v>
      </c>
      <c r="O188" s="278" t="s">
        <v>8672</v>
      </c>
      <c r="P188" s="278" t="s">
        <v>8672</v>
      </c>
      <c r="Q188" s="278" t="s">
        <v>8672</v>
      </c>
      <c r="R188" s="278" t="s">
        <v>8672</v>
      </c>
      <c r="S188" s="278" t="s">
        <v>8672</v>
      </c>
      <c r="T188" s="278" t="s">
        <v>8672</v>
      </c>
      <c r="U188" s="278" t="s">
        <v>8672</v>
      </c>
      <c r="V188" s="278" t="s">
        <v>8672</v>
      </c>
      <c r="W188" s="278" t="s">
        <v>8672</v>
      </c>
      <c r="X188" s="278" t="s">
        <v>8672</v>
      </c>
      <c r="Y188" s="278" t="s">
        <v>8672</v>
      </c>
      <c r="Z188" s="278" t="s">
        <v>8672</v>
      </c>
      <c r="AA188" s="278" t="s">
        <v>8672</v>
      </c>
      <c r="AB188" s="278" t="s">
        <v>8672</v>
      </c>
      <c r="AC188" s="278" t="s">
        <v>8672</v>
      </c>
      <c r="AD188" s="278" t="s">
        <v>8672</v>
      </c>
      <c r="AE188" s="278" t="s">
        <v>8672</v>
      </c>
      <c r="AF188" s="278" t="s">
        <v>8672</v>
      </c>
      <c r="AG188" s="278" t="s">
        <v>8672</v>
      </c>
      <c r="AH188" s="278" t="s">
        <v>8672</v>
      </c>
      <c r="AI188" s="278" t="s">
        <v>8672</v>
      </c>
      <c r="AJ188" s="278" t="s">
        <v>8672</v>
      </c>
      <c r="AK188" s="278" t="s">
        <v>8672</v>
      </c>
      <c r="AL188" s="278" t="s">
        <v>8672</v>
      </c>
      <c r="AM188" s="278" t="s">
        <v>8672</v>
      </c>
      <c r="AN188" s="278" t="s">
        <v>8672</v>
      </c>
      <c r="AO188" s="278" t="s">
        <v>8672</v>
      </c>
      <c r="AP188" s="278" t="s">
        <v>8672</v>
      </c>
      <c r="AQ188" s="278" t="s">
        <v>8672</v>
      </c>
      <c r="AR188" s="278" t="s">
        <v>8672</v>
      </c>
      <c r="AS188" s="278" t="s">
        <v>8672</v>
      </c>
      <c r="AT188" s="278">
        <v>1.8</v>
      </c>
      <c r="AU188" s="278">
        <f>_xlfn.IFNA(VLOOKUP(C188,'INFORM Severity - hidden'!$C$5:$G$155,5,FALSE),"-")</f>
        <v>1.8</v>
      </c>
    </row>
    <row r="189" spans="1:47" x14ac:dyDescent="0.35">
      <c r="A189" t="s">
        <v>2535</v>
      </c>
      <c r="B189" t="s">
        <v>2533</v>
      </c>
      <c r="C189" t="s">
        <v>2534</v>
      </c>
      <c r="D189" s="278" t="str">
        <f t="shared" si="2"/>
        <v>Decreasing</v>
      </c>
      <c r="E189" s="278" t="s">
        <v>8672</v>
      </c>
      <c r="F189" s="278" t="s">
        <v>8672</v>
      </c>
      <c r="G189" s="278" t="s">
        <v>8672</v>
      </c>
      <c r="H189" s="278" t="s">
        <v>8672</v>
      </c>
      <c r="I189" s="278" t="s">
        <v>8672</v>
      </c>
      <c r="J189" s="278" t="s">
        <v>8672</v>
      </c>
      <c r="K189" s="278" t="s">
        <v>8672</v>
      </c>
      <c r="L189" s="278" t="s">
        <v>8672</v>
      </c>
      <c r="M189" s="278" t="s">
        <v>8672</v>
      </c>
      <c r="N189" s="278" t="s">
        <v>8672</v>
      </c>
      <c r="O189" s="278" t="s">
        <v>8672</v>
      </c>
      <c r="P189" s="278" t="s">
        <v>8672</v>
      </c>
      <c r="Q189" s="278" t="s">
        <v>8672</v>
      </c>
      <c r="R189" s="278" t="s">
        <v>8672</v>
      </c>
      <c r="S189" s="278" t="s">
        <v>8672</v>
      </c>
      <c r="T189" s="278" t="s">
        <v>8672</v>
      </c>
      <c r="U189" s="278" t="s">
        <v>8672</v>
      </c>
      <c r="V189" s="278" t="s">
        <v>8672</v>
      </c>
      <c r="W189" s="278" t="s">
        <v>8672</v>
      </c>
      <c r="X189" s="278" t="s">
        <v>8672</v>
      </c>
      <c r="Y189" s="278" t="s">
        <v>8672</v>
      </c>
      <c r="Z189" s="278" t="s">
        <v>8672</v>
      </c>
      <c r="AA189" s="278" t="s">
        <v>8672</v>
      </c>
      <c r="AB189" s="278" t="s">
        <v>8672</v>
      </c>
      <c r="AC189" s="278" t="s">
        <v>8672</v>
      </c>
      <c r="AD189" s="278" t="s">
        <v>8672</v>
      </c>
      <c r="AE189" s="278" t="s">
        <v>8672</v>
      </c>
      <c r="AF189" s="278" t="s">
        <v>8672</v>
      </c>
      <c r="AG189" s="278" t="s">
        <v>8672</v>
      </c>
      <c r="AH189" s="278" t="s">
        <v>8672</v>
      </c>
      <c r="AI189" s="278" t="s">
        <v>8672</v>
      </c>
      <c r="AJ189" s="278" t="s">
        <v>8672</v>
      </c>
      <c r="AK189" s="278" t="s">
        <v>8672</v>
      </c>
      <c r="AL189" s="278" t="s">
        <v>8672</v>
      </c>
      <c r="AM189" s="278" t="s">
        <v>8672</v>
      </c>
      <c r="AN189" s="278" t="s">
        <v>8672</v>
      </c>
      <c r="AO189" s="278" t="s">
        <v>8672</v>
      </c>
      <c r="AP189" s="278" t="s">
        <v>8672</v>
      </c>
      <c r="AQ189" s="278">
        <v>3.9</v>
      </c>
      <c r="AR189" s="278">
        <v>3.9</v>
      </c>
      <c r="AS189" s="278">
        <v>3.8</v>
      </c>
      <c r="AT189" s="278">
        <v>3.8</v>
      </c>
      <c r="AU189" s="278">
        <f>_xlfn.IFNA(VLOOKUP(C189,'INFORM Severity - hidden'!$C$5:$G$155,5,FALSE),"-")</f>
        <v>3.8</v>
      </c>
    </row>
    <row r="190" spans="1:47" x14ac:dyDescent="0.35">
      <c r="A190" t="s">
        <v>3862</v>
      </c>
      <c r="B190" t="s">
        <v>3860</v>
      </c>
      <c r="C190" t="s">
        <v>3861</v>
      </c>
      <c r="D190" s="278" t="str">
        <f t="shared" si="2"/>
        <v>Increasing</v>
      </c>
      <c r="E190" s="278" t="s">
        <v>8672</v>
      </c>
      <c r="F190" s="278" t="s">
        <v>8672</v>
      </c>
      <c r="G190" s="278" t="s">
        <v>8672</v>
      </c>
      <c r="H190" s="278" t="s">
        <v>8672</v>
      </c>
      <c r="I190" s="278" t="s">
        <v>8672</v>
      </c>
      <c r="J190" s="278" t="s">
        <v>8672</v>
      </c>
      <c r="K190" s="278" t="s">
        <v>8672</v>
      </c>
      <c r="L190" s="278" t="s">
        <v>8672</v>
      </c>
      <c r="M190" s="278" t="s">
        <v>8672</v>
      </c>
      <c r="N190" s="278" t="s">
        <v>8672</v>
      </c>
      <c r="O190" s="278" t="s">
        <v>8672</v>
      </c>
      <c r="P190" s="278" t="s">
        <v>8672</v>
      </c>
      <c r="Q190" s="278" t="s">
        <v>8672</v>
      </c>
      <c r="R190" s="278" t="s">
        <v>8672</v>
      </c>
      <c r="S190" s="278" t="s">
        <v>8672</v>
      </c>
      <c r="T190" s="278" t="s">
        <v>8672</v>
      </c>
      <c r="U190" s="278" t="s">
        <v>8672</v>
      </c>
      <c r="V190" s="278" t="s">
        <v>8672</v>
      </c>
      <c r="W190" s="278" t="s">
        <v>8672</v>
      </c>
      <c r="X190" s="278" t="s">
        <v>8672</v>
      </c>
      <c r="Y190" s="278" t="s">
        <v>8672</v>
      </c>
      <c r="Z190" s="278" t="s">
        <v>8672</v>
      </c>
      <c r="AA190" s="278" t="s">
        <v>8672</v>
      </c>
      <c r="AB190" s="278" t="s">
        <v>8672</v>
      </c>
      <c r="AC190" s="278" t="s">
        <v>8672</v>
      </c>
      <c r="AD190" s="278" t="s">
        <v>8672</v>
      </c>
      <c r="AE190" s="278" t="s">
        <v>8672</v>
      </c>
      <c r="AF190" s="278" t="s">
        <v>8672</v>
      </c>
      <c r="AG190" s="278" t="s">
        <v>8672</v>
      </c>
      <c r="AH190" s="278" t="s">
        <v>8672</v>
      </c>
      <c r="AI190" s="278" t="s">
        <v>8672</v>
      </c>
      <c r="AJ190" s="278" t="s">
        <v>8672</v>
      </c>
      <c r="AK190" s="278" t="s">
        <v>8672</v>
      </c>
      <c r="AL190" s="278" t="s">
        <v>8672</v>
      </c>
      <c r="AM190" s="278" t="s">
        <v>8672</v>
      </c>
      <c r="AN190" s="278" t="s">
        <v>8672</v>
      </c>
      <c r="AO190" s="278" t="s">
        <v>8672</v>
      </c>
      <c r="AP190" s="278" t="s">
        <v>8672</v>
      </c>
      <c r="AQ190" s="278">
        <v>1</v>
      </c>
      <c r="AR190" s="278">
        <v>1</v>
      </c>
      <c r="AS190" s="278">
        <v>1</v>
      </c>
      <c r="AT190" s="278">
        <v>1</v>
      </c>
      <c r="AU190" s="278">
        <f>_xlfn.IFNA(VLOOKUP(C190,'INFORM Severity - hidden'!$C$5:$G$155,5,FALSE),"-")</f>
        <v>2.2999999999999998</v>
      </c>
    </row>
    <row r="191" spans="1:47" x14ac:dyDescent="0.35">
      <c r="A191" t="s">
        <v>489</v>
      </c>
      <c r="B191" t="s">
        <v>487</v>
      </c>
      <c r="C191" t="s">
        <v>488</v>
      </c>
      <c r="D191" s="278" t="str">
        <f t="shared" si="2"/>
        <v>Increasing</v>
      </c>
      <c r="E191" s="278" t="s">
        <v>8672</v>
      </c>
      <c r="F191" s="278">
        <v>1.4</v>
      </c>
      <c r="G191" s="278">
        <v>1.4</v>
      </c>
      <c r="H191" s="278">
        <v>1.6</v>
      </c>
      <c r="I191" s="278">
        <v>1.6</v>
      </c>
      <c r="J191" s="278">
        <v>1.6</v>
      </c>
      <c r="K191" s="278">
        <v>1.6</v>
      </c>
      <c r="L191" s="278">
        <v>1.6</v>
      </c>
      <c r="M191" s="278">
        <v>1.6</v>
      </c>
      <c r="N191" s="278">
        <v>2.2999999999999998</v>
      </c>
      <c r="O191" s="278">
        <v>2.2999999999999998</v>
      </c>
      <c r="P191" s="278">
        <v>2.2999999999999998</v>
      </c>
      <c r="Q191" s="278">
        <v>2.2999999999999998</v>
      </c>
      <c r="R191" s="278">
        <v>2.2999999999999998</v>
      </c>
      <c r="S191" s="278">
        <v>2</v>
      </c>
      <c r="T191" s="278">
        <v>2</v>
      </c>
      <c r="U191" s="278">
        <v>1.8</v>
      </c>
      <c r="V191" s="278">
        <v>1.9</v>
      </c>
      <c r="W191" s="278">
        <v>1.9</v>
      </c>
      <c r="X191" s="278">
        <v>1.9</v>
      </c>
      <c r="Y191" s="278">
        <v>1.8</v>
      </c>
      <c r="Z191" s="278">
        <v>1.9</v>
      </c>
      <c r="AA191" s="278">
        <v>2</v>
      </c>
      <c r="AB191" s="278">
        <v>2</v>
      </c>
      <c r="AC191" s="278">
        <v>1.9</v>
      </c>
      <c r="AD191" s="278">
        <v>1.9</v>
      </c>
      <c r="AE191" s="278">
        <v>1.9</v>
      </c>
      <c r="AF191" s="278">
        <v>2</v>
      </c>
      <c r="AG191" s="278">
        <v>2</v>
      </c>
      <c r="AH191" s="278">
        <v>2</v>
      </c>
      <c r="AI191" s="278">
        <v>2</v>
      </c>
      <c r="AJ191" s="278">
        <v>2</v>
      </c>
      <c r="AK191" s="278">
        <v>2</v>
      </c>
      <c r="AL191" s="278">
        <v>2</v>
      </c>
      <c r="AM191" s="278">
        <v>2</v>
      </c>
      <c r="AN191" s="278">
        <v>2</v>
      </c>
      <c r="AO191" s="278">
        <v>2</v>
      </c>
      <c r="AP191" s="278">
        <v>2</v>
      </c>
      <c r="AQ191" s="278">
        <v>2.4</v>
      </c>
      <c r="AR191" s="278">
        <v>2.4</v>
      </c>
      <c r="AS191" s="278">
        <v>2.4</v>
      </c>
      <c r="AT191" s="278">
        <v>2.4</v>
      </c>
      <c r="AU191" s="278">
        <f>_xlfn.IFNA(VLOOKUP(C191,'INFORM Severity - hidden'!$C$5:$G$155,5,FALSE),"-")</f>
        <v>2.4</v>
      </c>
    </row>
    <row r="192" spans="1:47" x14ac:dyDescent="0.35">
      <c r="A192" t="s">
        <v>506</v>
      </c>
      <c r="B192" t="s">
        <v>504</v>
      </c>
      <c r="C192" t="s">
        <v>505</v>
      </c>
      <c r="D192" s="278" t="str">
        <f t="shared" si="2"/>
        <v>Stable</v>
      </c>
      <c r="E192" s="278" t="s">
        <v>8672</v>
      </c>
      <c r="F192" s="278">
        <v>3.9</v>
      </c>
      <c r="G192" s="278">
        <v>3.9</v>
      </c>
      <c r="H192" s="278">
        <v>4</v>
      </c>
      <c r="I192" s="278">
        <v>3.9</v>
      </c>
      <c r="J192" s="278">
        <v>4</v>
      </c>
      <c r="K192" s="278">
        <v>4</v>
      </c>
      <c r="L192" s="278">
        <v>4</v>
      </c>
      <c r="M192" s="278">
        <v>4</v>
      </c>
      <c r="N192" s="278">
        <v>4.0999999999999996</v>
      </c>
      <c r="O192" s="278">
        <v>4.0999999999999996</v>
      </c>
      <c r="P192" s="278">
        <v>4.0999999999999996</v>
      </c>
      <c r="Q192" s="278">
        <v>4.0999999999999996</v>
      </c>
      <c r="R192" s="278">
        <v>4.5999999999999996</v>
      </c>
      <c r="S192" s="278">
        <v>4.5999999999999996</v>
      </c>
      <c r="T192" s="278">
        <v>4.5999999999999996</v>
      </c>
      <c r="U192" s="278">
        <v>4.5999999999999996</v>
      </c>
      <c r="V192" s="278">
        <v>4.5</v>
      </c>
      <c r="W192" s="278">
        <v>4.5</v>
      </c>
      <c r="X192" s="278">
        <v>4.5</v>
      </c>
      <c r="Y192" s="278">
        <v>4.5</v>
      </c>
      <c r="Z192" s="278">
        <v>4.5</v>
      </c>
      <c r="AA192" s="278">
        <v>4.5</v>
      </c>
      <c r="AB192" s="278">
        <v>4.5</v>
      </c>
      <c r="AC192" s="278">
        <v>4.5</v>
      </c>
      <c r="AD192" s="278">
        <v>4.3</v>
      </c>
      <c r="AE192" s="278">
        <v>4.3</v>
      </c>
      <c r="AF192" s="278">
        <v>4.2</v>
      </c>
      <c r="AG192" s="278">
        <v>4.2</v>
      </c>
      <c r="AH192" s="278">
        <v>4.4000000000000004</v>
      </c>
      <c r="AI192" s="278">
        <v>4.4000000000000004</v>
      </c>
      <c r="AJ192" s="278">
        <v>4.4000000000000004</v>
      </c>
      <c r="AK192" s="278">
        <v>4.4000000000000004</v>
      </c>
      <c r="AL192" s="278">
        <v>4.4000000000000004</v>
      </c>
      <c r="AM192" s="278">
        <v>4.3</v>
      </c>
      <c r="AN192" s="278">
        <v>4.4000000000000004</v>
      </c>
      <c r="AO192" s="278">
        <v>4.3</v>
      </c>
      <c r="AP192" s="278">
        <v>4.3</v>
      </c>
      <c r="AQ192" s="278">
        <v>4.4000000000000004</v>
      </c>
      <c r="AR192" s="278">
        <v>4.4000000000000004</v>
      </c>
      <c r="AS192" s="278">
        <v>4.4000000000000004</v>
      </c>
      <c r="AT192" s="278">
        <v>4.4000000000000004</v>
      </c>
      <c r="AU192" s="278">
        <f>_xlfn.IFNA(VLOOKUP(C192,'INFORM Severity - hidden'!$C$5:$G$155,5,FALSE),"-")</f>
        <v>4.4000000000000004</v>
      </c>
    </row>
    <row r="193" spans="1:47" x14ac:dyDescent="0.35">
      <c r="A193"/>
      <c r="B193"/>
      <c r="C193" t="s">
        <v>8743</v>
      </c>
      <c r="D193" s="278" t="str">
        <f t="shared" si="2"/>
        <v>-</v>
      </c>
      <c r="E193" s="278" t="s">
        <v>8672</v>
      </c>
      <c r="F193" s="278">
        <v>3.9</v>
      </c>
      <c r="G193" s="278">
        <v>3.9</v>
      </c>
      <c r="H193" s="278" t="s">
        <v>8672</v>
      </c>
      <c r="I193" s="278" t="s">
        <v>8672</v>
      </c>
      <c r="J193" s="278" t="s">
        <v>8672</v>
      </c>
      <c r="K193" s="278" t="s">
        <v>8672</v>
      </c>
      <c r="L193" s="278" t="s">
        <v>8672</v>
      </c>
      <c r="M193" s="278" t="s">
        <v>8672</v>
      </c>
      <c r="N193" s="278" t="s">
        <v>8672</v>
      </c>
      <c r="O193" s="278" t="s">
        <v>8672</v>
      </c>
      <c r="P193" s="278" t="s">
        <v>8672</v>
      </c>
      <c r="Q193" s="278" t="s">
        <v>8672</v>
      </c>
      <c r="R193" s="278" t="s">
        <v>8672</v>
      </c>
      <c r="S193" s="278" t="s">
        <v>8672</v>
      </c>
      <c r="T193" s="278" t="s">
        <v>8672</v>
      </c>
      <c r="U193" s="278" t="s">
        <v>8672</v>
      </c>
      <c r="V193" s="278" t="s">
        <v>8672</v>
      </c>
      <c r="W193" s="278" t="s">
        <v>8672</v>
      </c>
      <c r="X193" s="278" t="s">
        <v>8672</v>
      </c>
      <c r="Y193" s="278" t="s">
        <v>8672</v>
      </c>
      <c r="Z193" s="278" t="s">
        <v>8672</v>
      </c>
      <c r="AA193" s="278" t="s">
        <v>8672</v>
      </c>
      <c r="AB193" s="278" t="s">
        <v>8672</v>
      </c>
      <c r="AC193" s="278" t="s">
        <v>8672</v>
      </c>
      <c r="AD193" s="278" t="s">
        <v>8672</v>
      </c>
      <c r="AE193" s="278" t="s">
        <v>8672</v>
      </c>
      <c r="AF193" s="278" t="s">
        <v>8672</v>
      </c>
      <c r="AG193" s="278" t="s">
        <v>8672</v>
      </c>
      <c r="AH193" s="278" t="s">
        <v>8672</v>
      </c>
      <c r="AI193" s="278" t="s">
        <v>8672</v>
      </c>
      <c r="AJ193" s="278" t="s">
        <v>8672</v>
      </c>
      <c r="AK193" s="278" t="s">
        <v>8672</v>
      </c>
      <c r="AL193" s="278" t="s">
        <v>8672</v>
      </c>
      <c r="AM193" s="278" t="s">
        <v>8672</v>
      </c>
      <c r="AN193" s="278" t="s">
        <v>8672</v>
      </c>
      <c r="AO193" s="278" t="s">
        <v>8672</v>
      </c>
      <c r="AP193" s="278" t="s">
        <v>8672</v>
      </c>
      <c r="AQ193" s="278" t="s">
        <v>8672</v>
      </c>
      <c r="AR193" s="278" t="s">
        <v>8672</v>
      </c>
      <c r="AS193" s="278" t="s">
        <v>8672</v>
      </c>
      <c r="AT193" s="278" t="s">
        <v>8672</v>
      </c>
      <c r="AU193" s="278" t="str">
        <f>_xlfn.IFNA(VLOOKUP(C193,'INFORM Severity - hidden'!$C$5:$G$155,5,FALSE),"-")</f>
        <v>-</v>
      </c>
    </row>
    <row r="194" spans="1:47" x14ac:dyDescent="0.35">
      <c r="A194"/>
      <c r="B194"/>
      <c r="C194" t="s">
        <v>8744</v>
      </c>
      <c r="D194" s="278" t="str">
        <f t="shared" si="2"/>
        <v>-</v>
      </c>
      <c r="E194" s="278" t="s">
        <v>8672</v>
      </c>
      <c r="F194" s="278">
        <v>2.1</v>
      </c>
      <c r="G194" s="278">
        <v>2.1</v>
      </c>
      <c r="H194" s="278">
        <v>2.7</v>
      </c>
      <c r="I194" s="278">
        <v>2.7</v>
      </c>
      <c r="J194" s="278">
        <v>2.7</v>
      </c>
      <c r="K194" s="278">
        <v>2.8</v>
      </c>
      <c r="L194" s="278">
        <v>2.7</v>
      </c>
      <c r="M194" s="278">
        <v>2.7</v>
      </c>
      <c r="N194" s="278">
        <v>2.7</v>
      </c>
      <c r="O194" s="278">
        <v>2.7</v>
      </c>
      <c r="P194" s="278" t="s">
        <v>8672</v>
      </c>
      <c r="Q194" s="278" t="s">
        <v>8672</v>
      </c>
      <c r="R194" s="278" t="s">
        <v>8672</v>
      </c>
      <c r="S194" s="278" t="s">
        <v>8672</v>
      </c>
      <c r="T194" s="278" t="s">
        <v>8672</v>
      </c>
      <c r="U194" s="278" t="s">
        <v>8672</v>
      </c>
      <c r="V194" s="278" t="s">
        <v>8672</v>
      </c>
      <c r="W194" s="278" t="s">
        <v>8672</v>
      </c>
      <c r="X194" s="278" t="s">
        <v>8672</v>
      </c>
      <c r="Y194" s="278" t="s">
        <v>8672</v>
      </c>
      <c r="Z194" s="278" t="s">
        <v>8672</v>
      </c>
      <c r="AA194" s="278" t="s">
        <v>8672</v>
      </c>
      <c r="AB194" s="278" t="s">
        <v>8672</v>
      </c>
      <c r="AC194" s="278" t="s">
        <v>8672</v>
      </c>
      <c r="AD194" s="278" t="s">
        <v>8672</v>
      </c>
      <c r="AE194" s="278" t="s">
        <v>8672</v>
      </c>
      <c r="AF194" s="278" t="s">
        <v>8672</v>
      </c>
      <c r="AG194" s="278" t="s">
        <v>8672</v>
      </c>
      <c r="AH194" s="278" t="s">
        <v>8672</v>
      </c>
      <c r="AI194" s="278" t="s">
        <v>8672</v>
      </c>
      <c r="AJ194" s="278" t="s">
        <v>8672</v>
      </c>
      <c r="AK194" s="278" t="s">
        <v>8672</v>
      </c>
      <c r="AL194" s="278" t="s">
        <v>8672</v>
      </c>
      <c r="AM194" s="278" t="s">
        <v>8672</v>
      </c>
      <c r="AN194" s="278" t="s">
        <v>8672</v>
      </c>
      <c r="AO194" s="278" t="s">
        <v>8672</v>
      </c>
      <c r="AP194" s="278" t="s">
        <v>8672</v>
      </c>
      <c r="AQ194" s="278" t="s">
        <v>8672</v>
      </c>
      <c r="AR194" s="278" t="s">
        <v>8672</v>
      </c>
      <c r="AS194" s="278" t="s">
        <v>8672</v>
      </c>
      <c r="AT194" s="278" t="s">
        <v>8672</v>
      </c>
      <c r="AU194" s="278" t="str">
        <f>_xlfn.IFNA(VLOOKUP(C194,'INFORM Severity - hidden'!$C$5:$G$155,5,FALSE),"-")</f>
        <v>-</v>
      </c>
    </row>
    <row r="195" spans="1:47" x14ac:dyDescent="0.35">
      <c r="A195"/>
      <c r="B195"/>
      <c r="C195" t="s">
        <v>8745</v>
      </c>
      <c r="D195" s="278" t="str">
        <f t="shared" ref="D195:D250" si="3">IF(AU195="-","-",IFERROR(IF(ROUND(AVERAGE(AS195:AU195),1)=ROUND(AVERAGE(AP195:AR195),1),"Stable",IF(ROUND(AVERAGE(AS195:AU195),1)&lt;ROUND(AVERAGE(AP195:AR195),1),"Decreasing",IF(ROUND(AVERAGE(AS195:AU195),1)&gt;ROUND(AVERAGE(AP195:AR195),1),"Increasing"))),"-"))</f>
        <v>-</v>
      </c>
      <c r="E195" s="278" t="s">
        <v>8672</v>
      </c>
      <c r="F195" s="278">
        <v>2.6</v>
      </c>
      <c r="G195" s="278">
        <v>2.6</v>
      </c>
      <c r="H195" s="278">
        <v>3.5</v>
      </c>
      <c r="I195" s="278">
        <v>3.5</v>
      </c>
      <c r="J195" s="278">
        <v>3.5</v>
      </c>
      <c r="K195" s="278">
        <v>3.5</v>
      </c>
      <c r="L195" s="278">
        <v>3.4</v>
      </c>
      <c r="M195" s="278">
        <v>3.4</v>
      </c>
      <c r="N195" s="278">
        <v>3.4</v>
      </c>
      <c r="O195" s="278">
        <v>3.4</v>
      </c>
      <c r="P195" s="278" t="s">
        <v>8672</v>
      </c>
      <c r="Q195" s="278" t="s">
        <v>8672</v>
      </c>
      <c r="R195" s="278" t="s">
        <v>8672</v>
      </c>
      <c r="S195" s="278" t="s">
        <v>8672</v>
      </c>
      <c r="T195" s="278" t="s">
        <v>8672</v>
      </c>
      <c r="U195" s="278" t="s">
        <v>8672</v>
      </c>
      <c r="V195" s="278" t="s">
        <v>8672</v>
      </c>
      <c r="W195" s="278" t="s">
        <v>8672</v>
      </c>
      <c r="X195" s="278" t="s">
        <v>8672</v>
      </c>
      <c r="Y195" s="278" t="s">
        <v>8672</v>
      </c>
      <c r="Z195" s="278" t="s">
        <v>8672</v>
      </c>
      <c r="AA195" s="278" t="s">
        <v>8672</v>
      </c>
      <c r="AB195" s="278" t="s">
        <v>8672</v>
      </c>
      <c r="AC195" s="278" t="s">
        <v>8672</v>
      </c>
      <c r="AD195" s="278" t="s">
        <v>8672</v>
      </c>
      <c r="AE195" s="278" t="s">
        <v>8672</v>
      </c>
      <c r="AF195" s="278" t="s">
        <v>8672</v>
      </c>
      <c r="AG195" s="278" t="s">
        <v>8672</v>
      </c>
      <c r="AH195" s="278" t="s">
        <v>8672</v>
      </c>
      <c r="AI195" s="278" t="s">
        <v>8672</v>
      </c>
      <c r="AJ195" s="278" t="s">
        <v>8672</v>
      </c>
      <c r="AK195" s="278" t="s">
        <v>8672</v>
      </c>
      <c r="AL195" s="278" t="s">
        <v>8672</v>
      </c>
      <c r="AM195" s="278" t="s">
        <v>8672</v>
      </c>
      <c r="AN195" s="278" t="s">
        <v>8672</v>
      </c>
      <c r="AO195" s="278" t="s">
        <v>8672</v>
      </c>
      <c r="AP195" s="278" t="s">
        <v>8672</v>
      </c>
      <c r="AQ195" s="278" t="s">
        <v>8672</v>
      </c>
      <c r="AR195" s="278" t="s">
        <v>8672</v>
      </c>
      <c r="AS195" s="278" t="s">
        <v>8672</v>
      </c>
      <c r="AT195" s="278" t="s">
        <v>8672</v>
      </c>
      <c r="AU195" s="278" t="str">
        <f>_xlfn.IFNA(VLOOKUP(C195,'INFORM Severity - hidden'!$C$5:$G$155,5,FALSE),"-")</f>
        <v>-</v>
      </c>
    </row>
    <row r="196" spans="1:47" x14ac:dyDescent="0.35">
      <c r="A196" t="s">
        <v>506</v>
      </c>
      <c r="B196" t="s">
        <v>1229</v>
      </c>
      <c r="C196" t="s">
        <v>1230</v>
      </c>
      <c r="D196" s="278" t="str">
        <f t="shared" si="3"/>
        <v>Stable</v>
      </c>
      <c r="E196" s="278" t="s">
        <v>8672</v>
      </c>
      <c r="F196" s="278" t="s">
        <v>8672</v>
      </c>
      <c r="G196" s="278" t="s">
        <v>8672</v>
      </c>
      <c r="H196" s="278" t="s">
        <v>8672</v>
      </c>
      <c r="I196" s="278" t="s">
        <v>8672</v>
      </c>
      <c r="J196" s="278" t="s">
        <v>8672</v>
      </c>
      <c r="K196" s="278" t="s">
        <v>8672</v>
      </c>
      <c r="L196" s="278" t="s">
        <v>8672</v>
      </c>
      <c r="M196" s="278" t="s">
        <v>8672</v>
      </c>
      <c r="N196" s="278" t="s">
        <v>8672</v>
      </c>
      <c r="O196" s="278" t="s">
        <v>8672</v>
      </c>
      <c r="P196" s="278" t="s">
        <v>8672</v>
      </c>
      <c r="Q196" s="278" t="s">
        <v>8672</v>
      </c>
      <c r="R196" s="278">
        <v>3.7</v>
      </c>
      <c r="S196" s="278">
        <v>3.8</v>
      </c>
      <c r="T196" s="278">
        <v>3.8</v>
      </c>
      <c r="U196" s="278">
        <v>3.8</v>
      </c>
      <c r="V196" s="278">
        <v>3.8</v>
      </c>
      <c r="W196" s="278">
        <v>3.8</v>
      </c>
      <c r="X196" s="278">
        <v>3.8</v>
      </c>
      <c r="Y196" s="278">
        <v>3.8</v>
      </c>
      <c r="Z196" s="278">
        <v>3.8</v>
      </c>
      <c r="AA196" s="278">
        <v>4.0999999999999996</v>
      </c>
      <c r="AB196" s="278">
        <v>4.0999999999999996</v>
      </c>
      <c r="AC196" s="278">
        <v>4</v>
      </c>
      <c r="AD196" s="278">
        <v>3.9</v>
      </c>
      <c r="AE196" s="278">
        <v>3.9</v>
      </c>
      <c r="AF196" s="278">
        <v>3.8</v>
      </c>
      <c r="AG196" s="278">
        <v>3.8</v>
      </c>
      <c r="AH196" s="278">
        <v>3.5</v>
      </c>
      <c r="AI196" s="278">
        <v>3.2</v>
      </c>
      <c r="AJ196" s="278">
        <v>3.2</v>
      </c>
      <c r="AK196" s="278">
        <v>3.2</v>
      </c>
      <c r="AL196" s="278">
        <v>3.2</v>
      </c>
      <c r="AM196" s="278">
        <v>3.2</v>
      </c>
      <c r="AN196" s="278">
        <v>3.2</v>
      </c>
      <c r="AO196" s="278">
        <v>3.2</v>
      </c>
      <c r="AP196" s="278">
        <v>3.2</v>
      </c>
      <c r="AQ196" s="278">
        <v>3.3</v>
      </c>
      <c r="AR196" s="278">
        <v>3.3</v>
      </c>
      <c r="AS196" s="278">
        <v>3.3</v>
      </c>
      <c r="AT196" s="278">
        <v>3.3</v>
      </c>
      <c r="AU196" s="278">
        <f>_xlfn.IFNA(VLOOKUP(C196,'INFORM Severity - hidden'!$C$5:$G$155,5,FALSE),"-")</f>
        <v>3.3</v>
      </c>
    </row>
    <row r="197" spans="1:47" x14ac:dyDescent="0.35">
      <c r="A197"/>
      <c r="B197"/>
      <c r="C197" t="s">
        <v>8746</v>
      </c>
      <c r="D197" s="278" t="str">
        <f t="shared" si="3"/>
        <v>-</v>
      </c>
      <c r="E197" s="278" t="s">
        <v>8672</v>
      </c>
      <c r="F197" s="278" t="s">
        <v>8672</v>
      </c>
      <c r="G197" s="278" t="s">
        <v>8672</v>
      </c>
      <c r="H197" s="278" t="s">
        <v>8672</v>
      </c>
      <c r="I197" s="278" t="s">
        <v>8672</v>
      </c>
      <c r="J197" s="278" t="s">
        <v>8672</v>
      </c>
      <c r="K197" s="278" t="s">
        <v>8672</v>
      </c>
      <c r="L197" s="278" t="s">
        <v>8672</v>
      </c>
      <c r="M197" s="278" t="s">
        <v>8672</v>
      </c>
      <c r="N197" s="278" t="s">
        <v>8672</v>
      </c>
      <c r="O197" s="278" t="s">
        <v>8672</v>
      </c>
      <c r="P197" s="278" t="s">
        <v>8672</v>
      </c>
      <c r="Q197" s="278" t="s">
        <v>8672</v>
      </c>
      <c r="R197" s="278" t="s">
        <v>8672</v>
      </c>
      <c r="S197" s="278" t="s">
        <v>8672</v>
      </c>
      <c r="T197" s="278" t="s">
        <v>8672</v>
      </c>
      <c r="U197" s="278" t="s">
        <v>8672</v>
      </c>
      <c r="V197" s="278" t="s">
        <v>8672</v>
      </c>
      <c r="W197" s="278" t="s">
        <v>8672</v>
      </c>
      <c r="X197" s="278">
        <v>2.5</v>
      </c>
      <c r="Y197" s="278">
        <v>2.5</v>
      </c>
      <c r="Z197" s="278">
        <v>2.6</v>
      </c>
      <c r="AA197" s="278">
        <v>2.6</v>
      </c>
      <c r="AB197" s="278">
        <v>2.6</v>
      </c>
      <c r="AC197" s="278">
        <v>2.6</v>
      </c>
      <c r="AD197" s="278">
        <v>2.6</v>
      </c>
      <c r="AE197" s="278">
        <v>2.6</v>
      </c>
      <c r="AF197" s="278">
        <v>2.5</v>
      </c>
      <c r="AG197" s="278">
        <v>2.5</v>
      </c>
      <c r="AH197" s="278">
        <v>2.5</v>
      </c>
      <c r="AI197" s="278">
        <v>2.5</v>
      </c>
      <c r="AJ197" s="278">
        <v>2.5</v>
      </c>
      <c r="AK197" s="278">
        <v>2.2999999999999998</v>
      </c>
      <c r="AL197" s="278">
        <v>2.4</v>
      </c>
      <c r="AM197" s="278">
        <v>2.6</v>
      </c>
      <c r="AN197" s="278">
        <v>2.6</v>
      </c>
      <c r="AO197" s="278" t="s">
        <v>8672</v>
      </c>
      <c r="AP197" s="278" t="s">
        <v>8672</v>
      </c>
      <c r="AQ197" s="278" t="s">
        <v>8672</v>
      </c>
      <c r="AR197" s="278" t="s">
        <v>8672</v>
      </c>
      <c r="AS197" s="278" t="s">
        <v>8672</v>
      </c>
      <c r="AT197" s="278" t="s">
        <v>8672</v>
      </c>
      <c r="AU197" s="278" t="str">
        <f>_xlfn.IFNA(VLOOKUP(C197,'INFORM Severity - hidden'!$C$5:$G$155,5,FALSE),"-")</f>
        <v>-</v>
      </c>
    </row>
    <row r="198" spans="1:47" x14ac:dyDescent="0.35">
      <c r="A198"/>
      <c r="B198"/>
      <c r="C198" t="s">
        <v>8747</v>
      </c>
      <c r="D198" s="278" t="str">
        <f t="shared" si="3"/>
        <v>-</v>
      </c>
      <c r="E198" s="278" t="s">
        <v>8672</v>
      </c>
      <c r="F198" s="278" t="s">
        <v>8672</v>
      </c>
      <c r="G198" s="278" t="s">
        <v>8672</v>
      </c>
      <c r="H198" s="278" t="s">
        <v>8672</v>
      </c>
      <c r="I198" s="278" t="s">
        <v>8672</v>
      </c>
      <c r="J198" s="278" t="s">
        <v>8672</v>
      </c>
      <c r="K198" s="278" t="s">
        <v>8672</v>
      </c>
      <c r="L198" s="278" t="s">
        <v>8672</v>
      </c>
      <c r="M198" s="278" t="s">
        <v>8672</v>
      </c>
      <c r="N198" s="278" t="s">
        <v>8672</v>
      </c>
      <c r="O198" s="278" t="s">
        <v>8672</v>
      </c>
      <c r="P198" s="278" t="s">
        <v>8672</v>
      </c>
      <c r="Q198" s="278" t="s">
        <v>8672</v>
      </c>
      <c r="R198" s="278" t="s">
        <v>8672</v>
      </c>
      <c r="S198" s="278" t="s">
        <v>8672</v>
      </c>
      <c r="T198" s="278" t="s">
        <v>8672</v>
      </c>
      <c r="U198" s="278" t="s">
        <v>8672</v>
      </c>
      <c r="V198" s="278" t="s">
        <v>8672</v>
      </c>
      <c r="W198" s="278" t="s">
        <v>8672</v>
      </c>
      <c r="X198" s="278" t="s">
        <v>8672</v>
      </c>
      <c r="Y198" s="278" t="s">
        <v>8672</v>
      </c>
      <c r="Z198" s="278" t="s">
        <v>8672</v>
      </c>
      <c r="AA198" s="278" t="s">
        <v>8672</v>
      </c>
      <c r="AB198" s="278" t="s">
        <v>8672</v>
      </c>
      <c r="AC198" s="278">
        <v>2.9</v>
      </c>
      <c r="AD198" s="278">
        <v>2.1</v>
      </c>
      <c r="AE198" s="278">
        <v>2.1</v>
      </c>
      <c r="AF198" s="278">
        <v>2.4</v>
      </c>
      <c r="AG198" s="278">
        <v>2.4</v>
      </c>
      <c r="AH198" s="278">
        <v>2.5</v>
      </c>
      <c r="AI198" s="278">
        <v>2.5</v>
      </c>
      <c r="AJ198" s="278">
        <v>2.5</v>
      </c>
      <c r="AK198" s="278">
        <v>2.5</v>
      </c>
      <c r="AL198" s="278">
        <v>2.5</v>
      </c>
      <c r="AM198" s="278">
        <v>2.5</v>
      </c>
      <c r="AN198" s="278">
        <v>2.5</v>
      </c>
      <c r="AO198" s="278">
        <v>2.5</v>
      </c>
      <c r="AP198" s="278">
        <v>2.5</v>
      </c>
      <c r="AQ198" s="278">
        <v>2.5</v>
      </c>
      <c r="AR198" s="278">
        <v>2.5</v>
      </c>
      <c r="AS198" s="278">
        <v>2.5</v>
      </c>
      <c r="AT198" s="278" t="s">
        <v>8672</v>
      </c>
      <c r="AU198" s="278" t="str">
        <f>_xlfn.IFNA(VLOOKUP(C198,'INFORM Severity - hidden'!$C$5:$G$155,5,FALSE),"-")</f>
        <v>-</v>
      </c>
    </row>
    <row r="199" spans="1:47" x14ac:dyDescent="0.35">
      <c r="A199" t="s">
        <v>506</v>
      </c>
      <c r="B199" t="s">
        <v>1819</v>
      </c>
      <c r="C199" t="s">
        <v>1820</v>
      </c>
      <c r="D199" s="278" t="str">
        <f t="shared" si="3"/>
        <v>Increasing</v>
      </c>
      <c r="E199" s="278" t="s">
        <v>8672</v>
      </c>
      <c r="F199" s="278" t="s">
        <v>8672</v>
      </c>
      <c r="G199" s="278" t="s">
        <v>8672</v>
      </c>
      <c r="H199" s="278" t="s">
        <v>8672</v>
      </c>
      <c r="I199" s="278" t="s">
        <v>8672</v>
      </c>
      <c r="J199" s="278" t="s">
        <v>8672</v>
      </c>
      <c r="K199" s="278" t="s">
        <v>8672</v>
      </c>
      <c r="L199" s="278" t="s">
        <v>8672</v>
      </c>
      <c r="M199" s="278" t="s">
        <v>8672</v>
      </c>
      <c r="N199" s="278" t="s">
        <v>8672</v>
      </c>
      <c r="O199" s="278" t="s">
        <v>8672</v>
      </c>
      <c r="P199" s="278" t="s">
        <v>8672</v>
      </c>
      <c r="Q199" s="278" t="s">
        <v>8672</v>
      </c>
      <c r="R199" s="278" t="s">
        <v>8672</v>
      </c>
      <c r="S199" s="278" t="s">
        <v>8672</v>
      </c>
      <c r="T199" s="278" t="s">
        <v>8672</v>
      </c>
      <c r="U199" s="278" t="s">
        <v>8672</v>
      </c>
      <c r="V199" s="278" t="s">
        <v>8672</v>
      </c>
      <c r="W199" s="278" t="s">
        <v>8672</v>
      </c>
      <c r="X199" s="278" t="s">
        <v>8672</v>
      </c>
      <c r="Y199" s="278" t="s">
        <v>8672</v>
      </c>
      <c r="Z199" s="278" t="s">
        <v>8672</v>
      </c>
      <c r="AA199" s="278" t="s">
        <v>8672</v>
      </c>
      <c r="AB199" s="278" t="s">
        <v>8672</v>
      </c>
      <c r="AC199" s="278" t="s">
        <v>8672</v>
      </c>
      <c r="AD199" s="278" t="s">
        <v>8672</v>
      </c>
      <c r="AE199" s="278" t="s">
        <v>8672</v>
      </c>
      <c r="AF199" s="278">
        <v>2.8</v>
      </c>
      <c r="AG199" s="278">
        <v>2.8</v>
      </c>
      <c r="AH199" s="278">
        <v>2.9</v>
      </c>
      <c r="AI199" s="278">
        <v>3.2</v>
      </c>
      <c r="AJ199" s="278">
        <v>3.2</v>
      </c>
      <c r="AK199" s="278">
        <v>3.2</v>
      </c>
      <c r="AL199" s="278">
        <v>3.2</v>
      </c>
      <c r="AM199" s="278">
        <v>3.1</v>
      </c>
      <c r="AN199" s="278">
        <v>3.4</v>
      </c>
      <c r="AO199" s="278">
        <v>3.5</v>
      </c>
      <c r="AP199" s="278">
        <v>3.5</v>
      </c>
      <c r="AQ199" s="278">
        <v>3.6</v>
      </c>
      <c r="AR199" s="278">
        <v>3.6</v>
      </c>
      <c r="AS199" s="278">
        <v>3.6</v>
      </c>
      <c r="AT199" s="278">
        <v>4.2</v>
      </c>
      <c r="AU199" s="278">
        <f>_xlfn.IFNA(VLOOKUP(C199,'INFORM Severity - hidden'!$C$5:$G$155,5,FALSE),"-")</f>
        <v>4.2</v>
      </c>
    </row>
    <row r="200" spans="1:47" x14ac:dyDescent="0.35">
      <c r="A200" t="s">
        <v>29</v>
      </c>
      <c r="B200" t="s">
        <v>27</v>
      </c>
      <c r="C200" t="s">
        <v>28</v>
      </c>
      <c r="D200" s="278" t="str">
        <f t="shared" si="3"/>
        <v>Stable</v>
      </c>
      <c r="E200" s="278">
        <v>2.5</v>
      </c>
      <c r="F200" s="278">
        <v>2.5</v>
      </c>
      <c r="G200" s="278">
        <v>2.5</v>
      </c>
      <c r="H200" s="278">
        <v>2.5</v>
      </c>
      <c r="I200" s="278">
        <v>2.5</v>
      </c>
      <c r="J200" s="278">
        <v>2.5</v>
      </c>
      <c r="K200" s="278">
        <v>2.5</v>
      </c>
      <c r="L200" s="278">
        <v>2.5</v>
      </c>
      <c r="M200" s="278">
        <v>2.5</v>
      </c>
      <c r="N200" s="278">
        <v>2.6</v>
      </c>
      <c r="O200" s="278">
        <v>2.6</v>
      </c>
      <c r="P200" s="278">
        <v>2.6</v>
      </c>
      <c r="Q200" s="278">
        <v>2.6</v>
      </c>
      <c r="R200" s="278">
        <v>2.6</v>
      </c>
      <c r="S200" s="278">
        <v>2.6</v>
      </c>
      <c r="T200" s="278">
        <v>2.6</v>
      </c>
      <c r="U200" s="278">
        <v>2.5</v>
      </c>
      <c r="V200" s="278">
        <v>2.7</v>
      </c>
      <c r="W200" s="278">
        <v>2.5</v>
      </c>
      <c r="X200" s="278">
        <v>2.5</v>
      </c>
      <c r="Y200" s="278">
        <v>2.4</v>
      </c>
      <c r="Z200" s="278">
        <v>2.4</v>
      </c>
      <c r="AA200" s="278">
        <v>2.4</v>
      </c>
      <c r="AB200" s="278">
        <v>2.4</v>
      </c>
      <c r="AC200" s="278">
        <v>2.4</v>
      </c>
      <c r="AD200" s="278">
        <v>2.4</v>
      </c>
      <c r="AE200" s="278">
        <v>2.4</v>
      </c>
      <c r="AF200" s="278">
        <v>2.4</v>
      </c>
      <c r="AG200" s="278">
        <v>2.4</v>
      </c>
      <c r="AH200" s="278">
        <v>2.4</v>
      </c>
      <c r="AI200" s="278">
        <v>2.4</v>
      </c>
      <c r="AJ200" s="278">
        <v>2.4</v>
      </c>
      <c r="AK200" s="278">
        <v>2.4</v>
      </c>
      <c r="AL200" s="278">
        <v>2.4</v>
      </c>
      <c r="AM200" s="278">
        <v>2.4</v>
      </c>
      <c r="AN200" s="278">
        <v>2.4</v>
      </c>
      <c r="AO200" s="278">
        <v>2.4</v>
      </c>
      <c r="AP200" s="278">
        <v>2.4</v>
      </c>
      <c r="AQ200" s="278">
        <v>2.4</v>
      </c>
      <c r="AR200" s="278">
        <v>2.4</v>
      </c>
      <c r="AS200" s="278">
        <v>2.4</v>
      </c>
      <c r="AT200" s="278">
        <v>2.4</v>
      </c>
      <c r="AU200" s="278">
        <f>_xlfn.IFNA(VLOOKUP(C200,'INFORM Severity - hidden'!$C$5:$G$155,5,FALSE),"-")</f>
        <v>2.4</v>
      </c>
    </row>
    <row r="201" spans="1:47" x14ac:dyDescent="0.35">
      <c r="A201" t="s">
        <v>3367</v>
      </c>
      <c r="B201" t="s">
        <v>3365</v>
      </c>
      <c r="C201" t="s">
        <v>3366</v>
      </c>
      <c r="D201" s="278" t="str">
        <f t="shared" si="3"/>
        <v>Increasing</v>
      </c>
      <c r="E201" s="278" t="s">
        <v>8672</v>
      </c>
      <c r="F201" s="278">
        <v>2.8</v>
      </c>
      <c r="G201" s="278">
        <v>2.8</v>
      </c>
      <c r="H201" s="278">
        <v>3</v>
      </c>
      <c r="I201" s="278">
        <v>3</v>
      </c>
      <c r="J201" s="278">
        <v>3</v>
      </c>
      <c r="K201" s="278">
        <v>3</v>
      </c>
      <c r="L201" s="278">
        <v>3</v>
      </c>
      <c r="M201" s="278">
        <v>2.6</v>
      </c>
      <c r="N201" s="278">
        <v>2.6</v>
      </c>
      <c r="O201" s="278">
        <v>2.7</v>
      </c>
      <c r="P201" s="278">
        <v>2.7</v>
      </c>
      <c r="Q201" s="278">
        <v>2.7</v>
      </c>
      <c r="R201" s="278">
        <v>2.7</v>
      </c>
      <c r="S201" s="278">
        <v>2.7</v>
      </c>
      <c r="T201" s="278">
        <v>2.7</v>
      </c>
      <c r="U201" s="278">
        <v>2.7</v>
      </c>
      <c r="V201" s="278">
        <v>2.7</v>
      </c>
      <c r="W201" s="278">
        <v>2.7</v>
      </c>
      <c r="X201" s="278">
        <v>2.7</v>
      </c>
      <c r="Y201" s="278">
        <v>2.7</v>
      </c>
      <c r="Z201" s="278">
        <v>3</v>
      </c>
      <c r="AA201" s="278">
        <v>3</v>
      </c>
      <c r="AB201" s="278">
        <v>3</v>
      </c>
      <c r="AC201" s="278">
        <v>3</v>
      </c>
      <c r="AD201" s="278">
        <v>3</v>
      </c>
      <c r="AE201" s="278">
        <v>3</v>
      </c>
      <c r="AF201" s="278">
        <v>3</v>
      </c>
      <c r="AG201" s="278">
        <v>3</v>
      </c>
      <c r="AH201" s="278">
        <v>3</v>
      </c>
      <c r="AI201" s="278">
        <v>3</v>
      </c>
      <c r="AJ201" s="278">
        <v>3</v>
      </c>
      <c r="AK201" s="278">
        <v>3</v>
      </c>
      <c r="AL201" s="278">
        <v>3</v>
      </c>
      <c r="AM201" s="278">
        <v>3.1</v>
      </c>
      <c r="AN201" s="278">
        <v>3.1</v>
      </c>
      <c r="AO201" s="278">
        <v>3.1</v>
      </c>
      <c r="AP201" s="278">
        <v>3.1</v>
      </c>
      <c r="AQ201" s="278">
        <v>3.1</v>
      </c>
      <c r="AR201" s="278">
        <v>3.1</v>
      </c>
      <c r="AS201" s="278">
        <v>3.2</v>
      </c>
      <c r="AT201" s="278">
        <v>3.2</v>
      </c>
      <c r="AU201" s="278">
        <f>_xlfn.IFNA(VLOOKUP(C201,'INFORM Severity - hidden'!$C$5:$G$155,5,FALSE),"-")</f>
        <v>3.2</v>
      </c>
    </row>
    <row r="202" spans="1:47" x14ac:dyDescent="0.35">
      <c r="A202" t="s">
        <v>114</v>
      </c>
      <c r="B202" t="s">
        <v>112</v>
      </c>
      <c r="C202" t="s">
        <v>113</v>
      </c>
      <c r="D202" s="278" t="str">
        <f t="shared" si="3"/>
        <v>Increasing</v>
      </c>
      <c r="E202" s="278">
        <v>3.6</v>
      </c>
      <c r="F202" s="278">
        <v>3.6</v>
      </c>
      <c r="G202" s="278">
        <v>3.6</v>
      </c>
      <c r="H202" s="278">
        <v>4.0999999999999996</v>
      </c>
      <c r="I202" s="278">
        <v>4.3</v>
      </c>
      <c r="J202" s="278">
        <v>4.3</v>
      </c>
      <c r="K202" s="278">
        <v>4.3</v>
      </c>
      <c r="L202" s="278">
        <v>4.3</v>
      </c>
      <c r="M202" s="278">
        <v>4.3</v>
      </c>
      <c r="N202" s="278">
        <v>4.2</v>
      </c>
      <c r="O202" s="278">
        <v>4.2</v>
      </c>
      <c r="P202" s="278">
        <v>4.2</v>
      </c>
      <c r="Q202" s="278">
        <v>4.2</v>
      </c>
      <c r="R202" s="278">
        <v>4.7</v>
      </c>
      <c r="S202" s="278">
        <v>4.7</v>
      </c>
      <c r="T202" s="278">
        <v>4.7</v>
      </c>
      <c r="U202" s="278">
        <v>4.7</v>
      </c>
      <c r="V202" s="278">
        <v>4.7</v>
      </c>
      <c r="W202" s="278">
        <v>4.7</v>
      </c>
      <c r="X202" s="278">
        <v>4.7</v>
      </c>
      <c r="Y202" s="278">
        <v>4.5999999999999996</v>
      </c>
      <c r="Z202" s="278">
        <v>4.5999999999999996</v>
      </c>
      <c r="AA202" s="278">
        <v>4</v>
      </c>
      <c r="AB202" s="278">
        <v>4</v>
      </c>
      <c r="AC202" s="278">
        <v>4</v>
      </c>
      <c r="AD202" s="278">
        <v>4</v>
      </c>
      <c r="AE202" s="278">
        <v>4.4000000000000004</v>
      </c>
      <c r="AF202" s="278">
        <v>4.4000000000000004</v>
      </c>
      <c r="AG202" s="278">
        <v>4.4000000000000004</v>
      </c>
      <c r="AH202" s="278">
        <v>4.5</v>
      </c>
      <c r="AI202" s="278">
        <v>4.5</v>
      </c>
      <c r="AJ202" s="278">
        <v>4.5</v>
      </c>
      <c r="AK202" s="278">
        <v>4.5</v>
      </c>
      <c r="AL202" s="278">
        <v>4.4000000000000004</v>
      </c>
      <c r="AM202" s="278">
        <v>4.2</v>
      </c>
      <c r="AN202" s="278">
        <v>4.2</v>
      </c>
      <c r="AO202" s="278">
        <v>4.2</v>
      </c>
      <c r="AP202" s="278">
        <v>4.2</v>
      </c>
      <c r="AQ202" s="278">
        <v>4.2</v>
      </c>
      <c r="AR202" s="278">
        <v>4.2</v>
      </c>
      <c r="AS202" s="278">
        <v>4.4000000000000004</v>
      </c>
      <c r="AT202" s="278">
        <v>4.4000000000000004</v>
      </c>
      <c r="AU202" s="278">
        <f>_xlfn.IFNA(VLOOKUP(C202,'INFORM Severity - hidden'!$C$5:$G$155,5,FALSE),"-")</f>
        <v>4.4000000000000004</v>
      </c>
    </row>
    <row r="203" spans="1:47" x14ac:dyDescent="0.35">
      <c r="A203" t="s">
        <v>114</v>
      </c>
      <c r="B203" t="s">
        <v>833</v>
      </c>
      <c r="C203" t="s">
        <v>834</v>
      </c>
      <c r="D203" s="278" t="str">
        <f t="shared" si="3"/>
        <v>Stable</v>
      </c>
      <c r="E203" s="278" t="s">
        <v>8672</v>
      </c>
      <c r="F203" s="278" t="s">
        <v>8672</v>
      </c>
      <c r="G203" s="278" t="s">
        <v>8672</v>
      </c>
      <c r="H203" s="278">
        <v>2.1</v>
      </c>
      <c r="I203" s="278">
        <v>2.1</v>
      </c>
      <c r="J203" s="278">
        <v>2.1</v>
      </c>
      <c r="K203" s="278">
        <v>2.1</v>
      </c>
      <c r="L203" s="278">
        <v>2.1</v>
      </c>
      <c r="M203" s="278">
        <v>2.1</v>
      </c>
      <c r="N203" s="278">
        <v>2</v>
      </c>
      <c r="O203" s="278">
        <v>2</v>
      </c>
      <c r="P203" s="278">
        <v>2</v>
      </c>
      <c r="Q203" s="278">
        <v>2</v>
      </c>
      <c r="R203" s="278">
        <v>2</v>
      </c>
      <c r="S203" s="278">
        <v>2</v>
      </c>
      <c r="T203" s="278">
        <v>2</v>
      </c>
      <c r="U203" s="278">
        <v>2</v>
      </c>
      <c r="V203" s="278">
        <v>2</v>
      </c>
      <c r="W203" s="278">
        <v>2</v>
      </c>
      <c r="X203" s="278">
        <v>2</v>
      </c>
      <c r="Y203" s="278">
        <v>1.9</v>
      </c>
      <c r="Z203" s="278">
        <v>1.9</v>
      </c>
      <c r="AA203" s="278">
        <v>1.9</v>
      </c>
      <c r="AB203" s="278">
        <v>1.9</v>
      </c>
      <c r="AC203" s="278">
        <v>1.9</v>
      </c>
      <c r="AD203" s="278">
        <v>1.9</v>
      </c>
      <c r="AE203" s="278">
        <v>1.9</v>
      </c>
      <c r="AF203" s="278">
        <v>1.9</v>
      </c>
      <c r="AG203" s="278">
        <v>1.8</v>
      </c>
      <c r="AH203" s="278">
        <v>1.9</v>
      </c>
      <c r="AI203" s="278">
        <v>1.9</v>
      </c>
      <c r="AJ203" s="278">
        <v>1.9</v>
      </c>
      <c r="AK203" s="278">
        <v>1.9</v>
      </c>
      <c r="AL203" s="278">
        <v>1.8</v>
      </c>
      <c r="AM203" s="278">
        <v>1.8</v>
      </c>
      <c r="AN203" s="278">
        <v>1.8</v>
      </c>
      <c r="AO203" s="278">
        <v>1.7</v>
      </c>
      <c r="AP203" s="278">
        <v>1.7</v>
      </c>
      <c r="AQ203" s="278">
        <v>1.7</v>
      </c>
      <c r="AR203" s="278">
        <v>1.7</v>
      </c>
      <c r="AS203" s="278">
        <v>1.7</v>
      </c>
      <c r="AT203" s="278">
        <v>1.7</v>
      </c>
      <c r="AU203" s="278">
        <f>_xlfn.IFNA(VLOOKUP(C203,'INFORM Severity - hidden'!$C$5:$G$155,5,FALSE),"-")</f>
        <v>1.7</v>
      </c>
    </row>
    <row r="204" spans="1:47" x14ac:dyDescent="0.35">
      <c r="A204"/>
      <c r="B204"/>
      <c r="C204" t="s">
        <v>8748</v>
      </c>
      <c r="D204" s="278" t="str">
        <f t="shared" si="3"/>
        <v>-</v>
      </c>
      <c r="E204" s="278" t="s">
        <v>8672</v>
      </c>
      <c r="F204" s="278" t="s">
        <v>8672</v>
      </c>
      <c r="G204" s="278" t="s">
        <v>8672</v>
      </c>
      <c r="H204" s="278" t="s">
        <v>8672</v>
      </c>
      <c r="I204" s="278" t="s">
        <v>8672</v>
      </c>
      <c r="J204" s="278" t="s">
        <v>8672</v>
      </c>
      <c r="K204" s="278" t="s">
        <v>8672</v>
      </c>
      <c r="L204" s="278" t="s">
        <v>8672</v>
      </c>
      <c r="M204" s="278" t="s">
        <v>8672</v>
      </c>
      <c r="N204" s="278" t="s">
        <v>8672</v>
      </c>
      <c r="O204" s="278" t="s">
        <v>8672</v>
      </c>
      <c r="P204" s="278" t="s">
        <v>8672</v>
      </c>
      <c r="Q204" s="278" t="s">
        <v>8672</v>
      </c>
      <c r="R204" s="278" t="s">
        <v>8672</v>
      </c>
      <c r="S204" s="278" t="s">
        <v>8672</v>
      </c>
      <c r="T204" s="278">
        <v>2.4</v>
      </c>
      <c r="U204" s="278">
        <v>2.4</v>
      </c>
      <c r="V204" s="278">
        <v>2.4</v>
      </c>
      <c r="W204" s="278">
        <v>3.3</v>
      </c>
      <c r="X204" s="278">
        <v>3.3</v>
      </c>
      <c r="Y204" s="278">
        <v>3.2</v>
      </c>
      <c r="Z204" s="278">
        <v>3.2</v>
      </c>
      <c r="AA204" s="278">
        <v>3.2</v>
      </c>
      <c r="AB204" s="278">
        <v>3.2</v>
      </c>
      <c r="AC204" s="278">
        <v>3.2</v>
      </c>
      <c r="AD204" s="278">
        <v>3.2</v>
      </c>
      <c r="AE204" s="278">
        <v>3.2</v>
      </c>
      <c r="AF204" s="278">
        <v>3.2</v>
      </c>
      <c r="AG204" s="278">
        <v>2.8</v>
      </c>
      <c r="AH204" s="278">
        <v>3</v>
      </c>
      <c r="AI204" s="278">
        <v>2.9</v>
      </c>
      <c r="AJ204" s="278">
        <v>2.9</v>
      </c>
      <c r="AK204" s="278" t="s">
        <v>8672</v>
      </c>
      <c r="AL204" s="278" t="s">
        <v>8672</v>
      </c>
      <c r="AM204" s="278" t="s">
        <v>8672</v>
      </c>
      <c r="AN204" s="278" t="s">
        <v>8672</v>
      </c>
      <c r="AO204" s="278" t="s">
        <v>8672</v>
      </c>
      <c r="AP204" s="278" t="s">
        <v>8672</v>
      </c>
      <c r="AQ204" s="278" t="s">
        <v>8672</v>
      </c>
      <c r="AR204" s="278" t="s">
        <v>8672</v>
      </c>
      <c r="AS204" s="278" t="s">
        <v>8672</v>
      </c>
      <c r="AT204" s="278" t="s">
        <v>8672</v>
      </c>
      <c r="AU204" s="278" t="str">
        <f>_xlfn.IFNA(VLOOKUP(C204,'INFORM Severity - hidden'!$C$5:$G$155,5,FALSE),"-")</f>
        <v>-</v>
      </c>
    </row>
    <row r="205" spans="1:47" x14ac:dyDescent="0.35">
      <c r="A205" t="s">
        <v>392</v>
      </c>
      <c r="B205" t="s">
        <v>390</v>
      </c>
      <c r="C205" t="s">
        <v>391</v>
      </c>
      <c r="D205" s="278" t="str">
        <f t="shared" si="3"/>
        <v>Increasing</v>
      </c>
      <c r="E205" s="278" t="s">
        <v>8672</v>
      </c>
      <c r="F205" s="278">
        <v>4.3</v>
      </c>
      <c r="G205" s="278">
        <v>4.3</v>
      </c>
      <c r="H205" s="278">
        <v>4.3</v>
      </c>
      <c r="I205" s="278">
        <v>4.3</v>
      </c>
      <c r="J205" s="278">
        <v>4.3</v>
      </c>
      <c r="K205" s="278">
        <v>4.3</v>
      </c>
      <c r="L205" s="278">
        <v>4.3</v>
      </c>
      <c r="M205" s="278">
        <v>4.3</v>
      </c>
      <c r="N205" s="278">
        <v>4.3</v>
      </c>
      <c r="O205" s="278">
        <v>4.3</v>
      </c>
      <c r="P205" s="278">
        <v>4.3</v>
      </c>
      <c r="Q205" s="278">
        <v>4.3</v>
      </c>
      <c r="R205" s="278">
        <v>4.3</v>
      </c>
      <c r="S205" s="278">
        <v>4.3</v>
      </c>
      <c r="T205" s="278">
        <v>4.3</v>
      </c>
      <c r="U205" s="278">
        <v>4.3</v>
      </c>
      <c r="V205" s="278">
        <v>4.3</v>
      </c>
      <c r="W205" s="278">
        <v>4.4000000000000004</v>
      </c>
      <c r="X205" s="278">
        <v>4.4000000000000004</v>
      </c>
      <c r="Y205" s="278">
        <v>4.4000000000000004</v>
      </c>
      <c r="Z205" s="278">
        <v>4.4000000000000004</v>
      </c>
      <c r="AA205" s="278">
        <v>4.2</v>
      </c>
      <c r="AB205" s="278">
        <v>4.3</v>
      </c>
      <c r="AC205" s="278">
        <v>4.3</v>
      </c>
      <c r="AD205" s="278">
        <v>4.3</v>
      </c>
      <c r="AE205" s="278">
        <v>4.3</v>
      </c>
      <c r="AF205" s="278">
        <v>4.4000000000000004</v>
      </c>
      <c r="AG205" s="278">
        <v>4.4000000000000004</v>
      </c>
      <c r="AH205" s="278">
        <v>4.4000000000000004</v>
      </c>
      <c r="AI205" s="278">
        <v>4.4000000000000004</v>
      </c>
      <c r="AJ205" s="278">
        <v>4.4000000000000004</v>
      </c>
      <c r="AK205" s="278">
        <v>4.4000000000000004</v>
      </c>
      <c r="AL205" s="278">
        <v>4.4000000000000004</v>
      </c>
      <c r="AM205" s="278">
        <v>4.4000000000000004</v>
      </c>
      <c r="AN205" s="278">
        <v>4.4000000000000004</v>
      </c>
      <c r="AO205" s="278">
        <v>4.4000000000000004</v>
      </c>
      <c r="AP205" s="278">
        <v>4.4000000000000004</v>
      </c>
      <c r="AQ205" s="278">
        <v>4.5999999999999996</v>
      </c>
      <c r="AR205" s="278">
        <v>4.5999999999999996</v>
      </c>
      <c r="AS205" s="278">
        <v>4.5999999999999996</v>
      </c>
      <c r="AT205" s="278">
        <v>4.5999999999999996</v>
      </c>
      <c r="AU205" s="278">
        <f>_xlfn.IFNA(VLOOKUP(C205,'INFORM Severity - hidden'!$C$5:$G$155,5,FALSE),"-")</f>
        <v>4.5999999999999996</v>
      </c>
    </row>
    <row r="206" spans="1:47" x14ac:dyDescent="0.35">
      <c r="A206"/>
      <c r="B206"/>
      <c r="C206" t="s">
        <v>8749</v>
      </c>
      <c r="D206" s="278" t="str">
        <f t="shared" si="3"/>
        <v>-</v>
      </c>
      <c r="E206" s="278" t="s">
        <v>8672</v>
      </c>
      <c r="F206" s="278" t="s">
        <v>8672</v>
      </c>
      <c r="G206" s="278" t="s">
        <v>8672</v>
      </c>
      <c r="H206" s="278" t="s">
        <v>8672</v>
      </c>
      <c r="I206" s="278" t="s">
        <v>8672</v>
      </c>
      <c r="J206" s="278" t="s">
        <v>8672</v>
      </c>
      <c r="K206" s="278" t="s">
        <v>8672</v>
      </c>
      <c r="L206" s="278" t="s">
        <v>8672</v>
      </c>
      <c r="M206" s="278" t="s">
        <v>8672</v>
      </c>
      <c r="N206" s="278" t="s">
        <v>8672</v>
      </c>
      <c r="O206" s="278">
        <v>3.1</v>
      </c>
      <c r="P206" s="278">
        <v>3.1</v>
      </c>
      <c r="Q206" s="278">
        <v>3.1</v>
      </c>
      <c r="R206" s="278">
        <v>3.1</v>
      </c>
      <c r="S206" s="278" t="s">
        <v>8672</v>
      </c>
      <c r="T206" s="278" t="s">
        <v>8672</v>
      </c>
      <c r="U206" s="278" t="s">
        <v>8672</v>
      </c>
      <c r="V206" s="278" t="s">
        <v>8672</v>
      </c>
      <c r="W206" s="278" t="s">
        <v>8672</v>
      </c>
      <c r="X206" s="278" t="s">
        <v>8672</v>
      </c>
      <c r="Y206" s="278" t="s">
        <v>8672</v>
      </c>
      <c r="Z206" s="278" t="s">
        <v>8672</v>
      </c>
      <c r="AA206" s="278" t="s">
        <v>8672</v>
      </c>
      <c r="AB206" s="278" t="s">
        <v>8672</v>
      </c>
      <c r="AC206" s="278" t="s">
        <v>8672</v>
      </c>
      <c r="AD206" s="278" t="s">
        <v>8672</v>
      </c>
      <c r="AE206" s="278" t="s">
        <v>8672</v>
      </c>
      <c r="AF206" s="278" t="s">
        <v>8672</v>
      </c>
      <c r="AG206" s="278" t="s">
        <v>8672</v>
      </c>
      <c r="AH206" s="278" t="s">
        <v>8672</v>
      </c>
      <c r="AI206" s="278" t="s">
        <v>8672</v>
      </c>
      <c r="AJ206" s="278" t="s">
        <v>8672</v>
      </c>
      <c r="AK206" s="278" t="s">
        <v>8672</v>
      </c>
      <c r="AL206" s="278" t="s">
        <v>8672</v>
      </c>
      <c r="AM206" s="278" t="s">
        <v>8672</v>
      </c>
      <c r="AN206" s="278" t="s">
        <v>8672</v>
      </c>
      <c r="AO206" s="278" t="s">
        <v>8672</v>
      </c>
      <c r="AP206" s="278" t="s">
        <v>8672</v>
      </c>
      <c r="AQ206" s="278" t="s">
        <v>8672</v>
      </c>
      <c r="AR206" s="278" t="s">
        <v>8672</v>
      </c>
      <c r="AS206" s="278" t="s">
        <v>8672</v>
      </c>
      <c r="AT206" s="278" t="s">
        <v>8672</v>
      </c>
      <c r="AU206" s="278" t="str">
        <f>_xlfn.IFNA(VLOOKUP(C206,'INFORM Severity - hidden'!$C$5:$G$155,5,FALSE),"-")</f>
        <v>-</v>
      </c>
    </row>
    <row r="207" spans="1:47" x14ac:dyDescent="0.35">
      <c r="A207" t="s">
        <v>3892</v>
      </c>
      <c r="B207" t="s">
        <v>3890</v>
      </c>
      <c r="C207" t="s">
        <v>3891</v>
      </c>
      <c r="D207" s="278" t="str">
        <f t="shared" si="3"/>
        <v>Increasing</v>
      </c>
      <c r="E207" s="278" t="s">
        <v>8672</v>
      </c>
      <c r="F207" s="278" t="s">
        <v>8672</v>
      </c>
      <c r="G207" s="278" t="s">
        <v>8672</v>
      </c>
      <c r="H207" s="278" t="s">
        <v>8672</v>
      </c>
      <c r="I207" s="278" t="s">
        <v>8672</v>
      </c>
      <c r="J207" s="278" t="s">
        <v>8672</v>
      </c>
      <c r="K207" s="278" t="s">
        <v>8672</v>
      </c>
      <c r="L207" s="278" t="s">
        <v>8672</v>
      </c>
      <c r="M207" s="278" t="s">
        <v>8672</v>
      </c>
      <c r="N207" s="278" t="s">
        <v>8672</v>
      </c>
      <c r="O207" s="278" t="s">
        <v>8672</v>
      </c>
      <c r="P207" s="278" t="s">
        <v>8672</v>
      </c>
      <c r="Q207" s="278" t="s">
        <v>8672</v>
      </c>
      <c r="R207" s="278" t="s">
        <v>8672</v>
      </c>
      <c r="S207" s="278" t="s">
        <v>8672</v>
      </c>
      <c r="T207" s="278" t="s">
        <v>8672</v>
      </c>
      <c r="U207" s="278" t="s">
        <v>8672</v>
      </c>
      <c r="V207" s="278" t="s">
        <v>8672</v>
      </c>
      <c r="W207" s="278" t="s">
        <v>8672</v>
      </c>
      <c r="X207" s="278" t="s">
        <v>8672</v>
      </c>
      <c r="Y207" s="278" t="s">
        <v>8672</v>
      </c>
      <c r="Z207" s="278" t="s">
        <v>8672</v>
      </c>
      <c r="AA207" s="278" t="s">
        <v>8672</v>
      </c>
      <c r="AB207" s="278" t="s">
        <v>8672</v>
      </c>
      <c r="AC207" s="278" t="s">
        <v>8672</v>
      </c>
      <c r="AD207" s="278" t="s">
        <v>8672</v>
      </c>
      <c r="AE207" s="278" t="s">
        <v>8672</v>
      </c>
      <c r="AF207" s="278" t="s">
        <v>8672</v>
      </c>
      <c r="AG207" s="278" t="s">
        <v>8672</v>
      </c>
      <c r="AH207" s="278" t="s">
        <v>8672</v>
      </c>
      <c r="AI207" s="278" t="s">
        <v>8672</v>
      </c>
      <c r="AJ207" s="278" t="s">
        <v>8672</v>
      </c>
      <c r="AK207" s="278" t="s">
        <v>8672</v>
      </c>
      <c r="AL207" s="278" t="s">
        <v>8672</v>
      </c>
      <c r="AM207" s="278" t="s">
        <v>8672</v>
      </c>
      <c r="AN207" s="278" t="s">
        <v>8672</v>
      </c>
      <c r="AO207" s="278" t="s">
        <v>8672</v>
      </c>
      <c r="AP207" s="278" t="s">
        <v>8672</v>
      </c>
      <c r="AQ207" s="278">
        <v>1.2</v>
      </c>
      <c r="AR207" s="278">
        <v>1.2</v>
      </c>
      <c r="AS207" s="278">
        <v>1.2</v>
      </c>
      <c r="AT207" s="278">
        <v>1.2</v>
      </c>
      <c r="AU207" s="278">
        <f>_xlfn.IFNA(VLOOKUP(C207,'INFORM Severity - hidden'!$C$5:$G$155,5,FALSE),"-")</f>
        <v>2.2999999999999998</v>
      </c>
    </row>
    <row r="208" spans="1:47" x14ac:dyDescent="0.35">
      <c r="A208" t="s">
        <v>1247</v>
      </c>
      <c r="B208" t="s">
        <v>1245</v>
      </c>
      <c r="C208" t="s">
        <v>1246</v>
      </c>
      <c r="D208" s="278" t="str">
        <f t="shared" si="3"/>
        <v>Decreasing</v>
      </c>
      <c r="E208" s="278" t="s">
        <v>8672</v>
      </c>
      <c r="F208" s="278" t="s">
        <v>8672</v>
      </c>
      <c r="G208" s="278" t="s">
        <v>8672</v>
      </c>
      <c r="H208" s="278" t="s">
        <v>8672</v>
      </c>
      <c r="I208" s="278" t="s">
        <v>8672</v>
      </c>
      <c r="J208" s="278" t="s">
        <v>8672</v>
      </c>
      <c r="K208" s="278" t="s">
        <v>8672</v>
      </c>
      <c r="L208" s="278" t="s">
        <v>8672</v>
      </c>
      <c r="M208" s="278" t="s">
        <v>8672</v>
      </c>
      <c r="N208" s="278" t="s">
        <v>8672</v>
      </c>
      <c r="O208" s="278" t="s">
        <v>8672</v>
      </c>
      <c r="P208" s="278" t="s">
        <v>8672</v>
      </c>
      <c r="Q208" s="278" t="s">
        <v>8672</v>
      </c>
      <c r="R208" s="278" t="s">
        <v>8672</v>
      </c>
      <c r="S208" s="278" t="s">
        <v>8672</v>
      </c>
      <c r="T208" s="278" t="s">
        <v>8672</v>
      </c>
      <c r="U208" s="278" t="s">
        <v>8672</v>
      </c>
      <c r="V208" s="278" t="s">
        <v>8672</v>
      </c>
      <c r="W208" s="278" t="s">
        <v>8672</v>
      </c>
      <c r="X208" s="278" t="s">
        <v>8672</v>
      </c>
      <c r="Y208" s="278" t="s">
        <v>8672</v>
      </c>
      <c r="Z208" s="278" t="s">
        <v>8672</v>
      </c>
      <c r="AA208" s="278">
        <v>2.7</v>
      </c>
      <c r="AB208" s="278">
        <v>2.7</v>
      </c>
      <c r="AC208" s="278">
        <v>2.7</v>
      </c>
      <c r="AD208" s="278">
        <v>2.7</v>
      </c>
      <c r="AE208" s="278">
        <v>2.7</v>
      </c>
      <c r="AF208" s="278">
        <v>2.7</v>
      </c>
      <c r="AG208" s="278">
        <v>2.7</v>
      </c>
      <c r="AH208" s="278">
        <v>2.7</v>
      </c>
      <c r="AI208" s="278">
        <v>2.2999999999999998</v>
      </c>
      <c r="AJ208" s="278">
        <v>2.2999999999999998</v>
      </c>
      <c r="AK208" s="278">
        <v>2.2999999999999998</v>
      </c>
      <c r="AL208" s="278">
        <v>2.2999999999999998</v>
      </c>
      <c r="AM208" s="278">
        <v>2.5</v>
      </c>
      <c r="AN208" s="278">
        <v>2.5</v>
      </c>
      <c r="AO208" s="278">
        <v>2.4</v>
      </c>
      <c r="AP208" s="278">
        <v>2.4</v>
      </c>
      <c r="AQ208" s="278">
        <v>2.4</v>
      </c>
      <c r="AR208" s="278">
        <v>2.4</v>
      </c>
      <c r="AS208" s="278">
        <v>2.2999999999999998</v>
      </c>
      <c r="AT208" s="278">
        <v>2.2999999999999998</v>
      </c>
      <c r="AU208" s="278">
        <f>_xlfn.IFNA(VLOOKUP(C208,'INFORM Severity - hidden'!$C$5:$G$155,5,FALSE),"-")</f>
        <v>2.2000000000000002</v>
      </c>
    </row>
    <row r="209" spans="1:47" x14ac:dyDescent="0.35">
      <c r="A209" t="s">
        <v>91</v>
      </c>
      <c r="B209" t="s">
        <v>89</v>
      </c>
      <c r="C209" t="s">
        <v>90</v>
      </c>
      <c r="D209" s="278" t="str">
        <f t="shared" si="3"/>
        <v>Stable</v>
      </c>
      <c r="E209" s="278">
        <v>4.9000000000000004</v>
      </c>
      <c r="F209" s="278">
        <v>4.9000000000000004</v>
      </c>
      <c r="G209" s="278">
        <v>4.8</v>
      </c>
      <c r="H209" s="278">
        <v>4.8</v>
      </c>
      <c r="I209" s="278">
        <v>4.8</v>
      </c>
      <c r="J209" s="278">
        <v>4.9000000000000004</v>
      </c>
      <c r="K209" s="278">
        <v>4.9000000000000004</v>
      </c>
      <c r="L209" s="278">
        <v>4.9000000000000004</v>
      </c>
      <c r="M209" s="278">
        <v>4.9000000000000004</v>
      </c>
      <c r="N209" s="278">
        <v>4.8</v>
      </c>
      <c r="O209" s="278">
        <v>4.9000000000000004</v>
      </c>
      <c r="P209" s="278">
        <v>4.9000000000000004</v>
      </c>
      <c r="Q209" s="278">
        <v>4.9000000000000004</v>
      </c>
      <c r="R209" s="278">
        <v>4.9000000000000004</v>
      </c>
      <c r="S209" s="278">
        <v>4.9000000000000004</v>
      </c>
      <c r="T209" s="278">
        <v>4.9000000000000004</v>
      </c>
      <c r="U209" s="278">
        <v>4.9000000000000004</v>
      </c>
      <c r="V209" s="278">
        <v>4.9000000000000004</v>
      </c>
      <c r="W209" s="278">
        <v>4.9000000000000004</v>
      </c>
      <c r="X209" s="278">
        <v>4.9000000000000004</v>
      </c>
      <c r="Y209" s="278">
        <v>4.9000000000000004</v>
      </c>
      <c r="Z209" s="278">
        <v>4.9000000000000004</v>
      </c>
      <c r="AA209" s="278">
        <v>4.9000000000000004</v>
      </c>
      <c r="AB209" s="278">
        <v>4.9000000000000004</v>
      </c>
      <c r="AC209" s="278">
        <v>4.7</v>
      </c>
      <c r="AD209" s="278">
        <v>4.9000000000000004</v>
      </c>
      <c r="AE209" s="278">
        <v>4.9000000000000004</v>
      </c>
      <c r="AF209" s="278">
        <v>4.9000000000000004</v>
      </c>
      <c r="AG209" s="278">
        <v>4.9000000000000004</v>
      </c>
      <c r="AH209" s="278">
        <v>4.9000000000000004</v>
      </c>
      <c r="AI209" s="278">
        <v>4.9000000000000004</v>
      </c>
      <c r="AJ209" s="278">
        <v>4.9000000000000004</v>
      </c>
      <c r="AK209" s="278">
        <v>4.9000000000000004</v>
      </c>
      <c r="AL209" s="278">
        <v>4.9000000000000004</v>
      </c>
      <c r="AM209" s="278">
        <v>4.9000000000000004</v>
      </c>
      <c r="AN209" s="278">
        <v>4.9000000000000004</v>
      </c>
      <c r="AO209" s="278">
        <v>4.9000000000000004</v>
      </c>
      <c r="AP209" s="278">
        <v>4.5999999999999996</v>
      </c>
      <c r="AQ209" s="278">
        <v>4.5999999999999996</v>
      </c>
      <c r="AR209" s="278">
        <v>4.5999999999999996</v>
      </c>
      <c r="AS209" s="278">
        <v>4.5999999999999996</v>
      </c>
      <c r="AT209" s="278">
        <v>4.5999999999999996</v>
      </c>
      <c r="AU209" s="278">
        <f>_xlfn.IFNA(VLOOKUP(C209,'INFORM Severity - hidden'!$C$5:$G$155,5,FALSE),"-")</f>
        <v>4.5999999999999996</v>
      </c>
    </row>
    <row r="210" spans="1:47" x14ac:dyDescent="0.35">
      <c r="A210" t="s">
        <v>511</v>
      </c>
      <c r="B210" t="s">
        <v>1567</v>
      </c>
      <c r="C210" t="s">
        <v>1568</v>
      </c>
      <c r="D210" s="278" t="str">
        <f t="shared" si="3"/>
        <v>Increasing</v>
      </c>
      <c r="E210" s="278" t="s">
        <v>8672</v>
      </c>
      <c r="F210" s="278" t="s">
        <v>8672</v>
      </c>
      <c r="G210" s="278" t="s">
        <v>8672</v>
      </c>
      <c r="H210" s="278">
        <v>4</v>
      </c>
      <c r="I210" s="278">
        <v>4</v>
      </c>
      <c r="J210" s="278">
        <v>4</v>
      </c>
      <c r="K210" s="278">
        <v>4</v>
      </c>
      <c r="L210" s="278">
        <v>4</v>
      </c>
      <c r="M210" s="278">
        <v>4</v>
      </c>
      <c r="N210" s="278">
        <v>4.0999999999999996</v>
      </c>
      <c r="O210" s="278">
        <v>4.0999999999999996</v>
      </c>
      <c r="P210" s="278">
        <v>4.0999999999999996</v>
      </c>
      <c r="Q210" s="278">
        <v>4.0999999999999996</v>
      </c>
      <c r="R210" s="278">
        <v>4.0999999999999996</v>
      </c>
      <c r="S210" s="278">
        <v>4.0999999999999996</v>
      </c>
      <c r="T210" s="278">
        <v>4.0999999999999996</v>
      </c>
      <c r="U210" s="278">
        <v>4.0999999999999996</v>
      </c>
      <c r="V210" s="278">
        <v>4.0999999999999996</v>
      </c>
      <c r="W210" s="278">
        <v>4.0999999999999996</v>
      </c>
      <c r="X210" s="278">
        <v>4.0999999999999996</v>
      </c>
      <c r="Y210" s="278">
        <v>4.0999999999999996</v>
      </c>
      <c r="Z210" s="278">
        <v>4.2</v>
      </c>
      <c r="AA210" s="278">
        <v>4.0999999999999996</v>
      </c>
      <c r="AB210" s="278">
        <v>4.0999999999999996</v>
      </c>
      <c r="AC210" s="278">
        <v>4.0999999999999996</v>
      </c>
      <c r="AD210" s="278">
        <v>4.0999999999999996</v>
      </c>
      <c r="AE210" s="278">
        <v>4.0999999999999996</v>
      </c>
      <c r="AF210" s="278">
        <v>4.0999999999999996</v>
      </c>
      <c r="AG210" s="278">
        <v>4.0999999999999996</v>
      </c>
      <c r="AH210" s="278">
        <v>4.0999999999999996</v>
      </c>
      <c r="AI210" s="278">
        <v>4.0999999999999996</v>
      </c>
      <c r="AJ210" s="278">
        <v>4.0999999999999996</v>
      </c>
      <c r="AK210" s="278">
        <v>4.0999999999999996</v>
      </c>
      <c r="AL210" s="278">
        <v>4.0999999999999996</v>
      </c>
      <c r="AM210" s="278">
        <v>4.0999999999999996</v>
      </c>
      <c r="AN210" s="278">
        <v>4.0999999999999996</v>
      </c>
      <c r="AO210" s="278">
        <v>4.0999999999999996</v>
      </c>
      <c r="AP210" s="278">
        <v>4.0999999999999996</v>
      </c>
      <c r="AQ210" s="278">
        <v>4.0999999999999996</v>
      </c>
      <c r="AR210" s="278">
        <v>4.0999999999999996</v>
      </c>
      <c r="AS210" s="278">
        <v>4.2</v>
      </c>
      <c r="AT210" s="278">
        <v>4.2</v>
      </c>
      <c r="AU210" s="278">
        <f>_xlfn.IFNA(VLOOKUP(C210,'INFORM Severity - hidden'!$C$5:$G$155,5,FALSE),"-")</f>
        <v>4.4000000000000004</v>
      </c>
    </row>
    <row r="211" spans="1:47" x14ac:dyDescent="0.35">
      <c r="A211"/>
      <c r="B211"/>
      <c r="C211" t="s">
        <v>8750</v>
      </c>
      <c r="D211" s="278" t="str">
        <f t="shared" si="3"/>
        <v>-</v>
      </c>
      <c r="E211" s="278" t="s">
        <v>8672</v>
      </c>
      <c r="F211" s="278" t="s">
        <v>8672</v>
      </c>
      <c r="G211" s="278" t="s">
        <v>8672</v>
      </c>
      <c r="H211" s="278">
        <v>3</v>
      </c>
      <c r="I211" s="278" t="s">
        <v>8672</v>
      </c>
      <c r="J211" s="278" t="s">
        <v>8672</v>
      </c>
      <c r="K211" s="278" t="s">
        <v>8672</v>
      </c>
      <c r="L211" s="278" t="s">
        <v>8672</v>
      </c>
      <c r="M211" s="278" t="s">
        <v>8672</v>
      </c>
      <c r="N211" s="278" t="s">
        <v>8672</v>
      </c>
      <c r="O211" s="278" t="s">
        <v>8672</v>
      </c>
      <c r="P211" s="278" t="s">
        <v>8672</v>
      </c>
      <c r="Q211" s="278" t="s">
        <v>8672</v>
      </c>
      <c r="R211" s="278" t="s">
        <v>8672</v>
      </c>
      <c r="S211" s="278" t="s">
        <v>8672</v>
      </c>
      <c r="T211" s="278" t="s">
        <v>8672</v>
      </c>
      <c r="U211" s="278" t="s">
        <v>8672</v>
      </c>
      <c r="V211" s="278" t="s">
        <v>8672</v>
      </c>
      <c r="W211" s="278" t="s">
        <v>8672</v>
      </c>
      <c r="X211" s="278" t="s">
        <v>8672</v>
      </c>
      <c r="Y211" s="278" t="s">
        <v>8672</v>
      </c>
      <c r="Z211" s="278" t="s">
        <v>8672</v>
      </c>
      <c r="AA211" s="278" t="s">
        <v>8672</v>
      </c>
      <c r="AB211" s="278" t="s">
        <v>8672</v>
      </c>
      <c r="AC211" s="278" t="s">
        <v>8672</v>
      </c>
      <c r="AD211" s="278" t="s">
        <v>8672</v>
      </c>
      <c r="AE211" s="278" t="s">
        <v>8672</v>
      </c>
      <c r="AF211" s="278" t="s">
        <v>8672</v>
      </c>
      <c r="AG211" s="278" t="s">
        <v>8672</v>
      </c>
      <c r="AH211" s="278" t="s">
        <v>8672</v>
      </c>
      <c r="AI211" s="278" t="s">
        <v>8672</v>
      </c>
      <c r="AJ211" s="278" t="s">
        <v>8672</v>
      </c>
      <c r="AK211" s="278" t="s">
        <v>8672</v>
      </c>
      <c r="AL211" s="278" t="s">
        <v>8672</v>
      </c>
      <c r="AM211" s="278" t="s">
        <v>8672</v>
      </c>
      <c r="AN211" s="278" t="s">
        <v>8672</v>
      </c>
      <c r="AO211" s="278" t="s">
        <v>8672</v>
      </c>
      <c r="AP211" s="278" t="s">
        <v>8672</v>
      </c>
      <c r="AQ211" s="278" t="s">
        <v>8672</v>
      </c>
      <c r="AR211" s="278" t="s">
        <v>8672</v>
      </c>
      <c r="AS211" s="278" t="s">
        <v>8672</v>
      </c>
      <c r="AT211" s="278" t="s">
        <v>8672</v>
      </c>
      <c r="AU211" s="278" t="str">
        <f>_xlfn.IFNA(VLOOKUP(C211,'INFORM Severity - hidden'!$C$5:$G$155,5,FALSE),"-")</f>
        <v>-</v>
      </c>
    </row>
    <row r="212" spans="1:47" x14ac:dyDescent="0.35">
      <c r="A212" t="s">
        <v>511</v>
      </c>
      <c r="B212" t="s">
        <v>509</v>
      </c>
      <c r="C212" t="s">
        <v>510</v>
      </c>
      <c r="D212" s="278" t="str">
        <f t="shared" si="3"/>
        <v>Stable</v>
      </c>
      <c r="E212" s="278" t="s">
        <v>8672</v>
      </c>
      <c r="F212" s="278" t="s">
        <v>8672</v>
      </c>
      <c r="G212" s="278" t="s">
        <v>8672</v>
      </c>
      <c r="H212" s="278">
        <v>3.4</v>
      </c>
      <c r="I212" s="278">
        <v>3.4</v>
      </c>
      <c r="J212" s="278">
        <v>3.4</v>
      </c>
      <c r="K212" s="278">
        <v>3.4</v>
      </c>
      <c r="L212" s="278">
        <v>3.4</v>
      </c>
      <c r="M212" s="278">
        <v>3.4</v>
      </c>
      <c r="N212" s="278">
        <v>3.5</v>
      </c>
      <c r="O212" s="278">
        <v>3.5</v>
      </c>
      <c r="P212" s="278">
        <v>3.5</v>
      </c>
      <c r="Q212" s="278">
        <v>3.5</v>
      </c>
      <c r="R212" s="278">
        <v>3.5</v>
      </c>
      <c r="S212" s="278">
        <v>3.7</v>
      </c>
      <c r="T212" s="278">
        <v>3.7</v>
      </c>
      <c r="U212" s="278">
        <v>3.7</v>
      </c>
      <c r="V212" s="278">
        <v>3.7</v>
      </c>
      <c r="W212" s="278">
        <v>3.7</v>
      </c>
      <c r="X212" s="278">
        <v>3.7</v>
      </c>
      <c r="Y212" s="278">
        <v>3.7</v>
      </c>
      <c r="Z212" s="278">
        <v>3.7</v>
      </c>
      <c r="AA212" s="278">
        <v>3.6</v>
      </c>
      <c r="AB212" s="278">
        <v>3.6</v>
      </c>
      <c r="AC212" s="278">
        <v>3.6</v>
      </c>
      <c r="AD212" s="278">
        <v>3.6</v>
      </c>
      <c r="AE212" s="278">
        <v>3.6</v>
      </c>
      <c r="AF212" s="278">
        <v>3.7</v>
      </c>
      <c r="AG212" s="278">
        <v>3.7</v>
      </c>
      <c r="AH212" s="278">
        <v>3.7</v>
      </c>
      <c r="AI212" s="278">
        <v>3.7</v>
      </c>
      <c r="AJ212" s="278">
        <v>3.7</v>
      </c>
      <c r="AK212" s="278">
        <v>3.7</v>
      </c>
      <c r="AL212" s="278">
        <v>3.7</v>
      </c>
      <c r="AM212" s="278">
        <v>3.7</v>
      </c>
      <c r="AN212" s="278">
        <v>3.7</v>
      </c>
      <c r="AO212" s="278">
        <v>3.7</v>
      </c>
      <c r="AP212" s="278">
        <v>3.7</v>
      </c>
      <c r="AQ212" s="278">
        <v>3.7</v>
      </c>
      <c r="AR212" s="278">
        <v>3.7</v>
      </c>
      <c r="AS212" s="278">
        <v>3.7</v>
      </c>
      <c r="AT212" s="278">
        <v>3.7</v>
      </c>
      <c r="AU212" s="278">
        <f>_xlfn.IFNA(VLOOKUP(C212,'INFORM Severity - hidden'!$C$5:$G$155,5,FALSE),"-")</f>
        <v>3.8</v>
      </c>
    </row>
    <row r="213" spans="1:47" x14ac:dyDescent="0.35">
      <c r="A213" t="s">
        <v>511</v>
      </c>
      <c r="B213" t="s">
        <v>525</v>
      </c>
      <c r="C213" t="s">
        <v>526</v>
      </c>
      <c r="D213" s="278" t="str">
        <f t="shared" si="3"/>
        <v>Increasing</v>
      </c>
      <c r="E213" s="278" t="s">
        <v>8672</v>
      </c>
      <c r="F213" s="278" t="s">
        <v>8672</v>
      </c>
      <c r="G213" s="278" t="s">
        <v>8672</v>
      </c>
      <c r="H213" s="278">
        <v>3.1</v>
      </c>
      <c r="I213" s="278">
        <v>3.1</v>
      </c>
      <c r="J213" s="278">
        <v>3.1</v>
      </c>
      <c r="K213" s="278">
        <v>3.1</v>
      </c>
      <c r="L213" s="278">
        <v>3.1</v>
      </c>
      <c r="M213" s="278">
        <v>3.1</v>
      </c>
      <c r="N213" s="278">
        <v>3.1</v>
      </c>
      <c r="O213" s="278">
        <v>3.1</v>
      </c>
      <c r="P213" s="278">
        <v>3.1</v>
      </c>
      <c r="Q213" s="278">
        <v>3.1</v>
      </c>
      <c r="R213" s="278">
        <v>3.1</v>
      </c>
      <c r="S213" s="278">
        <v>3.3</v>
      </c>
      <c r="T213" s="278">
        <v>3.3</v>
      </c>
      <c r="U213" s="278">
        <v>3.4</v>
      </c>
      <c r="V213" s="278">
        <v>3.4</v>
      </c>
      <c r="W213" s="278">
        <v>3.4</v>
      </c>
      <c r="X213" s="278">
        <v>3.4</v>
      </c>
      <c r="Y213" s="278">
        <v>3.4</v>
      </c>
      <c r="Z213" s="278">
        <v>3.4</v>
      </c>
      <c r="AA213" s="278">
        <v>3.3</v>
      </c>
      <c r="AB213" s="278">
        <v>3.3</v>
      </c>
      <c r="AC213" s="278">
        <v>3.3</v>
      </c>
      <c r="AD213" s="278">
        <v>3.3</v>
      </c>
      <c r="AE213" s="278">
        <v>3.3</v>
      </c>
      <c r="AF213" s="278">
        <v>3.4</v>
      </c>
      <c r="AG213" s="278">
        <v>3.4</v>
      </c>
      <c r="AH213" s="278">
        <v>3.4</v>
      </c>
      <c r="AI213" s="278">
        <v>3.4</v>
      </c>
      <c r="AJ213" s="278">
        <v>3.4</v>
      </c>
      <c r="AK213" s="278">
        <v>3.4</v>
      </c>
      <c r="AL213" s="278">
        <v>3.3</v>
      </c>
      <c r="AM213" s="278">
        <v>3.3</v>
      </c>
      <c r="AN213" s="278">
        <v>3.3</v>
      </c>
      <c r="AO213" s="278">
        <v>3.3</v>
      </c>
      <c r="AP213" s="278">
        <v>3.3</v>
      </c>
      <c r="AQ213" s="278">
        <v>3.3</v>
      </c>
      <c r="AR213" s="278">
        <v>3.3</v>
      </c>
      <c r="AS213" s="278">
        <v>3.4</v>
      </c>
      <c r="AT213" s="278">
        <v>3.4</v>
      </c>
      <c r="AU213" s="278">
        <f>_xlfn.IFNA(VLOOKUP(C213,'INFORM Severity - hidden'!$C$5:$G$155,5,FALSE),"-")</f>
        <v>3.4</v>
      </c>
    </row>
    <row r="214" spans="1:47" x14ac:dyDescent="0.35">
      <c r="A214" t="s">
        <v>511</v>
      </c>
      <c r="B214" t="s">
        <v>539</v>
      </c>
      <c r="C214" t="s">
        <v>540</v>
      </c>
      <c r="D214" s="278" t="str">
        <f t="shared" si="3"/>
        <v>Increasing</v>
      </c>
      <c r="E214" s="278" t="s">
        <v>8672</v>
      </c>
      <c r="F214" s="278" t="s">
        <v>8672</v>
      </c>
      <c r="G214" s="278" t="s">
        <v>8672</v>
      </c>
      <c r="H214" s="278">
        <v>3.3</v>
      </c>
      <c r="I214" s="278">
        <v>3.3</v>
      </c>
      <c r="J214" s="278">
        <v>3.3</v>
      </c>
      <c r="K214" s="278">
        <v>3.3</v>
      </c>
      <c r="L214" s="278">
        <v>3.3</v>
      </c>
      <c r="M214" s="278">
        <v>3.3</v>
      </c>
      <c r="N214" s="278">
        <v>3.3</v>
      </c>
      <c r="O214" s="278">
        <v>3.3</v>
      </c>
      <c r="P214" s="278">
        <v>3.3</v>
      </c>
      <c r="Q214" s="278">
        <v>3.3</v>
      </c>
      <c r="R214" s="278">
        <v>3.3</v>
      </c>
      <c r="S214" s="278">
        <v>3.3</v>
      </c>
      <c r="T214" s="278">
        <v>3.4</v>
      </c>
      <c r="U214" s="278">
        <v>3.4</v>
      </c>
      <c r="V214" s="278">
        <v>3.4</v>
      </c>
      <c r="W214" s="278">
        <v>3.3</v>
      </c>
      <c r="X214" s="278">
        <v>3.3</v>
      </c>
      <c r="Y214" s="278">
        <v>3.2</v>
      </c>
      <c r="Z214" s="278">
        <v>3.2</v>
      </c>
      <c r="AA214" s="278">
        <v>3.2</v>
      </c>
      <c r="AB214" s="278">
        <v>3.2</v>
      </c>
      <c r="AC214" s="278">
        <v>3.2</v>
      </c>
      <c r="AD214" s="278">
        <v>3.2</v>
      </c>
      <c r="AE214" s="278">
        <v>3.2</v>
      </c>
      <c r="AF214" s="278">
        <v>3.3</v>
      </c>
      <c r="AG214" s="278">
        <v>3.3</v>
      </c>
      <c r="AH214" s="278">
        <v>3.3</v>
      </c>
      <c r="AI214" s="278">
        <v>3.3</v>
      </c>
      <c r="AJ214" s="278">
        <v>3.3</v>
      </c>
      <c r="AK214" s="278">
        <v>3.3</v>
      </c>
      <c r="AL214" s="278">
        <v>3.2</v>
      </c>
      <c r="AM214" s="278">
        <v>3.2</v>
      </c>
      <c r="AN214" s="278">
        <v>3.2</v>
      </c>
      <c r="AO214" s="278">
        <v>3.2</v>
      </c>
      <c r="AP214" s="278">
        <v>3.2</v>
      </c>
      <c r="AQ214" s="278">
        <v>3.2</v>
      </c>
      <c r="AR214" s="278">
        <v>3.2</v>
      </c>
      <c r="AS214" s="278">
        <v>3.2</v>
      </c>
      <c r="AT214" s="278">
        <v>3.2</v>
      </c>
      <c r="AU214" s="278">
        <f>_xlfn.IFNA(VLOOKUP(C214,'INFORM Severity - hidden'!$C$5:$G$155,5,FALSE),"-")</f>
        <v>3.7</v>
      </c>
    </row>
    <row r="215" spans="1:47" x14ac:dyDescent="0.35">
      <c r="A215" t="s">
        <v>511</v>
      </c>
      <c r="B215" t="s">
        <v>551</v>
      </c>
      <c r="C215" t="s">
        <v>552</v>
      </c>
      <c r="D215" s="278" t="str">
        <f t="shared" si="3"/>
        <v>Increasing</v>
      </c>
      <c r="E215" s="278" t="s">
        <v>8672</v>
      </c>
      <c r="F215" s="278" t="s">
        <v>8672</v>
      </c>
      <c r="G215" s="278" t="s">
        <v>8672</v>
      </c>
      <c r="H215" s="278" t="s">
        <v>8672</v>
      </c>
      <c r="I215" s="278" t="s">
        <v>8672</v>
      </c>
      <c r="J215" s="278" t="s">
        <v>8672</v>
      </c>
      <c r="K215" s="278" t="s">
        <v>8672</v>
      </c>
      <c r="L215" s="278" t="s">
        <v>8672</v>
      </c>
      <c r="M215" s="278" t="s">
        <v>8672</v>
      </c>
      <c r="N215" s="278" t="s">
        <v>8672</v>
      </c>
      <c r="O215" s="278" t="s">
        <v>8672</v>
      </c>
      <c r="P215" s="278" t="s">
        <v>8672</v>
      </c>
      <c r="Q215" s="278" t="s">
        <v>8672</v>
      </c>
      <c r="R215" s="278" t="s">
        <v>8672</v>
      </c>
      <c r="S215" s="278" t="s">
        <v>8672</v>
      </c>
      <c r="T215" s="278" t="s">
        <v>8672</v>
      </c>
      <c r="U215" s="278" t="s">
        <v>8672</v>
      </c>
      <c r="V215" s="278" t="s">
        <v>8672</v>
      </c>
      <c r="W215" s="278">
        <v>2.6</v>
      </c>
      <c r="X215" s="278">
        <v>2.6</v>
      </c>
      <c r="Y215" s="278">
        <v>2.6</v>
      </c>
      <c r="Z215" s="278">
        <v>2.5</v>
      </c>
      <c r="AA215" s="278">
        <v>2.5</v>
      </c>
      <c r="AB215" s="278">
        <v>2.5</v>
      </c>
      <c r="AC215" s="278">
        <v>2.5</v>
      </c>
      <c r="AD215" s="278">
        <v>2.5</v>
      </c>
      <c r="AE215" s="278">
        <v>2.5</v>
      </c>
      <c r="AF215" s="278">
        <v>2.5</v>
      </c>
      <c r="AG215" s="278">
        <v>2.5</v>
      </c>
      <c r="AH215" s="278">
        <v>2.6</v>
      </c>
      <c r="AI215" s="278">
        <v>2.6</v>
      </c>
      <c r="AJ215" s="278">
        <v>2.6</v>
      </c>
      <c r="AK215" s="278">
        <v>2.6</v>
      </c>
      <c r="AL215" s="278">
        <v>2.5</v>
      </c>
      <c r="AM215" s="278">
        <v>2.5</v>
      </c>
      <c r="AN215" s="278">
        <v>2.5</v>
      </c>
      <c r="AO215" s="278">
        <v>2.5</v>
      </c>
      <c r="AP215" s="278">
        <v>2.5</v>
      </c>
      <c r="AQ215" s="278">
        <v>2.5</v>
      </c>
      <c r="AR215" s="278">
        <v>2.5</v>
      </c>
      <c r="AS215" s="278">
        <v>2.5</v>
      </c>
      <c r="AT215" s="278">
        <v>2.5</v>
      </c>
      <c r="AU215" s="278">
        <f>_xlfn.IFNA(VLOOKUP(C215,'INFORM Severity - hidden'!$C$5:$G$155,5,FALSE),"-")</f>
        <v>2.7</v>
      </c>
    </row>
    <row r="216" spans="1:47" x14ac:dyDescent="0.35">
      <c r="A216"/>
      <c r="B216"/>
      <c r="C216" t="s">
        <v>8751</v>
      </c>
      <c r="D216" s="278" t="str">
        <f t="shared" si="3"/>
        <v>-</v>
      </c>
      <c r="E216" s="278" t="s">
        <v>8672</v>
      </c>
      <c r="F216" s="278" t="s">
        <v>8672</v>
      </c>
      <c r="G216" s="278" t="s">
        <v>8672</v>
      </c>
      <c r="H216" s="278" t="s">
        <v>8672</v>
      </c>
      <c r="I216" s="278" t="s">
        <v>8672</v>
      </c>
      <c r="J216" s="278" t="s">
        <v>8672</v>
      </c>
      <c r="K216" s="278" t="s">
        <v>8672</v>
      </c>
      <c r="L216" s="278" t="s">
        <v>8672</v>
      </c>
      <c r="M216" s="278" t="s">
        <v>8672</v>
      </c>
      <c r="N216" s="278" t="s">
        <v>8672</v>
      </c>
      <c r="O216" s="278" t="s">
        <v>8672</v>
      </c>
      <c r="P216" s="278" t="s">
        <v>8672</v>
      </c>
      <c r="Q216" s="278" t="s">
        <v>8672</v>
      </c>
      <c r="R216" s="278" t="s">
        <v>8672</v>
      </c>
      <c r="S216" s="278" t="s">
        <v>8672</v>
      </c>
      <c r="T216" s="278" t="s">
        <v>8672</v>
      </c>
      <c r="U216" s="278" t="s">
        <v>8672</v>
      </c>
      <c r="V216" s="278" t="s">
        <v>8672</v>
      </c>
      <c r="W216" s="278" t="s">
        <v>8672</v>
      </c>
      <c r="X216" s="278" t="s">
        <v>8672</v>
      </c>
      <c r="Y216" s="278">
        <v>2.1</v>
      </c>
      <c r="Z216" s="278">
        <v>2.6</v>
      </c>
      <c r="AA216" s="278">
        <v>2.6</v>
      </c>
      <c r="AB216" s="278">
        <v>2.6</v>
      </c>
      <c r="AC216" s="278">
        <v>2.6</v>
      </c>
      <c r="AD216" s="278" t="s">
        <v>8672</v>
      </c>
      <c r="AE216" s="278" t="s">
        <v>8672</v>
      </c>
      <c r="AF216" s="278" t="s">
        <v>8672</v>
      </c>
      <c r="AG216" s="278" t="s">
        <v>8672</v>
      </c>
      <c r="AH216" s="278" t="s">
        <v>8672</v>
      </c>
      <c r="AI216" s="278" t="s">
        <v>8672</v>
      </c>
      <c r="AJ216" s="278" t="s">
        <v>8672</v>
      </c>
      <c r="AK216" s="278" t="s">
        <v>8672</v>
      </c>
      <c r="AL216" s="278" t="s">
        <v>8672</v>
      </c>
      <c r="AM216" s="278" t="s">
        <v>8672</v>
      </c>
      <c r="AN216" s="278" t="s">
        <v>8672</v>
      </c>
      <c r="AO216" s="278" t="s">
        <v>8672</v>
      </c>
      <c r="AP216" s="278" t="s">
        <v>8672</v>
      </c>
      <c r="AQ216" s="278" t="s">
        <v>8672</v>
      </c>
      <c r="AR216" s="278" t="s">
        <v>8672</v>
      </c>
      <c r="AS216" s="278" t="s">
        <v>8672</v>
      </c>
      <c r="AT216" s="278" t="s">
        <v>8672</v>
      </c>
      <c r="AU216" s="278" t="str">
        <f>_xlfn.IFNA(VLOOKUP(C216,'INFORM Severity - hidden'!$C$5:$G$155,5,FALSE),"-")</f>
        <v>-</v>
      </c>
    </row>
    <row r="217" spans="1:47" x14ac:dyDescent="0.35">
      <c r="A217" t="s">
        <v>300</v>
      </c>
      <c r="B217" t="s">
        <v>298</v>
      </c>
      <c r="C217" t="s">
        <v>299</v>
      </c>
      <c r="D217" s="278" t="str">
        <f t="shared" si="3"/>
        <v>Stable</v>
      </c>
      <c r="E217" s="278" t="s">
        <v>8672</v>
      </c>
      <c r="F217" s="278" t="s">
        <v>8672</v>
      </c>
      <c r="G217" s="278" t="s">
        <v>8672</v>
      </c>
      <c r="H217" s="278" t="s">
        <v>8672</v>
      </c>
      <c r="I217" s="278" t="s">
        <v>8672</v>
      </c>
      <c r="J217" s="278" t="s">
        <v>8672</v>
      </c>
      <c r="K217" s="278" t="s">
        <v>8672</v>
      </c>
      <c r="L217" s="278" t="s">
        <v>8672</v>
      </c>
      <c r="M217" s="278" t="s">
        <v>8672</v>
      </c>
      <c r="N217" s="278" t="s">
        <v>8672</v>
      </c>
      <c r="O217" s="278" t="s">
        <v>8672</v>
      </c>
      <c r="P217" s="278" t="s">
        <v>8672</v>
      </c>
      <c r="Q217" s="278">
        <v>1.7</v>
      </c>
      <c r="R217" s="278">
        <v>1.7</v>
      </c>
      <c r="S217" s="278">
        <v>2.1</v>
      </c>
      <c r="T217" s="278">
        <v>2.1</v>
      </c>
      <c r="U217" s="278">
        <v>2.2000000000000002</v>
      </c>
      <c r="V217" s="278">
        <v>2.2000000000000002</v>
      </c>
      <c r="W217" s="278">
        <v>2.1</v>
      </c>
      <c r="X217" s="278">
        <v>2.1</v>
      </c>
      <c r="Y217" s="278">
        <v>2.1</v>
      </c>
      <c r="Z217" s="278">
        <v>2.1</v>
      </c>
      <c r="AA217" s="278">
        <v>2.1</v>
      </c>
      <c r="AB217" s="278">
        <v>2.1</v>
      </c>
      <c r="AC217" s="278">
        <v>1.9</v>
      </c>
      <c r="AD217" s="278">
        <v>2</v>
      </c>
      <c r="AE217" s="278">
        <v>2</v>
      </c>
      <c r="AF217" s="278">
        <v>2</v>
      </c>
      <c r="AG217" s="278">
        <v>2.1</v>
      </c>
      <c r="AH217" s="278">
        <v>2.1</v>
      </c>
      <c r="AI217" s="278">
        <v>2.1</v>
      </c>
      <c r="AJ217" s="278">
        <v>2</v>
      </c>
      <c r="AK217" s="278">
        <v>2</v>
      </c>
      <c r="AL217" s="278">
        <v>1.9</v>
      </c>
      <c r="AM217" s="278">
        <v>1.9</v>
      </c>
      <c r="AN217" s="278">
        <v>1.9</v>
      </c>
      <c r="AO217" s="278">
        <v>1.8</v>
      </c>
      <c r="AP217" s="278">
        <v>1.9</v>
      </c>
      <c r="AQ217" s="278">
        <v>1.8</v>
      </c>
      <c r="AR217" s="278">
        <v>1.8</v>
      </c>
      <c r="AS217" s="278">
        <v>1.8</v>
      </c>
      <c r="AT217" s="278">
        <v>1.8</v>
      </c>
      <c r="AU217" s="278">
        <f>_xlfn.IFNA(VLOOKUP(C217,'INFORM Severity - hidden'!$C$5:$G$155,5,FALSE),"-")</f>
        <v>1.8</v>
      </c>
    </row>
    <row r="218" spans="1:47" x14ac:dyDescent="0.35">
      <c r="A218" t="s">
        <v>300</v>
      </c>
      <c r="B218" t="s">
        <v>311</v>
      </c>
      <c r="C218" t="s">
        <v>312</v>
      </c>
      <c r="D218" s="278" t="str">
        <f t="shared" si="3"/>
        <v>-</v>
      </c>
      <c r="E218" s="278" t="s">
        <v>8672</v>
      </c>
      <c r="F218" s="278" t="s">
        <v>8672</v>
      </c>
      <c r="G218" s="278" t="s">
        <v>8672</v>
      </c>
      <c r="H218" s="278" t="s">
        <v>8672</v>
      </c>
      <c r="I218" s="278" t="s">
        <v>8672</v>
      </c>
      <c r="J218" s="278" t="s">
        <v>8672</v>
      </c>
      <c r="K218" s="278" t="s">
        <v>8672</v>
      </c>
      <c r="L218" s="278" t="s">
        <v>8672</v>
      </c>
      <c r="M218" s="278" t="s">
        <v>8672</v>
      </c>
      <c r="N218" s="278" t="s">
        <v>8672</v>
      </c>
      <c r="O218" s="278" t="s">
        <v>8672</v>
      </c>
      <c r="P218" s="278" t="s">
        <v>8672</v>
      </c>
      <c r="Q218" s="278" t="s">
        <v>8672</v>
      </c>
      <c r="R218" s="278" t="s">
        <v>8672</v>
      </c>
      <c r="S218" s="278" t="s">
        <v>8672</v>
      </c>
      <c r="T218" s="278" t="s">
        <v>8672</v>
      </c>
      <c r="U218" s="278" t="s">
        <v>8672</v>
      </c>
      <c r="V218" s="278" t="s">
        <v>8672</v>
      </c>
      <c r="W218" s="278" t="s">
        <v>8672</v>
      </c>
      <c r="X218" s="278" t="s">
        <v>8672</v>
      </c>
      <c r="Y218" s="278" t="s">
        <v>8672</v>
      </c>
      <c r="Z218" s="278" t="s">
        <v>8672</v>
      </c>
      <c r="AA218" s="278" t="s">
        <v>8672</v>
      </c>
      <c r="AB218" s="278" t="s">
        <v>8672</v>
      </c>
      <c r="AC218" s="278" t="s">
        <v>8672</v>
      </c>
      <c r="AD218" s="278" t="s">
        <v>8672</v>
      </c>
      <c r="AE218" s="278" t="s">
        <v>8672</v>
      </c>
      <c r="AF218" s="278" t="s">
        <v>8672</v>
      </c>
      <c r="AG218" s="278" t="s">
        <v>8672</v>
      </c>
      <c r="AH218" s="278" t="s">
        <v>8672</v>
      </c>
      <c r="AI218" s="278" t="s">
        <v>8672</v>
      </c>
      <c r="AJ218" s="278" t="s">
        <v>8672</v>
      </c>
      <c r="AK218" s="278" t="s">
        <v>8672</v>
      </c>
      <c r="AL218" s="278" t="s">
        <v>8672</v>
      </c>
      <c r="AM218" s="278" t="s">
        <v>8672</v>
      </c>
      <c r="AN218" s="278" t="s">
        <v>8672</v>
      </c>
      <c r="AO218" s="278" t="s">
        <v>8672</v>
      </c>
      <c r="AP218" s="278" t="s">
        <v>8672</v>
      </c>
      <c r="AQ218" s="278" t="s">
        <v>8672</v>
      </c>
      <c r="AR218" s="278" t="s">
        <v>8672</v>
      </c>
      <c r="AS218" s="278" t="s">
        <v>8672</v>
      </c>
      <c r="AT218" s="278" t="s">
        <v>8672</v>
      </c>
      <c r="AU218" s="278" t="str">
        <f>_xlfn.IFNA(VLOOKUP(C218,'INFORM Severity - hidden'!$C$5:$G$155,5,FALSE),"-")</f>
        <v>x</v>
      </c>
    </row>
    <row r="219" spans="1:47" x14ac:dyDescent="0.35">
      <c r="A219" t="s">
        <v>300</v>
      </c>
      <c r="B219" t="s">
        <v>321</v>
      </c>
      <c r="C219" t="s">
        <v>322</v>
      </c>
      <c r="D219" s="278" t="str">
        <f t="shared" si="3"/>
        <v>Decreasing</v>
      </c>
      <c r="E219" s="278" t="s">
        <v>8672</v>
      </c>
      <c r="F219" s="278">
        <v>1.2</v>
      </c>
      <c r="G219" s="278">
        <v>1.2</v>
      </c>
      <c r="H219" s="278">
        <v>1.4</v>
      </c>
      <c r="I219" s="278">
        <v>1.4</v>
      </c>
      <c r="J219" s="278">
        <v>1.4</v>
      </c>
      <c r="K219" s="278">
        <v>1.4</v>
      </c>
      <c r="L219" s="278">
        <v>1.4</v>
      </c>
      <c r="M219" s="278">
        <v>1.4</v>
      </c>
      <c r="N219" s="278">
        <v>1.4</v>
      </c>
      <c r="O219" s="278">
        <v>2.1</v>
      </c>
      <c r="P219" s="278">
        <v>2.1</v>
      </c>
      <c r="Q219" s="278">
        <v>2.1</v>
      </c>
      <c r="R219" s="278">
        <v>2.1</v>
      </c>
      <c r="S219" s="278">
        <v>2.1</v>
      </c>
      <c r="T219" s="278">
        <v>2.1</v>
      </c>
      <c r="U219" s="278">
        <v>2.1</v>
      </c>
      <c r="V219" s="278">
        <v>2.1</v>
      </c>
      <c r="W219" s="278">
        <v>2.1</v>
      </c>
      <c r="X219" s="278">
        <v>2.1</v>
      </c>
      <c r="Y219" s="278">
        <v>2.1</v>
      </c>
      <c r="Z219" s="278">
        <v>2.2000000000000002</v>
      </c>
      <c r="AA219" s="278">
        <v>2.2999999999999998</v>
      </c>
      <c r="AB219" s="278">
        <v>2.2999999999999998</v>
      </c>
      <c r="AC219" s="278">
        <v>2.2999999999999998</v>
      </c>
      <c r="AD219" s="278">
        <v>2.2999999999999998</v>
      </c>
      <c r="AE219" s="278">
        <v>2.2999999999999998</v>
      </c>
      <c r="AF219" s="278">
        <v>2.2999999999999998</v>
      </c>
      <c r="AG219" s="278">
        <v>2.2999999999999998</v>
      </c>
      <c r="AH219" s="278">
        <v>2.2999999999999998</v>
      </c>
      <c r="AI219" s="278">
        <v>2.2999999999999998</v>
      </c>
      <c r="AJ219" s="278">
        <v>2.2999999999999998</v>
      </c>
      <c r="AK219" s="278">
        <v>2.2999999999999998</v>
      </c>
      <c r="AL219" s="278">
        <v>2.2999999999999998</v>
      </c>
      <c r="AM219" s="278">
        <v>2.2999999999999998</v>
      </c>
      <c r="AN219" s="278">
        <v>2.2999999999999998</v>
      </c>
      <c r="AO219" s="278">
        <v>2.2999999999999998</v>
      </c>
      <c r="AP219" s="278">
        <v>2.2999999999999998</v>
      </c>
      <c r="AQ219" s="278">
        <v>2.2999999999999998</v>
      </c>
      <c r="AR219" s="278">
        <v>2.2999999999999998</v>
      </c>
      <c r="AS219" s="278">
        <v>2.2000000000000002</v>
      </c>
      <c r="AT219" s="278">
        <v>2.2000000000000002</v>
      </c>
      <c r="AU219" s="278">
        <f>_xlfn.IFNA(VLOOKUP(C219,'INFORM Severity - hidden'!$C$5:$G$155,5,FALSE),"-")</f>
        <v>2.2000000000000002</v>
      </c>
    </row>
    <row r="220" spans="1:47" x14ac:dyDescent="0.35">
      <c r="A220"/>
      <c r="B220"/>
      <c r="C220" t="s">
        <v>8752</v>
      </c>
      <c r="D220" s="278" t="str">
        <f t="shared" si="3"/>
        <v>-</v>
      </c>
      <c r="E220" s="278" t="s">
        <v>8672</v>
      </c>
      <c r="F220" s="278" t="s">
        <v>8672</v>
      </c>
      <c r="G220" s="278" t="s">
        <v>8672</v>
      </c>
      <c r="H220" s="278" t="s">
        <v>8672</v>
      </c>
      <c r="I220" s="278" t="s">
        <v>8672</v>
      </c>
      <c r="J220" s="278" t="s">
        <v>8672</v>
      </c>
      <c r="K220" s="278" t="s">
        <v>8672</v>
      </c>
      <c r="L220" s="278" t="s">
        <v>8672</v>
      </c>
      <c r="M220" s="278" t="s">
        <v>8672</v>
      </c>
      <c r="N220" s="278" t="s">
        <v>8672</v>
      </c>
      <c r="O220" s="278" t="s">
        <v>8672</v>
      </c>
      <c r="P220" s="278" t="s">
        <v>8672</v>
      </c>
      <c r="Q220" s="278" t="s">
        <v>8672</v>
      </c>
      <c r="R220" s="278" t="s">
        <v>8672</v>
      </c>
      <c r="S220" s="278" t="s">
        <v>8672</v>
      </c>
      <c r="T220" s="278" t="s">
        <v>8672</v>
      </c>
      <c r="U220" s="278" t="s">
        <v>8672</v>
      </c>
      <c r="V220" s="278" t="s">
        <v>8672</v>
      </c>
      <c r="W220" s="278" t="s">
        <v>8672</v>
      </c>
      <c r="X220" s="278" t="s">
        <v>8672</v>
      </c>
      <c r="Y220" s="278" t="s">
        <v>8672</v>
      </c>
      <c r="Z220" s="278" t="s">
        <v>8672</v>
      </c>
      <c r="AA220" s="278" t="s">
        <v>8672</v>
      </c>
      <c r="AB220" s="278" t="s">
        <v>8672</v>
      </c>
      <c r="AC220" s="278" t="s">
        <v>8672</v>
      </c>
      <c r="AD220" s="278" t="s">
        <v>8672</v>
      </c>
      <c r="AE220" s="278" t="s">
        <v>8672</v>
      </c>
      <c r="AF220" s="278">
        <v>1.4</v>
      </c>
      <c r="AG220" s="278">
        <v>1.3</v>
      </c>
      <c r="AH220" s="278">
        <v>1.3</v>
      </c>
      <c r="AI220" s="278">
        <v>1.3</v>
      </c>
      <c r="AJ220" s="278">
        <v>1.3</v>
      </c>
      <c r="AK220" s="278" t="s">
        <v>8672</v>
      </c>
      <c r="AL220" s="278" t="s">
        <v>8672</v>
      </c>
      <c r="AM220" s="278" t="s">
        <v>8672</v>
      </c>
      <c r="AN220" s="278" t="s">
        <v>8672</v>
      </c>
      <c r="AO220" s="278" t="s">
        <v>8672</v>
      </c>
      <c r="AP220" s="278" t="s">
        <v>8672</v>
      </c>
      <c r="AQ220" s="278" t="s">
        <v>8672</v>
      </c>
      <c r="AR220" s="278" t="s">
        <v>8672</v>
      </c>
      <c r="AS220" s="278" t="s">
        <v>8672</v>
      </c>
      <c r="AT220" s="278" t="s">
        <v>8672</v>
      </c>
      <c r="AU220" s="278" t="str">
        <f>_xlfn.IFNA(VLOOKUP(C220,'INFORM Severity - hidden'!$C$5:$G$155,5,FALSE),"-")</f>
        <v>-</v>
      </c>
    </row>
    <row r="221" spans="1:47" x14ac:dyDescent="0.35">
      <c r="A221" t="s">
        <v>2272</v>
      </c>
      <c r="B221" t="s">
        <v>2270</v>
      </c>
      <c r="C221" t="s">
        <v>2271</v>
      </c>
      <c r="D221" s="278" t="str">
        <f t="shared" si="3"/>
        <v>Stable</v>
      </c>
      <c r="E221" s="278" t="s">
        <v>8672</v>
      </c>
      <c r="F221" s="278" t="s">
        <v>8672</v>
      </c>
      <c r="G221" s="278" t="s">
        <v>8672</v>
      </c>
      <c r="H221" s="278" t="s">
        <v>8672</v>
      </c>
      <c r="I221" s="278" t="s">
        <v>8672</v>
      </c>
      <c r="J221" s="278" t="s">
        <v>8672</v>
      </c>
      <c r="K221" s="278" t="s">
        <v>8672</v>
      </c>
      <c r="L221" s="278" t="s">
        <v>8672</v>
      </c>
      <c r="M221" s="278" t="s">
        <v>8672</v>
      </c>
      <c r="N221" s="278" t="s">
        <v>8672</v>
      </c>
      <c r="O221" s="278" t="s">
        <v>8672</v>
      </c>
      <c r="P221" s="278" t="s">
        <v>8672</v>
      </c>
      <c r="Q221" s="278" t="s">
        <v>8672</v>
      </c>
      <c r="R221" s="278" t="s">
        <v>8672</v>
      </c>
      <c r="S221" s="278" t="s">
        <v>8672</v>
      </c>
      <c r="T221" s="278" t="s">
        <v>8672</v>
      </c>
      <c r="U221" s="278" t="s">
        <v>8672</v>
      </c>
      <c r="V221" s="278" t="s">
        <v>8672</v>
      </c>
      <c r="W221" s="278" t="s">
        <v>8672</v>
      </c>
      <c r="X221" s="278" t="s">
        <v>8672</v>
      </c>
      <c r="Y221" s="278" t="s">
        <v>8672</v>
      </c>
      <c r="Z221" s="278" t="s">
        <v>8672</v>
      </c>
      <c r="AA221" s="278" t="s">
        <v>8672</v>
      </c>
      <c r="AB221" s="278" t="s">
        <v>8672</v>
      </c>
      <c r="AC221" s="278" t="s">
        <v>8672</v>
      </c>
      <c r="AD221" s="278" t="s">
        <v>8672</v>
      </c>
      <c r="AE221" s="278" t="s">
        <v>8672</v>
      </c>
      <c r="AF221" s="278" t="s">
        <v>8672</v>
      </c>
      <c r="AG221" s="278" t="s">
        <v>8672</v>
      </c>
      <c r="AH221" s="278" t="s">
        <v>8672</v>
      </c>
      <c r="AI221" s="278" t="s">
        <v>8672</v>
      </c>
      <c r="AJ221" s="278" t="s">
        <v>8672</v>
      </c>
      <c r="AK221" s="278" t="s">
        <v>8672</v>
      </c>
      <c r="AL221" s="278" t="s">
        <v>8672</v>
      </c>
      <c r="AM221" s="278" t="s">
        <v>8672</v>
      </c>
      <c r="AN221" s="278" t="s">
        <v>8672</v>
      </c>
      <c r="AO221" s="278">
        <v>1.3</v>
      </c>
      <c r="AP221" s="278">
        <v>1.3</v>
      </c>
      <c r="AQ221" s="278">
        <v>1.3</v>
      </c>
      <c r="AR221" s="278">
        <v>1.3</v>
      </c>
      <c r="AS221" s="278">
        <v>1.3</v>
      </c>
      <c r="AT221" s="278">
        <v>1.3</v>
      </c>
      <c r="AU221" s="278">
        <f>_xlfn.IFNA(VLOOKUP(C221,'INFORM Severity - hidden'!$C$5:$G$155,5,FALSE),"-")</f>
        <v>1.3</v>
      </c>
    </row>
    <row r="222" spans="1:47" x14ac:dyDescent="0.35">
      <c r="A222" t="s">
        <v>3379</v>
      </c>
      <c r="B222" t="s">
        <v>3377</v>
      </c>
      <c r="C222" t="s">
        <v>3378</v>
      </c>
      <c r="D222" s="278" t="str">
        <f t="shared" si="3"/>
        <v>Increasing</v>
      </c>
      <c r="E222" s="278" t="s">
        <v>8672</v>
      </c>
      <c r="F222" s="278">
        <v>0.9</v>
      </c>
      <c r="G222" s="278">
        <v>0.9</v>
      </c>
      <c r="H222" s="278">
        <v>1.4</v>
      </c>
      <c r="I222" s="278">
        <v>1.4</v>
      </c>
      <c r="J222" s="278">
        <v>1.4</v>
      </c>
      <c r="K222" s="278">
        <v>1.4</v>
      </c>
      <c r="L222" s="278">
        <v>1.4</v>
      </c>
      <c r="M222" s="278">
        <v>1.4</v>
      </c>
      <c r="N222" s="278">
        <v>1.4</v>
      </c>
      <c r="O222" s="278">
        <v>1.7</v>
      </c>
      <c r="P222" s="278">
        <v>1.5</v>
      </c>
      <c r="Q222" s="278">
        <v>1.5</v>
      </c>
      <c r="R222" s="278">
        <v>1.5</v>
      </c>
      <c r="S222" s="278">
        <v>1.5</v>
      </c>
      <c r="T222" s="278">
        <v>1.5</v>
      </c>
      <c r="U222" s="278">
        <v>1.6</v>
      </c>
      <c r="V222" s="278">
        <v>1.5</v>
      </c>
      <c r="W222" s="278">
        <v>1.5</v>
      </c>
      <c r="X222" s="278">
        <v>1.5</v>
      </c>
      <c r="Y222" s="278">
        <v>1.5</v>
      </c>
      <c r="Z222" s="278">
        <v>1.5</v>
      </c>
      <c r="AA222" s="278">
        <v>1.8</v>
      </c>
      <c r="AB222" s="278">
        <v>1.7</v>
      </c>
      <c r="AC222" s="278">
        <v>1.7</v>
      </c>
      <c r="AD222" s="278">
        <v>1.7</v>
      </c>
      <c r="AE222" s="278">
        <v>1.7</v>
      </c>
      <c r="AF222" s="278">
        <v>1.7</v>
      </c>
      <c r="AG222" s="278">
        <v>1.7</v>
      </c>
      <c r="AH222" s="278">
        <v>1.7</v>
      </c>
      <c r="AI222" s="278">
        <v>1.7</v>
      </c>
      <c r="AJ222" s="278">
        <v>1.7</v>
      </c>
      <c r="AK222" s="278">
        <v>1.7</v>
      </c>
      <c r="AL222" s="278">
        <v>1.8</v>
      </c>
      <c r="AM222" s="278">
        <v>1.8</v>
      </c>
      <c r="AN222" s="278">
        <v>1.8</v>
      </c>
      <c r="AO222" s="278">
        <v>1.8</v>
      </c>
      <c r="AP222" s="278">
        <v>1.6</v>
      </c>
      <c r="AQ222" s="278">
        <v>1.6</v>
      </c>
      <c r="AR222" s="278">
        <v>1.6</v>
      </c>
      <c r="AS222" s="278">
        <v>1.6</v>
      </c>
      <c r="AT222" s="278">
        <v>1.6</v>
      </c>
      <c r="AU222" s="278">
        <f>_xlfn.IFNA(VLOOKUP(C222,'INFORM Severity - hidden'!$C$5:$G$155,5,FALSE),"-")</f>
        <v>1.9</v>
      </c>
    </row>
    <row r="223" spans="1:47" x14ac:dyDescent="0.35">
      <c r="A223" t="s">
        <v>566</v>
      </c>
      <c r="B223" t="s">
        <v>564</v>
      </c>
      <c r="C223" t="s">
        <v>565</v>
      </c>
      <c r="D223" s="278" t="str">
        <f t="shared" si="3"/>
        <v>-</v>
      </c>
      <c r="E223" s="278" t="s">
        <v>8672</v>
      </c>
      <c r="F223" s="278" t="s">
        <v>8672</v>
      </c>
      <c r="G223" s="278" t="s">
        <v>8672</v>
      </c>
      <c r="H223" s="278" t="s">
        <v>8672</v>
      </c>
      <c r="I223" s="278" t="s">
        <v>8672</v>
      </c>
      <c r="J223" s="278" t="s">
        <v>8672</v>
      </c>
      <c r="K223" s="278" t="s">
        <v>8672</v>
      </c>
      <c r="L223" s="278" t="s">
        <v>8672</v>
      </c>
      <c r="M223" s="278" t="s">
        <v>8672</v>
      </c>
      <c r="N223" s="278" t="s">
        <v>8672</v>
      </c>
      <c r="O223" s="278" t="s">
        <v>8672</v>
      </c>
      <c r="P223" s="278" t="s">
        <v>8672</v>
      </c>
      <c r="Q223" s="278" t="s">
        <v>8672</v>
      </c>
      <c r="R223" s="278" t="s">
        <v>8672</v>
      </c>
      <c r="S223" s="278" t="s">
        <v>8672</v>
      </c>
      <c r="T223" s="278" t="s">
        <v>8672</v>
      </c>
      <c r="U223" s="278" t="s">
        <v>8672</v>
      </c>
      <c r="V223" s="278" t="s">
        <v>8672</v>
      </c>
      <c r="W223" s="278" t="s">
        <v>8672</v>
      </c>
      <c r="X223" s="278" t="s">
        <v>8672</v>
      </c>
      <c r="Y223" s="278" t="s">
        <v>8672</v>
      </c>
      <c r="Z223" s="278" t="s">
        <v>8672</v>
      </c>
      <c r="AA223" s="278" t="s">
        <v>8672</v>
      </c>
      <c r="AB223" s="278" t="s">
        <v>8672</v>
      </c>
      <c r="AC223" s="278" t="s">
        <v>8672</v>
      </c>
      <c r="AD223" s="278" t="s">
        <v>8672</v>
      </c>
      <c r="AE223" s="278" t="s">
        <v>8672</v>
      </c>
      <c r="AF223" s="278" t="s">
        <v>8672</v>
      </c>
      <c r="AG223" s="278" t="s">
        <v>8672</v>
      </c>
      <c r="AH223" s="278" t="s">
        <v>8672</v>
      </c>
      <c r="AI223" s="278" t="s">
        <v>8672</v>
      </c>
      <c r="AJ223" s="278" t="s">
        <v>8672</v>
      </c>
      <c r="AK223" s="278" t="s">
        <v>8672</v>
      </c>
      <c r="AL223" s="278" t="s">
        <v>8672</v>
      </c>
      <c r="AM223" s="278" t="s">
        <v>8672</v>
      </c>
      <c r="AN223" s="278" t="s">
        <v>8672</v>
      </c>
      <c r="AO223" s="278" t="s">
        <v>8672</v>
      </c>
      <c r="AP223" s="278" t="s">
        <v>8672</v>
      </c>
      <c r="AQ223" s="278" t="s">
        <v>8672</v>
      </c>
      <c r="AR223" s="278" t="s">
        <v>8672</v>
      </c>
      <c r="AS223" s="278" t="s">
        <v>8672</v>
      </c>
      <c r="AT223" s="278" t="s">
        <v>8672</v>
      </c>
      <c r="AU223" s="278">
        <f>_xlfn.IFNA(VLOOKUP(C223,'INFORM Severity - hidden'!$C$5:$G$155,5,FALSE),"-")</f>
        <v>1.8</v>
      </c>
    </row>
    <row r="224" spans="1:47" x14ac:dyDescent="0.35">
      <c r="A224" t="s">
        <v>576</v>
      </c>
      <c r="B224" t="s">
        <v>574</v>
      </c>
      <c r="C224" t="s">
        <v>575</v>
      </c>
      <c r="D224" s="278" t="str">
        <f t="shared" si="3"/>
        <v>Stable</v>
      </c>
      <c r="E224" s="278" t="s">
        <v>8672</v>
      </c>
      <c r="F224" s="278" t="s">
        <v>8672</v>
      </c>
      <c r="G224" s="278" t="s">
        <v>8672</v>
      </c>
      <c r="H224" s="278">
        <v>3.6</v>
      </c>
      <c r="I224" s="278">
        <v>3.6</v>
      </c>
      <c r="J224" s="278">
        <v>3.6</v>
      </c>
      <c r="K224" s="278">
        <v>3.5</v>
      </c>
      <c r="L224" s="278">
        <v>3.5</v>
      </c>
      <c r="M224" s="278">
        <v>3.5</v>
      </c>
      <c r="N224" s="278">
        <v>3.5</v>
      </c>
      <c r="O224" s="278">
        <v>3.5</v>
      </c>
      <c r="P224" s="278">
        <v>3.5</v>
      </c>
      <c r="Q224" s="278">
        <v>3.2</v>
      </c>
      <c r="R224" s="278">
        <v>3.2</v>
      </c>
      <c r="S224" s="278">
        <v>3.2</v>
      </c>
      <c r="T224" s="278">
        <v>3.2</v>
      </c>
      <c r="U224" s="278">
        <v>3.3</v>
      </c>
      <c r="V224" s="278">
        <v>3.2</v>
      </c>
      <c r="W224" s="278">
        <v>3.2</v>
      </c>
      <c r="X224" s="278">
        <v>3.2</v>
      </c>
      <c r="Y224" s="278">
        <v>3.2</v>
      </c>
      <c r="Z224" s="278">
        <v>3.3</v>
      </c>
      <c r="AA224" s="278">
        <v>3.3</v>
      </c>
      <c r="AB224" s="278">
        <v>3.3</v>
      </c>
      <c r="AC224" s="278">
        <v>3.2</v>
      </c>
      <c r="AD224" s="278">
        <v>3.2</v>
      </c>
      <c r="AE224" s="278">
        <v>3.2</v>
      </c>
      <c r="AF224" s="278">
        <v>3.2</v>
      </c>
      <c r="AG224" s="278">
        <v>3.2</v>
      </c>
      <c r="AH224" s="278">
        <v>3.2</v>
      </c>
      <c r="AI224" s="278">
        <v>3.2</v>
      </c>
      <c r="AJ224" s="278">
        <v>3.2</v>
      </c>
      <c r="AK224" s="278">
        <v>3.2</v>
      </c>
      <c r="AL224" s="278">
        <v>3.2</v>
      </c>
      <c r="AM224" s="278">
        <v>3.2</v>
      </c>
      <c r="AN224" s="278">
        <v>3.2</v>
      </c>
      <c r="AO224" s="278">
        <v>3.2</v>
      </c>
      <c r="AP224" s="278">
        <v>3.2</v>
      </c>
      <c r="AQ224" s="278">
        <v>3.2</v>
      </c>
      <c r="AR224" s="278">
        <v>3.2</v>
      </c>
      <c r="AS224" s="278">
        <v>3.2</v>
      </c>
      <c r="AT224" s="278">
        <v>3.2</v>
      </c>
      <c r="AU224" s="278">
        <f>_xlfn.IFNA(VLOOKUP(C224,'INFORM Severity - hidden'!$C$5:$G$155,5,FALSE),"-")</f>
        <v>3.2</v>
      </c>
    </row>
    <row r="225" spans="1:47" x14ac:dyDescent="0.35">
      <c r="A225" t="s">
        <v>576</v>
      </c>
      <c r="B225" t="s">
        <v>592</v>
      </c>
      <c r="C225" t="s">
        <v>593</v>
      </c>
      <c r="D225" s="278" t="str">
        <f t="shared" si="3"/>
        <v>Increasing</v>
      </c>
      <c r="E225" s="278" t="s">
        <v>8672</v>
      </c>
      <c r="F225" s="278" t="s">
        <v>8672</v>
      </c>
      <c r="G225" s="278" t="s">
        <v>8672</v>
      </c>
      <c r="H225" s="278">
        <v>3.3</v>
      </c>
      <c r="I225" s="278">
        <v>3.3</v>
      </c>
      <c r="J225" s="278">
        <v>3.3</v>
      </c>
      <c r="K225" s="278">
        <v>3.3</v>
      </c>
      <c r="L225" s="278">
        <v>3.3</v>
      </c>
      <c r="M225" s="278">
        <v>3.3</v>
      </c>
      <c r="N225" s="278">
        <v>3.3</v>
      </c>
      <c r="O225" s="278">
        <v>3.3</v>
      </c>
      <c r="P225" s="278">
        <v>3.3</v>
      </c>
      <c r="Q225" s="278">
        <v>3.3</v>
      </c>
      <c r="R225" s="278">
        <v>3.3</v>
      </c>
      <c r="S225" s="278">
        <v>3.3</v>
      </c>
      <c r="T225" s="278">
        <v>3.3</v>
      </c>
      <c r="U225" s="278">
        <v>3.3</v>
      </c>
      <c r="V225" s="278">
        <v>3.3</v>
      </c>
      <c r="W225" s="278">
        <v>3.3</v>
      </c>
      <c r="X225" s="278">
        <v>3.3</v>
      </c>
      <c r="Y225" s="278">
        <v>3.3</v>
      </c>
      <c r="Z225" s="278">
        <v>3.3</v>
      </c>
      <c r="AA225" s="278">
        <v>3.3</v>
      </c>
      <c r="AB225" s="278">
        <v>3.3</v>
      </c>
      <c r="AC225" s="278">
        <v>3.3</v>
      </c>
      <c r="AD225" s="278">
        <v>3.3</v>
      </c>
      <c r="AE225" s="278">
        <v>3.3</v>
      </c>
      <c r="AF225" s="278">
        <v>3.3</v>
      </c>
      <c r="AG225" s="278">
        <v>3.3</v>
      </c>
      <c r="AH225" s="278">
        <v>3.3</v>
      </c>
      <c r="AI225" s="278">
        <v>3.3</v>
      </c>
      <c r="AJ225" s="278">
        <v>3.3</v>
      </c>
      <c r="AK225" s="278">
        <v>3.3</v>
      </c>
      <c r="AL225" s="278">
        <v>3.3</v>
      </c>
      <c r="AM225" s="278">
        <v>3.3</v>
      </c>
      <c r="AN225" s="278">
        <v>3.2</v>
      </c>
      <c r="AO225" s="278">
        <v>3.2</v>
      </c>
      <c r="AP225" s="278">
        <v>3.2</v>
      </c>
      <c r="AQ225" s="278">
        <v>3.2</v>
      </c>
      <c r="AR225" s="278">
        <v>3.3</v>
      </c>
      <c r="AS225" s="278">
        <v>3.3</v>
      </c>
      <c r="AT225" s="278">
        <v>3.3</v>
      </c>
      <c r="AU225" s="278">
        <f>_xlfn.IFNA(VLOOKUP(C225,'INFORM Severity - hidden'!$C$5:$G$155,5,FALSE),"-")</f>
        <v>3.3</v>
      </c>
    </row>
    <row r="226" spans="1:47" x14ac:dyDescent="0.35">
      <c r="A226" t="s">
        <v>576</v>
      </c>
      <c r="B226" t="s">
        <v>613</v>
      </c>
      <c r="C226" t="s">
        <v>614</v>
      </c>
      <c r="D226" s="278" t="str">
        <f t="shared" si="3"/>
        <v>Stable</v>
      </c>
      <c r="E226" s="278" t="s">
        <v>8672</v>
      </c>
      <c r="F226" s="278" t="s">
        <v>8672</v>
      </c>
      <c r="G226" s="278" t="s">
        <v>8672</v>
      </c>
      <c r="H226" s="278">
        <v>3.3</v>
      </c>
      <c r="I226" s="278">
        <v>3.3</v>
      </c>
      <c r="J226" s="278">
        <v>3.3</v>
      </c>
      <c r="K226" s="278">
        <v>3.2</v>
      </c>
      <c r="L226" s="278">
        <v>3.3</v>
      </c>
      <c r="M226" s="278">
        <v>3.3</v>
      </c>
      <c r="N226" s="278">
        <v>3.2</v>
      </c>
      <c r="O226" s="278">
        <v>3.2</v>
      </c>
      <c r="P226" s="278">
        <v>3.2</v>
      </c>
      <c r="Q226" s="278">
        <v>3.1</v>
      </c>
      <c r="R226" s="278">
        <v>3.1</v>
      </c>
      <c r="S226" s="278">
        <v>3.1</v>
      </c>
      <c r="T226" s="278">
        <v>3.1</v>
      </c>
      <c r="U226" s="278">
        <v>3.2</v>
      </c>
      <c r="V226" s="278">
        <v>3.2</v>
      </c>
      <c r="W226" s="278">
        <v>3.2</v>
      </c>
      <c r="X226" s="278">
        <v>3.2</v>
      </c>
      <c r="Y226" s="278">
        <v>3.2</v>
      </c>
      <c r="Z226" s="278">
        <v>3.2</v>
      </c>
      <c r="AA226" s="278">
        <v>3.2</v>
      </c>
      <c r="AB226" s="278">
        <v>3.2</v>
      </c>
      <c r="AC226" s="278">
        <v>3.2</v>
      </c>
      <c r="AD226" s="278">
        <v>3.2</v>
      </c>
      <c r="AE226" s="278">
        <v>3.2</v>
      </c>
      <c r="AF226" s="278">
        <v>3.2</v>
      </c>
      <c r="AG226" s="278">
        <v>3.2</v>
      </c>
      <c r="AH226" s="278">
        <v>3.2</v>
      </c>
      <c r="AI226" s="278">
        <v>3.2</v>
      </c>
      <c r="AJ226" s="278">
        <v>3.2</v>
      </c>
      <c r="AK226" s="278">
        <v>3.2</v>
      </c>
      <c r="AL226" s="278">
        <v>3.2</v>
      </c>
      <c r="AM226" s="278">
        <v>3.2</v>
      </c>
      <c r="AN226" s="278">
        <v>3.3</v>
      </c>
      <c r="AO226" s="278">
        <v>3.3</v>
      </c>
      <c r="AP226" s="278">
        <v>3.3</v>
      </c>
      <c r="AQ226" s="278">
        <v>3.2</v>
      </c>
      <c r="AR226" s="278">
        <v>3.2</v>
      </c>
      <c r="AS226" s="278">
        <v>3.2</v>
      </c>
      <c r="AT226" s="278">
        <v>3.2</v>
      </c>
      <c r="AU226" s="278">
        <f>_xlfn.IFNA(VLOOKUP(C226,'INFORM Severity - hidden'!$C$5:$G$155,5,FALSE),"-")</f>
        <v>3.2</v>
      </c>
    </row>
    <row r="227" spans="1:47" x14ac:dyDescent="0.35">
      <c r="A227" t="s">
        <v>576</v>
      </c>
      <c r="B227" t="s">
        <v>629</v>
      </c>
      <c r="C227" t="s">
        <v>630</v>
      </c>
      <c r="D227" s="278" t="str">
        <f t="shared" si="3"/>
        <v>-</v>
      </c>
      <c r="E227" s="278" t="s">
        <v>8672</v>
      </c>
      <c r="F227" s="278" t="s">
        <v>8672</v>
      </c>
      <c r="G227" s="278" t="s">
        <v>8672</v>
      </c>
      <c r="H227" s="278" t="s">
        <v>8672</v>
      </c>
      <c r="I227" s="278" t="s">
        <v>8672</v>
      </c>
      <c r="J227" s="278" t="s">
        <v>8672</v>
      </c>
      <c r="K227" s="278" t="s">
        <v>8672</v>
      </c>
      <c r="L227" s="278" t="s">
        <v>8672</v>
      </c>
      <c r="M227" s="278" t="s">
        <v>8672</v>
      </c>
      <c r="N227" s="278" t="s">
        <v>8672</v>
      </c>
      <c r="O227" s="278" t="s">
        <v>8672</v>
      </c>
      <c r="P227" s="278" t="s">
        <v>8672</v>
      </c>
      <c r="Q227" s="278" t="s">
        <v>8672</v>
      </c>
      <c r="R227" s="278" t="s">
        <v>8672</v>
      </c>
      <c r="S227" s="278" t="s">
        <v>8672</v>
      </c>
      <c r="T227" s="278" t="s">
        <v>8672</v>
      </c>
      <c r="U227" s="278" t="s">
        <v>8672</v>
      </c>
      <c r="V227" s="278" t="s">
        <v>8672</v>
      </c>
      <c r="W227" s="278" t="s">
        <v>8672</v>
      </c>
      <c r="X227" s="278" t="s">
        <v>8672</v>
      </c>
      <c r="Y227" s="278" t="s">
        <v>8672</v>
      </c>
      <c r="Z227" s="278" t="s">
        <v>8672</v>
      </c>
      <c r="AA227" s="278" t="s">
        <v>8672</v>
      </c>
      <c r="AB227" s="278" t="s">
        <v>8672</v>
      </c>
      <c r="AC227" s="278" t="s">
        <v>8672</v>
      </c>
      <c r="AD227" s="278" t="s">
        <v>8672</v>
      </c>
      <c r="AE227" s="278" t="s">
        <v>8672</v>
      </c>
      <c r="AF227" s="278" t="s">
        <v>8672</v>
      </c>
      <c r="AG227" s="278" t="s">
        <v>8672</v>
      </c>
      <c r="AH227" s="278" t="s">
        <v>8672</v>
      </c>
      <c r="AI227" s="278" t="s">
        <v>8672</v>
      </c>
      <c r="AJ227" s="278" t="s">
        <v>8672</v>
      </c>
      <c r="AK227" s="278" t="s">
        <v>8672</v>
      </c>
      <c r="AL227" s="278" t="s">
        <v>8672</v>
      </c>
      <c r="AM227" s="278" t="s">
        <v>8672</v>
      </c>
      <c r="AN227" s="278" t="s">
        <v>8672</v>
      </c>
      <c r="AO227" s="278" t="s">
        <v>8672</v>
      </c>
      <c r="AP227" s="278" t="s">
        <v>8672</v>
      </c>
      <c r="AQ227" s="278" t="s">
        <v>8672</v>
      </c>
      <c r="AR227" s="278" t="s">
        <v>8672</v>
      </c>
      <c r="AS227" s="278" t="s">
        <v>8672</v>
      </c>
      <c r="AT227" s="278" t="s">
        <v>8672</v>
      </c>
      <c r="AU227" s="278" t="str">
        <f>_xlfn.IFNA(VLOOKUP(C227,'INFORM Severity - hidden'!$C$5:$G$155,5,FALSE),"-")</f>
        <v>x</v>
      </c>
    </row>
    <row r="228" spans="1:47" x14ac:dyDescent="0.35">
      <c r="A228" t="s">
        <v>105</v>
      </c>
      <c r="B228" t="s">
        <v>2597</v>
      </c>
      <c r="C228" t="s">
        <v>2598</v>
      </c>
      <c r="D228" s="278" t="str">
        <f t="shared" si="3"/>
        <v>Increasing</v>
      </c>
      <c r="E228" s="278" t="s">
        <v>8672</v>
      </c>
      <c r="F228" s="278" t="s">
        <v>8672</v>
      </c>
      <c r="G228" s="278" t="s">
        <v>8672</v>
      </c>
      <c r="H228" s="278" t="s">
        <v>8672</v>
      </c>
      <c r="I228" s="278" t="s">
        <v>8672</v>
      </c>
      <c r="J228" s="278" t="s">
        <v>8672</v>
      </c>
      <c r="K228" s="278" t="s">
        <v>8672</v>
      </c>
      <c r="L228" s="278" t="s">
        <v>8672</v>
      </c>
      <c r="M228" s="278" t="s">
        <v>8672</v>
      </c>
      <c r="N228" s="278" t="s">
        <v>8672</v>
      </c>
      <c r="O228" s="278" t="s">
        <v>8672</v>
      </c>
      <c r="P228" s="278" t="s">
        <v>8672</v>
      </c>
      <c r="Q228" s="278" t="s">
        <v>8672</v>
      </c>
      <c r="R228" s="278" t="s">
        <v>8672</v>
      </c>
      <c r="S228" s="278" t="s">
        <v>8672</v>
      </c>
      <c r="T228" s="278" t="s">
        <v>8672</v>
      </c>
      <c r="U228" s="278" t="s">
        <v>8672</v>
      </c>
      <c r="V228" s="278" t="s">
        <v>8672</v>
      </c>
      <c r="W228" s="278" t="s">
        <v>8672</v>
      </c>
      <c r="X228" s="278" t="s">
        <v>8672</v>
      </c>
      <c r="Y228" s="278" t="s">
        <v>8672</v>
      </c>
      <c r="Z228" s="278" t="s">
        <v>8672</v>
      </c>
      <c r="AA228" s="278" t="s">
        <v>8672</v>
      </c>
      <c r="AB228" s="278" t="s">
        <v>8672</v>
      </c>
      <c r="AC228" s="278" t="s">
        <v>8672</v>
      </c>
      <c r="AD228" s="278" t="s">
        <v>8672</v>
      </c>
      <c r="AE228" s="278" t="s">
        <v>8672</v>
      </c>
      <c r="AF228" s="278" t="s">
        <v>8672</v>
      </c>
      <c r="AG228" s="278" t="s">
        <v>8672</v>
      </c>
      <c r="AH228" s="278" t="s">
        <v>8672</v>
      </c>
      <c r="AI228" s="278" t="s">
        <v>8672</v>
      </c>
      <c r="AJ228" s="278" t="s">
        <v>8672</v>
      </c>
      <c r="AK228" s="278" t="s">
        <v>8672</v>
      </c>
      <c r="AL228" s="278" t="s">
        <v>8672</v>
      </c>
      <c r="AM228" s="278" t="s">
        <v>8672</v>
      </c>
      <c r="AN228" s="278" t="s">
        <v>8672</v>
      </c>
      <c r="AO228" s="278" t="s">
        <v>8672</v>
      </c>
      <c r="AP228" s="278" t="s">
        <v>8672</v>
      </c>
      <c r="AQ228" s="278">
        <v>2.4</v>
      </c>
      <c r="AR228" s="278">
        <v>2.2999999999999998</v>
      </c>
      <c r="AS228" s="278">
        <v>2.6</v>
      </c>
      <c r="AT228" s="278">
        <v>2.6</v>
      </c>
      <c r="AU228" s="278">
        <f>_xlfn.IFNA(VLOOKUP(C228,'INFORM Severity - hidden'!$C$5:$G$155,5,FALSE),"-")</f>
        <v>2.6</v>
      </c>
    </row>
    <row r="229" spans="1:47" x14ac:dyDescent="0.35">
      <c r="A229" t="s">
        <v>105</v>
      </c>
      <c r="B229" t="s">
        <v>103</v>
      </c>
      <c r="C229" t="s">
        <v>104</v>
      </c>
      <c r="D229" s="278" t="str">
        <f t="shared" si="3"/>
        <v>Stable</v>
      </c>
      <c r="E229" s="278">
        <v>1.5</v>
      </c>
      <c r="F229" s="278">
        <v>1.5</v>
      </c>
      <c r="G229" s="278">
        <v>1.5</v>
      </c>
      <c r="H229" s="278">
        <v>2.2000000000000002</v>
      </c>
      <c r="I229" s="278">
        <v>2.2000000000000002</v>
      </c>
      <c r="J229" s="278">
        <v>2.1</v>
      </c>
      <c r="K229" s="278">
        <v>1.8</v>
      </c>
      <c r="L229" s="278">
        <v>1.8</v>
      </c>
      <c r="M229" s="278">
        <v>1.9</v>
      </c>
      <c r="N229" s="278">
        <v>1.8</v>
      </c>
      <c r="O229" s="278">
        <v>1.8</v>
      </c>
      <c r="P229" s="278">
        <v>1.8</v>
      </c>
      <c r="Q229" s="278">
        <v>1.8</v>
      </c>
      <c r="R229" s="278">
        <v>1.8</v>
      </c>
      <c r="S229" s="278">
        <v>1.8</v>
      </c>
      <c r="T229" s="278">
        <v>1.8</v>
      </c>
      <c r="U229" s="278">
        <v>1.8</v>
      </c>
      <c r="V229" s="278">
        <v>1.8</v>
      </c>
      <c r="W229" s="278">
        <v>1.8</v>
      </c>
      <c r="X229" s="278">
        <v>2.5</v>
      </c>
      <c r="Y229" s="278">
        <v>2.4</v>
      </c>
      <c r="Z229" s="278">
        <v>1.7</v>
      </c>
      <c r="AA229" s="278">
        <v>1.7</v>
      </c>
      <c r="AB229" s="278">
        <v>1.7</v>
      </c>
      <c r="AC229" s="278">
        <v>1.7</v>
      </c>
      <c r="AD229" s="278">
        <v>1.7</v>
      </c>
      <c r="AE229" s="278">
        <v>1.7</v>
      </c>
      <c r="AF229" s="278">
        <v>1.8</v>
      </c>
      <c r="AG229" s="278">
        <v>1.8</v>
      </c>
      <c r="AH229" s="278">
        <v>1.8</v>
      </c>
      <c r="AI229" s="278">
        <v>2.4</v>
      </c>
      <c r="AJ229" s="278">
        <v>2.4</v>
      </c>
      <c r="AK229" s="278">
        <v>2.4</v>
      </c>
      <c r="AL229" s="278">
        <v>2.4</v>
      </c>
      <c r="AM229" s="278">
        <v>2.2999999999999998</v>
      </c>
      <c r="AN229" s="278">
        <v>2.4</v>
      </c>
      <c r="AO229" s="278">
        <v>2.4</v>
      </c>
      <c r="AP229" s="278">
        <v>2.4</v>
      </c>
      <c r="AQ229" s="278">
        <v>2.2999999999999998</v>
      </c>
      <c r="AR229" s="278">
        <v>2.2999999999999998</v>
      </c>
      <c r="AS229" s="278">
        <v>2.2999999999999998</v>
      </c>
      <c r="AT229" s="278">
        <v>2.2999999999999998</v>
      </c>
      <c r="AU229" s="278">
        <f>_xlfn.IFNA(VLOOKUP(C229,'INFORM Severity - hidden'!$C$5:$G$155,5,FALSE),"-")</f>
        <v>2.2999999999999998</v>
      </c>
    </row>
    <row r="230" spans="1:47" x14ac:dyDescent="0.35">
      <c r="A230" t="s">
        <v>105</v>
      </c>
      <c r="B230" t="s">
        <v>2611</v>
      </c>
      <c r="C230" t="s">
        <v>2612</v>
      </c>
      <c r="D230" s="278" t="str">
        <f t="shared" si="3"/>
        <v>Increasing</v>
      </c>
      <c r="E230" s="278" t="s">
        <v>8672</v>
      </c>
      <c r="F230" s="278" t="s">
        <v>8672</v>
      </c>
      <c r="G230" s="278" t="s">
        <v>8672</v>
      </c>
      <c r="H230" s="278" t="s">
        <v>8672</v>
      </c>
      <c r="I230" s="278" t="s">
        <v>8672</v>
      </c>
      <c r="J230" s="278" t="s">
        <v>8672</v>
      </c>
      <c r="K230" s="278" t="s">
        <v>8672</v>
      </c>
      <c r="L230" s="278" t="s">
        <v>8672</v>
      </c>
      <c r="M230" s="278" t="s">
        <v>8672</v>
      </c>
      <c r="N230" s="278" t="s">
        <v>8672</v>
      </c>
      <c r="O230" s="278" t="s">
        <v>8672</v>
      </c>
      <c r="P230" s="278" t="s">
        <v>8672</v>
      </c>
      <c r="Q230" s="278" t="s">
        <v>8672</v>
      </c>
      <c r="R230" s="278" t="s">
        <v>8672</v>
      </c>
      <c r="S230" s="278" t="s">
        <v>8672</v>
      </c>
      <c r="T230" s="278" t="s">
        <v>8672</v>
      </c>
      <c r="U230" s="278" t="s">
        <v>8672</v>
      </c>
      <c r="V230" s="278" t="s">
        <v>8672</v>
      </c>
      <c r="W230" s="278" t="s">
        <v>8672</v>
      </c>
      <c r="X230" s="278" t="s">
        <v>8672</v>
      </c>
      <c r="Y230" s="278" t="s">
        <v>8672</v>
      </c>
      <c r="Z230" s="278" t="s">
        <v>8672</v>
      </c>
      <c r="AA230" s="278" t="s">
        <v>8672</v>
      </c>
      <c r="AB230" s="278" t="s">
        <v>8672</v>
      </c>
      <c r="AC230" s="278" t="s">
        <v>8672</v>
      </c>
      <c r="AD230" s="278" t="s">
        <v>8672</v>
      </c>
      <c r="AE230" s="278" t="s">
        <v>8672</v>
      </c>
      <c r="AF230" s="278" t="s">
        <v>8672</v>
      </c>
      <c r="AG230" s="278" t="s">
        <v>8672</v>
      </c>
      <c r="AH230" s="278" t="s">
        <v>8672</v>
      </c>
      <c r="AI230" s="278" t="s">
        <v>8672</v>
      </c>
      <c r="AJ230" s="278" t="s">
        <v>8672</v>
      </c>
      <c r="AK230" s="278" t="s">
        <v>8672</v>
      </c>
      <c r="AL230" s="278" t="s">
        <v>8672</v>
      </c>
      <c r="AM230" s="278" t="s">
        <v>8672</v>
      </c>
      <c r="AN230" s="278" t="s">
        <v>8672</v>
      </c>
      <c r="AO230" s="278" t="s">
        <v>8672</v>
      </c>
      <c r="AP230" s="278" t="s">
        <v>8672</v>
      </c>
      <c r="AQ230" s="278">
        <v>2.2000000000000002</v>
      </c>
      <c r="AR230" s="278">
        <v>2.2000000000000002</v>
      </c>
      <c r="AS230" s="278">
        <v>2.2999999999999998</v>
      </c>
      <c r="AT230" s="278">
        <v>2.2999999999999998</v>
      </c>
      <c r="AU230" s="278">
        <f>_xlfn.IFNA(VLOOKUP(C230,'INFORM Severity - hidden'!$C$5:$G$155,5,FALSE),"-")</f>
        <v>2.2999999999999998</v>
      </c>
    </row>
    <row r="231" spans="1:47" x14ac:dyDescent="0.35">
      <c r="A231" t="s">
        <v>1133</v>
      </c>
      <c r="B231" t="s">
        <v>7010</v>
      </c>
      <c r="C231" t="s">
        <v>7011</v>
      </c>
      <c r="D231" s="278" t="str">
        <f t="shared" si="3"/>
        <v>-</v>
      </c>
      <c r="E231" s="278" t="s">
        <v>8672</v>
      </c>
      <c r="F231" s="278">
        <v>2.9</v>
      </c>
      <c r="G231" s="278">
        <v>3</v>
      </c>
      <c r="H231" s="278">
        <v>3.1</v>
      </c>
      <c r="I231" s="278">
        <v>3.1</v>
      </c>
      <c r="J231" s="278">
        <v>3</v>
      </c>
      <c r="K231" s="278">
        <v>2.9</v>
      </c>
      <c r="L231" s="278">
        <v>2.9</v>
      </c>
      <c r="M231" s="278">
        <v>2.9</v>
      </c>
      <c r="N231" s="278">
        <v>2.9</v>
      </c>
      <c r="O231" s="278" t="s">
        <v>8672</v>
      </c>
      <c r="P231" s="278" t="s">
        <v>8672</v>
      </c>
      <c r="Q231" s="278" t="s">
        <v>8672</v>
      </c>
      <c r="R231" s="278" t="s">
        <v>8672</v>
      </c>
      <c r="S231" s="278" t="s">
        <v>8672</v>
      </c>
      <c r="T231" s="278" t="s">
        <v>8672</v>
      </c>
      <c r="U231" s="278">
        <v>2.9</v>
      </c>
      <c r="V231" s="278">
        <v>2.9</v>
      </c>
      <c r="W231" s="278">
        <v>2.9</v>
      </c>
      <c r="X231" s="278">
        <v>2.9</v>
      </c>
      <c r="Y231" s="278">
        <v>2.9</v>
      </c>
      <c r="Z231" s="278">
        <v>2.9</v>
      </c>
      <c r="AA231" s="278">
        <v>3.1</v>
      </c>
      <c r="AB231" s="278">
        <v>3.1</v>
      </c>
      <c r="AC231" s="278">
        <v>3.1</v>
      </c>
      <c r="AD231" s="278">
        <v>3.1</v>
      </c>
      <c r="AE231" s="278">
        <v>3.1</v>
      </c>
      <c r="AF231" s="278">
        <v>3.1</v>
      </c>
      <c r="AG231" s="278">
        <v>3.1</v>
      </c>
      <c r="AH231" s="278" t="s">
        <v>8672</v>
      </c>
      <c r="AI231" s="278" t="s">
        <v>8672</v>
      </c>
      <c r="AJ231" s="278" t="s">
        <v>8672</v>
      </c>
      <c r="AK231" s="278" t="s">
        <v>8672</v>
      </c>
      <c r="AL231" s="278" t="s">
        <v>8672</v>
      </c>
      <c r="AM231" s="278" t="s">
        <v>8672</v>
      </c>
      <c r="AN231" s="278" t="s">
        <v>8672</v>
      </c>
      <c r="AO231" s="278" t="s">
        <v>8672</v>
      </c>
      <c r="AP231" s="278" t="s">
        <v>8672</v>
      </c>
      <c r="AQ231" s="278" t="s">
        <v>8672</v>
      </c>
      <c r="AR231" s="278" t="s">
        <v>8672</v>
      </c>
      <c r="AS231" s="278" t="s">
        <v>8672</v>
      </c>
      <c r="AT231" s="278" t="s">
        <v>8672</v>
      </c>
      <c r="AU231" s="278">
        <f>_xlfn.IFNA(VLOOKUP(C231,'INFORM Severity - hidden'!$C$5:$G$155,5,FALSE),"-")</f>
        <v>3.3</v>
      </c>
    </row>
    <row r="232" spans="1:47" x14ac:dyDescent="0.35">
      <c r="A232"/>
      <c r="B232"/>
      <c r="C232" t="s">
        <v>8753</v>
      </c>
      <c r="D232" s="278" t="str">
        <f t="shared" si="3"/>
        <v>-</v>
      </c>
      <c r="E232" s="278" t="s">
        <v>8672</v>
      </c>
      <c r="F232" s="278">
        <v>2.8</v>
      </c>
      <c r="G232" s="278">
        <v>2.8</v>
      </c>
      <c r="H232" s="278">
        <v>2.6</v>
      </c>
      <c r="I232" s="278">
        <v>2.6</v>
      </c>
      <c r="J232" s="278">
        <v>2.5</v>
      </c>
      <c r="K232" s="278">
        <v>2.5</v>
      </c>
      <c r="L232" s="278">
        <v>2.5</v>
      </c>
      <c r="M232" s="278">
        <v>2.5</v>
      </c>
      <c r="N232" s="278" t="s">
        <v>8672</v>
      </c>
      <c r="O232" s="278" t="s">
        <v>8672</v>
      </c>
      <c r="P232" s="278" t="s">
        <v>8672</v>
      </c>
      <c r="Q232" s="278" t="s">
        <v>8672</v>
      </c>
      <c r="R232" s="278" t="s">
        <v>8672</v>
      </c>
      <c r="S232" s="278" t="s">
        <v>8672</v>
      </c>
      <c r="T232" s="278" t="s">
        <v>8672</v>
      </c>
      <c r="U232" s="278" t="s">
        <v>8672</v>
      </c>
      <c r="V232" s="278" t="s">
        <v>8672</v>
      </c>
      <c r="W232" s="278" t="s">
        <v>8672</v>
      </c>
      <c r="X232" s="278" t="s">
        <v>8672</v>
      </c>
      <c r="Y232" s="278" t="s">
        <v>8672</v>
      </c>
      <c r="Z232" s="278" t="s">
        <v>8672</v>
      </c>
      <c r="AA232" s="278" t="s">
        <v>8672</v>
      </c>
      <c r="AB232" s="278" t="s">
        <v>8672</v>
      </c>
      <c r="AC232" s="278" t="s">
        <v>8672</v>
      </c>
      <c r="AD232" s="278" t="s">
        <v>8672</v>
      </c>
      <c r="AE232" s="278" t="s">
        <v>8672</v>
      </c>
      <c r="AF232" s="278" t="s">
        <v>8672</v>
      </c>
      <c r="AG232" s="278" t="s">
        <v>8672</v>
      </c>
      <c r="AH232" s="278" t="s">
        <v>8672</v>
      </c>
      <c r="AI232" s="278" t="s">
        <v>8672</v>
      </c>
      <c r="AJ232" s="278" t="s">
        <v>8672</v>
      </c>
      <c r="AK232" s="278" t="s">
        <v>8672</v>
      </c>
      <c r="AL232" s="278" t="s">
        <v>8672</v>
      </c>
      <c r="AM232" s="278" t="s">
        <v>8672</v>
      </c>
      <c r="AN232" s="278" t="s">
        <v>8672</v>
      </c>
      <c r="AO232" s="278" t="s">
        <v>8672</v>
      </c>
      <c r="AP232" s="278" t="s">
        <v>8672</v>
      </c>
      <c r="AQ232" s="278" t="s">
        <v>8672</v>
      </c>
      <c r="AR232" s="278" t="s">
        <v>8672</v>
      </c>
      <c r="AS232" s="278" t="s">
        <v>8672</v>
      </c>
      <c r="AT232" s="278" t="s">
        <v>8672</v>
      </c>
      <c r="AU232" s="278" t="str">
        <f>_xlfn.IFNA(VLOOKUP(C232,'INFORM Severity - hidden'!$C$5:$G$155,5,FALSE),"-")</f>
        <v>-</v>
      </c>
    </row>
    <row r="233" spans="1:47" x14ac:dyDescent="0.35">
      <c r="A233"/>
      <c r="B233"/>
      <c r="C233" t="s">
        <v>8754</v>
      </c>
      <c r="D233" s="278" t="str">
        <f t="shared" si="3"/>
        <v>-</v>
      </c>
      <c r="E233" s="278" t="s">
        <v>8672</v>
      </c>
      <c r="F233" s="278">
        <v>1.9</v>
      </c>
      <c r="G233" s="278">
        <v>1.9</v>
      </c>
      <c r="H233" s="278">
        <v>2.4</v>
      </c>
      <c r="I233" s="278">
        <v>2.4</v>
      </c>
      <c r="J233" s="278">
        <v>2.2999999999999998</v>
      </c>
      <c r="K233" s="278">
        <v>2.2999999999999998</v>
      </c>
      <c r="L233" s="278">
        <v>2.2999999999999998</v>
      </c>
      <c r="M233" s="278">
        <v>1.6</v>
      </c>
      <c r="N233" s="278" t="s">
        <v>8672</v>
      </c>
      <c r="O233" s="278" t="s">
        <v>8672</v>
      </c>
      <c r="P233" s="278" t="s">
        <v>8672</v>
      </c>
      <c r="Q233" s="278" t="s">
        <v>8672</v>
      </c>
      <c r="R233" s="278" t="s">
        <v>8672</v>
      </c>
      <c r="S233" s="278" t="s">
        <v>8672</v>
      </c>
      <c r="T233" s="278" t="s">
        <v>8672</v>
      </c>
      <c r="U233" s="278" t="s">
        <v>8672</v>
      </c>
      <c r="V233" s="278" t="s">
        <v>8672</v>
      </c>
      <c r="W233" s="278" t="s">
        <v>8672</v>
      </c>
      <c r="X233" s="278" t="s">
        <v>8672</v>
      </c>
      <c r="Y233" s="278" t="s">
        <v>8672</v>
      </c>
      <c r="Z233" s="278" t="s">
        <v>8672</v>
      </c>
      <c r="AA233" s="278" t="s">
        <v>8672</v>
      </c>
      <c r="AB233" s="278" t="s">
        <v>8672</v>
      </c>
      <c r="AC233" s="278" t="s">
        <v>8672</v>
      </c>
      <c r="AD233" s="278" t="s">
        <v>8672</v>
      </c>
      <c r="AE233" s="278" t="s">
        <v>8672</v>
      </c>
      <c r="AF233" s="278" t="s">
        <v>8672</v>
      </c>
      <c r="AG233" s="278" t="s">
        <v>8672</v>
      </c>
      <c r="AH233" s="278" t="s">
        <v>8672</v>
      </c>
      <c r="AI233" s="278" t="s">
        <v>8672</v>
      </c>
      <c r="AJ233" s="278" t="s">
        <v>8672</v>
      </c>
      <c r="AK233" s="278" t="s">
        <v>8672</v>
      </c>
      <c r="AL233" s="278" t="s">
        <v>8672</v>
      </c>
      <c r="AM233" s="278" t="s">
        <v>8672</v>
      </c>
      <c r="AN233" s="278" t="s">
        <v>8672</v>
      </c>
      <c r="AO233" s="278" t="s">
        <v>8672</v>
      </c>
      <c r="AP233" s="278" t="s">
        <v>8672</v>
      </c>
      <c r="AQ233" s="278" t="s">
        <v>8672</v>
      </c>
      <c r="AR233" s="278" t="s">
        <v>8672</v>
      </c>
      <c r="AS233" s="278" t="s">
        <v>8672</v>
      </c>
      <c r="AT233" s="278" t="s">
        <v>8672</v>
      </c>
      <c r="AU233" s="278" t="str">
        <f>_xlfn.IFNA(VLOOKUP(C233,'INFORM Severity - hidden'!$C$5:$G$155,5,FALSE),"-")</f>
        <v>-</v>
      </c>
    </row>
    <row r="234" spans="1:47" x14ac:dyDescent="0.35">
      <c r="A234"/>
      <c r="B234"/>
      <c r="C234" t="s">
        <v>8755</v>
      </c>
      <c r="D234" s="278" t="str">
        <f t="shared" si="3"/>
        <v>-</v>
      </c>
      <c r="E234" s="278" t="s">
        <v>8672</v>
      </c>
      <c r="F234" s="278">
        <v>2</v>
      </c>
      <c r="G234" s="278">
        <v>2.2000000000000002</v>
      </c>
      <c r="H234" s="278">
        <v>2.4</v>
      </c>
      <c r="I234" s="278">
        <v>2.4</v>
      </c>
      <c r="J234" s="278">
        <v>2.2999999999999998</v>
      </c>
      <c r="K234" s="278">
        <v>2.2999999999999998</v>
      </c>
      <c r="L234" s="278">
        <v>2.2999999999999998</v>
      </c>
      <c r="M234" s="278">
        <v>2.2999999999999998</v>
      </c>
      <c r="N234" s="278" t="s">
        <v>8672</v>
      </c>
      <c r="O234" s="278" t="s">
        <v>8672</v>
      </c>
      <c r="P234" s="278" t="s">
        <v>8672</v>
      </c>
      <c r="Q234" s="278" t="s">
        <v>8672</v>
      </c>
      <c r="R234" s="278" t="s">
        <v>8672</v>
      </c>
      <c r="S234" s="278" t="s">
        <v>8672</v>
      </c>
      <c r="T234" s="278" t="s">
        <v>8672</v>
      </c>
      <c r="U234" s="278" t="s">
        <v>8672</v>
      </c>
      <c r="V234" s="278" t="s">
        <v>8672</v>
      </c>
      <c r="W234" s="278" t="s">
        <v>8672</v>
      </c>
      <c r="X234" s="278" t="s">
        <v>8672</v>
      </c>
      <c r="Y234" s="278" t="s">
        <v>8672</v>
      </c>
      <c r="Z234" s="278" t="s">
        <v>8672</v>
      </c>
      <c r="AA234" s="278" t="s">
        <v>8672</v>
      </c>
      <c r="AB234" s="278" t="s">
        <v>8672</v>
      </c>
      <c r="AC234" s="278" t="s">
        <v>8672</v>
      </c>
      <c r="AD234" s="278" t="s">
        <v>8672</v>
      </c>
      <c r="AE234" s="278" t="s">
        <v>8672</v>
      </c>
      <c r="AF234" s="278" t="s">
        <v>8672</v>
      </c>
      <c r="AG234" s="278" t="s">
        <v>8672</v>
      </c>
      <c r="AH234" s="278" t="s">
        <v>8672</v>
      </c>
      <c r="AI234" s="278" t="s">
        <v>8672</v>
      </c>
      <c r="AJ234" s="278" t="s">
        <v>8672</v>
      </c>
      <c r="AK234" s="278" t="s">
        <v>8672</v>
      </c>
      <c r="AL234" s="278" t="s">
        <v>8672</v>
      </c>
      <c r="AM234" s="278" t="s">
        <v>8672</v>
      </c>
      <c r="AN234" s="278" t="s">
        <v>8672</v>
      </c>
      <c r="AO234" s="278" t="s">
        <v>8672</v>
      </c>
      <c r="AP234" s="278" t="s">
        <v>8672</v>
      </c>
      <c r="AQ234" s="278" t="s">
        <v>8672</v>
      </c>
      <c r="AR234" s="278" t="s">
        <v>8672</v>
      </c>
      <c r="AS234" s="278" t="s">
        <v>8672</v>
      </c>
      <c r="AT234" s="278" t="s">
        <v>8672</v>
      </c>
      <c r="AU234" s="278" t="str">
        <f>_xlfn.IFNA(VLOOKUP(C234,'INFORM Severity - hidden'!$C$5:$G$155,5,FALSE),"-")</f>
        <v>-</v>
      </c>
    </row>
    <row r="235" spans="1:47" x14ac:dyDescent="0.35">
      <c r="A235" t="s">
        <v>1133</v>
      </c>
      <c r="B235" t="s">
        <v>1131</v>
      </c>
      <c r="C235" t="s">
        <v>1132</v>
      </c>
      <c r="D235" s="278" t="str">
        <f t="shared" si="3"/>
        <v>Stable</v>
      </c>
      <c r="E235" s="278" t="s">
        <v>8672</v>
      </c>
      <c r="F235" s="278" t="s">
        <v>8672</v>
      </c>
      <c r="G235" s="278" t="s">
        <v>8672</v>
      </c>
      <c r="H235" s="278" t="s">
        <v>8672</v>
      </c>
      <c r="I235" s="278" t="s">
        <v>8672</v>
      </c>
      <c r="J235" s="278" t="s">
        <v>8672</v>
      </c>
      <c r="K235" s="278" t="s">
        <v>8672</v>
      </c>
      <c r="L235" s="278" t="s">
        <v>8672</v>
      </c>
      <c r="M235" s="278" t="s">
        <v>8672</v>
      </c>
      <c r="N235" s="278" t="s">
        <v>8672</v>
      </c>
      <c r="O235" s="278">
        <v>3</v>
      </c>
      <c r="P235" s="278">
        <v>2.8</v>
      </c>
      <c r="Q235" s="278">
        <v>2.8</v>
      </c>
      <c r="R235" s="278">
        <v>3</v>
      </c>
      <c r="S235" s="278">
        <v>3</v>
      </c>
      <c r="T235" s="278">
        <v>3</v>
      </c>
      <c r="U235" s="278">
        <v>3</v>
      </c>
      <c r="V235" s="278">
        <v>3.1</v>
      </c>
      <c r="W235" s="278">
        <v>3.1</v>
      </c>
      <c r="X235" s="278">
        <v>3.1</v>
      </c>
      <c r="Y235" s="278">
        <v>3.1</v>
      </c>
      <c r="Z235" s="278">
        <v>3.1</v>
      </c>
      <c r="AA235" s="278">
        <v>3.2</v>
      </c>
      <c r="AB235" s="278">
        <v>3.1</v>
      </c>
      <c r="AC235" s="278">
        <v>3.1</v>
      </c>
      <c r="AD235" s="278">
        <v>3.1</v>
      </c>
      <c r="AE235" s="278">
        <v>3.1</v>
      </c>
      <c r="AF235" s="278">
        <v>3.1</v>
      </c>
      <c r="AG235" s="278">
        <v>3.1</v>
      </c>
      <c r="AH235" s="278">
        <v>3.1</v>
      </c>
      <c r="AI235" s="278">
        <v>3.1</v>
      </c>
      <c r="AJ235" s="278">
        <v>3.1</v>
      </c>
      <c r="AK235" s="278">
        <v>3.1</v>
      </c>
      <c r="AL235" s="278">
        <v>3.1</v>
      </c>
      <c r="AM235" s="278">
        <v>3.1</v>
      </c>
      <c r="AN235" s="278">
        <v>3.1</v>
      </c>
      <c r="AO235" s="278">
        <v>3.1</v>
      </c>
      <c r="AP235" s="278">
        <v>3.1</v>
      </c>
      <c r="AQ235" s="278">
        <v>3.1</v>
      </c>
      <c r="AR235" s="278">
        <v>3.1</v>
      </c>
      <c r="AS235" s="278">
        <v>3.1</v>
      </c>
      <c r="AT235" s="278">
        <v>3.1</v>
      </c>
      <c r="AU235" s="278">
        <f>_xlfn.IFNA(VLOOKUP(C235,'INFORM Severity - hidden'!$C$5:$G$155,5,FALSE),"-")</f>
        <v>3.2</v>
      </c>
    </row>
    <row r="236" spans="1:47" x14ac:dyDescent="0.35">
      <c r="A236"/>
      <c r="B236"/>
      <c r="C236" t="s">
        <v>8756</v>
      </c>
      <c r="D236" s="278" t="str">
        <f t="shared" si="3"/>
        <v>-</v>
      </c>
      <c r="E236" s="278" t="s">
        <v>8672</v>
      </c>
      <c r="F236" s="278" t="s">
        <v>8672</v>
      </c>
      <c r="G236" s="278" t="s">
        <v>8672</v>
      </c>
      <c r="H236" s="278" t="s">
        <v>8672</v>
      </c>
      <c r="I236" s="278" t="s">
        <v>8672</v>
      </c>
      <c r="J236" s="278" t="s">
        <v>8672</v>
      </c>
      <c r="K236" s="278" t="s">
        <v>8672</v>
      </c>
      <c r="L236" s="278" t="s">
        <v>8672</v>
      </c>
      <c r="M236" s="278" t="s">
        <v>8672</v>
      </c>
      <c r="N236" s="278" t="s">
        <v>8672</v>
      </c>
      <c r="O236" s="278" t="s">
        <v>8672</v>
      </c>
      <c r="P236" s="278" t="s">
        <v>8672</v>
      </c>
      <c r="Q236" s="278" t="s">
        <v>8672</v>
      </c>
      <c r="R236" s="278" t="s">
        <v>8672</v>
      </c>
      <c r="S236" s="278" t="s">
        <v>8672</v>
      </c>
      <c r="T236" s="278" t="s">
        <v>8672</v>
      </c>
      <c r="U236" s="278" t="s">
        <v>8672</v>
      </c>
      <c r="V236" s="278" t="s">
        <v>8672</v>
      </c>
      <c r="W236" s="278" t="s">
        <v>8672</v>
      </c>
      <c r="X236" s="278" t="s">
        <v>8672</v>
      </c>
      <c r="Y236" s="278" t="s">
        <v>8672</v>
      </c>
      <c r="Z236" s="278" t="s">
        <v>8672</v>
      </c>
      <c r="AA236" s="278" t="s">
        <v>8672</v>
      </c>
      <c r="AB236" s="278" t="s">
        <v>8672</v>
      </c>
      <c r="AC236" s="278" t="s">
        <v>8672</v>
      </c>
      <c r="AD236" s="278" t="s">
        <v>8672</v>
      </c>
      <c r="AE236" s="278" t="s">
        <v>8672</v>
      </c>
      <c r="AF236" s="278" t="s">
        <v>8672</v>
      </c>
      <c r="AG236" s="278" t="s">
        <v>8672</v>
      </c>
      <c r="AH236" s="278" t="s">
        <v>8672</v>
      </c>
      <c r="AI236" s="278" t="s">
        <v>8672</v>
      </c>
      <c r="AJ236" s="278" t="s">
        <v>8672</v>
      </c>
      <c r="AK236" s="278" t="s">
        <v>8672</v>
      </c>
      <c r="AL236" s="278" t="s">
        <v>8672</v>
      </c>
      <c r="AM236" s="278" t="s">
        <v>8672</v>
      </c>
      <c r="AN236" s="278" t="s">
        <v>8672</v>
      </c>
      <c r="AO236" s="278" t="s">
        <v>8672</v>
      </c>
      <c r="AP236" s="278" t="s">
        <v>8672</v>
      </c>
      <c r="AQ236" s="278" t="s">
        <v>8672</v>
      </c>
      <c r="AR236" s="278" t="s">
        <v>8672</v>
      </c>
      <c r="AS236" s="278" t="s">
        <v>8672</v>
      </c>
      <c r="AT236" s="278" t="s">
        <v>8672</v>
      </c>
      <c r="AU236" s="278" t="str">
        <f>_xlfn.IFNA(VLOOKUP(C236,'INFORM Severity - hidden'!$C$5:$G$155,5,FALSE),"-")</f>
        <v>-</v>
      </c>
    </row>
    <row r="237" spans="1:47" x14ac:dyDescent="0.35">
      <c r="A237" t="s">
        <v>1133</v>
      </c>
      <c r="B237" t="s">
        <v>6974</v>
      </c>
      <c r="C237" t="s">
        <v>6975</v>
      </c>
      <c r="D237" s="278" t="str">
        <f t="shared" si="3"/>
        <v>-</v>
      </c>
      <c r="E237" s="278" t="s">
        <v>8672</v>
      </c>
      <c r="F237" s="278" t="s">
        <v>8672</v>
      </c>
      <c r="G237" s="278" t="s">
        <v>8672</v>
      </c>
      <c r="H237" s="278" t="s">
        <v>8672</v>
      </c>
      <c r="I237" s="278" t="s">
        <v>8672</v>
      </c>
      <c r="J237" s="278" t="s">
        <v>8672</v>
      </c>
      <c r="K237" s="278" t="s">
        <v>8672</v>
      </c>
      <c r="L237" s="278" t="s">
        <v>8672</v>
      </c>
      <c r="M237" s="278" t="s">
        <v>8672</v>
      </c>
      <c r="N237" s="278" t="s">
        <v>8672</v>
      </c>
      <c r="O237" s="278" t="s">
        <v>8672</v>
      </c>
      <c r="P237" s="278" t="s">
        <v>8672</v>
      </c>
      <c r="Q237" s="278" t="s">
        <v>8672</v>
      </c>
      <c r="R237" s="278" t="s">
        <v>8672</v>
      </c>
      <c r="S237" s="278" t="s">
        <v>8672</v>
      </c>
      <c r="T237" s="278" t="s">
        <v>8672</v>
      </c>
      <c r="U237" s="278" t="s">
        <v>8672</v>
      </c>
      <c r="V237" s="278" t="s">
        <v>8672</v>
      </c>
      <c r="W237" s="278" t="s">
        <v>8672</v>
      </c>
      <c r="X237" s="278" t="s">
        <v>8672</v>
      </c>
      <c r="Y237" s="278" t="s">
        <v>8672</v>
      </c>
      <c r="Z237" s="278" t="s">
        <v>8672</v>
      </c>
      <c r="AA237" s="278" t="s">
        <v>8672</v>
      </c>
      <c r="AB237" s="278" t="s">
        <v>8672</v>
      </c>
      <c r="AC237" s="278" t="s">
        <v>8672</v>
      </c>
      <c r="AD237" s="278" t="s">
        <v>8672</v>
      </c>
      <c r="AE237" s="278" t="s">
        <v>8672</v>
      </c>
      <c r="AF237" s="278" t="s">
        <v>8672</v>
      </c>
      <c r="AG237" s="278" t="s">
        <v>8672</v>
      </c>
      <c r="AH237" s="278" t="s">
        <v>8672</v>
      </c>
      <c r="AI237" s="278" t="s">
        <v>8672</v>
      </c>
      <c r="AJ237" s="278" t="s">
        <v>8672</v>
      </c>
      <c r="AK237" s="278" t="s">
        <v>8672</v>
      </c>
      <c r="AL237" s="278" t="s">
        <v>8672</v>
      </c>
      <c r="AM237" s="278" t="s">
        <v>8672</v>
      </c>
      <c r="AN237" s="278" t="s">
        <v>8672</v>
      </c>
      <c r="AO237" s="278" t="s">
        <v>8672</v>
      </c>
      <c r="AP237" s="278" t="s">
        <v>8672</v>
      </c>
      <c r="AQ237" s="278" t="s">
        <v>8672</v>
      </c>
      <c r="AR237" s="278" t="s">
        <v>8672</v>
      </c>
      <c r="AS237" s="278" t="s">
        <v>8672</v>
      </c>
      <c r="AT237" s="278" t="s">
        <v>8672</v>
      </c>
      <c r="AU237" s="278">
        <f>_xlfn.IFNA(VLOOKUP(C237,'INFORM Severity - hidden'!$C$5:$G$155,5,FALSE),"-")</f>
        <v>3.3</v>
      </c>
    </row>
    <row r="238" spans="1:47" x14ac:dyDescent="0.35">
      <c r="A238" t="s">
        <v>668</v>
      </c>
      <c r="B238" t="s">
        <v>666</v>
      </c>
      <c r="C238" t="s">
        <v>667</v>
      </c>
      <c r="D238" s="278" t="str">
        <f t="shared" si="3"/>
        <v>Increasing</v>
      </c>
      <c r="E238" s="278" t="s">
        <v>8672</v>
      </c>
      <c r="F238" s="278">
        <v>3.3</v>
      </c>
      <c r="G238" s="278">
        <v>3.3</v>
      </c>
      <c r="H238" s="278">
        <v>3.6</v>
      </c>
      <c r="I238" s="278">
        <v>3.6</v>
      </c>
      <c r="J238" s="278">
        <v>3.6</v>
      </c>
      <c r="K238" s="278">
        <v>3.6</v>
      </c>
      <c r="L238" s="278">
        <v>3.6</v>
      </c>
      <c r="M238" s="278">
        <v>3.6</v>
      </c>
      <c r="N238" s="278">
        <v>3.5</v>
      </c>
      <c r="O238" s="278">
        <v>3.5</v>
      </c>
      <c r="P238" s="278">
        <v>3.5</v>
      </c>
      <c r="Q238" s="278">
        <v>3.5</v>
      </c>
      <c r="R238" s="278">
        <v>3.5</v>
      </c>
      <c r="S238" s="278">
        <v>3.5</v>
      </c>
      <c r="T238" s="278">
        <v>3.5</v>
      </c>
      <c r="U238" s="278">
        <v>3.5</v>
      </c>
      <c r="V238" s="278">
        <v>3.5</v>
      </c>
      <c r="W238" s="278">
        <v>3.5</v>
      </c>
      <c r="X238" s="278">
        <v>3.5</v>
      </c>
      <c r="Y238" s="278">
        <v>3.5</v>
      </c>
      <c r="Z238" s="278">
        <v>3.5</v>
      </c>
      <c r="AA238" s="278">
        <v>3.5</v>
      </c>
      <c r="AB238" s="278">
        <v>3.5</v>
      </c>
      <c r="AC238" s="278">
        <v>3.5</v>
      </c>
      <c r="AD238" s="278">
        <v>3.5</v>
      </c>
      <c r="AE238" s="278">
        <v>3.5</v>
      </c>
      <c r="AF238" s="278">
        <v>3.5</v>
      </c>
      <c r="AG238" s="278">
        <v>3.5</v>
      </c>
      <c r="AH238" s="278">
        <v>3.5</v>
      </c>
      <c r="AI238" s="278">
        <v>3.5</v>
      </c>
      <c r="AJ238" s="278">
        <v>3.5</v>
      </c>
      <c r="AK238" s="278">
        <v>3.5</v>
      </c>
      <c r="AL238" s="278">
        <v>3.6</v>
      </c>
      <c r="AM238" s="278">
        <v>3.6</v>
      </c>
      <c r="AN238" s="278">
        <v>3.6</v>
      </c>
      <c r="AO238" s="278">
        <v>3.6</v>
      </c>
      <c r="AP238" s="278">
        <v>3.7</v>
      </c>
      <c r="AQ238" s="278">
        <v>4</v>
      </c>
      <c r="AR238" s="278">
        <v>4.3</v>
      </c>
      <c r="AS238" s="278">
        <v>4.4000000000000004</v>
      </c>
      <c r="AT238" s="278">
        <v>4.4000000000000004</v>
      </c>
      <c r="AU238" s="278">
        <f>_xlfn.IFNA(VLOOKUP(C238,'INFORM Severity - hidden'!$C$5:$G$155,5,FALSE),"-")</f>
        <v>4.2</v>
      </c>
    </row>
    <row r="239" spans="1:47" x14ac:dyDescent="0.35">
      <c r="A239"/>
      <c r="B239"/>
      <c r="C239" t="s">
        <v>8757</v>
      </c>
      <c r="D239" s="278" t="str">
        <f t="shared" si="3"/>
        <v>-</v>
      </c>
      <c r="E239" s="278" t="s">
        <v>8672</v>
      </c>
      <c r="F239" s="278" t="s">
        <v>8672</v>
      </c>
      <c r="G239" s="278" t="s">
        <v>8672</v>
      </c>
      <c r="H239" s="278" t="s">
        <v>8672</v>
      </c>
      <c r="I239" s="278" t="s">
        <v>8672</v>
      </c>
      <c r="J239" s="278" t="s">
        <v>8672</v>
      </c>
      <c r="K239" s="278" t="s">
        <v>8672</v>
      </c>
      <c r="L239" s="278" t="s">
        <v>8672</v>
      </c>
      <c r="M239" s="278" t="s">
        <v>8672</v>
      </c>
      <c r="N239" s="278" t="s">
        <v>8672</v>
      </c>
      <c r="O239" s="278" t="s">
        <v>8672</v>
      </c>
      <c r="P239" s="278" t="s">
        <v>8672</v>
      </c>
      <c r="Q239" s="278" t="s">
        <v>8672</v>
      </c>
      <c r="R239" s="278" t="s">
        <v>8672</v>
      </c>
      <c r="S239" s="278" t="s">
        <v>8672</v>
      </c>
      <c r="T239" s="278" t="s">
        <v>8672</v>
      </c>
      <c r="U239" s="278" t="s">
        <v>8672</v>
      </c>
      <c r="V239" s="278" t="s">
        <v>8672</v>
      </c>
      <c r="W239" s="278" t="s">
        <v>8672</v>
      </c>
      <c r="X239" s="278" t="s">
        <v>8672</v>
      </c>
      <c r="Y239" s="278" t="s">
        <v>8672</v>
      </c>
      <c r="Z239" s="278" t="s">
        <v>8672</v>
      </c>
      <c r="AA239" s="278" t="s">
        <v>8672</v>
      </c>
      <c r="AB239" s="278" t="s">
        <v>8672</v>
      </c>
      <c r="AC239" s="278" t="s">
        <v>8672</v>
      </c>
      <c r="AD239" s="278" t="s">
        <v>8672</v>
      </c>
      <c r="AE239" s="278" t="s">
        <v>8672</v>
      </c>
      <c r="AF239" s="278">
        <v>1.5</v>
      </c>
      <c r="AG239" s="278">
        <v>1.5</v>
      </c>
      <c r="AH239" s="278">
        <v>1.6</v>
      </c>
      <c r="AI239" s="278">
        <v>1.6</v>
      </c>
      <c r="AJ239" s="278">
        <v>1.6</v>
      </c>
      <c r="AK239" s="278" t="s">
        <v>8672</v>
      </c>
      <c r="AL239" s="278" t="s">
        <v>8672</v>
      </c>
      <c r="AM239" s="278" t="s">
        <v>8672</v>
      </c>
      <c r="AN239" s="278" t="s">
        <v>8672</v>
      </c>
      <c r="AO239" s="278" t="s">
        <v>8672</v>
      </c>
      <c r="AP239" s="278" t="s">
        <v>8672</v>
      </c>
      <c r="AQ239" s="278" t="s">
        <v>8672</v>
      </c>
      <c r="AR239" s="278" t="s">
        <v>8672</v>
      </c>
      <c r="AS239" s="278" t="s">
        <v>8672</v>
      </c>
      <c r="AT239" s="278" t="s">
        <v>8672</v>
      </c>
      <c r="AU239" s="278" t="str">
        <f>_xlfn.IFNA(VLOOKUP(C239,'INFORM Severity - hidden'!$C$5:$G$155,5,FALSE),"-")</f>
        <v>-</v>
      </c>
    </row>
    <row r="240" spans="1:47" x14ac:dyDescent="0.35">
      <c r="A240" t="s">
        <v>3261</v>
      </c>
      <c r="B240" t="s">
        <v>3259</v>
      </c>
      <c r="C240" t="s">
        <v>3260</v>
      </c>
      <c r="D240" s="278" t="str">
        <f t="shared" si="3"/>
        <v>-</v>
      </c>
      <c r="E240" s="278">
        <v>4.2</v>
      </c>
      <c r="F240" s="278">
        <v>4.2</v>
      </c>
      <c r="G240" s="278">
        <v>4.2</v>
      </c>
      <c r="H240" s="278">
        <v>3.9</v>
      </c>
      <c r="I240" s="278">
        <v>3.9</v>
      </c>
      <c r="J240" s="278">
        <v>4</v>
      </c>
      <c r="K240" s="278">
        <v>4</v>
      </c>
      <c r="L240" s="278">
        <v>4</v>
      </c>
      <c r="M240" s="278">
        <v>4</v>
      </c>
      <c r="N240" s="278">
        <v>4</v>
      </c>
      <c r="O240" s="278">
        <v>4</v>
      </c>
      <c r="P240" s="278">
        <v>4</v>
      </c>
      <c r="Q240" s="278">
        <v>4</v>
      </c>
      <c r="R240" s="278">
        <v>4.0999999999999996</v>
      </c>
      <c r="S240" s="278">
        <v>4.0999999999999996</v>
      </c>
      <c r="T240" s="278">
        <v>4.0999999999999996</v>
      </c>
      <c r="U240" s="278">
        <v>4.0999999999999996</v>
      </c>
      <c r="V240" s="278">
        <v>4.0999999999999996</v>
      </c>
      <c r="W240" s="278">
        <v>4.0999999999999996</v>
      </c>
      <c r="X240" s="278">
        <v>4.0999999999999996</v>
      </c>
      <c r="Y240" s="278">
        <v>4.0999999999999996</v>
      </c>
      <c r="Z240" s="278">
        <v>4.0999999999999996</v>
      </c>
      <c r="AA240" s="278">
        <v>4</v>
      </c>
      <c r="AB240" s="278">
        <v>4</v>
      </c>
      <c r="AC240" s="278">
        <v>4</v>
      </c>
      <c r="AD240" s="278">
        <v>4</v>
      </c>
      <c r="AE240" s="278">
        <v>4</v>
      </c>
      <c r="AF240" s="278">
        <v>4</v>
      </c>
      <c r="AG240" s="278">
        <v>4</v>
      </c>
      <c r="AH240" s="278">
        <v>4.0999999999999996</v>
      </c>
      <c r="AI240" s="278">
        <v>4.0999999999999996</v>
      </c>
      <c r="AJ240" s="278">
        <v>4.0999999999999996</v>
      </c>
      <c r="AK240" s="278">
        <v>4.0999999999999996</v>
      </c>
      <c r="AL240" s="278">
        <v>4.2</v>
      </c>
      <c r="AM240" s="278">
        <v>4.2</v>
      </c>
      <c r="AN240" s="278">
        <v>4.2</v>
      </c>
      <c r="AO240" s="278">
        <v>4.2</v>
      </c>
      <c r="AP240" s="278">
        <v>4.2</v>
      </c>
      <c r="AQ240" s="278">
        <v>4.2</v>
      </c>
      <c r="AR240" s="278">
        <v>4.0999999999999996</v>
      </c>
      <c r="AS240" s="278">
        <v>4.0999999999999996</v>
      </c>
      <c r="AT240" s="278">
        <v>4.0999999999999996</v>
      </c>
      <c r="AU240" s="278" t="str">
        <f>_xlfn.IFNA(VLOOKUP(C240,'INFORM Severity - hidden'!$C$5:$G$155,5,FALSE),"-")</f>
        <v>-</v>
      </c>
    </row>
    <row r="241" spans="1:47" x14ac:dyDescent="0.35">
      <c r="A241"/>
      <c r="B241"/>
      <c r="C241" t="s">
        <v>8758</v>
      </c>
      <c r="D241" s="278" t="str">
        <f t="shared" si="3"/>
        <v>-</v>
      </c>
      <c r="E241" s="278" t="s">
        <v>8672</v>
      </c>
      <c r="F241" s="278" t="s">
        <v>8672</v>
      </c>
      <c r="G241" s="278" t="s">
        <v>8672</v>
      </c>
      <c r="H241" s="278" t="s">
        <v>8672</v>
      </c>
      <c r="I241" s="278" t="s">
        <v>8672</v>
      </c>
      <c r="J241" s="278" t="s">
        <v>8672</v>
      </c>
      <c r="K241" s="278" t="s">
        <v>8672</v>
      </c>
      <c r="L241" s="278" t="s">
        <v>8672</v>
      </c>
      <c r="M241" s="278" t="s">
        <v>8672</v>
      </c>
      <c r="N241" s="278" t="s">
        <v>8672</v>
      </c>
      <c r="O241" s="278" t="s">
        <v>8672</v>
      </c>
      <c r="P241" s="278" t="s">
        <v>8672</v>
      </c>
      <c r="Q241" s="278" t="s">
        <v>8672</v>
      </c>
      <c r="R241" s="278" t="s">
        <v>8672</v>
      </c>
      <c r="S241" s="278" t="s">
        <v>8672</v>
      </c>
      <c r="T241" s="278" t="s">
        <v>8672</v>
      </c>
      <c r="U241" s="278" t="s">
        <v>8672</v>
      </c>
      <c r="V241" s="278" t="s">
        <v>8672</v>
      </c>
      <c r="W241" s="278" t="s">
        <v>8672</v>
      </c>
      <c r="X241" s="278" t="s">
        <v>8672</v>
      </c>
      <c r="Y241" s="278" t="s">
        <v>8672</v>
      </c>
      <c r="Z241" s="278" t="s">
        <v>8672</v>
      </c>
      <c r="AA241" s="278">
        <v>2.4</v>
      </c>
      <c r="AB241" s="278">
        <v>2.4</v>
      </c>
      <c r="AC241" s="278">
        <v>2.4</v>
      </c>
      <c r="AD241" s="278">
        <v>2.9</v>
      </c>
      <c r="AE241" s="278">
        <v>2.9</v>
      </c>
      <c r="AF241" s="278">
        <v>2.8</v>
      </c>
      <c r="AG241" s="278" t="s">
        <v>8672</v>
      </c>
      <c r="AH241" s="278" t="s">
        <v>8672</v>
      </c>
      <c r="AI241" s="278" t="s">
        <v>8672</v>
      </c>
      <c r="AJ241" s="278" t="s">
        <v>8672</v>
      </c>
      <c r="AK241" s="278" t="s">
        <v>8672</v>
      </c>
      <c r="AL241" s="278" t="s">
        <v>8672</v>
      </c>
      <c r="AM241" s="278" t="s">
        <v>8672</v>
      </c>
      <c r="AN241" s="278" t="s">
        <v>8672</v>
      </c>
      <c r="AO241" s="278" t="s">
        <v>8672</v>
      </c>
      <c r="AP241" s="278" t="s">
        <v>8672</v>
      </c>
      <c r="AQ241" s="278" t="s">
        <v>8672</v>
      </c>
      <c r="AR241" s="278" t="s">
        <v>8672</v>
      </c>
      <c r="AS241" s="278" t="s">
        <v>8672</v>
      </c>
      <c r="AT241" s="278" t="s">
        <v>8672</v>
      </c>
      <c r="AU241" s="278" t="str">
        <f>_xlfn.IFNA(VLOOKUP(C241,'INFORM Severity - hidden'!$C$5:$G$155,5,FALSE),"-")</f>
        <v>-</v>
      </c>
    </row>
    <row r="242" spans="1:47" x14ac:dyDescent="0.35">
      <c r="A242"/>
      <c r="B242"/>
      <c r="C242" t="s">
        <v>8759</v>
      </c>
      <c r="D242" s="278" t="str">
        <f t="shared" si="3"/>
        <v>-</v>
      </c>
      <c r="E242" s="278" t="s">
        <v>8672</v>
      </c>
      <c r="F242" s="278" t="s">
        <v>8672</v>
      </c>
      <c r="G242" s="278" t="s">
        <v>8672</v>
      </c>
      <c r="H242" s="278" t="s">
        <v>8672</v>
      </c>
      <c r="I242" s="278" t="s">
        <v>8672</v>
      </c>
      <c r="J242" s="278" t="s">
        <v>8672</v>
      </c>
      <c r="K242" s="278" t="s">
        <v>8672</v>
      </c>
      <c r="L242" s="278" t="s">
        <v>8672</v>
      </c>
      <c r="M242" s="278" t="s">
        <v>8672</v>
      </c>
      <c r="N242" s="278" t="s">
        <v>8672</v>
      </c>
      <c r="O242" s="278" t="s">
        <v>8672</v>
      </c>
      <c r="P242" s="278" t="s">
        <v>8672</v>
      </c>
      <c r="Q242" s="278" t="s">
        <v>8672</v>
      </c>
      <c r="R242" s="278" t="s">
        <v>8672</v>
      </c>
      <c r="S242" s="278" t="s">
        <v>8672</v>
      </c>
      <c r="T242" s="278">
        <v>1.9</v>
      </c>
      <c r="U242" s="278">
        <v>1.9</v>
      </c>
      <c r="V242" s="278">
        <v>2</v>
      </c>
      <c r="W242" s="278">
        <v>2</v>
      </c>
      <c r="X242" s="278">
        <v>2</v>
      </c>
      <c r="Y242" s="278">
        <v>2</v>
      </c>
      <c r="Z242" s="278">
        <v>2</v>
      </c>
      <c r="AA242" s="278">
        <v>2</v>
      </c>
      <c r="AB242" s="278">
        <v>2</v>
      </c>
      <c r="AC242" s="278">
        <v>2</v>
      </c>
      <c r="AD242" s="278">
        <v>2</v>
      </c>
      <c r="AE242" s="278">
        <v>2</v>
      </c>
      <c r="AF242" s="278">
        <v>2</v>
      </c>
      <c r="AG242" s="278" t="s">
        <v>8672</v>
      </c>
      <c r="AH242" s="278" t="s">
        <v>8672</v>
      </c>
      <c r="AI242" s="278" t="s">
        <v>8672</v>
      </c>
      <c r="AJ242" s="278" t="s">
        <v>8672</v>
      </c>
      <c r="AK242" s="278" t="s">
        <v>8672</v>
      </c>
      <c r="AL242" s="278" t="s">
        <v>8672</v>
      </c>
      <c r="AM242" s="278" t="s">
        <v>8672</v>
      </c>
      <c r="AN242" s="278" t="s">
        <v>8672</v>
      </c>
      <c r="AO242" s="278" t="s">
        <v>8672</v>
      </c>
      <c r="AP242" s="278" t="s">
        <v>8672</v>
      </c>
      <c r="AQ242" s="278" t="s">
        <v>8672</v>
      </c>
      <c r="AR242" s="278" t="s">
        <v>8672</v>
      </c>
      <c r="AS242" s="278" t="s">
        <v>8672</v>
      </c>
      <c r="AT242" s="278" t="s">
        <v>8672</v>
      </c>
      <c r="AU242" s="278" t="str">
        <f>_xlfn.IFNA(VLOOKUP(C242,'INFORM Severity - hidden'!$C$5:$G$155,5,FALSE),"-")</f>
        <v>-</v>
      </c>
    </row>
    <row r="243" spans="1:47" x14ac:dyDescent="0.35">
      <c r="A243"/>
      <c r="B243"/>
      <c r="C243" t="s">
        <v>8760</v>
      </c>
      <c r="D243" s="278" t="str">
        <f t="shared" si="3"/>
        <v>-</v>
      </c>
      <c r="E243" s="278" t="s">
        <v>8672</v>
      </c>
      <c r="F243" s="278">
        <v>1.5</v>
      </c>
      <c r="G243" s="278" t="s">
        <v>8672</v>
      </c>
      <c r="H243" s="278" t="s">
        <v>8672</v>
      </c>
      <c r="I243" s="278" t="s">
        <v>8672</v>
      </c>
      <c r="J243" s="278" t="s">
        <v>8672</v>
      </c>
      <c r="K243" s="278" t="s">
        <v>8672</v>
      </c>
      <c r="L243" s="278" t="s">
        <v>8672</v>
      </c>
      <c r="M243" s="278" t="s">
        <v>8672</v>
      </c>
      <c r="N243" s="278" t="s">
        <v>8672</v>
      </c>
      <c r="O243" s="278" t="s">
        <v>8672</v>
      </c>
      <c r="P243" s="278" t="s">
        <v>8672</v>
      </c>
      <c r="Q243" s="278" t="s">
        <v>8672</v>
      </c>
      <c r="R243" s="278" t="s">
        <v>8672</v>
      </c>
      <c r="S243" s="278" t="s">
        <v>8672</v>
      </c>
      <c r="T243" s="278" t="s">
        <v>8672</v>
      </c>
      <c r="U243" s="278" t="s">
        <v>8672</v>
      </c>
      <c r="V243" s="278" t="s">
        <v>8672</v>
      </c>
      <c r="W243" s="278" t="s">
        <v>8672</v>
      </c>
      <c r="X243" s="278" t="s">
        <v>8672</v>
      </c>
      <c r="Y243" s="278" t="s">
        <v>8672</v>
      </c>
      <c r="Z243" s="278" t="s">
        <v>8672</v>
      </c>
      <c r="AA243" s="278" t="s">
        <v>8672</v>
      </c>
      <c r="AB243" s="278" t="s">
        <v>8672</v>
      </c>
      <c r="AC243" s="278" t="s">
        <v>8672</v>
      </c>
      <c r="AD243" s="278" t="s">
        <v>8672</v>
      </c>
      <c r="AE243" s="278" t="s">
        <v>8672</v>
      </c>
      <c r="AF243" s="278" t="s">
        <v>8672</v>
      </c>
      <c r="AG243" s="278" t="s">
        <v>8672</v>
      </c>
      <c r="AH243" s="278" t="s">
        <v>8672</v>
      </c>
      <c r="AI243" s="278" t="s">
        <v>8672</v>
      </c>
      <c r="AJ243" s="278" t="s">
        <v>8672</v>
      </c>
      <c r="AK243" s="278" t="s">
        <v>8672</v>
      </c>
      <c r="AL243" s="278" t="s">
        <v>8672</v>
      </c>
      <c r="AM243" s="278" t="s">
        <v>8672</v>
      </c>
      <c r="AN243" s="278" t="s">
        <v>8672</v>
      </c>
      <c r="AO243" s="278" t="s">
        <v>8672</v>
      </c>
      <c r="AP243" s="278" t="s">
        <v>8672</v>
      </c>
      <c r="AQ243" s="278" t="s">
        <v>8672</v>
      </c>
      <c r="AR243" s="278" t="s">
        <v>8672</v>
      </c>
      <c r="AS243" s="278" t="s">
        <v>8672</v>
      </c>
      <c r="AT243" s="278" t="s">
        <v>8672</v>
      </c>
      <c r="AU243" s="278" t="str">
        <f>_xlfn.IFNA(VLOOKUP(C243,'INFORM Severity - hidden'!$C$5:$G$155,5,FALSE),"-")</f>
        <v>-</v>
      </c>
    </row>
    <row r="244" spans="1:47" x14ac:dyDescent="0.35">
      <c r="A244"/>
      <c r="B244"/>
      <c r="C244" t="s">
        <v>8761</v>
      </c>
      <c r="D244" s="278" t="str">
        <f t="shared" si="3"/>
        <v>-</v>
      </c>
      <c r="E244" s="278" t="s">
        <v>8672</v>
      </c>
      <c r="F244" s="278">
        <v>1.3</v>
      </c>
      <c r="G244" s="278" t="s">
        <v>8672</v>
      </c>
      <c r="H244" s="278" t="s">
        <v>8672</v>
      </c>
      <c r="I244" s="278" t="s">
        <v>8672</v>
      </c>
      <c r="J244" s="278" t="s">
        <v>8672</v>
      </c>
      <c r="K244" s="278" t="s">
        <v>8672</v>
      </c>
      <c r="L244" s="278" t="s">
        <v>8672</v>
      </c>
      <c r="M244" s="278" t="s">
        <v>8672</v>
      </c>
      <c r="N244" s="278" t="s">
        <v>8672</v>
      </c>
      <c r="O244" s="278" t="s">
        <v>8672</v>
      </c>
      <c r="P244" s="278" t="s">
        <v>8672</v>
      </c>
      <c r="Q244" s="278" t="s">
        <v>8672</v>
      </c>
      <c r="R244" s="278" t="s">
        <v>8672</v>
      </c>
      <c r="S244" s="278" t="s">
        <v>8672</v>
      </c>
      <c r="T244" s="278" t="s">
        <v>8672</v>
      </c>
      <c r="U244" s="278" t="s">
        <v>8672</v>
      </c>
      <c r="V244" s="278" t="s">
        <v>8672</v>
      </c>
      <c r="W244" s="278" t="s">
        <v>8672</v>
      </c>
      <c r="X244" s="278" t="s">
        <v>8672</v>
      </c>
      <c r="Y244" s="278" t="s">
        <v>8672</v>
      </c>
      <c r="Z244" s="278" t="s">
        <v>8672</v>
      </c>
      <c r="AA244" s="278" t="s">
        <v>8672</v>
      </c>
      <c r="AB244" s="278" t="s">
        <v>8672</v>
      </c>
      <c r="AC244" s="278" t="s">
        <v>8672</v>
      </c>
      <c r="AD244" s="278" t="s">
        <v>8672</v>
      </c>
      <c r="AE244" s="278" t="s">
        <v>8672</v>
      </c>
      <c r="AF244" s="278" t="s">
        <v>8672</v>
      </c>
      <c r="AG244" s="278" t="s">
        <v>8672</v>
      </c>
      <c r="AH244" s="278" t="s">
        <v>8672</v>
      </c>
      <c r="AI244" s="278" t="s">
        <v>8672</v>
      </c>
      <c r="AJ244" s="278" t="s">
        <v>8672</v>
      </c>
      <c r="AK244" s="278" t="s">
        <v>8672</v>
      </c>
      <c r="AL244" s="278" t="s">
        <v>8672</v>
      </c>
      <c r="AM244" s="278" t="s">
        <v>8672</v>
      </c>
      <c r="AN244" s="278" t="s">
        <v>8672</v>
      </c>
      <c r="AO244" s="278" t="s">
        <v>8672</v>
      </c>
      <c r="AP244" s="278" t="s">
        <v>8672</v>
      </c>
      <c r="AQ244" s="278" t="s">
        <v>8672</v>
      </c>
      <c r="AR244" s="278" t="s">
        <v>8672</v>
      </c>
      <c r="AS244" s="278" t="s">
        <v>8672</v>
      </c>
      <c r="AT244" s="278" t="s">
        <v>8672</v>
      </c>
      <c r="AU244" s="278" t="str">
        <f>_xlfn.IFNA(VLOOKUP(C244,'INFORM Severity - hidden'!$C$5:$G$155,5,FALSE),"-")</f>
        <v>-</v>
      </c>
    </row>
    <row r="245" spans="1:47" x14ac:dyDescent="0.35">
      <c r="A245" t="s">
        <v>58</v>
      </c>
      <c r="B245" t="s">
        <v>56</v>
      </c>
      <c r="C245" t="s">
        <v>57</v>
      </c>
      <c r="D245" s="278" t="str">
        <f t="shared" si="3"/>
        <v>-</v>
      </c>
      <c r="E245" s="278">
        <v>4.2</v>
      </c>
      <c r="F245" s="278">
        <v>4.3</v>
      </c>
      <c r="G245" s="278">
        <v>4.3</v>
      </c>
      <c r="H245" s="278">
        <v>4.7</v>
      </c>
      <c r="I245" s="278">
        <v>4.7</v>
      </c>
      <c r="J245" s="278">
        <v>4.7</v>
      </c>
      <c r="K245" s="278">
        <v>4.7</v>
      </c>
      <c r="L245" s="278">
        <v>4.7</v>
      </c>
      <c r="M245" s="278">
        <v>4.7</v>
      </c>
      <c r="N245" s="278">
        <v>4.7</v>
      </c>
      <c r="O245" s="278">
        <v>4.7</v>
      </c>
      <c r="P245" s="278">
        <v>4.7</v>
      </c>
      <c r="Q245" s="278">
        <v>4.7</v>
      </c>
      <c r="R245" s="278">
        <v>4.7</v>
      </c>
      <c r="S245" s="278">
        <v>4.7</v>
      </c>
      <c r="T245" s="278">
        <v>4.7</v>
      </c>
      <c r="U245" s="278">
        <v>4.7</v>
      </c>
      <c r="V245" s="278">
        <v>4.7</v>
      </c>
      <c r="W245" s="278">
        <v>4.7</v>
      </c>
      <c r="X245" s="278">
        <v>4.7</v>
      </c>
      <c r="Y245" s="278">
        <v>4.5999999999999996</v>
      </c>
      <c r="Z245" s="278">
        <v>4.5999999999999996</v>
      </c>
      <c r="AA245" s="278">
        <v>4.5999999999999996</v>
      </c>
      <c r="AB245" s="278">
        <v>4.5999999999999996</v>
      </c>
      <c r="AC245" s="278">
        <v>4.5999999999999996</v>
      </c>
      <c r="AD245" s="278">
        <v>4.5999999999999996</v>
      </c>
      <c r="AE245" s="278">
        <v>4.5999999999999996</v>
      </c>
      <c r="AF245" s="278">
        <v>4.5999999999999996</v>
      </c>
      <c r="AG245" s="278">
        <v>4.9000000000000004</v>
      </c>
      <c r="AH245" s="278">
        <v>4.9000000000000004</v>
      </c>
      <c r="AI245" s="278">
        <v>4.9000000000000004</v>
      </c>
      <c r="AJ245" s="278">
        <v>4.9000000000000004</v>
      </c>
      <c r="AK245" s="278">
        <v>4.8</v>
      </c>
      <c r="AL245" s="278">
        <v>4.7</v>
      </c>
      <c r="AM245" s="278">
        <v>4.7</v>
      </c>
      <c r="AN245" s="278">
        <v>4.7</v>
      </c>
      <c r="AO245" s="278">
        <v>4.7</v>
      </c>
      <c r="AP245" s="278">
        <v>4.7</v>
      </c>
      <c r="AQ245" s="278">
        <v>4.7</v>
      </c>
      <c r="AR245" s="278">
        <v>4.7</v>
      </c>
      <c r="AS245" s="278">
        <v>4.8</v>
      </c>
      <c r="AT245" s="278">
        <v>4.8</v>
      </c>
      <c r="AU245" s="278" t="str">
        <f>_xlfn.IFNA(VLOOKUP(C245,'INFORM Severity - hidden'!$C$5:$G$155,5,FALSE),"-")</f>
        <v>-</v>
      </c>
    </row>
    <row r="246" spans="1:47" x14ac:dyDescent="0.35">
      <c r="A246" t="s">
        <v>58</v>
      </c>
      <c r="B246" t="s">
        <v>703</v>
      </c>
      <c r="C246" t="s">
        <v>704</v>
      </c>
      <c r="D246" s="278" t="str">
        <f t="shared" si="3"/>
        <v>-</v>
      </c>
      <c r="E246" s="278" t="s">
        <v>8672</v>
      </c>
      <c r="F246" s="278">
        <v>2.8</v>
      </c>
      <c r="G246" s="278">
        <v>2.8</v>
      </c>
      <c r="H246" s="278">
        <v>3</v>
      </c>
      <c r="I246" s="278">
        <v>3</v>
      </c>
      <c r="J246" s="278">
        <v>3</v>
      </c>
      <c r="K246" s="278">
        <v>3</v>
      </c>
      <c r="L246" s="278">
        <v>3</v>
      </c>
      <c r="M246" s="278">
        <v>2.9</v>
      </c>
      <c r="N246" s="278">
        <v>2.9</v>
      </c>
      <c r="O246" s="278">
        <v>3</v>
      </c>
      <c r="P246" s="278">
        <v>3</v>
      </c>
      <c r="Q246" s="278">
        <v>3</v>
      </c>
      <c r="R246" s="278">
        <v>2.9</v>
      </c>
      <c r="S246" s="278">
        <v>2.9</v>
      </c>
      <c r="T246" s="278">
        <v>2.9</v>
      </c>
      <c r="U246" s="278">
        <v>2.9</v>
      </c>
      <c r="V246" s="278">
        <v>2.6</v>
      </c>
      <c r="W246" s="278">
        <v>2.6</v>
      </c>
      <c r="X246" s="278">
        <v>2.6</v>
      </c>
      <c r="Y246" s="278">
        <v>2.6</v>
      </c>
      <c r="Z246" s="278">
        <v>2.6</v>
      </c>
      <c r="AA246" s="278">
        <v>2.9</v>
      </c>
      <c r="AB246" s="278">
        <v>2.9</v>
      </c>
      <c r="AC246" s="278">
        <v>2.9</v>
      </c>
      <c r="AD246" s="278">
        <v>2.9</v>
      </c>
      <c r="AE246" s="278">
        <v>2.9</v>
      </c>
      <c r="AF246" s="278">
        <v>3</v>
      </c>
      <c r="AG246" s="278">
        <v>2.6</v>
      </c>
      <c r="AH246" s="278">
        <v>2.5</v>
      </c>
      <c r="AI246" s="278">
        <v>2.5</v>
      </c>
      <c r="AJ246" s="278">
        <v>2.5</v>
      </c>
      <c r="AK246" s="278">
        <v>4.5</v>
      </c>
      <c r="AL246" s="278">
        <v>4.5</v>
      </c>
      <c r="AM246" s="278">
        <v>4.5</v>
      </c>
      <c r="AN246" s="278">
        <v>4.5</v>
      </c>
      <c r="AO246" s="278">
        <v>4.5</v>
      </c>
      <c r="AP246" s="278">
        <v>4.5</v>
      </c>
      <c r="AQ246" s="278">
        <v>4.5</v>
      </c>
      <c r="AR246" s="278">
        <v>4.5</v>
      </c>
      <c r="AS246" s="278">
        <v>4.5</v>
      </c>
      <c r="AT246" s="278">
        <v>4.5</v>
      </c>
      <c r="AU246" s="278" t="str">
        <f>_xlfn.IFNA(VLOOKUP(C246,'INFORM Severity - hidden'!$C$5:$G$155,5,FALSE),"-")</f>
        <v>-</v>
      </c>
    </row>
    <row r="247" spans="1:47" x14ac:dyDescent="0.35">
      <c r="A247" t="s">
        <v>333</v>
      </c>
      <c r="B247" t="s">
        <v>331</v>
      </c>
      <c r="C247" t="s">
        <v>332</v>
      </c>
      <c r="D247" s="278" t="str">
        <f t="shared" si="3"/>
        <v>-</v>
      </c>
      <c r="E247" s="278" t="s">
        <v>8672</v>
      </c>
      <c r="F247" s="278">
        <v>2.7</v>
      </c>
      <c r="G247" s="278">
        <v>2.7</v>
      </c>
      <c r="H247" s="278">
        <v>2.7</v>
      </c>
      <c r="I247" s="278">
        <v>2.7</v>
      </c>
      <c r="J247" s="278">
        <v>2.7</v>
      </c>
      <c r="K247" s="278">
        <v>2.7</v>
      </c>
      <c r="L247" s="278">
        <v>2.7</v>
      </c>
      <c r="M247" s="278">
        <v>2.7</v>
      </c>
      <c r="N247" s="278">
        <v>2.7</v>
      </c>
      <c r="O247" s="278">
        <v>2.7</v>
      </c>
      <c r="P247" s="278">
        <v>2.7</v>
      </c>
      <c r="Q247" s="278">
        <v>2.7</v>
      </c>
      <c r="R247" s="278">
        <v>2.7</v>
      </c>
      <c r="S247" s="278">
        <v>2.7</v>
      </c>
      <c r="T247" s="278">
        <v>2.7</v>
      </c>
      <c r="U247" s="278">
        <v>2.7</v>
      </c>
      <c r="V247" s="278">
        <v>2.8</v>
      </c>
      <c r="W247" s="278">
        <v>2.8</v>
      </c>
      <c r="X247" s="278">
        <v>2.8</v>
      </c>
      <c r="Y247" s="278">
        <v>2.8</v>
      </c>
      <c r="Z247" s="278">
        <v>2.7</v>
      </c>
      <c r="AA247" s="278">
        <v>2.7</v>
      </c>
      <c r="AB247" s="278">
        <v>2.7</v>
      </c>
      <c r="AC247" s="278">
        <v>2.7</v>
      </c>
      <c r="AD247" s="278">
        <v>2.7</v>
      </c>
      <c r="AE247" s="278">
        <v>2.7</v>
      </c>
      <c r="AF247" s="278">
        <v>2.7</v>
      </c>
      <c r="AG247" s="278">
        <v>2.7</v>
      </c>
      <c r="AH247" s="278">
        <v>2.8</v>
      </c>
      <c r="AI247" s="278">
        <v>2.9</v>
      </c>
      <c r="AJ247" s="278">
        <v>2.9</v>
      </c>
      <c r="AK247" s="278">
        <v>2.9</v>
      </c>
      <c r="AL247" s="278">
        <v>2.8</v>
      </c>
      <c r="AM247" s="278">
        <v>2.9</v>
      </c>
      <c r="AN247" s="278">
        <v>2.9</v>
      </c>
      <c r="AO247" s="278">
        <v>2.9</v>
      </c>
      <c r="AP247" s="278">
        <v>2.9</v>
      </c>
      <c r="AQ247" s="278">
        <v>2.9</v>
      </c>
      <c r="AR247" s="278">
        <v>2.9</v>
      </c>
      <c r="AS247" s="278">
        <v>2.9</v>
      </c>
      <c r="AT247" s="278">
        <v>2.8</v>
      </c>
      <c r="AU247" s="278" t="str">
        <f>_xlfn.IFNA(VLOOKUP(C247,'INFORM Severity - hidden'!$C$5:$G$155,5,FALSE),"-")</f>
        <v>-</v>
      </c>
    </row>
    <row r="248" spans="1:47" x14ac:dyDescent="0.35">
      <c r="A248" t="s">
        <v>133</v>
      </c>
      <c r="B248" t="s">
        <v>131</v>
      </c>
      <c r="C248" t="s">
        <v>132</v>
      </c>
      <c r="D248" s="278" t="str">
        <f t="shared" si="3"/>
        <v>-</v>
      </c>
      <c r="E248" s="278" t="s">
        <v>8672</v>
      </c>
      <c r="F248" s="278">
        <v>3.6</v>
      </c>
      <c r="G248" s="278">
        <v>3.8</v>
      </c>
      <c r="H248" s="278">
        <v>3.9</v>
      </c>
      <c r="I248" s="278">
        <v>3.9</v>
      </c>
      <c r="J248" s="278">
        <v>3.9</v>
      </c>
      <c r="K248" s="278">
        <v>3.9</v>
      </c>
      <c r="L248" s="278">
        <v>3.9</v>
      </c>
      <c r="M248" s="278">
        <v>3.9</v>
      </c>
      <c r="N248" s="278">
        <v>3.7</v>
      </c>
      <c r="O248" s="278">
        <v>3.7</v>
      </c>
      <c r="P248" s="278">
        <v>3.7</v>
      </c>
      <c r="Q248" s="278">
        <v>3.8</v>
      </c>
      <c r="R248" s="278">
        <v>3.8</v>
      </c>
      <c r="S248" s="278">
        <v>3.8</v>
      </c>
      <c r="T248" s="278">
        <v>3.7</v>
      </c>
      <c r="U248" s="278">
        <v>3.7</v>
      </c>
      <c r="V248" s="278">
        <v>3.7</v>
      </c>
      <c r="W248" s="278">
        <v>3.7</v>
      </c>
      <c r="X248" s="278">
        <v>3.7</v>
      </c>
      <c r="Y248" s="278">
        <v>3.7</v>
      </c>
      <c r="Z248" s="278">
        <v>3.5</v>
      </c>
      <c r="AA248" s="278">
        <v>3.5</v>
      </c>
      <c r="AB248" s="278">
        <v>3.5</v>
      </c>
      <c r="AC248" s="278">
        <v>3.5</v>
      </c>
      <c r="AD248" s="278">
        <v>3.5</v>
      </c>
      <c r="AE248" s="278">
        <v>3.5</v>
      </c>
      <c r="AF248" s="278">
        <v>3.5</v>
      </c>
      <c r="AG248" s="278">
        <v>3.5</v>
      </c>
      <c r="AH248" s="278">
        <v>3.5</v>
      </c>
      <c r="AI248" s="278">
        <v>3.4</v>
      </c>
      <c r="AJ248" s="278">
        <v>3.4</v>
      </c>
      <c r="AK248" s="278">
        <v>3.4</v>
      </c>
      <c r="AL248" s="278">
        <v>3.4</v>
      </c>
      <c r="AM248" s="278">
        <v>3.4</v>
      </c>
      <c r="AN248" s="278">
        <v>3.7</v>
      </c>
      <c r="AO248" s="278">
        <v>3.8</v>
      </c>
      <c r="AP248" s="278">
        <v>3.8</v>
      </c>
      <c r="AQ248" s="278">
        <v>3.8</v>
      </c>
      <c r="AR248" s="278">
        <v>3.8</v>
      </c>
      <c r="AS248" s="278">
        <v>3.8</v>
      </c>
      <c r="AT248" s="278">
        <v>3.8</v>
      </c>
      <c r="AU248" s="278" t="str">
        <f>_xlfn.IFNA(VLOOKUP(C248,'INFORM Severity - hidden'!$C$5:$G$155,5,FALSE),"-")</f>
        <v>-</v>
      </c>
    </row>
    <row r="249" spans="1:47" x14ac:dyDescent="0.35">
      <c r="A249"/>
      <c r="B249"/>
      <c r="C249" t="s">
        <v>8762</v>
      </c>
      <c r="D249" s="278" t="str">
        <f t="shared" si="3"/>
        <v>-</v>
      </c>
      <c r="E249" s="278" t="s">
        <v>8672</v>
      </c>
      <c r="F249" s="278" t="s">
        <v>8672</v>
      </c>
      <c r="G249" s="278">
        <v>2.2999999999999998</v>
      </c>
      <c r="H249" s="278">
        <v>3.2</v>
      </c>
      <c r="I249" s="278">
        <v>3.2</v>
      </c>
      <c r="J249" s="278" t="s">
        <v>8672</v>
      </c>
      <c r="K249" s="278" t="s">
        <v>8672</v>
      </c>
      <c r="L249" s="278" t="s">
        <v>8672</v>
      </c>
      <c r="M249" s="278" t="s">
        <v>8672</v>
      </c>
      <c r="N249" s="278" t="s">
        <v>8672</v>
      </c>
      <c r="O249" s="278" t="s">
        <v>8672</v>
      </c>
      <c r="P249" s="278" t="s">
        <v>8672</v>
      </c>
      <c r="Q249" s="278" t="s">
        <v>8672</v>
      </c>
      <c r="R249" s="278" t="s">
        <v>8672</v>
      </c>
      <c r="S249" s="278" t="s">
        <v>8672</v>
      </c>
      <c r="T249" s="278" t="s">
        <v>8672</v>
      </c>
      <c r="U249" s="278" t="s">
        <v>8672</v>
      </c>
      <c r="V249" s="278" t="s">
        <v>8672</v>
      </c>
      <c r="W249" s="278" t="s">
        <v>8672</v>
      </c>
      <c r="X249" s="278" t="s">
        <v>8672</v>
      </c>
      <c r="Y249" s="278" t="s">
        <v>8672</v>
      </c>
      <c r="Z249" s="278" t="s">
        <v>8672</v>
      </c>
      <c r="AA249" s="278" t="s">
        <v>8672</v>
      </c>
      <c r="AB249" s="278" t="s">
        <v>8672</v>
      </c>
      <c r="AC249" s="278" t="s">
        <v>8672</v>
      </c>
      <c r="AD249" s="278" t="s">
        <v>8672</v>
      </c>
      <c r="AE249" s="278" t="s">
        <v>8672</v>
      </c>
      <c r="AF249" s="278" t="s">
        <v>8672</v>
      </c>
      <c r="AG249" s="278" t="s">
        <v>8672</v>
      </c>
      <c r="AH249" s="278" t="s">
        <v>8672</v>
      </c>
      <c r="AI249" s="278" t="s">
        <v>8672</v>
      </c>
      <c r="AJ249" s="278" t="s">
        <v>8672</v>
      </c>
      <c r="AK249" s="278" t="s">
        <v>8672</v>
      </c>
      <c r="AL249" s="278" t="s">
        <v>8672</v>
      </c>
      <c r="AM249" s="278" t="s">
        <v>8672</v>
      </c>
      <c r="AN249" s="278" t="s">
        <v>8672</v>
      </c>
      <c r="AO249" s="278" t="s">
        <v>8672</v>
      </c>
      <c r="AP249" s="278" t="s">
        <v>8672</v>
      </c>
      <c r="AQ249" s="278" t="s">
        <v>8672</v>
      </c>
      <c r="AR249" s="278" t="s">
        <v>8672</v>
      </c>
      <c r="AS249" s="278" t="s">
        <v>8672</v>
      </c>
      <c r="AT249" s="278" t="s">
        <v>8672</v>
      </c>
      <c r="AU249" s="278" t="str">
        <f>_xlfn.IFNA(VLOOKUP(C249,'INFORM Severity - hidden'!$C$5:$G$155,5,FALSE),"-")</f>
        <v>-</v>
      </c>
    </row>
    <row r="250" spans="1:47" x14ac:dyDescent="0.35">
      <c r="A250"/>
      <c r="B250"/>
      <c r="C250" t="s">
        <v>8763</v>
      </c>
      <c r="D250" s="278" t="str">
        <f t="shared" si="3"/>
        <v>-</v>
      </c>
      <c r="E250" s="278" t="s">
        <v>8672</v>
      </c>
      <c r="F250" s="278" t="s">
        <v>8672</v>
      </c>
      <c r="G250" s="278" t="s">
        <v>8672</v>
      </c>
      <c r="H250" s="278" t="s">
        <v>8672</v>
      </c>
      <c r="I250" s="278" t="s">
        <v>8672</v>
      </c>
      <c r="J250" s="278" t="s">
        <v>8672</v>
      </c>
      <c r="K250" s="278" t="s">
        <v>8672</v>
      </c>
      <c r="L250" s="278" t="s">
        <v>8672</v>
      </c>
      <c r="M250" s="278" t="s">
        <v>8672</v>
      </c>
      <c r="N250" s="278" t="s">
        <v>8672</v>
      </c>
      <c r="O250" s="278" t="s">
        <v>8672</v>
      </c>
      <c r="P250" s="278" t="s">
        <v>8672</v>
      </c>
      <c r="Q250" s="278" t="s">
        <v>8672</v>
      </c>
      <c r="R250" s="278" t="s">
        <v>8672</v>
      </c>
      <c r="S250" s="278" t="s">
        <v>8672</v>
      </c>
      <c r="T250" s="278" t="s">
        <v>8672</v>
      </c>
      <c r="U250" s="278" t="s">
        <v>8672</v>
      </c>
      <c r="V250" s="278">
        <v>2.6</v>
      </c>
      <c r="W250" s="278">
        <v>2.6</v>
      </c>
      <c r="X250" s="278">
        <v>2.6</v>
      </c>
      <c r="Y250" s="278">
        <v>2.6</v>
      </c>
      <c r="Z250" s="278">
        <v>2.6</v>
      </c>
      <c r="AA250" s="278">
        <v>2.6</v>
      </c>
      <c r="AB250" s="278" t="s">
        <v>8672</v>
      </c>
      <c r="AC250" s="278" t="s">
        <v>8672</v>
      </c>
      <c r="AD250" s="278" t="s">
        <v>8672</v>
      </c>
      <c r="AE250" s="278" t="s">
        <v>8672</v>
      </c>
      <c r="AF250" s="278" t="s">
        <v>8672</v>
      </c>
      <c r="AG250" s="278" t="s">
        <v>8672</v>
      </c>
      <c r="AH250" s="278" t="s">
        <v>8672</v>
      </c>
      <c r="AI250" s="278" t="s">
        <v>8672</v>
      </c>
      <c r="AJ250" s="278" t="s">
        <v>8672</v>
      </c>
      <c r="AK250" s="278" t="s">
        <v>8672</v>
      </c>
      <c r="AL250" s="278" t="s">
        <v>8672</v>
      </c>
      <c r="AM250" s="278" t="s">
        <v>8672</v>
      </c>
      <c r="AN250" s="278" t="s">
        <v>8672</v>
      </c>
      <c r="AO250" s="278" t="s">
        <v>8672</v>
      </c>
      <c r="AP250" s="278" t="s">
        <v>8672</v>
      </c>
      <c r="AQ250" s="278" t="s">
        <v>8672</v>
      </c>
      <c r="AR250" s="278" t="s">
        <v>8672</v>
      </c>
      <c r="AS250" s="278" t="s">
        <v>8672</v>
      </c>
      <c r="AT250" s="278" t="s">
        <v>8672</v>
      </c>
      <c r="AU250" s="278" t="str">
        <f>_xlfn.IFNA(VLOOKUP(C250,'INFORM Severity - hidden'!$C$5:$G$155,5,FALSE),"-")</f>
        <v>-</v>
      </c>
    </row>
  </sheetData>
  <conditionalFormatting sqref="D3:D250">
    <cfRule type="cellIs" dxfId="260" priority="1" stopIfTrue="1" operator="equal">
      <formula>"Increasing"</formula>
    </cfRule>
    <cfRule type="cellIs" dxfId="259" priority="2" stopIfTrue="1" operator="equal">
      <formula>"Stable"</formula>
    </cfRule>
    <cfRule type="cellIs" dxfId="258" priority="3" stopIfTrue="1" operator="equal">
      <formula>"Decreasing"</formula>
    </cfRule>
  </conditionalFormatting>
  <conditionalFormatting sqref="E3:E250">
    <cfRule type="cellIs" dxfId="257" priority="4" stopIfTrue="1" operator="equal">
      <formula>"-"</formula>
    </cfRule>
    <cfRule type="cellIs" dxfId="256" priority="5" stopIfTrue="1" operator="greaterThanOrEqual">
      <formula>4</formula>
    </cfRule>
    <cfRule type="cellIs" dxfId="255" priority="6" stopIfTrue="1" operator="between">
      <formula>3</formula>
      <formula>4</formula>
    </cfRule>
    <cfRule type="cellIs" dxfId="254" priority="7" stopIfTrue="1" operator="between">
      <formula>2</formula>
      <formula>3</formula>
    </cfRule>
    <cfRule type="cellIs" dxfId="253" priority="8" stopIfTrue="1" operator="between">
      <formula>1</formula>
      <formula>2</formula>
    </cfRule>
    <cfRule type="cellIs" dxfId="252" priority="9" stopIfTrue="1" operator="between">
      <formula>0.1</formula>
      <formula>1</formula>
    </cfRule>
  </conditionalFormatting>
  <conditionalFormatting sqref="F3:F250">
    <cfRule type="cellIs" dxfId="251" priority="10" stopIfTrue="1" operator="equal">
      <formula>"-"</formula>
    </cfRule>
    <cfRule type="cellIs" dxfId="250" priority="11" stopIfTrue="1" operator="greaterThanOrEqual">
      <formula>4</formula>
    </cfRule>
    <cfRule type="cellIs" dxfId="249" priority="12" stopIfTrue="1" operator="between">
      <formula>3</formula>
      <formula>4</formula>
    </cfRule>
    <cfRule type="cellIs" dxfId="248" priority="13" stopIfTrue="1" operator="between">
      <formula>2</formula>
      <formula>3</formula>
    </cfRule>
    <cfRule type="cellIs" dxfId="247" priority="14" stopIfTrue="1" operator="between">
      <formula>1</formula>
      <formula>2</formula>
    </cfRule>
    <cfRule type="cellIs" dxfId="246" priority="15" stopIfTrue="1" operator="between">
      <formula>0.1</formula>
      <formula>1</formula>
    </cfRule>
  </conditionalFormatting>
  <conditionalFormatting sqref="G3:G250">
    <cfRule type="cellIs" dxfId="245" priority="16" stopIfTrue="1" operator="equal">
      <formula>"-"</formula>
    </cfRule>
    <cfRule type="cellIs" dxfId="244" priority="17" stopIfTrue="1" operator="greaterThanOrEqual">
      <formula>4</formula>
    </cfRule>
    <cfRule type="cellIs" dxfId="243" priority="18" stopIfTrue="1" operator="between">
      <formula>3</formula>
      <formula>4</formula>
    </cfRule>
    <cfRule type="cellIs" dxfId="242" priority="19" stopIfTrue="1" operator="between">
      <formula>2</formula>
      <formula>3</formula>
    </cfRule>
    <cfRule type="cellIs" dxfId="241" priority="20" stopIfTrue="1" operator="between">
      <formula>1</formula>
      <formula>2</formula>
    </cfRule>
    <cfRule type="cellIs" dxfId="240" priority="21" stopIfTrue="1" operator="between">
      <formula>0.1</formula>
      <formula>1</formula>
    </cfRule>
  </conditionalFormatting>
  <conditionalFormatting sqref="H3:H250">
    <cfRule type="cellIs" dxfId="239" priority="22" stopIfTrue="1" operator="equal">
      <formula>"-"</formula>
    </cfRule>
    <cfRule type="cellIs" dxfId="238" priority="23" stopIfTrue="1" operator="greaterThanOrEqual">
      <formula>4</formula>
    </cfRule>
    <cfRule type="cellIs" dxfId="237" priority="24" stopIfTrue="1" operator="between">
      <formula>3</formula>
      <formula>4</formula>
    </cfRule>
    <cfRule type="cellIs" dxfId="236" priority="25" stopIfTrue="1" operator="between">
      <formula>2</formula>
      <formula>3</formula>
    </cfRule>
    <cfRule type="cellIs" dxfId="235" priority="26" stopIfTrue="1" operator="between">
      <formula>1</formula>
      <formula>2</formula>
    </cfRule>
    <cfRule type="cellIs" dxfId="234" priority="27" stopIfTrue="1" operator="between">
      <formula>0.1</formula>
      <formula>1</formula>
    </cfRule>
  </conditionalFormatting>
  <conditionalFormatting sqref="I3:I250">
    <cfRule type="cellIs" dxfId="233" priority="28" stopIfTrue="1" operator="equal">
      <formula>"-"</formula>
    </cfRule>
    <cfRule type="cellIs" dxfId="232" priority="29" stopIfTrue="1" operator="greaterThanOrEqual">
      <formula>4</formula>
    </cfRule>
    <cfRule type="cellIs" dxfId="231" priority="30" stopIfTrue="1" operator="between">
      <formula>3</formula>
      <formula>4</formula>
    </cfRule>
    <cfRule type="cellIs" dxfId="230" priority="31" stopIfTrue="1" operator="between">
      <formula>2</formula>
      <formula>3</formula>
    </cfRule>
    <cfRule type="cellIs" dxfId="229" priority="32" stopIfTrue="1" operator="between">
      <formula>1</formula>
      <formula>2</formula>
    </cfRule>
    <cfRule type="cellIs" dxfId="228" priority="33" stopIfTrue="1" operator="between">
      <formula>0.1</formula>
      <formula>1</formula>
    </cfRule>
  </conditionalFormatting>
  <conditionalFormatting sqref="J3:J250">
    <cfRule type="cellIs" dxfId="227" priority="34" stopIfTrue="1" operator="equal">
      <formula>"-"</formula>
    </cfRule>
    <cfRule type="cellIs" dxfId="226" priority="35" stopIfTrue="1" operator="greaterThanOrEqual">
      <formula>4</formula>
    </cfRule>
    <cfRule type="cellIs" dxfId="225" priority="36" stopIfTrue="1" operator="between">
      <formula>3</formula>
      <formula>4</formula>
    </cfRule>
    <cfRule type="cellIs" dxfId="224" priority="37" stopIfTrue="1" operator="between">
      <formula>2</formula>
      <formula>3</formula>
    </cfRule>
    <cfRule type="cellIs" dxfId="223" priority="38" stopIfTrue="1" operator="between">
      <formula>1</formula>
      <formula>2</formula>
    </cfRule>
    <cfRule type="cellIs" dxfId="222" priority="39" stopIfTrue="1" operator="between">
      <formula>0.1</formula>
      <formula>1</formula>
    </cfRule>
  </conditionalFormatting>
  <conditionalFormatting sqref="K3:K250">
    <cfRule type="cellIs" dxfId="221" priority="40" stopIfTrue="1" operator="equal">
      <formula>"-"</formula>
    </cfRule>
    <cfRule type="cellIs" dxfId="220" priority="41" stopIfTrue="1" operator="greaterThanOrEqual">
      <formula>4</formula>
    </cfRule>
    <cfRule type="cellIs" dxfId="219" priority="42" stopIfTrue="1" operator="between">
      <formula>3</formula>
      <formula>4</formula>
    </cfRule>
    <cfRule type="cellIs" dxfId="218" priority="43" stopIfTrue="1" operator="between">
      <formula>2</formula>
      <formula>3</formula>
    </cfRule>
    <cfRule type="cellIs" dxfId="217" priority="44" stopIfTrue="1" operator="between">
      <formula>1</formula>
      <formula>2</formula>
    </cfRule>
    <cfRule type="cellIs" dxfId="216" priority="45" stopIfTrue="1" operator="between">
      <formula>0.1</formula>
      <formula>1</formula>
    </cfRule>
  </conditionalFormatting>
  <conditionalFormatting sqref="L3:L250">
    <cfRule type="cellIs" dxfId="215" priority="46" stopIfTrue="1" operator="equal">
      <formula>"-"</formula>
    </cfRule>
    <cfRule type="cellIs" dxfId="214" priority="47" stopIfTrue="1" operator="greaterThanOrEqual">
      <formula>4</formula>
    </cfRule>
    <cfRule type="cellIs" dxfId="213" priority="48" stopIfTrue="1" operator="between">
      <formula>3</formula>
      <formula>4</formula>
    </cfRule>
    <cfRule type="cellIs" dxfId="212" priority="49" stopIfTrue="1" operator="between">
      <formula>2</formula>
      <formula>3</formula>
    </cfRule>
    <cfRule type="cellIs" dxfId="211" priority="50" stopIfTrue="1" operator="between">
      <formula>1</formula>
      <formula>2</formula>
    </cfRule>
    <cfRule type="cellIs" dxfId="210" priority="51" stopIfTrue="1" operator="between">
      <formula>0.1</formula>
      <formula>1</formula>
    </cfRule>
  </conditionalFormatting>
  <conditionalFormatting sqref="M3:M250">
    <cfRule type="cellIs" dxfId="209" priority="52" stopIfTrue="1" operator="equal">
      <formula>"-"</formula>
    </cfRule>
    <cfRule type="cellIs" dxfId="208" priority="53" stopIfTrue="1" operator="greaterThanOrEqual">
      <formula>4</formula>
    </cfRule>
    <cfRule type="cellIs" dxfId="207" priority="54" stopIfTrue="1" operator="between">
      <formula>3</formula>
      <formula>4</formula>
    </cfRule>
    <cfRule type="cellIs" dxfId="206" priority="55" stopIfTrue="1" operator="between">
      <formula>2</formula>
      <formula>3</formula>
    </cfRule>
    <cfRule type="cellIs" dxfId="205" priority="56" stopIfTrue="1" operator="between">
      <formula>1</formula>
      <formula>2</formula>
    </cfRule>
    <cfRule type="cellIs" dxfId="204" priority="57" stopIfTrue="1" operator="between">
      <formula>0.1</formula>
      <formula>1</formula>
    </cfRule>
  </conditionalFormatting>
  <conditionalFormatting sqref="N3:N250">
    <cfRule type="cellIs" dxfId="203" priority="58" stopIfTrue="1" operator="equal">
      <formula>"-"</formula>
    </cfRule>
    <cfRule type="cellIs" dxfId="202" priority="59" stopIfTrue="1" operator="greaterThanOrEqual">
      <formula>4</formula>
    </cfRule>
    <cfRule type="cellIs" dxfId="201" priority="60" stopIfTrue="1" operator="between">
      <formula>3</formula>
      <formula>4</formula>
    </cfRule>
    <cfRule type="cellIs" dxfId="200" priority="61" stopIfTrue="1" operator="between">
      <formula>2</formula>
      <formula>3</formula>
    </cfRule>
    <cfRule type="cellIs" dxfId="199" priority="62" stopIfTrue="1" operator="between">
      <formula>1</formula>
      <formula>2</formula>
    </cfRule>
    <cfRule type="cellIs" dxfId="198" priority="63" stopIfTrue="1" operator="between">
      <formula>0.1</formula>
      <formula>1</formula>
    </cfRule>
  </conditionalFormatting>
  <conditionalFormatting sqref="O3:O250">
    <cfRule type="cellIs" dxfId="197" priority="64" stopIfTrue="1" operator="equal">
      <formula>"-"</formula>
    </cfRule>
    <cfRule type="cellIs" dxfId="196" priority="65" stopIfTrue="1" operator="greaterThanOrEqual">
      <formula>4</formula>
    </cfRule>
    <cfRule type="cellIs" dxfId="195" priority="66" stopIfTrue="1" operator="between">
      <formula>3</formula>
      <formula>4</formula>
    </cfRule>
    <cfRule type="cellIs" dxfId="194" priority="67" stopIfTrue="1" operator="between">
      <formula>2</formula>
      <formula>3</formula>
    </cfRule>
    <cfRule type="cellIs" dxfId="193" priority="68" stopIfTrue="1" operator="between">
      <formula>1</formula>
      <formula>2</formula>
    </cfRule>
    <cfRule type="cellIs" dxfId="192" priority="69" stopIfTrue="1" operator="between">
      <formula>0.1</formula>
      <formula>1</formula>
    </cfRule>
  </conditionalFormatting>
  <conditionalFormatting sqref="P3:P250">
    <cfRule type="cellIs" dxfId="191" priority="70" stopIfTrue="1" operator="equal">
      <formula>"-"</formula>
    </cfRule>
    <cfRule type="cellIs" dxfId="190" priority="71" stopIfTrue="1" operator="greaterThanOrEqual">
      <formula>4</formula>
    </cfRule>
    <cfRule type="cellIs" dxfId="189" priority="72" stopIfTrue="1" operator="between">
      <formula>3</formula>
      <formula>4</formula>
    </cfRule>
    <cfRule type="cellIs" dxfId="188" priority="73" stopIfTrue="1" operator="between">
      <formula>2</formula>
      <formula>3</formula>
    </cfRule>
    <cfRule type="cellIs" dxfId="187" priority="74" stopIfTrue="1" operator="between">
      <formula>1</formula>
      <formula>2</formula>
    </cfRule>
    <cfRule type="cellIs" dxfId="186" priority="75" stopIfTrue="1" operator="between">
      <formula>0.1</formula>
      <formula>1</formula>
    </cfRule>
  </conditionalFormatting>
  <conditionalFormatting sqref="Q3:Q250">
    <cfRule type="cellIs" dxfId="185" priority="76" stopIfTrue="1" operator="equal">
      <formula>"-"</formula>
    </cfRule>
    <cfRule type="cellIs" dxfId="184" priority="77" stopIfTrue="1" operator="greaterThanOrEqual">
      <formula>4</formula>
    </cfRule>
    <cfRule type="cellIs" dxfId="183" priority="78" stopIfTrue="1" operator="between">
      <formula>3</formula>
      <formula>4</formula>
    </cfRule>
    <cfRule type="cellIs" dxfId="182" priority="79" stopIfTrue="1" operator="between">
      <formula>2</formula>
      <formula>3</formula>
    </cfRule>
    <cfRule type="cellIs" dxfId="181" priority="80" stopIfTrue="1" operator="between">
      <formula>1</formula>
      <formula>2</formula>
    </cfRule>
    <cfRule type="cellIs" dxfId="180" priority="81" stopIfTrue="1" operator="between">
      <formula>0.1</formula>
      <formula>1</formula>
    </cfRule>
  </conditionalFormatting>
  <conditionalFormatting sqref="R3:R250">
    <cfRule type="cellIs" dxfId="179" priority="82" stopIfTrue="1" operator="equal">
      <formula>"-"</formula>
    </cfRule>
    <cfRule type="cellIs" dxfId="178" priority="83" stopIfTrue="1" operator="greaterThanOrEqual">
      <formula>4</formula>
    </cfRule>
    <cfRule type="cellIs" dxfId="177" priority="84" stopIfTrue="1" operator="between">
      <formula>3</formula>
      <formula>4</formula>
    </cfRule>
    <cfRule type="cellIs" dxfId="176" priority="85" stopIfTrue="1" operator="between">
      <formula>2</formula>
      <formula>3</formula>
    </cfRule>
    <cfRule type="cellIs" dxfId="175" priority="86" stopIfTrue="1" operator="between">
      <formula>1</formula>
      <formula>2</formula>
    </cfRule>
    <cfRule type="cellIs" dxfId="174" priority="87" stopIfTrue="1" operator="between">
      <formula>0.1</formula>
      <formula>1</formula>
    </cfRule>
  </conditionalFormatting>
  <conditionalFormatting sqref="S3:S250">
    <cfRule type="cellIs" dxfId="173" priority="88" stopIfTrue="1" operator="equal">
      <formula>"-"</formula>
    </cfRule>
    <cfRule type="cellIs" dxfId="172" priority="89" stopIfTrue="1" operator="greaterThanOrEqual">
      <formula>4</formula>
    </cfRule>
    <cfRule type="cellIs" dxfId="171" priority="90" stopIfTrue="1" operator="between">
      <formula>3</formula>
      <formula>4</formula>
    </cfRule>
    <cfRule type="cellIs" dxfId="170" priority="91" stopIfTrue="1" operator="between">
      <formula>2</formula>
      <formula>3</formula>
    </cfRule>
    <cfRule type="cellIs" dxfId="169" priority="92" stopIfTrue="1" operator="between">
      <formula>1</formula>
      <formula>2</formula>
    </cfRule>
    <cfRule type="cellIs" dxfId="168" priority="93" stopIfTrue="1" operator="between">
      <formula>0.1</formula>
      <formula>1</formula>
    </cfRule>
  </conditionalFormatting>
  <conditionalFormatting sqref="T3:T250">
    <cfRule type="cellIs" dxfId="167" priority="94" stopIfTrue="1" operator="equal">
      <formula>"-"</formula>
    </cfRule>
    <cfRule type="cellIs" dxfId="166" priority="95" stopIfTrue="1" operator="greaterThanOrEqual">
      <formula>4</formula>
    </cfRule>
    <cfRule type="cellIs" dxfId="165" priority="96" stopIfTrue="1" operator="between">
      <formula>3</formula>
      <formula>4</formula>
    </cfRule>
    <cfRule type="cellIs" dxfId="164" priority="97" stopIfTrue="1" operator="between">
      <formula>2</formula>
      <formula>3</formula>
    </cfRule>
    <cfRule type="cellIs" dxfId="163" priority="98" stopIfTrue="1" operator="between">
      <formula>1</formula>
      <formula>2</formula>
    </cfRule>
    <cfRule type="cellIs" dxfId="162" priority="99" stopIfTrue="1" operator="between">
      <formula>0.1</formula>
      <formula>1</formula>
    </cfRule>
  </conditionalFormatting>
  <conditionalFormatting sqref="U3:U250">
    <cfRule type="cellIs" dxfId="161" priority="100" stopIfTrue="1" operator="equal">
      <formula>"-"</formula>
    </cfRule>
    <cfRule type="cellIs" dxfId="160" priority="101" stopIfTrue="1" operator="greaterThanOrEqual">
      <formula>4</formula>
    </cfRule>
    <cfRule type="cellIs" dxfId="159" priority="102" stopIfTrue="1" operator="between">
      <formula>3</formula>
      <formula>4</formula>
    </cfRule>
    <cfRule type="cellIs" dxfId="158" priority="103" stopIfTrue="1" operator="between">
      <formula>2</formula>
      <formula>3</formula>
    </cfRule>
    <cfRule type="cellIs" dxfId="157" priority="104" stopIfTrue="1" operator="between">
      <formula>1</formula>
      <formula>2</formula>
    </cfRule>
    <cfRule type="cellIs" dxfId="156" priority="105" stopIfTrue="1" operator="between">
      <formula>0.1</formula>
      <formula>1</formula>
    </cfRule>
  </conditionalFormatting>
  <conditionalFormatting sqref="V3:V250">
    <cfRule type="cellIs" dxfId="155" priority="106" stopIfTrue="1" operator="equal">
      <formula>"-"</formula>
    </cfRule>
    <cfRule type="cellIs" dxfId="154" priority="107" stopIfTrue="1" operator="greaterThanOrEqual">
      <formula>4</formula>
    </cfRule>
    <cfRule type="cellIs" dxfId="153" priority="108" stopIfTrue="1" operator="between">
      <formula>3</formula>
      <formula>4</formula>
    </cfRule>
    <cfRule type="cellIs" dxfId="152" priority="109" stopIfTrue="1" operator="between">
      <formula>2</formula>
      <formula>3</formula>
    </cfRule>
    <cfRule type="cellIs" dxfId="151" priority="110" stopIfTrue="1" operator="between">
      <formula>1</formula>
      <formula>2</formula>
    </cfRule>
    <cfRule type="cellIs" dxfId="150" priority="111" stopIfTrue="1" operator="between">
      <formula>0.1</formula>
      <formula>1</formula>
    </cfRule>
  </conditionalFormatting>
  <conditionalFormatting sqref="W3:W250">
    <cfRule type="cellIs" dxfId="149" priority="112" stopIfTrue="1" operator="equal">
      <formula>"-"</formula>
    </cfRule>
    <cfRule type="cellIs" dxfId="148" priority="113" stopIfTrue="1" operator="greaterThanOrEqual">
      <formula>4</formula>
    </cfRule>
    <cfRule type="cellIs" dxfId="147" priority="114" stopIfTrue="1" operator="between">
      <formula>3</formula>
      <formula>4</formula>
    </cfRule>
    <cfRule type="cellIs" dxfId="146" priority="115" stopIfTrue="1" operator="between">
      <formula>2</formula>
      <formula>3</formula>
    </cfRule>
    <cfRule type="cellIs" dxfId="145" priority="116" stopIfTrue="1" operator="between">
      <formula>1</formula>
      <formula>2</formula>
    </cfRule>
    <cfRule type="cellIs" dxfId="144" priority="117" stopIfTrue="1" operator="between">
      <formula>0.1</formula>
      <formula>1</formula>
    </cfRule>
  </conditionalFormatting>
  <conditionalFormatting sqref="X3:X250">
    <cfRule type="cellIs" dxfId="143" priority="118" stopIfTrue="1" operator="equal">
      <formula>"-"</formula>
    </cfRule>
    <cfRule type="cellIs" dxfId="142" priority="119" stopIfTrue="1" operator="greaterThanOrEqual">
      <formula>4</formula>
    </cfRule>
    <cfRule type="cellIs" dxfId="141" priority="120" stopIfTrue="1" operator="between">
      <formula>3</formula>
      <formula>4</formula>
    </cfRule>
    <cfRule type="cellIs" dxfId="140" priority="121" stopIfTrue="1" operator="between">
      <formula>2</formula>
      <formula>3</formula>
    </cfRule>
    <cfRule type="cellIs" dxfId="139" priority="122" stopIfTrue="1" operator="between">
      <formula>1</formula>
      <formula>2</formula>
    </cfRule>
    <cfRule type="cellIs" dxfId="138" priority="123" stopIfTrue="1" operator="between">
      <formula>0.1</formula>
      <formula>1</formula>
    </cfRule>
  </conditionalFormatting>
  <conditionalFormatting sqref="Y3:Y250">
    <cfRule type="cellIs" dxfId="137" priority="124" stopIfTrue="1" operator="equal">
      <formula>"-"</formula>
    </cfRule>
    <cfRule type="cellIs" dxfId="136" priority="125" stopIfTrue="1" operator="greaterThanOrEqual">
      <formula>4</formula>
    </cfRule>
    <cfRule type="cellIs" dxfId="135" priority="126" stopIfTrue="1" operator="between">
      <formula>3</formula>
      <formula>4</formula>
    </cfRule>
    <cfRule type="cellIs" dxfId="134" priority="127" stopIfTrue="1" operator="between">
      <formula>2</formula>
      <formula>3</formula>
    </cfRule>
    <cfRule type="cellIs" dxfId="133" priority="128" stopIfTrue="1" operator="between">
      <formula>1</formula>
      <formula>2</formula>
    </cfRule>
    <cfRule type="cellIs" dxfId="132" priority="129" stopIfTrue="1" operator="between">
      <formula>0.1</formula>
      <formula>1</formula>
    </cfRule>
  </conditionalFormatting>
  <conditionalFormatting sqref="Z3:Z250">
    <cfRule type="cellIs" dxfId="131" priority="130" stopIfTrue="1" operator="equal">
      <formula>"-"</formula>
    </cfRule>
    <cfRule type="cellIs" dxfId="130" priority="131" stopIfTrue="1" operator="greaterThanOrEqual">
      <formula>4</formula>
    </cfRule>
    <cfRule type="cellIs" dxfId="129" priority="132" stopIfTrue="1" operator="between">
      <formula>3</formula>
      <formula>4</formula>
    </cfRule>
    <cfRule type="cellIs" dxfId="128" priority="133" stopIfTrue="1" operator="between">
      <formula>2</formula>
      <formula>3</formula>
    </cfRule>
    <cfRule type="cellIs" dxfId="127" priority="134" stopIfTrue="1" operator="between">
      <formula>1</formula>
      <formula>2</formula>
    </cfRule>
    <cfRule type="cellIs" dxfId="126" priority="135" stopIfTrue="1" operator="between">
      <formula>0.1</formula>
      <formula>1</formula>
    </cfRule>
  </conditionalFormatting>
  <conditionalFormatting sqref="AA3:AA250">
    <cfRule type="cellIs" dxfId="125" priority="136" stopIfTrue="1" operator="equal">
      <formula>"-"</formula>
    </cfRule>
    <cfRule type="cellIs" dxfId="124" priority="137" stopIfTrue="1" operator="greaterThanOrEqual">
      <formula>4</formula>
    </cfRule>
    <cfRule type="cellIs" dxfId="123" priority="138" stopIfTrue="1" operator="between">
      <formula>3</formula>
      <formula>4</formula>
    </cfRule>
    <cfRule type="cellIs" dxfId="122" priority="139" stopIfTrue="1" operator="between">
      <formula>2</formula>
      <formula>3</formula>
    </cfRule>
    <cfRule type="cellIs" dxfId="121" priority="140" stopIfTrue="1" operator="between">
      <formula>1</formula>
      <formula>2</formula>
    </cfRule>
    <cfRule type="cellIs" dxfId="120" priority="141" stopIfTrue="1" operator="between">
      <formula>0.1</formula>
      <formula>1</formula>
    </cfRule>
  </conditionalFormatting>
  <conditionalFormatting sqref="AB3:AB250">
    <cfRule type="cellIs" dxfId="119" priority="142" stopIfTrue="1" operator="equal">
      <formula>"-"</formula>
    </cfRule>
    <cfRule type="cellIs" dxfId="118" priority="143" stopIfTrue="1" operator="greaterThanOrEqual">
      <formula>4</formula>
    </cfRule>
    <cfRule type="cellIs" dxfId="117" priority="144" stopIfTrue="1" operator="between">
      <formula>3</formula>
      <formula>4</formula>
    </cfRule>
    <cfRule type="cellIs" dxfId="116" priority="145" stopIfTrue="1" operator="between">
      <formula>2</formula>
      <formula>3</formula>
    </cfRule>
    <cfRule type="cellIs" dxfId="115" priority="146" stopIfTrue="1" operator="between">
      <formula>1</formula>
      <formula>2</formula>
    </cfRule>
    <cfRule type="cellIs" dxfId="114" priority="147" stopIfTrue="1" operator="between">
      <formula>0.1</formula>
      <formula>1</formula>
    </cfRule>
  </conditionalFormatting>
  <conditionalFormatting sqref="AC3:AC250">
    <cfRule type="cellIs" dxfId="113" priority="148" stopIfTrue="1" operator="equal">
      <formula>"-"</formula>
    </cfRule>
    <cfRule type="cellIs" dxfId="112" priority="149" stopIfTrue="1" operator="greaterThanOrEqual">
      <formula>4</formula>
    </cfRule>
    <cfRule type="cellIs" dxfId="111" priority="150" stopIfTrue="1" operator="between">
      <formula>3</formula>
      <formula>4</formula>
    </cfRule>
    <cfRule type="cellIs" dxfId="110" priority="151" stopIfTrue="1" operator="between">
      <formula>2</formula>
      <formula>3</formula>
    </cfRule>
    <cfRule type="cellIs" dxfId="109" priority="152" stopIfTrue="1" operator="between">
      <formula>1</formula>
      <formula>2</formula>
    </cfRule>
    <cfRule type="cellIs" dxfId="108" priority="153" stopIfTrue="1" operator="between">
      <formula>0.1</formula>
      <formula>1</formula>
    </cfRule>
  </conditionalFormatting>
  <conditionalFormatting sqref="AD3:AD250">
    <cfRule type="cellIs" dxfId="107" priority="154" stopIfTrue="1" operator="equal">
      <formula>"-"</formula>
    </cfRule>
    <cfRule type="cellIs" dxfId="106" priority="155" stopIfTrue="1" operator="greaterThanOrEqual">
      <formula>4</formula>
    </cfRule>
    <cfRule type="cellIs" dxfId="105" priority="156" stopIfTrue="1" operator="between">
      <formula>3</formula>
      <formula>4</formula>
    </cfRule>
    <cfRule type="cellIs" dxfId="104" priority="157" stopIfTrue="1" operator="between">
      <formula>2</formula>
      <formula>3</formula>
    </cfRule>
    <cfRule type="cellIs" dxfId="103" priority="158" stopIfTrue="1" operator="between">
      <formula>1</formula>
      <formula>2</formula>
    </cfRule>
    <cfRule type="cellIs" dxfId="102" priority="159" stopIfTrue="1" operator="between">
      <formula>0.1</formula>
      <formula>1</formula>
    </cfRule>
  </conditionalFormatting>
  <conditionalFormatting sqref="AE3:AE250">
    <cfRule type="cellIs" dxfId="101" priority="160" stopIfTrue="1" operator="equal">
      <formula>"-"</formula>
    </cfRule>
    <cfRule type="cellIs" dxfId="100" priority="161" stopIfTrue="1" operator="greaterThanOrEqual">
      <formula>4</formula>
    </cfRule>
    <cfRule type="cellIs" dxfId="99" priority="162" stopIfTrue="1" operator="between">
      <formula>3</formula>
      <formula>4</formula>
    </cfRule>
    <cfRule type="cellIs" dxfId="98" priority="163" stopIfTrue="1" operator="between">
      <formula>2</formula>
      <formula>3</formula>
    </cfRule>
    <cfRule type="cellIs" dxfId="97" priority="164" stopIfTrue="1" operator="between">
      <formula>1</formula>
      <formula>2</formula>
    </cfRule>
    <cfRule type="cellIs" dxfId="96" priority="165" stopIfTrue="1" operator="between">
      <formula>0.1</formula>
      <formula>1</formula>
    </cfRule>
  </conditionalFormatting>
  <conditionalFormatting sqref="AF3:AF250">
    <cfRule type="cellIs" dxfId="95" priority="166" stopIfTrue="1" operator="equal">
      <formula>"-"</formula>
    </cfRule>
    <cfRule type="cellIs" dxfId="94" priority="167" stopIfTrue="1" operator="greaterThanOrEqual">
      <formula>4</formula>
    </cfRule>
    <cfRule type="cellIs" dxfId="93" priority="168" stopIfTrue="1" operator="between">
      <formula>3</formula>
      <formula>4</formula>
    </cfRule>
    <cfRule type="cellIs" dxfId="92" priority="169" stopIfTrue="1" operator="between">
      <formula>2</formula>
      <formula>3</formula>
    </cfRule>
    <cfRule type="cellIs" dxfId="91" priority="170" stopIfTrue="1" operator="between">
      <formula>1</formula>
      <formula>2</formula>
    </cfRule>
    <cfRule type="cellIs" dxfId="90" priority="171" stopIfTrue="1" operator="between">
      <formula>0.1</formula>
      <formula>1</formula>
    </cfRule>
  </conditionalFormatting>
  <conditionalFormatting sqref="AG3:AG250">
    <cfRule type="cellIs" dxfId="89" priority="172" stopIfTrue="1" operator="equal">
      <formula>"-"</formula>
    </cfRule>
    <cfRule type="cellIs" dxfId="88" priority="173" stopIfTrue="1" operator="greaterThanOrEqual">
      <formula>4</formula>
    </cfRule>
    <cfRule type="cellIs" dxfId="87" priority="174" stopIfTrue="1" operator="between">
      <formula>3</formula>
      <formula>4</formula>
    </cfRule>
    <cfRule type="cellIs" dxfId="86" priority="175" stopIfTrue="1" operator="between">
      <formula>2</formula>
      <formula>3</formula>
    </cfRule>
    <cfRule type="cellIs" dxfId="85" priority="176" stopIfTrue="1" operator="between">
      <formula>1</formula>
      <formula>2</formula>
    </cfRule>
    <cfRule type="cellIs" dxfId="84" priority="177" stopIfTrue="1" operator="between">
      <formula>0.1</formula>
      <formula>1</formula>
    </cfRule>
  </conditionalFormatting>
  <conditionalFormatting sqref="AH3:AH250">
    <cfRule type="cellIs" dxfId="83" priority="178" stopIfTrue="1" operator="equal">
      <formula>"-"</formula>
    </cfRule>
    <cfRule type="cellIs" dxfId="82" priority="179" stopIfTrue="1" operator="greaterThanOrEqual">
      <formula>4</formula>
    </cfRule>
    <cfRule type="cellIs" dxfId="81" priority="180" stopIfTrue="1" operator="between">
      <formula>3</formula>
      <formula>4</formula>
    </cfRule>
    <cfRule type="cellIs" dxfId="80" priority="181" stopIfTrue="1" operator="between">
      <formula>2</formula>
      <formula>3</formula>
    </cfRule>
    <cfRule type="cellIs" dxfId="79" priority="182" stopIfTrue="1" operator="between">
      <formula>1</formula>
      <formula>2</formula>
    </cfRule>
    <cfRule type="cellIs" dxfId="78" priority="183" stopIfTrue="1" operator="between">
      <formula>0.1</formula>
      <formula>1</formula>
    </cfRule>
  </conditionalFormatting>
  <conditionalFormatting sqref="AI3:AI250">
    <cfRule type="cellIs" dxfId="77" priority="184" stopIfTrue="1" operator="equal">
      <formula>"-"</formula>
    </cfRule>
    <cfRule type="cellIs" dxfId="76" priority="185" stopIfTrue="1" operator="greaterThanOrEqual">
      <formula>4</formula>
    </cfRule>
    <cfRule type="cellIs" dxfId="75" priority="186" stopIfTrue="1" operator="between">
      <formula>3</formula>
      <formula>4</formula>
    </cfRule>
    <cfRule type="cellIs" dxfId="74" priority="187" stopIfTrue="1" operator="between">
      <formula>2</formula>
      <formula>3</formula>
    </cfRule>
    <cfRule type="cellIs" dxfId="73" priority="188" stopIfTrue="1" operator="between">
      <formula>1</formula>
      <formula>2</formula>
    </cfRule>
    <cfRule type="cellIs" dxfId="72" priority="189" stopIfTrue="1" operator="between">
      <formula>0.1</formula>
      <formula>1</formula>
    </cfRule>
  </conditionalFormatting>
  <conditionalFormatting sqref="AJ3:AJ250">
    <cfRule type="cellIs" dxfId="71" priority="190" stopIfTrue="1" operator="equal">
      <formula>"-"</formula>
    </cfRule>
    <cfRule type="cellIs" dxfId="70" priority="191" stopIfTrue="1" operator="greaterThanOrEqual">
      <formula>4</formula>
    </cfRule>
    <cfRule type="cellIs" dxfId="69" priority="192" stopIfTrue="1" operator="between">
      <formula>3</formula>
      <formula>4</formula>
    </cfRule>
    <cfRule type="cellIs" dxfId="68" priority="193" stopIfTrue="1" operator="between">
      <formula>2</formula>
      <formula>3</formula>
    </cfRule>
    <cfRule type="cellIs" dxfId="67" priority="194" stopIfTrue="1" operator="between">
      <formula>1</formula>
      <formula>2</formula>
    </cfRule>
    <cfRule type="cellIs" dxfId="66" priority="195" stopIfTrue="1" operator="between">
      <formula>0.1</formula>
      <formula>1</formula>
    </cfRule>
  </conditionalFormatting>
  <conditionalFormatting sqref="AK3:AK250">
    <cfRule type="cellIs" dxfId="65" priority="196" stopIfTrue="1" operator="equal">
      <formula>"-"</formula>
    </cfRule>
    <cfRule type="cellIs" dxfId="64" priority="197" stopIfTrue="1" operator="greaterThanOrEqual">
      <formula>4</formula>
    </cfRule>
    <cfRule type="cellIs" dxfId="63" priority="198" stopIfTrue="1" operator="between">
      <formula>3</formula>
      <formula>4</formula>
    </cfRule>
    <cfRule type="cellIs" dxfId="62" priority="199" stopIfTrue="1" operator="between">
      <formula>2</formula>
      <formula>3</formula>
    </cfRule>
    <cfRule type="cellIs" dxfId="61" priority="200" stopIfTrue="1" operator="between">
      <formula>1</formula>
      <formula>2</formula>
    </cfRule>
    <cfRule type="cellIs" dxfId="60" priority="201" stopIfTrue="1" operator="between">
      <formula>0.1</formula>
      <formula>1</formula>
    </cfRule>
  </conditionalFormatting>
  <conditionalFormatting sqref="AL3:AL250">
    <cfRule type="cellIs" dxfId="59" priority="202" stopIfTrue="1" operator="equal">
      <formula>"-"</formula>
    </cfRule>
    <cfRule type="cellIs" dxfId="58" priority="203" stopIfTrue="1" operator="greaterThanOrEqual">
      <formula>4</formula>
    </cfRule>
    <cfRule type="cellIs" dxfId="57" priority="204" stopIfTrue="1" operator="between">
      <formula>3</formula>
      <formula>4</formula>
    </cfRule>
    <cfRule type="cellIs" dxfId="56" priority="205" stopIfTrue="1" operator="between">
      <formula>2</formula>
      <formula>3</formula>
    </cfRule>
    <cfRule type="cellIs" dxfId="55" priority="206" stopIfTrue="1" operator="between">
      <formula>1</formula>
      <formula>2</formula>
    </cfRule>
    <cfRule type="cellIs" dxfId="54" priority="207" stopIfTrue="1" operator="between">
      <formula>0.1</formula>
      <formula>1</formula>
    </cfRule>
  </conditionalFormatting>
  <conditionalFormatting sqref="AM3:AM250">
    <cfRule type="cellIs" dxfId="53" priority="208" stopIfTrue="1" operator="equal">
      <formula>"-"</formula>
    </cfRule>
    <cfRule type="cellIs" dxfId="52" priority="209" stopIfTrue="1" operator="greaterThanOrEqual">
      <formula>4</formula>
    </cfRule>
    <cfRule type="cellIs" dxfId="51" priority="210" stopIfTrue="1" operator="between">
      <formula>3</formula>
      <formula>4</formula>
    </cfRule>
    <cfRule type="cellIs" dxfId="50" priority="211" stopIfTrue="1" operator="between">
      <formula>2</formula>
      <formula>3</formula>
    </cfRule>
    <cfRule type="cellIs" dxfId="49" priority="212" stopIfTrue="1" operator="between">
      <formula>1</formula>
      <formula>2</formula>
    </cfRule>
    <cfRule type="cellIs" dxfId="48" priority="213" stopIfTrue="1" operator="between">
      <formula>0.1</formula>
      <formula>1</formula>
    </cfRule>
  </conditionalFormatting>
  <conditionalFormatting sqref="AN3:AN250">
    <cfRule type="cellIs" dxfId="47" priority="214" stopIfTrue="1" operator="equal">
      <formula>"-"</formula>
    </cfRule>
    <cfRule type="cellIs" dxfId="46" priority="215" stopIfTrue="1" operator="greaterThanOrEqual">
      <formula>4</formula>
    </cfRule>
    <cfRule type="cellIs" dxfId="45" priority="216" stopIfTrue="1" operator="between">
      <formula>3</formula>
      <formula>4</formula>
    </cfRule>
    <cfRule type="cellIs" dxfId="44" priority="217" stopIfTrue="1" operator="between">
      <formula>2</formula>
      <formula>3</formula>
    </cfRule>
    <cfRule type="cellIs" dxfId="43" priority="218" stopIfTrue="1" operator="between">
      <formula>1</formula>
      <formula>2</formula>
    </cfRule>
    <cfRule type="cellIs" dxfId="42" priority="219" stopIfTrue="1" operator="between">
      <formula>0.1</formula>
      <formula>1</formula>
    </cfRule>
  </conditionalFormatting>
  <conditionalFormatting sqref="AO3:AO250">
    <cfRule type="cellIs" dxfId="41" priority="220" stopIfTrue="1" operator="equal">
      <formula>"-"</formula>
    </cfRule>
    <cfRule type="cellIs" dxfId="40" priority="221" stopIfTrue="1" operator="greaterThanOrEqual">
      <formula>4</formula>
    </cfRule>
    <cfRule type="cellIs" dxfId="39" priority="222" stopIfTrue="1" operator="between">
      <formula>3</formula>
      <formula>4</formula>
    </cfRule>
    <cfRule type="cellIs" dxfId="38" priority="223" stopIfTrue="1" operator="between">
      <formula>2</formula>
      <formula>3</formula>
    </cfRule>
    <cfRule type="cellIs" dxfId="37" priority="224" stopIfTrue="1" operator="between">
      <formula>1</formula>
      <formula>2</formula>
    </cfRule>
    <cfRule type="cellIs" dxfId="36" priority="225" stopIfTrue="1" operator="between">
      <formula>0.1</formula>
      <formula>1</formula>
    </cfRule>
  </conditionalFormatting>
  <conditionalFormatting sqref="AP3:AP250">
    <cfRule type="cellIs" dxfId="35" priority="226" stopIfTrue="1" operator="equal">
      <formula>"-"</formula>
    </cfRule>
    <cfRule type="cellIs" dxfId="34" priority="227" stopIfTrue="1" operator="greaterThanOrEqual">
      <formula>4</formula>
    </cfRule>
    <cfRule type="cellIs" dxfId="33" priority="228" stopIfTrue="1" operator="between">
      <formula>3</formula>
      <formula>4</formula>
    </cfRule>
    <cfRule type="cellIs" dxfId="32" priority="229" stopIfTrue="1" operator="between">
      <formula>2</formula>
      <formula>3</formula>
    </cfRule>
    <cfRule type="cellIs" dxfId="31" priority="230" stopIfTrue="1" operator="between">
      <formula>1</formula>
      <formula>2</formula>
    </cfRule>
    <cfRule type="cellIs" dxfId="30" priority="231" stopIfTrue="1" operator="between">
      <formula>0.1</formula>
      <formula>1</formula>
    </cfRule>
  </conditionalFormatting>
  <conditionalFormatting sqref="AQ3:AQ250">
    <cfRule type="cellIs" dxfId="29" priority="232" stopIfTrue="1" operator="equal">
      <formula>"-"</formula>
    </cfRule>
    <cfRule type="cellIs" dxfId="28" priority="233" stopIfTrue="1" operator="greaterThanOrEqual">
      <formula>4</formula>
    </cfRule>
    <cfRule type="cellIs" dxfId="27" priority="234" stopIfTrue="1" operator="between">
      <formula>3</formula>
      <formula>4</formula>
    </cfRule>
    <cfRule type="cellIs" dxfId="26" priority="235" stopIfTrue="1" operator="between">
      <formula>2</formula>
      <formula>3</formula>
    </cfRule>
    <cfRule type="cellIs" dxfId="25" priority="236" stopIfTrue="1" operator="between">
      <formula>1</formula>
      <formula>2</formula>
    </cfRule>
    <cfRule type="cellIs" dxfId="24" priority="237" stopIfTrue="1" operator="between">
      <formula>0.1</formula>
      <formula>1</formula>
    </cfRule>
  </conditionalFormatting>
  <conditionalFormatting sqref="AR3:AR250">
    <cfRule type="cellIs" dxfId="23" priority="238" stopIfTrue="1" operator="equal">
      <formula>"-"</formula>
    </cfRule>
    <cfRule type="cellIs" dxfId="22" priority="239" stopIfTrue="1" operator="greaterThanOrEqual">
      <formula>4</formula>
    </cfRule>
    <cfRule type="cellIs" dxfId="21" priority="240" stopIfTrue="1" operator="between">
      <formula>3</formula>
      <formula>4</formula>
    </cfRule>
    <cfRule type="cellIs" dxfId="20" priority="241" stopIfTrue="1" operator="between">
      <formula>2</formula>
      <formula>3</formula>
    </cfRule>
    <cfRule type="cellIs" dxfId="19" priority="242" stopIfTrue="1" operator="between">
      <formula>1</formula>
      <formula>2</formula>
    </cfRule>
    <cfRule type="cellIs" dxfId="18" priority="243" stopIfTrue="1" operator="between">
      <formula>0.1</formula>
      <formula>1</formula>
    </cfRule>
  </conditionalFormatting>
  <conditionalFormatting sqref="AS3:AS250">
    <cfRule type="cellIs" dxfId="17" priority="244" stopIfTrue="1" operator="equal">
      <formula>"-"</formula>
    </cfRule>
    <cfRule type="cellIs" dxfId="16" priority="245" stopIfTrue="1" operator="greaterThanOrEqual">
      <formula>4</formula>
    </cfRule>
    <cfRule type="cellIs" dxfId="15" priority="246" stopIfTrue="1" operator="between">
      <formula>3</formula>
      <formula>4</formula>
    </cfRule>
    <cfRule type="cellIs" dxfId="14" priority="247" stopIfTrue="1" operator="between">
      <formula>2</formula>
      <formula>3</formula>
    </cfRule>
    <cfRule type="cellIs" dxfId="13" priority="248" stopIfTrue="1" operator="between">
      <formula>1</formula>
      <formula>2</formula>
    </cfRule>
    <cfRule type="cellIs" dxfId="12" priority="249" stopIfTrue="1" operator="between">
      <formula>0.1</formula>
      <formula>1</formula>
    </cfRule>
  </conditionalFormatting>
  <conditionalFormatting sqref="AT3:AT250">
    <cfRule type="cellIs" dxfId="11" priority="250" stopIfTrue="1" operator="equal">
      <formula>"-"</formula>
    </cfRule>
    <cfRule type="cellIs" dxfId="10" priority="251" stopIfTrue="1" operator="greaterThanOrEqual">
      <formula>4</formula>
    </cfRule>
    <cfRule type="cellIs" dxfId="9" priority="252" stopIfTrue="1" operator="between">
      <formula>3</formula>
      <formula>4</formula>
    </cfRule>
    <cfRule type="cellIs" dxfId="8" priority="253" stopIfTrue="1" operator="between">
      <formula>2</formula>
      <formula>3</formula>
    </cfRule>
    <cfRule type="cellIs" dxfId="7" priority="254" stopIfTrue="1" operator="between">
      <formula>1</formula>
      <formula>2</formula>
    </cfRule>
    <cfRule type="cellIs" dxfId="6" priority="255" stopIfTrue="1" operator="between">
      <formula>0.1</formula>
      <formula>1</formula>
    </cfRule>
  </conditionalFormatting>
  <conditionalFormatting sqref="AU3:AU250">
    <cfRule type="cellIs" dxfId="5" priority="256" stopIfTrue="1" operator="equal">
      <formula>"-"</formula>
    </cfRule>
    <cfRule type="cellIs" dxfId="4" priority="257" stopIfTrue="1" operator="greaterThanOrEqual">
      <formula>4</formula>
    </cfRule>
    <cfRule type="cellIs" dxfId="3" priority="258" stopIfTrue="1" operator="between">
      <formula>3</formula>
      <formula>4</formula>
    </cfRule>
    <cfRule type="cellIs" dxfId="2" priority="259" stopIfTrue="1" operator="between">
      <formula>2</formula>
      <formula>3</formula>
    </cfRule>
    <cfRule type="cellIs" dxfId="1" priority="260" stopIfTrue="1" operator="between">
      <formula>1</formula>
      <formula>2</formula>
    </cfRule>
    <cfRule type="cellIs" dxfId="0" priority="261"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7"/>
  <sheetViews>
    <sheetView zoomScale="80" zoomScaleNormal="80" workbookViewId="0"/>
  </sheetViews>
  <sheetFormatPr defaultRowHeight="14.5" x14ac:dyDescent="0.35"/>
  <cols>
    <col min="1" max="1" width="10" style="216" customWidth="1"/>
    <col min="2" max="3" width="20" style="216" hidden="1" customWidth="1"/>
    <col min="4" max="4" width="25" style="216" customWidth="1"/>
    <col min="5" max="5" width="40" style="216" customWidth="1"/>
    <col min="6" max="7" width="15" style="216" customWidth="1"/>
    <col min="8" max="9" width="25" style="216" customWidth="1"/>
    <col min="10" max="10" width="20" style="216" customWidth="1"/>
    <col min="11" max="11" width="60" style="216" customWidth="1"/>
    <col min="12" max="12" width="20" style="216" customWidth="1"/>
    <col min="13" max="14" width="15" style="216" customWidth="1"/>
    <col min="15" max="15" width="20" style="216" customWidth="1"/>
    <col min="16" max="17" width="25" style="216" customWidth="1"/>
  </cols>
  <sheetData>
    <row r="1" spans="1:17" x14ac:dyDescent="0.35">
      <c r="A1" s="279" t="s">
        <v>1</v>
      </c>
      <c r="B1" s="279" t="s">
        <v>8764</v>
      </c>
      <c r="C1" s="279" t="s">
        <v>8765</v>
      </c>
      <c r="D1" s="279" t="s">
        <v>2</v>
      </c>
      <c r="E1" s="279" t="s">
        <v>0</v>
      </c>
      <c r="F1" s="279" t="s">
        <v>8766</v>
      </c>
      <c r="G1" s="279" t="s">
        <v>8767</v>
      </c>
      <c r="H1" s="279" t="s">
        <v>8137</v>
      </c>
      <c r="I1" s="279" t="s">
        <v>8768</v>
      </c>
      <c r="J1" s="279" t="s">
        <v>8054</v>
      </c>
      <c r="K1" s="279" t="s">
        <v>8769</v>
      </c>
      <c r="L1" s="279" t="s">
        <v>8770</v>
      </c>
      <c r="M1" s="279" t="s">
        <v>8771</v>
      </c>
      <c r="N1" s="279" t="s">
        <v>8772</v>
      </c>
      <c r="O1" s="279" t="s">
        <v>8773</v>
      </c>
      <c r="P1" s="279" t="s">
        <v>8774</v>
      </c>
      <c r="Q1" s="279" t="s">
        <v>8775</v>
      </c>
    </row>
    <row r="2" spans="1:17" x14ac:dyDescent="0.35">
      <c r="A2" t="s">
        <v>65</v>
      </c>
      <c r="B2"/>
      <c r="C2"/>
      <c r="D2" t="s">
        <v>66</v>
      </c>
      <c r="E2" t="s">
        <v>64</v>
      </c>
      <c r="F2" t="s">
        <v>8221</v>
      </c>
      <c r="G2" t="s">
        <v>8776</v>
      </c>
      <c r="H2" t="s">
        <v>8777</v>
      </c>
      <c r="I2" t="s">
        <v>66</v>
      </c>
      <c r="J2" t="s">
        <v>8777</v>
      </c>
      <c r="K2" t="s">
        <v>8778</v>
      </c>
      <c r="L2" t="s">
        <v>5175</v>
      </c>
      <c r="M2" t="s">
        <v>8779</v>
      </c>
      <c r="N2" t="s">
        <v>8780</v>
      </c>
      <c r="O2" t="s">
        <v>8781</v>
      </c>
      <c r="P2"/>
      <c r="Q2"/>
    </row>
    <row r="3" spans="1:17" x14ac:dyDescent="0.35">
      <c r="A3" t="s">
        <v>5175</v>
      </c>
      <c r="B3"/>
      <c r="C3"/>
      <c r="D3" t="s">
        <v>66</v>
      </c>
      <c r="E3" t="s">
        <v>5174</v>
      </c>
      <c r="F3" t="s">
        <v>8221</v>
      </c>
      <c r="G3" t="s">
        <v>8776</v>
      </c>
      <c r="H3" t="s">
        <v>8782</v>
      </c>
      <c r="I3" t="s">
        <v>66</v>
      </c>
      <c r="J3" t="s">
        <v>5174</v>
      </c>
      <c r="K3" t="s">
        <v>8783</v>
      </c>
      <c r="L3" t="s">
        <v>65</v>
      </c>
      <c r="M3" t="s">
        <v>8784</v>
      </c>
      <c r="N3">
        <v>32</v>
      </c>
      <c r="O3" t="s">
        <v>8785</v>
      </c>
      <c r="P3" t="s">
        <v>8786</v>
      </c>
      <c r="Q3" t="s">
        <v>8787</v>
      </c>
    </row>
    <row r="4" spans="1:17" x14ac:dyDescent="0.35">
      <c r="A4" t="s">
        <v>2097</v>
      </c>
      <c r="B4"/>
      <c r="C4"/>
      <c r="D4" t="s">
        <v>2098</v>
      </c>
      <c r="E4" t="s">
        <v>2096</v>
      </c>
      <c r="F4" t="s">
        <v>8222</v>
      </c>
      <c r="G4" t="s">
        <v>8788</v>
      </c>
      <c r="H4" t="s">
        <v>8789</v>
      </c>
      <c r="I4" t="s">
        <v>2098</v>
      </c>
      <c r="J4" t="s">
        <v>8790</v>
      </c>
      <c r="K4" t="s">
        <v>8791</v>
      </c>
      <c r="L4"/>
      <c r="M4" t="s">
        <v>8792</v>
      </c>
      <c r="N4">
        <v>229</v>
      </c>
      <c r="O4" t="s">
        <v>8785</v>
      </c>
      <c r="P4" t="s">
        <v>8793</v>
      </c>
      <c r="Q4" t="s">
        <v>8794</v>
      </c>
    </row>
    <row r="5" spans="1:17" x14ac:dyDescent="0.35">
      <c r="A5" t="s">
        <v>1518</v>
      </c>
      <c r="B5"/>
      <c r="C5"/>
      <c r="D5" t="s">
        <v>1519</v>
      </c>
      <c r="E5" t="s">
        <v>1517</v>
      </c>
      <c r="F5" t="s">
        <v>8229</v>
      </c>
      <c r="G5" t="s">
        <v>8795</v>
      </c>
      <c r="H5" t="s">
        <v>8796</v>
      </c>
      <c r="I5" t="s">
        <v>1519</v>
      </c>
      <c r="J5" t="s">
        <v>1517</v>
      </c>
      <c r="K5" t="s">
        <v>8797</v>
      </c>
      <c r="L5" t="s">
        <v>1528</v>
      </c>
      <c r="M5" t="s">
        <v>8798</v>
      </c>
      <c r="N5">
        <v>634</v>
      </c>
      <c r="O5" t="s">
        <v>8785</v>
      </c>
      <c r="P5" t="s">
        <v>8799</v>
      </c>
      <c r="Q5" t="s">
        <v>8800</v>
      </c>
    </row>
    <row r="6" spans="1:17" x14ac:dyDescent="0.35">
      <c r="A6" t="s">
        <v>1528</v>
      </c>
      <c r="B6"/>
      <c r="C6"/>
      <c r="D6" t="s">
        <v>1529</v>
      </c>
      <c r="E6" t="s">
        <v>1527</v>
      </c>
      <c r="F6" t="s">
        <v>8236</v>
      </c>
      <c r="G6" t="s">
        <v>8795</v>
      </c>
      <c r="H6" t="s">
        <v>8796</v>
      </c>
      <c r="I6" t="s">
        <v>1529</v>
      </c>
      <c r="J6" t="s">
        <v>1527</v>
      </c>
      <c r="K6" t="s">
        <v>8801</v>
      </c>
      <c r="L6" t="s">
        <v>1518</v>
      </c>
      <c r="M6" t="s">
        <v>8798</v>
      </c>
      <c r="N6">
        <v>634</v>
      </c>
      <c r="O6" t="s">
        <v>8785</v>
      </c>
      <c r="P6" t="s">
        <v>8802</v>
      </c>
      <c r="Q6" t="s">
        <v>8803</v>
      </c>
    </row>
    <row r="7" spans="1:17" x14ac:dyDescent="0.35">
      <c r="A7" t="s">
        <v>676</v>
      </c>
      <c r="B7"/>
      <c r="C7"/>
      <c r="D7" t="s">
        <v>677</v>
      </c>
      <c r="E7" t="s">
        <v>675</v>
      </c>
      <c r="F7" t="s">
        <v>8237</v>
      </c>
      <c r="G7" t="s">
        <v>8788</v>
      </c>
      <c r="H7" t="s">
        <v>8777</v>
      </c>
      <c r="I7" t="s">
        <v>677</v>
      </c>
      <c r="J7" t="s">
        <v>8804</v>
      </c>
      <c r="K7" t="s">
        <v>8805</v>
      </c>
      <c r="L7" t="s">
        <v>8806</v>
      </c>
      <c r="M7" t="s">
        <v>8779</v>
      </c>
      <c r="N7" t="s">
        <v>8780</v>
      </c>
      <c r="O7" t="s">
        <v>8781</v>
      </c>
      <c r="P7"/>
      <c r="Q7"/>
    </row>
    <row r="8" spans="1:17" x14ac:dyDescent="0.35">
      <c r="A8" t="s">
        <v>405</v>
      </c>
      <c r="B8"/>
      <c r="C8"/>
      <c r="D8" t="s">
        <v>406</v>
      </c>
      <c r="E8" t="s">
        <v>404</v>
      </c>
      <c r="F8" t="s">
        <v>8242</v>
      </c>
      <c r="G8" t="s">
        <v>8788</v>
      </c>
      <c r="H8" t="s">
        <v>8796</v>
      </c>
      <c r="I8" t="s">
        <v>406</v>
      </c>
      <c r="J8" t="s">
        <v>8796</v>
      </c>
      <c r="K8" t="s">
        <v>8807</v>
      </c>
      <c r="L8"/>
      <c r="M8" t="s">
        <v>8779</v>
      </c>
      <c r="N8" t="s">
        <v>8780</v>
      </c>
      <c r="O8" t="s">
        <v>8781</v>
      </c>
      <c r="P8"/>
      <c r="Q8"/>
    </row>
    <row r="9" spans="1:17" x14ac:dyDescent="0.35">
      <c r="A9" t="s">
        <v>1379</v>
      </c>
      <c r="B9"/>
      <c r="C9"/>
      <c r="D9" t="s">
        <v>139</v>
      </c>
      <c r="E9" t="s">
        <v>1378</v>
      </c>
      <c r="F9" t="s">
        <v>8243</v>
      </c>
      <c r="G9" t="s">
        <v>8776</v>
      </c>
      <c r="H9" t="s">
        <v>8808</v>
      </c>
      <c r="I9" t="s">
        <v>139</v>
      </c>
      <c r="J9" t="s">
        <v>8809</v>
      </c>
      <c r="K9" t="s">
        <v>8810</v>
      </c>
      <c r="L9" t="s">
        <v>8811</v>
      </c>
      <c r="M9" t="s">
        <v>8812</v>
      </c>
      <c r="N9">
        <v>821</v>
      </c>
      <c r="O9" t="s">
        <v>8785</v>
      </c>
      <c r="P9" t="s">
        <v>8813</v>
      </c>
      <c r="Q9" t="s">
        <v>8814</v>
      </c>
    </row>
    <row r="10" spans="1:17" x14ac:dyDescent="0.35">
      <c r="A10" t="s">
        <v>138</v>
      </c>
      <c r="B10"/>
      <c r="C10"/>
      <c r="D10" t="s">
        <v>139</v>
      </c>
      <c r="E10" t="s">
        <v>137</v>
      </c>
      <c r="F10" t="s">
        <v>8243</v>
      </c>
      <c r="G10" t="s">
        <v>8776</v>
      </c>
      <c r="H10" t="s">
        <v>8815</v>
      </c>
      <c r="I10" t="s">
        <v>139</v>
      </c>
      <c r="J10" t="s">
        <v>8816</v>
      </c>
      <c r="K10" t="s">
        <v>8817</v>
      </c>
      <c r="L10" t="s">
        <v>8818</v>
      </c>
      <c r="M10" t="s">
        <v>8779</v>
      </c>
      <c r="N10" t="s">
        <v>8780</v>
      </c>
      <c r="O10" t="s">
        <v>8785</v>
      </c>
      <c r="P10" t="s">
        <v>8819</v>
      </c>
      <c r="Q10" t="s">
        <v>8820</v>
      </c>
    </row>
    <row r="11" spans="1:17" x14ac:dyDescent="0.35">
      <c r="A11" t="s">
        <v>5246</v>
      </c>
      <c r="B11"/>
      <c r="C11"/>
      <c r="D11" t="s">
        <v>139</v>
      </c>
      <c r="E11" t="s">
        <v>5245</v>
      </c>
      <c r="F11" t="s">
        <v>8243</v>
      </c>
      <c r="G11" t="s">
        <v>8776</v>
      </c>
      <c r="H11" t="s">
        <v>8821</v>
      </c>
      <c r="I11" t="s">
        <v>139</v>
      </c>
      <c r="J11" t="s">
        <v>8822</v>
      </c>
      <c r="K11" t="s">
        <v>8823</v>
      </c>
      <c r="L11" t="s">
        <v>1379</v>
      </c>
      <c r="M11" t="s">
        <v>8784</v>
      </c>
      <c r="N11">
        <v>32</v>
      </c>
      <c r="O11" t="s">
        <v>8785</v>
      </c>
      <c r="P11" t="s">
        <v>8813</v>
      </c>
      <c r="Q11" t="s">
        <v>8814</v>
      </c>
    </row>
    <row r="12" spans="1:17" x14ac:dyDescent="0.35">
      <c r="A12" t="s">
        <v>3136</v>
      </c>
      <c r="B12"/>
      <c r="C12"/>
      <c r="D12" t="s">
        <v>3137</v>
      </c>
      <c r="E12" t="s">
        <v>3135</v>
      </c>
      <c r="F12" t="s">
        <v>8258</v>
      </c>
      <c r="G12" t="s">
        <v>8824</v>
      </c>
      <c r="H12" t="s">
        <v>8808</v>
      </c>
      <c r="I12" t="s">
        <v>3137</v>
      </c>
      <c r="J12" t="s">
        <v>8825</v>
      </c>
      <c r="K12" t="s">
        <v>8826</v>
      </c>
      <c r="L12" t="s">
        <v>8827</v>
      </c>
      <c r="M12" t="s">
        <v>8828</v>
      </c>
      <c r="N12">
        <v>208</v>
      </c>
      <c r="O12" t="s">
        <v>8781</v>
      </c>
      <c r="P12"/>
      <c r="Q12"/>
    </row>
    <row r="13" spans="1:17" x14ac:dyDescent="0.35">
      <c r="A13" t="s">
        <v>3148</v>
      </c>
      <c r="B13"/>
      <c r="C13"/>
      <c r="D13" t="s">
        <v>3137</v>
      </c>
      <c r="E13" t="s">
        <v>3147</v>
      </c>
      <c r="F13" t="s">
        <v>8258</v>
      </c>
      <c r="G13" t="s">
        <v>8824</v>
      </c>
      <c r="H13" t="s">
        <v>8815</v>
      </c>
      <c r="I13" t="s">
        <v>3137</v>
      </c>
      <c r="J13" t="s">
        <v>8829</v>
      </c>
      <c r="K13" t="s">
        <v>8830</v>
      </c>
      <c r="L13" t="s">
        <v>3260</v>
      </c>
      <c r="M13" t="s">
        <v>8779</v>
      </c>
      <c r="N13" t="s">
        <v>8780</v>
      </c>
      <c r="O13" t="s">
        <v>8785</v>
      </c>
      <c r="P13" t="s">
        <v>8831</v>
      </c>
      <c r="Q13" t="s">
        <v>8832</v>
      </c>
    </row>
    <row r="14" spans="1:17" x14ac:dyDescent="0.35">
      <c r="A14" t="s">
        <v>3159</v>
      </c>
      <c r="B14"/>
      <c r="C14"/>
      <c r="D14" t="s">
        <v>3137</v>
      </c>
      <c r="E14" t="s">
        <v>3158</v>
      </c>
      <c r="F14" t="s">
        <v>8258</v>
      </c>
      <c r="G14" t="s">
        <v>8824</v>
      </c>
      <c r="H14" t="s">
        <v>8821</v>
      </c>
      <c r="I14" t="s">
        <v>3137</v>
      </c>
      <c r="J14" t="s">
        <v>8833</v>
      </c>
      <c r="K14" t="s">
        <v>8834</v>
      </c>
      <c r="L14"/>
      <c r="M14" t="s">
        <v>8828</v>
      </c>
      <c r="N14">
        <v>208</v>
      </c>
      <c r="O14" t="s">
        <v>8785</v>
      </c>
      <c r="P14" t="s">
        <v>8835</v>
      </c>
      <c r="Q14" t="s">
        <v>8836</v>
      </c>
    </row>
    <row r="15" spans="1:17" x14ac:dyDescent="0.35">
      <c r="A15" t="s">
        <v>198</v>
      </c>
      <c r="B15"/>
      <c r="C15"/>
      <c r="D15" t="s">
        <v>199</v>
      </c>
      <c r="E15" t="s">
        <v>197</v>
      </c>
      <c r="F15" t="s">
        <v>8267</v>
      </c>
      <c r="G15" t="s">
        <v>8788</v>
      </c>
      <c r="H15" t="s">
        <v>8777</v>
      </c>
      <c r="I15" t="s">
        <v>199</v>
      </c>
      <c r="J15" t="s">
        <v>8777</v>
      </c>
      <c r="K15" t="s">
        <v>8837</v>
      </c>
      <c r="L15"/>
      <c r="M15" t="s">
        <v>8779</v>
      </c>
      <c r="N15" t="s">
        <v>8780</v>
      </c>
      <c r="O15" t="s">
        <v>8781</v>
      </c>
      <c r="P15"/>
      <c r="Q15"/>
    </row>
    <row r="16" spans="1:17" x14ac:dyDescent="0.35">
      <c r="A16" t="s">
        <v>3179</v>
      </c>
      <c r="B16"/>
      <c r="C16"/>
      <c r="D16" t="s">
        <v>3180</v>
      </c>
      <c r="E16" t="s">
        <v>3178</v>
      </c>
      <c r="F16" t="s">
        <v>8272</v>
      </c>
      <c r="G16" t="s">
        <v>8824</v>
      </c>
      <c r="H16" t="s">
        <v>8815</v>
      </c>
      <c r="I16" t="s">
        <v>3180</v>
      </c>
      <c r="J16" t="s">
        <v>8829</v>
      </c>
      <c r="K16" t="s">
        <v>8838</v>
      </c>
      <c r="L16" t="s">
        <v>3260</v>
      </c>
      <c r="M16" t="s">
        <v>8839</v>
      </c>
      <c r="N16">
        <v>170</v>
      </c>
      <c r="O16" t="s">
        <v>8781</v>
      </c>
      <c r="P16"/>
      <c r="Q16"/>
    </row>
    <row r="17" spans="1:17" x14ac:dyDescent="0.35">
      <c r="A17" t="s">
        <v>251</v>
      </c>
      <c r="B17"/>
      <c r="C17"/>
      <c r="D17" t="s">
        <v>252</v>
      </c>
      <c r="E17" t="s">
        <v>250</v>
      </c>
      <c r="F17" t="s">
        <v>8277</v>
      </c>
      <c r="G17" t="s">
        <v>8788</v>
      </c>
      <c r="H17" t="s">
        <v>8808</v>
      </c>
      <c r="I17" t="s">
        <v>252</v>
      </c>
      <c r="J17" t="s">
        <v>8825</v>
      </c>
      <c r="K17" t="s">
        <v>8840</v>
      </c>
      <c r="L17"/>
      <c r="M17" t="s">
        <v>8779</v>
      </c>
      <c r="N17" t="s">
        <v>8780</v>
      </c>
      <c r="O17" t="s">
        <v>8781</v>
      </c>
      <c r="P17"/>
      <c r="Q17"/>
    </row>
    <row r="18" spans="1:17" x14ac:dyDescent="0.35">
      <c r="A18" t="s">
        <v>255</v>
      </c>
      <c r="B18"/>
      <c r="C18"/>
      <c r="D18" t="s">
        <v>252</v>
      </c>
      <c r="E18" t="s">
        <v>254</v>
      </c>
      <c r="F18" t="s">
        <v>8277</v>
      </c>
      <c r="G18" t="s">
        <v>8788</v>
      </c>
      <c r="H18" t="s">
        <v>8796</v>
      </c>
      <c r="I18" t="s">
        <v>252</v>
      </c>
      <c r="J18" t="s">
        <v>8841</v>
      </c>
      <c r="K18" t="s">
        <v>8842</v>
      </c>
      <c r="L18"/>
      <c r="M18" t="s">
        <v>8779</v>
      </c>
      <c r="N18" t="s">
        <v>8780</v>
      </c>
      <c r="O18" t="s">
        <v>8785</v>
      </c>
      <c r="P18" t="s">
        <v>8843</v>
      </c>
      <c r="Q18" t="s">
        <v>8844</v>
      </c>
    </row>
    <row r="19" spans="1:17" x14ac:dyDescent="0.35">
      <c r="A19" t="s">
        <v>265</v>
      </c>
      <c r="B19"/>
      <c r="C19"/>
      <c r="D19" t="s">
        <v>252</v>
      </c>
      <c r="E19" t="s">
        <v>264</v>
      </c>
      <c r="F19" t="s">
        <v>8277</v>
      </c>
      <c r="G19" t="s">
        <v>8788</v>
      </c>
      <c r="H19" t="s">
        <v>8796</v>
      </c>
      <c r="I19" t="s">
        <v>252</v>
      </c>
      <c r="J19" t="s">
        <v>8845</v>
      </c>
      <c r="K19" t="s">
        <v>8846</v>
      </c>
      <c r="L19"/>
      <c r="M19" t="s">
        <v>8779</v>
      </c>
      <c r="N19" t="s">
        <v>8780</v>
      </c>
      <c r="O19" t="s">
        <v>8785</v>
      </c>
      <c r="P19" t="s">
        <v>8847</v>
      </c>
      <c r="Q19" t="s">
        <v>8848</v>
      </c>
    </row>
    <row r="20" spans="1:17" x14ac:dyDescent="0.35">
      <c r="A20" t="s">
        <v>272</v>
      </c>
      <c r="B20"/>
      <c r="C20"/>
      <c r="D20" t="s">
        <v>252</v>
      </c>
      <c r="E20" t="s">
        <v>271</v>
      </c>
      <c r="F20" t="s">
        <v>8277</v>
      </c>
      <c r="G20" t="s">
        <v>8788</v>
      </c>
      <c r="H20" t="s">
        <v>8815</v>
      </c>
      <c r="I20" t="s">
        <v>252</v>
      </c>
      <c r="J20" t="s">
        <v>8849</v>
      </c>
      <c r="K20" t="s">
        <v>8850</v>
      </c>
      <c r="L20"/>
      <c r="M20" t="s">
        <v>8779</v>
      </c>
      <c r="N20" t="s">
        <v>8780</v>
      </c>
      <c r="O20" t="s">
        <v>8785</v>
      </c>
      <c r="P20" t="s">
        <v>8851</v>
      </c>
      <c r="Q20" t="s">
        <v>8852</v>
      </c>
    </row>
    <row r="21" spans="1:17" x14ac:dyDescent="0.35">
      <c r="A21" t="s">
        <v>281</v>
      </c>
      <c r="B21"/>
      <c r="C21"/>
      <c r="D21" t="s">
        <v>282</v>
      </c>
      <c r="E21" t="s">
        <v>280</v>
      </c>
      <c r="F21" t="s">
        <v>8278</v>
      </c>
      <c r="G21" t="s">
        <v>8788</v>
      </c>
      <c r="H21" t="s">
        <v>8777</v>
      </c>
      <c r="I21" t="s">
        <v>282</v>
      </c>
      <c r="J21" t="s">
        <v>8777</v>
      </c>
      <c r="K21" t="s">
        <v>8853</v>
      </c>
      <c r="L21"/>
      <c r="M21" t="s">
        <v>8779</v>
      </c>
      <c r="N21" t="s">
        <v>8780</v>
      </c>
      <c r="O21" t="s">
        <v>8781</v>
      </c>
      <c r="P21"/>
      <c r="Q21"/>
    </row>
    <row r="22" spans="1:17" x14ac:dyDescent="0.35">
      <c r="A22" t="s">
        <v>1590</v>
      </c>
      <c r="B22"/>
      <c r="C22"/>
      <c r="D22" t="s">
        <v>1591</v>
      </c>
      <c r="E22" t="s">
        <v>1589</v>
      </c>
      <c r="F22" t="s">
        <v>8279</v>
      </c>
      <c r="G22" t="s">
        <v>8788</v>
      </c>
      <c r="H22" t="s">
        <v>8777</v>
      </c>
      <c r="I22" t="s">
        <v>1591</v>
      </c>
      <c r="J22" t="s">
        <v>8777</v>
      </c>
      <c r="K22" t="s">
        <v>8854</v>
      </c>
      <c r="L22"/>
      <c r="M22" t="s">
        <v>8855</v>
      </c>
      <c r="N22">
        <v>973</v>
      </c>
      <c r="O22" t="s">
        <v>8781</v>
      </c>
      <c r="P22"/>
      <c r="Q22"/>
    </row>
    <row r="23" spans="1:17" x14ac:dyDescent="0.35">
      <c r="A23" t="s">
        <v>3493</v>
      </c>
      <c r="B23"/>
      <c r="C23"/>
      <c r="D23" t="s">
        <v>3494</v>
      </c>
      <c r="E23" t="s">
        <v>3492</v>
      </c>
      <c r="F23" t="s">
        <v>8280</v>
      </c>
      <c r="G23" t="s">
        <v>8824</v>
      </c>
      <c r="H23" t="s">
        <v>8777</v>
      </c>
      <c r="I23" t="s">
        <v>3494</v>
      </c>
      <c r="J23" t="s">
        <v>8777</v>
      </c>
      <c r="K23" t="s">
        <v>8856</v>
      </c>
      <c r="L23"/>
      <c r="M23" t="s">
        <v>8779</v>
      </c>
      <c r="N23" t="s">
        <v>8780</v>
      </c>
      <c r="O23" t="s">
        <v>8781</v>
      </c>
      <c r="P23"/>
      <c r="Q23"/>
    </row>
    <row r="24" spans="1:17" x14ac:dyDescent="0.35">
      <c r="A24" t="s">
        <v>3505</v>
      </c>
      <c r="B24"/>
      <c r="C24"/>
      <c r="D24" t="s">
        <v>3494</v>
      </c>
      <c r="E24" t="s">
        <v>3504</v>
      </c>
      <c r="F24" t="s">
        <v>8280</v>
      </c>
      <c r="G24" t="s">
        <v>8824</v>
      </c>
      <c r="H24" t="s">
        <v>8815</v>
      </c>
      <c r="I24" t="s">
        <v>3494</v>
      </c>
      <c r="J24" t="s">
        <v>8857</v>
      </c>
      <c r="K24" t="s">
        <v>8858</v>
      </c>
      <c r="L24" t="s">
        <v>3260</v>
      </c>
      <c r="M24" t="s">
        <v>8779</v>
      </c>
      <c r="N24" t="s">
        <v>8780</v>
      </c>
      <c r="O24" t="s">
        <v>8781</v>
      </c>
      <c r="P24"/>
      <c r="Q24"/>
    </row>
    <row r="25" spans="1:17" x14ac:dyDescent="0.35">
      <c r="A25" t="s">
        <v>3200</v>
      </c>
      <c r="B25"/>
      <c r="C25"/>
      <c r="D25" t="s">
        <v>3201</v>
      </c>
      <c r="E25" t="s">
        <v>3199</v>
      </c>
      <c r="F25" t="s">
        <v>8285</v>
      </c>
      <c r="G25" t="s">
        <v>8824</v>
      </c>
      <c r="H25" t="s">
        <v>8815</v>
      </c>
      <c r="I25" t="s">
        <v>3201</v>
      </c>
      <c r="J25" t="s">
        <v>8859</v>
      </c>
      <c r="K25" t="s">
        <v>8860</v>
      </c>
      <c r="L25" t="s">
        <v>3236</v>
      </c>
      <c r="M25" t="s">
        <v>8861</v>
      </c>
      <c r="N25">
        <v>1217</v>
      </c>
      <c r="O25" t="s">
        <v>8781</v>
      </c>
      <c r="P25"/>
      <c r="Q25"/>
    </row>
    <row r="26" spans="1:17" x14ac:dyDescent="0.35">
      <c r="A26" t="s">
        <v>1176</v>
      </c>
      <c r="B26"/>
      <c r="C26"/>
      <c r="D26" t="s">
        <v>339</v>
      </c>
      <c r="E26" t="s">
        <v>1175</v>
      </c>
      <c r="F26" t="s">
        <v>8294</v>
      </c>
      <c r="G26" t="s">
        <v>8788</v>
      </c>
      <c r="H26" t="s">
        <v>8808</v>
      </c>
      <c r="I26" t="s">
        <v>339</v>
      </c>
      <c r="J26" t="s">
        <v>8825</v>
      </c>
      <c r="K26" t="s">
        <v>8862</v>
      </c>
      <c r="L26"/>
      <c r="M26" t="s">
        <v>8779</v>
      </c>
      <c r="N26" t="s">
        <v>8780</v>
      </c>
      <c r="O26" t="s">
        <v>8781</v>
      </c>
      <c r="P26"/>
      <c r="Q26"/>
    </row>
    <row r="27" spans="1:17" x14ac:dyDescent="0.35">
      <c r="A27" t="s">
        <v>338</v>
      </c>
      <c r="B27"/>
      <c r="C27"/>
      <c r="D27" t="s">
        <v>339</v>
      </c>
      <c r="E27" t="s">
        <v>337</v>
      </c>
      <c r="F27" t="s">
        <v>8294</v>
      </c>
      <c r="G27" t="s">
        <v>8788</v>
      </c>
      <c r="H27" t="s">
        <v>8815</v>
      </c>
      <c r="I27" t="s">
        <v>339</v>
      </c>
      <c r="J27" t="s">
        <v>8863</v>
      </c>
      <c r="K27" t="s">
        <v>8864</v>
      </c>
      <c r="L27"/>
      <c r="M27" t="s">
        <v>8779</v>
      </c>
      <c r="N27" t="s">
        <v>8780</v>
      </c>
      <c r="O27" t="s">
        <v>8781</v>
      </c>
      <c r="P27"/>
      <c r="Q27"/>
    </row>
    <row r="28" spans="1:17" x14ac:dyDescent="0.35">
      <c r="A28" t="s">
        <v>347</v>
      </c>
      <c r="B28"/>
      <c r="C28"/>
      <c r="D28" t="s">
        <v>339</v>
      </c>
      <c r="E28" t="s">
        <v>346</v>
      </c>
      <c r="F28" t="s">
        <v>8294</v>
      </c>
      <c r="G28" t="s">
        <v>8788</v>
      </c>
      <c r="H28" t="s">
        <v>8865</v>
      </c>
      <c r="I28" t="s">
        <v>339</v>
      </c>
      <c r="J28" t="s">
        <v>8865</v>
      </c>
      <c r="K28" t="s">
        <v>8866</v>
      </c>
      <c r="L28"/>
      <c r="M28" t="s">
        <v>8779</v>
      </c>
      <c r="N28" t="s">
        <v>8780</v>
      </c>
      <c r="O28" t="s">
        <v>8781</v>
      </c>
      <c r="P28"/>
      <c r="Q28"/>
    </row>
    <row r="29" spans="1:17" x14ac:dyDescent="0.35">
      <c r="A29" t="s">
        <v>3212</v>
      </c>
      <c r="B29"/>
      <c r="C29"/>
      <c r="D29" t="s">
        <v>3213</v>
      </c>
      <c r="E29" t="s">
        <v>3211</v>
      </c>
      <c r="F29" t="s">
        <v>8299</v>
      </c>
      <c r="G29" t="s">
        <v>8824</v>
      </c>
      <c r="H29" t="s">
        <v>8815</v>
      </c>
      <c r="I29" t="s">
        <v>3213</v>
      </c>
      <c r="J29" t="s">
        <v>8857</v>
      </c>
      <c r="K29" t="s">
        <v>8867</v>
      </c>
      <c r="L29" t="s">
        <v>3260</v>
      </c>
      <c r="M29" t="s">
        <v>8839</v>
      </c>
      <c r="N29">
        <v>170</v>
      </c>
      <c r="O29" t="s">
        <v>8781</v>
      </c>
      <c r="P29"/>
      <c r="Q29"/>
    </row>
    <row r="30" spans="1:17" x14ac:dyDescent="0.35">
      <c r="A30" t="s">
        <v>415</v>
      </c>
      <c r="B30"/>
      <c r="C30"/>
      <c r="D30" t="s">
        <v>416</v>
      </c>
      <c r="E30" t="s">
        <v>414</v>
      </c>
      <c r="F30" t="s">
        <v>8300</v>
      </c>
      <c r="G30" t="s">
        <v>8788</v>
      </c>
      <c r="H30" t="s">
        <v>8815</v>
      </c>
      <c r="I30" t="s">
        <v>416</v>
      </c>
      <c r="J30" t="s">
        <v>8863</v>
      </c>
      <c r="K30" t="s">
        <v>8868</v>
      </c>
      <c r="L30"/>
      <c r="M30" t="s">
        <v>8779</v>
      </c>
      <c r="N30" t="s">
        <v>8780</v>
      </c>
      <c r="O30" t="s">
        <v>8781</v>
      </c>
      <c r="P30"/>
      <c r="Q30"/>
    </row>
    <row r="31" spans="1:17" x14ac:dyDescent="0.35">
      <c r="A31" t="s">
        <v>425</v>
      </c>
      <c r="B31"/>
      <c r="C31"/>
      <c r="D31" t="s">
        <v>416</v>
      </c>
      <c r="E31" t="s">
        <v>424</v>
      </c>
      <c r="F31" t="s">
        <v>8300</v>
      </c>
      <c r="G31" t="s">
        <v>8788</v>
      </c>
      <c r="H31" t="s">
        <v>8815</v>
      </c>
      <c r="I31" t="s">
        <v>416</v>
      </c>
      <c r="J31" t="s">
        <v>8869</v>
      </c>
      <c r="K31" t="s">
        <v>8870</v>
      </c>
      <c r="L31"/>
      <c r="M31" t="s">
        <v>8779</v>
      </c>
      <c r="N31" t="s">
        <v>8780</v>
      </c>
      <c r="O31" t="s">
        <v>8785</v>
      </c>
      <c r="P31" t="s">
        <v>8871</v>
      </c>
      <c r="Q31" t="s">
        <v>8872</v>
      </c>
    </row>
    <row r="32" spans="1:17" x14ac:dyDescent="0.35">
      <c r="A32" t="s">
        <v>1410</v>
      </c>
      <c r="B32"/>
      <c r="C32"/>
      <c r="D32" t="s">
        <v>416</v>
      </c>
      <c r="E32" t="s">
        <v>1409</v>
      </c>
      <c r="F32" t="s">
        <v>8300</v>
      </c>
      <c r="G32" t="s">
        <v>8788</v>
      </c>
      <c r="H32" t="s">
        <v>8808</v>
      </c>
      <c r="I32" t="s">
        <v>416</v>
      </c>
      <c r="J32" t="s">
        <v>8825</v>
      </c>
      <c r="K32" t="s">
        <v>8873</v>
      </c>
      <c r="L32"/>
      <c r="M32" t="s">
        <v>8874</v>
      </c>
      <c r="N32">
        <v>768</v>
      </c>
      <c r="O32" t="s">
        <v>8781</v>
      </c>
      <c r="P32"/>
      <c r="Q32"/>
    </row>
    <row r="33" spans="1:17" x14ac:dyDescent="0.35">
      <c r="A33" t="s">
        <v>3224</v>
      </c>
      <c r="B33"/>
      <c r="C33"/>
      <c r="D33" t="s">
        <v>3225</v>
      </c>
      <c r="E33" t="s">
        <v>3223</v>
      </c>
      <c r="F33" t="s">
        <v>8301</v>
      </c>
      <c r="G33" t="s">
        <v>8824</v>
      </c>
      <c r="H33" t="s">
        <v>8815</v>
      </c>
      <c r="I33" t="s">
        <v>3225</v>
      </c>
      <c r="J33" t="s">
        <v>8857</v>
      </c>
      <c r="K33" t="s">
        <v>8875</v>
      </c>
      <c r="L33" t="s">
        <v>3260</v>
      </c>
      <c r="M33" t="s">
        <v>8779</v>
      </c>
      <c r="N33" t="s">
        <v>8780</v>
      </c>
      <c r="O33" t="s">
        <v>8781</v>
      </c>
      <c r="P33"/>
      <c r="Q33"/>
    </row>
    <row r="34" spans="1:17" x14ac:dyDescent="0.35">
      <c r="A34" t="s">
        <v>193</v>
      </c>
      <c r="B34"/>
      <c r="C34"/>
      <c r="D34" t="s">
        <v>194</v>
      </c>
      <c r="E34" t="s">
        <v>192</v>
      </c>
      <c r="F34" t="s">
        <v>8302</v>
      </c>
      <c r="G34" t="s">
        <v>8788</v>
      </c>
      <c r="H34" t="s">
        <v>8815</v>
      </c>
      <c r="I34" t="s">
        <v>194</v>
      </c>
      <c r="J34" t="s">
        <v>8876</v>
      </c>
      <c r="K34" t="s">
        <v>8877</v>
      </c>
      <c r="L34"/>
      <c r="M34" t="s">
        <v>8779</v>
      </c>
      <c r="N34" t="s">
        <v>8780</v>
      </c>
      <c r="O34" t="s">
        <v>8781</v>
      </c>
      <c r="P34" t="s">
        <v>8878</v>
      </c>
      <c r="Q34" t="s">
        <v>8879</v>
      </c>
    </row>
    <row r="35" spans="1:17" x14ac:dyDescent="0.35">
      <c r="A35" t="s">
        <v>291</v>
      </c>
      <c r="B35"/>
      <c r="C35"/>
      <c r="D35" t="s">
        <v>292</v>
      </c>
      <c r="E35" t="s">
        <v>290</v>
      </c>
      <c r="F35" t="s">
        <v>8303</v>
      </c>
      <c r="G35" t="s">
        <v>8788</v>
      </c>
      <c r="H35" t="s">
        <v>8777</v>
      </c>
      <c r="I35" t="s">
        <v>292</v>
      </c>
      <c r="J35" t="s">
        <v>8777</v>
      </c>
      <c r="K35" t="s">
        <v>8880</v>
      </c>
      <c r="L35" t="s">
        <v>8881</v>
      </c>
      <c r="M35" t="s">
        <v>8779</v>
      </c>
      <c r="N35" t="s">
        <v>8780</v>
      </c>
      <c r="O35" t="s">
        <v>8781</v>
      </c>
      <c r="P35"/>
      <c r="Q35"/>
    </row>
    <row r="36" spans="1:17" x14ac:dyDescent="0.35">
      <c r="A36" t="s">
        <v>355</v>
      </c>
      <c r="B36"/>
      <c r="C36"/>
      <c r="D36" t="s">
        <v>356</v>
      </c>
      <c r="E36" t="s">
        <v>354</v>
      </c>
      <c r="F36" t="s">
        <v>8304</v>
      </c>
      <c r="G36" t="s">
        <v>8882</v>
      </c>
      <c r="H36" t="s">
        <v>8815</v>
      </c>
      <c r="I36" t="s">
        <v>356</v>
      </c>
      <c r="J36" t="s">
        <v>8863</v>
      </c>
      <c r="K36" t="s">
        <v>8883</v>
      </c>
      <c r="L36"/>
      <c r="M36" t="s">
        <v>8779</v>
      </c>
      <c r="N36" t="s">
        <v>8780</v>
      </c>
      <c r="O36" t="s">
        <v>8781</v>
      </c>
      <c r="P36"/>
      <c r="Q36"/>
    </row>
    <row r="37" spans="1:17" x14ac:dyDescent="0.35">
      <c r="A37" t="s">
        <v>430</v>
      </c>
      <c r="B37"/>
      <c r="C37"/>
      <c r="D37" t="s">
        <v>431</v>
      </c>
      <c r="E37" t="s">
        <v>429</v>
      </c>
      <c r="F37" t="s">
        <v>8307</v>
      </c>
      <c r="G37" t="s">
        <v>8788</v>
      </c>
      <c r="H37" t="s">
        <v>8777</v>
      </c>
      <c r="I37" t="s">
        <v>431</v>
      </c>
      <c r="J37" t="s">
        <v>8777</v>
      </c>
      <c r="K37" t="s">
        <v>8884</v>
      </c>
      <c r="L37" t="s">
        <v>291</v>
      </c>
      <c r="M37" t="s">
        <v>8779</v>
      </c>
      <c r="N37" t="s">
        <v>8780</v>
      </c>
      <c r="O37" t="s">
        <v>8781</v>
      </c>
      <c r="P37"/>
      <c r="Q37"/>
    </row>
    <row r="38" spans="1:17" x14ac:dyDescent="0.35">
      <c r="A38" t="s">
        <v>1421</v>
      </c>
      <c r="B38"/>
      <c r="C38"/>
      <c r="D38" t="s">
        <v>431</v>
      </c>
      <c r="E38" t="s">
        <v>1420</v>
      </c>
      <c r="F38" t="s">
        <v>8307</v>
      </c>
      <c r="G38" t="s">
        <v>8788</v>
      </c>
      <c r="H38" t="s">
        <v>8815</v>
      </c>
      <c r="I38" t="s">
        <v>431</v>
      </c>
      <c r="J38" t="s">
        <v>1420</v>
      </c>
      <c r="K38" t="s">
        <v>8885</v>
      </c>
      <c r="L38"/>
      <c r="M38" t="s">
        <v>8886</v>
      </c>
      <c r="N38">
        <v>790</v>
      </c>
      <c r="O38" t="s">
        <v>8781</v>
      </c>
      <c r="P38"/>
      <c r="Q38"/>
    </row>
    <row r="39" spans="1:17" x14ac:dyDescent="0.35">
      <c r="A39" t="s">
        <v>1882</v>
      </c>
      <c r="B39"/>
      <c r="C39"/>
      <c r="D39" t="s">
        <v>431</v>
      </c>
      <c r="E39" t="s">
        <v>1881</v>
      </c>
      <c r="F39" t="s">
        <v>8307</v>
      </c>
      <c r="G39" t="s">
        <v>8788</v>
      </c>
      <c r="H39" t="s">
        <v>8796</v>
      </c>
      <c r="I39" t="s">
        <v>431</v>
      </c>
      <c r="J39" t="s">
        <v>1881</v>
      </c>
      <c r="K39" t="s">
        <v>8887</v>
      </c>
      <c r="L39" t="s">
        <v>291</v>
      </c>
      <c r="M39" t="s">
        <v>8888</v>
      </c>
      <c r="N39">
        <v>604</v>
      </c>
      <c r="O39" t="s">
        <v>8785</v>
      </c>
      <c r="P39" t="s">
        <v>8889</v>
      </c>
      <c r="Q39" t="s">
        <v>8890</v>
      </c>
    </row>
    <row r="40" spans="1:17" x14ac:dyDescent="0.35">
      <c r="A40" t="s">
        <v>2464</v>
      </c>
      <c r="B40"/>
      <c r="C40"/>
      <c r="D40" t="s">
        <v>431</v>
      </c>
      <c r="E40" t="s">
        <v>2463</v>
      </c>
      <c r="F40" t="s">
        <v>8307</v>
      </c>
      <c r="G40" t="s">
        <v>8788</v>
      </c>
      <c r="H40" t="s">
        <v>8865</v>
      </c>
      <c r="I40" t="s">
        <v>431</v>
      </c>
      <c r="J40" t="s">
        <v>8865</v>
      </c>
      <c r="K40" t="s">
        <v>8891</v>
      </c>
      <c r="L40" t="s">
        <v>430</v>
      </c>
      <c r="M40" t="s">
        <v>8892</v>
      </c>
      <c r="N40">
        <v>173</v>
      </c>
      <c r="O40" t="s">
        <v>8785</v>
      </c>
      <c r="P40" t="s">
        <v>8893</v>
      </c>
      <c r="Q40" t="s">
        <v>8894</v>
      </c>
    </row>
    <row r="41" spans="1:17" x14ac:dyDescent="0.35">
      <c r="A41" t="s">
        <v>121</v>
      </c>
      <c r="B41"/>
      <c r="C41"/>
      <c r="D41" t="s">
        <v>122</v>
      </c>
      <c r="E41" t="s">
        <v>120</v>
      </c>
      <c r="F41" t="s">
        <v>8332</v>
      </c>
      <c r="G41" t="s">
        <v>8882</v>
      </c>
      <c r="H41" t="s">
        <v>8815</v>
      </c>
      <c r="I41" t="s">
        <v>122</v>
      </c>
      <c r="J41" t="s">
        <v>8863</v>
      </c>
      <c r="K41" t="s">
        <v>8895</v>
      </c>
      <c r="L41"/>
      <c r="M41" t="s">
        <v>8779</v>
      </c>
      <c r="N41" t="s">
        <v>8780</v>
      </c>
      <c r="O41" t="s">
        <v>8785</v>
      </c>
      <c r="P41" t="s">
        <v>8896</v>
      </c>
      <c r="Q41" t="s">
        <v>8897</v>
      </c>
    </row>
    <row r="42" spans="1:17" x14ac:dyDescent="0.35">
      <c r="A42" t="s">
        <v>3342</v>
      </c>
      <c r="B42"/>
      <c r="C42"/>
      <c r="D42" t="s">
        <v>3343</v>
      </c>
      <c r="E42" t="s">
        <v>3341</v>
      </c>
      <c r="F42" t="s">
        <v>8335</v>
      </c>
      <c r="G42" t="s">
        <v>8824</v>
      </c>
      <c r="H42" t="s">
        <v>8777</v>
      </c>
      <c r="I42" t="s">
        <v>3343</v>
      </c>
      <c r="J42" t="s">
        <v>8777</v>
      </c>
      <c r="K42" t="s">
        <v>8898</v>
      </c>
      <c r="L42"/>
      <c r="M42" t="s">
        <v>8779</v>
      </c>
      <c r="N42" t="s">
        <v>8780</v>
      </c>
      <c r="O42" t="s">
        <v>8781</v>
      </c>
      <c r="P42"/>
      <c r="Q42"/>
    </row>
    <row r="43" spans="1:17" x14ac:dyDescent="0.35">
      <c r="A43" t="s">
        <v>3354</v>
      </c>
      <c r="B43"/>
      <c r="C43"/>
      <c r="D43" t="s">
        <v>3355</v>
      </c>
      <c r="E43" t="s">
        <v>3353</v>
      </c>
      <c r="F43" t="s">
        <v>8338</v>
      </c>
      <c r="G43" t="s">
        <v>8824</v>
      </c>
      <c r="H43" t="s">
        <v>8777</v>
      </c>
      <c r="I43" t="s">
        <v>3355</v>
      </c>
      <c r="J43" t="s">
        <v>8777</v>
      </c>
      <c r="K43" t="s">
        <v>8899</v>
      </c>
      <c r="L43"/>
      <c r="M43" t="s">
        <v>8779</v>
      </c>
      <c r="N43" t="s">
        <v>8780</v>
      </c>
      <c r="O43" t="s">
        <v>8781</v>
      </c>
      <c r="P43"/>
      <c r="Q43"/>
    </row>
    <row r="44" spans="1:17" x14ac:dyDescent="0.35">
      <c r="A44" t="s">
        <v>3552</v>
      </c>
      <c r="B44"/>
      <c r="C44"/>
      <c r="D44" t="s">
        <v>3553</v>
      </c>
      <c r="E44" t="s">
        <v>3551</v>
      </c>
      <c r="F44" t="s">
        <v>8341</v>
      </c>
      <c r="G44" t="s">
        <v>8824</v>
      </c>
      <c r="H44" t="s">
        <v>8777</v>
      </c>
      <c r="I44" t="s">
        <v>3553</v>
      </c>
      <c r="J44" t="s">
        <v>8777</v>
      </c>
      <c r="K44" t="s">
        <v>8900</v>
      </c>
      <c r="L44"/>
      <c r="M44" t="s">
        <v>8779</v>
      </c>
      <c r="N44" t="s">
        <v>8780</v>
      </c>
      <c r="O44" t="s">
        <v>8781</v>
      </c>
      <c r="P44"/>
      <c r="Q44"/>
    </row>
    <row r="45" spans="1:17" x14ac:dyDescent="0.35">
      <c r="A45" t="s">
        <v>3564</v>
      </c>
      <c r="B45"/>
      <c r="C45"/>
      <c r="D45" t="s">
        <v>3553</v>
      </c>
      <c r="E45" t="s">
        <v>3563</v>
      </c>
      <c r="F45" t="s">
        <v>8341</v>
      </c>
      <c r="G45" t="s">
        <v>8824</v>
      </c>
      <c r="H45" t="s">
        <v>8782</v>
      </c>
      <c r="I45" t="s">
        <v>3553</v>
      </c>
      <c r="J45" t="s">
        <v>8782</v>
      </c>
      <c r="K45" t="s">
        <v>8901</v>
      </c>
      <c r="L45"/>
      <c r="M45" t="s">
        <v>8902</v>
      </c>
      <c r="N45">
        <v>349</v>
      </c>
      <c r="O45" t="s">
        <v>8785</v>
      </c>
      <c r="P45" t="s">
        <v>8903</v>
      </c>
      <c r="Q45" t="s">
        <v>8904</v>
      </c>
    </row>
    <row r="46" spans="1:17" x14ac:dyDescent="0.35">
      <c r="A46" t="s">
        <v>3728</v>
      </c>
      <c r="B46"/>
      <c r="C46"/>
      <c r="D46" t="s">
        <v>3729</v>
      </c>
      <c r="E46" t="s">
        <v>3727</v>
      </c>
      <c r="F46" t="s">
        <v>8342</v>
      </c>
      <c r="G46" t="s">
        <v>8882</v>
      </c>
      <c r="H46" t="s">
        <v>8815</v>
      </c>
      <c r="I46" t="s">
        <v>3729</v>
      </c>
      <c r="J46" t="s">
        <v>8905</v>
      </c>
      <c r="K46" t="s">
        <v>8906</v>
      </c>
      <c r="L46" t="s">
        <v>8907</v>
      </c>
      <c r="M46" t="s">
        <v>8908</v>
      </c>
      <c r="N46">
        <v>153</v>
      </c>
      <c r="O46" t="s">
        <v>8785</v>
      </c>
      <c r="P46" t="s">
        <v>8909</v>
      </c>
      <c r="Q46" t="s">
        <v>8910</v>
      </c>
    </row>
    <row r="47" spans="1:17" x14ac:dyDescent="0.35">
      <c r="A47" t="s">
        <v>995</v>
      </c>
      <c r="B47"/>
      <c r="C47"/>
      <c r="D47" t="s">
        <v>996</v>
      </c>
      <c r="E47" t="s">
        <v>994</v>
      </c>
      <c r="F47" t="s">
        <v>8343</v>
      </c>
      <c r="G47" t="s">
        <v>8776</v>
      </c>
      <c r="H47" t="s">
        <v>8796</v>
      </c>
      <c r="I47" t="s">
        <v>996</v>
      </c>
      <c r="J47" t="s">
        <v>994</v>
      </c>
      <c r="K47" t="s">
        <v>8911</v>
      </c>
      <c r="L47"/>
      <c r="M47" t="s">
        <v>8912</v>
      </c>
      <c r="N47">
        <v>1126</v>
      </c>
      <c r="O47" t="s">
        <v>8785</v>
      </c>
      <c r="P47" t="s">
        <v>8913</v>
      </c>
      <c r="Q47" t="s">
        <v>8914</v>
      </c>
    </row>
    <row r="48" spans="1:17" x14ac:dyDescent="0.35">
      <c r="A48" t="s">
        <v>739</v>
      </c>
      <c r="B48"/>
      <c r="C48"/>
      <c r="D48" t="s">
        <v>740</v>
      </c>
      <c r="E48" t="s">
        <v>738</v>
      </c>
      <c r="F48" t="s">
        <v>8344</v>
      </c>
      <c r="G48" t="s">
        <v>8776</v>
      </c>
      <c r="H48" t="s">
        <v>8796</v>
      </c>
      <c r="I48" t="s">
        <v>740</v>
      </c>
      <c r="J48" t="s">
        <v>8915</v>
      </c>
      <c r="K48" t="s">
        <v>8916</v>
      </c>
      <c r="L48" t="s">
        <v>688</v>
      </c>
      <c r="M48" t="s">
        <v>8917</v>
      </c>
      <c r="N48">
        <v>1248</v>
      </c>
      <c r="O48" t="s">
        <v>8785</v>
      </c>
      <c r="P48" t="s">
        <v>8918</v>
      </c>
      <c r="Q48" t="s">
        <v>8919</v>
      </c>
    </row>
    <row r="49" spans="1:17" x14ac:dyDescent="0.35">
      <c r="A49" t="s">
        <v>1288</v>
      </c>
      <c r="B49"/>
      <c r="C49"/>
      <c r="D49" t="s">
        <v>1289</v>
      </c>
      <c r="E49" t="s">
        <v>1287</v>
      </c>
      <c r="F49" t="s">
        <v>8347</v>
      </c>
      <c r="G49" t="s">
        <v>8795</v>
      </c>
      <c r="H49" t="s">
        <v>8815</v>
      </c>
      <c r="I49" t="s">
        <v>1289</v>
      </c>
      <c r="J49" t="s">
        <v>8920</v>
      </c>
      <c r="K49" t="s">
        <v>8921</v>
      </c>
      <c r="L49"/>
      <c r="M49" t="s">
        <v>8922</v>
      </c>
      <c r="N49">
        <v>882</v>
      </c>
      <c r="O49" t="s">
        <v>8785</v>
      </c>
      <c r="P49" t="s">
        <v>8923</v>
      </c>
      <c r="Q49" t="s">
        <v>8924</v>
      </c>
    </row>
    <row r="50" spans="1:17" x14ac:dyDescent="0.35">
      <c r="A50" t="s">
        <v>1331</v>
      </c>
      <c r="B50"/>
      <c r="C50"/>
      <c r="D50" t="s">
        <v>441</v>
      </c>
      <c r="E50" t="s">
        <v>1330</v>
      </c>
      <c r="F50" t="s">
        <v>8348</v>
      </c>
      <c r="G50" t="s">
        <v>8795</v>
      </c>
      <c r="H50" t="s">
        <v>8808</v>
      </c>
      <c r="I50" t="s">
        <v>441</v>
      </c>
      <c r="J50" t="s">
        <v>8825</v>
      </c>
      <c r="K50" t="s">
        <v>8925</v>
      </c>
      <c r="L50"/>
      <c r="M50" t="s">
        <v>8779</v>
      </c>
      <c r="N50" t="s">
        <v>8780</v>
      </c>
      <c r="O50" t="s">
        <v>8781</v>
      </c>
      <c r="P50" t="s">
        <v>8926</v>
      </c>
      <c r="Q50" t="s">
        <v>8927</v>
      </c>
    </row>
    <row r="51" spans="1:17" x14ac:dyDescent="0.35">
      <c r="A51" t="s">
        <v>440</v>
      </c>
      <c r="B51"/>
      <c r="C51"/>
      <c r="D51" t="s">
        <v>441</v>
      </c>
      <c r="E51" t="s">
        <v>439</v>
      </c>
      <c r="F51" t="s">
        <v>8348</v>
      </c>
      <c r="G51" t="s">
        <v>8795</v>
      </c>
      <c r="H51" t="s">
        <v>8796</v>
      </c>
      <c r="I51" t="s">
        <v>441</v>
      </c>
      <c r="J51" t="s">
        <v>8796</v>
      </c>
      <c r="K51" t="s">
        <v>8928</v>
      </c>
      <c r="L51"/>
      <c r="M51" t="s">
        <v>8779</v>
      </c>
      <c r="N51" t="s">
        <v>8780</v>
      </c>
      <c r="O51" t="s">
        <v>8781</v>
      </c>
      <c r="P51" t="s">
        <v>8926</v>
      </c>
      <c r="Q51" t="s">
        <v>8927</v>
      </c>
    </row>
    <row r="52" spans="1:17" x14ac:dyDescent="0.35">
      <c r="A52" t="s">
        <v>446</v>
      </c>
      <c r="B52"/>
      <c r="C52"/>
      <c r="D52" t="s">
        <v>441</v>
      </c>
      <c r="E52" t="s">
        <v>445</v>
      </c>
      <c r="F52" t="s">
        <v>8348</v>
      </c>
      <c r="G52" t="s">
        <v>8795</v>
      </c>
      <c r="H52" t="s">
        <v>8815</v>
      </c>
      <c r="I52" t="s">
        <v>441</v>
      </c>
      <c r="J52" t="s">
        <v>8929</v>
      </c>
      <c r="K52" t="s">
        <v>8930</v>
      </c>
      <c r="L52"/>
      <c r="M52" t="s">
        <v>8779</v>
      </c>
      <c r="N52" t="s">
        <v>8780</v>
      </c>
      <c r="O52" t="s">
        <v>8785</v>
      </c>
      <c r="P52" t="s">
        <v>8931</v>
      </c>
      <c r="Q52" t="s">
        <v>8932</v>
      </c>
    </row>
    <row r="53" spans="1:17" x14ac:dyDescent="0.35">
      <c r="A53" t="s">
        <v>458</v>
      </c>
      <c r="B53"/>
      <c r="C53"/>
      <c r="D53" t="s">
        <v>459</v>
      </c>
      <c r="E53" t="s">
        <v>457</v>
      </c>
      <c r="F53" t="s">
        <v>8353</v>
      </c>
      <c r="G53" t="s">
        <v>8882</v>
      </c>
      <c r="H53" t="s">
        <v>8815</v>
      </c>
      <c r="I53" t="s">
        <v>459</v>
      </c>
      <c r="J53" t="s">
        <v>8863</v>
      </c>
      <c r="K53" t="s">
        <v>8933</v>
      </c>
      <c r="L53"/>
      <c r="M53" t="s">
        <v>8779</v>
      </c>
      <c r="N53" t="s">
        <v>8780</v>
      </c>
      <c r="O53" t="s">
        <v>8781</v>
      </c>
      <c r="P53"/>
      <c r="Q53"/>
    </row>
    <row r="54" spans="1:17" x14ac:dyDescent="0.35">
      <c r="A54" t="s">
        <v>145</v>
      </c>
      <c r="B54"/>
      <c r="C54"/>
      <c r="D54" t="s">
        <v>146</v>
      </c>
      <c r="E54" t="s">
        <v>144</v>
      </c>
      <c r="F54" t="s">
        <v>8356</v>
      </c>
      <c r="G54" t="s">
        <v>8795</v>
      </c>
      <c r="H54" t="s">
        <v>8815</v>
      </c>
      <c r="I54" t="s">
        <v>146</v>
      </c>
      <c r="J54" t="s">
        <v>8934</v>
      </c>
      <c r="K54" t="s">
        <v>8935</v>
      </c>
      <c r="L54"/>
      <c r="M54" t="s">
        <v>8779</v>
      </c>
      <c r="N54" t="s">
        <v>8780</v>
      </c>
      <c r="O54" t="s">
        <v>8785</v>
      </c>
      <c r="P54" t="s">
        <v>8936</v>
      </c>
      <c r="Q54" t="s">
        <v>8937</v>
      </c>
    </row>
    <row r="55" spans="1:17" x14ac:dyDescent="0.35">
      <c r="A55" t="s">
        <v>2034</v>
      </c>
      <c r="B55"/>
      <c r="C55"/>
      <c r="D55" t="s">
        <v>470</v>
      </c>
      <c r="E55" t="s">
        <v>2033</v>
      </c>
      <c r="F55" t="s">
        <v>8361</v>
      </c>
      <c r="G55" t="s">
        <v>8788</v>
      </c>
      <c r="H55" t="s">
        <v>8808</v>
      </c>
      <c r="I55" t="s">
        <v>470</v>
      </c>
      <c r="J55" t="s">
        <v>8938</v>
      </c>
      <c r="K55" t="s">
        <v>8939</v>
      </c>
      <c r="L55"/>
      <c r="M55" t="s">
        <v>8940</v>
      </c>
      <c r="N55">
        <v>1156</v>
      </c>
      <c r="O55" t="s">
        <v>8781</v>
      </c>
      <c r="P55"/>
      <c r="Q55"/>
    </row>
    <row r="56" spans="1:17" x14ac:dyDescent="0.35">
      <c r="A56" t="s">
        <v>469</v>
      </c>
      <c r="B56"/>
      <c r="C56"/>
      <c r="D56" t="s">
        <v>470</v>
      </c>
      <c r="E56" t="s">
        <v>468</v>
      </c>
      <c r="F56" t="s">
        <v>8361</v>
      </c>
      <c r="G56" t="s">
        <v>8788</v>
      </c>
      <c r="H56" t="s">
        <v>8815</v>
      </c>
      <c r="I56" t="s">
        <v>470</v>
      </c>
      <c r="J56" t="s">
        <v>8941</v>
      </c>
      <c r="K56" t="s">
        <v>8942</v>
      </c>
      <c r="L56" t="s">
        <v>8943</v>
      </c>
      <c r="M56" t="s">
        <v>8779</v>
      </c>
      <c r="N56" t="s">
        <v>8780</v>
      </c>
      <c r="O56" t="s">
        <v>8785</v>
      </c>
      <c r="P56" t="s">
        <v>8944</v>
      </c>
      <c r="Q56" t="s">
        <v>8945</v>
      </c>
    </row>
    <row r="57" spans="1:17" x14ac:dyDescent="0.35">
      <c r="A57" t="s">
        <v>2046</v>
      </c>
      <c r="B57"/>
      <c r="C57"/>
      <c r="D57" t="s">
        <v>470</v>
      </c>
      <c r="E57" t="s">
        <v>2045</v>
      </c>
      <c r="F57" t="s">
        <v>8361</v>
      </c>
      <c r="G57" t="s">
        <v>8788</v>
      </c>
      <c r="H57" t="s">
        <v>8865</v>
      </c>
      <c r="I57" t="s">
        <v>470</v>
      </c>
      <c r="J57" t="s">
        <v>8865</v>
      </c>
      <c r="K57" t="s">
        <v>8946</v>
      </c>
      <c r="L57"/>
      <c r="M57" t="s">
        <v>8940</v>
      </c>
      <c r="N57">
        <v>1156</v>
      </c>
      <c r="O57" t="s">
        <v>8785</v>
      </c>
      <c r="P57" t="s">
        <v>8947</v>
      </c>
      <c r="Q57" t="s">
        <v>8948</v>
      </c>
    </row>
    <row r="58" spans="1:17" x14ac:dyDescent="0.35">
      <c r="A58" t="s">
        <v>1386</v>
      </c>
      <c r="B58"/>
      <c r="C58"/>
      <c r="D58" t="s">
        <v>1354</v>
      </c>
      <c r="E58" t="s">
        <v>1385</v>
      </c>
      <c r="F58" t="s">
        <v>8376</v>
      </c>
      <c r="G58" t="s">
        <v>8795</v>
      </c>
      <c r="H58" t="s">
        <v>8815</v>
      </c>
      <c r="I58" t="s">
        <v>1354</v>
      </c>
      <c r="J58" t="s">
        <v>8934</v>
      </c>
      <c r="K58" t="s">
        <v>8949</v>
      </c>
      <c r="L58"/>
      <c r="M58" t="s">
        <v>8779</v>
      </c>
      <c r="N58" t="s">
        <v>8780</v>
      </c>
      <c r="O58" t="s">
        <v>8781</v>
      </c>
      <c r="P58"/>
      <c r="Q58"/>
    </row>
    <row r="59" spans="1:17" x14ac:dyDescent="0.35">
      <c r="A59" t="s">
        <v>1353</v>
      </c>
      <c r="B59"/>
      <c r="C59"/>
      <c r="D59" t="s">
        <v>1354</v>
      </c>
      <c r="E59" t="s">
        <v>1352</v>
      </c>
      <c r="F59" t="s">
        <v>8376</v>
      </c>
      <c r="G59" t="s">
        <v>8795</v>
      </c>
      <c r="H59" t="s">
        <v>8950</v>
      </c>
      <c r="I59" t="s">
        <v>1354</v>
      </c>
      <c r="J59" t="s">
        <v>8951</v>
      </c>
      <c r="K59" t="s">
        <v>8952</v>
      </c>
      <c r="L59"/>
      <c r="M59" t="s">
        <v>8953</v>
      </c>
      <c r="N59">
        <v>851</v>
      </c>
      <c r="O59" t="s">
        <v>8781</v>
      </c>
      <c r="P59"/>
      <c r="Q59"/>
    </row>
    <row r="60" spans="1:17" x14ac:dyDescent="0.35">
      <c r="A60" t="s">
        <v>151</v>
      </c>
      <c r="B60"/>
      <c r="C60"/>
      <c r="D60" t="s">
        <v>152</v>
      </c>
      <c r="E60" t="s">
        <v>150</v>
      </c>
      <c r="F60" t="s">
        <v>8379</v>
      </c>
      <c r="G60" t="s">
        <v>8788</v>
      </c>
      <c r="H60" t="s">
        <v>8808</v>
      </c>
      <c r="I60" t="s">
        <v>152</v>
      </c>
      <c r="J60" t="s">
        <v>8777</v>
      </c>
      <c r="K60" t="s">
        <v>8954</v>
      </c>
      <c r="L60"/>
      <c r="M60" t="s">
        <v>8779</v>
      </c>
      <c r="N60" t="s">
        <v>8780</v>
      </c>
      <c r="O60" t="s">
        <v>8781</v>
      </c>
      <c r="P60"/>
      <c r="Q60"/>
    </row>
    <row r="61" spans="1:17" x14ac:dyDescent="0.35">
      <c r="A61" t="s">
        <v>158</v>
      </c>
      <c r="B61"/>
      <c r="C61"/>
      <c r="D61" t="s">
        <v>152</v>
      </c>
      <c r="E61" t="s">
        <v>157</v>
      </c>
      <c r="F61" t="s">
        <v>8379</v>
      </c>
      <c r="G61" t="s">
        <v>8788</v>
      </c>
      <c r="H61" t="s">
        <v>8815</v>
      </c>
      <c r="I61" t="s">
        <v>152</v>
      </c>
      <c r="J61" t="s">
        <v>8863</v>
      </c>
      <c r="K61" t="s">
        <v>8955</v>
      </c>
      <c r="L61"/>
      <c r="M61" t="s">
        <v>8779</v>
      </c>
      <c r="N61" t="s">
        <v>8780</v>
      </c>
      <c r="O61" t="s">
        <v>8781</v>
      </c>
      <c r="P61"/>
      <c r="Q61"/>
    </row>
    <row r="62" spans="1:17" x14ac:dyDescent="0.35">
      <c r="A62" t="s">
        <v>4826</v>
      </c>
      <c r="B62"/>
      <c r="C62"/>
      <c r="D62" t="s">
        <v>4827</v>
      </c>
      <c r="E62" t="s">
        <v>4825</v>
      </c>
      <c r="F62" t="s">
        <v>8384</v>
      </c>
      <c r="G62" t="s">
        <v>8776</v>
      </c>
      <c r="H62" t="s">
        <v>8950</v>
      </c>
      <c r="I62" t="s">
        <v>4827</v>
      </c>
      <c r="J62" t="s">
        <v>8956</v>
      </c>
      <c r="K62" t="s">
        <v>8957</v>
      </c>
      <c r="L62"/>
      <c r="M62" t="s">
        <v>8958</v>
      </c>
      <c r="N62">
        <v>41</v>
      </c>
      <c r="O62" t="s">
        <v>8781</v>
      </c>
      <c r="P62"/>
      <c r="Q62"/>
    </row>
    <row r="63" spans="1:17" x14ac:dyDescent="0.35">
      <c r="A63" t="s">
        <v>76</v>
      </c>
      <c r="B63"/>
      <c r="C63"/>
      <c r="D63" t="s">
        <v>77</v>
      </c>
      <c r="E63" t="s">
        <v>75</v>
      </c>
      <c r="F63" t="s">
        <v>8385</v>
      </c>
      <c r="G63" t="s">
        <v>8788</v>
      </c>
      <c r="H63" t="s">
        <v>8865</v>
      </c>
      <c r="I63" t="s">
        <v>77</v>
      </c>
      <c r="J63" t="s">
        <v>8865</v>
      </c>
      <c r="K63" t="s">
        <v>8959</v>
      </c>
      <c r="L63"/>
      <c r="M63" t="s">
        <v>8779</v>
      </c>
      <c r="N63" t="s">
        <v>8780</v>
      </c>
      <c r="O63" t="s">
        <v>8781</v>
      </c>
      <c r="P63"/>
      <c r="Q63"/>
    </row>
    <row r="64" spans="1:17" x14ac:dyDescent="0.35">
      <c r="A64" t="s">
        <v>473</v>
      </c>
      <c r="B64"/>
      <c r="C64"/>
      <c r="D64" t="s">
        <v>474</v>
      </c>
      <c r="E64" t="s">
        <v>472</v>
      </c>
      <c r="F64" t="s">
        <v>8392</v>
      </c>
      <c r="G64" t="s">
        <v>8788</v>
      </c>
      <c r="H64" t="s">
        <v>8815</v>
      </c>
      <c r="I64" t="s">
        <v>474</v>
      </c>
      <c r="J64" t="s">
        <v>8863</v>
      </c>
      <c r="K64" t="s">
        <v>8960</v>
      </c>
      <c r="L64"/>
      <c r="M64" t="s">
        <v>8779</v>
      </c>
      <c r="N64" t="s">
        <v>8780</v>
      </c>
      <c r="O64" t="s">
        <v>8781</v>
      </c>
      <c r="P64"/>
      <c r="Q64"/>
    </row>
    <row r="65" spans="1:17" x14ac:dyDescent="0.35">
      <c r="A65" t="s">
        <v>3794</v>
      </c>
      <c r="B65"/>
      <c r="C65"/>
      <c r="D65" t="s">
        <v>3795</v>
      </c>
      <c r="E65" t="s">
        <v>3793</v>
      </c>
      <c r="F65" t="s">
        <v>8393</v>
      </c>
      <c r="G65" t="s">
        <v>8882</v>
      </c>
      <c r="H65" t="s">
        <v>8815</v>
      </c>
      <c r="I65" t="s">
        <v>3795</v>
      </c>
      <c r="J65" t="s">
        <v>8905</v>
      </c>
      <c r="K65" t="s">
        <v>8961</v>
      </c>
      <c r="L65" t="s">
        <v>8962</v>
      </c>
      <c r="M65" t="s">
        <v>8963</v>
      </c>
      <c r="N65">
        <v>150</v>
      </c>
      <c r="O65" t="s">
        <v>8785</v>
      </c>
      <c r="P65" t="s">
        <v>8964</v>
      </c>
      <c r="Q65" t="s">
        <v>8965</v>
      </c>
    </row>
    <row r="66" spans="1:17" x14ac:dyDescent="0.35">
      <c r="A66" t="s">
        <v>2369</v>
      </c>
      <c r="B66"/>
      <c r="C66"/>
      <c r="D66" t="s">
        <v>976</v>
      </c>
      <c r="E66" t="s">
        <v>2368</v>
      </c>
      <c r="F66" t="s">
        <v>8394</v>
      </c>
      <c r="G66" t="s">
        <v>8788</v>
      </c>
      <c r="H66" t="s">
        <v>8808</v>
      </c>
      <c r="I66" t="s">
        <v>976</v>
      </c>
      <c r="J66" t="s">
        <v>8825</v>
      </c>
      <c r="K66" t="s">
        <v>8966</v>
      </c>
      <c r="L66"/>
      <c r="M66" t="s">
        <v>8779</v>
      </c>
      <c r="N66" t="s">
        <v>8780</v>
      </c>
      <c r="O66" t="s">
        <v>8781</v>
      </c>
      <c r="P66"/>
      <c r="Q66"/>
    </row>
    <row r="67" spans="1:17" x14ac:dyDescent="0.35">
      <c r="A67" t="s">
        <v>975</v>
      </c>
      <c r="B67"/>
      <c r="C67"/>
      <c r="D67" t="s">
        <v>976</v>
      </c>
      <c r="E67" t="s">
        <v>974</v>
      </c>
      <c r="F67" t="s">
        <v>8394</v>
      </c>
      <c r="G67" t="s">
        <v>8788</v>
      </c>
      <c r="H67" t="s">
        <v>8865</v>
      </c>
      <c r="I67" t="s">
        <v>976</v>
      </c>
      <c r="J67" t="s">
        <v>8865</v>
      </c>
      <c r="K67" t="s">
        <v>8967</v>
      </c>
      <c r="L67"/>
      <c r="M67" t="s">
        <v>8779</v>
      </c>
      <c r="N67" t="s">
        <v>8780</v>
      </c>
      <c r="O67" t="s">
        <v>8785</v>
      </c>
      <c r="P67" t="s">
        <v>8968</v>
      </c>
      <c r="Q67" t="s">
        <v>8969</v>
      </c>
    </row>
    <row r="68" spans="1:17" x14ac:dyDescent="0.35">
      <c r="A68" t="s">
        <v>2343</v>
      </c>
      <c r="B68"/>
      <c r="C68"/>
      <c r="D68" t="s">
        <v>976</v>
      </c>
      <c r="E68" t="s">
        <v>2342</v>
      </c>
      <c r="F68" t="s">
        <v>8394</v>
      </c>
      <c r="G68" t="s">
        <v>8788</v>
      </c>
      <c r="H68" t="s">
        <v>8970</v>
      </c>
      <c r="I68" t="s">
        <v>976</v>
      </c>
      <c r="J68" t="s">
        <v>8971</v>
      </c>
      <c r="K68" t="s">
        <v>8972</v>
      </c>
      <c r="L68" t="s">
        <v>2400</v>
      </c>
      <c r="M68" t="s">
        <v>8973</v>
      </c>
      <c r="N68">
        <v>187</v>
      </c>
      <c r="O68" t="s">
        <v>8781</v>
      </c>
      <c r="P68"/>
      <c r="Q68"/>
    </row>
    <row r="69" spans="1:17" x14ac:dyDescent="0.35">
      <c r="A69" t="s">
        <v>3806</v>
      </c>
      <c r="B69"/>
      <c r="C69"/>
      <c r="D69" t="s">
        <v>3807</v>
      </c>
      <c r="E69" t="s">
        <v>3805</v>
      </c>
      <c r="F69" t="s">
        <v>8397</v>
      </c>
      <c r="G69" t="s">
        <v>8824</v>
      </c>
      <c r="H69" t="s">
        <v>8808</v>
      </c>
      <c r="I69" t="s">
        <v>3807</v>
      </c>
      <c r="J69" t="s">
        <v>8809</v>
      </c>
      <c r="K69" t="s">
        <v>8974</v>
      </c>
      <c r="L69"/>
      <c r="M69" t="s">
        <v>8975</v>
      </c>
      <c r="N69">
        <v>1003</v>
      </c>
      <c r="O69" t="s">
        <v>8781</v>
      </c>
      <c r="P69"/>
      <c r="Q69"/>
    </row>
    <row r="70" spans="1:17" x14ac:dyDescent="0.35">
      <c r="A70" t="s">
        <v>3818</v>
      </c>
      <c r="B70"/>
      <c r="C70"/>
      <c r="D70" t="s">
        <v>3807</v>
      </c>
      <c r="E70" t="s">
        <v>3817</v>
      </c>
      <c r="F70" t="s">
        <v>8397</v>
      </c>
      <c r="G70" t="s">
        <v>8824</v>
      </c>
      <c r="H70" t="s">
        <v>8976</v>
      </c>
      <c r="I70" t="s">
        <v>3807</v>
      </c>
      <c r="J70" t="s">
        <v>8977</v>
      </c>
      <c r="K70" t="s">
        <v>8978</v>
      </c>
      <c r="L70"/>
      <c r="M70" t="s">
        <v>8975</v>
      </c>
      <c r="N70">
        <v>1003</v>
      </c>
      <c r="O70" t="s">
        <v>8781</v>
      </c>
      <c r="P70"/>
      <c r="Q70"/>
    </row>
    <row r="71" spans="1:17" x14ac:dyDescent="0.35">
      <c r="A71" t="s">
        <v>3829</v>
      </c>
      <c r="B71"/>
      <c r="C71"/>
      <c r="D71" t="s">
        <v>3807</v>
      </c>
      <c r="E71" t="s">
        <v>3828</v>
      </c>
      <c r="F71" t="s">
        <v>8397</v>
      </c>
      <c r="G71" t="s">
        <v>8824</v>
      </c>
      <c r="H71" t="s">
        <v>8815</v>
      </c>
      <c r="I71" t="s">
        <v>3807</v>
      </c>
      <c r="J71" t="s">
        <v>8863</v>
      </c>
      <c r="K71" t="s">
        <v>8979</v>
      </c>
      <c r="L71" t="s">
        <v>8980</v>
      </c>
      <c r="M71" t="s">
        <v>8975</v>
      </c>
      <c r="N71">
        <v>1003</v>
      </c>
      <c r="O71" t="s">
        <v>8781</v>
      </c>
      <c r="P71"/>
      <c r="Q71"/>
    </row>
    <row r="72" spans="1:17" x14ac:dyDescent="0.35">
      <c r="A72" t="s">
        <v>11</v>
      </c>
      <c r="B72"/>
      <c r="C72"/>
      <c r="D72" t="s">
        <v>12</v>
      </c>
      <c r="E72" t="s">
        <v>10</v>
      </c>
      <c r="F72" t="s">
        <v>8402</v>
      </c>
      <c r="G72" t="s">
        <v>8788</v>
      </c>
      <c r="H72" t="s">
        <v>8777</v>
      </c>
      <c r="I72" t="s">
        <v>12</v>
      </c>
      <c r="J72" t="s">
        <v>8777</v>
      </c>
      <c r="K72" t="s">
        <v>8981</v>
      </c>
      <c r="L72"/>
      <c r="M72" t="s">
        <v>8779</v>
      </c>
      <c r="N72" t="s">
        <v>8780</v>
      </c>
      <c r="O72" t="s">
        <v>8781</v>
      </c>
      <c r="P72"/>
      <c r="Q72"/>
    </row>
    <row r="73" spans="1:17" x14ac:dyDescent="0.35">
      <c r="A73" t="s">
        <v>1298</v>
      </c>
      <c r="B73"/>
      <c r="C73"/>
      <c r="D73" t="s">
        <v>366</v>
      </c>
      <c r="E73" t="s">
        <v>1297</v>
      </c>
      <c r="F73" t="s">
        <v>8405</v>
      </c>
      <c r="G73" t="s">
        <v>8776</v>
      </c>
      <c r="H73" t="s">
        <v>8808</v>
      </c>
      <c r="I73" t="s">
        <v>366</v>
      </c>
      <c r="J73" t="s">
        <v>8825</v>
      </c>
      <c r="K73" t="s">
        <v>8982</v>
      </c>
      <c r="L73"/>
      <c r="M73" t="s">
        <v>8779</v>
      </c>
      <c r="N73" t="s">
        <v>8780</v>
      </c>
      <c r="O73" t="s">
        <v>8781</v>
      </c>
      <c r="P73"/>
      <c r="Q73"/>
    </row>
    <row r="74" spans="1:17" x14ac:dyDescent="0.35">
      <c r="A74" t="s">
        <v>365</v>
      </c>
      <c r="B74"/>
      <c r="C74"/>
      <c r="D74" t="s">
        <v>366</v>
      </c>
      <c r="E74" t="s">
        <v>364</v>
      </c>
      <c r="F74" t="s">
        <v>8405</v>
      </c>
      <c r="G74" t="s">
        <v>8776</v>
      </c>
      <c r="H74" t="s">
        <v>8796</v>
      </c>
      <c r="I74" t="s">
        <v>366</v>
      </c>
      <c r="J74" t="s">
        <v>8983</v>
      </c>
      <c r="K74" t="s">
        <v>8984</v>
      </c>
      <c r="L74"/>
      <c r="M74" t="s">
        <v>8779</v>
      </c>
      <c r="N74" t="s">
        <v>8780</v>
      </c>
      <c r="O74" t="s">
        <v>8785</v>
      </c>
      <c r="P74" t="s">
        <v>8985</v>
      </c>
      <c r="Q74" t="s">
        <v>8986</v>
      </c>
    </row>
    <row r="75" spans="1:17" x14ac:dyDescent="0.35">
      <c r="A75" t="s">
        <v>373</v>
      </c>
      <c r="B75"/>
      <c r="C75"/>
      <c r="D75" t="s">
        <v>366</v>
      </c>
      <c r="E75" t="s">
        <v>372</v>
      </c>
      <c r="F75" t="s">
        <v>8405</v>
      </c>
      <c r="G75" t="s">
        <v>8776</v>
      </c>
      <c r="H75" t="s">
        <v>8796</v>
      </c>
      <c r="I75" t="s">
        <v>366</v>
      </c>
      <c r="J75" t="s">
        <v>8987</v>
      </c>
      <c r="K75" t="s">
        <v>8988</v>
      </c>
      <c r="L75"/>
      <c r="M75" t="s">
        <v>8779</v>
      </c>
      <c r="N75" t="s">
        <v>8780</v>
      </c>
      <c r="O75" t="s">
        <v>8785</v>
      </c>
      <c r="P75" t="s">
        <v>8989</v>
      </c>
      <c r="Q75" t="s">
        <v>8990</v>
      </c>
    </row>
    <row r="76" spans="1:17" x14ac:dyDescent="0.35">
      <c r="A76" t="s">
        <v>1891</v>
      </c>
      <c r="B76"/>
      <c r="C76"/>
      <c r="D76" t="s">
        <v>366</v>
      </c>
      <c r="E76" t="s">
        <v>1890</v>
      </c>
      <c r="F76" t="s">
        <v>8405</v>
      </c>
      <c r="G76" t="s">
        <v>8776</v>
      </c>
      <c r="H76" t="s">
        <v>8796</v>
      </c>
      <c r="I76" t="s">
        <v>366</v>
      </c>
      <c r="J76" t="s">
        <v>8991</v>
      </c>
      <c r="K76" t="s">
        <v>8992</v>
      </c>
      <c r="L76"/>
      <c r="M76" t="s">
        <v>8993</v>
      </c>
      <c r="N76">
        <v>409</v>
      </c>
      <c r="O76" t="s">
        <v>8785</v>
      </c>
      <c r="P76" t="s">
        <v>8994</v>
      </c>
      <c r="Q76" t="s">
        <v>8995</v>
      </c>
    </row>
    <row r="77" spans="1:17" x14ac:dyDescent="0.35">
      <c r="A77" t="s">
        <v>1007</v>
      </c>
      <c r="B77"/>
      <c r="C77"/>
      <c r="D77" t="s">
        <v>724</v>
      </c>
      <c r="E77" t="s">
        <v>1006</v>
      </c>
      <c r="F77" t="s">
        <v>8410</v>
      </c>
      <c r="G77" t="s">
        <v>8788</v>
      </c>
      <c r="H77" t="s">
        <v>8808</v>
      </c>
      <c r="I77" t="s">
        <v>724</v>
      </c>
      <c r="J77" t="s">
        <v>8996</v>
      </c>
      <c r="K77" t="s">
        <v>8997</v>
      </c>
      <c r="L77" t="s">
        <v>8998</v>
      </c>
      <c r="M77" t="s">
        <v>8861</v>
      </c>
      <c r="N77">
        <v>1217</v>
      </c>
      <c r="O77"/>
      <c r="P77" t="s">
        <v>8999</v>
      </c>
      <c r="Q77" t="s">
        <v>9000</v>
      </c>
    </row>
    <row r="78" spans="1:17" x14ac:dyDescent="0.35">
      <c r="A78" t="s">
        <v>723</v>
      </c>
      <c r="B78"/>
      <c r="C78"/>
      <c r="D78" t="s">
        <v>724</v>
      </c>
      <c r="E78" t="s">
        <v>722</v>
      </c>
      <c r="F78" t="s">
        <v>8410</v>
      </c>
      <c r="G78" t="s">
        <v>8788</v>
      </c>
      <c r="H78" t="s">
        <v>8976</v>
      </c>
      <c r="I78" t="s">
        <v>724</v>
      </c>
      <c r="J78" t="s">
        <v>9001</v>
      </c>
      <c r="K78" t="s">
        <v>9002</v>
      </c>
      <c r="L78"/>
      <c r="M78" t="s">
        <v>8917</v>
      </c>
      <c r="N78">
        <v>1248</v>
      </c>
      <c r="O78" t="s">
        <v>8785</v>
      </c>
      <c r="P78" t="s">
        <v>9003</v>
      </c>
      <c r="Q78" t="s">
        <v>9004</v>
      </c>
    </row>
    <row r="79" spans="1:17" x14ac:dyDescent="0.35">
      <c r="A79" t="s">
        <v>2441</v>
      </c>
      <c r="B79"/>
      <c r="C79"/>
      <c r="D79" t="s">
        <v>724</v>
      </c>
      <c r="E79" t="s">
        <v>2440</v>
      </c>
      <c r="F79" t="s">
        <v>8410</v>
      </c>
      <c r="G79" t="s">
        <v>8788</v>
      </c>
      <c r="H79" t="s">
        <v>8970</v>
      </c>
      <c r="I79" t="s">
        <v>724</v>
      </c>
      <c r="J79" t="s">
        <v>9005</v>
      </c>
      <c r="K79" t="s">
        <v>9006</v>
      </c>
      <c r="L79" t="s">
        <v>9007</v>
      </c>
      <c r="M79" t="s">
        <v>9008</v>
      </c>
      <c r="N79">
        <v>181</v>
      </c>
      <c r="O79" t="s">
        <v>8785</v>
      </c>
      <c r="P79" t="s">
        <v>9009</v>
      </c>
      <c r="Q79" t="s">
        <v>9010</v>
      </c>
    </row>
    <row r="80" spans="1:17" x14ac:dyDescent="0.35">
      <c r="A80" t="s">
        <v>382</v>
      </c>
      <c r="B80"/>
      <c r="C80"/>
      <c r="D80" t="s">
        <v>383</v>
      </c>
      <c r="E80" t="s">
        <v>381</v>
      </c>
      <c r="F80" t="s">
        <v>8411</v>
      </c>
      <c r="G80" t="s">
        <v>8788</v>
      </c>
      <c r="H80" t="s">
        <v>8815</v>
      </c>
      <c r="I80" t="s">
        <v>383</v>
      </c>
      <c r="J80" t="s">
        <v>9011</v>
      </c>
      <c r="K80" t="s">
        <v>9012</v>
      </c>
      <c r="L80"/>
      <c r="M80" t="s">
        <v>8779</v>
      </c>
      <c r="N80" t="s">
        <v>8780</v>
      </c>
      <c r="O80" t="s">
        <v>8785</v>
      </c>
      <c r="P80" t="s">
        <v>9013</v>
      </c>
      <c r="Q80" t="s">
        <v>9014</v>
      </c>
    </row>
    <row r="81" spans="1:17" x14ac:dyDescent="0.35">
      <c r="A81" t="s">
        <v>1484</v>
      </c>
      <c r="B81"/>
      <c r="C81"/>
      <c r="D81" t="s">
        <v>383</v>
      </c>
      <c r="E81" t="s">
        <v>1483</v>
      </c>
      <c r="F81" t="s">
        <v>8411</v>
      </c>
      <c r="G81" t="s">
        <v>8788</v>
      </c>
      <c r="H81" t="s">
        <v>8865</v>
      </c>
      <c r="I81" t="s">
        <v>383</v>
      </c>
      <c r="J81" t="s">
        <v>9015</v>
      </c>
      <c r="K81" t="s">
        <v>9016</v>
      </c>
      <c r="L81"/>
      <c r="M81" t="s">
        <v>8779</v>
      </c>
      <c r="N81" t="s">
        <v>8780</v>
      </c>
      <c r="O81" t="s">
        <v>8781</v>
      </c>
      <c r="P81"/>
      <c r="Q81"/>
    </row>
    <row r="82" spans="1:17" x14ac:dyDescent="0.35">
      <c r="A82" t="s">
        <v>484</v>
      </c>
      <c r="B82"/>
      <c r="C82"/>
      <c r="D82" t="s">
        <v>485</v>
      </c>
      <c r="E82" t="s">
        <v>483</v>
      </c>
      <c r="F82" t="s">
        <v>8414</v>
      </c>
      <c r="G82" t="s">
        <v>8788</v>
      </c>
      <c r="H82" t="s">
        <v>8777</v>
      </c>
      <c r="I82" t="s">
        <v>485</v>
      </c>
      <c r="J82" t="s">
        <v>9017</v>
      </c>
      <c r="K82" t="s">
        <v>9018</v>
      </c>
      <c r="L82"/>
      <c r="M82" t="s">
        <v>8779</v>
      </c>
      <c r="N82" t="s">
        <v>8780</v>
      </c>
      <c r="O82" t="s">
        <v>8781</v>
      </c>
      <c r="P82"/>
      <c r="Q82"/>
    </row>
    <row r="83" spans="1:17" x14ac:dyDescent="0.35">
      <c r="A83" t="s">
        <v>2400</v>
      </c>
      <c r="B83"/>
      <c r="C83"/>
      <c r="D83" t="s">
        <v>485</v>
      </c>
      <c r="E83" t="s">
        <v>2399</v>
      </c>
      <c r="F83" t="s">
        <v>8414</v>
      </c>
      <c r="G83" t="s">
        <v>8788</v>
      </c>
      <c r="H83" t="s">
        <v>8970</v>
      </c>
      <c r="I83" t="s">
        <v>485</v>
      </c>
      <c r="J83" t="s">
        <v>9019</v>
      </c>
      <c r="K83" t="s">
        <v>9020</v>
      </c>
      <c r="L83" t="s">
        <v>2343</v>
      </c>
      <c r="M83" t="s">
        <v>9008</v>
      </c>
      <c r="N83">
        <v>181</v>
      </c>
      <c r="O83" t="s">
        <v>8785</v>
      </c>
      <c r="P83" t="s">
        <v>9021</v>
      </c>
      <c r="Q83" t="s">
        <v>9022</v>
      </c>
    </row>
    <row r="84" spans="1:17" x14ac:dyDescent="0.35">
      <c r="A84" t="s">
        <v>1805</v>
      </c>
      <c r="B84"/>
      <c r="C84"/>
      <c r="D84" t="s">
        <v>1806</v>
      </c>
      <c r="E84" t="s">
        <v>1804</v>
      </c>
      <c r="F84" t="s">
        <v>8415</v>
      </c>
      <c r="G84" t="s">
        <v>8776</v>
      </c>
      <c r="H84" t="s">
        <v>8815</v>
      </c>
      <c r="I84" t="s">
        <v>1806</v>
      </c>
      <c r="J84" t="s">
        <v>9023</v>
      </c>
      <c r="K84" t="s">
        <v>9024</v>
      </c>
      <c r="L84" t="s">
        <v>365</v>
      </c>
      <c r="M84" t="s">
        <v>9025</v>
      </c>
      <c r="N84">
        <v>492</v>
      </c>
      <c r="O84" t="s">
        <v>8781</v>
      </c>
      <c r="P84"/>
      <c r="Q84"/>
    </row>
    <row r="85" spans="1:17" x14ac:dyDescent="0.35">
      <c r="A85" t="s">
        <v>1221</v>
      </c>
      <c r="B85"/>
      <c r="C85"/>
      <c r="D85" t="s">
        <v>1222</v>
      </c>
      <c r="E85" t="s">
        <v>1220</v>
      </c>
      <c r="F85" t="s">
        <v>8416</v>
      </c>
      <c r="G85" t="s">
        <v>8788</v>
      </c>
      <c r="H85" t="s">
        <v>8789</v>
      </c>
      <c r="I85" t="s">
        <v>1222</v>
      </c>
      <c r="J85" t="s">
        <v>9026</v>
      </c>
      <c r="K85" t="s">
        <v>9027</v>
      </c>
      <c r="L85"/>
      <c r="M85" t="s">
        <v>9028</v>
      </c>
      <c r="N85">
        <v>942</v>
      </c>
      <c r="O85" t="s">
        <v>8781</v>
      </c>
      <c r="P85"/>
      <c r="Q85"/>
    </row>
    <row r="86" spans="1:17" x14ac:dyDescent="0.35">
      <c r="A86" t="s">
        <v>213</v>
      </c>
      <c r="B86"/>
      <c r="C86"/>
      <c r="D86" t="s">
        <v>214</v>
      </c>
      <c r="E86" t="s">
        <v>212</v>
      </c>
      <c r="F86" t="s">
        <v>8417</v>
      </c>
      <c r="G86" t="s">
        <v>8788</v>
      </c>
      <c r="H86" t="s">
        <v>8808</v>
      </c>
      <c r="I86" t="s">
        <v>214</v>
      </c>
      <c r="J86" t="s">
        <v>8825</v>
      </c>
      <c r="K86" t="s">
        <v>9029</v>
      </c>
      <c r="L86"/>
      <c r="M86" t="s">
        <v>8779</v>
      </c>
      <c r="N86" t="s">
        <v>8780</v>
      </c>
      <c r="O86" t="s">
        <v>8781</v>
      </c>
      <c r="P86"/>
      <c r="Q86"/>
    </row>
    <row r="87" spans="1:17" x14ac:dyDescent="0.35">
      <c r="A87" t="s">
        <v>223</v>
      </c>
      <c r="B87"/>
      <c r="C87"/>
      <c r="D87" t="s">
        <v>214</v>
      </c>
      <c r="E87" t="s">
        <v>222</v>
      </c>
      <c r="F87" t="s">
        <v>8417</v>
      </c>
      <c r="G87" t="s">
        <v>8788</v>
      </c>
      <c r="H87" t="s">
        <v>8796</v>
      </c>
      <c r="I87" t="s">
        <v>214</v>
      </c>
      <c r="J87" t="s">
        <v>8841</v>
      </c>
      <c r="K87" t="s">
        <v>9030</v>
      </c>
      <c r="L87"/>
      <c r="M87" t="s">
        <v>8779</v>
      </c>
      <c r="N87" t="s">
        <v>8780</v>
      </c>
      <c r="O87" t="s">
        <v>8785</v>
      </c>
      <c r="P87" t="s">
        <v>9031</v>
      </c>
      <c r="Q87" t="s">
        <v>9032</v>
      </c>
    </row>
    <row r="88" spans="1:17" x14ac:dyDescent="0.35">
      <c r="A88" t="s">
        <v>237</v>
      </c>
      <c r="B88"/>
      <c r="C88"/>
      <c r="D88" t="s">
        <v>214</v>
      </c>
      <c r="E88" t="s">
        <v>236</v>
      </c>
      <c r="F88" t="s">
        <v>8417</v>
      </c>
      <c r="G88" t="s">
        <v>8788</v>
      </c>
      <c r="H88" t="s">
        <v>8796</v>
      </c>
      <c r="I88" t="s">
        <v>214</v>
      </c>
      <c r="J88" t="s">
        <v>9033</v>
      </c>
      <c r="K88" t="s">
        <v>9034</v>
      </c>
      <c r="L88"/>
      <c r="M88" t="s">
        <v>8779</v>
      </c>
      <c r="N88" t="s">
        <v>8780</v>
      </c>
      <c r="O88" t="s">
        <v>8785</v>
      </c>
      <c r="P88" t="s">
        <v>9035</v>
      </c>
      <c r="Q88" t="s">
        <v>9036</v>
      </c>
    </row>
    <row r="89" spans="1:17" x14ac:dyDescent="0.35">
      <c r="A89" t="s">
        <v>1142</v>
      </c>
      <c r="B89"/>
      <c r="C89"/>
      <c r="D89" t="s">
        <v>214</v>
      </c>
      <c r="E89" t="s">
        <v>1141</v>
      </c>
      <c r="F89" t="s">
        <v>8417</v>
      </c>
      <c r="G89" t="s">
        <v>8788</v>
      </c>
      <c r="H89" t="s">
        <v>8815</v>
      </c>
      <c r="I89" t="s">
        <v>214</v>
      </c>
      <c r="J89" t="s">
        <v>1141</v>
      </c>
      <c r="K89" t="s">
        <v>9037</v>
      </c>
      <c r="L89"/>
      <c r="M89" t="s">
        <v>8855</v>
      </c>
      <c r="N89">
        <v>973</v>
      </c>
      <c r="O89" t="s">
        <v>8785</v>
      </c>
      <c r="P89" t="s">
        <v>9038</v>
      </c>
      <c r="Q89" t="s">
        <v>9039</v>
      </c>
    </row>
    <row r="90" spans="1:17" x14ac:dyDescent="0.35">
      <c r="A90" t="s">
        <v>960</v>
      </c>
      <c r="B90"/>
      <c r="C90"/>
      <c r="D90" t="s">
        <v>927</v>
      </c>
      <c r="E90" t="s">
        <v>959</v>
      </c>
      <c r="F90" t="s">
        <v>8418</v>
      </c>
      <c r="G90" t="s">
        <v>8788</v>
      </c>
      <c r="H90" t="s">
        <v>8777</v>
      </c>
      <c r="I90" t="s">
        <v>927</v>
      </c>
      <c r="J90" t="s">
        <v>8777</v>
      </c>
      <c r="K90" t="s">
        <v>9040</v>
      </c>
      <c r="L90" t="s">
        <v>9041</v>
      </c>
      <c r="M90" t="s">
        <v>8779</v>
      </c>
      <c r="N90" t="s">
        <v>8780</v>
      </c>
      <c r="O90" t="s">
        <v>8781</v>
      </c>
      <c r="P90"/>
      <c r="Q90"/>
    </row>
    <row r="91" spans="1:17" x14ac:dyDescent="0.35">
      <c r="A91" t="s">
        <v>949</v>
      </c>
      <c r="B91"/>
      <c r="C91"/>
      <c r="D91" t="s">
        <v>927</v>
      </c>
      <c r="E91" t="s">
        <v>948</v>
      </c>
      <c r="F91" t="s">
        <v>8418</v>
      </c>
      <c r="G91" t="s">
        <v>8788</v>
      </c>
      <c r="H91" t="s">
        <v>8796</v>
      </c>
      <c r="I91" t="s">
        <v>927</v>
      </c>
      <c r="J91" t="s">
        <v>9042</v>
      </c>
      <c r="K91" t="s">
        <v>9043</v>
      </c>
      <c r="L91"/>
      <c r="M91" t="s">
        <v>8779</v>
      </c>
      <c r="N91" t="s">
        <v>8780</v>
      </c>
      <c r="O91" t="s">
        <v>8785</v>
      </c>
      <c r="P91" t="s">
        <v>9044</v>
      </c>
      <c r="Q91" t="s">
        <v>9045</v>
      </c>
    </row>
    <row r="92" spans="1:17" x14ac:dyDescent="0.35">
      <c r="A92" t="s">
        <v>926</v>
      </c>
      <c r="B92"/>
      <c r="C92"/>
      <c r="D92" t="s">
        <v>927</v>
      </c>
      <c r="E92" t="s">
        <v>925</v>
      </c>
      <c r="F92" t="s">
        <v>8418</v>
      </c>
      <c r="G92" t="s">
        <v>8788</v>
      </c>
      <c r="H92" t="s">
        <v>8796</v>
      </c>
      <c r="I92" t="s">
        <v>927</v>
      </c>
      <c r="J92" t="s">
        <v>9046</v>
      </c>
      <c r="K92" t="s">
        <v>9047</v>
      </c>
      <c r="L92" t="s">
        <v>1142</v>
      </c>
      <c r="M92" t="s">
        <v>8779</v>
      </c>
      <c r="N92" t="s">
        <v>8780</v>
      </c>
      <c r="O92" t="s">
        <v>8785</v>
      </c>
      <c r="P92" t="s">
        <v>9048</v>
      </c>
      <c r="Q92" t="s">
        <v>9049</v>
      </c>
    </row>
    <row r="93" spans="1:17" x14ac:dyDescent="0.35">
      <c r="A93" t="s">
        <v>1156</v>
      </c>
      <c r="B93"/>
      <c r="C93"/>
      <c r="D93" t="s">
        <v>927</v>
      </c>
      <c r="E93" t="s">
        <v>1155</v>
      </c>
      <c r="F93" t="s">
        <v>8418</v>
      </c>
      <c r="G93" t="s">
        <v>8788</v>
      </c>
      <c r="H93" t="s">
        <v>8976</v>
      </c>
      <c r="I93" t="s">
        <v>927</v>
      </c>
      <c r="J93" t="s">
        <v>1155</v>
      </c>
      <c r="K93" t="s">
        <v>9050</v>
      </c>
      <c r="L93" t="s">
        <v>1142</v>
      </c>
      <c r="M93" t="s">
        <v>8855</v>
      </c>
      <c r="N93">
        <v>973</v>
      </c>
      <c r="O93" t="s">
        <v>8785</v>
      </c>
      <c r="P93" t="s">
        <v>9051</v>
      </c>
      <c r="Q93" t="s">
        <v>9052</v>
      </c>
    </row>
    <row r="94" spans="1:17" x14ac:dyDescent="0.35">
      <c r="A94" t="s">
        <v>1195</v>
      </c>
      <c r="B94"/>
      <c r="C94"/>
      <c r="D94" t="s">
        <v>927</v>
      </c>
      <c r="E94" t="s">
        <v>1194</v>
      </c>
      <c r="F94" t="s">
        <v>8418</v>
      </c>
      <c r="G94" t="s">
        <v>8788</v>
      </c>
      <c r="H94" t="s">
        <v>8815</v>
      </c>
      <c r="I94" t="s">
        <v>927</v>
      </c>
      <c r="J94" t="s">
        <v>9053</v>
      </c>
      <c r="K94" t="s">
        <v>9054</v>
      </c>
      <c r="L94" t="s">
        <v>265</v>
      </c>
      <c r="M94" t="s">
        <v>9028</v>
      </c>
      <c r="N94">
        <v>942</v>
      </c>
      <c r="O94" t="s">
        <v>8785</v>
      </c>
      <c r="P94" t="s">
        <v>9055</v>
      </c>
      <c r="Q94" t="s">
        <v>9056</v>
      </c>
    </row>
    <row r="95" spans="1:17" x14ac:dyDescent="0.35">
      <c r="A95" t="s">
        <v>3236</v>
      </c>
      <c r="B95"/>
      <c r="C95"/>
      <c r="D95" t="s">
        <v>3237</v>
      </c>
      <c r="E95" t="s">
        <v>3235</v>
      </c>
      <c r="F95" t="s">
        <v>8419</v>
      </c>
      <c r="G95" t="s">
        <v>8824</v>
      </c>
      <c r="H95" t="s">
        <v>8950</v>
      </c>
      <c r="I95" t="s">
        <v>3237</v>
      </c>
      <c r="J95" t="s">
        <v>8951</v>
      </c>
      <c r="K95" t="s">
        <v>9057</v>
      </c>
      <c r="L95"/>
      <c r="M95" t="s">
        <v>8779</v>
      </c>
      <c r="N95" t="s">
        <v>8780</v>
      </c>
      <c r="O95" t="s">
        <v>8781</v>
      </c>
      <c r="P95"/>
      <c r="Q95"/>
    </row>
    <row r="96" spans="1:17" x14ac:dyDescent="0.35">
      <c r="A96" t="s">
        <v>165</v>
      </c>
      <c r="B96"/>
      <c r="C96"/>
      <c r="D96" t="s">
        <v>166</v>
      </c>
      <c r="E96" t="s">
        <v>164</v>
      </c>
      <c r="F96" t="s">
        <v>8432</v>
      </c>
      <c r="G96" t="s">
        <v>8776</v>
      </c>
      <c r="H96" t="s">
        <v>8777</v>
      </c>
      <c r="I96" t="s">
        <v>166</v>
      </c>
      <c r="J96" t="s">
        <v>8777</v>
      </c>
      <c r="K96" t="s">
        <v>9058</v>
      </c>
      <c r="L96"/>
      <c r="M96" t="s">
        <v>8779</v>
      </c>
      <c r="N96" t="s">
        <v>8780</v>
      </c>
      <c r="O96" t="s">
        <v>8781</v>
      </c>
      <c r="P96"/>
      <c r="Q96"/>
    </row>
    <row r="97" spans="1:17" x14ac:dyDescent="0.35">
      <c r="A97" t="s">
        <v>688</v>
      </c>
      <c r="B97"/>
      <c r="C97"/>
      <c r="D97" t="s">
        <v>166</v>
      </c>
      <c r="E97" t="s">
        <v>687</v>
      </c>
      <c r="F97" t="s">
        <v>8432</v>
      </c>
      <c r="G97" t="s">
        <v>8776</v>
      </c>
      <c r="H97" t="s">
        <v>8796</v>
      </c>
      <c r="I97" t="s">
        <v>166</v>
      </c>
      <c r="J97" t="s">
        <v>9059</v>
      </c>
      <c r="K97" t="s">
        <v>9060</v>
      </c>
      <c r="L97"/>
      <c r="M97" t="s">
        <v>9061</v>
      </c>
      <c r="N97">
        <v>1276</v>
      </c>
      <c r="O97" t="s">
        <v>8785</v>
      </c>
      <c r="P97" t="s">
        <v>9062</v>
      </c>
      <c r="Q97" t="s">
        <v>9063</v>
      </c>
    </row>
    <row r="98" spans="1:17" x14ac:dyDescent="0.35">
      <c r="A98" t="s">
        <v>7166</v>
      </c>
      <c r="B98"/>
      <c r="C98"/>
      <c r="D98" t="s">
        <v>166</v>
      </c>
      <c r="E98" t="s">
        <v>7165</v>
      </c>
      <c r="F98" t="s">
        <v>8432</v>
      </c>
      <c r="G98" t="s">
        <v>8776</v>
      </c>
      <c r="H98" t="s">
        <v>8821</v>
      </c>
      <c r="I98" t="s">
        <v>166</v>
      </c>
      <c r="J98" t="s">
        <v>9064</v>
      </c>
      <c r="K98" t="s">
        <v>9065</v>
      </c>
      <c r="L98" t="s">
        <v>165</v>
      </c>
      <c r="M98" t="s">
        <v>9066</v>
      </c>
      <c r="N98">
        <v>3</v>
      </c>
      <c r="O98" t="s">
        <v>8785</v>
      </c>
      <c r="P98" t="s">
        <v>9067</v>
      </c>
      <c r="Q98" t="s">
        <v>9068</v>
      </c>
    </row>
    <row r="99" spans="1:17" x14ac:dyDescent="0.35">
      <c r="A99" t="s">
        <v>3248</v>
      </c>
      <c r="B99"/>
      <c r="C99"/>
      <c r="D99" t="s">
        <v>3249</v>
      </c>
      <c r="E99" t="s">
        <v>3247</v>
      </c>
      <c r="F99" t="s">
        <v>8433</v>
      </c>
      <c r="G99" t="s">
        <v>8824</v>
      </c>
      <c r="H99" t="s">
        <v>8815</v>
      </c>
      <c r="I99" t="s">
        <v>3249</v>
      </c>
      <c r="J99" t="s">
        <v>8829</v>
      </c>
      <c r="K99" t="s">
        <v>9069</v>
      </c>
      <c r="L99" t="s">
        <v>3260</v>
      </c>
      <c r="M99" t="s">
        <v>8779</v>
      </c>
      <c r="N99" t="s">
        <v>8780</v>
      </c>
      <c r="O99" t="s">
        <v>8781</v>
      </c>
      <c r="P99"/>
      <c r="Q99"/>
    </row>
    <row r="100" spans="1:17" x14ac:dyDescent="0.35">
      <c r="A100" t="s">
        <v>3330</v>
      </c>
      <c r="B100"/>
      <c r="C100"/>
      <c r="D100" t="s">
        <v>3331</v>
      </c>
      <c r="E100" t="s">
        <v>3329</v>
      </c>
      <c r="F100" t="s">
        <v>8434</v>
      </c>
      <c r="G100" t="s">
        <v>8824</v>
      </c>
      <c r="H100" t="s">
        <v>8815</v>
      </c>
      <c r="I100" t="s">
        <v>3331</v>
      </c>
      <c r="J100" t="s">
        <v>8829</v>
      </c>
      <c r="K100" t="s">
        <v>9070</v>
      </c>
      <c r="L100" t="s">
        <v>3260</v>
      </c>
      <c r="M100" t="s">
        <v>8779</v>
      </c>
      <c r="N100" t="s">
        <v>8780</v>
      </c>
      <c r="O100" t="s">
        <v>8781</v>
      </c>
      <c r="P100"/>
      <c r="Q100"/>
    </row>
    <row r="101" spans="1:17" x14ac:dyDescent="0.35">
      <c r="A101" t="s">
        <v>2103</v>
      </c>
      <c r="B101"/>
      <c r="C101"/>
      <c r="D101" t="s">
        <v>759</v>
      </c>
      <c r="E101" t="s">
        <v>2102</v>
      </c>
      <c r="F101" t="s">
        <v>8435</v>
      </c>
      <c r="G101" t="s">
        <v>8776</v>
      </c>
      <c r="H101" t="s">
        <v>8808</v>
      </c>
      <c r="I101" t="s">
        <v>759</v>
      </c>
      <c r="J101" t="s">
        <v>8825</v>
      </c>
      <c r="K101" t="s">
        <v>9071</v>
      </c>
      <c r="L101"/>
      <c r="M101" t="s">
        <v>8779</v>
      </c>
      <c r="N101" t="s">
        <v>8780</v>
      </c>
      <c r="O101" t="s">
        <v>8781</v>
      </c>
      <c r="P101"/>
      <c r="Q101"/>
    </row>
    <row r="102" spans="1:17" x14ac:dyDescent="0.35">
      <c r="A102" t="s">
        <v>758</v>
      </c>
      <c r="B102"/>
      <c r="C102"/>
      <c r="D102" t="s">
        <v>759</v>
      </c>
      <c r="E102" t="s">
        <v>757</v>
      </c>
      <c r="F102" t="s">
        <v>8435</v>
      </c>
      <c r="G102" t="s">
        <v>8776</v>
      </c>
      <c r="H102" t="s">
        <v>8796</v>
      </c>
      <c r="I102" t="s">
        <v>759</v>
      </c>
      <c r="J102" t="s">
        <v>9072</v>
      </c>
      <c r="K102" t="s">
        <v>9073</v>
      </c>
      <c r="L102"/>
      <c r="M102" t="s">
        <v>8779</v>
      </c>
      <c r="N102" t="s">
        <v>8780</v>
      </c>
      <c r="O102" t="s">
        <v>8785</v>
      </c>
      <c r="P102" t="s">
        <v>9074</v>
      </c>
      <c r="Q102" t="s">
        <v>9075</v>
      </c>
    </row>
    <row r="103" spans="1:17" x14ac:dyDescent="0.35">
      <c r="A103" t="s">
        <v>2117</v>
      </c>
      <c r="B103"/>
      <c r="C103"/>
      <c r="D103" t="s">
        <v>759</v>
      </c>
      <c r="E103" t="s">
        <v>2116</v>
      </c>
      <c r="F103" t="s">
        <v>8435</v>
      </c>
      <c r="G103" t="s">
        <v>8776</v>
      </c>
      <c r="H103" t="s">
        <v>8970</v>
      </c>
      <c r="I103" t="s">
        <v>759</v>
      </c>
      <c r="J103" t="s">
        <v>9076</v>
      </c>
      <c r="K103" t="s">
        <v>9077</v>
      </c>
      <c r="L103"/>
      <c r="M103" t="s">
        <v>9078</v>
      </c>
      <c r="N103">
        <v>224</v>
      </c>
      <c r="O103" t="s">
        <v>8785</v>
      </c>
      <c r="P103" t="s">
        <v>9079</v>
      </c>
      <c r="Q103" t="s">
        <v>9080</v>
      </c>
    </row>
    <row r="104" spans="1:17" x14ac:dyDescent="0.35">
      <c r="A104" t="s">
        <v>3849</v>
      </c>
      <c r="B104"/>
      <c r="C104"/>
      <c r="D104" t="s">
        <v>3850</v>
      </c>
      <c r="E104" t="s">
        <v>3848</v>
      </c>
      <c r="F104" t="s">
        <v>8440</v>
      </c>
      <c r="G104" t="s">
        <v>8882</v>
      </c>
      <c r="H104" t="s">
        <v>8815</v>
      </c>
      <c r="I104" t="s">
        <v>3850</v>
      </c>
      <c r="J104" t="s">
        <v>8905</v>
      </c>
      <c r="K104" t="s">
        <v>9081</v>
      </c>
      <c r="L104" t="s">
        <v>9082</v>
      </c>
      <c r="M104" t="s">
        <v>8908</v>
      </c>
      <c r="N104">
        <v>153</v>
      </c>
      <c r="O104" t="s">
        <v>8785</v>
      </c>
      <c r="P104" t="s">
        <v>9083</v>
      </c>
      <c r="Q104" t="s">
        <v>9084</v>
      </c>
    </row>
    <row r="105" spans="1:17" x14ac:dyDescent="0.35">
      <c r="A105" t="s">
        <v>44</v>
      </c>
      <c r="B105"/>
      <c r="C105"/>
      <c r="D105" t="s">
        <v>45</v>
      </c>
      <c r="E105" t="s">
        <v>43</v>
      </c>
      <c r="F105" t="s">
        <v>8441</v>
      </c>
      <c r="G105" t="s">
        <v>8776</v>
      </c>
      <c r="H105" t="s">
        <v>8777</v>
      </c>
      <c r="I105" t="s">
        <v>45</v>
      </c>
      <c r="J105" t="s">
        <v>8777</v>
      </c>
      <c r="K105" t="s">
        <v>9085</v>
      </c>
      <c r="L105"/>
      <c r="M105" t="s">
        <v>8779</v>
      </c>
      <c r="N105" t="s">
        <v>8780</v>
      </c>
      <c r="O105" t="s">
        <v>8781</v>
      </c>
      <c r="P105"/>
      <c r="Q105"/>
    </row>
    <row r="106" spans="1:17" x14ac:dyDescent="0.35">
      <c r="A106" t="s">
        <v>178</v>
      </c>
      <c r="B106"/>
      <c r="C106"/>
      <c r="D106" t="s">
        <v>179</v>
      </c>
      <c r="E106" t="s">
        <v>177</v>
      </c>
      <c r="F106" t="s">
        <v>8446</v>
      </c>
      <c r="G106" t="s">
        <v>8795</v>
      </c>
      <c r="H106" t="s">
        <v>8796</v>
      </c>
      <c r="I106" t="s">
        <v>179</v>
      </c>
      <c r="J106" t="s">
        <v>8796</v>
      </c>
      <c r="K106" t="s">
        <v>9086</v>
      </c>
      <c r="L106"/>
      <c r="M106" t="s">
        <v>8779</v>
      </c>
      <c r="N106" t="s">
        <v>8780</v>
      </c>
      <c r="O106" t="s">
        <v>8781</v>
      </c>
      <c r="P106"/>
      <c r="Q106"/>
    </row>
    <row r="107" spans="1:17" x14ac:dyDescent="0.35">
      <c r="A107" t="s">
        <v>713</v>
      </c>
      <c r="B107"/>
      <c r="C107"/>
      <c r="D107" t="s">
        <v>714</v>
      </c>
      <c r="E107" t="s">
        <v>712</v>
      </c>
      <c r="F107" t="s">
        <v>9087</v>
      </c>
      <c r="G107" t="s">
        <v>9088</v>
      </c>
      <c r="H107" t="s">
        <v>9089</v>
      </c>
      <c r="I107" t="s">
        <v>927</v>
      </c>
      <c r="J107" t="s">
        <v>9090</v>
      </c>
      <c r="K107" t="s">
        <v>9091</v>
      </c>
      <c r="L107"/>
      <c r="M107" t="s">
        <v>8917</v>
      </c>
      <c r="N107">
        <v>1248</v>
      </c>
      <c r="O107"/>
      <c r="P107" t="s">
        <v>9092</v>
      </c>
      <c r="Q107" t="s">
        <v>9093</v>
      </c>
    </row>
    <row r="108" spans="1:17" x14ac:dyDescent="0.35">
      <c r="A108" t="s">
        <v>852</v>
      </c>
      <c r="B108"/>
      <c r="C108"/>
      <c r="D108" t="s">
        <v>853</v>
      </c>
      <c r="E108" t="s">
        <v>851</v>
      </c>
      <c r="F108" t="s">
        <v>9094</v>
      </c>
      <c r="G108" t="s">
        <v>9095</v>
      </c>
      <c r="H108" t="s">
        <v>9089</v>
      </c>
      <c r="I108" t="s">
        <v>3261</v>
      </c>
      <c r="J108" t="s">
        <v>851</v>
      </c>
      <c r="K108" t="s">
        <v>9096</v>
      </c>
      <c r="L108"/>
      <c r="M108" t="s">
        <v>8861</v>
      </c>
      <c r="N108">
        <v>1217</v>
      </c>
      <c r="O108"/>
      <c r="P108" t="s">
        <v>9097</v>
      </c>
      <c r="Q108" t="s">
        <v>9098</v>
      </c>
    </row>
    <row r="109" spans="1:17" x14ac:dyDescent="0.35">
      <c r="A109" t="s">
        <v>767</v>
      </c>
      <c r="B109"/>
      <c r="C109"/>
      <c r="D109" t="s">
        <v>768</v>
      </c>
      <c r="E109" t="s">
        <v>766</v>
      </c>
      <c r="F109" t="s">
        <v>9099</v>
      </c>
      <c r="G109" t="s">
        <v>9100</v>
      </c>
      <c r="H109" t="s">
        <v>9089</v>
      </c>
      <c r="I109" t="s">
        <v>740</v>
      </c>
      <c r="J109" t="s">
        <v>766</v>
      </c>
      <c r="K109" t="s">
        <v>9101</v>
      </c>
      <c r="L109"/>
      <c r="M109" t="s">
        <v>8861</v>
      </c>
      <c r="N109">
        <v>1217</v>
      </c>
      <c r="O109"/>
      <c r="P109"/>
      <c r="Q109"/>
    </row>
    <row r="110" spans="1:17" x14ac:dyDescent="0.35">
      <c r="A110" t="s">
        <v>888</v>
      </c>
      <c r="B110"/>
      <c r="C110"/>
      <c r="D110" t="s">
        <v>889</v>
      </c>
      <c r="E110" t="s">
        <v>887</v>
      </c>
      <c r="F110" t="s">
        <v>9102</v>
      </c>
      <c r="G110" t="s">
        <v>9103</v>
      </c>
      <c r="H110" t="s">
        <v>9089</v>
      </c>
      <c r="I110" t="s">
        <v>91</v>
      </c>
      <c r="J110" t="s">
        <v>887</v>
      </c>
      <c r="K110" t="s">
        <v>9104</v>
      </c>
      <c r="L110"/>
      <c r="M110" t="s">
        <v>9105</v>
      </c>
      <c r="N110">
        <v>1187</v>
      </c>
      <c r="O110"/>
      <c r="P110" t="s">
        <v>9106</v>
      </c>
      <c r="Q110" t="s">
        <v>9107</v>
      </c>
    </row>
    <row r="111" spans="1:17" x14ac:dyDescent="0.35">
      <c r="A111" t="s">
        <v>876</v>
      </c>
      <c r="B111"/>
      <c r="C111"/>
      <c r="D111" t="s">
        <v>877</v>
      </c>
      <c r="E111" t="s">
        <v>875</v>
      </c>
      <c r="F111" t="s">
        <v>9108</v>
      </c>
      <c r="G111" t="s">
        <v>9109</v>
      </c>
      <c r="H111" t="s">
        <v>9089</v>
      </c>
      <c r="I111" t="s">
        <v>576</v>
      </c>
      <c r="J111" t="s">
        <v>875</v>
      </c>
      <c r="K111" t="s">
        <v>9110</v>
      </c>
      <c r="L111"/>
      <c r="M111" t="s">
        <v>9105</v>
      </c>
      <c r="N111">
        <v>1187</v>
      </c>
      <c r="O111"/>
      <c r="P111" t="s">
        <v>9111</v>
      </c>
      <c r="Q111" t="s">
        <v>9112</v>
      </c>
    </row>
    <row r="112" spans="1:17" x14ac:dyDescent="0.35">
      <c r="A112" t="s">
        <v>786</v>
      </c>
      <c r="B112"/>
      <c r="C112"/>
      <c r="D112" t="s">
        <v>787</v>
      </c>
      <c r="E112" t="s">
        <v>785</v>
      </c>
      <c r="F112" t="s">
        <v>9113</v>
      </c>
      <c r="G112" t="s">
        <v>9114</v>
      </c>
      <c r="H112" t="s">
        <v>9089</v>
      </c>
      <c r="I112" t="s">
        <v>416</v>
      </c>
      <c r="J112" t="s">
        <v>785</v>
      </c>
      <c r="K112" t="s">
        <v>9115</v>
      </c>
      <c r="L112"/>
      <c r="M112" t="s">
        <v>8861</v>
      </c>
      <c r="N112">
        <v>1217</v>
      </c>
      <c r="O112"/>
      <c r="P112"/>
      <c r="Q112"/>
    </row>
    <row r="113" spans="1:17" x14ac:dyDescent="0.35">
      <c r="A113" t="s">
        <v>808</v>
      </c>
      <c r="B113"/>
      <c r="C113"/>
      <c r="D113" t="s">
        <v>809</v>
      </c>
      <c r="E113" t="s">
        <v>807</v>
      </c>
      <c r="F113" t="s">
        <v>9116</v>
      </c>
      <c r="G113" t="s">
        <v>9117</v>
      </c>
      <c r="H113" t="s">
        <v>9089</v>
      </c>
      <c r="I113" t="s">
        <v>416</v>
      </c>
      <c r="J113" t="s">
        <v>807</v>
      </c>
      <c r="K113" t="s">
        <v>9118</v>
      </c>
      <c r="L113"/>
      <c r="M113" t="s">
        <v>8861</v>
      </c>
      <c r="N113">
        <v>1217</v>
      </c>
      <c r="O113"/>
      <c r="P113"/>
      <c r="Q113"/>
    </row>
    <row r="114" spans="1:17" x14ac:dyDescent="0.35">
      <c r="A114" t="s">
        <v>862</v>
      </c>
      <c r="B114"/>
      <c r="C114"/>
      <c r="D114" t="s">
        <v>863</v>
      </c>
      <c r="E114" t="s">
        <v>861</v>
      </c>
      <c r="F114" t="s">
        <v>9119</v>
      </c>
      <c r="G114" t="s">
        <v>9100</v>
      </c>
      <c r="H114" t="s">
        <v>9089</v>
      </c>
      <c r="I114" t="s">
        <v>139</v>
      </c>
      <c r="J114" t="s">
        <v>861</v>
      </c>
      <c r="K114" t="s">
        <v>9120</v>
      </c>
      <c r="L114"/>
      <c r="M114" t="s">
        <v>8861</v>
      </c>
      <c r="N114">
        <v>1217</v>
      </c>
      <c r="O114"/>
      <c r="P114"/>
      <c r="Q114"/>
    </row>
    <row r="115" spans="1:17" x14ac:dyDescent="0.35">
      <c r="A115" t="s">
        <v>1239</v>
      </c>
      <c r="B115"/>
      <c r="C115"/>
      <c r="D115" t="s">
        <v>1240</v>
      </c>
      <c r="E115" t="s">
        <v>1238</v>
      </c>
      <c r="F115" t="s">
        <v>9121</v>
      </c>
      <c r="G115" t="s">
        <v>9122</v>
      </c>
      <c r="H115" t="s">
        <v>9089</v>
      </c>
      <c r="I115" t="s">
        <v>77</v>
      </c>
      <c r="J115" t="s">
        <v>1238</v>
      </c>
      <c r="K115" t="s">
        <v>9123</v>
      </c>
      <c r="L115"/>
      <c r="M115" t="s">
        <v>9124</v>
      </c>
      <c r="N115">
        <v>911</v>
      </c>
      <c r="O115"/>
      <c r="P115" t="s">
        <v>9125</v>
      </c>
      <c r="Q115" t="s">
        <v>9126</v>
      </c>
    </row>
    <row r="116" spans="1:17" x14ac:dyDescent="0.35">
      <c r="A116" t="s">
        <v>1540</v>
      </c>
      <c r="B116"/>
      <c r="C116"/>
      <c r="D116" t="s">
        <v>1541</v>
      </c>
      <c r="E116" t="s">
        <v>1539</v>
      </c>
      <c r="F116" t="s">
        <v>9127</v>
      </c>
      <c r="G116" t="s">
        <v>9128</v>
      </c>
      <c r="H116" t="s">
        <v>9089</v>
      </c>
      <c r="I116" t="s">
        <v>1519</v>
      </c>
      <c r="J116" t="s">
        <v>9129</v>
      </c>
      <c r="K116" t="s">
        <v>9130</v>
      </c>
      <c r="L116"/>
      <c r="M116" t="s">
        <v>9131</v>
      </c>
      <c r="N116">
        <v>640</v>
      </c>
      <c r="O116"/>
      <c r="P116"/>
      <c r="Q116"/>
    </row>
    <row r="117" spans="1:17" x14ac:dyDescent="0.35">
      <c r="A117" t="s">
        <v>2534</v>
      </c>
      <c r="B117"/>
      <c r="C117"/>
      <c r="D117" t="s">
        <v>2535</v>
      </c>
      <c r="E117" t="s">
        <v>2533</v>
      </c>
      <c r="F117" t="s">
        <v>9132</v>
      </c>
      <c r="G117" t="s">
        <v>9133</v>
      </c>
      <c r="H117" t="s">
        <v>9089</v>
      </c>
      <c r="I117" t="s">
        <v>431</v>
      </c>
      <c r="J117" t="s">
        <v>2533</v>
      </c>
      <c r="K117" t="s">
        <v>9134</v>
      </c>
      <c r="L117" t="s">
        <v>9135</v>
      </c>
      <c r="M117" t="s">
        <v>9136</v>
      </c>
      <c r="N117">
        <v>151</v>
      </c>
      <c r="O117"/>
      <c r="P117" t="s">
        <v>9137</v>
      </c>
      <c r="Q117" t="s">
        <v>9138</v>
      </c>
    </row>
    <row r="118" spans="1:17" x14ac:dyDescent="0.35">
      <c r="A118" t="s">
        <v>3861</v>
      </c>
      <c r="B118"/>
      <c r="C118"/>
      <c r="D118" t="s">
        <v>3862</v>
      </c>
      <c r="E118" t="s">
        <v>3860</v>
      </c>
      <c r="F118" t="s">
        <v>8451</v>
      </c>
      <c r="G118" t="s">
        <v>8882</v>
      </c>
      <c r="H118" t="s">
        <v>8815</v>
      </c>
      <c r="I118" t="s">
        <v>3862</v>
      </c>
      <c r="J118" t="s">
        <v>8905</v>
      </c>
      <c r="K118" t="s">
        <v>9139</v>
      </c>
      <c r="L118" t="s">
        <v>9140</v>
      </c>
      <c r="M118" t="s">
        <v>9141</v>
      </c>
      <c r="N118">
        <v>144</v>
      </c>
      <c r="O118" t="s">
        <v>8785</v>
      </c>
      <c r="P118" t="s">
        <v>9142</v>
      </c>
      <c r="Q118" t="s">
        <v>9143</v>
      </c>
    </row>
    <row r="119" spans="1:17" x14ac:dyDescent="0.35">
      <c r="A119" t="s">
        <v>488</v>
      </c>
      <c r="B119"/>
      <c r="C119"/>
      <c r="D119" t="s">
        <v>489</v>
      </c>
      <c r="E119" t="s">
        <v>487</v>
      </c>
      <c r="F119" t="s">
        <v>8454</v>
      </c>
      <c r="G119" t="s">
        <v>8788</v>
      </c>
      <c r="H119" t="s">
        <v>8815</v>
      </c>
      <c r="I119" t="s">
        <v>489</v>
      </c>
      <c r="J119" t="s">
        <v>9144</v>
      </c>
      <c r="K119" t="s">
        <v>9145</v>
      </c>
      <c r="L119" t="s">
        <v>9146</v>
      </c>
      <c r="M119" t="s">
        <v>8779</v>
      </c>
      <c r="N119" t="s">
        <v>8780</v>
      </c>
      <c r="O119" t="s">
        <v>8781</v>
      </c>
      <c r="P119"/>
      <c r="Q119"/>
    </row>
    <row r="120" spans="1:17" x14ac:dyDescent="0.35">
      <c r="A120" t="s">
        <v>505</v>
      </c>
      <c r="B120"/>
      <c r="C120"/>
      <c r="D120" t="s">
        <v>506</v>
      </c>
      <c r="E120" t="s">
        <v>504</v>
      </c>
      <c r="F120" t="s">
        <v>8457</v>
      </c>
      <c r="G120" t="s">
        <v>8788</v>
      </c>
      <c r="H120" t="s">
        <v>8808</v>
      </c>
      <c r="I120" t="s">
        <v>506</v>
      </c>
      <c r="J120" t="s">
        <v>8777</v>
      </c>
      <c r="K120" t="s">
        <v>9147</v>
      </c>
      <c r="L120"/>
      <c r="M120" t="s">
        <v>8779</v>
      </c>
      <c r="N120" t="s">
        <v>8780</v>
      </c>
      <c r="O120" t="s">
        <v>8781</v>
      </c>
      <c r="P120"/>
      <c r="Q120"/>
    </row>
    <row r="121" spans="1:17" x14ac:dyDescent="0.35">
      <c r="A121" t="s">
        <v>1230</v>
      </c>
      <c r="B121"/>
      <c r="C121"/>
      <c r="D121" t="s">
        <v>506</v>
      </c>
      <c r="E121" t="s">
        <v>1229</v>
      </c>
      <c r="F121" t="s">
        <v>8457</v>
      </c>
      <c r="G121" t="s">
        <v>8788</v>
      </c>
      <c r="H121" t="s">
        <v>8815</v>
      </c>
      <c r="I121" t="s">
        <v>506</v>
      </c>
      <c r="J121" t="s">
        <v>9144</v>
      </c>
      <c r="K121" t="s">
        <v>9148</v>
      </c>
      <c r="L121" t="s">
        <v>9149</v>
      </c>
      <c r="M121" t="s">
        <v>9028</v>
      </c>
      <c r="N121">
        <v>942</v>
      </c>
      <c r="O121" t="s">
        <v>8785</v>
      </c>
      <c r="P121" t="s">
        <v>9150</v>
      </c>
      <c r="Q121" t="s">
        <v>9151</v>
      </c>
    </row>
    <row r="122" spans="1:17" x14ac:dyDescent="0.35">
      <c r="A122" t="s">
        <v>1820</v>
      </c>
      <c r="B122"/>
      <c r="C122"/>
      <c r="D122" t="s">
        <v>506</v>
      </c>
      <c r="E122" t="s">
        <v>1819</v>
      </c>
      <c r="F122" t="s">
        <v>8457</v>
      </c>
      <c r="G122" t="s">
        <v>8788</v>
      </c>
      <c r="H122" t="s">
        <v>8976</v>
      </c>
      <c r="I122" t="s">
        <v>506</v>
      </c>
      <c r="J122" t="s">
        <v>1819</v>
      </c>
      <c r="K122" t="s">
        <v>9152</v>
      </c>
      <c r="L122"/>
      <c r="M122" t="s">
        <v>9153</v>
      </c>
      <c r="N122">
        <v>460</v>
      </c>
      <c r="O122" t="s">
        <v>8785</v>
      </c>
      <c r="P122" t="s">
        <v>9154</v>
      </c>
      <c r="Q122" t="s">
        <v>9155</v>
      </c>
    </row>
    <row r="123" spans="1:17" x14ac:dyDescent="0.35">
      <c r="A123" t="s">
        <v>28</v>
      </c>
      <c r="B123"/>
      <c r="C123"/>
      <c r="D123" t="s">
        <v>29</v>
      </c>
      <c r="E123" t="s">
        <v>27</v>
      </c>
      <c r="F123" t="s">
        <v>8458</v>
      </c>
      <c r="G123" t="s">
        <v>8788</v>
      </c>
      <c r="H123" t="s">
        <v>8865</v>
      </c>
      <c r="I123" t="s">
        <v>29</v>
      </c>
      <c r="J123" t="s">
        <v>8865</v>
      </c>
      <c r="K123" t="s">
        <v>9156</v>
      </c>
      <c r="L123"/>
      <c r="M123" t="s">
        <v>8779</v>
      </c>
      <c r="N123" t="s">
        <v>8780</v>
      </c>
      <c r="O123" t="s">
        <v>8781</v>
      </c>
      <c r="P123"/>
      <c r="Q123"/>
    </row>
    <row r="124" spans="1:17" x14ac:dyDescent="0.35">
      <c r="A124" t="s">
        <v>3366</v>
      </c>
      <c r="B124"/>
      <c r="C124"/>
      <c r="D124" t="s">
        <v>3367</v>
      </c>
      <c r="E124" t="s">
        <v>3365</v>
      </c>
      <c r="F124" t="s">
        <v>8465</v>
      </c>
      <c r="G124" t="s">
        <v>8824</v>
      </c>
      <c r="H124" t="s">
        <v>8777</v>
      </c>
      <c r="I124" t="s">
        <v>3367</v>
      </c>
      <c r="J124" t="s">
        <v>8777</v>
      </c>
      <c r="K124" t="s">
        <v>9157</v>
      </c>
      <c r="L124"/>
      <c r="M124" t="s">
        <v>8779</v>
      </c>
      <c r="N124" t="s">
        <v>8780</v>
      </c>
      <c r="O124" t="s">
        <v>8781</v>
      </c>
      <c r="P124"/>
      <c r="Q124"/>
    </row>
    <row r="125" spans="1:17" x14ac:dyDescent="0.35">
      <c r="A125" t="s">
        <v>113</v>
      </c>
      <c r="B125"/>
      <c r="C125"/>
      <c r="D125" t="s">
        <v>114</v>
      </c>
      <c r="E125" t="s">
        <v>112</v>
      </c>
      <c r="F125" t="s">
        <v>8466</v>
      </c>
      <c r="G125" t="s">
        <v>8788</v>
      </c>
      <c r="H125" t="s">
        <v>8777</v>
      </c>
      <c r="I125" t="s">
        <v>114</v>
      </c>
      <c r="J125" t="s">
        <v>8777</v>
      </c>
      <c r="K125" t="s">
        <v>9158</v>
      </c>
      <c r="L125" t="s">
        <v>9159</v>
      </c>
      <c r="M125" t="s">
        <v>8779</v>
      </c>
      <c r="N125" t="s">
        <v>8780</v>
      </c>
      <c r="O125" t="s">
        <v>8781</v>
      </c>
      <c r="P125"/>
      <c r="Q125"/>
    </row>
    <row r="126" spans="1:17" x14ac:dyDescent="0.35">
      <c r="A126" t="s">
        <v>834</v>
      </c>
      <c r="B126"/>
      <c r="C126"/>
      <c r="D126" t="s">
        <v>114</v>
      </c>
      <c r="E126" t="s">
        <v>833</v>
      </c>
      <c r="F126" t="s">
        <v>8466</v>
      </c>
      <c r="G126" t="s">
        <v>8788</v>
      </c>
      <c r="H126" t="s">
        <v>8815</v>
      </c>
      <c r="I126" t="s">
        <v>114</v>
      </c>
      <c r="J126" t="s">
        <v>8863</v>
      </c>
      <c r="K126" t="s">
        <v>9160</v>
      </c>
      <c r="L126" t="s">
        <v>9161</v>
      </c>
      <c r="M126" t="s">
        <v>8861</v>
      </c>
      <c r="N126">
        <v>1217</v>
      </c>
      <c r="O126" t="s">
        <v>8785</v>
      </c>
      <c r="P126" t="s">
        <v>9162</v>
      </c>
      <c r="Q126" t="s">
        <v>9163</v>
      </c>
    </row>
    <row r="127" spans="1:17" x14ac:dyDescent="0.35">
      <c r="A127" t="s">
        <v>391</v>
      </c>
      <c r="B127"/>
      <c r="C127"/>
      <c r="D127" t="s">
        <v>392</v>
      </c>
      <c r="E127" t="s">
        <v>390</v>
      </c>
      <c r="F127" t="s">
        <v>8469</v>
      </c>
      <c r="G127" t="s">
        <v>8788</v>
      </c>
      <c r="H127" t="s">
        <v>8777</v>
      </c>
      <c r="I127" t="s">
        <v>392</v>
      </c>
      <c r="J127" t="s">
        <v>8777</v>
      </c>
      <c r="K127" t="s">
        <v>9164</v>
      </c>
      <c r="L127" t="s">
        <v>9165</v>
      </c>
      <c r="M127" t="s">
        <v>8779</v>
      </c>
      <c r="N127" t="s">
        <v>8780</v>
      </c>
      <c r="O127" t="s">
        <v>8781</v>
      </c>
      <c r="P127"/>
      <c r="Q127"/>
    </row>
    <row r="128" spans="1:17" x14ac:dyDescent="0.35">
      <c r="A128" t="s">
        <v>3891</v>
      </c>
      <c r="B128"/>
      <c r="C128"/>
      <c r="D128" t="s">
        <v>3892</v>
      </c>
      <c r="E128" t="s">
        <v>3890</v>
      </c>
      <c r="F128" t="s">
        <v>8474</v>
      </c>
      <c r="G128" t="s">
        <v>8882</v>
      </c>
      <c r="H128" t="s">
        <v>8815</v>
      </c>
      <c r="I128" t="s">
        <v>3892</v>
      </c>
      <c r="J128" t="s">
        <v>8905</v>
      </c>
      <c r="K128" t="s">
        <v>9166</v>
      </c>
      <c r="L128" t="s">
        <v>9167</v>
      </c>
      <c r="M128" t="s">
        <v>9168</v>
      </c>
      <c r="N128">
        <v>146</v>
      </c>
      <c r="O128" t="s">
        <v>8785</v>
      </c>
      <c r="P128" t="s">
        <v>9169</v>
      </c>
      <c r="Q128" t="s">
        <v>9170</v>
      </c>
    </row>
    <row r="129" spans="1:17" x14ac:dyDescent="0.35">
      <c r="A129" t="s">
        <v>1246</v>
      </c>
      <c r="B129"/>
      <c r="C129"/>
      <c r="D129" t="s">
        <v>1247</v>
      </c>
      <c r="E129" t="s">
        <v>1245</v>
      </c>
      <c r="F129" t="s">
        <v>8479</v>
      </c>
      <c r="G129" t="s">
        <v>8788</v>
      </c>
      <c r="H129" t="s">
        <v>8789</v>
      </c>
      <c r="I129" t="s">
        <v>1247</v>
      </c>
      <c r="J129" t="s">
        <v>9026</v>
      </c>
      <c r="K129" t="s">
        <v>9171</v>
      </c>
      <c r="L129"/>
      <c r="M129" t="s">
        <v>9172</v>
      </c>
      <c r="N129">
        <v>627</v>
      </c>
      <c r="O129" t="s">
        <v>8781</v>
      </c>
      <c r="P129"/>
      <c r="Q129"/>
    </row>
    <row r="130" spans="1:17" x14ac:dyDescent="0.35">
      <c r="A130" t="s">
        <v>90</v>
      </c>
      <c r="B130"/>
      <c r="C130"/>
      <c r="D130" t="s">
        <v>91</v>
      </c>
      <c r="E130" t="s">
        <v>89</v>
      </c>
      <c r="F130" t="s">
        <v>8482</v>
      </c>
      <c r="G130" t="s">
        <v>8795</v>
      </c>
      <c r="H130" t="s">
        <v>8777</v>
      </c>
      <c r="I130" t="s">
        <v>91</v>
      </c>
      <c r="J130" t="s">
        <v>8796</v>
      </c>
      <c r="K130" t="s">
        <v>9173</v>
      </c>
      <c r="L130"/>
      <c r="M130" t="s">
        <v>8779</v>
      </c>
      <c r="N130" t="s">
        <v>8780</v>
      </c>
      <c r="O130" t="s">
        <v>8781</v>
      </c>
      <c r="P130"/>
      <c r="Q130"/>
    </row>
    <row r="131" spans="1:17" x14ac:dyDescent="0.35">
      <c r="A131" t="s">
        <v>1568</v>
      </c>
      <c r="B131"/>
      <c r="C131"/>
      <c r="D131" t="s">
        <v>511</v>
      </c>
      <c r="E131" t="s">
        <v>1567</v>
      </c>
      <c r="F131" t="s">
        <v>8483</v>
      </c>
      <c r="G131" t="s">
        <v>8788</v>
      </c>
      <c r="H131" t="s">
        <v>8808</v>
      </c>
      <c r="I131" t="s">
        <v>511</v>
      </c>
      <c r="J131" t="s">
        <v>8777</v>
      </c>
      <c r="K131" t="s">
        <v>9174</v>
      </c>
      <c r="L131"/>
      <c r="M131" t="s">
        <v>8779</v>
      </c>
      <c r="N131" t="s">
        <v>8780</v>
      </c>
      <c r="O131" t="s">
        <v>8781</v>
      </c>
      <c r="P131"/>
      <c r="Q131"/>
    </row>
    <row r="132" spans="1:17" x14ac:dyDescent="0.35">
      <c r="A132" t="s">
        <v>510</v>
      </c>
      <c r="B132"/>
      <c r="C132"/>
      <c r="D132" t="s">
        <v>511</v>
      </c>
      <c r="E132" t="s">
        <v>509</v>
      </c>
      <c r="F132" t="s">
        <v>8483</v>
      </c>
      <c r="G132" t="s">
        <v>8788</v>
      </c>
      <c r="H132" t="s">
        <v>8796</v>
      </c>
      <c r="I132" t="s">
        <v>511</v>
      </c>
      <c r="J132" t="s">
        <v>9046</v>
      </c>
      <c r="K132" t="s">
        <v>9175</v>
      </c>
      <c r="L132" t="s">
        <v>9176</v>
      </c>
      <c r="M132" t="s">
        <v>8779</v>
      </c>
      <c r="N132" t="s">
        <v>8780</v>
      </c>
      <c r="O132" t="s">
        <v>8785</v>
      </c>
      <c r="P132" t="s">
        <v>9177</v>
      </c>
      <c r="Q132" t="s">
        <v>9178</v>
      </c>
    </row>
    <row r="133" spans="1:17" x14ac:dyDescent="0.35">
      <c r="A133" t="s">
        <v>526</v>
      </c>
      <c r="B133"/>
      <c r="C133"/>
      <c r="D133" t="s">
        <v>511</v>
      </c>
      <c r="E133" t="s">
        <v>525</v>
      </c>
      <c r="F133" t="s">
        <v>8483</v>
      </c>
      <c r="G133" t="s">
        <v>8788</v>
      </c>
      <c r="H133" t="s">
        <v>8815</v>
      </c>
      <c r="I133" t="s">
        <v>511</v>
      </c>
      <c r="J133" t="s">
        <v>8849</v>
      </c>
      <c r="K133" t="s">
        <v>9179</v>
      </c>
      <c r="L133"/>
      <c r="M133" t="s">
        <v>8779</v>
      </c>
      <c r="N133" t="s">
        <v>8780</v>
      </c>
      <c r="O133" t="s">
        <v>8785</v>
      </c>
      <c r="P133" t="s">
        <v>9180</v>
      </c>
      <c r="Q133" t="s">
        <v>9181</v>
      </c>
    </row>
    <row r="134" spans="1:17" x14ac:dyDescent="0.35">
      <c r="A134" t="s">
        <v>540</v>
      </c>
      <c r="B134"/>
      <c r="C134"/>
      <c r="D134" t="s">
        <v>511</v>
      </c>
      <c r="E134" t="s">
        <v>539</v>
      </c>
      <c r="F134" t="s">
        <v>8483</v>
      </c>
      <c r="G134" t="s">
        <v>8788</v>
      </c>
      <c r="H134" t="s">
        <v>8815</v>
      </c>
      <c r="I134" t="s">
        <v>511</v>
      </c>
      <c r="J134" t="s">
        <v>9182</v>
      </c>
      <c r="K134" t="s">
        <v>9183</v>
      </c>
      <c r="L134"/>
      <c r="M134" t="s">
        <v>8779</v>
      </c>
      <c r="N134" t="s">
        <v>8780</v>
      </c>
      <c r="O134" t="s">
        <v>8785</v>
      </c>
      <c r="P134" t="s">
        <v>9184</v>
      </c>
      <c r="Q134" t="s">
        <v>9185</v>
      </c>
    </row>
    <row r="135" spans="1:17" x14ac:dyDescent="0.35">
      <c r="A135" t="s">
        <v>552</v>
      </c>
      <c r="B135"/>
      <c r="C135"/>
      <c r="D135" t="s">
        <v>511</v>
      </c>
      <c r="E135" t="s">
        <v>551</v>
      </c>
      <c r="F135" t="s">
        <v>8483</v>
      </c>
      <c r="G135" t="s">
        <v>8788</v>
      </c>
      <c r="H135" t="s">
        <v>8796</v>
      </c>
      <c r="I135" t="s">
        <v>511</v>
      </c>
      <c r="J135" t="s">
        <v>9186</v>
      </c>
      <c r="K135" t="s">
        <v>9187</v>
      </c>
      <c r="L135"/>
      <c r="M135" t="s">
        <v>8779</v>
      </c>
      <c r="N135" t="s">
        <v>8780</v>
      </c>
      <c r="O135" t="s">
        <v>8785</v>
      </c>
      <c r="P135" t="s">
        <v>9188</v>
      </c>
      <c r="Q135" t="s">
        <v>9189</v>
      </c>
    </row>
    <row r="136" spans="1:17" x14ac:dyDescent="0.35">
      <c r="A136" t="s">
        <v>299</v>
      </c>
      <c r="B136"/>
      <c r="C136"/>
      <c r="D136" t="s">
        <v>300</v>
      </c>
      <c r="E136" t="s">
        <v>298</v>
      </c>
      <c r="F136" t="s">
        <v>8486</v>
      </c>
      <c r="G136" t="s">
        <v>8776</v>
      </c>
      <c r="H136" t="s">
        <v>8808</v>
      </c>
      <c r="I136" t="s">
        <v>300</v>
      </c>
      <c r="J136" t="s">
        <v>8825</v>
      </c>
      <c r="K136" t="s">
        <v>9190</v>
      </c>
      <c r="L136"/>
      <c r="M136" t="s">
        <v>8779</v>
      </c>
      <c r="N136" t="s">
        <v>8780</v>
      </c>
      <c r="O136" t="s">
        <v>8781</v>
      </c>
      <c r="P136"/>
      <c r="Q136"/>
    </row>
    <row r="137" spans="1:17" x14ac:dyDescent="0.35">
      <c r="A137" t="s">
        <v>312</v>
      </c>
      <c r="B137"/>
      <c r="C137"/>
      <c r="D137" t="s">
        <v>300</v>
      </c>
      <c r="E137" t="s">
        <v>311</v>
      </c>
      <c r="F137" t="s">
        <v>8486</v>
      </c>
      <c r="G137" t="s">
        <v>8776</v>
      </c>
      <c r="H137" t="s">
        <v>8796</v>
      </c>
      <c r="I137" t="s">
        <v>300</v>
      </c>
      <c r="J137" t="s">
        <v>8796</v>
      </c>
      <c r="K137" t="s">
        <v>9191</v>
      </c>
      <c r="L137"/>
      <c r="M137" t="s">
        <v>8779</v>
      </c>
      <c r="N137" t="s">
        <v>8780</v>
      </c>
      <c r="O137" t="s">
        <v>8785</v>
      </c>
      <c r="P137" t="s">
        <v>9192</v>
      </c>
      <c r="Q137" t="s">
        <v>9193</v>
      </c>
    </row>
    <row r="138" spans="1:17" x14ac:dyDescent="0.35">
      <c r="A138" t="s">
        <v>322</v>
      </c>
      <c r="B138"/>
      <c r="C138"/>
      <c r="D138" t="s">
        <v>300</v>
      </c>
      <c r="E138" t="s">
        <v>321</v>
      </c>
      <c r="F138" t="s">
        <v>8486</v>
      </c>
      <c r="G138" t="s">
        <v>8776</v>
      </c>
      <c r="H138" t="s">
        <v>8815</v>
      </c>
      <c r="I138" t="s">
        <v>300</v>
      </c>
      <c r="J138" t="s">
        <v>9144</v>
      </c>
      <c r="K138" t="s">
        <v>9194</v>
      </c>
      <c r="L138" t="s">
        <v>365</v>
      </c>
      <c r="M138" t="s">
        <v>8779</v>
      </c>
      <c r="N138" t="s">
        <v>8780</v>
      </c>
      <c r="O138" t="s">
        <v>8785</v>
      </c>
      <c r="P138" t="s">
        <v>9195</v>
      </c>
      <c r="Q138" t="s">
        <v>9196</v>
      </c>
    </row>
    <row r="139" spans="1:17" x14ac:dyDescent="0.35">
      <c r="A139" t="s">
        <v>2271</v>
      </c>
      <c r="B139"/>
      <c r="C139"/>
      <c r="D139" t="s">
        <v>2272</v>
      </c>
      <c r="E139" t="s">
        <v>2270</v>
      </c>
      <c r="F139" t="s">
        <v>8493</v>
      </c>
      <c r="G139" t="s">
        <v>9197</v>
      </c>
      <c r="H139" t="s">
        <v>9198</v>
      </c>
      <c r="I139" t="s">
        <v>2272</v>
      </c>
      <c r="J139" t="s">
        <v>9199</v>
      </c>
      <c r="K139" t="s">
        <v>9200</v>
      </c>
      <c r="L139"/>
      <c r="M139" t="s">
        <v>9201</v>
      </c>
      <c r="N139">
        <v>193</v>
      </c>
      <c r="O139" t="s">
        <v>8781</v>
      </c>
      <c r="P139"/>
      <c r="Q139"/>
    </row>
    <row r="140" spans="1:17" x14ac:dyDescent="0.35">
      <c r="A140" t="s">
        <v>3378</v>
      </c>
      <c r="B140"/>
      <c r="C140"/>
      <c r="D140" t="s">
        <v>3379</v>
      </c>
      <c r="E140" t="s">
        <v>3377</v>
      </c>
      <c r="F140" t="s">
        <v>8494</v>
      </c>
      <c r="G140" t="s">
        <v>8824</v>
      </c>
      <c r="H140" t="s">
        <v>8815</v>
      </c>
      <c r="I140" t="s">
        <v>3379</v>
      </c>
      <c r="J140" t="s">
        <v>8829</v>
      </c>
      <c r="K140" t="s">
        <v>9202</v>
      </c>
      <c r="L140" t="s">
        <v>3260</v>
      </c>
      <c r="M140" t="s">
        <v>9061</v>
      </c>
      <c r="N140">
        <v>1276</v>
      </c>
      <c r="O140" t="s">
        <v>8781</v>
      </c>
      <c r="P140"/>
      <c r="Q140"/>
    </row>
    <row r="141" spans="1:17" x14ac:dyDescent="0.35">
      <c r="A141" t="s">
        <v>565</v>
      </c>
      <c r="B141"/>
      <c r="C141"/>
      <c r="D141" t="s">
        <v>566</v>
      </c>
      <c r="E141" t="s">
        <v>564</v>
      </c>
      <c r="F141" t="s">
        <v>8495</v>
      </c>
      <c r="G141" t="s">
        <v>8788</v>
      </c>
      <c r="H141" t="s">
        <v>8815</v>
      </c>
      <c r="I141" t="s">
        <v>566</v>
      </c>
      <c r="J141" t="s">
        <v>8863</v>
      </c>
      <c r="K141" t="s">
        <v>9203</v>
      </c>
      <c r="L141"/>
      <c r="M141" t="s">
        <v>8779</v>
      </c>
      <c r="N141" t="s">
        <v>8780</v>
      </c>
      <c r="O141" t="s">
        <v>8781</v>
      </c>
      <c r="P141"/>
      <c r="Q141"/>
    </row>
    <row r="142" spans="1:17" x14ac:dyDescent="0.35">
      <c r="A142" t="s">
        <v>575</v>
      </c>
      <c r="B142"/>
      <c r="C142"/>
      <c r="D142" t="s">
        <v>576</v>
      </c>
      <c r="E142" t="s">
        <v>574</v>
      </c>
      <c r="F142" t="s">
        <v>8496</v>
      </c>
      <c r="G142" t="s">
        <v>8795</v>
      </c>
      <c r="H142" t="s">
        <v>8808</v>
      </c>
      <c r="I142" t="s">
        <v>576</v>
      </c>
      <c r="J142" t="s">
        <v>8825</v>
      </c>
      <c r="K142" t="s">
        <v>9204</v>
      </c>
      <c r="L142"/>
      <c r="M142" t="s">
        <v>8779</v>
      </c>
      <c r="N142" t="s">
        <v>8780</v>
      </c>
      <c r="O142" t="s">
        <v>8781</v>
      </c>
      <c r="P142"/>
      <c r="Q142"/>
    </row>
    <row r="143" spans="1:17" x14ac:dyDescent="0.35">
      <c r="A143" t="s">
        <v>593</v>
      </c>
      <c r="B143"/>
      <c r="C143"/>
      <c r="D143" t="s">
        <v>576</v>
      </c>
      <c r="E143" t="s">
        <v>592</v>
      </c>
      <c r="F143" t="s">
        <v>8496</v>
      </c>
      <c r="G143" t="s">
        <v>8795</v>
      </c>
      <c r="H143" t="s">
        <v>8815</v>
      </c>
      <c r="I143" t="s">
        <v>576</v>
      </c>
      <c r="J143" t="s">
        <v>8934</v>
      </c>
      <c r="K143" t="s">
        <v>9205</v>
      </c>
      <c r="L143"/>
      <c r="M143" t="s">
        <v>8779</v>
      </c>
      <c r="N143" t="s">
        <v>8780</v>
      </c>
      <c r="O143" t="s">
        <v>8785</v>
      </c>
      <c r="P143" t="s">
        <v>9206</v>
      </c>
      <c r="Q143" t="s">
        <v>9207</v>
      </c>
    </row>
    <row r="144" spans="1:17" x14ac:dyDescent="0.35">
      <c r="A144" t="s">
        <v>614</v>
      </c>
      <c r="B144"/>
      <c r="C144"/>
      <c r="D144" t="s">
        <v>576</v>
      </c>
      <c r="E144" t="s">
        <v>613</v>
      </c>
      <c r="F144" t="s">
        <v>8496</v>
      </c>
      <c r="G144" t="s">
        <v>8795</v>
      </c>
      <c r="H144" t="s">
        <v>8815</v>
      </c>
      <c r="I144" t="s">
        <v>576</v>
      </c>
      <c r="J144" t="s">
        <v>8863</v>
      </c>
      <c r="K144" t="s">
        <v>9208</v>
      </c>
      <c r="L144"/>
      <c r="M144" t="s">
        <v>8779</v>
      </c>
      <c r="N144" t="s">
        <v>8780</v>
      </c>
      <c r="O144" t="s">
        <v>8785</v>
      </c>
      <c r="P144" t="s">
        <v>9209</v>
      </c>
      <c r="Q144" t="s">
        <v>9210</v>
      </c>
    </row>
    <row r="145" spans="1:17" x14ac:dyDescent="0.35">
      <c r="A145" t="s">
        <v>630</v>
      </c>
      <c r="B145"/>
      <c r="C145"/>
      <c r="D145" t="s">
        <v>576</v>
      </c>
      <c r="E145" t="s">
        <v>629</v>
      </c>
      <c r="F145" t="s">
        <v>8496</v>
      </c>
      <c r="G145" t="s">
        <v>8795</v>
      </c>
      <c r="H145" t="s">
        <v>8796</v>
      </c>
      <c r="I145" t="s">
        <v>576</v>
      </c>
      <c r="J145" t="s">
        <v>9211</v>
      </c>
      <c r="K145" t="s">
        <v>9212</v>
      </c>
      <c r="L145"/>
      <c r="M145" t="s">
        <v>8779</v>
      </c>
      <c r="N145" t="s">
        <v>8780</v>
      </c>
      <c r="O145" t="s">
        <v>8785</v>
      </c>
      <c r="P145" t="s">
        <v>9213</v>
      </c>
      <c r="Q145" t="s">
        <v>9214</v>
      </c>
    </row>
    <row r="146" spans="1:17" x14ac:dyDescent="0.35">
      <c r="A146" t="s">
        <v>2598</v>
      </c>
      <c r="B146"/>
      <c r="C146"/>
      <c r="D146" t="s">
        <v>105</v>
      </c>
      <c r="E146" t="s">
        <v>2597</v>
      </c>
      <c r="F146" t="s">
        <v>8499</v>
      </c>
      <c r="G146" t="s">
        <v>8788</v>
      </c>
      <c r="H146" t="s">
        <v>8808</v>
      </c>
      <c r="I146" t="s">
        <v>105</v>
      </c>
      <c r="J146" t="s">
        <v>8825</v>
      </c>
      <c r="K146" t="s">
        <v>9215</v>
      </c>
      <c r="L146"/>
      <c r="M146" t="s">
        <v>9216</v>
      </c>
      <c r="N146">
        <v>138</v>
      </c>
      <c r="O146" t="s">
        <v>8785</v>
      </c>
      <c r="P146" t="s">
        <v>9217</v>
      </c>
      <c r="Q146" t="s">
        <v>9218</v>
      </c>
    </row>
    <row r="147" spans="1:17" x14ac:dyDescent="0.35">
      <c r="A147" t="s">
        <v>104</v>
      </c>
      <c r="B147"/>
      <c r="C147"/>
      <c r="D147" t="s">
        <v>105</v>
      </c>
      <c r="E147" t="s">
        <v>103</v>
      </c>
      <c r="F147" t="s">
        <v>8499</v>
      </c>
      <c r="G147" t="s">
        <v>8788</v>
      </c>
      <c r="H147" t="s">
        <v>8815</v>
      </c>
      <c r="I147" t="s">
        <v>105</v>
      </c>
      <c r="J147" t="s">
        <v>9144</v>
      </c>
      <c r="K147" t="s">
        <v>9219</v>
      </c>
      <c r="L147" t="s">
        <v>9146</v>
      </c>
      <c r="M147" t="s">
        <v>8779</v>
      </c>
      <c r="N147" t="s">
        <v>8780</v>
      </c>
      <c r="O147" t="s">
        <v>8785</v>
      </c>
      <c r="P147" t="s">
        <v>9220</v>
      </c>
      <c r="Q147" t="s">
        <v>9221</v>
      </c>
    </row>
    <row r="148" spans="1:17" x14ac:dyDescent="0.35">
      <c r="A148" t="s">
        <v>2612</v>
      </c>
      <c r="B148"/>
      <c r="C148"/>
      <c r="D148" t="s">
        <v>105</v>
      </c>
      <c r="E148" t="s">
        <v>2611</v>
      </c>
      <c r="F148" t="s">
        <v>8499</v>
      </c>
      <c r="G148" t="s">
        <v>8788</v>
      </c>
      <c r="H148" t="s">
        <v>8789</v>
      </c>
      <c r="I148" t="s">
        <v>105</v>
      </c>
      <c r="J148" t="s">
        <v>9222</v>
      </c>
      <c r="K148" t="s">
        <v>9223</v>
      </c>
      <c r="L148"/>
      <c r="M148" t="s">
        <v>9216</v>
      </c>
      <c r="N148">
        <v>138</v>
      </c>
      <c r="O148" t="s">
        <v>8785</v>
      </c>
      <c r="P148" t="s">
        <v>9224</v>
      </c>
      <c r="Q148" t="s">
        <v>9225</v>
      </c>
    </row>
    <row r="149" spans="1:17" x14ac:dyDescent="0.35">
      <c r="A149" t="s">
        <v>7011</v>
      </c>
      <c r="B149"/>
      <c r="C149"/>
      <c r="D149" t="s">
        <v>1133</v>
      </c>
      <c r="E149" t="s">
        <v>7010</v>
      </c>
      <c r="F149" t="s">
        <v>8500</v>
      </c>
      <c r="G149" t="s">
        <v>8788</v>
      </c>
      <c r="H149" t="s">
        <v>8808</v>
      </c>
      <c r="I149" t="s">
        <v>1133</v>
      </c>
      <c r="J149" t="s">
        <v>8825</v>
      </c>
      <c r="K149" t="s">
        <v>9226</v>
      </c>
      <c r="L149" t="s">
        <v>9227</v>
      </c>
      <c r="M149" t="s">
        <v>8779</v>
      </c>
      <c r="N149" t="s">
        <v>8780</v>
      </c>
      <c r="O149"/>
      <c r="P149" t="s">
        <v>9228</v>
      </c>
      <c r="Q149" t="s">
        <v>9229</v>
      </c>
    </row>
    <row r="150" spans="1:17" x14ac:dyDescent="0.35">
      <c r="A150" t="s">
        <v>1132</v>
      </c>
      <c r="B150"/>
      <c r="C150"/>
      <c r="D150" t="s">
        <v>1133</v>
      </c>
      <c r="E150" t="s">
        <v>1131</v>
      </c>
      <c r="F150" t="s">
        <v>8500</v>
      </c>
      <c r="G150" t="s">
        <v>8788</v>
      </c>
      <c r="H150" t="s">
        <v>8815</v>
      </c>
      <c r="I150" t="s">
        <v>1133</v>
      </c>
      <c r="J150" t="s">
        <v>9144</v>
      </c>
      <c r="K150" t="s">
        <v>9230</v>
      </c>
      <c r="L150" t="s">
        <v>9231</v>
      </c>
      <c r="M150" t="s">
        <v>8975</v>
      </c>
      <c r="N150">
        <v>1003</v>
      </c>
      <c r="O150" t="s">
        <v>8785</v>
      </c>
      <c r="P150" t="s">
        <v>9232</v>
      </c>
      <c r="Q150" t="s">
        <v>9233</v>
      </c>
    </row>
    <row r="151" spans="1:17" x14ac:dyDescent="0.35">
      <c r="A151" t="s">
        <v>6975</v>
      </c>
      <c r="B151"/>
      <c r="C151"/>
      <c r="D151" t="s">
        <v>1133</v>
      </c>
      <c r="E151" t="s">
        <v>6974</v>
      </c>
      <c r="F151" t="s">
        <v>8500</v>
      </c>
      <c r="G151" t="s">
        <v>8788</v>
      </c>
      <c r="H151" t="s">
        <v>8789</v>
      </c>
      <c r="I151" t="s">
        <v>1133</v>
      </c>
      <c r="J151" t="s">
        <v>6974</v>
      </c>
      <c r="K151" t="s">
        <v>9234</v>
      </c>
      <c r="L151" t="s">
        <v>7011</v>
      </c>
      <c r="M151" t="s">
        <v>9235</v>
      </c>
      <c r="N151">
        <v>6</v>
      </c>
      <c r="O151" t="s">
        <v>8785</v>
      </c>
      <c r="P151" t="s">
        <v>9236</v>
      </c>
      <c r="Q151" t="s">
        <v>9237</v>
      </c>
    </row>
    <row r="152" spans="1:17" x14ac:dyDescent="0.35">
      <c r="A152" t="s">
        <v>667</v>
      </c>
      <c r="B152"/>
      <c r="C152"/>
      <c r="D152" t="s">
        <v>668</v>
      </c>
      <c r="E152" t="s">
        <v>666</v>
      </c>
      <c r="F152" t="s">
        <v>8501</v>
      </c>
      <c r="G152" t="s">
        <v>8882</v>
      </c>
      <c r="H152" t="s">
        <v>8796</v>
      </c>
      <c r="I152" t="s">
        <v>668</v>
      </c>
      <c r="J152" t="s">
        <v>8796</v>
      </c>
      <c r="K152" t="s">
        <v>9238</v>
      </c>
      <c r="L152" t="s">
        <v>9239</v>
      </c>
      <c r="M152" t="s">
        <v>8779</v>
      </c>
      <c r="N152" t="s">
        <v>8780</v>
      </c>
      <c r="O152" t="s">
        <v>8781</v>
      </c>
      <c r="P152"/>
      <c r="Q152"/>
    </row>
    <row r="153" spans="1:17" x14ac:dyDescent="0.35">
      <c r="A153" t="s">
        <v>3260</v>
      </c>
      <c r="B153"/>
      <c r="C153"/>
      <c r="D153" t="s">
        <v>3261</v>
      </c>
      <c r="E153" t="s">
        <v>3259</v>
      </c>
      <c r="F153" t="s">
        <v>8510</v>
      </c>
      <c r="G153" t="s">
        <v>8824</v>
      </c>
      <c r="H153" t="s">
        <v>8777</v>
      </c>
      <c r="I153" t="s">
        <v>3261</v>
      </c>
      <c r="J153" t="s">
        <v>8777</v>
      </c>
      <c r="K153" t="s">
        <v>9240</v>
      </c>
      <c r="L153" t="s">
        <v>9241</v>
      </c>
      <c r="M153" t="s">
        <v>8779</v>
      </c>
      <c r="N153" t="s">
        <v>8780</v>
      </c>
      <c r="O153" t="s">
        <v>8781</v>
      </c>
      <c r="P153"/>
      <c r="Q153"/>
    </row>
    <row r="154" spans="1:17" x14ac:dyDescent="0.35">
      <c r="A154" t="s">
        <v>57</v>
      </c>
      <c r="B154"/>
      <c r="C154"/>
      <c r="D154" t="s">
        <v>58</v>
      </c>
      <c r="E154" t="s">
        <v>56</v>
      </c>
      <c r="F154" t="s">
        <v>8517</v>
      </c>
      <c r="G154" t="s">
        <v>8795</v>
      </c>
      <c r="H154" t="s">
        <v>8777</v>
      </c>
      <c r="I154" t="s">
        <v>58</v>
      </c>
      <c r="J154" t="s">
        <v>8777</v>
      </c>
      <c r="K154" t="s">
        <v>9242</v>
      </c>
      <c r="L154"/>
      <c r="M154" t="s">
        <v>8779</v>
      </c>
      <c r="N154" t="s">
        <v>8780</v>
      </c>
      <c r="O154" t="s">
        <v>8781</v>
      </c>
      <c r="P154"/>
      <c r="Q154"/>
    </row>
    <row r="155" spans="1:17" x14ac:dyDescent="0.35">
      <c r="A155" t="s">
        <v>704</v>
      </c>
      <c r="B155"/>
      <c r="C155"/>
      <c r="D155" t="s">
        <v>58</v>
      </c>
      <c r="E155" t="s">
        <v>703</v>
      </c>
      <c r="F155" t="s">
        <v>8517</v>
      </c>
      <c r="G155" t="s">
        <v>8795</v>
      </c>
      <c r="H155" t="s">
        <v>8815</v>
      </c>
      <c r="I155" t="s">
        <v>58</v>
      </c>
      <c r="J155" t="s">
        <v>8863</v>
      </c>
      <c r="K155" t="s">
        <v>9243</v>
      </c>
      <c r="L155"/>
      <c r="M155" t="s">
        <v>9061</v>
      </c>
      <c r="N155">
        <v>1276</v>
      </c>
      <c r="O155" t="s">
        <v>8781</v>
      </c>
      <c r="P155"/>
      <c r="Q155"/>
    </row>
    <row r="156" spans="1:17" x14ac:dyDescent="0.35">
      <c r="A156" t="s">
        <v>332</v>
      </c>
      <c r="B156"/>
      <c r="C156"/>
      <c r="D156" t="s">
        <v>333</v>
      </c>
      <c r="E156" t="s">
        <v>331</v>
      </c>
      <c r="F156" t="s">
        <v>8520</v>
      </c>
      <c r="G156" t="s">
        <v>8788</v>
      </c>
      <c r="H156" t="s">
        <v>8865</v>
      </c>
      <c r="I156" t="s">
        <v>333</v>
      </c>
      <c r="J156" t="s">
        <v>8865</v>
      </c>
      <c r="K156" t="s">
        <v>9244</v>
      </c>
      <c r="L156"/>
      <c r="M156" t="s">
        <v>8779</v>
      </c>
      <c r="N156" t="s">
        <v>8780</v>
      </c>
      <c r="O156" t="s">
        <v>8781</v>
      </c>
      <c r="P156"/>
      <c r="Q156"/>
    </row>
    <row r="157" spans="1:17" x14ac:dyDescent="0.35">
      <c r="A157" t="s">
        <v>132</v>
      </c>
      <c r="B157"/>
      <c r="C157"/>
      <c r="D157" t="s">
        <v>133</v>
      </c>
      <c r="E157" t="s">
        <v>131</v>
      </c>
      <c r="F157" t="s">
        <v>8521</v>
      </c>
      <c r="G157" t="s">
        <v>8788</v>
      </c>
      <c r="H157" t="s">
        <v>8777</v>
      </c>
      <c r="I157" t="s">
        <v>133</v>
      </c>
      <c r="J157" t="s">
        <v>8777</v>
      </c>
      <c r="K157" t="s">
        <v>9245</v>
      </c>
      <c r="L157"/>
      <c r="M157" t="s">
        <v>8779</v>
      </c>
      <c r="N157" t="s">
        <v>8780</v>
      </c>
      <c r="O157" t="s">
        <v>8781</v>
      </c>
      <c r="P157"/>
      <c r="Q157"/>
    </row>
  </sheetData>
  <autoFilter ref="A1:Q157"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8"/>
  <sheetViews>
    <sheetView zoomScale="80" zoomScaleNormal="80" workbookViewId="0"/>
  </sheetViews>
  <sheetFormatPr defaultRowHeight="14.5" x14ac:dyDescent="0.35"/>
  <cols>
    <col min="1" max="1" width="25" style="216" customWidth="1"/>
    <col min="2" max="2" width="40" style="216" customWidth="1"/>
    <col min="3" max="4" width="10" style="216" customWidth="1"/>
    <col min="5" max="5" width="15" style="216" customWidth="1"/>
    <col min="6" max="6" width="25" style="216" customWidth="1"/>
    <col min="7" max="7" width="20" style="216" customWidth="1"/>
    <col min="8" max="8" width="15" style="216" customWidth="1"/>
    <col min="9" max="9" width="25" style="216" customWidth="1"/>
    <col min="10" max="10" width="80" style="216" customWidth="1"/>
    <col min="11" max="11" width="10" style="216" customWidth="1"/>
    <col min="12" max="12" width="25" style="216" customWidth="1"/>
  </cols>
  <sheetData>
    <row r="1" spans="1:12" x14ac:dyDescent="0.35">
      <c r="A1" s="280" t="s">
        <v>2</v>
      </c>
      <c r="B1" s="280" t="s">
        <v>0</v>
      </c>
      <c r="C1" s="280" t="s">
        <v>1</v>
      </c>
      <c r="D1" s="280" t="s">
        <v>8766</v>
      </c>
      <c r="E1" s="280" t="s">
        <v>8767</v>
      </c>
      <c r="F1" s="280" t="s">
        <v>8137</v>
      </c>
      <c r="G1" s="280" t="s">
        <v>8054</v>
      </c>
      <c r="H1" s="280" t="s">
        <v>8825</v>
      </c>
      <c r="I1" s="280" t="s">
        <v>9246</v>
      </c>
      <c r="J1" s="280" t="s">
        <v>3</v>
      </c>
      <c r="K1" s="280" t="s">
        <v>5</v>
      </c>
      <c r="L1" s="280" t="s">
        <v>9</v>
      </c>
    </row>
    <row r="2" spans="1:12" x14ac:dyDescent="0.35">
      <c r="A2" s="281"/>
      <c r="B2" s="281"/>
      <c r="C2" s="281"/>
      <c r="D2" s="281"/>
      <c r="E2" s="281"/>
      <c r="F2" s="281"/>
      <c r="G2" s="281"/>
      <c r="H2" s="281"/>
      <c r="I2" s="281"/>
      <c r="J2" s="281"/>
      <c r="K2" s="281"/>
      <c r="L2" s="281"/>
    </row>
    <row r="3" spans="1:12" x14ac:dyDescent="0.35">
      <c r="A3" s="282" t="s">
        <v>66</v>
      </c>
      <c r="B3" s="282" t="s">
        <v>64</v>
      </c>
      <c r="C3" s="282" t="s">
        <v>65</v>
      </c>
      <c r="D3" s="282" t="s">
        <v>8221</v>
      </c>
      <c r="E3" s="282" t="s">
        <v>8776</v>
      </c>
      <c r="F3" s="282" t="s">
        <v>8777</v>
      </c>
      <c r="G3" s="282" t="s">
        <v>8777</v>
      </c>
      <c r="H3" s="282" t="s">
        <v>9247</v>
      </c>
      <c r="I3" s="282" t="s">
        <v>9248</v>
      </c>
      <c r="J3" s="282" t="s">
        <v>730</v>
      </c>
      <c r="K3" s="282" t="s">
        <v>14</v>
      </c>
      <c r="L3" s="282" t="s">
        <v>17</v>
      </c>
    </row>
    <row r="4" spans="1:12" x14ac:dyDescent="0.35">
      <c r="A4" s="282" t="s">
        <v>66</v>
      </c>
      <c r="B4" s="282" t="s">
        <v>5174</v>
      </c>
      <c r="C4" s="282" t="s">
        <v>5175</v>
      </c>
      <c r="D4" s="282" t="s">
        <v>8221</v>
      </c>
      <c r="E4" s="282" t="s">
        <v>8776</v>
      </c>
      <c r="F4" s="282" t="s">
        <v>8782</v>
      </c>
      <c r="G4" s="282" t="s">
        <v>5174</v>
      </c>
      <c r="H4" s="282" t="s">
        <v>9249</v>
      </c>
      <c r="I4" s="282" t="s">
        <v>9248</v>
      </c>
      <c r="J4" s="282" t="s">
        <v>205</v>
      </c>
      <c r="K4" s="282" t="s">
        <v>19</v>
      </c>
      <c r="L4" s="282" t="s">
        <v>742</v>
      </c>
    </row>
    <row r="5" spans="1:12" x14ac:dyDescent="0.35">
      <c r="A5" s="282" t="s">
        <v>2098</v>
      </c>
      <c r="B5" s="282" t="s">
        <v>2096</v>
      </c>
      <c r="C5" s="282" t="s">
        <v>2097</v>
      </c>
      <c r="D5" s="282" t="s">
        <v>8222</v>
      </c>
      <c r="E5" s="282" t="s">
        <v>8788</v>
      </c>
      <c r="F5" s="282" t="s">
        <v>8789</v>
      </c>
      <c r="G5" s="282" t="s">
        <v>8790</v>
      </c>
      <c r="H5" s="282" t="s">
        <v>9247</v>
      </c>
      <c r="I5" s="282" t="s">
        <v>9248</v>
      </c>
      <c r="J5" s="282" t="s">
        <v>653</v>
      </c>
      <c r="K5" s="282" t="s">
        <v>30</v>
      </c>
      <c r="L5" s="282"/>
    </row>
    <row r="6" spans="1:12" x14ac:dyDescent="0.35">
      <c r="A6" s="282" t="s">
        <v>1519</v>
      </c>
      <c r="B6" s="282" t="s">
        <v>1517</v>
      </c>
      <c r="C6" s="282" t="s">
        <v>1518</v>
      </c>
      <c r="D6" s="282" t="s">
        <v>8229</v>
      </c>
      <c r="E6" s="282" t="s">
        <v>8795</v>
      </c>
      <c r="F6" s="282" t="s">
        <v>8796</v>
      </c>
      <c r="G6" s="282" t="s">
        <v>1517</v>
      </c>
      <c r="H6" s="282" t="s">
        <v>9247</v>
      </c>
      <c r="I6" s="282" t="s">
        <v>9248</v>
      </c>
      <c r="J6" s="282" t="s">
        <v>648</v>
      </c>
      <c r="K6" s="282" t="s">
        <v>92</v>
      </c>
      <c r="L6" s="282"/>
    </row>
    <row r="7" spans="1:12" x14ac:dyDescent="0.35">
      <c r="A7" s="282" t="s">
        <v>1529</v>
      </c>
      <c r="B7" s="282" t="s">
        <v>1527</v>
      </c>
      <c r="C7" s="282" t="s">
        <v>1528</v>
      </c>
      <c r="D7" s="282" t="s">
        <v>8236</v>
      </c>
      <c r="E7" s="282" t="s">
        <v>8795</v>
      </c>
      <c r="F7" s="282" t="s">
        <v>8796</v>
      </c>
      <c r="G7" s="282" t="s">
        <v>1527</v>
      </c>
      <c r="H7" s="282" t="s">
        <v>9247</v>
      </c>
      <c r="I7" s="282" t="s">
        <v>9248</v>
      </c>
      <c r="J7" s="282" t="s">
        <v>560</v>
      </c>
      <c r="K7" s="282"/>
      <c r="L7" s="282"/>
    </row>
    <row r="8" spans="1:12" x14ac:dyDescent="0.35">
      <c r="A8" s="282" t="s">
        <v>677</v>
      </c>
      <c r="B8" s="282" t="s">
        <v>675</v>
      </c>
      <c r="C8" s="282" t="s">
        <v>676</v>
      </c>
      <c r="D8" s="282" t="s">
        <v>8237</v>
      </c>
      <c r="E8" s="282" t="s">
        <v>8788</v>
      </c>
      <c r="F8" s="282" t="s">
        <v>8777</v>
      </c>
      <c r="G8" s="282" t="s">
        <v>8804</v>
      </c>
      <c r="H8" s="282" t="s">
        <v>9247</v>
      </c>
      <c r="I8" s="282" t="s">
        <v>9248</v>
      </c>
      <c r="J8" s="282" t="s">
        <v>41</v>
      </c>
      <c r="K8" s="282"/>
      <c r="L8" s="282"/>
    </row>
    <row r="9" spans="1:12" x14ac:dyDescent="0.35">
      <c r="A9" s="282" t="s">
        <v>406</v>
      </c>
      <c r="B9" s="282" t="s">
        <v>404</v>
      </c>
      <c r="C9" s="282" t="s">
        <v>405</v>
      </c>
      <c r="D9" s="282" t="s">
        <v>8242</v>
      </c>
      <c r="E9" s="282" t="s">
        <v>8788</v>
      </c>
      <c r="F9" s="282" t="s">
        <v>8796</v>
      </c>
      <c r="G9" s="282" t="s">
        <v>8796</v>
      </c>
      <c r="H9" s="282" t="s">
        <v>9247</v>
      </c>
      <c r="I9" s="282" t="s">
        <v>9248</v>
      </c>
      <c r="J9" s="282" t="s">
        <v>39</v>
      </c>
      <c r="K9" s="282"/>
      <c r="L9" s="282"/>
    </row>
    <row r="10" spans="1:12" x14ac:dyDescent="0.35">
      <c r="A10" s="282" t="s">
        <v>139</v>
      </c>
      <c r="B10" s="282" t="s">
        <v>1378</v>
      </c>
      <c r="C10" s="282" t="s">
        <v>1379</v>
      </c>
      <c r="D10" s="282" t="s">
        <v>8243</v>
      </c>
      <c r="E10" s="282" t="s">
        <v>8776</v>
      </c>
      <c r="F10" s="282" t="s">
        <v>8808</v>
      </c>
      <c r="G10" s="282" t="s">
        <v>8809</v>
      </c>
      <c r="H10" s="282" t="s">
        <v>9247</v>
      </c>
      <c r="I10" s="282" t="s">
        <v>9250</v>
      </c>
      <c r="J10" s="282" t="s">
        <v>37</v>
      </c>
      <c r="K10" s="282"/>
      <c r="L10" s="282"/>
    </row>
    <row r="11" spans="1:12" x14ac:dyDescent="0.35">
      <c r="A11" s="282" t="s">
        <v>139</v>
      </c>
      <c r="B11" s="282" t="s">
        <v>137</v>
      </c>
      <c r="C11" s="282" t="s">
        <v>138</v>
      </c>
      <c r="D11" s="282" t="s">
        <v>8243</v>
      </c>
      <c r="E11" s="282" t="s">
        <v>8776</v>
      </c>
      <c r="F11" s="282" t="s">
        <v>8815</v>
      </c>
      <c r="G11" s="282" t="s">
        <v>8816</v>
      </c>
      <c r="H11" s="282" t="s">
        <v>9249</v>
      </c>
      <c r="I11" s="282" t="s">
        <v>9248</v>
      </c>
      <c r="J11" s="282" t="s">
        <v>13</v>
      </c>
      <c r="K11" s="282"/>
      <c r="L11" s="282"/>
    </row>
    <row r="12" spans="1:12" x14ac:dyDescent="0.35">
      <c r="A12" s="282" t="s">
        <v>139</v>
      </c>
      <c r="B12" s="282" t="s">
        <v>5245</v>
      </c>
      <c r="C12" s="282" t="s">
        <v>5246</v>
      </c>
      <c r="D12" s="282" t="s">
        <v>8243</v>
      </c>
      <c r="E12" s="282" t="s">
        <v>8776</v>
      </c>
      <c r="F12" s="282" t="s">
        <v>8821</v>
      </c>
      <c r="G12" s="282" t="s">
        <v>8822</v>
      </c>
      <c r="H12" s="282" t="s">
        <v>9249</v>
      </c>
      <c r="I12" s="282" t="s">
        <v>9248</v>
      </c>
      <c r="J12" s="282" t="s">
        <v>18</v>
      </c>
      <c r="K12" s="282"/>
      <c r="L12" s="282"/>
    </row>
    <row r="13" spans="1:12" x14ac:dyDescent="0.35">
      <c r="A13" s="282" t="s">
        <v>3137</v>
      </c>
      <c r="B13" s="282" t="s">
        <v>3135</v>
      </c>
      <c r="C13" s="282" t="s">
        <v>3136</v>
      </c>
      <c r="D13" s="282" t="s">
        <v>8258</v>
      </c>
      <c r="E13" s="282" t="s">
        <v>8824</v>
      </c>
      <c r="F13" s="282" t="s">
        <v>8808</v>
      </c>
      <c r="G13" s="282" t="s">
        <v>8825</v>
      </c>
      <c r="H13" s="282" t="s">
        <v>9247</v>
      </c>
      <c r="I13" s="282" t="s">
        <v>9250</v>
      </c>
      <c r="J13" s="282" t="s">
        <v>21</v>
      </c>
      <c r="K13" s="282"/>
      <c r="L13" s="282"/>
    </row>
    <row r="14" spans="1:12" x14ac:dyDescent="0.35">
      <c r="A14" s="282" t="s">
        <v>3137</v>
      </c>
      <c r="B14" s="282" t="s">
        <v>3147</v>
      </c>
      <c r="C14" s="282" t="s">
        <v>3148</v>
      </c>
      <c r="D14" s="282" t="s">
        <v>8258</v>
      </c>
      <c r="E14" s="282" t="s">
        <v>8824</v>
      </c>
      <c r="F14" s="282" t="s">
        <v>8815</v>
      </c>
      <c r="G14" s="282" t="s">
        <v>8829</v>
      </c>
      <c r="H14" s="282" t="s">
        <v>9249</v>
      </c>
      <c r="I14" s="282" t="s">
        <v>9248</v>
      </c>
      <c r="J14" s="282" t="s">
        <v>660</v>
      </c>
      <c r="K14" s="282"/>
      <c r="L14" s="282"/>
    </row>
    <row r="15" spans="1:12" x14ac:dyDescent="0.35">
      <c r="A15" s="282" t="s">
        <v>3137</v>
      </c>
      <c r="B15" s="282" t="s">
        <v>3158</v>
      </c>
      <c r="C15" s="282" t="s">
        <v>3159</v>
      </c>
      <c r="D15" s="282" t="s">
        <v>8258</v>
      </c>
      <c r="E15" s="282" t="s">
        <v>8824</v>
      </c>
      <c r="F15" s="282" t="s">
        <v>8821</v>
      </c>
      <c r="G15" s="282" t="s">
        <v>8833</v>
      </c>
      <c r="H15" s="282" t="s">
        <v>9249</v>
      </c>
      <c r="I15" s="282" t="s">
        <v>9248</v>
      </c>
      <c r="J15" s="282" t="s">
        <v>643</v>
      </c>
      <c r="K15" s="282"/>
      <c r="L15" s="282"/>
    </row>
    <row r="16" spans="1:12" x14ac:dyDescent="0.35">
      <c r="A16" s="282" t="s">
        <v>199</v>
      </c>
      <c r="B16" s="282" t="s">
        <v>197</v>
      </c>
      <c r="C16" s="282" t="s">
        <v>198</v>
      </c>
      <c r="D16" s="282" t="s">
        <v>8267</v>
      </c>
      <c r="E16" s="282" t="s">
        <v>8788</v>
      </c>
      <c r="F16" s="282" t="s">
        <v>8777</v>
      </c>
      <c r="G16" s="282" t="s">
        <v>8777</v>
      </c>
      <c r="H16" s="282" t="s">
        <v>9247</v>
      </c>
      <c r="I16" s="282" t="s">
        <v>9248</v>
      </c>
      <c r="J16" s="282" t="s">
        <v>664</v>
      </c>
      <c r="K16" s="282"/>
      <c r="L16" s="282"/>
    </row>
    <row r="17" spans="1:12" x14ac:dyDescent="0.35">
      <c r="A17" s="282" t="s">
        <v>3180</v>
      </c>
      <c r="B17" s="282" t="s">
        <v>3178</v>
      </c>
      <c r="C17" s="282" t="s">
        <v>3179</v>
      </c>
      <c r="D17" s="282" t="s">
        <v>8272</v>
      </c>
      <c r="E17" s="282" t="s">
        <v>8824</v>
      </c>
      <c r="F17" s="282" t="s">
        <v>8815</v>
      </c>
      <c r="G17" s="282" t="s">
        <v>8829</v>
      </c>
      <c r="H17" s="282" t="s">
        <v>9247</v>
      </c>
      <c r="I17" s="282" t="s">
        <v>9248</v>
      </c>
      <c r="J17" s="282" t="s">
        <v>646</v>
      </c>
      <c r="K17" s="282"/>
      <c r="L17" s="282"/>
    </row>
    <row r="18" spans="1:12" x14ac:dyDescent="0.35">
      <c r="A18" s="282" t="s">
        <v>252</v>
      </c>
      <c r="B18" s="282" t="s">
        <v>250</v>
      </c>
      <c r="C18" s="282" t="s">
        <v>251</v>
      </c>
      <c r="D18" s="282" t="s">
        <v>8277</v>
      </c>
      <c r="E18" s="282" t="s">
        <v>8788</v>
      </c>
      <c r="F18" s="282" t="s">
        <v>8808</v>
      </c>
      <c r="G18" s="282" t="s">
        <v>8825</v>
      </c>
      <c r="H18" s="282" t="s">
        <v>9247</v>
      </c>
      <c r="I18" s="282" t="s">
        <v>9250</v>
      </c>
      <c r="J18" s="282" t="s">
        <v>662</v>
      </c>
      <c r="K18" s="282"/>
      <c r="L18" s="282"/>
    </row>
    <row r="19" spans="1:12" x14ac:dyDescent="0.35">
      <c r="A19" s="282" t="s">
        <v>252</v>
      </c>
      <c r="B19" s="282" t="s">
        <v>254</v>
      </c>
      <c r="C19" s="282" t="s">
        <v>255</v>
      </c>
      <c r="D19" s="282" t="s">
        <v>8277</v>
      </c>
      <c r="E19" s="282" t="s">
        <v>8788</v>
      </c>
      <c r="F19" s="282" t="s">
        <v>8796</v>
      </c>
      <c r="G19" s="282" t="s">
        <v>8841</v>
      </c>
      <c r="H19" s="282" t="s">
        <v>9249</v>
      </c>
      <c r="I19" s="282" t="s">
        <v>9248</v>
      </c>
      <c r="J19" s="282" t="s">
        <v>636</v>
      </c>
      <c r="K19" s="282"/>
      <c r="L19" s="282"/>
    </row>
    <row r="20" spans="1:12" x14ac:dyDescent="0.35">
      <c r="A20" s="282" t="s">
        <v>252</v>
      </c>
      <c r="B20" s="282" t="s">
        <v>264</v>
      </c>
      <c r="C20" s="282" t="s">
        <v>265</v>
      </c>
      <c r="D20" s="282" t="s">
        <v>8277</v>
      </c>
      <c r="E20" s="282" t="s">
        <v>8788</v>
      </c>
      <c r="F20" s="282" t="s">
        <v>8796</v>
      </c>
      <c r="G20" s="282" t="s">
        <v>8845</v>
      </c>
      <c r="H20" s="282" t="s">
        <v>9249</v>
      </c>
      <c r="I20" s="282" t="s">
        <v>9248</v>
      </c>
      <c r="J20" s="282" t="s">
        <v>35</v>
      </c>
      <c r="K20" s="282"/>
      <c r="L20" s="282"/>
    </row>
    <row r="21" spans="1:12" x14ac:dyDescent="0.35">
      <c r="A21" s="282" t="s">
        <v>252</v>
      </c>
      <c r="B21" s="282" t="s">
        <v>271</v>
      </c>
      <c r="C21" s="282" t="s">
        <v>272</v>
      </c>
      <c r="D21" s="282" t="s">
        <v>8277</v>
      </c>
      <c r="E21" s="282" t="s">
        <v>8788</v>
      </c>
      <c r="F21" s="282" t="s">
        <v>8815</v>
      </c>
      <c r="G21" s="282" t="s">
        <v>8849</v>
      </c>
      <c r="H21" s="282" t="s">
        <v>9249</v>
      </c>
      <c r="I21" s="282" t="s">
        <v>9248</v>
      </c>
      <c r="J21" s="282" t="s">
        <v>48</v>
      </c>
      <c r="K21" s="282"/>
      <c r="L21" s="282"/>
    </row>
    <row r="22" spans="1:12" x14ac:dyDescent="0.35">
      <c r="A22" s="282" t="s">
        <v>282</v>
      </c>
      <c r="B22" s="282" t="s">
        <v>280</v>
      </c>
      <c r="C22" s="282" t="s">
        <v>281</v>
      </c>
      <c r="D22" s="282" t="s">
        <v>8278</v>
      </c>
      <c r="E22" s="282" t="s">
        <v>8788</v>
      </c>
      <c r="F22" s="282" t="s">
        <v>8777</v>
      </c>
      <c r="G22" s="282" t="s">
        <v>8777</v>
      </c>
      <c r="H22" s="282" t="s">
        <v>9247</v>
      </c>
      <c r="I22" s="282" t="s">
        <v>9248</v>
      </c>
      <c r="J22" s="282" t="s">
        <v>23</v>
      </c>
      <c r="K22" s="282"/>
      <c r="L22" s="282"/>
    </row>
    <row r="23" spans="1:12" x14ac:dyDescent="0.35">
      <c r="A23" s="282" t="s">
        <v>1591</v>
      </c>
      <c r="B23" s="282" t="s">
        <v>1589</v>
      </c>
      <c r="C23" s="282" t="s">
        <v>1590</v>
      </c>
      <c r="D23" s="282" t="s">
        <v>8279</v>
      </c>
      <c r="E23" s="282" t="s">
        <v>8788</v>
      </c>
      <c r="F23" s="282" t="s">
        <v>8777</v>
      </c>
      <c r="G23" s="282" t="s">
        <v>8777</v>
      </c>
      <c r="H23" s="282" t="s">
        <v>9247</v>
      </c>
      <c r="I23" s="282" t="s">
        <v>9248</v>
      </c>
      <c r="J23" s="282" t="s">
        <v>25</v>
      </c>
      <c r="K23" s="282"/>
      <c r="L23" s="282"/>
    </row>
    <row r="24" spans="1:12" x14ac:dyDescent="0.35">
      <c r="A24" s="282" t="s">
        <v>3494</v>
      </c>
      <c r="B24" s="282" t="s">
        <v>3492</v>
      </c>
      <c r="C24" s="282" t="s">
        <v>3493</v>
      </c>
      <c r="D24" s="282" t="s">
        <v>8280</v>
      </c>
      <c r="E24" s="282" t="s">
        <v>8824</v>
      </c>
      <c r="F24" s="282" t="s">
        <v>8777</v>
      </c>
      <c r="G24" s="282" t="s">
        <v>8777</v>
      </c>
      <c r="H24" s="282" t="s">
        <v>9247</v>
      </c>
      <c r="I24" s="282" t="s">
        <v>9248</v>
      </c>
      <c r="J24" s="282" t="s">
        <v>3056</v>
      </c>
      <c r="K24" s="282"/>
      <c r="L24" s="282"/>
    </row>
    <row r="25" spans="1:12" x14ac:dyDescent="0.35">
      <c r="A25" s="282" t="s">
        <v>3494</v>
      </c>
      <c r="B25" s="282" t="s">
        <v>3504</v>
      </c>
      <c r="C25" s="282" t="s">
        <v>3505</v>
      </c>
      <c r="D25" s="282" t="s">
        <v>8280</v>
      </c>
      <c r="E25" s="282" t="s">
        <v>8824</v>
      </c>
      <c r="F25" s="282" t="s">
        <v>8815</v>
      </c>
      <c r="G25" s="282" t="s">
        <v>8857</v>
      </c>
      <c r="H25" s="282" t="s">
        <v>9249</v>
      </c>
      <c r="I25" s="282" t="s">
        <v>9248</v>
      </c>
      <c r="J25" s="282" t="s">
        <v>3068</v>
      </c>
      <c r="K25" s="282"/>
      <c r="L25" s="282"/>
    </row>
    <row r="26" spans="1:12" x14ac:dyDescent="0.35">
      <c r="A26" s="282" t="s">
        <v>3201</v>
      </c>
      <c r="B26" s="282" t="s">
        <v>3199</v>
      </c>
      <c r="C26" s="282" t="s">
        <v>3200</v>
      </c>
      <c r="D26" s="282" t="s">
        <v>8285</v>
      </c>
      <c r="E26" s="282" t="s">
        <v>8824</v>
      </c>
      <c r="F26" s="282" t="s">
        <v>8815</v>
      </c>
      <c r="G26" s="282" t="s">
        <v>8859</v>
      </c>
      <c r="H26" s="282" t="s">
        <v>9247</v>
      </c>
      <c r="I26" s="282" t="s">
        <v>9248</v>
      </c>
      <c r="J26" s="282" t="s">
        <v>3058</v>
      </c>
      <c r="K26" s="282"/>
      <c r="L26" s="282"/>
    </row>
    <row r="27" spans="1:12" x14ac:dyDescent="0.35">
      <c r="A27" s="282" t="s">
        <v>339</v>
      </c>
      <c r="B27" s="282" t="s">
        <v>1175</v>
      </c>
      <c r="C27" s="282" t="s">
        <v>1176</v>
      </c>
      <c r="D27" s="282" t="s">
        <v>8294</v>
      </c>
      <c r="E27" s="282" t="s">
        <v>8788</v>
      </c>
      <c r="F27" s="282" t="s">
        <v>8808</v>
      </c>
      <c r="G27" s="282" t="s">
        <v>8825</v>
      </c>
      <c r="H27" s="282" t="s">
        <v>9247</v>
      </c>
      <c r="I27" s="282" t="s">
        <v>9250</v>
      </c>
      <c r="J27" s="282" t="s">
        <v>3070</v>
      </c>
      <c r="K27" s="282"/>
      <c r="L27" s="282"/>
    </row>
    <row r="28" spans="1:12" x14ac:dyDescent="0.35">
      <c r="A28" s="282" t="s">
        <v>339</v>
      </c>
      <c r="B28" s="282" t="s">
        <v>337</v>
      </c>
      <c r="C28" s="282" t="s">
        <v>338</v>
      </c>
      <c r="D28" s="282" t="s">
        <v>8294</v>
      </c>
      <c r="E28" s="282" t="s">
        <v>8788</v>
      </c>
      <c r="F28" s="282" t="s">
        <v>8815</v>
      </c>
      <c r="G28" s="282" t="s">
        <v>8863</v>
      </c>
      <c r="H28" s="282" t="s">
        <v>9249</v>
      </c>
      <c r="I28" s="282" t="s">
        <v>9248</v>
      </c>
      <c r="J28" s="282" t="s">
        <v>3053</v>
      </c>
      <c r="K28" s="282"/>
      <c r="L28" s="282"/>
    </row>
    <row r="29" spans="1:12" x14ac:dyDescent="0.35">
      <c r="A29" s="282" t="s">
        <v>339</v>
      </c>
      <c r="B29" s="282" t="s">
        <v>346</v>
      </c>
      <c r="C29" s="282" t="s">
        <v>347</v>
      </c>
      <c r="D29" s="282" t="s">
        <v>8294</v>
      </c>
      <c r="E29" s="282" t="s">
        <v>8788</v>
      </c>
      <c r="F29" s="282" t="s">
        <v>8865</v>
      </c>
      <c r="G29" s="282" t="s">
        <v>8865</v>
      </c>
      <c r="H29" s="282" t="s">
        <v>9249</v>
      </c>
      <c r="I29" s="282" t="s">
        <v>9248</v>
      </c>
      <c r="J29" s="282" t="s">
        <v>3066</v>
      </c>
      <c r="K29" s="282"/>
      <c r="L29" s="282"/>
    </row>
    <row r="30" spans="1:12" x14ac:dyDescent="0.35">
      <c r="A30" s="282" t="s">
        <v>3213</v>
      </c>
      <c r="B30" s="282" t="s">
        <v>3211</v>
      </c>
      <c r="C30" s="282" t="s">
        <v>3212</v>
      </c>
      <c r="D30" s="282" t="s">
        <v>8299</v>
      </c>
      <c r="E30" s="282" t="s">
        <v>8824</v>
      </c>
      <c r="F30" s="282" t="s">
        <v>8815</v>
      </c>
      <c r="G30" s="282" t="s">
        <v>8857</v>
      </c>
      <c r="H30" s="282" t="s">
        <v>9247</v>
      </c>
      <c r="I30" s="282" t="s">
        <v>9248</v>
      </c>
      <c r="J30" s="282" t="s">
        <v>3060</v>
      </c>
      <c r="K30" s="282"/>
      <c r="L30" s="282"/>
    </row>
    <row r="31" spans="1:12" x14ac:dyDescent="0.35">
      <c r="A31" s="282" t="s">
        <v>416</v>
      </c>
      <c r="B31" s="282" t="s">
        <v>414</v>
      </c>
      <c r="C31" s="282" t="s">
        <v>415</v>
      </c>
      <c r="D31" s="282" t="s">
        <v>8300</v>
      </c>
      <c r="E31" s="282" t="s">
        <v>8788</v>
      </c>
      <c r="F31" s="282" t="s">
        <v>8815</v>
      </c>
      <c r="G31" s="282" t="s">
        <v>8863</v>
      </c>
      <c r="H31" s="282" t="s">
        <v>9249</v>
      </c>
      <c r="I31" s="282" t="s">
        <v>9248</v>
      </c>
      <c r="J31" s="282" t="s">
        <v>3064</v>
      </c>
      <c r="K31" s="282"/>
      <c r="L31" s="282"/>
    </row>
    <row r="32" spans="1:12" x14ac:dyDescent="0.35">
      <c r="A32" s="282" t="s">
        <v>416</v>
      </c>
      <c r="B32" s="282" t="s">
        <v>424</v>
      </c>
      <c r="C32" s="282" t="s">
        <v>425</v>
      </c>
      <c r="D32" s="282" t="s">
        <v>8300</v>
      </c>
      <c r="E32" s="282" t="s">
        <v>8788</v>
      </c>
      <c r="F32" s="282" t="s">
        <v>8815</v>
      </c>
      <c r="G32" s="282" t="s">
        <v>8869</v>
      </c>
      <c r="H32" s="282" t="s">
        <v>9249</v>
      </c>
      <c r="I32" s="282" t="s">
        <v>9248</v>
      </c>
      <c r="J32" s="282" t="s">
        <v>3062</v>
      </c>
      <c r="K32" s="282"/>
      <c r="L32" s="282"/>
    </row>
    <row r="33" spans="1:12" x14ac:dyDescent="0.35">
      <c r="A33" s="282" t="s">
        <v>416</v>
      </c>
      <c r="B33" s="282" t="s">
        <v>1409</v>
      </c>
      <c r="C33" s="282" t="s">
        <v>1410</v>
      </c>
      <c r="D33" s="282" t="s">
        <v>8300</v>
      </c>
      <c r="E33" s="282" t="s">
        <v>8788</v>
      </c>
      <c r="F33" s="282" t="s">
        <v>8808</v>
      </c>
      <c r="G33" s="282" t="s">
        <v>8825</v>
      </c>
      <c r="H33" s="282" t="s">
        <v>9247</v>
      </c>
      <c r="I33" s="282" t="s">
        <v>9250</v>
      </c>
      <c r="J33" s="282"/>
      <c r="K33" s="282"/>
      <c r="L33" s="282"/>
    </row>
    <row r="34" spans="1:12" x14ac:dyDescent="0.35">
      <c r="A34" s="282" t="s">
        <v>3225</v>
      </c>
      <c r="B34" s="282" t="s">
        <v>3223</v>
      </c>
      <c r="C34" s="282" t="s">
        <v>3224</v>
      </c>
      <c r="D34" s="282" t="s">
        <v>8301</v>
      </c>
      <c r="E34" s="282" t="s">
        <v>8824</v>
      </c>
      <c r="F34" s="282" t="s">
        <v>8815</v>
      </c>
      <c r="G34" s="282" t="s">
        <v>8857</v>
      </c>
      <c r="H34" s="282" t="s">
        <v>9247</v>
      </c>
      <c r="I34" s="282" t="s">
        <v>9248</v>
      </c>
      <c r="J34" s="282"/>
      <c r="K34" s="282"/>
      <c r="L34" s="282"/>
    </row>
    <row r="35" spans="1:12" x14ac:dyDescent="0.35">
      <c r="A35" s="282" t="s">
        <v>194</v>
      </c>
      <c r="B35" s="282" t="s">
        <v>192</v>
      </c>
      <c r="C35" s="282" t="s">
        <v>193</v>
      </c>
      <c r="D35" s="282" t="s">
        <v>8302</v>
      </c>
      <c r="E35" s="282" t="s">
        <v>8788</v>
      </c>
      <c r="F35" s="282" t="s">
        <v>8815</v>
      </c>
      <c r="G35" s="282" t="s">
        <v>8876</v>
      </c>
      <c r="H35" s="282" t="s">
        <v>9247</v>
      </c>
      <c r="I35" s="282" t="s">
        <v>9248</v>
      </c>
      <c r="J35" s="282"/>
      <c r="K35" s="282"/>
      <c r="L35" s="282"/>
    </row>
    <row r="36" spans="1:12" x14ac:dyDescent="0.35">
      <c r="A36" s="282" t="s">
        <v>292</v>
      </c>
      <c r="B36" s="282" t="s">
        <v>290</v>
      </c>
      <c r="C36" s="282" t="s">
        <v>291</v>
      </c>
      <c r="D36" s="282" t="s">
        <v>8303</v>
      </c>
      <c r="E36" s="282" t="s">
        <v>8788</v>
      </c>
      <c r="F36" s="282" t="s">
        <v>8777</v>
      </c>
      <c r="G36" s="282" t="s">
        <v>8777</v>
      </c>
      <c r="H36" s="282" t="s">
        <v>9247</v>
      </c>
      <c r="I36" s="282" t="s">
        <v>9248</v>
      </c>
      <c r="J36" s="282"/>
      <c r="K36" s="282"/>
      <c r="L36" s="282"/>
    </row>
    <row r="37" spans="1:12" x14ac:dyDescent="0.35">
      <c r="A37" s="282" t="s">
        <v>356</v>
      </c>
      <c r="B37" s="282" t="s">
        <v>354</v>
      </c>
      <c r="C37" s="282" t="s">
        <v>355</v>
      </c>
      <c r="D37" s="282" t="s">
        <v>8304</v>
      </c>
      <c r="E37" s="282" t="s">
        <v>8882</v>
      </c>
      <c r="F37" s="282" t="s">
        <v>8815</v>
      </c>
      <c r="G37" s="282" t="s">
        <v>8863</v>
      </c>
      <c r="H37" s="282" t="s">
        <v>9247</v>
      </c>
      <c r="I37" s="282" t="s">
        <v>9248</v>
      </c>
      <c r="J37" s="282"/>
      <c r="K37" s="282"/>
      <c r="L37" s="282"/>
    </row>
    <row r="38" spans="1:12" x14ac:dyDescent="0.35">
      <c r="A38" s="282" t="s">
        <v>431</v>
      </c>
      <c r="B38" s="282" t="s">
        <v>429</v>
      </c>
      <c r="C38" s="282" t="s">
        <v>430</v>
      </c>
      <c r="D38" s="282" t="s">
        <v>8307</v>
      </c>
      <c r="E38" s="282" t="s">
        <v>8788</v>
      </c>
      <c r="F38" s="282" t="s">
        <v>8777</v>
      </c>
      <c r="G38" s="282" t="s">
        <v>8777</v>
      </c>
      <c r="H38" s="282" t="s">
        <v>9247</v>
      </c>
      <c r="I38" s="282" t="s">
        <v>9248</v>
      </c>
      <c r="J38" s="282"/>
      <c r="K38" s="282"/>
      <c r="L38" s="282"/>
    </row>
    <row r="39" spans="1:12" x14ac:dyDescent="0.35">
      <c r="A39" s="282" t="s">
        <v>431</v>
      </c>
      <c r="B39" s="282" t="s">
        <v>1420</v>
      </c>
      <c r="C39" s="282" t="s">
        <v>1421</v>
      </c>
      <c r="D39" s="282" t="s">
        <v>8307</v>
      </c>
      <c r="E39" s="282" t="s">
        <v>8788</v>
      </c>
      <c r="F39" s="282" t="s">
        <v>8815</v>
      </c>
      <c r="G39" s="282" t="s">
        <v>1420</v>
      </c>
      <c r="H39" s="282" t="s">
        <v>9249</v>
      </c>
      <c r="I39" s="282" t="s">
        <v>9248</v>
      </c>
      <c r="J39" s="282"/>
      <c r="K39" s="282"/>
      <c r="L39" s="282"/>
    </row>
    <row r="40" spans="1:12" x14ac:dyDescent="0.35">
      <c r="A40" s="282" t="s">
        <v>431</v>
      </c>
      <c r="B40" s="282" t="s">
        <v>1881</v>
      </c>
      <c r="C40" s="282" t="s">
        <v>1882</v>
      </c>
      <c r="D40" s="282" t="s">
        <v>8307</v>
      </c>
      <c r="E40" s="282" t="s">
        <v>8788</v>
      </c>
      <c r="F40" s="282" t="s">
        <v>8796</v>
      </c>
      <c r="G40" s="282" t="s">
        <v>1881</v>
      </c>
      <c r="H40" s="282" t="s">
        <v>9249</v>
      </c>
      <c r="I40" s="282" t="s">
        <v>9248</v>
      </c>
      <c r="J40" s="282"/>
      <c r="K40" s="282"/>
      <c r="L40" s="282"/>
    </row>
    <row r="41" spans="1:12" x14ac:dyDescent="0.35">
      <c r="A41" s="282" t="s">
        <v>431</v>
      </c>
      <c r="B41" s="282" t="s">
        <v>2463</v>
      </c>
      <c r="C41" s="282" t="s">
        <v>2464</v>
      </c>
      <c r="D41" s="282" t="s">
        <v>8307</v>
      </c>
      <c r="E41" s="282" t="s">
        <v>8788</v>
      </c>
      <c r="F41" s="282" t="s">
        <v>8865</v>
      </c>
      <c r="G41" s="282" t="s">
        <v>8865</v>
      </c>
      <c r="H41" s="282" t="s">
        <v>9249</v>
      </c>
      <c r="I41" s="282" t="s">
        <v>9248</v>
      </c>
      <c r="J41" s="282"/>
      <c r="K41" s="282"/>
      <c r="L41" s="282"/>
    </row>
    <row r="42" spans="1:12" x14ac:dyDescent="0.35">
      <c r="A42" s="282" t="s">
        <v>122</v>
      </c>
      <c r="B42" s="282" t="s">
        <v>120</v>
      </c>
      <c r="C42" s="282" t="s">
        <v>121</v>
      </c>
      <c r="D42" s="282" t="s">
        <v>8332</v>
      </c>
      <c r="E42" s="282" t="s">
        <v>8882</v>
      </c>
      <c r="F42" s="282" t="s">
        <v>8815</v>
      </c>
      <c r="G42" s="282" t="s">
        <v>8863</v>
      </c>
      <c r="H42" s="282" t="s">
        <v>9247</v>
      </c>
      <c r="I42" s="282" t="s">
        <v>9248</v>
      </c>
      <c r="J42" s="282"/>
      <c r="K42" s="282"/>
      <c r="L42" s="282"/>
    </row>
    <row r="43" spans="1:12" x14ac:dyDescent="0.35">
      <c r="A43" s="282" t="s">
        <v>3343</v>
      </c>
      <c r="B43" s="282" t="s">
        <v>3341</v>
      </c>
      <c r="C43" s="282" t="s">
        <v>3342</v>
      </c>
      <c r="D43" s="282" t="s">
        <v>8335</v>
      </c>
      <c r="E43" s="282" t="s">
        <v>8824</v>
      </c>
      <c r="F43" s="282" t="s">
        <v>8777</v>
      </c>
      <c r="G43" s="282" t="s">
        <v>8777</v>
      </c>
      <c r="H43" s="282" t="s">
        <v>9247</v>
      </c>
      <c r="I43" s="282" t="s">
        <v>9248</v>
      </c>
      <c r="J43" s="282"/>
      <c r="K43" s="282"/>
      <c r="L43" s="282"/>
    </row>
    <row r="44" spans="1:12" x14ac:dyDescent="0.35">
      <c r="A44" s="282" t="s">
        <v>3355</v>
      </c>
      <c r="B44" s="282" t="s">
        <v>3353</v>
      </c>
      <c r="C44" s="282" t="s">
        <v>3354</v>
      </c>
      <c r="D44" s="282" t="s">
        <v>8338</v>
      </c>
      <c r="E44" s="282" t="s">
        <v>8824</v>
      </c>
      <c r="F44" s="282" t="s">
        <v>8777</v>
      </c>
      <c r="G44" s="282" t="s">
        <v>8777</v>
      </c>
      <c r="H44" s="282" t="s">
        <v>9247</v>
      </c>
      <c r="I44" s="282" t="s">
        <v>9248</v>
      </c>
      <c r="J44" s="282"/>
      <c r="K44" s="282"/>
      <c r="L44" s="282"/>
    </row>
    <row r="45" spans="1:12" x14ac:dyDescent="0.35">
      <c r="A45" s="282" t="s">
        <v>3553</v>
      </c>
      <c r="B45" s="282" t="s">
        <v>3551</v>
      </c>
      <c r="C45" s="282" t="s">
        <v>3552</v>
      </c>
      <c r="D45" s="282" t="s">
        <v>8341</v>
      </c>
      <c r="E45" s="282" t="s">
        <v>8824</v>
      </c>
      <c r="F45" s="282" t="s">
        <v>8777</v>
      </c>
      <c r="G45" s="282" t="s">
        <v>8777</v>
      </c>
      <c r="H45" s="282" t="s">
        <v>9247</v>
      </c>
      <c r="I45" s="282" t="s">
        <v>9248</v>
      </c>
      <c r="J45" s="282"/>
      <c r="K45" s="282"/>
      <c r="L45" s="282"/>
    </row>
    <row r="46" spans="1:12" x14ac:dyDescent="0.35">
      <c r="A46" s="282" t="s">
        <v>3553</v>
      </c>
      <c r="B46" s="282" t="s">
        <v>3563</v>
      </c>
      <c r="C46" s="282" t="s">
        <v>3564</v>
      </c>
      <c r="D46" s="282" t="s">
        <v>8341</v>
      </c>
      <c r="E46" s="282" t="s">
        <v>8824</v>
      </c>
      <c r="F46" s="282" t="s">
        <v>8782</v>
      </c>
      <c r="G46" s="282" t="s">
        <v>8782</v>
      </c>
      <c r="H46" s="282" t="s">
        <v>9249</v>
      </c>
      <c r="I46" s="282" t="s">
        <v>9248</v>
      </c>
      <c r="J46" s="282"/>
      <c r="K46" s="282"/>
      <c r="L46" s="282"/>
    </row>
    <row r="47" spans="1:12" x14ac:dyDescent="0.35">
      <c r="A47" s="282" t="s">
        <v>3729</v>
      </c>
      <c r="B47" s="282" t="s">
        <v>3727</v>
      </c>
      <c r="C47" s="282" t="s">
        <v>3728</v>
      </c>
      <c r="D47" s="282" t="s">
        <v>8342</v>
      </c>
      <c r="E47" s="282" t="s">
        <v>8882</v>
      </c>
      <c r="F47" s="282" t="s">
        <v>8815</v>
      </c>
      <c r="G47" s="282" t="s">
        <v>8905</v>
      </c>
      <c r="H47" s="282" t="s">
        <v>9247</v>
      </c>
      <c r="I47" s="282" t="s">
        <v>9248</v>
      </c>
      <c r="J47" s="282"/>
      <c r="K47" s="282"/>
      <c r="L47" s="282"/>
    </row>
    <row r="48" spans="1:12" x14ac:dyDescent="0.35">
      <c r="A48" s="282" t="s">
        <v>996</v>
      </c>
      <c r="B48" s="282" t="s">
        <v>994</v>
      </c>
      <c r="C48" s="282" t="s">
        <v>995</v>
      </c>
      <c r="D48" s="282" t="s">
        <v>8343</v>
      </c>
      <c r="E48" s="282" t="s">
        <v>8776</v>
      </c>
      <c r="F48" s="282" t="s">
        <v>8796</v>
      </c>
      <c r="G48" s="282" t="s">
        <v>994</v>
      </c>
      <c r="H48" s="282" t="s">
        <v>9247</v>
      </c>
      <c r="I48" s="282" t="s">
        <v>9248</v>
      </c>
      <c r="J48" s="282"/>
      <c r="K48" s="282"/>
      <c r="L48" s="282"/>
    </row>
    <row r="49" spans="1:12" x14ac:dyDescent="0.35">
      <c r="A49" s="282" t="s">
        <v>740</v>
      </c>
      <c r="B49" s="282" t="s">
        <v>738</v>
      </c>
      <c r="C49" s="282" t="s">
        <v>739</v>
      </c>
      <c r="D49" s="282" t="s">
        <v>8344</v>
      </c>
      <c r="E49" s="282" t="s">
        <v>8776</v>
      </c>
      <c r="F49" s="282" t="s">
        <v>8796</v>
      </c>
      <c r="G49" s="282" t="s">
        <v>8915</v>
      </c>
      <c r="H49" s="282" t="s">
        <v>9247</v>
      </c>
      <c r="I49" s="282" t="s">
        <v>9248</v>
      </c>
      <c r="J49" s="282"/>
      <c r="K49" s="282"/>
      <c r="L49" s="282"/>
    </row>
    <row r="50" spans="1:12" x14ac:dyDescent="0.35">
      <c r="A50" s="282" t="s">
        <v>1289</v>
      </c>
      <c r="B50" s="282" t="s">
        <v>1287</v>
      </c>
      <c r="C50" s="282" t="s">
        <v>1288</v>
      </c>
      <c r="D50" s="282" t="s">
        <v>8347</v>
      </c>
      <c r="E50" s="282" t="s">
        <v>8795</v>
      </c>
      <c r="F50" s="282" t="s">
        <v>8815</v>
      </c>
      <c r="G50" s="282" t="s">
        <v>8920</v>
      </c>
      <c r="H50" s="282" t="s">
        <v>9247</v>
      </c>
      <c r="I50" s="282" t="s">
        <v>9248</v>
      </c>
      <c r="J50" s="282"/>
      <c r="K50" s="282"/>
      <c r="L50" s="282"/>
    </row>
    <row r="51" spans="1:12" x14ac:dyDescent="0.35">
      <c r="A51" s="282" t="s">
        <v>441</v>
      </c>
      <c r="B51" s="282" t="s">
        <v>1330</v>
      </c>
      <c r="C51" s="282" t="s">
        <v>1331</v>
      </c>
      <c r="D51" s="282" t="s">
        <v>8348</v>
      </c>
      <c r="E51" s="282" t="s">
        <v>8795</v>
      </c>
      <c r="F51" s="282" t="s">
        <v>8808</v>
      </c>
      <c r="G51" s="282" t="s">
        <v>8825</v>
      </c>
      <c r="H51" s="282" t="s">
        <v>9247</v>
      </c>
      <c r="I51" s="282" t="s">
        <v>9250</v>
      </c>
      <c r="J51" s="282"/>
      <c r="K51" s="282"/>
      <c r="L51" s="282"/>
    </row>
    <row r="52" spans="1:12" x14ac:dyDescent="0.35">
      <c r="A52" s="282" t="s">
        <v>441</v>
      </c>
      <c r="B52" s="282" t="s">
        <v>439</v>
      </c>
      <c r="C52" s="282" t="s">
        <v>440</v>
      </c>
      <c r="D52" s="282" t="s">
        <v>8348</v>
      </c>
      <c r="E52" s="282" t="s">
        <v>8795</v>
      </c>
      <c r="F52" s="282" t="s">
        <v>8796</v>
      </c>
      <c r="G52" s="282" t="s">
        <v>8796</v>
      </c>
      <c r="H52" s="282" t="s">
        <v>9249</v>
      </c>
      <c r="I52" s="282" t="s">
        <v>9248</v>
      </c>
      <c r="J52" s="282"/>
      <c r="K52" s="282"/>
      <c r="L52" s="282"/>
    </row>
    <row r="53" spans="1:12" x14ac:dyDescent="0.35">
      <c r="A53" s="282" t="s">
        <v>441</v>
      </c>
      <c r="B53" s="282" t="s">
        <v>445</v>
      </c>
      <c r="C53" s="282" t="s">
        <v>446</v>
      </c>
      <c r="D53" s="282" t="s">
        <v>8348</v>
      </c>
      <c r="E53" s="282" t="s">
        <v>8795</v>
      </c>
      <c r="F53" s="282" t="s">
        <v>8815</v>
      </c>
      <c r="G53" s="282" t="s">
        <v>8929</v>
      </c>
      <c r="H53" s="282" t="s">
        <v>9249</v>
      </c>
      <c r="I53" s="282" t="s">
        <v>9248</v>
      </c>
      <c r="J53" s="282"/>
      <c r="K53" s="282"/>
      <c r="L53" s="282"/>
    </row>
    <row r="54" spans="1:12" x14ac:dyDescent="0.35">
      <c r="A54" s="282" t="s">
        <v>459</v>
      </c>
      <c r="B54" s="282" t="s">
        <v>457</v>
      </c>
      <c r="C54" s="282" t="s">
        <v>458</v>
      </c>
      <c r="D54" s="282" t="s">
        <v>8353</v>
      </c>
      <c r="E54" s="282" t="s">
        <v>8882</v>
      </c>
      <c r="F54" s="282" t="s">
        <v>8815</v>
      </c>
      <c r="G54" s="282" t="s">
        <v>8863</v>
      </c>
      <c r="H54" s="282" t="s">
        <v>9247</v>
      </c>
      <c r="I54" s="282" t="s">
        <v>9248</v>
      </c>
      <c r="J54" s="282"/>
      <c r="K54" s="282"/>
      <c r="L54" s="282"/>
    </row>
    <row r="55" spans="1:12" x14ac:dyDescent="0.35">
      <c r="A55" s="282" t="s">
        <v>146</v>
      </c>
      <c r="B55" s="282" t="s">
        <v>144</v>
      </c>
      <c r="C55" s="282" t="s">
        <v>145</v>
      </c>
      <c r="D55" s="282" t="s">
        <v>8356</v>
      </c>
      <c r="E55" s="282" t="s">
        <v>8795</v>
      </c>
      <c r="F55" s="282" t="s">
        <v>8815</v>
      </c>
      <c r="G55" s="282" t="s">
        <v>8934</v>
      </c>
      <c r="H55" s="282" t="s">
        <v>9247</v>
      </c>
      <c r="I55" s="282" t="s">
        <v>9248</v>
      </c>
      <c r="J55" s="282"/>
      <c r="K55" s="282"/>
      <c r="L55" s="282"/>
    </row>
    <row r="56" spans="1:12" x14ac:dyDescent="0.35">
      <c r="A56" s="282" t="s">
        <v>470</v>
      </c>
      <c r="B56" s="282" t="s">
        <v>2033</v>
      </c>
      <c r="C56" s="282" t="s">
        <v>2034</v>
      </c>
      <c r="D56" s="282" t="s">
        <v>8361</v>
      </c>
      <c r="E56" s="282" t="s">
        <v>8788</v>
      </c>
      <c r="F56" s="282" t="s">
        <v>8808</v>
      </c>
      <c r="G56" s="282" t="s">
        <v>8938</v>
      </c>
      <c r="H56" s="282" t="s">
        <v>9247</v>
      </c>
      <c r="I56" s="282" t="s">
        <v>9250</v>
      </c>
      <c r="J56" s="282"/>
      <c r="K56" s="282"/>
      <c r="L56" s="282"/>
    </row>
    <row r="57" spans="1:12" x14ac:dyDescent="0.35">
      <c r="A57" s="282" t="s">
        <v>470</v>
      </c>
      <c r="B57" s="282" t="s">
        <v>468</v>
      </c>
      <c r="C57" s="282" t="s">
        <v>469</v>
      </c>
      <c r="D57" s="282" t="s">
        <v>8361</v>
      </c>
      <c r="E57" s="282" t="s">
        <v>8788</v>
      </c>
      <c r="F57" s="282" t="s">
        <v>8815</v>
      </c>
      <c r="G57" s="282" t="s">
        <v>8941</v>
      </c>
      <c r="H57" s="282" t="s">
        <v>9249</v>
      </c>
      <c r="I57" s="282" t="s">
        <v>9248</v>
      </c>
      <c r="J57" s="282"/>
      <c r="K57" s="282"/>
      <c r="L57" s="282"/>
    </row>
    <row r="58" spans="1:12" x14ac:dyDescent="0.35">
      <c r="A58" s="282" t="s">
        <v>470</v>
      </c>
      <c r="B58" s="282" t="s">
        <v>2045</v>
      </c>
      <c r="C58" s="282" t="s">
        <v>2046</v>
      </c>
      <c r="D58" s="282" t="s">
        <v>8361</v>
      </c>
      <c r="E58" s="282" t="s">
        <v>8788</v>
      </c>
      <c r="F58" s="282" t="s">
        <v>8865</v>
      </c>
      <c r="G58" s="282" t="s">
        <v>8865</v>
      </c>
      <c r="H58" s="282" t="s">
        <v>9249</v>
      </c>
      <c r="I58" s="282" t="s">
        <v>9248</v>
      </c>
      <c r="J58" s="282"/>
      <c r="K58" s="282"/>
      <c r="L58" s="282"/>
    </row>
    <row r="59" spans="1:12" x14ac:dyDescent="0.35">
      <c r="A59" s="282" t="s">
        <v>1354</v>
      </c>
      <c r="B59" s="282" t="s">
        <v>1385</v>
      </c>
      <c r="C59" s="282" t="s">
        <v>1386</v>
      </c>
      <c r="D59" s="282" t="s">
        <v>8376</v>
      </c>
      <c r="E59" s="282" t="s">
        <v>8795</v>
      </c>
      <c r="F59" s="282" t="s">
        <v>8815</v>
      </c>
      <c r="G59" s="282" t="s">
        <v>8934</v>
      </c>
      <c r="H59" s="282" t="s">
        <v>9249</v>
      </c>
      <c r="I59" s="282" t="s">
        <v>9248</v>
      </c>
      <c r="J59" s="282"/>
      <c r="K59" s="282"/>
      <c r="L59" s="282"/>
    </row>
    <row r="60" spans="1:12" x14ac:dyDescent="0.35">
      <c r="A60" s="282" t="s">
        <v>1354</v>
      </c>
      <c r="B60" s="282" t="s">
        <v>1352</v>
      </c>
      <c r="C60" s="282" t="s">
        <v>1353</v>
      </c>
      <c r="D60" s="282" t="s">
        <v>8376</v>
      </c>
      <c r="E60" s="282" t="s">
        <v>8795</v>
      </c>
      <c r="F60" s="282" t="s">
        <v>8950</v>
      </c>
      <c r="G60" s="282" t="s">
        <v>8951</v>
      </c>
      <c r="H60" s="282" t="s">
        <v>9247</v>
      </c>
      <c r="I60" s="282" t="s">
        <v>9248</v>
      </c>
      <c r="J60" s="282"/>
      <c r="K60" s="282"/>
      <c r="L60" s="282"/>
    </row>
    <row r="61" spans="1:12" x14ac:dyDescent="0.35">
      <c r="A61" s="282" t="s">
        <v>152</v>
      </c>
      <c r="B61" s="282" t="s">
        <v>150</v>
      </c>
      <c r="C61" s="282" t="s">
        <v>151</v>
      </c>
      <c r="D61" s="282" t="s">
        <v>8379</v>
      </c>
      <c r="E61" s="282" t="s">
        <v>8788</v>
      </c>
      <c r="F61" s="282" t="s">
        <v>8808</v>
      </c>
      <c r="G61" s="282" t="s">
        <v>8777</v>
      </c>
      <c r="H61" s="282" t="s">
        <v>9247</v>
      </c>
      <c r="I61" s="282" t="s">
        <v>9250</v>
      </c>
      <c r="J61" s="282"/>
      <c r="K61" s="282"/>
      <c r="L61" s="282"/>
    </row>
    <row r="62" spans="1:12" x14ac:dyDescent="0.35">
      <c r="A62" s="282" t="s">
        <v>152</v>
      </c>
      <c r="B62" s="282" t="s">
        <v>157</v>
      </c>
      <c r="C62" s="282" t="s">
        <v>158</v>
      </c>
      <c r="D62" s="282" t="s">
        <v>8379</v>
      </c>
      <c r="E62" s="282" t="s">
        <v>8788</v>
      </c>
      <c r="F62" s="282" t="s">
        <v>8815</v>
      </c>
      <c r="G62" s="282" t="s">
        <v>8863</v>
      </c>
      <c r="H62" s="282" t="s">
        <v>9249</v>
      </c>
      <c r="I62" s="282" t="s">
        <v>9248</v>
      </c>
      <c r="J62" s="282"/>
      <c r="K62" s="282"/>
      <c r="L62" s="282"/>
    </row>
    <row r="63" spans="1:12" x14ac:dyDescent="0.35">
      <c r="A63" s="282" t="s">
        <v>4827</v>
      </c>
      <c r="B63" s="282" t="s">
        <v>4825</v>
      </c>
      <c r="C63" s="282" t="s">
        <v>4826</v>
      </c>
      <c r="D63" s="282" t="s">
        <v>8384</v>
      </c>
      <c r="E63" s="282" t="s">
        <v>8776</v>
      </c>
      <c r="F63" s="282" t="s">
        <v>8950</v>
      </c>
      <c r="G63" s="282" t="s">
        <v>8956</v>
      </c>
      <c r="H63" s="282" t="s">
        <v>9247</v>
      </c>
      <c r="I63" s="282" t="s">
        <v>9248</v>
      </c>
      <c r="J63" s="282"/>
      <c r="K63" s="282"/>
      <c r="L63" s="282"/>
    </row>
    <row r="64" spans="1:12" x14ac:dyDescent="0.35">
      <c r="A64" s="282" t="s">
        <v>77</v>
      </c>
      <c r="B64" s="282" t="s">
        <v>75</v>
      </c>
      <c r="C64" s="282" t="s">
        <v>76</v>
      </c>
      <c r="D64" s="282" t="s">
        <v>8385</v>
      </c>
      <c r="E64" s="282" t="s">
        <v>8788</v>
      </c>
      <c r="F64" s="282" t="s">
        <v>8865</v>
      </c>
      <c r="G64" s="282" t="s">
        <v>8865</v>
      </c>
      <c r="H64" s="282" t="s">
        <v>9247</v>
      </c>
      <c r="I64" s="282" t="s">
        <v>9248</v>
      </c>
      <c r="J64" s="282"/>
      <c r="K64" s="282"/>
      <c r="L64" s="282"/>
    </row>
    <row r="65" spans="1:12" x14ac:dyDescent="0.35">
      <c r="A65" s="282" t="s">
        <v>474</v>
      </c>
      <c r="B65" s="282" t="s">
        <v>472</v>
      </c>
      <c r="C65" s="282" t="s">
        <v>473</v>
      </c>
      <c r="D65" s="282" t="s">
        <v>8392</v>
      </c>
      <c r="E65" s="282" t="s">
        <v>8788</v>
      </c>
      <c r="F65" s="282" t="s">
        <v>8815</v>
      </c>
      <c r="G65" s="282" t="s">
        <v>8863</v>
      </c>
      <c r="H65" s="282" t="s">
        <v>9247</v>
      </c>
      <c r="I65" s="282" t="s">
        <v>9248</v>
      </c>
      <c r="J65" s="282"/>
      <c r="K65" s="282"/>
      <c r="L65" s="282"/>
    </row>
    <row r="66" spans="1:12" x14ac:dyDescent="0.35">
      <c r="A66" s="282" t="s">
        <v>3795</v>
      </c>
      <c r="B66" s="282" t="s">
        <v>3793</v>
      </c>
      <c r="C66" s="282" t="s">
        <v>3794</v>
      </c>
      <c r="D66" s="282" t="s">
        <v>8393</v>
      </c>
      <c r="E66" s="282" t="s">
        <v>8882</v>
      </c>
      <c r="F66" s="282" t="s">
        <v>8815</v>
      </c>
      <c r="G66" s="282" t="s">
        <v>8905</v>
      </c>
      <c r="H66" s="282" t="s">
        <v>9247</v>
      </c>
      <c r="I66" s="282" t="s">
        <v>9248</v>
      </c>
      <c r="J66" s="282"/>
      <c r="K66" s="282"/>
      <c r="L66" s="282"/>
    </row>
    <row r="67" spans="1:12" x14ac:dyDescent="0.35">
      <c r="A67" s="282" t="s">
        <v>976</v>
      </c>
      <c r="B67" s="282" t="s">
        <v>2368</v>
      </c>
      <c r="C67" s="282" t="s">
        <v>2369</v>
      </c>
      <c r="D67" s="282" t="s">
        <v>8394</v>
      </c>
      <c r="E67" s="282" t="s">
        <v>8788</v>
      </c>
      <c r="F67" s="282" t="s">
        <v>8808</v>
      </c>
      <c r="G67" s="282" t="s">
        <v>8825</v>
      </c>
      <c r="H67" s="282" t="s">
        <v>9247</v>
      </c>
      <c r="I67" s="282" t="s">
        <v>9250</v>
      </c>
      <c r="J67" s="282"/>
      <c r="K67" s="282"/>
      <c r="L67" s="282"/>
    </row>
    <row r="68" spans="1:12" x14ac:dyDescent="0.35">
      <c r="A68" s="282" t="s">
        <v>976</v>
      </c>
      <c r="B68" s="282" t="s">
        <v>974</v>
      </c>
      <c r="C68" s="282" t="s">
        <v>975</v>
      </c>
      <c r="D68" s="282" t="s">
        <v>8394</v>
      </c>
      <c r="E68" s="282" t="s">
        <v>8788</v>
      </c>
      <c r="F68" s="282" t="s">
        <v>8865</v>
      </c>
      <c r="G68" s="282" t="s">
        <v>8865</v>
      </c>
      <c r="H68" s="282" t="s">
        <v>9249</v>
      </c>
      <c r="I68" s="282" t="s">
        <v>9248</v>
      </c>
      <c r="J68" s="282"/>
      <c r="K68" s="282"/>
      <c r="L68" s="282"/>
    </row>
    <row r="69" spans="1:12" x14ac:dyDescent="0.35">
      <c r="A69" s="282" t="s">
        <v>976</v>
      </c>
      <c r="B69" s="282" t="s">
        <v>2342</v>
      </c>
      <c r="C69" s="282" t="s">
        <v>2343</v>
      </c>
      <c r="D69" s="282" t="s">
        <v>8394</v>
      </c>
      <c r="E69" s="282" t="s">
        <v>8788</v>
      </c>
      <c r="F69" s="282" t="s">
        <v>8970</v>
      </c>
      <c r="G69" s="282" t="s">
        <v>8971</v>
      </c>
      <c r="H69" s="282" t="s">
        <v>9249</v>
      </c>
      <c r="I69" s="282" t="s">
        <v>9248</v>
      </c>
      <c r="J69" s="282"/>
      <c r="K69" s="282"/>
      <c r="L69" s="282"/>
    </row>
    <row r="70" spans="1:12" x14ac:dyDescent="0.35">
      <c r="A70" s="282" t="s">
        <v>3807</v>
      </c>
      <c r="B70" s="282" t="s">
        <v>3805</v>
      </c>
      <c r="C70" s="282" t="s">
        <v>3806</v>
      </c>
      <c r="D70" s="282" t="s">
        <v>8397</v>
      </c>
      <c r="E70" s="282" t="s">
        <v>8824</v>
      </c>
      <c r="F70" s="282" t="s">
        <v>8808</v>
      </c>
      <c r="G70" s="282" t="s">
        <v>8809</v>
      </c>
      <c r="H70" s="282" t="s">
        <v>9247</v>
      </c>
      <c r="I70" s="282" t="s">
        <v>9250</v>
      </c>
      <c r="J70" s="282"/>
      <c r="K70" s="282"/>
      <c r="L70" s="282"/>
    </row>
    <row r="71" spans="1:12" x14ac:dyDescent="0.35">
      <c r="A71" s="282" t="s">
        <v>3807</v>
      </c>
      <c r="B71" s="282" t="s">
        <v>3817</v>
      </c>
      <c r="C71" s="282" t="s">
        <v>3818</v>
      </c>
      <c r="D71" s="282" t="s">
        <v>8397</v>
      </c>
      <c r="E71" s="282" t="s">
        <v>8824</v>
      </c>
      <c r="F71" s="282" t="s">
        <v>8976</v>
      </c>
      <c r="G71" s="282" t="s">
        <v>8977</v>
      </c>
      <c r="H71" s="282" t="s">
        <v>9249</v>
      </c>
      <c r="I71" s="282" t="s">
        <v>9248</v>
      </c>
      <c r="J71" s="282"/>
      <c r="K71" s="282"/>
      <c r="L71" s="282"/>
    </row>
    <row r="72" spans="1:12" x14ac:dyDescent="0.35">
      <c r="A72" s="282" t="s">
        <v>3807</v>
      </c>
      <c r="B72" s="282" t="s">
        <v>3828</v>
      </c>
      <c r="C72" s="282" t="s">
        <v>3829</v>
      </c>
      <c r="D72" s="282" t="s">
        <v>8397</v>
      </c>
      <c r="E72" s="282" t="s">
        <v>8824</v>
      </c>
      <c r="F72" s="282" t="s">
        <v>8815</v>
      </c>
      <c r="G72" s="282" t="s">
        <v>8863</v>
      </c>
      <c r="H72" s="282" t="s">
        <v>9249</v>
      </c>
      <c r="I72" s="282" t="s">
        <v>9248</v>
      </c>
      <c r="J72" s="282"/>
      <c r="K72" s="282"/>
      <c r="L72" s="282"/>
    </row>
    <row r="73" spans="1:12" x14ac:dyDescent="0.35">
      <c r="A73" s="282" t="s">
        <v>12</v>
      </c>
      <c r="B73" s="282" t="s">
        <v>10</v>
      </c>
      <c r="C73" s="282" t="s">
        <v>11</v>
      </c>
      <c r="D73" s="282" t="s">
        <v>8402</v>
      </c>
      <c r="E73" s="282" t="s">
        <v>8788</v>
      </c>
      <c r="F73" s="282" t="s">
        <v>8777</v>
      </c>
      <c r="G73" s="282" t="s">
        <v>8777</v>
      </c>
      <c r="H73" s="282" t="s">
        <v>9247</v>
      </c>
      <c r="I73" s="282" t="s">
        <v>9248</v>
      </c>
      <c r="J73" s="282"/>
      <c r="K73" s="282"/>
      <c r="L73" s="282"/>
    </row>
    <row r="74" spans="1:12" x14ac:dyDescent="0.35">
      <c r="A74" s="282" t="s">
        <v>366</v>
      </c>
      <c r="B74" s="282" t="s">
        <v>1297</v>
      </c>
      <c r="C74" s="282" t="s">
        <v>1298</v>
      </c>
      <c r="D74" s="282" t="s">
        <v>8405</v>
      </c>
      <c r="E74" s="282" t="s">
        <v>8776</v>
      </c>
      <c r="F74" s="282" t="s">
        <v>8808</v>
      </c>
      <c r="G74" s="282" t="s">
        <v>8825</v>
      </c>
      <c r="H74" s="282" t="s">
        <v>9247</v>
      </c>
      <c r="I74" s="282" t="s">
        <v>9250</v>
      </c>
      <c r="J74" s="282"/>
      <c r="K74" s="282"/>
      <c r="L74" s="282"/>
    </row>
    <row r="75" spans="1:12" x14ac:dyDescent="0.35">
      <c r="A75" s="282" t="s">
        <v>366</v>
      </c>
      <c r="B75" s="282" t="s">
        <v>364</v>
      </c>
      <c r="C75" s="282" t="s">
        <v>365</v>
      </c>
      <c r="D75" s="282" t="s">
        <v>8405</v>
      </c>
      <c r="E75" s="282" t="s">
        <v>8776</v>
      </c>
      <c r="F75" s="282" t="s">
        <v>8796</v>
      </c>
      <c r="G75" s="282" t="s">
        <v>8983</v>
      </c>
      <c r="H75" s="282" t="s">
        <v>9249</v>
      </c>
      <c r="I75" s="282" t="s">
        <v>9248</v>
      </c>
      <c r="J75" s="282"/>
      <c r="K75" s="282"/>
      <c r="L75" s="282"/>
    </row>
    <row r="76" spans="1:12" x14ac:dyDescent="0.35">
      <c r="A76" s="282" t="s">
        <v>366</v>
      </c>
      <c r="B76" s="282" t="s">
        <v>372</v>
      </c>
      <c r="C76" s="282" t="s">
        <v>373</v>
      </c>
      <c r="D76" s="282" t="s">
        <v>8405</v>
      </c>
      <c r="E76" s="282" t="s">
        <v>8776</v>
      </c>
      <c r="F76" s="282" t="s">
        <v>8796</v>
      </c>
      <c r="G76" s="282" t="s">
        <v>8987</v>
      </c>
      <c r="H76" s="282" t="s">
        <v>9249</v>
      </c>
      <c r="I76" s="282" t="s">
        <v>9248</v>
      </c>
      <c r="J76" s="282"/>
      <c r="K76" s="282"/>
      <c r="L76" s="282"/>
    </row>
    <row r="77" spans="1:12" x14ac:dyDescent="0.35">
      <c r="A77" s="282" t="s">
        <v>366</v>
      </c>
      <c r="B77" s="282" t="s">
        <v>1890</v>
      </c>
      <c r="C77" s="282" t="s">
        <v>1891</v>
      </c>
      <c r="D77" s="282" t="s">
        <v>8405</v>
      </c>
      <c r="E77" s="282" t="s">
        <v>8776</v>
      </c>
      <c r="F77" s="282" t="s">
        <v>8796</v>
      </c>
      <c r="G77" s="282" t="s">
        <v>8991</v>
      </c>
      <c r="H77" s="282" t="s">
        <v>9249</v>
      </c>
      <c r="I77" s="282" t="s">
        <v>9248</v>
      </c>
      <c r="J77" s="282"/>
      <c r="K77" s="282"/>
      <c r="L77" s="282"/>
    </row>
    <row r="78" spans="1:12" x14ac:dyDescent="0.35">
      <c r="A78" s="282" t="s">
        <v>724</v>
      </c>
      <c r="B78" s="282" t="s">
        <v>1006</v>
      </c>
      <c r="C78" s="282" t="s">
        <v>1007</v>
      </c>
      <c r="D78" s="282" t="s">
        <v>8410</v>
      </c>
      <c r="E78" s="282" t="s">
        <v>8788</v>
      </c>
      <c r="F78" s="282" t="s">
        <v>8808</v>
      </c>
      <c r="G78" s="282" t="s">
        <v>8996</v>
      </c>
      <c r="H78" s="282" t="s">
        <v>9247</v>
      </c>
      <c r="I78" s="282" t="s">
        <v>9250</v>
      </c>
      <c r="J78" s="282"/>
      <c r="K78" s="282"/>
      <c r="L78" s="282"/>
    </row>
    <row r="79" spans="1:12" x14ac:dyDescent="0.35">
      <c r="A79" s="282" t="s">
        <v>724</v>
      </c>
      <c r="B79" s="282" t="s">
        <v>722</v>
      </c>
      <c r="C79" s="282" t="s">
        <v>723</v>
      </c>
      <c r="D79" s="282" t="s">
        <v>8410</v>
      </c>
      <c r="E79" s="282" t="s">
        <v>8788</v>
      </c>
      <c r="F79" s="282" t="s">
        <v>8976</v>
      </c>
      <c r="G79" s="282" t="s">
        <v>9001</v>
      </c>
      <c r="H79" s="282" t="s">
        <v>9249</v>
      </c>
      <c r="I79" s="282" t="s">
        <v>9248</v>
      </c>
      <c r="J79" s="282"/>
      <c r="K79" s="282"/>
      <c r="L79" s="282"/>
    </row>
    <row r="80" spans="1:12" x14ac:dyDescent="0.35">
      <c r="A80" s="282" t="s">
        <v>724</v>
      </c>
      <c r="B80" s="282" t="s">
        <v>2440</v>
      </c>
      <c r="C80" s="282" t="s">
        <v>2441</v>
      </c>
      <c r="D80" s="282" t="s">
        <v>8410</v>
      </c>
      <c r="E80" s="282" t="s">
        <v>8788</v>
      </c>
      <c r="F80" s="282" t="s">
        <v>8970</v>
      </c>
      <c r="G80" s="282" t="s">
        <v>9005</v>
      </c>
      <c r="H80" s="282" t="s">
        <v>9249</v>
      </c>
      <c r="I80" s="282" t="s">
        <v>9248</v>
      </c>
      <c r="J80" s="282"/>
      <c r="K80" s="282"/>
      <c r="L80" s="282"/>
    </row>
    <row r="81" spans="1:12" x14ac:dyDescent="0.35">
      <c r="A81" s="282" t="s">
        <v>383</v>
      </c>
      <c r="B81" s="282" t="s">
        <v>381</v>
      </c>
      <c r="C81" s="282" t="s">
        <v>382</v>
      </c>
      <c r="D81" s="282" t="s">
        <v>8411</v>
      </c>
      <c r="E81" s="282" t="s">
        <v>8788</v>
      </c>
      <c r="F81" s="282" t="s">
        <v>8815</v>
      </c>
      <c r="G81" s="282" t="s">
        <v>9011</v>
      </c>
      <c r="H81" s="282" t="s">
        <v>9249</v>
      </c>
      <c r="I81" s="282" t="s">
        <v>9248</v>
      </c>
      <c r="J81" s="282"/>
      <c r="K81" s="282"/>
      <c r="L81" s="282"/>
    </row>
    <row r="82" spans="1:12" x14ac:dyDescent="0.35">
      <c r="A82" s="282" t="s">
        <v>383</v>
      </c>
      <c r="B82" s="282" t="s">
        <v>1483</v>
      </c>
      <c r="C82" s="282" t="s">
        <v>1484</v>
      </c>
      <c r="D82" s="282" t="s">
        <v>8411</v>
      </c>
      <c r="E82" s="282" t="s">
        <v>8788</v>
      </c>
      <c r="F82" s="282" t="s">
        <v>8865</v>
      </c>
      <c r="G82" s="282" t="s">
        <v>9015</v>
      </c>
      <c r="H82" s="282" t="s">
        <v>9247</v>
      </c>
      <c r="I82" s="282" t="s">
        <v>9248</v>
      </c>
      <c r="J82" s="282"/>
      <c r="K82" s="282"/>
      <c r="L82" s="282"/>
    </row>
    <row r="83" spans="1:12" x14ac:dyDescent="0.35">
      <c r="A83" s="282" t="s">
        <v>485</v>
      </c>
      <c r="B83" s="282" t="s">
        <v>483</v>
      </c>
      <c r="C83" s="282" t="s">
        <v>484</v>
      </c>
      <c r="D83" s="282" t="s">
        <v>8414</v>
      </c>
      <c r="E83" s="282" t="s">
        <v>8788</v>
      </c>
      <c r="F83" s="282" t="s">
        <v>8777</v>
      </c>
      <c r="G83" s="282" t="s">
        <v>9017</v>
      </c>
      <c r="H83" s="282" t="s">
        <v>9247</v>
      </c>
      <c r="I83" s="282" t="s">
        <v>9248</v>
      </c>
      <c r="J83" s="282"/>
      <c r="K83" s="282"/>
      <c r="L83" s="282"/>
    </row>
    <row r="84" spans="1:12" x14ac:dyDescent="0.35">
      <c r="A84" s="282" t="s">
        <v>485</v>
      </c>
      <c r="B84" s="282" t="s">
        <v>2399</v>
      </c>
      <c r="C84" s="282" t="s">
        <v>2400</v>
      </c>
      <c r="D84" s="282" t="s">
        <v>8414</v>
      </c>
      <c r="E84" s="282" t="s">
        <v>8788</v>
      </c>
      <c r="F84" s="282" t="s">
        <v>8970</v>
      </c>
      <c r="G84" s="282" t="s">
        <v>9019</v>
      </c>
      <c r="H84" s="282" t="s">
        <v>9249</v>
      </c>
      <c r="I84" s="282" t="s">
        <v>9248</v>
      </c>
      <c r="J84" s="282"/>
      <c r="K84" s="282"/>
      <c r="L84" s="282"/>
    </row>
    <row r="85" spans="1:12" x14ac:dyDescent="0.35">
      <c r="A85" s="282" t="s">
        <v>1806</v>
      </c>
      <c r="B85" s="282" t="s">
        <v>1804</v>
      </c>
      <c r="C85" s="282" t="s">
        <v>1805</v>
      </c>
      <c r="D85" s="282" t="s">
        <v>8415</v>
      </c>
      <c r="E85" s="282" t="s">
        <v>8776</v>
      </c>
      <c r="F85" s="282" t="s">
        <v>8815</v>
      </c>
      <c r="G85" s="282" t="s">
        <v>9023</v>
      </c>
      <c r="H85" s="282" t="s">
        <v>9247</v>
      </c>
      <c r="I85" s="282" t="s">
        <v>9248</v>
      </c>
      <c r="J85" s="282"/>
      <c r="K85" s="282"/>
      <c r="L85" s="282"/>
    </row>
    <row r="86" spans="1:12" x14ac:dyDescent="0.35">
      <c r="A86" s="282" t="s">
        <v>1222</v>
      </c>
      <c r="B86" s="282" t="s">
        <v>1220</v>
      </c>
      <c r="C86" s="282" t="s">
        <v>1221</v>
      </c>
      <c r="D86" s="282" t="s">
        <v>8416</v>
      </c>
      <c r="E86" s="282" t="s">
        <v>8788</v>
      </c>
      <c r="F86" s="282" t="s">
        <v>8789</v>
      </c>
      <c r="G86" s="282" t="s">
        <v>9026</v>
      </c>
      <c r="H86" s="282" t="s">
        <v>9247</v>
      </c>
      <c r="I86" s="282" t="s">
        <v>9248</v>
      </c>
      <c r="J86" s="282"/>
      <c r="K86" s="282"/>
      <c r="L86" s="282"/>
    </row>
    <row r="87" spans="1:12" x14ac:dyDescent="0.35">
      <c r="A87" s="282" t="s">
        <v>214</v>
      </c>
      <c r="B87" s="282" t="s">
        <v>212</v>
      </c>
      <c r="C87" s="282" t="s">
        <v>213</v>
      </c>
      <c r="D87" s="282" t="s">
        <v>8417</v>
      </c>
      <c r="E87" s="282" t="s">
        <v>8788</v>
      </c>
      <c r="F87" s="282" t="s">
        <v>8808</v>
      </c>
      <c r="G87" s="282" t="s">
        <v>8825</v>
      </c>
      <c r="H87" s="282" t="s">
        <v>9247</v>
      </c>
      <c r="I87" s="282" t="s">
        <v>9250</v>
      </c>
      <c r="J87" s="282"/>
      <c r="K87" s="282"/>
      <c r="L87" s="282"/>
    </row>
    <row r="88" spans="1:12" x14ac:dyDescent="0.35">
      <c r="A88" s="282" t="s">
        <v>214</v>
      </c>
      <c r="B88" s="282" t="s">
        <v>222</v>
      </c>
      <c r="C88" s="282" t="s">
        <v>223</v>
      </c>
      <c r="D88" s="282" t="s">
        <v>8417</v>
      </c>
      <c r="E88" s="282" t="s">
        <v>8788</v>
      </c>
      <c r="F88" s="282" t="s">
        <v>8796</v>
      </c>
      <c r="G88" s="282" t="s">
        <v>8841</v>
      </c>
      <c r="H88" s="282" t="s">
        <v>9249</v>
      </c>
      <c r="I88" s="282" t="s">
        <v>9248</v>
      </c>
      <c r="J88" s="282"/>
      <c r="K88" s="282"/>
      <c r="L88" s="282"/>
    </row>
    <row r="89" spans="1:12" x14ac:dyDescent="0.35">
      <c r="A89" s="282" t="s">
        <v>214</v>
      </c>
      <c r="B89" s="282" t="s">
        <v>236</v>
      </c>
      <c r="C89" s="282" t="s">
        <v>237</v>
      </c>
      <c r="D89" s="282" t="s">
        <v>8417</v>
      </c>
      <c r="E89" s="282" t="s">
        <v>8788</v>
      </c>
      <c r="F89" s="282" t="s">
        <v>8796</v>
      </c>
      <c r="G89" s="282" t="s">
        <v>9033</v>
      </c>
      <c r="H89" s="282" t="s">
        <v>9249</v>
      </c>
      <c r="I89" s="282" t="s">
        <v>9248</v>
      </c>
      <c r="J89" s="282"/>
      <c r="K89" s="282"/>
      <c r="L89" s="282"/>
    </row>
    <row r="90" spans="1:12" x14ac:dyDescent="0.35">
      <c r="A90" s="282" t="s">
        <v>214</v>
      </c>
      <c r="B90" s="282" t="s">
        <v>1141</v>
      </c>
      <c r="C90" s="282" t="s">
        <v>1142</v>
      </c>
      <c r="D90" s="282" t="s">
        <v>8417</v>
      </c>
      <c r="E90" s="282" t="s">
        <v>8788</v>
      </c>
      <c r="F90" s="282" t="s">
        <v>8815</v>
      </c>
      <c r="G90" s="282" t="s">
        <v>1141</v>
      </c>
      <c r="H90" s="282" t="s">
        <v>9249</v>
      </c>
      <c r="I90" s="282" t="s">
        <v>9248</v>
      </c>
      <c r="J90" s="282"/>
      <c r="K90" s="282"/>
      <c r="L90" s="282"/>
    </row>
    <row r="91" spans="1:12" x14ac:dyDescent="0.35">
      <c r="A91" s="282" t="s">
        <v>927</v>
      </c>
      <c r="B91" s="282" t="s">
        <v>959</v>
      </c>
      <c r="C91" s="282" t="s">
        <v>960</v>
      </c>
      <c r="D91" s="282" t="s">
        <v>8418</v>
      </c>
      <c r="E91" s="282" t="s">
        <v>8788</v>
      </c>
      <c r="F91" s="282" t="s">
        <v>8777</v>
      </c>
      <c r="G91" s="282" t="s">
        <v>8777</v>
      </c>
      <c r="H91" s="282" t="s">
        <v>9247</v>
      </c>
      <c r="I91" s="282" t="s">
        <v>9248</v>
      </c>
      <c r="J91" s="282"/>
      <c r="K91" s="282"/>
      <c r="L91" s="282"/>
    </row>
    <row r="92" spans="1:12" x14ac:dyDescent="0.35">
      <c r="A92" s="282" t="s">
        <v>927</v>
      </c>
      <c r="B92" s="282" t="s">
        <v>948</v>
      </c>
      <c r="C92" s="282" t="s">
        <v>949</v>
      </c>
      <c r="D92" s="282" t="s">
        <v>8418</v>
      </c>
      <c r="E92" s="282" t="s">
        <v>8788</v>
      </c>
      <c r="F92" s="282" t="s">
        <v>8796</v>
      </c>
      <c r="G92" s="282" t="s">
        <v>9042</v>
      </c>
      <c r="H92" s="282" t="s">
        <v>9249</v>
      </c>
      <c r="I92" s="282" t="s">
        <v>9248</v>
      </c>
      <c r="J92" s="282"/>
      <c r="K92" s="282"/>
      <c r="L92" s="282"/>
    </row>
    <row r="93" spans="1:12" x14ac:dyDescent="0.35">
      <c r="A93" s="282" t="s">
        <v>927</v>
      </c>
      <c r="B93" s="282" t="s">
        <v>925</v>
      </c>
      <c r="C93" s="282" t="s">
        <v>926</v>
      </c>
      <c r="D93" s="282" t="s">
        <v>8418</v>
      </c>
      <c r="E93" s="282" t="s">
        <v>8788</v>
      </c>
      <c r="F93" s="282" t="s">
        <v>8796</v>
      </c>
      <c r="G93" s="282" t="s">
        <v>9046</v>
      </c>
      <c r="H93" s="282" t="s">
        <v>9249</v>
      </c>
      <c r="I93" s="282" t="s">
        <v>9248</v>
      </c>
      <c r="J93" s="282"/>
      <c r="K93" s="282"/>
      <c r="L93" s="282"/>
    </row>
    <row r="94" spans="1:12" x14ac:dyDescent="0.35">
      <c r="A94" s="282" t="s">
        <v>927</v>
      </c>
      <c r="B94" s="282" t="s">
        <v>1155</v>
      </c>
      <c r="C94" s="282" t="s">
        <v>1156</v>
      </c>
      <c r="D94" s="282" t="s">
        <v>8418</v>
      </c>
      <c r="E94" s="282" t="s">
        <v>8788</v>
      </c>
      <c r="F94" s="282" t="s">
        <v>8976</v>
      </c>
      <c r="G94" s="282" t="s">
        <v>1155</v>
      </c>
      <c r="H94" s="282" t="s">
        <v>9249</v>
      </c>
      <c r="I94" s="282" t="s">
        <v>9248</v>
      </c>
      <c r="J94" s="282"/>
      <c r="K94" s="282"/>
      <c r="L94" s="282"/>
    </row>
    <row r="95" spans="1:12" x14ac:dyDescent="0.35">
      <c r="A95" s="282" t="s">
        <v>927</v>
      </c>
      <c r="B95" s="282" t="s">
        <v>1194</v>
      </c>
      <c r="C95" s="282" t="s">
        <v>1195</v>
      </c>
      <c r="D95" s="282" t="s">
        <v>8418</v>
      </c>
      <c r="E95" s="282" t="s">
        <v>8788</v>
      </c>
      <c r="F95" s="282" t="s">
        <v>8815</v>
      </c>
      <c r="G95" s="282" t="s">
        <v>9053</v>
      </c>
      <c r="H95" s="282" t="s">
        <v>9249</v>
      </c>
      <c r="I95" s="282" t="s">
        <v>9248</v>
      </c>
      <c r="J95" s="282"/>
      <c r="K95" s="282"/>
      <c r="L95" s="282"/>
    </row>
    <row r="96" spans="1:12" x14ac:dyDescent="0.35">
      <c r="A96" s="282" t="s">
        <v>3237</v>
      </c>
      <c r="B96" s="282" t="s">
        <v>3235</v>
      </c>
      <c r="C96" s="282" t="s">
        <v>3236</v>
      </c>
      <c r="D96" s="282" t="s">
        <v>8419</v>
      </c>
      <c r="E96" s="282" t="s">
        <v>8824</v>
      </c>
      <c r="F96" s="282" t="s">
        <v>8950</v>
      </c>
      <c r="G96" s="282" t="s">
        <v>8951</v>
      </c>
      <c r="H96" s="282" t="s">
        <v>9247</v>
      </c>
      <c r="I96" s="282" t="s">
        <v>9248</v>
      </c>
      <c r="J96" s="282"/>
      <c r="K96" s="282"/>
      <c r="L96" s="282"/>
    </row>
    <row r="97" spans="1:12" x14ac:dyDescent="0.35">
      <c r="A97" s="282" t="s">
        <v>166</v>
      </c>
      <c r="B97" s="282" t="s">
        <v>164</v>
      </c>
      <c r="C97" s="282" t="s">
        <v>165</v>
      </c>
      <c r="D97" s="282" t="s">
        <v>8432</v>
      </c>
      <c r="E97" s="282" t="s">
        <v>8776</v>
      </c>
      <c r="F97" s="282" t="s">
        <v>8777</v>
      </c>
      <c r="G97" s="282" t="s">
        <v>8777</v>
      </c>
      <c r="H97" s="282" t="s">
        <v>9247</v>
      </c>
      <c r="I97" s="282" t="s">
        <v>9248</v>
      </c>
      <c r="J97" s="282"/>
      <c r="K97" s="282"/>
      <c r="L97" s="282"/>
    </row>
    <row r="98" spans="1:12" x14ac:dyDescent="0.35">
      <c r="A98" s="282" t="s">
        <v>166</v>
      </c>
      <c r="B98" s="282" t="s">
        <v>687</v>
      </c>
      <c r="C98" s="282" t="s">
        <v>688</v>
      </c>
      <c r="D98" s="282" t="s">
        <v>8432</v>
      </c>
      <c r="E98" s="282" t="s">
        <v>8776</v>
      </c>
      <c r="F98" s="282" t="s">
        <v>8796</v>
      </c>
      <c r="G98" s="282" t="s">
        <v>9059</v>
      </c>
      <c r="H98" s="282" t="s">
        <v>9249</v>
      </c>
      <c r="I98" s="282" t="s">
        <v>9248</v>
      </c>
      <c r="J98" s="282"/>
      <c r="K98" s="282"/>
      <c r="L98" s="282"/>
    </row>
    <row r="99" spans="1:12" x14ac:dyDescent="0.35">
      <c r="A99" s="282" t="s">
        <v>166</v>
      </c>
      <c r="B99" s="282" t="s">
        <v>7165</v>
      </c>
      <c r="C99" s="282" t="s">
        <v>7166</v>
      </c>
      <c r="D99" s="282" t="s">
        <v>8432</v>
      </c>
      <c r="E99" s="282" t="s">
        <v>8776</v>
      </c>
      <c r="F99" s="282" t="s">
        <v>8821</v>
      </c>
      <c r="G99" s="282" t="s">
        <v>9064</v>
      </c>
      <c r="H99" s="282" t="s">
        <v>9249</v>
      </c>
      <c r="I99" s="282" t="s">
        <v>9248</v>
      </c>
      <c r="J99" s="282"/>
      <c r="K99" s="282"/>
      <c r="L99" s="282"/>
    </row>
    <row r="100" spans="1:12" x14ac:dyDescent="0.35">
      <c r="A100" s="282" t="s">
        <v>3249</v>
      </c>
      <c r="B100" s="282" t="s">
        <v>3247</v>
      </c>
      <c r="C100" s="282" t="s">
        <v>3248</v>
      </c>
      <c r="D100" s="282" t="s">
        <v>8433</v>
      </c>
      <c r="E100" s="282" t="s">
        <v>8824</v>
      </c>
      <c r="F100" s="282" t="s">
        <v>8815</v>
      </c>
      <c r="G100" s="282" t="s">
        <v>8829</v>
      </c>
      <c r="H100" s="282" t="s">
        <v>9247</v>
      </c>
      <c r="I100" s="282" t="s">
        <v>9248</v>
      </c>
      <c r="J100" s="282"/>
      <c r="K100" s="282"/>
      <c r="L100" s="282"/>
    </row>
    <row r="101" spans="1:12" x14ac:dyDescent="0.35">
      <c r="A101" s="282" t="s">
        <v>3331</v>
      </c>
      <c r="B101" s="282" t="s">
        <v>3329</v>
      </c>
      <c r="C101" s="282" t="s">
        <v>3330</v>
      </c>
      <c r="D101" s="282" t="s">
        <v>8434</v>
      </c>
      <c r="E101" s="282" t="s">
        <v>8824</v>
      </c>
      <c r="F101" s="282" t="s">
        <v>8815</v>
      </c>
      <c r="G101" s="282" t="s">
        <v>8829</v>
      </c>
      <c r="H101" s="282" t="s">
        <v>9247</v>
      </c>
      <c r="I101" s="282" t="s">
        <v>9248</v>
      </c>
      <c r="J101" s="282"/>
      <c r="K101" s="282"/>
      <c r="L101" s="282"/>
    </row>
    <row r="102" spans="1:12" x14ac:dyDescent="0.35">
      <c r="A102" s="282" t="s">
        <v>759</v>
      </c>
      <c r="B102" s="282" t="s">
        <v>2102</v>
      </c>
      <c r="C102" s="282" t="s">
        <v>2103</v>
      </c>
      <c r="D102" s="282" t="s">
        <v>8435</v>
      </c>
      <c r="E102" s="282" t="s">
        <v>8776</v>
      </c>
      <c r="F102" s="282" t="s">
        <v>8808</v>
      </c>
      <c r="G102" s="282" t="s">
        <v>8825</v>
      </c>
      <c r="H102" s="282" t="s">
        <v>9247</v>
      </c>
      <c r="I102" s="282" t="s">
        <v>9250</v>
      </c>
      <c r="J102" s="282"/>
      <c r="K102" s="282"/>
      <c r="L102" s="282"/>
    </row>
    <row r="103" spans="1:12" x14ac:dyDescent="0.35">
      <c r="A103" s="282" t="s">
        <v>759</v>
      </c>
      <c r="B103" s="282" t="s">
        <v>757</v>
      </c>
      <c r="C103" s="282" t="s">
        <v>758</v>
      </c>
      <c r="D103" s="282" t="s">
        <v>8435</v>
      </c>
      <c r="E103" s="282" t="s">
        <v>8776</v>
      </c>
      <c r="F103" s="282" t="s">
        <v>8796</v>
      </c>
      <c r="G103" s="282" t="s">
        <v>9072</v>
      </c>
      <c r="H103" s="282" t="s">
        <v>9249</v>
      </c>
      <c r="I103" s="282" t="s">
        <v>9248</v>
      </c>
      <c r="J103" s="282"/>
      <c r="K103" s="282"/>
      <c r="L103" s="282"/>
    </row>
    <row r="104" spans="1:12" x14ac:dyDescent="0.35">
      <c r="A104" s="282" t="s">
        <v>759</v>
      </c>
      <c r="B104" s="282" t="s">
        <v>2116</v>
      </c>
      <c r="C104" s="282" t="s">
        <v>2117</v>
      </c>
      <c r="D104" s="282" t="s">
        <v>8435</v>
      </c>
      <c r="E104" s="282" t="s">
        <v>8776</v>
      </c>
      <c r="F104" s="282" t="s">
        <v>8970</v>
      </c>
      <c r="G104" s="282" t="s">
        <v>9076</v>
      </c>
      <c r="H104" s="282" t="s">
        <v>9249</v>
      </c>
      <c r="I104" s="282" t="s">
        <v>9248</v>
      </c>
      <c r="J104" s="282"/>
      <c r="K104" s="282"/>
      <c r="L104" s="282"/>
    </row>
    <row r="105" spans="1:12" x14ac:dyDescent="0.35">
      <c r="A105" s="282" t="s">
        <v>3850</v>
      </c>
      <c r="B105" s="282" t="s">
        <v>3848</v>
      </c>
      <c r="C105" s="282" t="s">
        <v>3849</v>
      </c>
      <c r="D105" s="282" t="s">
        <v>8440</v>
      </c>
      <c r="E105" s="282" t="s">
        <v>8882</v>
      </c>
      <c r="F105" s="282" t="s">
        <v>8815</v>
      </c>
      <c r="G105" s="282" t="s">
        <v>8905</v>
      </c>
      <c r="H105" s="282" t="s">
        <v>9247</v>
      </c>
      <c r="I105" s="282" t="s">
        <v>9248</v>
      </c>
      <c r="J105" s="282"/>
      <c r="K105" s="282"/>
      <c r="L105" s="282"/>
    </row>
    <row r="106" spans="1:12" x14ac:dyDescent="0.35">
      <c r="A106" s="282" t="s">
        <v>45</v>
      </c>
      <c r="B106" s="282" t="s">
        <v>43</v>
      </c>
      <c r="C106" s="282" t="s">
        <v>44</v>
      </c>
      <c r="D106" s="282" t="s">
        <v>8441</v>
      </c>
      <c r="E106" s="282" t="s">
        <v>8776</v>
      </c>
      <c r="F106" s="282" t="s">
        <v>8777</v>
      </c>
      <c r="G106" s="282" t="s">
        <v>8777</v>
      </c>
      <c r="H106" s="282" t="s">
        <v>9247</v>
      </c>
      <c r="I106" s="282" t="s">
        <v>9248</v>
      </c>
      <c r="J106" s="282"/>
      <c r="K106" s="282"/>
      <c r="L106" s="282"/>
    </row>
    <row r="107" spans="1:12" x14ac:dyDescent="0.35">
      <c r="A107" s="282" t="s">
        <v>179</v>
      </c>
      <c r="B107" s="282" t="s">
        <v>177</v>
      </c>
      <c r="C107" s="282" t="s">
        <v>178</v>
      </c>
      <c r="D107" s="282" t="s">
        <v>8446</v>
      </c>
      <c r="E107" s="282" t="s">
        <v>8795</v>
      </c>
      <c r="F107" s="282" t="s">
        <v>8796</v>
      </c>
      <c r="G107" s="282" t="s">
        <v>8796</v>
      </c>
      <c r="H107" s="282" t="s">
        <v>9247</v>
      </c>
      <c r="I107" s="282" t="s">
        <v>9248</v>
      </c>
      <c r="J107" s="282"/>
      <c r="K107" s="282"/>
      <c r="L107" s="282"/>
    </row>
    <row r="108" spans="1:12" x14ac:dyDescent="0.35">
      <c r="A108" s="282" t="s">
        <v>714</v>
      </c>
      <c r="B108" s="282" t="s">
        <v>712</v>
      </c>
      <c r="C108" s="282" t="s">
        <v>713</v>
      </c>
      <c r="D108" s="282" t="s">
        <v>9087</v>
      </c>
      <c r="E108" s="282" t="s">
        <v>9088</v>
      </c>
      <c r="F108" s="282" t="s">
        <v>9089</v>
      </c>
      <c r="G108" s="282" t="s">
        <v>9090</v>
      </c>
      <c r="H108" s="282" t="s">
        <v>9249</v>
      </c>
      <c r="I108" s="282" t="s">
        <v>9248</v>
      </c>
      <c r="J108" s="282"/>
      <c r="K108" s="282"/>
      <c r="L108" s="282"/>
    </row>
    <row r="109" spans="1:12" x14ac:dyDescent="0.35">
      <c r="A109" s="282" t="s">
        <v>853</v>
      </c>
      <c r="B109" s="282" t="s">
        <v>851</v>
      </c>
      <c r="C109" s="282" t="s">
        <v>852</v>
      </c>
      <c r="D109" s="282" t="s">
        <v>9094</v>
      </c>
      <c r="E109" s="282" t="s">
        <v>9095</v>
      </c>
      <c r="F109" s="282" t="s">
        <v>9089</v>
      </c>
      <c r="G109" s="282" t="s">
        <v>851</v>
      </c>
      <c r="H109" s="282" t="s">
        <v>9249</v>
      </c>
      <c r="I109" s="282" t="s">
        <v>9248</v>
      </c>
      <c r="J109" s="282"/>
      <c r="K109" s="282"/>
      <c r="L109" s="282"/>
    </row>
    <row r="110" spans="1:12" x14ac:dyDescent="0.35">
      <c r="A110" s="282" t="s">
        <v>768</v>
      </c>
      <c r="B110" s="282" t="s">
        <v>766</v>
      </c>
      <c r="C110" s="282" t="s">
        <v>767</v>
      </c>
      <c r="D110" s="282" t="s">
        <v>9099</v>
      </c>
      <c r="E110" s="282" t="s">
        <v>9100</v>
      </c>
      <c r="F110" s="282" t="s">
        <v>9089</v>
      </c>
      <c r="G110" s="282" t="s">
        <v>766</v>
      </c>
      <c r="H110" s="282" t="s">
        <v>9249</v>
      </c>
      <c r="I110" s="282" t="s">
        <v>9248</v>
      </c>
      <c r="J110" s="282"/>
      <c r="K110" s="282"/>
      <c r="L110" s="282"/>
    </row>
    <row r="111" spans="1:12" x14ac:dyDescent="0.35">
      <c r="A111" s="282" t="s">
        <v>889</v>
      </c>
      <c r="B111" s="282" t="s">
        <v>887</v>
      </c>
      <c r="C111" s="282" t="s">
        <v>888</v>
      </c>
      <c r="D111" s="282" t="s">
        <v>9102</v>
      </c>
      <c r="E111" s="282" t="s">
        <v>9103</v>
      </c>
      <c r="F111" s="282" t="s">
        <v>9089</v>
      </c>
      <c r="G111" s="282" t="s">
        <v>887</v>
      </c>
      <c r="H111" s="282" t="s">
        <v>9249</v>
      </c>
      <c r="I111" s="282" t="s">
        <v>9248</v>
      </c>
      <c r="J111" s="282"/>
      <c r="K111" s="282"/>
      <c r="L111" s="282"/>
    </row>
    <row r="112" spans="1:12" x14ac:dyDescent="0.35">
      <c r="A112" s="282" t="s">
        <v>877</v>
      </c>
      <c r="B112" s="282" t="s">
        <v>875</v>
      </c>
      <c r="C112" s="282" t="s">
        <v>876</v>
      </c>
      <c r="D112" s="282" t="s">
        <v>9108</v>
      </c>
      <c r="E112" s="282" t="s">
        <v>9109</v>
      </c>
      <c r="F112" s="282" t="s">
        <v>9089</v>
      </c>
      <c r="G112" s="282" t="s">
        <v>875</v>
      </c>
      <c r="H112" s="282" t="s">
        <v>9249</v>
      </c>
      <c r="I112" s="282" t="s">
        <v>9248</v>
      </c>
      <c r="J112" s="282"/>
      <c r="K112" s="282"/>
      <c r="L112" s="282"/>
    </row>
    <row r="113" spans="1:12" x14ac:dyDescent="0.35">
      <c r="A113" s="282" t="s">
        <v>787</v>
      </c>
      <c r="B113" s="282" t="s">
        <v>785</v>
      </c>
      <c r="C113" s="282" t="s">
        <v>786</v>
      </c>
      <c r="D113" s="282" t="s">
        <v>9113</v>
      </c>
      <c r="E113" s="282" t="s">
        <v>9114</v>
      </c>
      <c r="F113" s="282" t="s">
        <v>9089</v>
      </c>
      <c r="G113" s="282" t="s">
        <v>785</v>
      </c>
      <c r="H113" s="282" t="s">
        <v>9249</v>
      </c>
      <c r="I113" s="282" t="s">
        <v>9248</v>
      </c>
      <c r="J113" s="282"/>
      <c r="K113" s="282"/>
      <c r="L113" s="282"/>
    </row>
    <row r="114" spans="1:12" x14ac:dyDescent="0.35">
      <c r="A114" s="282" t="s">
        <v>809</v>
      </c>
      <c r="B114" s="282" t="s">
        <v>807</v>
      </c>
      <c r="C114" s="282" t="s">
        <v>808</v>
      </c>
      <c r="D114" s="282" t="s">
        <v>9116</v>
      </c>
      <c r="E114" s="282" t="s">
        <v>9117</v>
      </c>
      <c r="F114" s="282" t="s">
        <v>9089</v>
      </c>
      <c r="G114" s="282" t="s">
        <v>807</v>
      </c>
      <c r="H114" s="282" t="s">
        <v>9249</v>
      </c>
      <c r="I114" s="282" t="s">
        <v>9248</v>
      </c>
      <c r="J114" s="282"/>
      <c r="K114" s="282"/>
      <c r="L114" s="282"/>
    </row>
    <row r="115" spans="1:12" x14ac:dyDescent="0.35">
      <c r="A115" s="282" t="s">
        <v>863</v>
      </c>
      <c r="B115" s="282" t="s">
        <v>861</v>
      </c>
      <c r="C115" s="282" t="s">
        <v>862</v>
      </c>
      <c r="D115" s="282" t="s">
        <v>9119</v>
      </c>
      <c r="E115" s="282" t="s">
        <v>9100</v>
      </c>
      <c r="F115" s="282" t="s">
        <v>9089</v>
      </c>
      <c r="G115" s="282" t="s">
        <v>861</v>
      </c>
      <c r="H115" s="282" t="s">
        <v>9249</v>
      </c>
      <c r="I115" s="282" t="s">
        <v>9248</v>
      </c>
      <c r="J115" s="282"/>
      <c r="K115" s="282"/>
      <c r="L115" s="282"/>
    </row>
    <row r="116" spans="1:12" x14ac:dyDescent="0.35">
      <c r="A116" s="282" t="s">
        <v>1240</v>
      </c>
      <c r="B116" s="282" t="s">
        <v>1238</v>
      </c>
      <c r="C116" s="282" t="s">
        <v>1239</v>
      </c>
      <c r="D116" s="282" t="s">
        <v>9121</v>
      </c>
      <c r="E116" s="282" t="s">
        <v>9122</v>
      </c>
      <c r="F116" s="282" t="s">
        <v>9089</v>
      </c>
      <c r="G116" s="282" t="s">
        <v>1238</v>
      </c>
      <c r="H116" s="282" t="s">
        <v>9249</v>
      </c>
      <c r="I116" s="282" t="s">
        <v>9248</v>
      </c>
      <c r="J116" s="282"/>
      <c r="K116" s="282"/>
      <c r="L116" s="282"/>
    </row>
    <row r="117" spans="1:12" x14ac:dyDescent="0.35">
      <c r="A117" s="282" t="s">
        <v>1541</v>
      </c>
      <c r="B117" s="282" t="s">
        <v>1539</v>
      </c>
      <c r="C117" s="282" t="s">
        <v>1540</v>
      </c>
      <c r="D117" s="282" t="s">
        <v>9127</v>
      </c>
      <c r="E117" s="282" t="s">
        <v>9128</v>
      </c>
      <c r="F117" s="282" t="s">
        <v>9089</v>
      </c>
      <c r="G117" s="282" t="s">
        <v>9129</v>
      </c>
      <c r="H117" s="282" t="s">
        <v>9249</v>
      </c>
      <c r="I117" s="282" t="s">
        <v>9248</v>
      </c>
      <c r="J117" s="282"/>
      <c r="K117" s="282"/>
      <c r="L117" s="282"/>
    </row>
    <row r="118" spans="1:12" x14ac:dyDescent="0.35">
      <c r="A118" s="282" t="s">
        <v>2535</v>
      </c>
      <c r="B118" s="282" t="s">
        <v>2533</v>
      </c>
      <c r="C118" s="282" t="s">
        <v>2534</v>
      </c>
      <c r="D118" s="282" t="s">
        <v>9132</v>
      </c>
      <c r="E118" s="282" t="s">
        <v>9133</v>
      </c>
      <c r="F118" s="282" t="s">
        <v>9089</v>
      </c>
      <c r="G118" s="282" t="s">
        <v>2533</v>
      </c>
      <c r="H118" s="282" t="s">
        <v>9249</v>
      </c>
      <c r="I118" s="282" t="s">
        <v>9248</v>
      </c>
      <c r="J118" s="282"/>
      <c r="K118" s="282"/>
      <c r="L118" s="282"/>
    </row>
    <row r="119" spans="1:12" x14ac:dyDescent="0.35">
      <c r="A119" s="282" t="s">
        <v>3862</v>
      </c>
      <c r="B119" s="282" t="s">
        <v>3860</v>
      </c>
      <c r="C119" s="282" t="s">
        <v>3861</v>
      </c>
      <c r="D119" s="282" t="s">
        <v>8451</v>
      </c>
      <c r="E119" s="282" t="s">
        <v>8882</v>
      </c>
      <c r="F119" s="282" t="s">
        <v>8815</v>
      </c>
      <c r="G119" s="282" t="s">
        <v>8905</v>
      </c>
      <c r="H119" s="282" t="s">
        <v>9247</v>
      </c>
      <c r="I119" s="282" t="s">
        <v>9248</v>
      </c>
      <c r="J119" s="282"/>
      <c r="K119" s="282"/>
      <c r="L119" s="282"/>
    </row>
    <row r="120" spans="1:12" x14ac:dyDescent="0.35">
      <c r="A120" s="282" t="s">
        <v>489</v>
      </c>
      <c r="B120" s="282" t="s">
        <v>487</v>
      </c>
      <c r="C120" s="282" t="s">
        <v>488</v>
      </c>
      <c r="D120" s="282" t="s">
        <v>8454</v>
      </c>
      <c r="E120" s="282" t="s">
        <v>8788</v>
      </c>
      <c r="F120" s="282" t="s">
        <v>8815</v>
      </c>
      <c r="G120" s="282" t="s">
        <v>9144</v>
      </c>
      <c r="H120" s="282" t="s">
        <v>9247</v>
      </c>
      <c r="I120" s="282" t="s">
        <v>9248</v>
      </c>
      <c r="J120" s="282"/>
      <c r="K120" s="282"/>
      <c r="L120" s="282"/>
    </row>
    <row r="121" spans="1:12" x14ac:dyDescent="0.35">
      <c r="A121" s="282" t="s">
        <v>506</v>
      </c>
      <c r="B121" s="282" t="s">
        <v>504</v>
      </c>
      <c r="C121" s="282" t="s">
        <v>505</v>
      </c>
      <c r="D121" s="282" t="s">
        <v>8457</v>
      </c>
      <c r="E121" s="282" t="s">
        <v>8788</v>
      </c>
      <c r="F121" s="282" t="s">
        <v>8808</v>
      </c>
      <c r="G121" s="282" t="s">
        <v>8777</v>
      </c>
      <c r="H121" s="282" t="s">
        <v>9247</v>
      </c>
      <c r="I121" s="282" t="s">
        <v>9250</v>
      </c>
      <c r="J121" s="282"/>
      <c r="K121" s="282"/>
      <c r="L121" s="282"/>
    </row>
    <row r="122" spans="1:12" x14ac:dyDescent="0.35">
      <c r="A122" s="282" t="s">
        <v>506</v>
      </c>
      <c r="B122" s="282" t="s">
        <v>1229</v>
      </c>
      <c r="C122" s="282" t="s">
        <v>1230</v>
      </c>
      <c r="D122" s="282" t="s">
        <v>8457</v>
      </c>
      <c r="E122" s="282" t="s">
        <v>8788</v>
      </c>
      <c r="F122" s="282" t="s">
        <v>8815</v>
      </c>
      <c r="G122" s="282" t="s">
        <v>9144</v>
      </c>
      <c r="H122" s="282" t="s">
        <v>9249</v>
      </c>
      <c r="I122" s="282" t="s">
        <v>9248</v>
      </c>
      <c r="J122" s="282"/>
      <c r="K122" s="282"/>
      <c r="L122" s="282"/>
    </row>
    <row r="123" spans="1:12" x14ac:dyDescent="0.35">
      <c r="A123" s="282" t="s">
        <v>506</v>
      </c>
      <c r="B123" s="282" t="s">
        <v>1819</v>
      </c>
      <c r="C123" s="282" t="s">
        <v>1820</v>
      </c>
      <c r="D123" s="282" t="s">
        <v>8457</v>
      </c>
      <c r="E123" s="282" t="s">
        <v>8788</v>
      </c>
      <c r="F123" s="282" t="s">
        <v>8976</v>
      </c>
      <c r="G123" s="282" t="s">
        <v>1819</v>
      </c>
      <c r="H123" s="282" t="s">
        <v>9249</v>
      </c>
      <c r="I123" s="282" t="s">
        <v>9248</v>
      </c>
      <c r="J123" s="282"/>
      <c r="K123" s="282"/>
      <c r="L123" s="282"/>
    </row>
    <row r="124" spans="1:12" x14ac:dyDescent="0.35">
      <c r="A124" s="282" t="s">
        <v>29</v>
      </c>
      <c r="B124" s="282" t="s">
        <v>27</v>
      </c>
      <c r="C124" s="282" t="s">
        <v>28</v>
      </c>
      <c r="D124" s="282" t="s">
        <v>8458</v>
      </c>
      <c r="E124" s="282" t="s">
        <v>8788</v>
      </c>
      <c r="F124" s="282" t="s">
        <v>8865</v>
      </c>
      <c r="G124" s="282" t="s">
        <v>8865</v>
      </c>
      <c r="H124" s="282" t="s">
        <v>9247</v>
      </c>
      <c r="I124" s="282" t="s">
        <v>9248</v>
      </c>
      <c r="J124" s="282"/>
      <c r="K124" s="282"/>
      <c r="L124" s="282"/>
    </row>
    <row r="125" spans="1:12" x14ac:dyDescent="0.35">
      <c r="A125" s="282" t="s">
        <v>3367</v>
      </c>
      <c r="B125" s="282" t="s">
        <v>3365</v>
      </c>
      <c r="C125" s="282" t="s">
        <v>3366</v>
      </c>
      <c r="D125" s="282" t="s">
        <v>8465</v>
      </c>
      <c r="E125" s="282" t="s">
        <v>8824</v>
      </c>
      <c r="F125" s="282" t="s">
        <v>8777</v>
      </c>
      <c r="G125" s="282" t="s">
        <v>8777</v>
      </c>
      <c r="H125" s="282" t="s">
        <v>9247</v>
      </c>
      <c r="I125" s="282" t="s">
        <v>9248</v>
      </c>
      <c r="J125" s="282"/>
      <c r="K125" s="282"/>
      <c r="L125" s="282"/>
    </row>
    <row r="126" spans="1:12" x14ac:dyDescent="0.35">
      <c r="A126" s="282" t="s">
        <v>114</v>
      </c>
      <c r="B126" s="282" t="s">
        <v>112</v>
      </c>
      <c r="C126" s="282" t="s">
        <v>113</v>
      </c>
      <c r="D126" s="282" t="s">
        <v>8466</v>
      </c>
      <c r="E126" s="282" t="s">
        <v>8788</v>
      </c>
      <c r="F126" s="282" t="s">
        <v>8777</v>
      </c>
      <c r="G126" s="282" t="s">
        <v>8777</v>
      </c>
      <c r="H126" s="282" t="s">
        <v>9247</v>
      </c>
      <c r="I126" s="282" t="s">
        <v>9248</v>
      </c>
      <c r="J126" s="282"/>
      <c r="K126" s="282"/>
      <c r="L126" s="282"/>
    </row>
    <row r="127" spans="1:12" x14ac:dyDescent="0.35">
      <c r="A127" s="282" t="s">
        <v>114</v>
      </c>
      <c r="B127" s="282" t="s">
        <v>833</v>
      </c>
      <c r="C127" s="282" t="s">
        <v>834</v>
      </c>
      <c r="D127" s="282" t="s">
        <v>8466</v>
      </c>
      <c r="E127" s="282" t="s">
        <v>8788</v>
      </c>
      <c r="F127" s="282" t="s">
        <v>8815</v>
      </c>
      <c r="G127" s="282" t="s">
        <v>8863</v>
      </c>
      <c r="H127" s="282" t="s">
        <v>9249</v>
      </c>
      <c r="I127" s="282" t="s">
        <v>9248</v>
      </c>
      <c r="J127" s="282"/>
      <c r="K127" s="282"/>
      <c r="L127" s="282"/>
    </row>
    <row r="128" spans="1:12" x14ac:dyDescent="0.35">
      <c r="A128" s="282" t="s">
        <v>392</v>
      </c>
      <c r="B128" s="282" t="s">
        <v>390</v>
      </c>
      <c r="C128" s="282" t="s">
        <v>391</v>
      </c>
      <c r="D128" s="282" t="s">
        <v>8469</v>
      </c>
      <c r="E128" s="282" t="s">
        <v>8788</v>
      </c>
      <c r="F128" s="282" t="s">
        <v>8777</v>
      </c>
      <c r="G128" s="282" t="s">
        <v>8777</v>
      </c>
      <c r="H128" s="282" t="s">
        <v>9247</v>
      </c>
      <c r="I128" s="282" t="s">
        <v>9248</v>
      </c>
      <c r="J128" s="282"/>
      <c r="K128" s="282"/>
      <c r="L128" s="282"/>
    </row>
    <row r="129" spans="1:12" x14ac:dyDescent="0.35">
      <c r="A129" s="282" t="s">
        <v>3892</v>
      </c>
      <c r="B129" s="282" t="s">
        <v>3890</v>
      </c>
      <c r="C129" s="282" t="s">
        <v>3891</v>
      </c>
      <c r="D129" s="282" t="s">
        <v>8474</v>
      </c>
      <c r="E129" s="282" t="s">
        <v>8882</v>
      </c>
      <c r="F129" s="282" t="s">
        <v>8815</v>
      </c>
      <c r="G129" s="282" t="s">
        <v>8905</v>
      </c>
      <c r="H129" s="282" t="s">
        <v>9247</v>
      </c>
      <c r="I129" s="282" t="s">
        <v>9248</v>
      </c>
      <c r="J129" s="282"/>
      <c r="K129" s="282"/>
      <c r="L129" s="282"/>
    </row>
    <row r="130" spans="1:12" x14ac:dyDescent="0.35">
      <c r="A130" s="282" t="s">
        <v>1247</v>
      </c>
      <c r="B130" s="282" t="s">
        <v>1245</v>
      </c>
      <c r="C130" s="282" t="s">
        <v>1246</v>
      </c>
      <c r="D130" s="282" t="s">
        <v>8479</v>
      </c>
      <c r="E130" s="282" t="s">
        <v>8788</v>
      </c>
      <c r="F130" s="282" t="s">
        <v>8789</v>
      </c>
      <c r="G130" s="282" t="s">
        <v>9026</v>
      </c>
      <c r="H130" s="282" t="s">
        <v>9247</v>
      </c>
      <c r="I130" s="282" t="s">
        <v>9248</v>
      </c>
      <c r="J130" s="282"/>
      <c r="K130" s="282"/>
      <c r="L130" s="282"/>
    </row>
    <row r="131" spans="1:12" x14ac:dyDescent="0.35">
      <c r="A131" s="282" t="s">
        <v>91</v>
      </c>
      <c r="B131" s="282" t="s">
        <v>89</v>
      </c>
      <c r="C131" s="282" t="s">
        <v>90</v>
      </c>
      <c r="D131" s="282" t="s">
        <v>8482</v>
      </c>
      <c r="E131" s="282" t="s">
        <v>8795</v>
      </c>
      <c r="F131" s="282" t="s">
        <v>8777</v>
      </c>
      <c r="G131" s="282" t="s">
        <v>8796</v>
      </c>
      <c r="H131" s="282" t="s">
        <v>9247</v>
      </c>
      <c r="I131" s="282" t="s">
        <v>9248</v>
      </c>
      <c r="J131" s="282"/>
      <c r="K131" s="282"/>
      <c r="L131" s="282"/>
    </row>
    <row r="132" spans="1:12" x14ac:dyDescent="0.35">
      <c r="A132" s="282" t="s">
        <v>511</v>
      </c>
      <c r="B132" s="282" t="s">
        <v>1567</v>
      </c>
      <c r="C132" s="282" t="s">
        <v>1568</v>
      </c>
      <c r="D132" s="282" t="s">
        <v>8483</v>
      </c>
      <c r="E132" s="282" t="s">
        <v>8788</v>
      </c>
      <c r="F132" s="282" t="s">
        <v>8808</v>
      </c>
      <c r="G132" s="282" t="s">
        <v>8777</v>
      </c>
      <c r="H132" s="282" t="s">
        <v>9247</v>
      </c>
      <c r="I132" s="282" t="s">
        <v>9250</v>
      </c>
      <c r="J132" s="282"/>
      <c r="K132" s="282"/>
      <c r="L132" s="282"/>
    </row>
    <row r="133" spans="1:12" x14ac:dyDescent="0.35">
      <c r="A133" s="282" t="s">
        <v>511</v>
      </c>
      <c r="B133" s="282" t="s">
        <v>509</v>
      </c>
      <c r="C133" s="282" t="s">
        <v>510</v>
      </c>
      <c r="D133" s="282" t="s">
        <v>8483</v>
      </c>
      <c r="E133" s="282" t="s">
        <v>8788</v>
      </c>
      <c r="F133" s="282" t="s">
        <v>8796</v>
      </c>
      <c r="G133" s="282" t="s">
        <v>9046</v>
      </c>
      <c r="H133" s="282" t="s">
        <v>9249</v>
      </c>
      <c r="I133" s="282" t="s">
        <v>9248</v>
      </c>
      <c r="J133" s="282"/>
      <c r="K133" s="282"/>
      <c r="L133" s="282"/>
    </row>
    <row r="134" spans="1:12" x14ac:dyDescent="0.35">
      <c r="A134" s="282" t="s">
        <v>511</v>
      </c>
      <c r="B134" s="282" t="s">
        <v>525</v>
      </c>
      <c r="C134" s="282" t="s">
        <v>526</v>
      </c>
      <c r="D134" s="282" t="s">
        <v>8483</v>
      </c>
      <c r="E134" s="282" t="s">
        <v>8788</v>
      </c>
      <c r="F134" s="282" t="s">
        <v>8815</v>
      </c>
      <c r="G134" s="282" t="s">
        <v>8849</v>
      </c>
      <c r="H134" s="282" t="s">
        <v>9249</v>
      </c>
      <c r="I134" s="282" t="s">
        <v>9248</v>
      </c>
      <c r="J134" s="282"/>
      <c r="K134" s="282"/>
      <c r="L134" s="282"/>
    </row>
    <row r="135" spans="1:12" x14ac:dyDescent="0.35">
      <c r="A135" s="282" t="s">
        <v>511</v>
      </c>
      <c r="B135" s="282" t="s">
        <v>539</v>
      </c>
      <c r="C135" s="282" t="s">
        <v>540</v>
      </c>
      <c r="D135" s="282" t="s">
        <v>8483</v>
      </c>
      <c r="E135" s="282" t="s">
        <v>8788</v>
      </c>
      <c r="F135" s="282" t="s">
        <v>8815</v>
      </c>
      <c r="G135" s="282" t="s">
        <v>9182</v>
      </c>
      <c r="H135" s="282" t="s">
        <v>9249</v>
      </c>
      <c r="I135" s="282" t="s">
        <v>9248</v>
      </c>
      <c r="J135" s="282"/>
      <c r="K135" s="282"/>
      <c r="L135" s="282"/>
    </row>
    <row r="136" spans="1:12" x14ac:dyDescent="0.35">
      <c r="A136" s="282" t="s">
        <v>511</v>
      </c>
      <c r="B136" s="282" t="s">
        <v>551</v>
      </c>
      <c r="C136" s="282" t="s">
        <v>552</v>
      </c>
      <c r="D136" s="282" t="s">
        <v>8483</v>
      </c>
      <c r="E136" s="282" t="s">
        <v>8788</v>
      </c>
      <c r="F136" s="282" t="s">
        <v>8796</v>
      </c>
      <c r="G136" s="282" t="s">
        <v>9186</v>
      </c>
      <c r="H136" s="282" t="s">
        <v>9249</v>
      </c>
      <c r="I136" s="282" t="s">
        <v>9248</v>
      </c>
      <c r="J136" s="282"/>
      <c r="K136" s="282"/>
      <c r="L136" s="282"/>
    </row>
    <row r="137" spans="1:12" x14ac:dyDescent="0.35">
      <c r="A137" s="282" t="s">
        <v>300</v>
      </c>
      <c r="B137" s="282" t="s">
        <v>298</v>
      </c>
      <c r="C137" s="282" t="s">
        <v>299</v>
      </c>
      <c r="D137" s="282" t="s">
        <v>8486</v>
      </c>
      <c r="E137" s="282" t="s">
        <v>8776</v>
      </c>
      <c r="F137" s="282" t="s">
        <v>8808</v>
      </c>
      <c r="G137" s="282" t="s">
        <v>8825</v>
      </c>
      <c r="H137" s="282" t="s">
        <v>9247</v>
      </c>
      <c r="I137" s="282" t="s">
        <v>9250</v>
      </c>
      <c r="J137" s="282"/>
      <c r="K137" s="282"/>
      <c r="L137" s="282"/>
    </row>
    <row r="138" spans="1:12" x14ac:dyDescent="0.35">
      <c r="A138" s="282" t="s">
        <v>300</v>
      </c>
      <c r="B138" s="282" t="s">
        <v>311</v>
      </c>
      <c r="C138" s="282" t="s">
        <v>312</v>
      </c>
      <c r="D138" s="282" t="s">
        <v>8486</v>
      </c>
      <c r="E138" s="282" t="s">
        <v>8776</v>
      </c>
      <c r="F138" s="282" t="s">
        <v>8796</v>
      </c>
      <c r="G138" s="282" t="s">
        <v>8796</v>
      </c>
      <c r="H138" s="282" t="s">
        <v>9249</v>
      </c>
      <c r="I138" s="282" t="s">
        <v>9248</v>
      </c>
      <c r="J138" s="282"/>
      <c r="K138" s="282"/>
      <c r="L138" s="282"/>
    </row>
    <row r="139" spans="1:12" x14ac:dyDescent="0.35">
      <c r="A139" s="282" t="s">
        <v>300</v>
      </c>
      <c r="B139" s="282" t="s">
        <v>321</v>
      </c>
      <c r="C139" s="282" t="s">
        <v>322</v>
      </c>
      <c r="D139" s="282" t="s">
        <v>8486</v>
      </c>
      <c r="E139" s="282" t="s">
        <v>8776</v>
      </c>
      <c r="F139" s="282" t="s">
        <v>8815</v>
      </c>
      <c r="G139" s="282" t="s">
        <v>9144</v>
      </c>
      <c r="H139" s="282" t="s">
        <v>9249</v>
      </c>
      <c r="I139" s="282" t="s">
        <v>9248</v>
      </c>
      <c r="J139" s="282"/>
      <c r="K139" s="282"/>
      <c r="L139" s="282"/>
    </row>
    <row r="140" spans="1:12" x14ac:dyDescent="0.35">
      <c r="A140" s="282" t="s">
        <v>2272</v>
      </c>
      <c r="B140" s="282" t="s">
        <v>2270</v>
      </c>
      <c r="C140" s="282" t="s">
        <v>2271</v>
      </c>
      <c r="D140" s="282" t="s">
        <v>8493</v>
      </c>
      <c r="E140" s="282" t="s">
        <v>9197</v>
      </c>
      <c r="F140" s="282" t="s">
        <v>9198</v>
      </c>
      <c r="G140" s="282" t="s">
        <v>9199</v>
      </c>
      <c r="H140" s="282" t="s">
        <v>9247</v>
      </c>
      <c r="I140" s="282" t="s">
        <v>9248</v>
      </c>
      <c r="J140" s="282"/>
      <c r="K140" s="282"/>
      <c r="L140" s="282"/>
    </row>
    <row r="141" spans="1:12" x14ac:dyDescent="0.35">
      <c r="A141" s="282" t="s">
        <v>3379</v>
      </c>
      <c r="B141" s="282" t="s">
        <v>3377</v>
      </c>
      <c r="C141" s="282" t="s">
        <v>3378</v>
      </c>
      <c r="D141" s="282" t="s">
        <v>8494</v>
      </c>
      <c r="E141" s="282" t="s">
        <v>8824</v>
      </c>
      <c r="F141" s="282" t="s">
        <v>8815</v>
      </c>
      <c r="G141" s="282" t="s">
        <v>8829</v>
      </c>
      <c r="H141" s="282" t="s">
        <v>9247</v>
      </c>
      <c r="I141" s="282" t="s">
        <v>9248</v>
      </c>
      <c r="J141" s="282"/>
      <c r="K141" s="282"/>
      <c r="L141" s="282"/>
    </row>
    <row r="142" spans="1:12" x14ac:dyDescent="0.35">
      <c r="A142" s="282" t="s">
        <v>566</v>
      </c>
      <c r="B142" s="282" t="s">
        <v>564</v>
      </c>
      <c r="C142" s="282" t="s">
        <v>565</v>
      </c>
      <c r="D142" s="282" t="s">
        <v>8495</v>
      </c>
      <c r="E142" s="282" t="s">
        <v>8788</v>
      </c>
      <c r="F142" s="282" t="s">
        <v>8815</v>
      </c>
      <c r="G142" s="282" t="s">
        <v>8863</v>
      </c>
      <c r="H142" s="282" t="s">
        <v>9247</v>
      </c>
      <c r="I142" s="282" t="s">
        <v>9248</v>
      </c>
      <c r="J142" s="282"/>
      <c r="K142" s="282"/>
      <c r="L142" s="282"/>
    </row>
    <row r="143" spans="1:12" x14ac:dyDescent="0.35">
      <c r="A143" s="282" t="s">
        <v>576</v>
      </c>
      <c r="B143" s="282" t="s">
        <v>574</v>
      </c>
      <c r="C143" s="282" t="s">
        <v>575</v>
      </c>
      <c r="D143" s="282" t="s">
        <v>8496</v>
      </c>
      <c r="E143" s="282" t="s">
        <v>8795</v>
      </c>
      <c r="F143" s="282" t="s">
        <v>8808</v>
      </c>
      <c r="G143" s="282" t="s">
        <v>8825</v>
      </c>
      <c r="H143" s="282" t="s">
        <v>9247</v>
      </c>
      <c r="I143" s="282" t="s">
        <v>9250</v>
      </c>
      <c r="J143" s="282"/>
      <c r="K143" s="282"/>
      <c r="L143" s="282"/>
    </row>
    <row r="144" spans="1:12" x14ac:dyDescent="0.35">
      <c r="A144" s="282" t="s">
        <v>576</v>
      </c>
      <c r="B144" s="282" t="s">
        <v>592</v>
      </c>
      <c r="C144" s="282" t="s">
        <v>593</v>
      </c>
      <c r="D144" s="282" t="s">
        <v>8496</v>
      </c>
      <c r="E144" s="282" t="s">
        <v>8795</v>
      </c>
      <c r="F144" s="282" t="s">
        <v>8815</v>
      </c>
      <c r="G144" s="282" t="s">
        <v>8934</v>
      </c>
      <c r="H144" s="282" t="s">
        <v>9249</v>
      </c>
      <c r="I144" s="282" t="s">
        <v>9248</v>
      </c>
      <c r="J144" s="282"/>
      <c r="K144" s="282"/>
      <c r="L144" s="282"/>
    </row>
    <row r="145" spans="1:12" x14ac:dyDescent="0.35">
      <c r="A145" s="282" t="s">
        <v>576</v>
      </c>
      <c r="B145" s="282" t="s">
        <v>613</v>
      </c>
      <c r="C145" s="282" t="s">
        <v>614</v>
      </c>
      <c r="D145" s="282" t="s">
        <v>8496</v>
      </c>
      <c r="E145" s="282" t="s">
        <v>8795</v>
      </c>
      <c r="F145" s="282" t="s">
        <v>8815</v>
      </c>
      <c r="G145" s="282" t="s">
        <v>8863</v>
      </c>
      <c r="H145" s="282" t="s">
        <v>9249</v>
      </c>
      <c r="I145" s="282" t="s">
        <v>9248</v>
      </c>
      <c r="J145" s="282"/>
      <c r="K145" s="282"/>
      <c r="L145" s="282"/>
    </row>
    <row r="146" spans="1:12" x14ac:dyDescent="0.35">
      <c r="A146" s="282" t="s">
        <v>576</v>
      </c>
      <c r="B146" s="282" t="s">
        <v>629</v>
      </c>
      <c r="C146" s="282" t="s">
        <v>630</v>
      </c>
      <c r="D146" s="282" t="s">
        <v>8496</v>
      </c>
      <c r="E146" s="282" t="s">
        <v>8795</v>
      </c>
      <c r="F146" s="282" t="s">
        <v>8796</v>
      </c>
      <c r="G146" s="282" t="s">
        <v>9211</v>
      </c>
      <c r="H146" s="282" t="s">
        <v>9249</v>
      </c>
      <c r="I146" s="282" t="s">
        <v>9248</v>
      </c>
      <c r="J146" s="282"/>
      <c r="K146" s="282"/>
      <c r="L146" s="282"/>
    </row>
    <row r="147" spans="1:12" x14ac:dyDescent="0.35">
      <c r="A147" s="282" t="s">
        <v>105</v>
      </c>
      <c r="B147" s="282" t="s">
        <v>2597</v>
      </c>
      <c r="C147" s="282" t="s">
        <v>2598</v>
      </c>
      <c r="D147" s="282" t="s">
        <v>8499</v>
      </c>
      <c r="E147" s="282" t="s">
        <v>8788</v>
      </c>
      <c r="F147" s="282" t="s">
        <v>8808</v>
      </c>
      <c r="G147" s="282" t="s">
        <v>8825</v>
      </c>
      <c r="H147" s="282" t="s">
        <v>9247</v>
      </c>
      <c r="I147" s="282" t="s">
        <v>9250</v>
      </c>
      <c r="J147" s="282"/>
      <c r="K147" s="282"/>
      <c r="L147" s="282"/>
    </row>
    <row r="148" spans="1:12" x14ac:dyDescent="0.35">
      <c r="A148" s="282" t="s">
        <v>105</v>
      </c>
      <c r="B148" s="282" t="s">
        <v>103</v>
      </c>
      <c r="C148" s="282" t="s">
        <v>104</v>
      </c>
      <c r="D148" s="282" t="s">
        <v>8499</v>
      </c>
      <c r="E148" s="282" t="s">
        <v>8788</v>
      </c>
      <c r="F148" s="282" t="s">
        <v>8815</v>
      </c>
      <c r="G148" s="282" t="s">
        <v>9144</v>
      </c>
      <c r="H148" s="282" t="s">
        <v>9249</v>
      </c>
      <c r="I148" s="282" t="s">
        <v>9248</v>
      </c>
      <c r="J148" s="282"/>
      <c r="K148" s="282"/>
      <c r="L148" s="282"/>
    </row>
    <row r="149" spans="1:12" x14ac:dyDescent="0.35">
      <c r="A149" s="282" t="s">
        <v>105</v>
      </c>
      <c r="B149" s="282" t="s">
        <v>2611</v>
      </c>
      <c r="C149" s="282" t="s">
        <v>2612</v>
      </c>
      <c r="D149" s="282" t="s">
        <v>8499</v>
      </c>
      <c r="E149" s="282" t="s">
        <v>8788</v>
      </c>
      <c r="F149" s="282" t="s">
        <v>8789</v>
      </c>
      <c r="G149" s="282" t="s">
        <v>9222</v>
      </c>
      <c r="H149" s="282" t="s">
        <v>9249</v>
      </c>
      <c r="I149" s="282" t="s">
        <v>9248</v>
      </c>
      <c r="J149" s="282"/>
      <c r="K149" s="282"/>
      <c r="L149" s="282"/>
    </row>
    <row r="150" spans="1:12" x14ac:dyDescent="0.35">
      <c r="A150" s="282" t="s">
        <v>1133</v>
      </c>
      <c r="B150" s="282" t="s">
        <v>7010</v>
      </c>
      <c r="C150" s="282" t="s">
        <v>7011</v>
      </c>
      <c r="D150" s="282" t="s">
        <v>8500</v>
      </c>
      <c r="E150" s="282" t="s">
        <v>8788</v>
      </c>
      <c r="F150" s="282" t="s">
        <v>8808</v>
      </c>
      <c r="G150" s="282" t="s">
        <v>8825</v>
      </c>
      <c r="H150" s="282" t="s">
        <v>9247</v>
      </c>
      <c r="I150" s="282" t="s">
        <v>9250</v>
      </c>
      <c r="J150" s="282"/>
      <c r="K150" s="282"/>
      <c r="L150" s="282"/>
    </row>
    <row r="151" spans="1:12" x14ac:dyDescent="0.35">
      <c r="A151" s="282" t="s">
        <v>1133</v>
      </c>
      <c r="B151" s="282" t="s">
        <v>1131</v>
      </c>
      <c r="C151" s="282" t="s">
        <v>1132</v>
      </c>
      <c r="D151" s="282" t="s">
        <v>8500</v>
      </c>
      <c r="E151" s="282" t="s">
        <v>8788</v>
      </c>
      <c r="F151" s="282" t="s">
        <v>8815</v>
      </c>
      <c r="G151" s="282" t="s">
        <v>9144</v>
      </c>
      <c r="H151" s="282" t="s">
        <v>9249</v>
      </c>
      <c r="I151" s="282" t="s">
        <v>9248</v>
      </c>
      <c r="J151" s="282"/>
      <c r="K151" s="282"/>
      <c r="L151" s="282"/>
    </row>
    <row r="152" spans="1:12" x14ac:dyDescent="0.35">
      <c r="A152" s="282" t="s">
        <v>1133</v>
      </c>
      <c r="B152" s="282" t="s">
        <v>6974</v>
      </c>
      <c r="C152" s="282" t="s">
        <v>6975</v>
      </c>
      <c r="D152" s="282" t="s">
        <v>8500</v>
      </c>
      <c r="E152" s="282" t="s">
        <v>8788</v>
      </c>
      <c r="F152" s="282" t="s">
        <v>8789</v>
      </c>
      <c r="G152" s="282" t="s">
        <v>6974</v>
      </c>
      <c r="H152" s="282" t="s">
        <v>9249</v>
      </c>
      <c r="I152" s="282" t="s">
        <v>9248</v>
      </c>
      <c r="J152" s="282"/>
      <c r="K152" s="282"/>
      <c r="L152" s="282"/>
    </row>
    <row r="153" spans="1:12" x14ac:dyDescent="0.35">
      <c r="A153" s="282" t="s">
        <v>668</v>
      </c>
      <c r="B153" s="282" t="s">
        <v>666</v>
      </c>
      <c r="C153" s="282" t="s">
        <v>667</v>
      </c>
      <c r="D153" s="282" t="s">
        <v>8501</v>
      </c>
      <c r="E153" s="282" t="s">
        <v>8882</v>
      </c>
      <c r="F153" s="282" t="s">
        <v>8796</v>
      </c>
      <c r="G153" s="282" t="s">
        <v>8796</v>
      </c>
      <c r="H153" s="282" t="s">
        <v>9247</v>
      </c>
      <c r="I153" s="282" t="s">
        <v>9248</v>
      </c>
      <c r="J153" s="282"/>
      <c r="K153" s="282"/>
      <c r="L153" s="282"/>
    </row>
    <row r="154" spans="1:12" x14ac:dyDescent="0.35">
      <c r="A154" s="282" t="s">
        <v>3261</v>
      </c>
      <c r="B154" s="282" t="s">
        <v>3259</v>
      </c>
      <c r="C154" s="282" t="s">
        <v>3260</v>
      </c>
      <c r="D154" s="282" t="s">
        <v>8510</v>
      </c>
      <c r="E154" s="282" t="s">
        <v>8824</v>
      </c>
      <c r="F154" s="282" t="s">
        <v>8777</v>
      </c>
      <c r="G154" s="282" t="s">
        <v>8777</v>
      </c>
      <c r="H154" s="282" t="s">
        <v>9247</v>
      </c>
      <c r="I154" s="282" t="s">
        <v>9248</v>
      </c>
      <c r="J154" s="282"/>
      <c r="K154" s="282"/>
      <c r="L154" s="282"/>
    </row>
    <row r="155" spans="1:12" x14ac:dyDescent="0.35">
      <c r="A155" s="282" t="s">
        <v>58</v>
      </c>
      <c r="B155" s="282" t="s">
        <v>56</v>
      </c>
      <c r="C155" s="282" t="s">
        <v>57</v>
      </c>
      <c r="D155" s="282" t="s">
        <v>8517</v>
      </c>
      <c r="E155" s="282" t="s">
        <v>8795</v>
      </c>
      <c r="F155" s="282" t="s">
        <v>8777</v>
      </c>
      <c r="G155" s="282" t="s">
        <v>8777</v>
      </c>
      <c r="H155" s="282" t="s">
        <v>9247</v>
      </c>
      <c r="I155" s="282" t="s">
        <v>9248</v>
      </c>
      <c r="J155" s="282"/>
      <c r="K155" s="282"/>
      <c r="L155" s="282"/>
    </row>
    <row r="156" spans="1:12" x14ac:dyDescent="0.35">
      <c r="A156" s="282" t="s">
        <v>58</v>
      </c>
      <c r="B156" s="282" t="s">
        <v>703</v>
      </c>
      <c r="C156" s="282" t="s">
        <v>704</v>
      </c>
      <c r="D156" s="282" t="s">
        <v>8517</v>
      </c>
      <c r="E156" s="282" t="s">
        <v>8795</v>
      </c>
      <c r="F156" s="282" t="s">
        <v>8815</v>
      </c>
      <c r="G156" s="282" t="s">
        <v>8863</v>
      </c>
      <c r="H156" s="282" t="s">
        <v>9249</v>
      </c>
      <c r="I156" s="282" t="s">
        <v>9248</v>
      </c>
      <c r="J156" s="282"/>
      <c r="K156" s="282"/>
      <c r="L156" s="282"/>
    </row>
    <row r="157" spans="1:12" x14ac:dyDescent="0.35">
      <c r="A157" s="282" t="s">
        <v>333</v>
      </c>
      <c r="B157" s="282" t="s">
        <v>331</v>
      </c>
      <c r="C157" s="282" t="s">
        <v>332</v>
      </c>
      <c r="D157" s="282" t="s">
        <v>8520</v>
      </c>
      <c r="E157" s="282" t="s">
        <v>8788</v>
      </c>
      <c r="F157" s="282" t="s">
        <v>8865</v>
      </c>
      <c r="G157" s="282" t="s">
        <v>8865</v>
      </c>
      <c r="H157" s="282" t="s">
        <v>9247</v>
      </c>
      <c r="I157" s="282" t="s">
        <v>9248</v>
      </c>
      <c r="J157" s="282"/>
      <c r="K157" s="282"/>
      <c r="L157" s="282"/>
    </row>
    <row r="158" spans="1:12" x14ac:dyDescent="0.35">
      <c r="A158" s="282" t="s">
        <v>133</v>
      </c>
      <c r="B158" s="282" t="s">
        <v>131</v>
      </c>
      <c r="C158" s="282" t="s">
        <v>132</v>
      </c>
      <c r="D158" s="282" t="s">
        <v>8521</v>
      </c>
      <c r="E158" s="282" t="s">
        <v>8788</v>
      </c>
      <c r="F158" s="282" t="s">
        <v>8777</v>
      </c>
      <c r="G158" s="282" t="s">
        <v>8777</v>
      </c>
      <c r="H158" s="282" t="s">
        <v>9247</v>
      </c>
      <c r="I158" s="282" t="s">
        <v>9248</v>
      </c>
      <c r="J158" s="282"/>
      <c r="K158" s="282"/>
      <c r="L158" s="282"/>
    </row>
  </sheetData>
  <autoFilter ref="A1:L158"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1" bestFit="1" customWidth="1"/>
    <col min="2" max="2" width="5.453125" style="51" bestFit="1" customWidth="1"/>
    <col min="3" max="57" width="5.453125" style="51" customWidth="1"/>
    <col min="58" max="58" width="9.453125" style="51" customWidth="1"/>
    <col min="59" max="16384" width="9.453125" style="5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4" customFormat="1" ht="121.5" customHeight="1" x14ac:dyDescent="0.25">
      <c r="A2" s="13" t="s">
        <v>8056</v>
      </c>
      <c r="B2" s="186" t="s">
        <v>8057</v>
      </c>
      <c r="C2" s="16" t="s">
        <v>9251</v>
      </c>
      <c r="D2" s="16" t="s">
        <v>9252</v>
      </c>
      <c r="E2" s="16" t="s">
        <v>9253</v>
      </c>
      <c r="F2" s="16" t="s">
        <v>9254</v>
      </c>
      <c r="G2" s="16" t="s">
        <v>9255</v>
      </c>
      <c r="H2" s="16" t="s">
        <v>9256</v>
      </c>
      <c r="I2" s="16" t="s">
        <v>9257</v>
      </c>
      <c r="J2" s="16" t="s">
        <v>9258</v>
      </c>
      <c r="K2" s="16" t="s">
        <v>9259</v>
      </c>
      <c r="L2" s="16" t="s">
        <v>9260</v>
      </c>
      <c r="M2" s="16" t="s">
        <v>9261</v>
      </c>
      <c r="N2" s="16" t="s">
        <v>9262</v>
      </c>
      <c r="O2" s="16" t="s">
        <v>9263</v>
      </c>
      <c r="P2" s="16" t="s">
        <v>9264</v>
      </c>
      <c r="Q2" s="16" t="s">
        <v>9265</v>
      </c>
      <c r="R2" s="16" t="s">
        <v>9266</v>
      </c>
      <c r="S2" s="16" t="s">
        <v>9267</v>
      </c>
      <c r="T2" s="16" t="s">
        <v>9268</v>
      </c>
      <c r="U2" s="16" t="s">
        <v>9268</v>
      </c>
      <c r="V2" s="16" t="s">
        <v>9269</v>
      </c>
      <c r="W2" s="16" t="s">
        <v>9270</v>
      </c>
      <c r="X2" s="16" t="s">
        <v>9271</v>
      </c>
      <c r="Y2" s="16" t="s">
        <v>9272</v>
      </c>
      <c r="Z2" s="16" t="s">
        <v>9273</v>
      </c>
      <c r="AA2" s="16" t="s">
        <v>9274</v>
      </c>
      <c r="AB2" s="16" t="s">
        <v>9275</v>
      </c>
      <c r="AC2" s="16" t="s">
        <v>9276</v>
      </c>
      <c r="AD2" s="16" t="s">
        <v>9277</v>
      </c>
      <c r="AE2" s="16" t="s">
        <v>9278</v>
      </c>
      <c r="AF2" s="16" t="s">
        <v>8203</v>
      </c>
      <c r="AG2" s="16" t="s">
        <v>8118</v>
      </c>
      <c r="AH2" s="16" t="s">
        <v>9279</v>
      </c>
      <c r="AI2" s="16" t="s">
        <v>9279</v>
      </c>
      <c r="AJ2" s="16" t="s">
        <v>9279</v>
      </c>
      <c r="AK2" s="16" t="s">
        <v>9280</v>
      </c>
      <c r="AL2" s="16" t="s">
        <v>9281</v>
      </c>
      <c r="AM2" s="16" t="s">
        <v>9282</v>
      </c>
      <c r="AN2" s="16" t="s">
        <v>9283</v>
      </c>
      <c r="AO2" s="16" t="s">
        <v>9284</v>
      </c>
      <c r="AP2" s="16" t="s">
        <v>9285</v>
      </c>
      <c r="AQ2" s="16" t="s">
        <v>9286</v>
      </c>
      <c r="AR2" s="16" t="s">
        <v>9287</v>
      </c>
      <c r="AS2" s="16" t="s">
        <v>9288</v>
      </c>
      <c r="AT2" s="16" t="s">
        <v>9289</v>
      </c>
      <c r="AU2" s="16" t="s">
        <v>9290</v>
      </c>
      <c r="AV2" s="16" t="s">
        <v>9291</v>
      </c>
      <c r="AW2" s="16" t="s">
        <v>9292</v>
      </c>
      <c r="AX2" s="16" t="s">
        <v>9293</v>
      </c>
      <c r="AY2" s="16" t="s">
        <v>9294</v>
      </c>
      <c r="AZ2" s="16" t="s">
        <v>9295</v>
      </c>
      <c r="BA2" s="16" t="s">
        <v>9296</v>
      </c>
      <c r="BB2" s="16" t="s">
        <v>9297</v>
      </c>
      <c r="BC2" s="16" t="s">
        <v>8208</v>
      </c>
      <c r="BD2" s="16" t="s">
        <v>9298</v>
      </c>
      <c r="BE2" s="16" t="s">
        <v>8209</v>
      </c>
    </row>
    <row r="3" spans="1:58" x14ac:dyDescent="0.35">
      <c r="A3" s="14" t="s">
        <v>9299</v>
      </c>
      <c r="B3" s="186"/>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66</v>
      </c>
      <c r="B4" s="186" t="s">
        <v>8221</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8223</v>
      </c>
      <c r="B5" s="186" t="s">
        <v>8224</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416</v>
      </c>
      <c r="B6" s="186" t="s">
        <v>8300</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2098</v>
      </c>
      <c r="B7" s="186" t="s">
        <v>8222</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8230</v>
      </c>
      <c r="B8" s="186" t="s">
        <v>8231</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8227</v>
      </c>
      <c r="B9" s="186" t="s">
        <v>8228</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1519</v>
      </c>
      <c r="B10" s="186" t="s">
        <v>8229</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8232</v>
      </c>
      <c r="B11" s="186" t="s">
        <v>8233</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8234</v>
      </c>
      <c r="B12" s="186" t="s">
        <v>8235</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1529</v>
      </c>
      <c r="B13" s="186" t="s">
        <v>8236</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8248</v>
      </c>
      <c r="B14" s="186" t="s">
        <v>8249</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8246</v>
      </c>
      <c r="B15" s="186" t="s">
        <v>8247</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139</v>
      </c>
      <c r="B16" s="186" t="s">
        <v>8243</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8259</v>
      </c>
      <c r="B17" s="186" t="s">
        <v>8260</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8252</v>
      </c>
      <c r="B18" s="186" t="s">
        <v>8253</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8238</v>
      </c>
      <c r="B19" s="186" t="s">
        <v>8239</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8254</v>
      </c>
      <c r="B20" s="186" t="s">
        <v>8255</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8240</v>
      </c>
      <c r="B21" s="186" t="s">
        <v>8241</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8263</v>
      </c>
      <c r="B22" s="186" t="s">
        <v>8264</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8256</v>
      </c>
      <c r="B23" s="186" t="s">
        <v>8257</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8250</v>
      </c>
      <c r="B24" s="186" t="s">
        <v>8251</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8265</v>
      </c>
      <c r="B25" s="186" t="s">
        <v>8266</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3137</v>
      </c>
      <c r="B26" s="186" t="s">
        <v>8258</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9300</v>
      </c>
      <c r="B27" s="186" t="s">
        <v>8262</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8244</v>
      </c>
      <c r="B28" s="186" t="s">
        <v>8245</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406</v>
      </c>
      <c r="B29" s="186" t="s">
        <v>8242</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677</v>
      </c>
      <c r="B30" s="186" t="s">
        <v>8237</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9301</v>
      </c>
      <c r="B31" s="186" t="s">
        <v>8284</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8364</v>
      </c>
      <c r="B32" s="186" t="s">
        <v>8365</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252</v>
      </c>
      <c r="B33" s="186" t="s">
        <v>8277</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8268</v>
      </c>
      <c r="B34" s="186" t="s">
        <v>8269</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9302</v>
      </c>
      <c r="B35" s="186" t="s">
        <v>8267</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511</v>
      </c>
      <c r="B36" s="186" t="s">
        <v>8483</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3180</v>
      </c>
      <c r="B37" s="186" t="s">
        <v>8272</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8273</v>
      </c>
      <c r="B38" s="186" t="s">
        <v>8274</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3494</v>
      </c>
      <c r="B39" s="186" t="s">
        <v>8280</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8281</v>
      </c>
      <c r="B40" s="186" t="s">
        <v>8282</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1591</v>
      </c>
      <c r="B41" s="186" t="s">
        <v>8279</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9303</v>
      </c>
      <c r="B42" s="186" t="s">
        <v>8278</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3201</v>
      </c>
      <c r="B43" s="186" t="s">
        <v>8285</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8275</v>
      </c>
      <c r="B44" s="186" t="s">
        <v>8276</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8339</v>
      </c>
      <c r="B45" s="186" t="s">
        <v>8340</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8286</v>
      </c>
      <c r="B46" s="186" t="s">
        <v>8287</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8288</v>
      </c>
      <c r="B47" s="186" t="s">
        <v>8289</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8290</v>
      </c>
      <c r="B48" s="186" t="s">
        <v>8291</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8297</v>
      </c>
      <c r="B49" s="186" t="s">
        <v>8298</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339</v>
      </c>
      <c r="B50" s="186" t="s">
        <v>8294</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8295</v>
      </c>
      <c r="B51" s="186" t="s">
        <v>8296</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3213</v>
      </c>
      <c r="B52" s="186" t="s">
        <v>8299</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3225</v>
      </c>
      <c r="B53" s="186" t="s">
        <v>8301</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194</v>
      </c>
      <c r="B54" s="186" t="s">
        <v>8302</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3367</v>
      </c>
      <c r="B55" s="186" t="s">
        <v>8465</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8330</v>
      </c>
      <c r="B56" s="186" t="s">
        <v>8331</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292</v>
      </c>
      <c r="B57" s="186" t="s">
        <v>8303</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8305</v>
      </c>
      <c r="B58" s="186" t="s">
        <v>8306</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431</v>
      </c>
      <c r="B59" s="186" t="s">
        <v>8307</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8310</v>
      </c>
      <c r="B60" s="186" t="s">
        <v>8311</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8308</v>
      </c>
      <c r="B61" s="186" t="s">
        <v>8309</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8312</v>
      </c>
      <c r="B62" s="186" t="s">
        <v>8313</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8316</v>
      </c>
      <c r="B63" s="186" t="s">
        <v>8317</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8326</v>
      </c>
      <c r="B64" s="186" t="s">
        <v>8327</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8320</v>
      </c>
      <c r="B65" s="186" t="s">
        <v>8321</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8292</v>
      </c>
      <c r="B66" s="186" t="s">
        <v>8293</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8322</v>
      </c>
      <c r="B67" s="186" t="s">
        <v>8323</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122</v>
      </c>
      <c r="B68" s="186" t="s">
        <v>8332</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8333</v>
      </c>
      <c r="B69" s="186" t="s">
        <v>8334</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3343</v>
      </c>
      <c r="B70" s="186" t="s">
        <v>8335</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8324</v>
      </c>
      <c r="B71" s="186" t="s">
        <v>8325</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8328</v>
      </c>
      <c r="B72" s="186" t="s">
        <v>8329</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8336</v>
      </c>
      <c r="B73" s="186" t="s">
        <v>8337</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3553</v>
      </c>
      <c r="B74" s="186" t="s">
        <v>8341</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3355</v>
      </c>
      <c r="B75" s="186" t="s">
        <v>8338</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3729</v>
      </c>
      <c r="B76" s="186" t="s">
        <v>8342</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8349</v>
      </c>
      <c r="B77" s="186" t="s">
        <v>8350</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740</v>
      </c>
      <c r="B78" s="186" t="s">
        <v>8344</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996</v>
      </c>
      <c r="B79" s="186" t="s">
        <v>8343</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1289</v>
      </c>
      <c r="B80" s="186" t="s">
        <v>8347</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441</v>
      </c>
      <c r="B81" s="186" t="s">
        <v>8348</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8345</v>
      </c>
      <c r="B82" s="186" t="s">
        <v>8346</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8351</v>
      </c>
      <c r="B83" s="186" t="s">
        <v>8352</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459</v>
      </c>
      <c r="B84" s="186" t="s">
        <v>8353</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8354</v>
      </c>
      <c r="B85" s="186" t="s">
        <v>8355</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8357</v>
      </c>
      <c r="B86" s="186" t="s">
        <v>8358</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146</v>
      </c>
      <c r="B87" s="186" t="s">
        <v>8356</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8359</v>
      </c>
      <c r="B88" s="186" t="s">
        <v>8360</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470</v>
      </c>
      <c r="B89" s="186" t="s">
        <v>8361</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8366</v>
      </c>
      <c r="B90" s="186" t="s">
        <v>8367</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9304</v>
      </c>
      <c r="B91" s="186" t="s">
        <v>8441</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9305</v>
      </c>
      <c r="B92" s="186" t="s">
        <v>8371</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8372</v>
      </c>
      <c r="B93" s="186" t="s">
        <v>8373</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8362</v>
      </c>
      <c r="B94" s="186" t="s">
        <v>8363</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9306</v>
      </c>
      <c r="B95" s="186" t="s">
        <v>8375</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8390</v>
      </c>
      <c r="B96" s="186" t="s">
        <v>8391</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1354</v>
      </c>
      <c r="B97" s="186" t="s">
        <v>8376</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77</v>
      </c>
      <c r="B98" s="186" t="s">
        <v>8385</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8377</v>
      </c>
      <c r="B99" s="186" t="s">
        <v>8378</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152</v>
      </c>
      <c r="B100" s="186" t="s">
        <v>8379</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8382</v>
      </c>
      <c r="B101" s="186" t="s">
        <v>8383</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1869</v>
      </c>
      <c r="BC101" s="19">
        <v>2015</v>
      </c>
      <c r="BD101" s="19">
        <v>2014</v>
      </c>
      <c r="BE101" s="19">
        <v>2014</v>
      </c>
      <c r="BF101" s="9"/>
    </row>
    <row r="102" spans="1:58" x14ac:dyDescent="0.35">
      <c r="A102" s="13" t="s">
        <v>8386</v>
      </c>
      <c r="B102" s="186" t="s">
        <v>8387</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8388</v>
      </c>
      <c r="B103" s="186" t="s">
        <v>8389</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976</v>
      </c>
      <c r="B104" s="186" t="s">
        <v>8394</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485</v>
      </c>
      <c r="B105" s="186" t="s">
        <v>8414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1806</v>
      </c>
      <c r="B106" s="186" t="s">
        <v>8415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8395</v>
      </c>
      <c r="B107" s="186" t="s">
        <v>8396</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6" t="s">
        <v>8402</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8403</v>
      </c>
      <c r="B109" s="186" t="s">
        <v>8404</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8398</v>
      </c>
      <c r="B110" s="186" t="s">
        <v>8399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383</v>
      </c>
      <c r="B111" s="186" t="s">
        <v>8411</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8412</v>
      </c>
      <c r="B112" s="186" t="s">
        <v>8413</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3807</v>
      </c>
      <c r="B113" s="186" t="s">
        <v>8397</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8314</v>
      </c>
      <c r="B114" s="186" t="s">
        <v>8315</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9307</v>
      </c>
      <c r="B115" s="186" t="s">
        <v>8393</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8408</v>
      </c>
      <c r="B116" s="186" t="s">
        <v>8409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8406</v>
      </c>
      <c r="B117" s="186" t="s">
        <v>8407</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474</v>
      </c>
      <c r="B118" s="186" t="s">
        <v>8392</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724</v>
      </c>
      <c r="B119" s="186" t="s">
        <v>8410</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366</v>
      </c>
      <c r="B120" s="186" t="s">
        <v>8405</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1222</v>
      </c>
      <c r="B121" s="186" t="s">
        <v>8416</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8426</v>
      </c>
      <c r="B122" s="186" t="s">
        <v>8427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8424</v>
      </c>
      <c r="B123" s="186" t="s">
        <v>8425</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8420</v>
      </c>
      <c r="B124" s="186" t="s">
        <v>8421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8428</v>
      </c>
      <c r="B125" s="186" t="s">
        <v>8429</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3237</v>
      </c>
      <c r="B126" s="186" t="s">
        <v>8419</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214</v>
      </c>
      <c r="B127" s="186" t="s">
        <v>8417</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927</v>
      </c>
      <c r="B128" s="186" t="s">
        <v>8418</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8422</v>
      </c>
      <c r="B129" s="186" t="s">
        <v>8423</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8430</v>
      </c>
      <c r="B130" s="186" t="s">
        <v>8431</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166</v>
      </c>
      <c r="B131" s="186" t="s">
        <v>8432</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8436</v>
      </c>
      <c r="B132" s="186" t="s">
        <v>8437</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179</v>
      </c>
      <c r="B133" s="186" t="s">
        <v>8446</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3249</v>
      </c>
      <c r="B134" s="186" t="s">
        <v>8433</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8438</v>
      </c>
      <c r="B135" s="186" t="s">
        <v>8439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8444</v>
      </c>
      <c r="B136" s="186" t="s">
        <v>8445</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3331</v>
      </c>
      <c r="B137" s="186" t="s">
        <v>8434</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759</v>
      </c>
      <c r="B138" s="186" t="s">
        <v>8435</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3850</v>
      </c>
      <c r="B139" s="186" t="s">
        <v>8440</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8442</v>
      </c>
      <c r="B140" s="186" t="s">
        <v>8443</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8447</v>
      </c>
      <c r="B141" s="186" t="s">
        <v>8448</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3862</v>
      </c>
      <c r="B142" s="186" t="s">
        <v>8451</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9308</v>
      </c>
      <c r="B143" s="186" t="s">
        <v>8453</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489</v>
      </c>
      <c r="B144" s="186" t="s">
        <v>8454</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9309</v>
      </c>
      <c r="B145" s="186" t="s">
        <v>8369</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8380</v>
      </c>
      <c r="B146" s="186" t="s">
        <v>8381</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9310</v>
      </c>
      <c r="B147" s="186" t="s">
        <v>8509</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8515</v>
      </c>
      <c r="B148" s="186" t="s">
        <v>8516</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8470</v>
      </c>
      <c r="B149" s="186" t="s">
        <v>8471</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8455</v>
      </c>
      <c r="B150" s="186" t="s">
        <v>8456</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29</v>
      </c>
      <c r="B151" s="186" t="s">
        <v>8458</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8467</v>
      </c>
      <c r="B152" s="186" t="s">
        <v>8468</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8480</v>
      </c>
      <c r="B153" s="186" t="s">
        <v>8481</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8463</v>
      </c>
      <c r="B154" s="186" t="s">
        <v>8464</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8459</v>
      </c>
      <c r="B155" s="186" t="s">
        <v>8460</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3892</v>
      </c>
      <c r="B156" s="186" t="s">
        <v>8474</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8475</v>
      </c>
      <c r="B157" s="186" t="s">
        <v>8476</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8461</v>
      </c>
      <c r="B158" s="186" t="s">
        <v>8462</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114</v>
      </c>
      <c r="B159" s="186" t="s">
        <v>8466</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8518</v>
      </c>
      <c r="B160" s="186" t="s">
        <v>8519</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392</v>
      </c>
      <c r="B161" s="186" t="s">
        <v>8469</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356</v>
      </c>
      <c r="B162" s="186" t="s">
        <v>8304</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4827</v>
      </c>
      <c r="B163" s="186" t="s">
        <v>8384</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506</v>
      </c>
      <c r="B164" s="186" t="s">
        <v>8457</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8472</v>
      </c>
      <c r="B165" s="186" t="s">
        <v>8473</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9311</v>
      </c>
      <c r="B166" s="186" t="s">
        <v>8479</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8477</v>
      </c>
      <c r="B167" s="186" t="s">
        <v>8478</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8270</v>
      </c>
      <c r="B168" s="186" t="s">
        <v>8271</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91</v>
      </c>
      <c r="B169" s="186" t="s">
        <v>8482</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8487</v>
      </c>
      <c r="B170" s="186" t="s">
        <v>8488</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105</v>
      </c>
      <c r="B171" s="186" t="s">
        <v>8499</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300</v>
      </c>
      <c r="B172" s="186" t="s">
        <v>8486</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9312</v>
      </c>
      <c r="B173" s="186" t="s">
        <v>8401</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9313</v>
      </c>
      <c r="B174" s="186" t="s">
        <v>8492</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8484</v>
      </c>
      <c r="B175" s="186" t="s">
        <v>8485</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2272</v>
      </c>
      <c r="B176" s="186" t="s">
        <v>8493</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3379</v>
      </c>
      <c r="B177" s="186" t="s">
        <v>8494</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566</v>
      </c>
      <c r="B178" s="186" t="s">
        <v>8495</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576</v>
      </c>
      <c r="B179" s="186" t="s">
        <v>8496</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8489</v>
      </c>
      <c r="B180" s="186" t="s">
        <v>8490</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8497</v>
      </c>
      <c r="B181" s="186" t="s">
        <v>8498</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1133</v>
      </c>
      <c r="B182" s="186" t="s">
        <v>8500</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668</v>
      </c>
      <c r="B183" s="186" t="s">
        <v>8501</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8225</v>
      </c>
      <c r="B184" s="186" t="s">
        <v>8226</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8318</v>
      </c>
      <c r="B185" s="186" t="s">
        <v>8319</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9314</v>
      </c>
      <c r="B186" s="186" t="s">
        <v>8505</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8502</v>
      </c>
      <c r="B187" s="186" t="s">
        <v>8503</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8506</v>
      </c>
      <c r="B188" s="186" t="s">
        <v>8507</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8513</v>
      </c>
      <c r="B189" s="186" t="s">
        <v>8514</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3261</v>
      </c>
      <c r="B190" s="186" t="s">
        <v>8510</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9315</v>
      </c>
      <c r="B191" s="186" t="s">
        <v>8512</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58</v>
      </c>
      <c r="B192" s="186" t="s">
        <v>8517</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333</v>
      </c>
      <c r="B193" s="186" t="s">
        <v>8520</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133</v>
      </c>
      <c r="B194" s="186" t="s">
        <v>8521</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0"/>
  <sheetViews>
    <sheetView zoomScale="80" zoomScaleNormal="80" workbookViewId="0">
      <selection activeCell="A2" sqref="A2"/>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94"/>
      <c r="B1" s="295"/>
      <c r="C1" s="295"/>
      <c r="D1" s="295"/>
      <c r="E1" s="295"/>
      <c r="F1" s="295"/>
      <c r="G1" s="295"/>
      <c r="H1" s="295"/>
      <c r="I1" s="295"/>
      <c r="J1" s="295"/>
      <c r="K1" s="295"/>
      <c r="L1" s="295"/>
      <c r="M1" s="295"/>
      <c r="N1" s="295"/>
      <c r="O1" s="295"/>
      <c r="P1" s="295"/>
      <c r="Q1" s="295"/>
      <c r="R1" s="295"/>
      <c r="S1" s="295"/>
      <c r="T1" s="295"/>
      <c r="U1" s="48"/>
      <c r="V1" s="48"/>
    </row>
    <row r="2" spans="1:22" s="1" customFormat="1" ht="107.25" customHeight="1" thickBot="1" x14ac:dyDescent="0.45">
      <c r="A2" s="11" t="s">
        <v>8053</v>
      </c>
      <c r="B2" s="11" t="s">
        <v>8054</v>
      </c>
      <c r="C2" s="11" t="s">
        <v>8055</v>
      </c>
      <c r="D2" s="11" t="s">
        <v>8056</v>
      </c>
      <c r="E2" s="5" t="s">
        <v>8057</v>
      </c>
      <c r="F2" s="11" t="s">
        <v>8058</v>
      </c>
      <c r="G2" s="108" t="s">
        <v>8059</v>
      </c>
      <c r="H2" s="72" t="s">
        <v>8060</v>
      </c>
      <c r="I2" s="71" t="s">
        <v>8060</v>
      </c>
      <c r="J2" s="73" t="s">
        <v>8061</v>
      </c>
      <c r="K2" s="73" t="s">
        <v>5</v>
      </c>
      <c r="L2" s="75" t="s">
        <v>8062</v>
      </c>
      <c r="M2" s="74" t="s">
        <v>8063</v>
      </c>
      <c r="N2" s="74" t="s">
        <v>8064</v>
      </c>
      <c r="O2" s="49" t="s">
        <v>8065</v>
      </c>
      <c r="P2" s="76" t="s">
        <v>6456</v>
      </c>
      <c r="Q2" s="76" t="s">
        <v>8066</v>
      </c>
      <c r="R2" s="77" t="s">
        <v>8067</v>
      </c>
      <c r="S2" s="78" t="s">
        <v>8068</v>
      </c>
      <c r="T2" s="78" t="s">
        <v>8069</v>
      </c>
      <c r="U2" s="52" t="s">
        <v>8070</v>
      </c>
      <c r="V2" s="126" t="s">
        <v>8071</v>
      </c>
    </row>
    <row r="3" spans="1:22" s="1" customFormat="1" ht="16.5" hidden="1" customHeight="1" thickTop="1" x14ac:dyDescent="0.4">
      <c r="A3" s="46" t="s">
        <v>8072</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4">
      <c r="A4" s="12" t="s">
        <v>8073</v>
      </c>
      <c r="B4" s="12"/>
      <c r="C4" s="12"/>
      <c r="D4" s="12"/>
      <c r="E4" s="6" t="s">
        <v>8073</v>
      </c>
      <c r="F4" s="12"/>
      <c r="G4" s="34" t="s">
        <v>8074</v>
      </c>
      <c r="H4" s="34" t="s">
        <v>8074</v>
      </c>
      <c r="I4" s="34" t="s">
        <v>8075</v>
      </c>
      <c r="J4" s="34" t="s">
        <v>8076</v>
      </c>
      <c r="K4" s="34" t="s">
        <v>8075</v>
      </c>
      <c r="L4" s="34" t="s">
        <v>8074</v>
      </c>
      <c r="M4" s="34" t="s">
        <v>8074</v>
      </c>
      <c r="N4" s="34" t="s">
        <v>8074</v>
      </c>
      <c r="O4" s="34" t="s">
        <v>8074</v>
      </c>
      <c r="P4" s="34" t="s">
        <v>8074</v>
      </c>
      <c r="Q4" s="34" t="s">
        <v>8074</v>
      </c>
      <c r="R4" s="34" t="s">
        <v>8074</v>
      </c>
      <c r="S4" s="34" t="s">
        <v>8074</v>
      </c>
      <c r="T4" s="34" t="s">
        <v>8074</v>
      </c>
      <c r="U4" s="122"/>
      <c r="V4" s="123"/>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8">
        <f t="shared" ref="G5:G36" si="0">IF(OR(O5="x",L5="x"),"x",ROUND((5-GEOMEAN(((5-L5)/5*4+1),((5-O5)/5*4+1),((5-O5)/5*4+1)))/4*3.5+R5*0.3,1))</f>
        <v>4.5</v>
      </c>
      <c r="H5" s="44">
        <f t="shared" ref="H5:H36" si="1">IF(G5="x","x",ROUNDUP(G5,0))</f>
        <v>5</v>
      </c>
      <c r="I5" s="116" t="str">
        <f t="shared" ref="I5:I36" si="2">IF(O5="x","x",IF(L5="x","x",(IF(H5=5,"Very High",IF(H5=4,"High",IF(H5=3,"Medium",IF(H5=2,"Low","Very Low")))))))</f>
        <v>Very High</v>
      </c>
      <c r="J5" s="229" t="str">
        <f>INDEX(Trends!$D$3:$D$404,MATCH(C5,Trends!$C$3:$C$404,0))</f>
        <v>Decreasing</v>
      </c>
      <c r="K5" s="109" t="str">
        <f>IF(Reliability!B3="x","x",(IF(ROUNDUP(Reliability!B3,0)=1,"Very High",IF(ROUNDUP(Reliability!B3,0)=2,"High",IF(ROUNDUP(Reliability!B3,0)=3,"Medium",IF(ROUNDUP(Reliability!B3,0)=4,"Low","Very Low"))))))</f>
        <v>High</v>
      </c>
      <c r="L5" s="230">
        <f t="shared" ref="L5:L36" si="3">IF(OR(N5="x",M5="x"),"x",ROUND((5-GEOMEAN(((5-M5)/5*4+1),((5-N5)/5*4+1),((5-N5)/5*4+1)))/4*5,1))</f>
        <v>4.5999999999999996</v>
      </c>
      <c r="M5" s="231">
        <f>'Impact of the crisis'!N6</f>
        <v>4.9000000000000004</v>
      </c>
      <c r="N5" s="231">
        <f>'Impact of the crisis'!AB6</f>
        <v>4.5</v>
      </c>
      <c r="O5" s="230">
        <f>'Conditions of people affected'!R6</f>
        <v>4.5</v>
      </c>
      <c r="P5" s="231">
        <f>'Conditions of people affected'!K6</f>
        <v>5</v>
      </c>
      <c r="Q5" s="231">
        <f>'Conditions of people affected'!Q6</f>
        <v>4</v>
      </c>
      <c r="R5" s="231">
        <f t="shared" ref="R5:R36" si="4">IF(OR(T5="x",S5="x"),S5,ROUND((5-GEOMEAN(((5-S5)/5*4+1),((5-T5)/5*4+1)))/4*5,1))</f>
        <v>4.3</v>
      </c>
      <c r="S5" s="231">
        <f>'Complexity of the crisis'!X6</f>
        <v>4</v>
      </c>
      <c r="T5" s="231">
        <f>'Complexity of the crisis'!AN6</f>
        <v>4.5</v>
      </c>
      <c r="U5" s="124" t="str">
        <f>VLOOKUP(C5,Lists!$C$3:$E$160,3,FALSE)</f>
        <v>Asia</v>
      </c>
      <c r="V5" s="125">
        <v>44756</v>
      </c>
    </row>
    <row r="6" spans="1:22" ht="15.75" customHeight="1" x14ac:dyDescent="0.3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8">
        <f t="shared" si="0"/>
        <v>3</v>
      </c>
      <c r="H6" s="44">
        <f t="shared" si="1"/>
        <v>3</v>
      </c>
      <c r="I6" s="116" t="str">
        <f t="shared" si="2"/>
        <v>Medium</v>
      </c>
      <c r="J6" s="229" t="str">
        <f>INDEX(Trends!$D$3:$D$404,MATCH(C6,Trends!$C$3:$C$404,0))</f>
        <v>-</v>
      </c>
      <c r="K6" s="109" t="str">
        <f>IF(Reliability!B4="x","x",(IF(ROUNDUP(Reliability!B4,0)=1,"Very High",IF(ROUNDUP(Reliability!B4,0)=2,"High",IF(ROUNDUP(Reliability!B4,0)=3,"Medium",IF(ROUNDUP(Reliability!B4,0)=4,"Low","Very Low"))))))</f>
        <v>Very High</v>
      </c>
      <c r="L6" s="230">
        <f t="shared" si="3"/>
        <v>2.8</v>
      </c>
      <c r="M6" s="231">
        <f>'Impact of the crisis'!N7</f>
        <v>0.9</v>
      </c>
      <c r="N6" s="231">
        <f>'Impact of the crisis'!AB7</f>
        <v>3.5</v>
      </c>
      <c r="O6" s="230">
        <f>'Conditions of people affected'!R7</f>
        <v>2.8</v>
      </c>
      <c r="P6" s="231">
        <f>'Conditions of people affected'!K7</f>
        <v>2.6</v>
      </c>
      <c r="Q6" s="231">
        <f>'Conditions of people affected'!Q7</f>
        <v>3</v>
      </c>
      <c r="R6" s="231">
        <f t="shared" si="4"/>
        <v>3.5</v>
      </c>
      <c r="S6" s="231">
        <f>'Complexity of the crisis'!X7</f>
        <v>4</v>
      </c>
      <c r="T6" s="231">
        <f>'Complexity of the crisis'!AN7</f>
        <v>3</v>
      </c>
      <c r="U6" s="124" t="str">
        <f>VLOOKUP(C6,Lists!$C$3:$E$160,3,FALSE)</f>
        <v>Asia</v>
      </c>
      <c r="V6" s="125">
        <v>44756</v>
      </c>
    </row>
    <row r="7" spans="1:22" ht="15.75" customHeight="1" x14ac:dyDescent="0.3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Food Security</v>
      </c>
      <c r="G7" s="228">
        <f t="shared" si="0"/>
        <v>3.2</v>
      </c>
      <c r="H7" s="44">
        <f t="shared" si="1"/>
        <v>4</v>
      </c>
      <c r="I7" s="116" t="str">
        <f t="shared" si="2"/>
        <v>High</v>
      </c>
      <c r="J7" s="229" t="str">
        <f>INDEX(Trends!$D$3:$D$404,MATCH(C7,Trends!$C$3:$C$404,0))</f>
        <v>Increasing</v>
      </c>
      <c r="K7" s="109" t="str">
        <f>IF(Reliability!B5="x","x",(IF(ROUNDUP(Reliability!B5,0)=1,"Very High",IF(ROUNDUP(Reliability!B5,0)=2,"High",IF(ROUNDUP(Reliability!B5,0)=3,"Medium",IF(ROUNDUP(Reliability!B5,0)=4,"Low","Very Low"))))))</f>
        <v>Very High</v>
      </c>
      <c r="L7" s="230">
        <f t="shared" si="3"/>
        <v>3</v>
      </c>
      <c r="M7" s="231">
        <f>'Impact of the crisis'!N8</f>
        <v>3.7</v>
      </c>
      <c r="N7" s="231">
        <f>'Impact of the crisis'!AB8</f>
        <v>2.5</v>
      </c>
      <c r="O7" s="230">
        <f>'Conditions of people affected'!R8</f>
        <v>3.85</v>
      </c>
      <c r="P7" s="231">
        <f>'Conditions of people affected'!K8</f>
        <v>3.7</v>
      </c>
      <c r="Q7" s="231">
        <f>'Conditions of people affected'!Q8</f>
        <v>4</v>
      </c>
      <c r="R7" s="231">
        <f t="shared" si="4"/>
        <v>2.4</v>
      </c>
      <c r="S7" s="231">
        <f>'Complexity of the crisis'!X8</f>
        <v>3.1</v>
      </c>
      <c r="T7" s="231">
        <f>'Complexity of the crisis'!AN8</f>
        <v>1.5</v>
      </c>
      <c r="U7" s="124" t="str">
        <f>VLOOKUP(C7,Lists!$C$3:$E$160,3,FALSE)</f>
        <v>Africa</v>
      </c>
      <c r="V7" s="125">
        <v>44742</v>
      </c>
    </row>
    <row r="8" spans="1:22" ht="15.75" customHeight="1" x14ac:dyDescent="0.3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v>
      </c>
      <c r="G8" s="228">
        <f t="shared" si="0"/>
        <v>1.3</v>
      </c>
      <c r="H8" s="44">
        <f t="shared" si="1"/>
        <v>2</v>
      </c>
      <c r="I8" s="116" t="str">
        <f t="shared" si="2"/>
        <v>Low</v>
      </c>
      <c r="J8" s="229" t="str">
        <f>INDEX(Trends!$D$3:$D$404,MATCH(C8,Trends!$C$3:$C$404,0))</f>
        <v>Decreasing</v>
      </c>
      <c r="K8" s="109" t="str">
        <f>IF(Reliability!B6="x","x",(IF(ROUNDUP(Reliability!B6,0)=1,"Very High",IF(ROUNDUP(Reliability!B6,0)=2,"High",IF(ROUNDUP(Reliability!B6,0)=3,"Medium",IF(ROUNDUP(Reliability!B6,0)=4,"Low","Very Low"))))))</f>
        <v>High</v>
      </c>
      <c r="L8" s="230">
        <f t="shared" si="3"/>
        <v>1.8</v>
      </c>
      <c r="M8" s="231">
        <f>'Impact of the crisis'!N9</f>
        <v>1.3</v>
      </c>
      <c r="N8" s="231">
        <f>'Impact of the crisis'!AB9</f>
        <v>2.1</v>
      </c>
      <c r="O8" s="230">
        <f>'Conditions of people affected'!R9</f>
        <v>0.85</v>
      </c>
      <c r="P8" s="231">
        <f>'Conditions of people affected'!K9</f>
        <v>0.7</v>
      </c>
      <c r="Q8" s="231">
        <f>'Conditions of people affected'!Q9</f>
        <v>1</v>
      </c>
      <c r="R8" s="231">
        <f t="shared" si="4"/>
        <v>1.5</v>
      </c>
      <c r="S8" s="231">
        <f>'Complexity of the crisis'!X9</f>
        <v>1.9</v>
      </c>
      <c r="T8" s="231">
        <f>'Complexity of the crisis'!AN9</f>
        <v>1</v>
      </c>
      <c r="U8" s="124" t="str">
        <f>VLOOKUP(C8,Lists!$C$3:$E$160,3,FALSE)</f>
        <v>Middle east</v>
      </c>
      <c r="V8" s="125">
        <v>44767</v>
      </c>
    </row>
    <row r="9" spans="1:22" ht="15.75" customHeight="1" x14ac:dyDescent="0.3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v>
      </c>
      <c r="G9" s="228">
        <f t="shared" si="0"/>
        <v>1.8</v>
      </c>
      <c r="H9" s="44">
        <f t="shared" si="1"/>
        <v>2</v>
      </c>
      <c r="I9" s="116" t="str">
        <f t="shared" si="2"/>
        <v>Low</v>
      </c>
      <c r="J9" s="229" t="str">
        <f>INDEX(Trends!$D$3:$D$404,MATCH(C9,Trends!$C$3:$C$404,0))</f>
        <v>-</v>
      </c>
      <c r="K9" s="109" t="str">
        <f>IF(Reliability!B7="x","x",(IF(ROUNDUP(Reliability!B7,0)=1,"Very High",IF(ROUNDUP(Reliability!B7,0)=2,"High",IF(ROUNDUP(Reliability!B7,0)=3,"Medium",IF(ROUNDUP(Reliability!B7,0)=4,"Low","Very Low"))))))</f>
        <v>Medium</v>
      </c>
      <c r="L9" s="230">
        <f t="shared" si="3"/>
        <v>2.6</v>
      </c>
      <c r="M9" s="231">
        <f>'Impact of the crisis'!N10</f>
        <v>1.8</v>
      </c>
      <c r="N9" s="231">
        <f>'Impact of the crisis'!AB10</f>
        <v>3</v>
      </c>
      <c r="O9" s="230">
        <f>'Conditions of people affected'!R10</f>
        <v>1</v>
      </c>
      <c r="P9" s="231">
        <f>'Conditions of people affected'!K10</f>
        <v>0</v>
      </c>
      <c r="Q9" s="231">
        <f>'Conditions of people affected'!Q10</f>
        <v>2</v>
      </c>
      <c r="R9" s="231">
        <f t="shared" si="4"/>
        <v>2.2999999999999998</v>
      </c>
      <c r="S9" s="231">
        <f>'Complexity of the crisis'!X10</f>
        <v>2.5</v>
      </c>
      <c r="T9" s="231">
        <f>'Complexity of the crisis'!AN10</f>
        <v>2</v>
      </c>
      <c r="U9" s="124" t="str">
        <f>VLOOKUP(C9,Lists!$C$3:$E$160,3,FALSE)</f>
        <v>Middle east</v>
      </c>
      <c r="V9" s="125">
        <v>44767</v>
      </c>
    </row>
    <row r="10" spans="1:22" ht="15.75" customHeight="1" x14ac:dyDescent="0.3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Complex crisis</v>
      </c>
      <c r="G10" s="228">
        <f t="shared" si="0"/>
        <v>3.5</v>
      </c>
      <c r="H10" s="44">
        <f t="shared" si="1"/>
        <v>4</v>
      </c>
      <c r="I10" s="116" t="str">
        <f t="shared" si="2"/>
        <v>High</v>
      </c>
      <c r="J10" s="229" t="str">
        <f>INDEX(Trends!$D$3:$D$404,MATCH(C10,Trends!$C$3:$C$404,0))</f>
        <v>Decreasing</v>
      </c>
      <c r="K10" s="109" t="str">
        <f>IF(Reliability!B8="x","x",(IF(ROUNDUP(Reliability!B8,0)=1,"Very High",IF(ROUNDUP(Reliability!B8,0)=2,"High",IF(ROUNDUP(Reliability!B8,0)=3,"Medium",IF(ROUNDUP(Reliability!B8,0)=4,"Low","Very Low"))))))</f>
        <v>Very High</v>
      </c>
      <c r="L10" s="230">
        <f t="shared" si="3"/>
        <v>3.9</v>
      </c>
      <c r="M10" s="231">
        <f>'Impact of the crisis'!N11</f>
        <v>4</v>
      </c>
      <c r="N10" s="231">
        <f>'Impact of the crisis'!AB11</f>
        <v>3.8</v>
      </c>
      <c r="O10" s="230">
        <f>'Conditions of people affected'!R11</f>
        <v>3.4</v>
      </c>
      <c r="P10" s="231">
        <f>'Conditions of people affected'!K11</f>
        <v>3.8</v>
      </c>
      <c r="Q10" s="231">
        <f>'Conditions of people affected'!Q11</f>
        <v>3</v>
      </c>
      <c r="R10" s="231">
        <f t="shared" si="4"/>
        <v>3.3</v>
      </c>
      <c r="S10" s="231">
        <f>'Complexity of the crisis'!X11</f>
        <v>3</v>
      </c>
      <c r="T10" s="231">
        <f>'Complexity of the crisis'!AN11</f>
        <v>3.5</v>
      </c>
      <c r="U10" s="124" t="str">
        <f>VLOOKUP(C10,Lists!$C$3:$E$160,3,FALSE)</f>
        <v>Africa</v>
      </c>
      <c r="V10" s="125">
        <v>44711</v>
      </c>
    </row>
    <row r="11" spans="1:22" ht="15.75" customHeight="1" x14ac:dyDescent="0.3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v>
      </c>
      <c r="G11" s="228">
        <f t="shared" si="0"/>
        <v>3.9</v>
      </c>
      <c r="H11" s="44">
        <f t="shared" si="1"/>
        <v>4</v>
      </c>
      <c r="I11" s="116" t="str">
        <f t="shared" si="2"/>
        <v>High</v>
      </c>
      <c r="J11" s="229" t="str">
        <f>INDEX(Trends!$D$3:$D$404,MATCH(C11,Trends!$C$3:$C$404,0))</f>
        <v>Stable</v>
      </c>
      <c r="K11" s="109" t="str">
        <f>IF(Reliability!B9="x","x",(IF(ROUNDUP(Reliability!B9,0)=1,"Very High",IF(ROUNDUP(Reliability!B9,0)=2,"High",IF(ROUNDUP(Reliability!B9,0)=3,"Medium",IF(ROUNDUP(Reliability!B9,0)=4,"Low","Very Low"))))))</f>
        <v>High</v>
      </c>
      <c r="L11" s="230">
        <f t="shared" si="3"/>
        <v>4</v>
      </c>
      <c r="M11" s="231">
        <f>'Impact of the crisis'!N12</f>
        <v>2.5</v>
      </c>
      <c r="N11" s="231">
        <f>'Impact of the crisis'!AB12</f>
        <v>4.5</v>
      </c>
      <c r="O11" s="230">
        <f>'Conditions of people affected'!R12</f>
        <v>4.3</v>
      </c>
      <c r="P11" s="231">
        <f>'Conditions of people affected'!K12</f>
        <v>3.6</v>
      </c>
      <c r="Q11" s="231">
        <f>'Conditions of people affected'!Q12</f>
        <v>5</v>
      </c>
      <c r="R11" s="231">
        <f t="shared" si="4"/>
        <v>3.3</v>
      </c>
      <c r="S11" s="231">
        <f>'Complexity of the crisis'!X12</f>
        <v>3.1</v>
      </c>
      <c r="T11" s="231">
        <f>'Complexity of the crisis'!AN12</f>
        <v>3.5</v>
      </c>
      <c r="U11" s="124" t="str">
        <f>VLOOKUP(C11,Lists!$C$3:$E$160,3,FALSE)</f>
        <v>Africa</v>
      </c>
      <c r="V11" s="125">
        <v>44676</v>
      </c>
    </row>
    <row r="12" spans="1:22" ht="15.75" customHeight="1" x14ac:dyDescent="0.35">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Multiple crises country</v>
      </c>
      <c r="G12" s="228">
        <f t="shared" si="0"/>
        <v>3.4</v>
      </c>
      <c r="H12" s="44">
        <f t="shared" si="1"/>
        <v>4</v>
      </c>
      <c r="I12" s="116" t="str">
        <f t="shared" si="2"/>
        <v>High</v>
      </c>
      <c r="J12" s="229" t="str">
        <f>INDEX(Trends!$D$3:$D$404,MATCH(C12,Trends!$C$3:$C$404,0))</f>
        <v>-</v>
      </c>
      <c r="K12" s="109" t="str">
        <f>IF(Reliability!B10="x","x",(IF(ROUNDUP(Reliability!B10,0)=1,"Very High",IF(ROUNDUP(Reliability!B10,0)=2,"High",IF(ROUNDUP(Reliability!B10,0)=3,"Medium",IF(ROUNDUP(Reliability!B10,0)=4,"Low","Very Low"))))))</f>
        <v>Very High</v>
      </c>
      <c r="L12" s="230">
        <f t="shared" si="3"/>
        <v>2.8</v>
      </c>
      <c r="M12" s="231">
        <f>'Impact of the crisis'!N13</f>
        <v>2.7</v>
      </c>
      <c r="N12" s="231">
        <f>'Impact of the crisis'!AB13</f>
        <v>2.8</v>
      </c>
      <c r="O12" s="230">
        <f>'Conditions of people affected'!R13</f>
        <v>3.75</v>
      </c>
      <c r="P12" s="231">
        <f>'Conditions of people affected'!K13</f>
        <v>4.5</v>
      </c>
      <c r="Q12" s="231">
        <f>'Conditions of people affected'!Q13</f>
        <v>3</v>
      </c>
      <c r="R12" s="231">
        <f t="shared" si="4"/>
        <v>3.2</v>
      </c>
      <c r="S12" s="231">
        <f>'Complexity of the crisis'!X13</f>
        <v>2.8</v>
      </c>
      <c r="T12" s="231">
        <f>'Complexity of the crisis'!AN13</f>
        <v>3.5</v>
      </c>
      <c r="U12" s="124" t="str">
        <f>VLOOKUP(C12,Lists!$C$3:$E$160,3,FALSE)</f>
        <v>Asia</v>
      </c>
      <c r="V12" s="125">
        <v>44766</v>
      </c>
    </row>
    <row r="13" spans="1:22" ht="15.75" customHeight="1" x14ac:dyDescent="0.35">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International displacement</v>
      </c>
      <c r="G13" s="228">
        <f t="shared" si="0"/>
        <v>3.1</v>
      </c>
      <c r="H13" s="44">
        <f t="shared" si="1"/>
        <v>4</v>
      </c>
      <c r="I13" s="116" t="str">
        <f t="shared" si="2"/>
        <v>High</v>
      </c>
      <c r="J13" s="229" t="str">
        <f>INDEX(Trends!$D$3:$D$404,MATCH(C13,Trends!$C$3:$C$404,0))</f>
        <v>Decreasing</v>
      </c>
      <c r="K13" s="109" t="str">
        <f>IF(Reliability!B11="x","x",(IF(ROUNDUP(Reliability!B11,0)=1,"Very High",IF(ROUNDUP(Reliability!B11,0)=2,"High",IF(ROUNDUP(Reliability!B11,0)=3,"Medium",IF(ROUNDUP(Reliability!B11,0)=4,"Low","Very Low"))))))</f>
        <v>High</v>
      </c>
      <c r="L13" s="230">
        <f t="shared" si="3"/>
        <v>2.8</v>
      </c>
      <c r="M13" s="231">
        <f>'Impact of the crisis'!N14</f>
        <v>0.2</v>
      </c>
      <c r="N13" s="231">
        <f>'Impact of the crisis'!AB14</f>
        <v>3.6</v>
      </c>
      <c r="O13" s="230">
        <f>'Conditions of people affected'!R14</f>
        <v>3.3</v>
      </c>
      <c r="P13" s="231">
        <f>'Conditions of people affected'!K14</f>
        <v>3.6</v>
      </c>
      <c r="Q13" s="231">
        <f>'Conditions of people affected'!Q14</f>
        <v>3</v>
      </c>
      <c r="R13" s="231">
        <f t="shared" si="4"/>
        <v>2.9</v>
      </c>
      <c r="S13" s="231">
        <f>'Complexity of the crisis'!X14</f>
        <v>2.8</v>
      </c>
      <c r="T13" s="231">
        <f>'Complexity of the crisis'!AN14</f>
        <v>3</v>
      </c>
      <c r="U13" s="124" t="str">
        <f>VLOOKUP(C13,Lists!$C$3:$E$160,3,FALSE)</f>
        <v>Asia</v>
      </c>
      <c r="V13" s="125">
        <v>44766</v>
      </c>
    </row>
    <row r="14" spans="1:22" ht="15.75" customHeight="1" x14ac:dyDescent="0.35">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v>
      </c>
      <c r="G14" s="228">
        <f t="shared" si="0"/>
        <v>3</v>
      </c>
      <c r="H14" s="44">
        <f t="shared" si="1"/>
        <v>3</v>
      </c>
      <c r="I14" s="116" t="str">
        <f t="shared" si="2"/>
        <v>Medium</v>
      </c>
      <c r="J14" s="229" t="str">
        <f>INDEX(Trends!$D$3:$D$404,MATCH(C14,Trends!$C$3:$C$404,0))</f>
        <v>-</v>
      </c>
      <c r="K14" s="109" t="str">
        <f>IF(Reliability!B12="x","x",(IF(ROUNDUP(Reliability!B12,0)=1,"Very High",IF(ROUNDUP(Reliability!B12,0)=2,"High",IF(ROUNDUP(Reliability!B12,0)=3,"Medium",IF(ROUNDUP(Reliability!B12,0)=4,"Low","Very Low"))))))</f>
        <v>Very High</v>
      </c>
      <c r="L14" s="230">
        <f t="shared" si="3"/>
        <v>2.2000000000000002</v>
      </c>
      <c r="M14" s="231">
        <f>'Impact of the crisis'!N15</f>
        <v>2.7</v>
      </c>
      <c r="N14" s="231">
        <f>'Impact of the crisis'!AB15</f>
        <v>2</v>
      </c>
      <c r="O14" s="230">
        <f>'Conditions of people affected'!R15</f>
        <v>3.6</v>
      </c>
      <c r="P14" s="231">
        <f>'Conditions of people affected'!K15</f>
        <v>4.2</v>
      </c>
      <c r="Q14" s="231">
        <f>'Conditions of people affected'!Q15</f>
        <v>3</v>
      </c>
      <c r="R14" s="231">
        <f t="shared" si="4"/>
        <v>2.7</v>
      </c>
      <c r="S14" s="231">
        <f>'Complexity of the crisis'!X15</f>
        <v>2.8</v>
      </c>
      <c r="T14" s="231">
        <f>'Complexity of the crisis'!AN15</f>
        <v>2.5</v>
      </c>
      <c r="U14" s="124" t="str">
        <f>VLOOKUP(C14,Lists!$C$3:$E$160,3,FALSE)</f>
        <v>Asia</v>
      </c>
      <c r="V14" s="125">
        <v>44766</v>
      </c>
    </row>
    <row r="15" spans="1:22" ht="15.75" customHeight="1" x14ac:dyDescent="0.35">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Multiple crises country</v>
      </c>
      <c r="G15" s="228">
        <f t="shared" si="0"/>
        <v>2.8</v>
      </c>
      <c r="H15" s="44">
        <f t="shared" si="1"/>
        <v>3</v>
      </c>
      <c r="I15" s="116" t="str">
        <f t="shared" si="2"/>
        <v>Medium</v>
      </c>
      <c r="J15" s="229" t="str">
        <f>INDEX(Trends!$D$3:$D$404,MATCH(C15,Trends!$C$3:$C$404,0))</f>
        <v>Increasing</v>
      </c>
      <c r="K15" s="109" t="str">
        <f>IF(Reliability!B13="x","x",(IF(ROUNDUP(Reliability!B13,0)=1,"Very High",IF(ROUNDUP(Reliability!B13,0)=2,"High",IF(ROUNDUP(Reliability!B13,0)=3,"Medium",IF(ROUNDUP(Reliability!B13,0)=4,"Low","Very Low"))))))</f>
        <v>Very High</v>
      </c>
      <c r="L15" s="230">
        <f t="shared" si="3"/>
        <v>4.0999999999999996</v>
      </c>
      <c r="M15" s="231">
        <f>'Impact of the crisis'!N16</f>
        <v>4.8</v>
      </c>
      <c r="N15" s="231">
        <f>'Impact of the crisis'!AB16</f>
        <v>3.6</v>
      </c>
      <c r="O15" s="230">
        <f>'Conditions of people affected'!R16</f>
        <v>1.8</v>
      </c>
      <c r="P15" s="231">
        <f>'Conditions of people affected'!K16</f>
        <v>2.6</v>
      </c>
      <c r="Q15" s="231">
        <f>'Conditions of people affected'!Q16</f>
        <v>1</v>
      </c>
      <c r="R15" s="231">
        <f t="shared" si="4"/>
        <v>3</v>
      </c>
      <c r="S15" s="231">
        <f>'Complexity of the crisis'!X16</f>
        <v>2.9</v>
      </c>
      <c r="T15" s="231">
        <f>'Complexity of the crisis'!AN16</f>
        <v>3</v>
      </c>
      <c r="U15" s="124" t="str">
        <f>VLOOKUP(C15,Lists!$C$3:$E$160,3,FALSE)</f>
        <v>Americas</v>
      </c>
      <c r="V15" s="125">
        <v>44773</v>
      </c>
    </row>
    <row r="16" spans="1:22" ht="15.75" customHeight="1" x14ac:dyDescent="0.35">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International displacement</v>
      </c>
      <c r="G16" s="228">
        <f t="shared" si="0"/>
        <v>2.4</v>
      </c>
      <c r="H16" s="44">
        <f t="shared" si="1"/>
        <v>3</v>
      </c>
      <c r="I16" s="116" t="str">
        <f t="shared" si="2"/>
        <v>Medium</v>
      </c>
      <c r="J16" s="229" t="str">
        <f>INDEX(Trends!$D$3:$D$404,MATCH(C16,Trends!$C$3:$C$404,0))</f>
        <v>Stable</v>
      </c>
      <c r="K16" s="109" t="str">
        <f>IF(Reliability!B14="x","x",(IF(ROUNDUP(Reliability!B14,0)=1,"Very High",IF(ROUNDUP(Reliability!B14,0)=2,"High",IF(ROUNDUP(Reliability!B14,0)=3,"Medium",IF(ROUNDUP(Reliability!B14,0)=4,"Low","Very Low"))))))</f>
        <v>Very High</v>
      </c>
      <c r="L16" s="230">
        <f t="shared" si="3"/>
        <v>3</v>
      </c>
      <c r="M16" s="231">
        <f>'Impact of the crisis'!N17</f>
        <v>3.3</v>
      </c>
      <c r="N16" s="231">
        <f>'Impact of the crisis'!AB17</f>
        <v>2.9</v>
      </c>
      <c r="O16" s="230">
        <f>'Conditions of people affected'!R17</f>
        <v>1.75</v>
      </c>
      <c r="P16" s="231">
        <f>'Conditions of people affected'!K17</f>
        <v>2.5</v>
      </c>
      <c r="Q16" s="231">
        <f>'Conditions of people affected'!Q17</f>
        <v>1</v>
      </c>
      <c r="R16" s="231">
        <f t="shared" si="4"/>
        <v>2.7</v>
      </c>
      <c r="S16" s="231">
        <f>'Complexity of the crisis'!X17</f>
        <v>2.9</v>
      </c>
      <c r="T16" s="231">
        <f>'Complexity of the crisis'!AN17</f>
        <v>2.5</v>
      </c>
      <c r="U16" s="124" t="str">
        <f>VLOOKUP(C16,Lists!$C$3:$E$160,3,FALSE)</f>
        <v>Americas</v>
      </c>
      <c r="V16" s="125">
        <v>44773</v>
      </c>
    </row>
    <row r="17" spans="1:22" ht="15.75" customHeight="1" x14ac:dyDescent="0.35">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v>
      </c>
      <c r="G17" s="228">
        <f t="shared" si="0"/>
        <v>2.1</v>
      </c>
      <c r="H17" s="44">
        <f t="shared" si="1"/>
        <v>3</v>
      </c>
      <c r="I17" s="116" t="str">
        <f t="shared" si="2"/>
        <v>Medium</v>
      </c>
      <c r="J17" s="229" t="str">
        <f>INDEX(Trends!$D$3:$D$404,MATCH(C17,Trends!$C$3:$C$404,0))</f>
        <v>Increasing</v>
      </c>
      <c r="K17" s="109" t="str">
        <f>IF(Reliability!B15="x","x",(IF(ROUNDUP(Reliability!B15,0)=1,"Very High",IF(ROUNDUP(Reliability!B15,0)=2,"High",IF(ROUNDUP(Reliability!B15,0)=3,"Medium",IF(ROUNDUP(Reliability!B15,0)=4,"Low","Very Low"))))))</f>
        <v>Very High</v>
      </c>
      <c r="L17" s="230">
        <f t="shared" si="3"/>
        <v>2.8</v>
      </c>
      <c r="M17" s="231">
        <f>'Impact of the crisis'!N18</f>
        <v>3</v>
      </c>
      <c r="N17" s="231">
        <f>'Impact of the crisis'!AB18</f>
        <v>2.7</v>
      </c>
      <c r="O17" s="230">
        <f>'Conditions of people affected'!R18</f>
        <v>1.2</v>
      </c>
      <c r="P17" s="231">
        <f>'Conditions of people affected'!K18</f>
        <v>1.4</v>
      </c>
      <c r="Q17" s="231">
        <f>'Conditions of people affected'!Q18</f>
        <v>1</v>
      </c>
      <c r="R17" s="231">
        <f t="shared" si="4"/>
        <v>2.7</v>
      </c>
      <c r="S17" s="231">
        <f>'Complexity of the crisis'!X18</f>
        <v>2.9</v>
      </c>
      <c r="T17" s="231">
        <f>'Complexity of the crisis'!AN18</f>
        <v>2.5</v>
      </c>
      <c r="U17" s="124" t="str">
        <f>VLOOKUP(C17,Lists!$C$3:$E$160,3,FALSE)</f>
        <v>Americas</v>
      </c>
      <c r="V17" s="125">
        <v>44773</v>
      </c>
    </row>
    <row r="18" spans="1:22" ht="15.75" customHeight="1" x14ac:dyDescent="0.35">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Complex crisis</v>
      </c>
      <c r="G18" s="228">
        <f t="shared" si="0"/>
        <v>4.0999999999999996</v>
      </c>
      <c r="H18" s="44">
        <f t="shared" si="1"/>
        <v>5</v>
      </c>
      <c r="I18" s="116" t="str">
        <f t="shared" si="2"/>
        <v>Very High</v>
      </c>
      <c r="J18" s="229" t="str">
        <f>INDEX(Trends!$D$3:$D$404,MATCH(C18,Trends!$C$3:$C$404,0))</f>
        <v>Decreasing</v>
      </c>
      <c r="K18" s="109" t="str">
        <f>IF(Reliability!B16="x","x",(IF(ROUNDUP(Reliability!B16,0)=1,"Very High",IF(ROUNDUP(Reliability!B16,0)=2,"High",IF(ROUNDUP(Reliability!B16,0)=3,"Medium",IF(ROUNDUP(Reliability!B16,0)=4,"Low","Very Low"))))))</f>
        <v>Very High</v>
      </c>
      <c r="L18" s="230">
        <f t="shared" si="3"/>
        <v>4.2</v>
      </c>
      <c r="M18" s="231">
        <f>'Impact of the crisis'!N19</f>
        <v>4.3</v>
      </c>
      <c r="N18" s="231">
        <f>'Impact of the crisis'!AB19</f>
        <v>4.0999999999999996</v>
      </c>
      <c r="O18" s="230">
        <f>'Conditions of people affected'!R19</f>
        <v>3.95</v>
      </c>
      <c r="P18" s="231">
        <f>'Conditions of people affected'!K19</f>
        <v>3.9</v>
      </c>
      <c r="Q18" s="231">
        <f>'Conditions of people affected'!Q19</f>
        <v>4</v>
      </c>
      <c r="R18" s="231">
        <f t="shared" si="4"/>
        <v>4.0999999999999996</v>
      </c>
      <c r="S18" s="231">
        <f>'Complexity of the crisis'!X19</f>
        <v>4.0999999999999996</v>
      </c>
      <c r="T18" s="231">
        <f>'Complexity of the crisis'!AN19</f>
        <v>4</v>
      </c>
      <c r="U18" s="124" t="str">
        <f>VLOOKUP(C18,Lists!$C$3:$E$160,3,FALSE)</f>
        <v>Africa</v>
      </c>
      <c r="V18" s="125">
        <v>44769</v>
      </c>
    </row>
    <row r="19" spans="1:22" ht="15.75" customHeight="1" x14ac:dyDescent="0.35">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International displacement</v>
      </c>
      <c r="G19" s="228">
        <f t="shared" si="0"/>
        <v>2.6</v>
      </c>
      <c r="H19" s="44">
        <f t="shared" si="1"/>
        <v>3</v>
      </c>
      <c r="I19" s="116" t="str">
        <f t="shared" si="2"/>
        <v>Medium</v>
      </c>
      <c r="J19" s="229" t="str">
        <f>INDEX(Trends!$D$3:$D$404,MATCH(C19,Trends!$C$3:$C$404,0))</f>
        <v>Increasing</v>
      </c>
      <c r="K19" s="109" t="str">
        <f>IF(Reliability!B17="x","x",(IF(ROUNDUP(Reliability!B17,0)=1,"Very High",IF(ROUNDUP(Reliability!B17,0)=2,"High",IF(ROUNDUP(Reliability!B17,0)=3,"Medium",IF(ROUNDUP(Reliability!B17,0)=4,"Low","Very Low"))))))</f>
        <v>Very High</v>
      </c>
      <c r="L19" s="230">
        <f t="shared" si="3"/>
        <v>3.7</v>
      </c>
      <c r="M19" s="231">
        <f>'Impact of the crisis'!N20</f>
        <v>4.8</v>
      </c>
      <c r="N19" s="231">
        <f>'Impact of the crisis'!AB20</f>
        <v>2.9</v>
      </c>
      <c r="O19" s="230">
        <f>'Conditions of people affected'!R20</f>
        <v>2.4</v>
      </c>
      <c r="P19" s="231">
        <f>'Conditions of people affected'!K20</f>
        <v>2.8</v>
      </c>
      <c r="Q19" s="231">
        <f>'Conditions of people affected'!Q20</f>
        <v>2</v>
      </c>
      <c r="R19" s="231">
        <f t="shared" si="4"/>
        <v>2</v>
      </c>
      <c r="S19" s="231">
        <f>'Complexity of the crisis'!X20</f>
        <v>1.5</v>
      </c>
      <c r="T19" s="231">
        <f>'Complexity of the crisis'!AN20</f>
        <v>2.5</v>
      </c>
      <c r="U19" s="124" t="str">
        <f>VLOOKUP(C19,Lists!$C$3:$E$160,3,FALSE)</f>
        <v>Americas</v>
      </c>
      <c r="V19" s="125">
        <v>44773</v>
      </c>
    </row>
    <row r="20" spans="1:22" ht="15.75" customHeight="1" x14ac:dyDescent="0.35">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Multiple crises country</v>
      </c>
      <c r="G20" s="228">
        <f t="shared" si="0"/>
        <v>4.0999999999999996</v>
      </c>
      <c r="H20" s="44">
        <f t="shared" si="1"/>
        <v>5</v>
      </c>
      <c r="I20" s="116" t="str">
        <f t="shared" si="2"/>
        <v>Very High</v>
      </c>
      <c r="J20" s="229" t="str">
        <f>INDEX(Trends!$D$3:$D$404,MATCH(C20,Trends!$C$3:$C$404,0))</f>
        <v>Decreasing</v>
      </c>
      <c r="K20" s="109" t="str">
        <f>IF(Reliability!B18="x","x",(IF(ROUNDUP(Reliability!B18,0)=1,"Very High",IF(ROUNDUP(Reliability!B18,0)=2,"High",IF(ROUNDUP(Reliability!B18,0)=3,"Medium",IF(ROUNDUP(Reliability!B18,0)=4,"Low","Very Low"))))))</f>
        <v>Very High</v>
      </c>
      <c r="L20" s="230">
        <f t="shared" si="3"/>
        <v>4</v>
      </c>
      <c r="M20" s="231">
        <f>'Impact of the crisis'!N21</f>
        <v>4.7</v>
      </c>
      <c r="N20" s="231">
        <f>'Impact of the crisis'!AB21</f>
        <v>3.6</v>
      </c>
      <c r="O20" s="230">
        <f>'Conditions of people affected'!R21</f>
        <v>4.5</v>
      </c>
      <c r="P20" s="231">
        <f>'Conditions of people affected'!K21</f>
        <v>5</v>
      </c>
      <c r="Q20" s="231">
        <f>'Conditions of people affected'!Q21</f>
        <v>4</v>
      </c>
      <c r="R20" s="231">
        <f t="shared" si="4"/>
        <v>3.4</v>
      </c>
      <c r="S20" s="231">
        <f>'Complexity of the crisis'!X21</f>
        <v>3.7</v>
      </c>
      <c r="T20" s="231">
        <f>'Complexity of the crisis'!AN21</f>
        <v>3</v>
      </c>
      <c r="U20" s="124" t="str">
        <f>VLOOKUP(C20,Lists!$C$3:$E$160,3,FALSE)</f>
        <v>Africa</v>
      </c>
      <c r="V20" s="125">
        <v>44747</v>
      </c>
    </row>
    <row r="21" spans="1:22" ht="15.75" customHeight="1" x14ac:dyDescent="0.35">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28">
        <f t="shared" si="0"/>
        <v>3.7</v>
      </c>
      <c r="H21" s="44">
        <f t="shared" si="1"/>
        <v>4</v>
      </c>
      <c r="I21" s="116" t="str">
        <f t="shared" si="2"/>
        <v>High</v>
      </c>
      <c r="J21" s="229" t="str">
        <f>INDEX(Trends!$D$3:$D$404,MATCH(C21,Trends!$C$3:$C$404,0))</f>
        <v>Increasing</v>
      </c>
      <c r="K21" s="109" t="str">
        <f>IF(Reliability!B19="x","x",(IF(ROUNDUP(Reliability!B19,0)=1,"Very High",IF(ROUNDUP(Reliability!B19,0)=2,"High",IF(ROUNDUP(Reliability!B19,0)=3,"Medium",IF(ROUNDUP(Reliability!B19,0)=4,"Low","Very Low"))))))</f>
        <v>High</v>
      </c>
      <c r="L21" s="230">
        <f t="shared" si="3"/>
        <v>2.9</v>
      </c>
      <c r="M21" s="231">
        <f>'Impact of the crisis'!N22</f>
        <v>1.4</v>
      </c>
      <c r="N21" s="231">
        <f>'Impact of the crisis'!AB22</f>
        <v>3.5</v>
      </c>
      <c r="O21" s="230">
        <f>'Conditions of people affected'!R22</f>
        <v>3.75</v>
      </c>
      <c r="P21" s="231">
        <f>'Conditions of people affected'!K22</f>
        <v>3.5</v>
      </c>
      <c r="Q21" s="231">
        <f>'Conditions of people affected'!Q22</f>
        <v>4</v>
      </c>
      <c r="R21" s="231">
        <f t="shared" si="4"/>
        <v>4.0999999999999996</v>
      </c>
      <c r="S21" s="231">
        <f>'Complexity of the crisis'!X22</f>
        <v>3.7</v>
      </c>
      <c r="T21" s="231">
        <f>'Complexity of the crisis'!AN22</f>
        <v>4.5</v>
      </c>
      <c r="U21" s="124" t="str">
        <f>VLOOKUP(C21,Lists!$C$3:$E$160,3,FALSE)</f>
        <v>Africa</v>
      </c>
      <c r="V21" s="125">
        <v>44764</v>
      </c>
    </row>
    <row r="22" spans="1:22" ht="15.75" customHeight="1" x14ac:dyDescent="0.35">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28">
        <f t="shared" si="0"/>
        <v>3.4</v>
      </c>
      <c r="H22" s="44">
        <f t="shared" si="1"/>
        <v>4</v>
      </c>
      <c r="I22" s="116" t="str">
        <f t="shared" si="2"/>
        <v>High</v>
      </c>
      <c r="J22" s="229" t="str">
        <f>INDEX(Trends!$D$3:$D$404,MATCH(C22,Trends!$C$3:$C$404,0))</f>
        <v>Decreasing</v>
      </c>
      <c r="K22" s="109" t="str">
        <f>IF(Reliability!B20="x","x",(IF(ROUNDUP(Reliability!B20,0)=1,"Very High",IF(ROUNDUP(Reliability!B20,0)=2,"High",IF(ROUNDUP(Reliability!B20,0)=3,"Medium",IF(ROUNDUP(Reliability!B20,0)=4,"Low","Very Low"))))))</f>
        <v>High</v>
      </c>
      <c r="L22" s="230">
        <f t="shared" si="3"/>
        <v>3.2</v>
      </c>
      <c r="M22" s="231">
        <f>'Impact of the crisis'!N23</f>
        <v>2.6</v>
      </c>
      <c r="N22" s="231">
        <f>'Impact of the crisis'!AB23</f>
        <v>3.5</v>
      </c>
      <c r="O22" s="230">
        <f>'Conditions of people affected'!R23</f>
        <v>3.4</v>
      </c>
      <c r="P22" s="231">
        <f>'Conditions of people affected'!K23</f>
        <v>3.8</v>
      </c>
      <c r="Q22" s="231">
        <f>'Conditions of people affected'!Q23</f>
        <v>3</v>
      </c>
      <c r="R22" s="231">
        <f t="shared" si="4"/>
        <v>3.6</v>
      </c>
      <c r="S22" s="231">
        <f>'Complexity of the crisis'!X23</f>
        <v>3.7</v>
      </c>
      <c r="T22" s="231">
        <f>'Complexity of the crisis'!AN23</f>
        <v>3.5</v>
      </c>
      <c r="U22" s="124" t="str">
        <f>VLOOKUP(C22,Lists!$C$3:$E$160,3,FALSE)</f>
        <v>Africa</v>
      </c>
      <c r="V22" s="125">
        <v>44764</v>
      </c>
    </row>
    <row r="23" spans="1:22" ht="15.75" customHeight="1" x14ac:dyDescent="0.35">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International displacement</v>
      </c>
      <c r="G23" s="228">
        <f t="shared" si="0"/>
        <v>2.9</v>
      </c>
      <c r="H23" s="44">
        <f t="shared" si="1"/>
        <v>3</v>
      </c>
      <c r="I23" s="116" t="str">
        <f t="shared" si="2"/>
        <v>Medium</v>
      </c>
      <c r="J23" s="229" t="str">
        <f>INDEX(Trends!$D$3:$D$404,MATCH(C23,Trends!$C$3:$C$404,0))</f>
        <v>Stable</v>
      </c>
      <c r="K23" s="109" t="str">
        <f>IF(Reliability!B21="x","x",(IF(ROUNDUP(Reliability!B21,0)=1,"Very High",IF(ROUNDUP(Reliability!B21,0)=2,"High",IF(ROUNDUP(Reliability!B21,0)=3,"Medium",IF(ROUNDUP(Reliability!B21,0)=4,"Low","Very Low"))))))</f>
        <v>High</v>
      </c>
      <c r="L23" s="230">
        <f t="shared" si="3"/>
        <v>2.4</v>
      </c>
      <c r="M23" s="231">
        <f>'Impact of the crisis'!N24</f>
        <v>2.4</v>
      </c>
      <c r="N23" s="231">
        <f>'Impact of the crisis'!AB24</f>
        <v>2.4</v>
      </c>
      <c r="O23" s="230">
        <f>'Conditions of people affected'!R24</f>
        <v>2.9</v>
      </c>
      <c r="P23" s="231">
        <f>'Conditions of people affected'!K24</f>
        <v>2.8</v>
      </c>
      <c r="Q23" s="231">
        <f>'Conditions of people affected'!Q24</f>
        <v>3</v>
      </c>
      <c r="R23" s="231">
        <f t="shared" si="4"/>
        <v>3.2</v>
      </c>
      <c r="S23" s="231">
        <f>'Complexity of the crisis'!X24</f>
        <v>3.7</v>
      </c>
      <c r="T23" s="231">
        <f>'Complexity of the crisis'!AN24</f>
        <v>2.5</v>
      </c>
      <c r="U23" s="124" t="str">
        <f>VLOOKUP(C23,Lists!$C$3:$E$160,3,FALSE)</f>
        <v>Africa</v>
      </c>
      <c r="V23" s="125">
        <v>44764</v>
      </c>
    </row>
    <row r="24" spans="1:22" ht="15.75" customHeight="1" x14ac:dyDescent="0.35">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Complex crisis</v>
      </c>
      <c r="G24" s="228">
        <f t="shared" si="0"/>
        <v>4.2</v>
      </c>
      <c r="H24" s="44">
        <f t="shared" si="1"/>
        <v>5</v>
      </c>
      <c r="I24" s="116" t="str">
        <f t="shared" si="2"/>
        <v>Very High</v>
      </c>
      <c r="J24" s="229" t="str">
        <f>INDEX(Trends!$D$3:$D$404,MATCH(C24,Trends!$C$3:$C$404,0))</f>
        <v>Decreasing</v>
      </c>
      <c r="K24" s="109" t="str">
        <f>IF(Reliability!B22="x","x",(IF(ROUNDUP(Reliability!B22,0)=1,"Very High",IF(ROUNDUP(Reliability!B22,0)=2,"High",IF(ROUNDUP(Reliability!B22,0)=3,"Medium",IF(ROUNDUP(Reliability!B22,0)=4,"Low","Very Low"))))))</f>
        <v>Very High</v>
      </c>
      <c r="L24" s="230">
        <f t="shared" si="3"/>
        <v>4.5</v>
      </c>
      <c r="M24" s="231">
        <f>'Impact of the crisis'!N25</f>
        <v>5</v>
      </c>
      <c r="N24" s="231">
        <f>'Impact of the crisis'!AB25</f>
        <v>4.2</v>
      </c>
      <c r="O24" s="230">
        <f>'Conditions of people affected'!R25</f>
        <v>4</v>
      </c>
      <c r="P24" s="231">
        <f>'Conditions of people affected'!K25</f>
        <v>5</v>
      </c>
      <c r="Q24" s="231">
        <f>'Conditions of people affected'!Q25</f>
        <v>3</v>
      </c>
      <c r="R24" s="231">
        <f t="shared" si="4"/>
        <v>4.4000000000000004</v>
      </c>
      <c r="S24" s="231">
        <f>'Complexity of the crisis'!X25</f>
        <v>4.3</v>
      </c>
      <c r="T24" s="231">
        <f>'Complexity of the crisis'!AN25</f>
        <v>4.5</v>
      </c>
      <c r="U24" s="124" t="str">
        <f>VLOOKUP(C24,Lists!$C$3:$E$160,3,FALSE)</f>
        <v>Africa</v>
      </c>
      <c r="V24" s="125">
        <v>44763</v>
      </c>
    </row>
    <row r="25" spans="1:22" ht="15.75" customHeight="1" x14ac:dyDescent="0.35">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Complex crisis</v>
      </c>
      <c r="G25" s="228">
        <f t="shared" si="0"/>
        <v>2.4</v>
      </c>
      <c r="H25" s="44">
        <f t="shared" si="1"/>
        <v>3</v>
      </c>
      <c r="I25" s="116" t="str">
        <f t="shared" si="2"/>
        <v>Medium</v>
      </c>
      <c r="J25" s="229" t="str">
        <f>INDEX(Trends!$D$3:$D$404,MATCH(C25,Trends!$C$3:$C$404,0))</f>
        <v>Decreasing</v>
      </c>
      <c r="K25" s="109" t="str">
        <f>IF(Reliability!B23="x","x",(IF(ROUNDUP(Reliability!B23,0)=1,"Very High",IF(ROUNDUP(Reliability!B23,0)=2,"High",IF(ROUNDUP(Reliability!B23,0)=3,"Medium",IF(ROUNDUP(Reliability!B23,0)=4,"Low","Very Low"))))))</f>
        <v>Medium</v>
      </c>
      <c r="L25" s="230">
        <f t="shared" si="3"/>
        <v>3.1</v>
      </c>
      <c r="M25" s="231">
        <f>'Impact of the crisis'!N26</f>
        <v>3</v>
      </c>
      <c r="N25" s="231">
        <f>'Impact of the crisis'!AB26</f>
        <v>3.1</v>
      </c>
      <c r="O25" s="230">
        <f>'Conditions of people affected'!R26</f>
        <v>2</v>
      </c>
      <c r="P25" s="231">
        <f>'Conditions of people affected'!K26</f>
        <v>1</v>
      </c>
      <c r="Q25" s="231">
        <f>'Conditions of people affected'!Q26</f>
        <v>3</v>
      </c>
      <c r="R25" s="231">
        <f t="shared" si="4"/>
        <v>2.4</v>
      </c>
      <c r="S25" s="231">
        <f>'Complexity of the crisis'!X26</f>
        <v>2.8</v>
      </c>
      <c r="T25" s="231">
        <f>'Complexity of the crisis'!AN26</f>
        <v>2</v>
      </c>
      <c r="U25" s="124" t="str">
        <f>VLOOKUP(C25,Lists!$C$3:$E$160,3,FALSE)</f>
        <v>Africa</v>
      </c>
      <c r="V25" s="125">
        <v>44741</v>
      </c>
    </row>
    <row r="26" spans="1:22" ht="15.75" customHeight="1" x14ac:dyDescent="0.35">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Complex crisis</v>
      </c>
      <c r="G26" s="228">
        <f t="shared" si="0"/>
        <v>3.9</v>
      </c>
      <c r="H26" s="44">
        <f t="shared" si="1"/>
        <v>4</v>
      </c>
      <c r="I26" s="116" t="str">
        <f t="shared" si="2"/>
        <v>High</v>
      </c>
      <c r="J26" s="229" t="str">
        <f>INDEX(Trends!$D$3:$D$404,MATCH(C26,Trends!$C$3:$C$404,0))</f>
        <v>Decreasing</v>
      </c>
      <c r="K26" s="109" t="str">
        <f>IF(Reliability!B24="x","x",(IF(ROUNDUP(Reliability!B24,0)=1,"Very High",IF(ROUNDUP(Reliability!B24,0)=2,"High",IF(ROUNDUP(Reliability!B24,0)=3,"Medium",IF(ROUNDUP(Reliability!B24,0)=4,"Low","Very Low"))))))</f>
        <v>Very High</v>
      </c>
      <c r="L26" s="230">
        <f t="shared" si="3"/>
        <v>3.7</v>
      </c>
      <c r="M26" s="231">
        <f>'Impact of the crisis'!N27</f>
        <v>5</v>
      </c>
      <c r="N26" s="231">
        <f>'Impact of the crisis'!AB27</f>
        <v>2.6</v>
      </c>
      <c r="O26" s="230">
        <f>'Conditions of people affected'!R27</f>
        <v>4.4000000000000004</v>
      </c>
      <c r="P26" s="231">
        <f>'Conditions of people affected'!K27</f>
        <v>4.8</v>
      </c>
      <c r="Q26" s="231">
        <f>'Conditions of people affected'!Q27</f>
        <v>4</v>
      </c>
      <c r="R26" s="231">
        <f t="shared" si="4"/>
        <v>3.2</v>
      </c>
      <c r="S26" s="231">
        <f>'Complexity of the crisis'!X27</f>
        <v>2.9</v>
      </c>
      <c r="T26" s="231">
        <f>'Complexity of the crisis'!AN27</f>
        <v>3.5</v>
      </c>
      <c r="U26" s="124" t="str">
        <f>VLOOKUP(C26,Lists!$C$3:$E$160,3,FALSE)</f>
        <v>Americas</v>
      </c>
      <c r="V26" s="125">
        <v>44770</v>
      </c>
    </row>
    <row r="27" spans="1:22" ht="15.75" customHeight="1" x14ac:dyDescent="0.35">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International displacement</v>
      </c>
      <c r="G27" s="228">
        <f t="shared" si="0"/>
        <v>3.5</v>
      </c>
      <c r="H27" s="44">
        <f t="shared" si="1"/>
        <v>4</v>
      </c>
      <c r="I27" s="116" t="str">
        <f t="shared" si="2"/>
        <v>High</v>
      </c>
      <c r="J27" s="229" t="str">
        <f>INDEX(Trends!$D$3:$D$404,MATCH(C27,Trends!$C$3:$C$404,0))</f>
        <v>Stable</v>
      </c>
      <c r="K27" s="109" t="str">
        <f>IF(Reliability!B25="x","x",(IF(ROUNDUP(Reliability!B25,0)=1,"Very High",IF(ROUNDUP(Reliability!B25,0)=2,"High",IF(ROUNDUP(Reliability!B25,0)=3,"Medium",IF(ROUNDUP(Reliability!B25,0)=4,"Low","Very Low"))))))</f>
        <v>Very High</v>
      </c>
      <c r="L27" s="230">
        <f t="shared" si="3"/>
        <v>3.3</v>
      </c>
      <c r="M27" s="231">
        <f>'Impact of the crisis'!N28</f>
        <v>2.7</v>
      </c>
      <c r="N27" s="231">
        <f>'Impact of the crisis'!AB28</f>
        <v>3.5</v>
      </c>
      <c r="O27" s="230">
        <f>'Conditions of people affected'!R28</f>
        <v>3.75</v>
      </c>
      <c r="P27" s="231">
        <f>'Conditions of people affected'!K28</f>
        <v>4.5</v>
      </c>
      <c r="Q27" s="231">
        <f>'Conditions of people affected'!Q28</f>
        <v>3</v>
      </c>
      <c r="R27" s="231">
        <f t="shared" si="4"/>
        <v>3.2</v>
      </c>
      <c r="S27" s="231">
        <f>'Complexity of the crisis'!X28</f>
        <v>2.9</v>
      </c>
      <c r="T27" s="231">
        <f>'Complexity of the crisis'!AN28</f>
        <v>3.5</v>
      </c>
      <c r="U27" s="124" t="str">
        <f>VLOOKUP(C27,Lists!$C$3:$E$160,3,FALSE)</f>
        <v>Americas</v>
      </c>
      <c r="V27" s="125">
        <v>44772</v>
      </c>
    </row>
    <row r="28" spans="1:22" ht="15.75" customHeight="1" x14ac:dyDescent="0.35">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International displacement</v>
      </c>
      <c r="G28" s="228">
        <f t="shared" si="0"/>
        <v>2.1</v>
      </c>
      <c r="H28" s="44">
        <f t="shared" si="1"/>
        <v>3</v>
      </c>
      <c r="I28" s="116" t="str">
        <f t="shared" si="2"/>
        <v>Medium</v>
      </c>
      <c r="J28" s="229" t="str">
        <f>INDEX(Trends!$D$3:$D$404,MATCH(C28,Trends!$C$3:$C$404,0))</f>
        <v>Increasing</v>
      </c>
      <c r="K28" s="109" t="str">
        <f>IF(Reliability!B26="x","x",(IF(ROUNDUP(Reliability!B26,0)=1,"Very High",IF(ROUNDUP(Reliability!B26,0)=2,"High",IF(ROUNDUP(Reliability!B26,0)=3,"Medium",IF(ROUNDUP(Reliability!B26,0)=4,"Low","Very Low"))))))</f>
        <v>Medium</v>
      </c>
      <c r="L28" s="230">
        <f t="shared" si="3"/>
        <v>2.4</v>
      </c>
      <c r="M28" s="231">
        <f>'Impact of the crisis'!N29</f>
        <v>0.7</v>
      </c>
      <c r="N28" s="231">
        <f>'Impact of the crisis'!AB29</f>
        <v>3</v>
      </c>
      <c r="O28" s="230">
        <f>'Conditions of people affected'!R29</f>
        <v>2.5499999999999998</v>
      </c>
      <c r="P28" s="231">
        <f>'Conditions of people affected'!K29</f>
        <v>2.1</v>
      </c>
      <c r="Q28" s="231">
        <f>'Conditions of people affected'!Q29</f>
        <v>3</v>
      </c>
      <c r="R28" s="231">
        <f t="shared" si="4"/>
        <v>1</v>
      </c>
      <c r="S28" s="231">
        <f>'Complexity of the crisis'!X29</f>
        <v>0.9</v>
      </c>
      <c r="T28" s="231">
        <f>'Complexity of the crisis'!AN29</f>
        <v>1</v>
      </c>
      <c r="U28" s="124" t="str">
        <f>VLOOKUP(C28,Lists!$C$3:$E$160,3,FALSE)</f>
        <v>Americas</v>
      </c>
      <c r="V28" s="125">
        <v>44767</v>
      </c>
    </row>
    <row r="29" spans="1:22" ht="15.75" customHeight="1" x14ac:dyDescent="0.35">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Multiple crises country</v>
      </c>
      <c r="G29" s="228">
        <f t="shared" si="0"/>
        <v>2.5</v>
      </c>
      <c r="H29" s="44">
        <f t="shared" si="1"/>
        <v>3</v>
      </c>
      <c r="I29" s="116" t="str">
        <f t="shared" si="2"/>
        <v>Medium</v>
      </c>
      <c r="J29" s="229" t="str">
        <f>INDEX(Trends!$D$3:$D$404,MATCH(C29,Trends!$C$3:$C$404,0))</f>
        <v>Decreasing</v>
      </c>
      <c r="K29" s="109" t="str">
        <f>IF(Reliability!B27="x","x",(IF(ROUNDUP(Reliability!B27,0)=1,"Very High",IF(ROUNDUP(Reliability!B27,0)=2,"High",IF(ROUNDUP(Reliability!B27,0)=3,"Medium",IF(ROUNDUP(Reliability!B27,0)=4,"Low","Very Low"))))))</f>
        <v>Very High</v>
      </c>
      <c r="L29" s="230">
        <f t="shared" si="3"/>
        <v>2.4</v>
      </c>
      <c r="M29" s="231">
        <f>'Impact of the crisis'!N30</f>
        <v>3.2</v>
      </c>
      <c r="N29" s="231">
        <f>'Impact of the crisis'!AB30</f>
        <v>2</v>
      </c>
      <c r="O29" s="230">
        <f>'Conditions of people affected'!R30</f>
        <v>2.6</v>
      </c>
      <c r="P29" s="231">
        <f>'Conditions of people affected'!K30</f>
        <v>2.2000000000000002</v>
      </c>
      <c r="Q29" s="231">
        <f>'Conditions of people affected'!Q30</f>
        <v>3</v>
      </c>
      <c r="R29" s="231">
        <f t="shared" si="4"/>
        <v>2.5</v>
      </c>
      <c r="S29" s="231">
        <f>'Complexity of the crisis'!X30</f>
        <v>2.5</v>
      </c>
      <c r="T29" s="231">
        <f>'Complexity of the crisis'!AN30</f>
        <v>2.5</v>
      </c>
      <c r="U29" s="124" t="str">
        <f>VLOOKUP(C29,Lists!$C$3:$E$160,3,FALSE)</f>
        <v>Africa</v>
      </c>
      <c r="V29" s="125">
        <v>44768</v>
      </c>
    </row>
    <row r="30" spans="1:22" ht="15.75" customHeight="1" x14ac:dyDescent="0.35">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International displacement</v>
      </c>
      <c r="G30" s="228">
        <f t="shared" si="0"/>
        <v>1.8</v>
      </c>
      <c r="H30" s="44">
        <f t="shared" si="1"/>
        <v>2</v>
      </c>
      <c r="I30" s="116" t="str">
        <f t="shared" si="2"/>
        <v>Low</v>
      </c>
      <c r="J30" s="229" t="str">
        <f>INDEX(Trends!$D$3:$D$404,MATCH(C30,Trends!$C$3:$C$404,0))</f>
        <v>Decreasing</v>
      </c>
      <c r="K30" s="109" t="str">
        <f>IF(Reliability!B28="x","x",(IF(ROUNDUP(Reliability!B28,0)=1,"Very High",IF(ROUNDUP(Reliability!B28,0)=2,"High",IF(ROUNDUP(Reliability!B28,0)=3,"Medium",IF(ROUNDUP(Reliability!B28,0)=4,"Low","Very Low"))))))</f>
        <v>Very High</v>
      </c>
      <c r="L30" s="230">
        <f t="shared" si="3"/>
        <v>1.8</v>
      </c>
      <c r="M30" s="231">
        <f>'Impact of the crisis'!N31</f>
        <v>1.5</v>
      </c>
      <c r="N30" s="231">
        <f>'Impact of the crisis'!AB31</f>
        <v>1.9</v>
      </c>
      <c r="O30" s="230">
        <f>'Conditions of people affected'!R31</f>
        <v>1.95</v>
      </c>
      <c r="P30" s="231">
        <f>'Conditions of people affected'!K31</f>
        <v>0.9</v>
      </c>
      <c r="Q30" s="231">
        <f>'Conditions of people affected'!Q31</f>
        <v>3</v>
      </c>
      <c r="R30" s="231">
        <f t="shared" si="4"/>
        <v>1.6</v>
      </c>
      <c r="S30" s="231">
        <f>'Complexity of the crisis'!X31</f>
        <v>2.5</v>
      </c>
      <c r="T30" s="231">
        <f>'Complexity of the crisis'!AN31</f>
        <v>0.5</v>
      </c>
      <c r="U30" s="124" t="str">
        <f>VLOOKUP(C30,Lists!$C$3:$E$160,3,FALSE)</f>
        <v>Africa</v>
      </c>
      <c r="V30" s="125">
        <v>44768</v>
      </c>
    </row>
    <row r="31" spans="1:22" x14ac:dyDescent="0.35">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28">
        <f t="shared" si="0"/>
        <v>2.6</v>
      </c>
      <c r="H31" s="44">
        <f t="shared" si="1"/>
        <v>3</v>
      </c>
      <c r="I31" s="116" t="str">
        <f t="shared" si="2"/>
        <v>Medium</v>
      </c>
      <c r="J31" s="229" t="str">
        <f>INDEX(Trends!$D$3:$D$404,MATCH(C31,Trends!$C$3:$C$404,0))</f>
        <v>Decreasing</v>
      </c>
      <c r="K31" s="109" t="str">
        <f>IF(Reliability!B29="x","x",(IF(ROUNDUP(Reliability!B29,0)=1,"Very High",IF(ROUNDUP(Reliability!B29,0)=2,"High",IF(ROUNDUP(Reliability!B29,0)=3,"Medium",IF(ROUNDUP(Reliability!B29,0)=4,"Low","Very Low"))))))</f>
        <v>Very High</v>
      </c>
      <c r="L31" s="230">
        <f t="shared" si="3"/>
        <v>2.7</v>
      </c>
      <c r="M31" s="231">
        <f>'Impact of the crisis'!N32</f>
        <v>3.2</v>
      </c>
      <c r="N31" s="231">
        <f>'Impact of the crisis'!AB32</f>
        <v>2.35</v>
      </c>
      <c r="O31" s="230">
        <f>'Conditions of people affected'!R32</f>
        <v>2.5499999999999998</v>
      </c>
      <c r="P31" s="231">
        <f>'Conditions of people affected'!K32</f>
        <v>2.1</v>
      </c>
      <c r="Q31" s="231">
        <f>'Conditions of people affected'!Q32</f>
        <v>3</v>
      </c>
      <c r="R31" s="231">
        <f t="shared" si="4"/>
        <v>2.5</v>
      </c>
      <c r="S31" s="231">
        <f>'Complexity of the crisis'!X32</f>
        <v>2.5</v>
      </c>
      <c r="T31" s="231">
        <f>'Complexity of the crisis'!AN32</f>
        <v>2.5</v>
      </c>
      <c r="U31" s="124" t="str">
        <f>VLOOKUP(C31,Lists!$C$3:$E$160,3,FALSE)</f>
        <v>Africa</v>
      </c>
      <c r="V31" s="125">
        <v>44768</v>
      </c>
    </row>
    <row r="32" spans="1:22" x14ac:dyDescent="0.35">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International displacement</v>
      </c>
      <c r="G32" s="228">
        <f t="shared" si="0"/>
        <v>2.1</v>
      </c>
      <c r="H32" s="44">
        <f t="shared" si="1"/>
        <v>3</v>
      </c>
      <c r="I32" s="116" t="str">
        <f t="shared" si="2"/>
        <v>Medium</v>
      </c>
      <c r="J32" s="229" t="str">
        <f>INDEX(Trends!$D$3:$D$404,MATCH(C32,Trends!$C$3:$C$404,0))</f>
        <v>Increasing</v>
      </c>
      <c r="K32" s="109" t="str">
        <f>IF(Reliability!B30="x","x",(IF(ROUNDUP(Reliability!B30,0)=1,"Very High",IF(ROUNDUP(Reliability!B30,0)=2,"High",IF(ROUNDUP(Reliability!B30,0)=3,"Medium",IF(ROUNDUP(Reliability!B30,0)=4,"Low","Very Low"))))))</f>
        <v>High</v>
      </c>
      <c r="L32" s="230">
        <f t="shared" si="3"/>
        <v>3.6</v>
      </c>
      <c r="M32" s="231">
        <f>'Impact of the crisis'!N33</f>
        <v>4</v>
      </c>
      <c r="N32" s="231">
        <f>'Impact of the crisis'!AB33</f>
        <v>3.3</v>
      </c>
      <c r="O32" s="230">
        <f>'Conditions of people affected'!R33</f>
        <v>1.85</v>
      </c>
      <c r="P32" s="231">
        <f>'Conditions of people affected'!K33</f>
        <v>1.7</v>
      </c>
      <c r="Q32" s="231">
        <f>'Conditions of people affected'!Q33</f>
        <v>2</v>
      </c>
      <c r="R32" s="231">
        <f t="shared" si="4"/>
        <v>1.2</v>
      </c>
      <c r="S32" s="231">
        <f>'Complexity of the crisis'!X33</f>
        <v>1.4</v>
      </c>
      <c r="T32" s="231">
        <f>'Complexity of the crisis'!AN33</f>
        <v>1</v>
      </c>
      <c r="U32" s="124" t="str">
        <f>VLOOKUP(C32,Lists!$C$3:$E$160,3,FALSE)</f>
        <v>Americas</v>
      </c>
      <c r="V32" s="125">
        <v>44768</v>
      </c>
    </row>
    <row r="33" spans="1:22" x14ac:dyDescent="0.35">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International displacement</v>
      </c>
      <c r="G33" s="228">
        <f t="shared" si="0"/>
        <v>2.6</v>
      </c>
      <c r="H33" s="44">
        <f t="shared" si="1"/>
        <v>3</v>
      </c>
      <c r="I33" s="116" t="str">
        <f t="shared" si="2"/>
        <v>Medium</v>
      </c>
      <c r="J33" s="229" t="str">
        <f>INDEX(Trends!$D$3:$D$404,MATCH(C33,Trends!$C$3:$C$404,0))</f>
        <v>-</v>
      </c>
      <c r="K33" s="109" t="str">
        <f>IF(Reliability!B31="x","x",(IF(ROUNDUP(Reliability!B31,0)=1,"Very High",IF(ROUNDUP(Reliability!B31,0)=2,"High",IF(ROUNDUP(Reliability!B31,0)=3,"Medium",IF(ROUNDUP(Reliability!B31,0)=4,"Low","Very Low"))))))</f>
        <v>Very High</v>
      </c>
      <c r="L33" s="230">
        <f t="shared" si="3"/>
        <v>3.8</v>
      </c>
      <c r="M33" s="231">
        <f>'Impact of the crisis'!N34</f>
        <v>5</v>
      </c>
      <c r="N33" s="231">
        <f>'Impact of the crisis'!AB34</f>
        <v>2.8</v>
      </c>
      <c r="O33" s="230">
        <f>'Conditions of people affected'!R34</f>
        <v>1.7</v>
      </c>
      <c r="P33" s="231">
        <f>'Conditions of people affected'!K34</f>
        <v>2.4</v>
      </c>
      <c r="Q33" s="231">
        <f>'Conditions of people affected'!Q34</f>
        <v>1</v>
      </c>
      <c r="R33" s="231">
        <f t="shared" si="4"/>
        <v>2.7</v>
      </c>
      <c r="S33" s="231">
        <f>'Complexity of the crisis'!X34</f>
        <v>2.8</v>
      </c>
      <c r="T33" s="231">
        <f>'Complexity of the crisis'!AN34</f>
        <v>2.5</v>
      </c>
      <c r="U33" s="124" t="str">
        <f>VLOOKUP(C33,Lists!$C$3:$E$160,3,FALSE)</f>
        <v>Africa</v>
      </c>
      <c r="V33" s="125">
        <v>44773</v>
      </c>
    </row>
    <row r="34" spans="1:22" x14ac:dyDescent="0.35">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International displacement</v>
      </c>
      <c r="G34" s="228">
        <f t="shared" si="0"/>
        <v>2.2999999999999998</v>
      </c>
      <c r="H34" s="44">
        <f t="shared" si="1"/>
        <v>3</v>
      </c>
      <c r="I34" s="116" t="str">
        <f t="shared" si="2"/>
        <v>Medium</v>
      </c>
      <c r="J34" s="229" t="str">
        <f>INDEX(Trends!$D$3:$D$404,MATCH(C34,Trends!$C$3:$C$404,0))</f>
        <v>Stable</v>
      </c>
      <c r="K34" s="109" t="str">
        <f>IF(Reliability!B32="x","x",(IF(ROUNDUP(Reliability!B32,0)=1,"Very High",IF(ROUNDUP(Reliability!B32,0)=2,"High",IF(ROUNDUP(Reliability!B32,0)=3,"Medium",IF(ROUNDUP(Reliability!B32,0)=4,"Low","Very Low"))))))</f>
        <v>High</v>
      </c>
      <c r="L34" s="230">
        <f t="shared" si="3"/>
        <v>2.2000000000000002</v>
      </c>
      <c r="M34" s="231">
        <f>'Impact of the crisis'!N35</f>
        <v>1.1000000000000001</v>
      </c>
      <c r="N34" s="231">
        <f>'Impact of the crisis'!AB35</f>
        <v>2.6</v>
      </c>
      <c r="O34" s="230">
        <f>'Conditions of people affected'!R35</f>
        <v>2.2999999999999998</v>
      </c>
      <c r="P34" s="231">
        <f>'Conditions of people affected'!K35</f>
        <v>1.6</v>
      </c>
      <c r="Q34" s="231">
        <f>'Conditions of people affected'!Q35</f>
        <v>3</v>
      </c>
      <c r="R34" s="231">
        <f t="shared" si="4"/>
        <v>2.4</v>
      </c>
      <c r="S34" s="231">
        <f>'Complexity of the crisis'!X35</f>
        <v>2.8</v>
      </c>
      <c r="T34" s="231">
        <f>'Complexity of the crisis'!AN35</f>
        <v>2</v>
      </c>
      <c r="U34" s="124" t="str">
        <f>VLOOKUP(C34,Lists!$C$3:$E$160,3,FALSE)</f>
        <v>Africa</v>
      </c>
      <c r="V34" s="125">
        <v>44773</v>
      </c>
    </row>
    <row r="35" spans="1:22" x14ac:dyDescent="0.35">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Multiple crises country</v>
      </c>
      <c r="G35" s="228" t="str">
        <f t="shared" si="0"/>
        <v>x</v>
      </c>
      <c r="H35" s="44" t="str">
        <f t="shared" si="1"/>
        <v>x</v>
      </c>
      <c r="I35" s="116" t="str">
        <f t="shared" si="2"/>
        <v>x</v>
      </c>
      <c r="J35" s="229" t="str">
        <f>INDEX(Trends!$D$3:$D$404,MATCH(C35,Trends!$C$3:$C$404,0))</f>
        <v>-</v>
      </c>
      <c r="K35" s="109" t="str">
        <f>IF(Reliability!B33="x","x",(IF(ROUNDUP(Reliability!B33,0)=1,"Very High",IF(ROUNDUP(Reliability!B33,0)=2,"High",IF(ROUNDUP(Reliability!B33,0)=3,"Medium",IF(ROUNDUP(Reliability!B33,0)=4,"Low","Very Low"))))))</f>
        <v>Low</v>
      </c>
      <c r="L35" s="230">
        <f t="shared" si="3"/>
        <v>3.9</v>
      </c>
      <c r="M35" s="231">
        <f>'Impact of the crisis'!N36</f>
        <v>5</v>
      </c>
      <c r="N35" s="231">
        <f>'Impact of the crisis'!AB36</f>
        <v>3.1</v>
      </c>
      <c r="O35" s="230" t="str">
        <f>'Conditions of people affected'!R36</f>
        <v>x</v>
      </c>
      <c r="P35" s="231" t="str">
        <f>'Conditions of people affected'!K36</f>
        <v>x</v>
      </c>
      <c r="Q35" s="231" t="str">
        <f>'Conditions of people affected'!Q36</f>
        <v>x</v>
      </c>
      <c r="R35" s="231">
        <f t="shared" si="4"/>
        <v>2.7</v>
      </c>
      <c r="S35" s="231">
        <f>'Complexity of the crisis'!X36</f>
        <v>2.8</v>
      </c>
      <c r="T35" s="231">
        <f>'Complexity of the crisis'!AN36</f>
        <v>2.5</v>
      </c>
      <c r="U35" s="124" t="str">
        <f>VLOOKUP(C35,Lists!$C$3:$E$160,3,FALSE)</f>
        <v>Africa</v>
      </c>
      <c r="V35" s="125">
        <v>44696</v>
      </c>
    </row>
    <row r="36" spans="1:22" x14ac:dyDescent="0.35">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International displacement</v>
      </c>
      <c r="G36" s="228">
        <f t="shared" si="0"/>
        <v>2.7</v>
      </c>
      <c r="H36" s="44">
        <f t="shared" si="1"/>
        <v>3</v>
      </c>
      <c r="I36" s="116" t="str">
        <f t="shared" si="2"/>
        <v>Medium</v>
      </c>
      <c r="J36" s="229" t="str">
        <f>INDEX(Trends!$D$3:$D$404,MATCH(C36,Trends!$C$3:$C$404,0))</f>
        <v>Increasing</v>
      </c>
      <c r="K36" s="109" t="str">
        <f>IF(Reliability!B34="x","x",(IF(ROUNDUP(Reliability!B34,0)=1,"Very High",IF(ROUNDUP(Reliability!B34,0)=2,"High",IF(ROUNDUP(Reliability!B34,0)=3,"Medium",IF(ROUNDUP(Reliability!B34,0)=4,"Low","Very Low"))))))</f>
        <v>Very High</v>
      </c>
      <c r="L36" s="230">
        <f t="shared" si="3"/>
        <v>3.6</v>
      </c>
      <c r="M36" s="231">
        <f>'Impact of the crisis'!N37</f>
        <v>4.5999999999999996</v>
      </c>
      <c r="N36" s="231">
        <f>'Impact of the crisis'!AB37</f>
        <v>2.8</v>
      </c>
      <c r="O36" s="230">
        <f>'Conditions of people affected'!R37</f>
        <v>2.6</v>
      </c>
      <c r="P36" s="231">
        <f>'Conditions of people affected'!K37</f>
        <v>3.2</v>
      </c>
      <c r="Q36" s="231">
        <f>'Conditions of people affected'!Q37</f>
        <v>2</v>
      </c>
      <c r="R36" s="231">
        <f t="shared" si="4"/>
        <v>2.1</v>
      </c>
      <c r="S36" s="231">
        <f>'Complexity of the crisis'!X37</f>
        <v>2.2000000000000002</v>
      </c>
      <c r="T36" s="231">
        <f>'Complexity of the crisis'!AN37</f>
        <v>2</v>
      </c>
      <c r="U36" s="124" t="str">
        <f>VLOOKUP(C36,Lists!$C$3:$E$160,3,FALSE)</f>
        <v>Americas</v>
      </c>
      <c r="V36" s="125">
        <v>44773</v>
      </c>
    </row>
    <row r="37" spans="1:22" s="224" customFormat="1" x14ac:dyDescent="0.35">
      <c r="A37" s="218" t="str">
        <f>'Crisis Indicator Data'!A35</f>
        <v>Syrian Refugee Crisis in Egypt</v>
      </c>
      <c r="B37" s="218" t="str">
        <f>Lists!G35</f>
        <v>Refugee crisis</v>
      </c>
      <c r="C37" s="218" t="str">
        <f>'Crisis Indicator Data'!C35</f>
        <v>EGY002</v>
      </c>
      <c r="D37" s="218" t="str">
        <f>'Crisis Indicator Data'!D35</f>
        <v>Egypt</v>
      </c>
      <c r="E37" s="218" t="str">
        <f>'Crisis Indicator Data'!E35</f>
        <v>EGY</v>
      </c>
      <c r="F37" s="218" t="str">
        <f>'Crisis Indicator Data'!B35</f>
        <v>International displacement</v>
      </c>
      <c r="G37" s="232">
        <f t="shared" ref="G37:G68" si="5">IF(OR(O37="x",L37="x"),"x",ROUND((5-GEOMEAN(((5-L37)/5*4+1),((5-O37)/5*4+1),((5-O37)/5*4+1)))/4*3.5+R37*0.3,1))</f>
        <v>1.7</v>
      </c>
      <c r="H37" s="219">
        <f t="shared" ref="H37:H68" si="6">IF(G37="x","x",ROUNDUP(G37,0))</f>
        <v>2</v>
      </c>
      <c r="I37" s="220" t="str">
        <f t="shared" ref="I37:I68" si="7">IF(O37="x","x",IF(L37="x","x",(IF(H37=5,"Very High",IF(H37=4,"High",IF(H37=3,"Medium",IF(H37=2,"Low","Very Low")))))))</f>
        <v>Low</v>
      </c>
      <c r="J37" s="233" t="str">
        <f>INDEX(Trends!$D$3:$D$404,MATCH(C37,Trends!$C$3:$C$404,0))</f>
        <v>Increasing</v>
      </c>
      <c r="K37" s="221" t="str">
        <f>IF(Reliability!B35="x","x",(IF(ROUNDUP(Reliability!B35,0)=1,"Very High",IF(ROUNDUP(Reliability!B35,0)=2,"High",IF(ROUNDUP(Reliability!B35,0)=3,"Medium",IF(ROUNDUP(Reliability!B35,0)=4,"Low","Very Low"))))))</f>
        <v>Very High</v>
      </c>
      <c r="L37" s="234">
        <f t="shared" ref="L37:L68" si="8">IF(OR(N37="x",M37="x"),"x",ROUND((5-GEOMEAN(((5-M37)/5*4+1),((5-N37)/5*4+1),((5-N37)/5*4+1)))/4*5,1))</f>
        <v>1.8</v>
      </c>
      <c r="M37" s="235">
        <f>'Impact of the crisis'!N38</f>
        <v>2</v>
      </c>
      <c r="N37" s="235">
        <f>'Impact of the crisis'!AB38</f>
        <v>1.7</v>
      </c>
      <c r="O37" s="234">
        <f>'Conditions of people affected'!R38</f>
        <v>1.45</v>
      </c>
      <c r="P37" s="235">
        <f>'Conditions of people affected'!K38</f>
        <v>1.9</v>
      </c>
      <c r="Q37" s="235">
        <f>'Conditions of people affected'!Q38</f>
        <v>1</v>
      </c>
      <c r="R37" s="235">
        <f t="shared" ref="R37:R68" si="9">IF(OR(T37="x",S37="x"),S37,ROUND((5-GEOMEAN(((5-S37)/5*4+1),((5-T37)/5*4+1)))/4*5,1))</f>
        <v>1.9</v>
      </c>
      <c r="S37" s="235">
        <f>'Complexity of the crisis'!X38</f>
        <v>2.2999999999999998</v>
      </c>
      <c r="T37" s="235">
        <f>'Complexity of the crisis'!AN38</f>
        <v>1.5</v>
      </c>
      <c r="U37" s="222" t="str">
        <f>VLOOKUP(C37,Lists!$C$3:$E$160,3,FALSE)</f>
        <v>Africa</v>
      </c>
      <c r="V37" s="223">
        <v>44773</v>
      </c>
    </row>
    <row r="38" spans="1:22" x14ac:dyDescent="0.35">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Complex crisis</v>
      </c>
      <c r="G38" s="228">
        <f t="shared" si="5"/>
        <v>3.7</v>
      </c>
      <c r="H38" s="44">
        <f t="shared" si="6"/>
        <v>4</v>
      </c>
      <c r="I38" s="116" t="str">
        <f t="shared" si="7"/>
        <v>High</v>
      </c>
      <c r="J38" s="229" t="str">
        <f>INDEX(Trends!$D$3:$D$404,MATCH(C38,Trends!$C$3:$C$404,0))</f>
        <v>Stable</v>
      </c>
      <c r="K38" s="109" t="str">
        <f>IF(Reliability!B36="x","x",(IF(ROUNDUP(Reliability!B36,0)=1,"Very High",IF(ROUNDUP(Reliability!B36,0)=2,"High",IF(ROUNDUP(Reliability!B36,0)=3,"Medium",IF(ROUNDUP(Reliability!B36,0)=4,"Low","Very Low"))))))</f>
        <v>High</v>
      </c>
      <c r="L38" s="230">
        <f t="shared" si="8"/>
        <v>3.6</v>
      </c>
      <c r="M38" s="231">
        <f>'Impact of the crisis'!N39</f>
        <v>4</v>
      </c>
      <c r="N38" s="231">
        <f>'Impact of the crisis'!AB39</f>
        <v>3.3</v>
      </c>
      <c r="O38" s="230">
        <f>'Conditions of people affected'!R39</f>
        <v>3.25</v>
      </c>
      <c r="P38" s="231">
        <f>'Conditions of people affected'!K39</f>
        <v>3.5</v>
      </c>
      <c r="Q38" s="231">
        <f>'Conditions of people affected'!Q39</f>
        <v>3</v>
      </c>
      <c r="R38" s="231">
        <f t="shared" si="9"/>
        <v>4.3</v>
      </c>
      <c r="S38" s="231">
        <f>'Complexity of the crisis'!X39</f>
        <v>3.3</v>
      </c>
      <c r="T38" s="231">
        <f>'Complexity of the crisis'!AN39</f>
        <v>5</v>
      </c>
      <c r="U38" s="124" t="str">
        <f>VLOOKUP(C38,Lists!$C$3:$E$160,3,FALSE)</f>
        <v>Africa</v>
      </c>
      <c r="V38" s="125">
        <v>44699</v>
      </c>
    </row>
    <row r="39" spans="1:22" x14ac:dyDescent="0.35">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International displacement</v>
      </c>
      <c r="G39" s="228">
        <f t="shared" si="5"/>
        <v>1.8</v>
      </c>
      <c r="H39" s="44">
        <f t="shared" si="6"/>
        <v>2</v>
      </c>
      <c r="I39" s="116" t="str">
        <f t="shared" si="7"/>
        <v>Low</v>
      </c>
      <c r="J39" s="229" t="str">
        <f>INDEX(Trends!$D$3:$D$404,MATCH(C39,Trends!$C$3:$C$404,0))</f>
        <v>Stable</v>
      </c>
      <c r="K39" s="109" t="str">
        <f>IF(Reliability!B37="x","x",(IF(ROUNDUP(Reliability!B37,0)=1,"Very High",IF(ROUNDUP(Reliability!B37,0)=2,"High",IF(ROUNDUP(Reliability!B37,0)=3,"Medium",IF(ROUNDUP(Reliability!B37,0)=4,"Low","Very Low"))))))</f>
        <v>Very High</v>
      </c>
      <c r="L39" s="230">
        <f t="shared" si="8"/>
        <v>2.6</v>
      </c>
      <c r="M39" s="231">
        <f>'Impact of the crisis'!N40</f>
        <v>2.2999999999999998</v>
      </c>
      <c r="N39" s="231">
        <f>'Impact of the crisis'!AB40</f>
        <v>2.7</v>
      </c>
      <c r="O39" s="230">
        <f>'Conditions of people affected'!R40</f>
        <v>1.45</v>
      </c>
      <c r="P39" s="231">
        <f>'Conditions of people affected'!K40</f>
        <v>1.9</v>
      </c>
      <c r="Q39" s="231">
        <f>'Conditions of people affected'!Q40</f>
        <v>1</v>
      </c>
      <c r="R39" s="231">
        <f t="shared" si="9"/>
        <v>1.6</v>
      </c>
      <c r="S39" s="231">
        <f>'Complexity of the crisis'!X40</f>
        <v>1.6</v>
      </c>
      <c r="T39" s="231">
        <f>'Complexity of the crisis'!AN40</f>
        <v>1.5</v>
      </c>
      <c r="U39" s="124" t="str">
        <f>VLOOKUP(C39,Lists!$C$3:$E$160,3,FALSE)</f>
        <v>Europe</v>
      </c>
      <c r="V39" s="125">
        <v>44773</v>
      </c>
    </row>
    <row r="40" spans="1:22" x14ac:dyDescent="0.35">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Complex crisis</v>
      </c>
      <c r="G40" s="228">
        <f t="shared" si="5"/>
        <v>4.5999999999999996</v>
      </c>
      <c r="H40" s="44">
        <f t="shared" si="6"/>
        <v>5</v>
      </c>
      <c r="I40" s="116" t="str">
        <f t="shared" si="7"/>
        <v>Very High</v>
      </c>
      <c r="J40" s="229" t="str">
        <f>INDEX(Trends!$D$3:$D$404,MATCH(C40,Trends!$C$3:$C$404,0))</f>
        <v>Decreasing</v>
      </c>
      <c r="K40" s="109" t="str">
        <f>IF(Reliability!B38="x","x",(IF(ROUNDUP(Reliability!B38,0)=1,"Very High",IF(ROUNDUP(Reliability!B38,0)=2,"High",IF(ROUNDUP(Reliability!B38,0)=3,"Medium",IF(ROUNDUP(Reliability!B38,0)=4,"Low","Very Low"))))))</f>
        <v>Very High</v>
      </c>
      <c r="L40" s="230">
        <f t="shared" si="8"/>
        <v>4.5</v>
      </c>
      <c r="M40" s="231">
        <f>'Impact of the crisis'!N41</f>
        <v>4.8</v>
      </c>
      <c r="N40" s="231">
        <f>'Impact of the crisis'!AB41</f>
        <v>4.3</v>
      </c>
      <c r="O40" s="230">
        <f>'Conditions of people affected'!R41</f>
        <v>5</v>
      </c>
      <c r="P40" s="231">
        <f>'Conditions of people affected'!K41</f>
        <v>5</v>
      </c>
      <c r="Q40" s="231">
        <f>'Conditions of people affected'!Q41</f>
        <v>5</v>
      </c>
      <c r="R40" s="231">
        <f t="shared" si="9"/>
        <v>3.9</v>
      </c>
      <c r="S40" s="231">
        <f>'Complexity of the crisis'!X41</f>
        <v>3.7</v>
      </c>
      <c r="T40" s="231">
        <f>'Complexity of the crisis'!AN41</f>
        <v>4</v>
      </c>
      <c r="U40" s="124" t="str">
        <f>VLOOKUP(C40,Lists!$C$3:$E$160,3,FALSE)</f>
        <v>Africa</v>
      </c>
      <c r="V40" s="125">
        <v>44762</v>
      </c>
    </row>
    <row r="41" spans="1:22" x14ac:dyDescent="0.35">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International displacement</v>
      </c>
      <c r="G41" s="228">
        <f t="shared" si="5"/>
        <v>3</v>
      </c>
      <c r="H41" s="44">
        <f t="shared" si="6"/>
        <v>3</v>
      </c>
      <c r="I41" s="116" t="str">
        <f t="shared" si="7"/>
        <v>Medium</v>
      </c>
      <c r="J41" s="229" t="str">
        <f>INDEX(Trends!$D$3:$D$404,MATCH(C41,Trends!$C$3:$C$404,0))</f>
        <v>Decreasing</v>
      </c>
      <c r="K41" s="109" t="str">
        <f>IF(Reliability!B39="x","x",(IF(ROUNDUP(Reliability!B39,0)=1,"Very High",IF(ROUNDUP(Reliability!B39,0)=2,"High",IF(ROUNDUP(Reliability!B39,0)=3,"Medium",IF(ROUNDUP(Reliability!B39,0)=4,"Low","Very Low"))))))</f>
        <v>Very High</v>
      </c>
      <c r="L41" s="230">
        <f t="shared" si="8"/>
        <v>3.5</v>
      </c>
      <c r="M41" s="231">
        <f>'Impact of the crisis'!N42</f>
        <v>4.8</v>
      </c>
      <c r="N41" s="231">
        <f>'Impact of the crisis'!AB42</f>
        <v>2.4</v>
      </c>
      <c r="O41" s="230">
        <f>'Conditions of people affected'!R42</f>
        <v>2.6</v>
      </c>
      <c r="P41" s="231">
        <f>'Conditions of people affected'!K42</f>
        <v>3.2</v>
      </c>
      <c r="Q41" s="231">
        <f>'Conditions of people affected'!Q42</f>
        <v>2</v>
      </c>
      <c r="R41" s="231">
        <f t="shared" si="9"/>
        <v>3.2</v>
      </c>
      <c r="S41" s="231">
        <f>'Complexity of the crisis'!X42</f>
        <v>3.7</v>
      </c>
      <c r="T41" s="231">
        <f>'Complexity of the crisis'!AN42</f>
        <v>2.5</v>
      </c>
      <c r="U41" s="124" t="str">
        <f>VLOOKUP(C41,Lists!$C$3:$E$160,3,FALSE)</f>
        <v>Africa</v>
      </c>
      <c r="V41" s="125">
        <v>44762</v>
      </c>
    </row>
    <row r="42" spans="1:22" x14ac:dyDescent="0.35">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v>
      </c>
      <c r="G42" s="228">
        <f t="shared" si="5"/>
        <v>4.2</v>
      </c>
      <c r="H42" s="44">
        <f t="shared" si="6"/>
        <v>5</v>
      </c>
      <c r="I42" s="116" t="str">
        <f t="shared" si="7"/>
        <v>Very High</v>
      </c>
      <c r="J42" s="229" t="str">
        <f>INDEX(Trends!$D$3:$D$404,MATCH(C42,Trends!$C$3:$C$404,0))</f>
        <v>Decreasing</v>
      </c>
      <c r="K42" s="109" t="str">
        <f>IF(Reliability!B40="x","x",(IF(ROUNDUP(Reliability!B40,0)=1,"Very High",IF(ROUNDUP(Reliability!B40,0)=2,"High",IF(ROUNDUP(Reliability!B40,0)=3,"Medium",IF(ROUNDUP(Reliability!B40,0)=4,"Low","Very Low"))))))</f>
        <v>High</v>
      </c>
      <c r="L42" s="230">
        <f t="shared" si="8"/>
        <v>3.9</v>
      </c>
      <c r="M42" s="231">
        <f>'Impact of the crisis'!N43</f>
        <v>3</v>
      </c>
      <c r="N42" s="231">
        <f>'Impact of the crisis'!AB43</f>
        <v>4.3</v>
      </c>
      <c r="O42" s="230">
        <f>'Conditions of people affected'!R43</f>
        <v>4.5</v>
      </c>
      <c r="P42" s="231">
        <f>'Conditions of people affected'!K43</f>
        <v>5</v>
      </c>
      <c r="Q42" s="231">
        <f>'Conditions of people affected'!Q43</f>
        <v>4</v>
      </c>
      <c r="R42" s="231">
        <f t="shared" si="9"/>
        <v>3.9</v>
      </c>
      <c r="S42" s="231">
        <f>'Complexity of the crisis'!X43</f>
        <v>3.7</v>
      </c>
      <c r="T42" s="231">
        <f>'Complexity of the crisis'!AN43</f>
        <v>4</v>
      </c>
      <c r="U42" s="124" t="str">
        <f>VLOOKUP(C42,Lists!$C$3:$E$160,3,FALSE)</f>
        <v>Africa</v>
      </c>
      <c r="V42" s="125">
        <v>44762</v>
      </c>
    </row>
    <row r="43" spans="1:22" x14ac:dyDescent="0.35">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28">
        <f t="shared" si="5"/>
        <v>3.5</v>
      </c>
      <c r="H43" s="44">
        <f t="shared" si="6"/>
        <v>4</v>
      </c>
      <c r="I43" s="116" t="str">
        <f t="shared" si="7"/>
        <v>High</v>
      </c>
      <c r="J43" s="229" t="str">
        <f>INDEX(Trends!$D$3:$D$404,MATCH(C43,Trends!$C$3:$C$404,0))</f>
        <v>Increasing</v>
      </c>
      <c r="K43" s="109" t="str">
        <f>IF(Reliability!B41="x","x",(IF(ROUNDUP(Reliability!B41,0)=1,"Very High",IF(ROUNDUP(Reliability!B41,0)=2,"High",IF(ROUNDUP(Reliability!B41,0)=3,"Medium",IF(ROUNDUP(Reliability!B41,0)=4,"Low","Very Low"))))))</f>
        <v>High</v>
      </c>
      <c r="L43" s="230">
        <f t="shared" si="8"/>
        <v>2.7</v>
      </c>
      <c r="M43" s="231">
        <f>'Impact of the crisis'!N44</f>
        <v>3.9</v>
      </c>
      <c r="N43" s="231">
        <f>'Impact of the crisis'!AB44</f>
        <v>1.9</v>
      </c>
      <c r="O43" s="230">
        <f>'Conditions of people affected'!R44</f>
        <v>3.9</v>
      </c>
      <c r="P43" s="231">
        <f>'Conditions of people affected'!K44</f>
        <v>4.8</v>
      </c>
      <c r="Q43" s="231">
        <f>'Conditions of people affected'!Q44</f>
        <v>3</v>
      </c>
      <c r="R43" s="231">
        <f t="shared" si="9"/>
        <v>3.4</v>
      </c>
      <c r="S43" s="231">
        <f>'Complexity of the crisis'!X44</f>
        <v>3.7</v>
      </c>
      <c r="T43" s="231">
        <f>'Complexity of the crisis'!AN44</f>
        <v>3</v>
      </c>
      <c r="U43" s="124" t="str">
        <f>VLOOKUP(C43,Lists!$C$3:$E$160,3,FALSE)</f>
        <v>Africa</v>
      </c>
      <c r="V43" s="125">
        <v>44762</v>
      </c>
    </row>
    <row r="44" spans="1:22" x14ac:dyDescent="0.35">
      <c r="A44" s="45" t="str">
        <f>'Crisis Indicator Data'!A42</f>
        <v>Mixed migration flows in Greece</v>
      </c>
      <c r="B44" s="45" t="str">
        <f>Lists!G42</f>
        <v>Mixed Migration</v>
      </c>
      <c r="C44" s="45" t="str">
        <f>'Crisis Indicator Data'!C42</f>
        <v>GRC002</v>
      </c>
      <c r="D44" s="45" t="str">
        <f>'Crisis Indicator Data'!D42</f>
        <v>Greece</v>
      </c>
      <c r="E44" s="45" t="str">
        <f>'Crisis Indicator Data'!E42</f>
        <v>GRC</v>
      </c>
      <c r="F44" s="45" t="str">
        <f>'Crisis Indicator Data'!B42</f>
        <v>International displacement</v>
      </c>
      <c r="G44" s="228">
        <f t="shared" si="5"/>
        <v>1.6</v>
      </c>
      <c r="H44" s="44">
        <f t="shared" si="6"/>
        <v>2</v>
      </c>
      <c r="I44" s="116" t="str">
        <f t="shared" si="7"/>
        <v>Low</v>
      </c>
      <c r="J44" s="229" t="str">
        <f>INDEX(Trends!$D$3:$D$404,MATCH(C44,Trends!$C$3:$C$404,0))</f>
        <v>Stable</v>
      </c>
      <c r="K44" s="109" t="str">
        <f>IF(Reliability!B42="x","x",(IF(ROUNDUP(Reliability!B42,0)=1,"Very High",IF(ROUNDUP(Reliability!B42,0)=2,"High",IF(ROUNDUP(Reliability!B42,0)=3,"Medium",IF(ROUNDUP(Reliability!B42,0)=4,"Low","Very Low"))))))</f>
        <v>Medium</v>
      </c>
      <c r="L44" s="230">
        <f t="shared" si="8"/>
        <v>2.2000000000000002</v>
      </c>
      <c r="M44" s="231">
        <f>'Impact of the crisis'!N45</f>
        <v>0.3</v>
      </c>
      <c r="N44" s="231">
        <f>'Impact of the crisis'!AB45</f>
        <v>2.9</v>
      </c>
      <c r="O44" s="230">
        <f>'Conditions of people affected'!R45</f>
        <v>1.25</v>
      </c>
      <c r="P44" s="231">
        <f>'Conditions of people affected'!K45</f>
        <v>0.5</v>
      </c>
      <c r="Q44" s="231">
        <f>'Conditions of people affected'!Q45</f>
        <v>2</v>
      </c>
      <c r="R44" s="231">
        <f t="shared" si="9"/>
        <v>1.7</v>
      </c>
      <c r="S44" s="231">
        <f>'Complexity of the crisis'!X45</f>
        <v>1.8</v>
      </c>
      <c r="T44" s="231">
        <f>'Complexity of the crisis'!AN45</f>
        <v>1.5</v>
      </c>
      <c r="U44" s="124" t="str">
        <f>VLOOKUP(C44,Lists!$C$3:$E$160,3,FALSE)</f>
        <v>Europe</v>
      </c>
      <c r="V44" s="125">
        <v>44767</v>
      </c>
    </row>
    <row r="45" spans="1:22" x14ac:dyDescent="0.35">
      <c r="A45" s="45" t="str">
        <f>'Crisis Indicator Data'!A43</f>
        <v>Complex crisis in Guatemala</v>
      </c>
      <c r="B45" s="45" t="str">
        <f>Lists!G43</f>
        <v>Complex crisis</v>
      </c>
      <c r="C45" s="45" t="str">
        <f>'Crisis Indicator Data'!C43</f>
        <v>GTM001</v>
      </c>
      <c r="D45" s="45" t="str">
        <f>'Crisis Indicator Data'!D43</f>
        <v>Guatemala</v>
      </c>
      <c r="E45" s="45" t="str">
        <f>'Crisis Indicator Data'!E43</f>
        <v>GTM</v>
      </c>
      <c r="F45" s="45" t="str">
        <f>'Crisis Indicator Data'!B43</f>
        <v>Complex crisis</v>
      </c>
      <c r="G45" s="228">
        <f t="shared" si="5"/>
        <v>3.6</v>
      </c>
      <c r="H45" s="44">
        <f t="shared" si="6"/>
        <v>4</v>
      </c>
      <c r="I45" s="116" t="str">
        <f t="shared" si="7"/>
        <v>High</v>
      </c>
      <c r="J45" s="229" t="str">
        <f>INDEX(Trends!$D$3:$D$404,MATCH(C45,Trends!$C$3:$C$404,0))</f>
        <v>Increasing</v>
      </c>
      <c r="K45" s="109" t="str">
        <f>IF(Reliability!B43="x","x",(IF(ROUNDUP(Reliability!B43,0)=1,"Very High",IF(ROUNDUP(Reliability!B43,0)=2,"High",IF(ROUNDUP(Reliability!B43,0)=3,"Medium",IF(ROUNDUP(Reliability!B43,0)=4,"Low","Very Low"))))))</f>
        <v>Very High</v>
      </c>
      <c r="L45" s="230">
        <f t="shared" si="8"/>
        <v>3.6</v>
      </c>
      <c r="M45" s="231">
        <f>'Impact of the crisis'!N46</f>
        <v>4.4000000000000004</v>
      </c>
      <c r="N45" s="231">
        <f>'Impact of the crisis'!AB46</f>
        <v>3.1</v>
      </c>
      <c r="O45" s="230">
        <f>'Conditions of people affected'!R46</f>
        <v>3.65</v>
      </c>
      <c r="P45" s="231">
        <f>'Conditions of people affected'!K46</f>
        <v>4.3</v>
      </c>
      <c r="Q45" s="231">
        <f>'Conditions of people affected'!Q46</f>
        <v>3</v>
      </c>
      <c r="R45" s="231">
        <f t="shared" si="9"/>
        <v>3.4</v>
      </c>
      <c r="S45" s="231">
        <f>'Complexity of the crisis'!X46</f>
        <v>3.2</v>
      </c>
      <c r="T45" s="231">
        <f>'Complexity of the crisis'!AN46</f>
        <v>3.5</v>
      </c>
      <c r="U45" s="124" t="str">
        <f>VLOOKUP(C45,Lists!$C$3:$E$160,3,FALSE)</f>
        <v>Americas</v>
      </c>
      <c r="V45" s="125">
        <v>44767</v>
      </c>
    </row>
    <row r="46" spans="1:22" x14ac:dyDescent="0.35">
      <c r="A46" s="45" t="str">
        <f>'Crisis Indicator Data'!A44</f>
        <v>Complex crisis in Honduras</v>
      </c>
      <c r="B46" s="45" t="str">
        <f>Lists!G44</f>
        <v>Complex crisis</v>
      </c>
      <c r="C46" s="45" t="str">
        <f>'Crisis Indicator Data'!C44</f>
        <v>HND001</v>
      </c>
      <c r="D46" s="45" t="str">
        <f>'Crisis Indicator Data'!D44</f>
        <v>Honduras</v>
      </c>
      <c r="E46" s="45" t="str">
        <f>'Crisis Indicator Data'!E44</f>
        <v>HND</v>
      </c>
      <c r="F46" s="45" t="str">
        <f>'Crisis Indicator Data'!B44</f>
        <v>Complex crisis</v>
      </c>
      <c r="G46" s="228">
        <f t="shared" si="5"/>
        <v>3.3</v>
      </c>
      <c r="H46" s="44">
        <f t="shared" si="6"/>
        <v>4</v>
      </c>
      <c r="I46" s="116" t="str">
        <f t="shared" si="7"/>
        <v>High</v>
      </c>
      <c r="J46" s="229" t="str">
        <f>INDEX(Trends!$D$3:$D$404,MATCH(C46,Trends!$C$3:$C$404,0))</f>
        <v>Decreasing</v>
      </c>
      <c r="K46" s="109" t="str">
        <f>IF(Reliability!B44="x","x",(IF(ROUNDUP(Reliability!B44,0)=1,"Very High",IF(ROUNDUP(Reliability!B44,0)=2,"High",IF(ROUNDUP(Reliability!B44,0)=3,"Medium",IF(ROUNDUP(Reliability!B44,0)=4,"Low","Very Low"))))))</f>
        <v>Very High</v>
      </c>
      <c r="L46" s="230">
        <f t="shared" si="8"/>
        <v>3.5</v>
      </c>
      <c r="M46" s="231">
        <f>'Impact of the crisis'!N47</f>
        <v>4.2</v>
      </c>
      <c r="N46" s="231">
        <f>'Impact of the crisis'!AB47</f>
        <v>3.1</v>
      </c>
      <c r="O46" s="230">
        <f>'Conditions of people affected'!R47</f>
        <v>3.55</v>
      </c>
      <c r="P46" s="231">
        <f>'Conditions of people affected'!K47</f>
        <v>4.0999999999999996</v>
      </c>
      <c r="Q46" s="231">
        <f>'Conditions of people affected'!Q47</f>
        <v>3</v>
      </c>
      <c r="R46" s="231">
        <f t="shared" si="9"/>
        <v>2.8</v>
      </c>
      <c r="S46" s="231">
        <f>'Complexity of the crisis'!X47</f>
        <v>3</v>
      </c>
      <c r="T46" s="231">
        <f>'Complexity of the crisis'!AN47</f>
        <v>2.5</v>
      </c>
      <c r="U46" s="124" t="str">
        <f>VLOOKUP(C46,Lists!$C$3:$E$160,3,FALSE)</f>
        <v>Americas</v>
      </c>
      <c r="V46" s="125">
        <v>44768</v>
      </c>
    </row>
    <row r="47" spans="1:22" x14ac:dyDescent="0.35">
      <c r="A47" s="45" t="str">
        <f>'Crisis Indicator Data'!A45</f>
        <v>Complex crisis in Haiti</v>
      </c>
      <c r="B47" s="45" t="str">
        <f>Lists!G45</f>
        <v>Complex crisis</v>
      </c>
      <c r="C47" s="45" t="str">
        <f>'Crisis Indicator Data'!C45</f>
        <v>HTI001</v>
      </c>
      <c r="D47" s="45" t="str">
        <f>'Crisis Indicator Data'!D45</f>
        <v>Haiti</v>
      </c>
      <c r="E47" s="45" t="str">
        <f>'Crisis Indicator Data'!E45</f>
        <v>HTI</v>
      </c>
      <c r="F47" s="45" t="str">
        <f>'Crisis Indicator Data'!B45</f>
        <v>Complex crisis</v>
      </c>
      <c r="G47" s="228">
        <f t="shared" si="5"/>
        <v>4.2</v>
      </c>
      <c r="H47" s="44">
        <f t="shared" si="6"/>
        <v>5</v>
      </c>
      <c r="I47" s="116" t="str">
        <f t="shared" si="7"/>
        <v>Very High</v>
      </c>
      <c r="J47" s="229" t="str">
        <f>INDEX(Trends!$D$3:$D$404,MATCH(C47,Trends!$C$3:$C$404,0))</f>
        <v>Stable</v>
      </c>
      <c r="K47" s="109" t="str">
        <f>IF(Reliability!B45="x","x",(IF(ROUNDUP(Reliability!B45,0)=1,"Very High",IF(ROUNDUP(Reliability!B45,0)=2,"High",IF(ROUNDUP(Reliability!B45,0)=3,"Medium",IF(ROUNDUP(Reliability!B45,0)=4,"Low","Very Low"))))))</f>
        <v>High</v>
      </c>
      <c r="L47" s="230">
        <f t="shared" si="8"/>
        <v>3.9</v>
      </c>
      <c r="M47" s="231">
        <f>'Impact of the crisis'!N48</f>
        <v>4</v>
      </c>
      <c r="N47" s="231">
        <f>'Impact of the crisis'!AB48</f>
        <v>3.8</v>
      </c>
      <c r="O47" s="230">
        <f>'Conditions of people affected'!R48</f>
        <v>4.7</v>
      </c>
      <c r="P47" s="231">
        <f>'Conditions of people affected'!K48</f>
        <v>4.4000000000000004</v>
      </c>
      <c r="Q47" s="231">
        <f>'Conditions of people affected'!Q48</f>
        <v>5</v>
      </c>
      <c r="R47" s="231">
        <f t="shared" si="9"/>
        <v>3.6</v>
      </c>
      <c r="S47" s="231">
        <f>'Complexity of the crisis'!X48</f>
        <v>3.2</v>
      </c>
      <c r="T47" s="231">
        <f>'Complexity of the crisis'!AN48</f>
        <v>4</v>
      </c>
      <c r="U47" s="124" t="str">
        <f>VLOOKUP(C47,Lists!$C$3:$E$160,3,FALSE)</f>
        <v>Americas</v>
      </c>
      <c r="V47" s="125">
        <v>44767</v>
      </c>
    </row>
    <row r="48" spans="1:22" x14ac:dyDescent="0.35">
      <c r="A48" s="45" t="str">
        <f>'Crisis Indicator Data'!A46</f>
        <v xml:space="preserve">Nippes Earthquake </v>
      </c>
      <c r="B48" s="45" t="str">
        <f>Lists!G46</f>
        <v>Earthquake</v>
      </c>
      <c r="C48" s="45" t="str">
        <f>'Crisis Indicator Data'!C46</f>
        <v>HTI002</v>
      </c>
      <c r="D48" s="45" t="str">
        <f>'Crisis Indicator Data'!D46</f>
        <v>Haiti</v>
      </c>
      <c r="E48" s="45" t="str">
        <f>'Crisis Indicator Data'!E46</f>
        <v>HTI</v>
      </c>
      <c r="F48" s="45" t="str">
        <f>'Crisis Indicator Data'!B46</f>
        <v>Earthquake</v>
      </c>
      <c r="G48" s="228">
        <f t="shared" si="5"/>
        <v>2.9</v>
      </c>
      <c r="H48" s="44">
        <f t="shared" si="6"/>
        <v>3</v>
      </c>
      <c r="I48" s="116" t="str">
        <f t="shared" si="7"/>
        <v>Medium</v>
      </c>
      <c r="J48" s="229" t="str">
        <f>INDEX(Trends!$D$3:$D$404,MATCH(C48,Trends!$C$3:$C$404,0))</f>
        <v>Decreasing</v>
      </c>
      <c r="K48" s="109" t="str">
        <f>IF(Reliability!B46="x","x",(IF(ROUNDUP(Reliability!B46,0)=1,"Very High",IF(ROUNDUP(Reliability!B46,0)=2,"High",IF(ROUNDUP(Reliability!B46,0)=3,"Medium",IF(ROUNDUP(Reliability!B46,0)=4,"Low","Very Low"))))))</f>
        <v>High</v>
      </c>
      <c r="L48" s="230">
        <f t="shared" si="8"/>
        <v>2.5</v>
      </c>
      <c r="M48" s="231">
        <f>'Impact of the crisis'!N49</f>
        <v>2.4</v>
      </c>
      <c r="N48" s="231">
        <f>'Impact of the crisis'!AB49</f>
        <v>2.6</v>
      </c>
      <c r="O48" s="230">
        <f>'Conditions of people affected'!R49</f>
        <v>3</v>
      </c>
      <c r="P48" s="231">
        <f>'Conditions of people affected'!K49</f>
        <v>3</v>
      </c>
      <c r="Q48" s="231">
        <f>'Conditions of people affected'!Q49</f>
        <v>3</v>
      </c>
      <c r="R48" s="231">
        <f t="shared" si="9"/>
        <v>3.1</v>
      </c>
      <c r="S48" s="231">
        <f>'Complexity of the crisis'!X49</f>
        <v>3.2</v>
      </c>
      <c r="T48" s="231">
        <f>'Complexity of the crisis'!AN49</f>
        <v>3</v>
      </c>
      <c r="U48" s="124" t="str">
        <f>VLOOKUP(C48,Lists!$C$3:$E$160,3,FALSE)</f>
        <v>Americas</v>
      </c>
      <c r="V48" s="125">
        <v>44767</v>
      </c>
    </row>
    <row r="49" spans="1:22" x14ac:dyDescent="0.35">
      <c r="A49" s="45" t="str">
        <f>'Crisis Indicator Data'!A47</f>
        <v>Displacement from Ukraine conflict in Hungary</v>
      </c>
      <c r="B49" s="45" t="str">
        <f>Lists!G47</f>
        <v>Displacement from Ukraine conflict</v>
      </c>
      <c r="C49" s="45" t="str">
        <f>'Crisis Indicator Data'!C47</f>
        <v>HUN002</v>
      </c>
      <c r="D49" s="45" t="str">
        <f>'Crisis Indicator Data'!D47</f>
        <v>Hungary</v>
      </c>
      <c r="E49" s="45" t="str">
        <f>'Crisis Indicator Data'!E47</f>
        <v>HUN</v>
      </c>
      <c r="F49" s="45" t="str">
        <f>'Crisis Indicator Data'!B47</f>
        <v>International displacement</v>
      </c>
      <c r="G49" s="228">
        <f t="shared" si="5"/>
        <v>2.5</v>
      </c>
      <c r="H49" s="44">
        <f t="shared" si="6"/>
        <v>3</v>
      </c>
      <c r="I49" s="116" t="str">
        <f t="shared" si="7"/>
        <v>Medium</v>
      </c>
      <c r="J49" s="229" t="str">
        <f>INDEX(Trends!$D$3:$D$404,MATCH(C49,Trends!$C$3:$C$404,0))</f>
        <v>Increasing</v>
      </c>
      <c r="K49" s="109" t="str">
        <f>IF(Reliability!B47="x","x",(IF(ROUNDUP(Reliability!B47,0)=1,"Very High",IF(ROUNDUP(Reliability!B47,0)=2,"High",IF(ROUNDUP(Reliability!B47,0)=3,"Medium",IF(ROUNDUP(Reliability!B47,0)=4,"Low","Very Low"))))))</f>
        <v>Very High</v>
      </c>
      <c r="L49" s="230">
        <f t="shared" si="8"/>
        <v>2.4</v>
      </c>
      <c r="M49" s="231">
        <f>'Impact of the crisis'!N50</f>
        <v>0.8</v>
      </c>
      <c r="N49" s="231">
        <f>'Impact of the crisis'!AB50</f>
        <v>3</v>
      </c>
      <c r="O49" s="230">
        <f>'Conditions of people affected'!R50</f>
        <v>3.2</v>
      </c>
      <c r="P49" s="231">
        <f>'Conditions of people affected'!K50</f>
        <v>3.4</v>
      </c>
      <c r="Q49" s="231">
        <f>'Conditions of people affected'!Q50</f>
        <v>3</v>
      </c>
      <c r="R49" s="231">
        <f t="shared" si="9"/>
        <v>1.5</v>
      </c>
      <c r="S49" s="231">
        <f>'Complexity of the crisis'!X50</f>
        <v>1.4</v>
      </c>
      <c r="T49" s="231">
        <f>'Complexity of the crisis'!AN50</f>
        <v>1.5</v>
      </c>
      <c r="U49" s="124" t="str">
        <f>VLOOKUP(C49,Lists!$C$3:$E$160,3,FALSE)</f>
        <v>Europe</v>
      </c>
      <c r="V49" s="125">
        <v>44773</v>
      </c>
    </row>
    <row r="50" spans="1:22" x14ac:dyDescent="0.35">
      <c r="A50" s="45" t="str">
        <f>'Crisis Indicator Data'!A48</f>
        <v>Papua Conflict</v>
      </c>
      <c r="B50" s="45" t="str">
        <f>Lists!G48</f>
        <v>Papua Conflict</v>
      </c>
      <c r="C50" s="45" t="str">
        <f>'Crisis Indicator Data'!C48</f>
        <v>IDN002</v>
      </c>
      <c r="D50" s="45" t="str">
        <f>'Crisis Indicator Data'!D48</f>
        <v>Indonesia</v>
      </c>
      <c r="E50" s="45" t="str">
        <f>'Crisis Indicator Data'!E48</f>
        <v>IDN</v>
      </c>
      <c r="F50" s="45" t="str">
        <f>'Crisis Indicator Data'!B48</f>
        <v>Conflict</v>
      </c>
      <c r="G50" s="228">
        <f t="shared" si="5"/>
        <v>2.6</v>
      </c>
      <c r="H50" s="44">
        <f t="shared" si="6"/>
        <v>3</v>
      </c>
      <c r="I50" s="116" t="str">
        <f t="shared" si="7"/>
        <v>Medium</v>
      </c>
      <c r="J50" s="229" t="str">
        <f>INDEX(Trends!$D$3:$D$404,MATCH(C50,Trends!$C$3:$C$404,0))</f>
        <v>Increasing</v>
      </c>
      <c r="K50" s="109" t="str">
        <f>IF(Reliability!B48="x","x",(IF(ROUNDUP(Reliability!B48,0)=1,"Very High",IF(ROUNDUP(Reliability!B48,0)=2,"High",IF(ROUNDUP(Reliability!B48,0)=3,"Medium",IF(ROUNDUP(Reliability!B48,0)=4,"Low","Very Low"))))))</f>
        <v>High</v>
      </c>
      <c r="L50" s="230">
        <f t="shared" si="8"/>
        <v>2.9</v>
      </c>
      <c r="M50" s="231">
        <f>'Impact of the crisis'!N51</f>
        <v>2.1</v>
      </c>
      <c r="N50" s="231">
        <f>'Impact of the crisis'!AB51</f>
        <v>3.3</v>
      </c>
      <c r="O50" s="230">
        <f>'Conditions of people affected'!R51</f>
        <v>1.85</v>
      </c>
      <c r="P50" s="231">
        <f>'Conditions of people affected'!K51</f>
        <v>1.7</v>
      </c>
      <c r="Q50" s="231">
        <f>'Conditions of people affected'!Q51</f>
        <v>2</v>
      </c>
      <c r="R50" s="231">
        <f t="shared" si="9"/>
        <v>3.3</v>
      </c>
      <c r="S50" s="231">
        <f>'Complexity of the crisis'!X51</f>
        <v>2.5</v>
      </c>
      <c r="T50" s="231">
        <f>'Complexity of the crisis'!AN51</f>
        <v>4</v>
      </c>
      <c r="U50" s="124" t="str">
        <f>VLOOKUP(C50,Lists!$C$3:$E$160,3,FALSE)</f>
        <v>Asia</v>
      </c>
      <c r="V50" s="125">
        <v>44763</v>
      </c>
    </row>
    <row r="51" spans="1:22" ht="14.15" customHeight="1" x14ac:dyDescent="0.35">
      <c r="A51" s="45" t="str">
        <f>'Crisis Indicator Data'!A49</f>
        <v>Conflict in Jammu and Kashmir</v>
      </c>
      <c r="B51" s="45" t="str">
        <f>Lists!G49</f>
        <v xml:space="preserve">Kashmir conflict </v>
      </c>
      <c r="C51" s="45" t="str">
        <f>'Crisis Indicator Data'!C49</f>
        <v>IND002</v>
      </c>
      <c r="D51" s="45" t="str">
        <f>'Crisis Indicator Data'!D49</f>
        <v>India</v>
      </c>
      <c r="E51" s="45" t="str">
        <f>'Crisis Indicator Data'!E49</f>
        <v>IND</v>
      </c>
      <c r="F51" s="45" t="str">
        <f>'Crisis Indicator Data'!B49</f>
        <v>Conflict</v>
      </c>
      <c r="G51" s="228" t="str">
        <f t="shared" si="5"/>
        <v>x</v>
      </c>
      <c r="H51" s="44" t="str">
        <f t="shared" si="6"/>
        <v>x</v>
      </c>
      <c r="I51" s="116" t="str">
        <f t="shared" si="7"/>
        <v>x</v>
      </c>
      <c r="J51" s="229" t="str">
        <f>INDEX(Trends!$D$3:$D$404,MATCH(C51,Trends!$C$3:$C$404,0))</f>
        <v>-</v>
      </c>
      <c r="K51" s="109" t="str">
        <f>IF(Reliability!B49="x","x",(IF(ROUNDUP(Reliability!B49,0)=1,"Very High",IF(ROUNDUP(Reliability!B49,0)=2,"High",IF(ROUNDUP(Reliability!B49,0)=3,"Medium",IF(ROUNDUP(Reliability!B49,0)=4,"Low","Very Low"))))))</f>
        <v>Very Low</v>
      </c>
      <c r="L51" s="230">
        <f t="shared" si="8"/>
        <v>2.9</v>
      </c>
      <c r="M51" s="231">
        <f>'Impact of the crisis'!N52</f>
        <v>2</v>
      </c>
      <c r="N51" s="231">
        <f>'Impact of the crisis'!AB52</f>
        <v>3.3</v>
      </c>
      <c r="O51" s="230" t="str">
        <f>'Conditions of people affected'!R52</f>
        <v>x</v>
      </c>
      <c r="P51" s="231" t="str">
        <f>'Conditions of people affected'!K52</f>
        <v>x</v>
      </c>
      <c r="Q51" s="231" t="str">
        <f>'Conditions of people affected'!Q52</f>
        <v>x</v>
      </c>
      <c r="R51" s="231">
        <f t="shared" si="9"/>
        <v>2.2999999999999998</v>
      </c>
      <c r="S51" s="231">
        <f>'Complexity of the crisis'!X52</f>
        <v>2.5</v>
      </c>
      <c r="T51" s="231">
        <f>'Complexity of the crisis'!AN52</f>
        <v>2</v>
      </c>
      <c r="U51" s="124" t="str">
        <f>VLOOKUP(C51,Lists!$C$3:$E$160,3,FALSE)</f>
        <v>Asia</v>
      </c>
      <c r="V51" s="125">
        <v>44763</v>
      </c>
    </row>
    <row r="52" spans="1:22" ht="14.15" customHeight="1" x14ac:dyDescent="0.35">
      <c r="A52" s="45" t="str">
        <f>'Crisis Indicator Data'!A50</f>
        <v>Afghan Refugees in Iran</v>
      </c>
      <c r="B52" s="45" t="str">
        <f>Lists!G50</f>
        <v>Afghan Refugees</v>
      </c>
      <c r="C52" s="45" t="str">
        <f>'Crisis Indicator Data'!C50</f>
        <v>IRN004</v>
      </c>
      <c r="D52" s="45" t="str">
        <f>'Crisis Indicator Data'!D50</f>
        <v>Iran</v>
      </c>
      <c r="E52" s="45" t="str">
        <f>'Crisis Indicator Data'!E50</f>
        <v>IRN</v>
      </c>
      <c r="F52" s="45" t="str">
        <f>'Crisis Indicator Data'!B50</f>
        <v>International displacement</v>
      </c>
      <c r="G52" s="228">
        <f t="shared" si="5"/>
        <v>3.6</v>
      </c>
      <c r="H52" s="44">
        <f t="shared" si="6"/>
        <v>4</v>
      </c>
      <c r="I52" s="116" t="str">
        <f t="shared" si="7"/>
        <v>High</v>
      </c>
      <c r="J52" s="229" t="str">
        <f>INDEX(Trends!$D$3:$D$404,MATCH(C52,Trends!$C$3:$C$404,0))</f>
        <v>Increasing</v>
      </c>
      <c r="K52" s="109" t="str">
        <f>IF(Reliability!B50="x","x",(IF(ROUNDUP(Reliability!B50,0)=1,"Very High",IF(ROUNDUP(Reliability!B50,0)=2,"High",IF(ROUNDUP(Reliability!B50,0)=3,"Medium",IF(ROUNDUP(Reliability!B50,0)=4,"Low","Very Low"))))))</f>
        <v>Medium</v>
      </c>
      <c r="L52" s="230">
        <f t="shared" si="8"/>
        <v>3.6</v>
      </c>
      <c r="M52" s="231">
        <f>'Impact of the crisis'!N53</f>
        <v>2.7</v>
      </c>
      <c r="N52" s="231">
        <f>'Impact of the crisis'!AB53</f>
        <v>3.9</v>
      </c>
      <c r="O52" s="230">
        <f>'Conditions of people affected'!R53</f>
        <v>4.05</v>
      </c>
      <c r="P52" s="231">
        <f>'Conditions of people affected'!K53</f>
        <v>4.0999999999999996</v>
      </c>
      <c r="Q52" s="231">
        <f>'Conditions of people affected'!Q53</f>
        <v>4</v>
      </c>
      <c r="R52" s="231">
        <f t="shared" si="9"/>
        <v>2.9</v>
      </c>
      <c r="S52" s="231">
        <f>'Complexity of the crisis'!X53</f>
        <v>3.3</v>
      </c>
      <c r="T52" s="231">
        <f>'Complexity of the crisis'!AN53</f>
        <v>2.5</v>
      </c>
      <c r="U52" s="124" t="str">
        <f>VLOOKUP(C52,Lists!$C$3:$E$160,3,FALSE)</f>
        <v>Middle east</v>
      </c>
      <c r="V52" s="125">
        <v>44755</v>
      </c>
    </row>
    <row r="53" spans="1:22" x14ac:dyDescent="0.35">
      <c r="A53" s="45" t="str">
        <f>'Crisis Indicator Data'!A51</f>
        <v>Multiple crises in Iraq</v>
      </c>
      <c r="B53" s="45" t="str">
        <f>Lists!G51</f>
        <v>Country level</v>
      </c>
      <c r="C53" s="45" t="str">
        <f>'Crisis Indicator Data'!C51</f>
        <v>IRQ001</v>
      </c>
      <c r="D53" s="45" t="str">
        <f>'Crisis Indicator Data'!D51</f>
        <v>Iraq</v>
      </c>
      <c r="E53" s="45" t="str">
        <f>'Crisis Indicator Data'!E51</f>
        <v>IRQ</v>
      </c>
      <c r="F53" s="45" t="str">
        <f>'Crisis Indicator Data'!B51</f>
        <v>Multiple crises country</v>
      </c>
      <c r="G53" s="228">
        <f t="shared" si="5"/>
        <v>3.9</v>
      </c>
      <c r="H53" s="44">
        <f t="shared" si="6"/>
        <v>4</v>
      </c>
      <c r="I53" s="116" t="str">
        <f t="shared" si="7"/>
        <v>High</v>
      </c>
      <c r="J53" s="229" t="str">
        <f>INDEX(Trends!$D$3:$D$404,MATCH(C53,Trends!$C$3:$C$404,0))</f>
        <v>Stable</v>
      </c>
      <c r="K53" s="109" t="str">
        <f>IF(Reliability!B51="x","x",(IF(ROUNDUP(Reliability!B51,0)=1,"Very High",IF(ROUNDUP(Reliability!B51,0)=2,"High",IF(ROUNDUP(Reliability!B51,0)=3,"Medium",IF(ROUNDUP(Reliability!B51,0)=4,"Low","Very Low"))))))</f>
        <v>High</v>
      </c>
      <c r="L53" s="230">
        <f t="shared" si="8"/>
        <v>4.3</v>
      </c>
      <c r="M53" s="231">
        <f>'Impact of the crisis'!N54</f>
        <v>4.7</v>
      </c>
      <c r="N53" s="231">
        <f>'Impact of the crisis'!AB54</f>
        <v>4</v>
      </c>
      <c r="O53" s="230">
        <f>'Conditions of people affected'!R54</f>
        <v>3.55</v>
      </c>
      <c r="P53" s="231">
        <f>'Conditions of people affected'!K54</f>
        <v>4.0999999999999996</v>
      </c>
      <c r="Q53" s="231">
        <f>'Conditions of people affected'!Q54</f>
        <v>3</v>
      </c>
      <c r="R53" s="231">
        <f t="shared" si="9"/>
        <v>4.0999999999999996</v>
      </c>
      <c r="S53" s="231">
        <f>'Complexity of the crisis'!X54</f>
        <v>3.7</v>
      </c>
      <c r="T53" s="231">
        <f>'Complexity of the crisis'!AN54</f>
        <v>4.5</v>
      </c>
      <c r="U53" s="124" t="str">
        <f>VLOOKUP(C53,Lists!$C$3:$E$160,3,FALSE)</f>
        <v>Middle east</v>
      </c>
      <c r="V53" s="125">
        <v>44767</v>
      </c>
    </row>
    <row r="54" spans="1:22" x14ac:dyDescent="0.35">
      <c r="A54" s="45" t="str">
        <f>'Crisis Indicator Data'!A52</f>
        <v>Conflict  in Iraq</v>
      </c>
      <c r="B54" s="45" t="str">
        <f>Lists!G52</f>
        <v>Conflict</v>
      </c>
      <c r="C54" s="45" t="str">
        <f>'Crisis Indicator Data'!C52</f>
        <v>IRQ002</v>
      </c>
      <c r="D54" s="45" t="str">
        <f>'Crisis Indicator Data'!D52</f>
        <v>Iraq</v>
      </c>
      <c r="E54" s="45" t="str">
        <f>'Crisis Indicator Data'!E52</f>
        <v>IRQ</v>
      </c>
      <c r="F54" s="45" t="str">
        <f>'Crisis Indicator Data'!B52</f>
        <v>Conflict</v>
      </c>
      <c r="G54" s="228">
        <f t="shared" si="5"/>
        <v>3.9</v>
      </c>
      <c r="H54" s="44">
        <f t="shared" si="6"/>
        <v>4</v>
      </c>
      <c r="I54" s="116" t="str">
        <f t="shared" si="7"/>
        <v>High</v>
      </c>
      <c r="J54" s="229" t="str">
        <f>INDEX(Trends!$D$3:$D$404,MATCH(C54,Trends!$C$3:$C$404,0))</f>
        <v>Stable</v>
      </c>
      <c r="K54" s="109" t="str">
        <f>IF(Reliability!B52="x","x",(IF(ROUNDUP(Reliability!B52,0)=1,"Very High",IF(ROUNDUP(Reliability!B52,0)=2,"High",IF(ROUNDUP(Reliability!B52,0)=3,"Medium",IF(ROUNDUP(Reliability!B52,0)=4,"Low","Very Low"))))))</f>
        <v>High</v>
      </c>
      <c r="L54" s="230">
        <f t="shared" si="8"/>
        <v>4.3</v>
      </c>
      <c r="M54" s="231">
        <f>'Impact of the crisis'!N55</f>
        <v>4.7</v>
      </c>
      <c r="N54" s="231">
        <f>'Impact of the crisis'!AB55</f>
        <v>4</v>
      </c>
      <c r="O54" s="230">
        <f>'Conditions of people affected'!R55</f>
        <v>3.5</v>
      </c>
      <c r="P54" s="231">
        <f>'Conditions of people affected'!K55</f>
        <v>4</v>
      </c>
      <c r="Q54" s="231">
        <f>'Conditions of people affected'!Q55</f>
        <v>3</v>
      </c>
      <c r="R54" s="231">
        <f t="shared" si="9"/>
        <v>4.0999999999999996</v>
      </c>
      <c r="S54" s="231">
        <f>'Complexity of the crisis'!X55</f>
        <v>3.7</v>
      </c>
      <c r="T54" s="231">
        <f>'Complexity of the crisis'!AN55</f>
        <v>4.5</v>
      </c>
      <c r="U54" s="124" t="str">
        <f>VLOOKUP(C54,Lists!$C$3:$E$160,3,FALSE)</f>
        <v>Middle east</v>
      </c>
      <c r="V54" s="125">
        <v>44767</v>
      </c>
    </row>
    <row r="55" spans="1:22" x14ac:dyDescent="0.35">
      <c r="A55" s="45" t="str">
        <f>'Crisis Indicator Data'!A53</f>
        <v>Syrian and Palestinian refugees in iraq</v>
      </c>
      <c r="B55" s="45" t="str">
        <f>Lists!G53</f>
        <v>Syrian Refugees</v>
      </c>
      <c r="C55" s="45" t="str">
        <f>'Crisis Indicator Data'!C53</f>
        <v>IRQ003</v>
      </c>
      <c r="D55" s="45" t="str">
        <f>'Crisis Indicator Data'!D53</f>
        <v>Iraq</v>
      </c>
      <c r="E55" s="45" t="str">
        <f>'Crisis Indicator Data'!E53</f>
        <v>IRQ</v>
      </c>
      <c r="F55" s="45" t="str">
        <f>'Crisis Indicator Data'!B53</f>
        <v>International displacement</v>
      </c>
      <c r="G55" s="228">
        <f t="shared" si="5"/>
        <v>3</v>
      </c>
      <c r="H55" s="44">
        <f t="shared" si="6"/>
        <v>3</v>
      </c>
      <c r="I55" s="116" t="str">
        <f t="shared" si="7"/>
        <v>Medium</v>
      </c>
      <c r="J55" s="229" t="str">
        <f>INDEX(Trends!$D$3:$D$404,MATCH(C55,Trends!$C$3:$C$404,0))</f>
        <v>Increasing</v>
      </c>
      <c r="K55" s="109" t="str">
        <f>IF(Reliability!B53="x","x",(IF(ROUNDUP(Reliability!B53,0)=1,"Very High",IF(ROUNDUP(Reliability!B53,0)=2,"High",IF(ROUNDUP(Reliability!B53,0)=3,"Medium",IF(ROUNDUP(Reliability!B53,0)=4,"Low","Very Low"))))))</f>
        <v>Medium</v>
      </c>
      <c r="L55" s="230">
        <f t="shared" si="8"/>
        <v>2.6</v>
      </c>
      <c r="M55" s="231">
        <f>'Impact of the crisis'!N56</f>
        <v>1.5</v>
      </c>
      <c r="N55" s="231">
        <f>'Impact of the crisis'!AB56</f>
        <v>3.1</v>
      </c>
      <c r="O55" s="230">
        <f>'Conditions of people affected'!R56</f>
        <v>2.9</v>
      </c>
      <c r="P55" s="231">
        <f>'Conditions of people affected'!K56</f>
        <v>2.8</v>
      </c>
      <c r="Q55" s="231">
        <f>'Conditions of people affected'!Q56</f>
        <v>3</v>
      </c>
      <c r="R55" s="231">
        <f t="shared" si="9"/>
        <v>3.6</v>
      </c>
      <c r="S55" s="231">
        <f>'Complexity of the crisis'!X56</f>
        <v>3.7</v>
      </c>
      <c r="T55" s="231">
        <f>'Complexity of the crisis'!AN56</f>
        <v>3.5</v>
      </c>
      <c r="U55" s="124" t="str">
        <f>VLOOKUP(C55,Lists!$C$3:$E$160,3,FALSE)</f>
        <v>Middle east</v>
      </c>
      <c r="V55" s="125">
        <v>44767</v>
      </c>
    </row>
    <row r="56" spans="1:22" x14ac:dyDescent="0.35">
      <c r="A56" s="45" t="str">
        <f>'Crisis Indicator Data'!A54</f>
        <v>Mixed migration flows in Italy</v>
      </c>
      <c r="B56" s="45" t="str">
        <f>Lists!G54</f>
        <v>Mixed Migration</v>
      </c>
      <c r="C56" s="45" t="str">
        <f>'Crisis Indicator Data'!C54</f>
        <v>ITA002</v>
      </c>
      <c r="D56" s="45" t="str">
        <f>'Crisis Indicator Data'!D54</f>
        <v>Italy</v>
      </c>
      <c r="E56" s="45" t="str">
        <f>'Crisis Indicator Data'!E54</f>
        <v>ITA</v>
      </c>
      <c r="F56" s="45" t="str">
        <f>'Crisis Indicator Data'!B54</f>
        <v>International displacement</v>
      </c>
      <c r="G56" s="228">
        <f t="shared" si="5"/>
        <v>1.9</v>
      </c>
      <c r="H56" s="44">
        <f t="shared" si="6"/>
        <v>2</v>
      </c>
      <c r="I56" s="116" t="str">
        <f t="shared" si="7"/>
        <v>Low</v>
      </c>
      <c r="J56" s="229" t="str">
        <f>INDEX(Trends!$D$3:$D$404,MATCH(C56,Trends!$C$3:$C$404,0))</f>
        <v>Stable</v>
      </c>
      <c r="K56" s="109" t="str">
        <f>IF(Reliability!B54="x","x",(IF(ROUNDUP(Reliability!B54,0)=1,"Very High",IF(ROUNDUP(Reliability!B54,0)=2,"High",IF(ROUNDUP(Reliability!B54,0)=3,"Medium",IF(ROUNDUP(Reliability!B54,0)=4,"Low","Very Low"))))))</f>
        <v>Very High</v>
      </c>
      <c r="L56" s="230">
        <f t="shared" si="8"/>
        <v>2.6</v>
      </c>
      <c r="M56" s="231">
        <f>'Impact of the crisis'!N57</f>
        <v>1.6</v>
      </c>
      <c r="N56" s="231">
        <f>'Impact of the crisis'!AB57</f>
        <v>3</v>
      </c>
      <c r="O56" s="230">
        <f>'Conditions of people affected'!R57</f>
        <v>1.5</v>
      </c>
      <c r="P56" s="231">
        <f>'Conditions of people affected'!K57</f>
        <v>2</v>
      </c>
      <c r="Q56" s="231">
        <f>'Conditions of people affected'!Q57</f>
        <v>1</v>
      </c>
      <c r="R56" s="231">
        <f t="shared" si="9"/>
        <v>1.8</v>
      </c>
      <c r="S56" s="231">
        <f>'Complexity of the crisis'!X57</f>
        <v>1.5</v>
      </c>
      <c r="T56" s="231">
        <f>'Complexity of the crisis'!AN57</f>
        <v>2</v>
      </c>
      <c r="U56" s="124" t="str">
        <f>VLOOKUP(C56,Lists!$C$3:$E$160,3,FALSE)</f>
        <v>Europe</v>
      </c>
      <c r="V56" s="125">
        <v>44773</v>
      </c>
    </row>
    <row r="57" spans="1:22" x14ac:dyDescent="0.35">
      <c r="A57" s="45" t="str">
        <f>'Crisis Indicator Data'!A55</f>
        <v>Syrian refugees in Jordan</v>
      </c>
      <c r="B57" s="45" t="str">
        <f>Lists!G55</f>
        <v>Syrian refugees</v>
      </c>
      <c r="C57" s="45" t="str">
        <f>'Crisis Indicator Data'!C55</f>
        <v>JOR002</v>
      </c>
      <c r="D57" s="45" t="str">
        <f>'Crisis Indicator Data'!D55</f>
        <v>Jordan</v>
      </c>
      <c r="E57" s="45" t="str">
        <f>'Crisis Indicator Data'!E55</f>
        <v>JOR</v>
      </c>
      <c r="F57" s="45" t="str">
        <f>'Crisis Indicator Data'!B55</f>
        <v>International displacement</v>
      </c>
      <c r="G57" s="228">
        <f t="shared" si="5"/>
        <v>2.7</v>
      </c>
      <c r="H57" s="44">
        <f t="shared" si="6"/>
        <v>3</v>
      </c>
      <c r="I57" s="116" t="str">
        <f t="shared" si="7"/>
        <v>Medium</v>
      </c>
      <c r="J57" s="229" t="str">
        <f>INDEX(Trends!$D$3:$D$404,MATCH(C57,Trends!$C$3:$C$404,0))</f>
        <v>Stable</v>
      </c>
      <c r="K57" s="109" t="str">
        <f>IF(Reliability!B55="x","x",(IF(ROUNDUP(Reliability!B55,0)=1,"Very High",IF(ROUNDUP(Reliability!B55,0)=2,"High",IF(ROUNDUP(Reliability!B55,0)=3,"Medium",IF(ROUNDUP(Reliability!B55,0)=4,"Low","Very Low"))))))</f>
        <v>Medium</v>
      </c>
      <c r="L57" s="230">
        <f t="shared" si="8"/>
        <v>2.7</v>
      </c>
      <c r="M57" s="231">
        <f>'Impact of the crisis'!N58</f>
        <v>3</v>
      </c>
      <c r="N57" s="231">
        <f>'Impact of the crisis'!AB58</f>
        <v>2.6</v>
      </c>
      <c r="O57" s="230">
        <f>'Conditions of people affected'!R58</f>
        <v>3.1</v>
      </c>
      <c r="P57" s="231">
        <f>'Conditions of people affected'!K58</f>
        <v>3.2</v>
      </c>
      <c r="Q57" s="231">
        <f>'Conditions of people affected'!Q58</f>
        <v>3</v>
      </c>
      <c r="R57" s="231">
        <f t="shared" si="9"/>
        <v>2</v>
      </c>
      <c r="S57" s="231">
        <f>'Complexity of the crisis'!X58</f>
        <v>2.5</v>
      </c>
      <c r="T57" s="231">
        <f>'Complexity of the crisis'!AN58</f>
        <v>1.5</v>
      </c>
      <c r="U57" s="124" t="str">
        <f>VLOOKUP(C57,Lists!$C$3:$E$160,3,FALSE)</f>
        <v>Middle east</v>
      </c>
      <c r="V57" s="125">
        <v>44761</v>
      </c>
    </row>
    <row r="58" spans="1:22" x14ac:dyDescent="0.35">
      <c r="A58" s="45" t="str">
        <f>'Crisis Indicator Data'!A56</f>
        <v xml:space="preserve">Multiple crisis in Kenya </v>
      </c>
      <c r="B58" s="45" t="str">
        <f>Lists!G56</f>
        <v xml:space="preserve">Country level </v>
      </c>
      <c r="C58" s="45" t="str">
        <f>'Crisis Indicator Data'!C56</f>
        <v>KEN001</v>
      </c>
      <c r="D58" s="45" t="str">
        <f>'Crisis Indicator Data'!D56</f>
        <v>Kenya</v>
      </c>
      <c r="E58" s="45" t="str">
        <f>'Crisis Indicator Data'!E56</f>
        <v>KEN</v>
      </c>
      <c r="F58" s="45" t="str">
        <f>'Crisis Indicator Data'!B56</f>
        <v>Multiple crises country</v>
      </c>
      <c r="G58" s="228">
        <f t="shared" si="5"/>
        <v>3.6</v>
      </c>
      <c r="H58" s="44">
        <f t="shared" si="6"/>
        <v>4</v>
      </c>
      <c r="I58" s="116" t="str">
        <f t="shared" si="7"/>
        <v>High</v>
      </c>
      <c r="J58" s="229" t="str">
        <f>INDEX(Trends!$D$3:$D$404,MATCH(C58,Trends!$C$3:$C$404,0))</f>
        <v>Increasing</v>
      </c>
      <c r="K58" s="109" t="str">
        <f>IF(Reliability!B56="x","x",(IF(ROUNDUP(Reliability!B56,0)=1,"Very High",IF(ROUNDUP(Reliability!B56,0)=2,"High",IF(ROUNDUP(Reliability!B56,0)=3,"Medium",IF(ROUNDUP(Reliability!B56,0)=4,"Low","Very Low"))))))</f>
        <v>High</v>
      </c>
      <c r="L58" s="230">
        <f t="shared" si="8"/>
        <v>3.4</v>
      </c>
      <c r="M58" s="231">
        <f>'Impact of the crisis'!N59</f>
        <v>3.8</v>
      </c>
      <c r="N58" s="231">
        <f>'Impact of the crisis'!AB59</f>
        <v>3.2</v>
      </c>
      <c r="O58" s="230">
        <f>'Conditions of people affected'!R59</f>
        <v>4.2</v>
      </c>
      <c r="P58" s="231">
        <f>'Conditions of people affected'!K59</f>
        <v>4.4000000000000004</v>
      </c>
      <c r="Q58" s="231">
        <f>'Conditions of people affected'!Q59</f>
        <v>4</v>
      </c>
      <c r="R58" s="231">
        <f t="shared" si="9"/>
        <v>2.7</v>
      </c>
      <c r="S58" s="231">
        <f>'Complexity of the crisis'!X59</f>
        <v>2.9</v>
      </c>
      <c r="T58" s="231">
        <f>'Complexity of the crisis'!AN59</f>
        <v>2.5</v>
      </c>
      <c r="U58" s="124" t="str">
        <f>VLOOKUP(C58,Lists!$C$3:$E$160,3,FALSE)</f>
        <v>Africa</v>
      </c>
      <c r="V58" s="125">
        <v>44736</v>
      </c>
    </row>
    <row r="59" spans="1:22" x14ac:dyDescent="0.35">
      <c r="A59" s="45" t="str">
        <f>'Crisis Indicator Data'!A57</f>
        <v>Refugee situation in Kenya</v>
      </c>
      <c r="B59" s="45" t="str">
        <f>Lists!G57</f>
        <v>Refugee situation</v>
      </c>
      <c r="C59" s="45" t="str">
        <f>'Crisis Indicator Data'!C57</f>
        <v>KEN002</v>
      </c>
      <c r="D59" s="45" t="str">
        <f>'Crisis Indicator Data'!D57</f>
        <v>Kenya</v>
      </c>
      <c r="E59" s="45" t="str">
        <f>'Crisis Indicator Data'!E57</f>
        <v>KEN</v>
      </c>
      <c r="F59" s="45" t="str">
        <f>'Crisis Indicator Data'!B57</f>
        <v>International displacement</v>
      </c>
      <c r="G59" s="228">
        <f t="shared" si="5"/>
        <v>2.8</v>
      </c>
      <c r="H59" s="44">
        <f t="shared" si="6"/>
        <v>3</v>
      </c>
      <c r="I59" s="116" t="str">
        <f t="shared" si="7"/>
        <v>Medium</v>
      </c>
      <c r="J59" s="229" t="str">
        <f>INDEX(Trends!$D$3:$D$404,MATCH(C59,Trends!$C$3:$C$404,0))</f>
        <v>Increasing</v>
      </c>
      <c r="K59" s="109" t="str">
        <f>IF(Reliability!B57="x","x",(IF(ROUNDUP(Reliability!B57,0)=1,"Very High",IF(ROUNDUP(Reliability!B57,0)=2,"High",IF(ROUNDUP(Reliability!B57,0)=3,"Medium",IF(ROUNDUP(Reliability!B57,0)=4,"Low","Very Low"))))))</f>
        <v>High</v>
      </c>
      <c r="L59" s="230">
        <f t="shared" si="8"/>
        <v>2.9</v>
      </c>
      <c r="M59" s="231">
        <f>'Impact of the crisis'!N60</f>
        <v>0.9</v>
      </c>
      <c r="N59" s="231">
        <f>'Impact of the crisis'!AB60</f>
        <v>3.6</v>
      </c>
      <c r="O59" s="230">
        <f>'Conditions of people affected'!R60</f>
        <v>2.95</v>
      </c>
      <c r="P59" s="231">
        <f>'Conditions of people affected'!K60</f>
        <v>2.9</v>
      </c>
      <c r="Q59" s="231">
        <f>'Conditions of people affected'!Q60</f>
        <v>3</v>
      </c>
      <c r="R59" s="231">
        <f t="shared" si="9"/>
        <v>2.5</v>
      </c>
      <c r="S59" s="231">
        <f>'Complexity of the crisis'!X60</f>
        <v>2.9</v>
      </c>
      <c r="T59" s="231">
        <f>'Complexity of the crisis'!AN60</f>
        <v>2</v>
      </c>
      <c r="U59" s="124" t="str">
        <f>VLOOKUP(C59,Lists!$C$3:$E$160,3,FALSE)</f>
        <v>Africa</v>
      </c>
      <c r="V59" s="125">
        <v>44736</v>
      </c>
    </row>
    <row r="60" spans="1:22" x14ac:dyDescent="0.35">
      <c r="A60" s="53" t="str">
        <f>'Crisis Indicator Data'!A58</f>
        <v>Drought in Kenya</v>
      </c>
      <c r="B60" s="45" t="str">
        <f>Lists!G58</f>
        <v>Drought</v>
      </c>
      <c r="C60" s="53" t="str">
        <f>'Crisis Indicator Data'!C58</f>
        <v>KEN003</v>
      </c>
      <c r="D60" s="53" t="str">
        <f>'Crisis Indicator Data'!D58</f>
        <v>Kenya</v>
      </c>
      <c r="E60" s="53" t="str">
        <f>'Crisis Indicator Data'!E58</f>
        <v>KEN</v>
      </c>
      <c r="F60" s="53" t="str">
        <f>'Crisis Indicator Data'!B58</f>
        <v>Drought</v>
      </c>
      <c r="G60" s="228">
        <f t="shared" si="5"/>
        <v>3.5</v>
      </c>
      <c r="H60" s="54">
        <f t="shared" si="6"/>
        <v>4</v>
      </c>
      <c r="I60" s="117" t="str">
        <f t="shared" si="7"/>
        <v>High</v>
      </c>
      <c r="J60" s="229" t="str">
        <f>INDEX(Trends!$D$3:$D$404,MATCH(C60,Trends!$C$3:$C$404,0))</f>
        <v>Increasing</v>
      </c>
      <c r="K60" s="109" t="str">
        <f>IF(Reliability!B58="x","x",(IF(ROUNDUP(Reliability!B58,0)=1,"Very High",IF(ROUNDUP(Reliability!B58,0)=2,"High",IF(ROUNDUP(Reliability!B58,0)=3,"Medium",IF(ROUNDUP(Reliability!B58,0)=4,"Low","Very Low"))))))</f>
        <v>High</v>
      </c>
      <c r="L60" s="230">
        <f t="shared" si="8"/>
        <v>3.2</v>
      </c>
      <c r="M60" s="236">
        <f>'Impact of the crisis'!N61</f>
        <v>3.8</v>
      </c>
      <c r="N60" s="236">
        <f>'Impact of the crisis'!AB61</f>
        <v>2.8</v>
      </c>
      <c r="O60" s="230">
        <f>'Conditions of people affected'!R61</f>
        <v>4.2</v>
      </c>
      <c r="P60" s="236">
        <f>'Conditions of people affected'!K61</f>
        <v>4.4000000000000004</v>
      </c>
      <c r="Q60" s="236">
        <f>'Conditions of people affected'!Q61</f>
        <v>4</v>
      </c>
      <c r="R60" s="231">
        <f t="shared" si="9"/>
        <v>2.5</v>
      </c>
      <c r="S60" s="231">
        <f>'Complexity of the crisis'!X61</f>
        <v>2.9</v>
      </c>
      <c r="T60" s="231">
        <f>'Complexity of the crisis'!AN61</f>
        <v>2</v>
      </c>
      <c r="U60" s="124" t="str">
        <f>VLOOKUP(C60,Lists!$C$3:$E$160,3,FALSE)</f>
        <v>Africa</v>
      </c>
      <c r="V60" s="125">
        <v>44736</v>
      </c>
    </row>
    <row r="61" spans="1:22" x14ac:dyDescent="0.35">
      <c r="A61" s="53" t="str">
        <f>'Crisis Indicator Data'!A59</f>
        <v>Syrian refugees in Lebanon</v>
      </c>
      <c r="B61" s="45" t="str">
        <f>Lists!G59</f>
        <v>Syrian refugees</v>
      </c>
      <c r="C61" s="53" t="str">
        <f>'Crisis Indicator Data'!C59</f>
        <v>LBN002</v>
      </c>
      <c r="D61" s="53" t="str">
        <f>'Crisis Indicator Data'!D59</f>
        <v>Lebanon</v>
      </c>
      <c r="E61" s="53" t="str">
        <f>'Crisis Indicator Data'!E59</f>
        <v>LBN</v>
      </c>
      <c r="F61" s="53" t="str">
        <f>'Crisis Indicator Data'!B59</f>
        <v>International displacement</v>
      </c>
      <c r="G61" s="228">
        <f t="shared" si="5"/>
        <v>3.5</v>
      </c>
      <c r="H61" s="54">
        <f t="shared" si="6"/>
        <v>4</v>
      </c>
      <c r="I61" s="117" t="str">
        <f t="shared" si="7"/>
        <v>High</v>
      </c>
      <c r="J61" s="229" t="str">
        <f>INDEX(Trends!$D$3:$D$404,MATCH(C61,Trends!$C$3:$C$404,0))</f>
        <v>Increasing</v>
      </c>
      <c r="K61" s="109" t="str">
        <f>IF(Reliability!B59="x","x",(IF(ROUNDUP(Reliability!B59,0)=1,"Very High",IF(ROUNDUP(Reliability!B59,0)=2,"High",IF(ROUNDUP(Reliability!B59,0)=3,"Medium",IF(ROUNDUP(Reliability!B59,0)=4,"Low","Very Low"))))))</f>
        <v>Medium</v>
      </c>
      <c r="L61" s="230">
        <f t="shared" si="8"/>
        <v>4.2</v>
      </c>
      <c r="M61" s="236">
        <f>'Impact of the crisis'!N62</f>
        <v>3.6</v>
      </c>
      <c r="N61" s="236">
        <f>'Impact of the crisis'!AB62</f>
        <v>4.5</v>
      </c>
      <c r="O61" s="230">
        <f>'Conditions of people affected'!R62</f>
        <v>3.8</v>
      </c>
      <c r="P61" s="236">
        <f>'Conditions of people affected'!K62</f>
        <v>3.6</v>
      </c>
      <c r="Q61" s="236">
        <f>'Conditions of people affected'!Q62</f>
        <v>4</v>
      </c>
      <c r="R61" s="231">
        <f t="shared" si="9"/>
        <v>2.6</v>
      </c>
      <c r="S61" s="231">
        <f>'Complexity of the crisis'!X62</f>
        <v>2.6</v>
      </c>
      <c r="T61" s="231">
        <f>'Complexity of the crisis'!AN62</f>
        <v>2.5</v>
      </c>
      <c r="U61" s="124" t="str">
        <f>VLOOKUP(C61,Lists!$C$3:$E$160,3,FALSE)</f>
        <v>Middle east</v>
      </c>
      <c r="V61" s="125">
        <v>44767</v>
      </c>
    </row>
    <row r="62" spans="1:22" ht="13.4" customHeight="1" x14ac:dyDescent="0.35">
      <c r="A62" s="53" t="str">
        <f>'Crisis Indicator Data'!A60</f>
        <v>Socioeconomic crisis in Lebanon</v>
      </c>
      <c r="B62" s="45" t="str">
        <f>Lists!G60</f>
        <v>Socioeconomic crisis</v>
      </c>
      <c r="C62" s="53" t="str">
        <f>'Crisis Indicator Data'!C60</f>
        <v>LBN004</v>
      </c>
      <c r="D62" s="53" t="str">
        <f>'Crisis Indicator Data'!D60</f>
        <v>Lebanon</v>
      </c>
      <c r="E62" s="53" t="str">
        <f>'Crisis Indicator Data'!E60</f>
        <v>LBN</v>
      </c>
      <c r="F62" s="53" t="str">
        <f>'Crisis Indicator Data'!B60</f>
        <v>Political and economic crisis</v>
      </c>
      <c r="G62" s="228">
        <f t="shared" si="5"/>
        <v>3.5</v>
      </c>
      <c r="H62" s="54">
        <f t="shared" si="6"/>
        <v>4</v>
      </c>
      <c r="I62" s="117" t="str">
        <f t="shared" si="7"/>
        <v>High</v>
      </c>
      <c r="J62" s="229" t="str">
        <f>INDEX(Trends!$D$3:$D$404,MATCH(C62,Trends!$C$3:$C$404,0))</f>
        <v>Stable</v>
      </c>
      <c r="K62" s="109" t="str">
        <f>IF(Reliability!B60="x","x",(IF(ROUNDUP(Reliability!B60,0)=1,"Very High",IF(ROUNDUP(Reliability!B60,0)=2,"High",IF(ROUNDUP(Reliability!B60,0)=3,"Medium",IF(ROUNDUP(Reliability!B60,0)=4,"Low","Very Low"))))))</f>
        <v>Medium</v>
      </c>
      <c r="L62" s="230">
        <f t="shared" si="8"/>
        <v>3.2</v>
      </c>
      <c r="M62" s="236">
        <f>'Impact of the crisis'!N63</f>
        <v>3.6</v>
      </c>
      <c r="N62" s="236">
        <f>'Impact of the crisis'!AB63</f>
        <v>3</v>
      </c>
      <c r="O62" s="230">
        <f>'Conditions of people affected'!R63</f>
        <v>4.0999999999999996</v>
      </c>
      <c r="P62" s="236">
        <f>'Conditions of people affected'!K63</f>
        <v>4.2</v>
      </c>
      <c r="Q62" s="236">
        <f>'Conditions of people affected'!Q63</f>
        <v>4</v>
      </c>
      <c r="R62" s="231">
        <f t="shared" si="9"/>
        <v>2.8</v>
      </c>
      <c r="S62" s="231">
        <f>'Complexity of the crisis'!X63</f>
        <v>2.6</v>
      </c>
      <c r="T62" s="231">
        <f>'Complexity of the crisis'!AN63</f>
        <v>3</v>
      </c>
      <c r="U62" s="124" t="str">
        <f>VLOOKUP(C62,Lists!$C$3:$E$160,3,FALSE)</f>
        <v>Middle east</v>
      </c>
      <c r="V62" s="125">
        <v>44767</v>
      </c>
    </row>
    <row r="63" spans="1:22" x14ac:dyDescent="0.35">
      <c r="A63" s="53" t="str">
        <f>'Crisis Indicator Data'!A61</f>
        <v>Complex crisis in Libya</v>
      </c>
      <c r="B63" s="45" t="str">
        <f>Lists!G61</f>
        <v>Complex crisis</v>
      </c>
      <c r="C63" s="53" t="str">
        <f>'Crisis Indicator Data'!C61</f>
        <v>LBY001</v>
      </c>
      <c r="D63" s="53" t="str">
        <f>'Crisis Indicator Data'!D61</f>
        <v>Libya</v>
      </c>
      <c r="E63" s="53" t="str">
        <f>'Crisis Indicator Data'!E61</f>
        <v>LBY</v>
      </c>
      <c r="F63" s="53" t="str">
        <f>'Crisis Indicator Data'!B61</f>
        <v>Multiple crises country</v>
      </c>
      <c r="G63" s="228">
        <f t="shared" si="5"/>
        <v>3.6</v>
      </c>
      <c r="H63" s="54">
        <f t="shared" si="6"/>
        <v>4</v>
      </c>
      <c r="I63" s="117" t="str">
        <f t="shared" si="7"/>
        <v>High</v>
      </c>
      <c r="J63" s="229" t="str">
        <f>INDEX(Trends!$D$3:$D$404,MATCH(C63,Trends!$C$3:$C$404,0))</f>
        <v>Stable</v>
      </c>
      <c r="K63" s="109" t="str">
        <f>IF(Reliability!B61="x","x",(IF(ROUNDUP(Reliability!B61,0)=1,"Very High",IF(ROUNDUP(Reliability!B61,0)=2,"High",IF(ROUNDUP(Reliability!B61,0)=3,"Medium",IF(ROUNDUP(Reliability!B61,0)=4,"Low","Very Low"))))))</f>
        <v>Very High</v>
      </c>
      <c r="L63" s="230">
        <f t="shared" si="8"/>
        <v>4.2</v>
      </c>
      <c r="M63" s="236">
        <f>'Impact of the crisis'!N64</f>
        <v>4.5999999999999996</v>
      </c>
      <c r="N63" s="236">
        <f>'Impact of the crisis'!AB64</f>
        <v>4</v>
      </c>
      <c r="O63" s="230">
        <f>'Conditions of people affected'!R64</f>
        <v>3.1</v>
      </c>
      <c r="P63" s="236">
        <f>'Conditions of people affected'!K64</f>
        <v>3.2</v>
      </c>
      <c r="Q63" s="236">
        <f>'Conditions of people affected'!Q64</f>
        <v>3</v>
      </c>
      <c r="R63" s="231">
        <f t="shared" si="9"/>
        <v>3.7</v>
      </c>
      <c r="S63" s="231">
        <f>'Complexity of the crisis'!X64</f>
        <v>3.3</v>
      </c>
      <c r="T63" s="231">
        <f>'Complexity of the crisis'!AN64</f>
        <v>4</v>
      </c>
      <c r="U63" s="124" t="str">
        <f>VLOOKUP(C63,Lists!$C$3:$E$160,3,FALSE)</f>
        <v>Africa</v>
      </c>
      <c r="V63" s="125">
        <v>44773</v>
      </c>
    </row>
    <row r="64" spans="1:22" x14ac:dyDescent="0.35">
      <c r="A64" s="53" t="str">
        <f>'Crisis Indicator Data'!A62</f>
        <v>Mixed migration flows in Libya</v>
      </c>
      <c r="B64" s="45" t="str">
        <f>Lists!G62</f>
        <v>Mixed Migration</v>
      </c>
      <c r="C64" s="53" t="str">
        <f>'Crisis Indicator Data'!C62</f>
        <v>LBY002</v>
      </c>
      <c r="D64" s="53" t="str">
        <f>'Crisis Indicator Data'!D62</f>
        <v>Libya</v>
      </c>
      <c r="E64" s="53" t="str">
        <f>'Crisis Indicator Data'!E62</f>
        <v>LBY</v>
      </c>
      <c r="F64" s="53" t="str">
        <f>'Crisis Indicator Data'!B62</f>
        <v>International displacement</v>
      </c>
      <c r="G64" s="228">
        <f t="shared" si="5"/>
        <v>3.4</v>
      </c>
      <c r="H64" s="54">
        <f t="shared" si="6"/>
        <v>4</v>
      </c>
      <c r="I64" s="117" t="str">
        <f t="shared" si="7"/>
        <v>High</v>
      </c>
      <c r="J64" s="229" t="str">
        <f>INDEX(Trends!$D$3:$D$404,MATCH(C64,Trends!$C$3:$C$404,0))</f>
        <v>Increasing</v>
      </c>
      <c r="K64" s="109" t="str">
        <f>IF(Reliability!B62="x","x",(IF(ROUNDUP(Reliability!B62,0)=1,"Very High",IF(ROUNDUP(Reliability!B62,0)=2,"High",IF(ROUNDUP(Reliability!B62,0)=3,"Medium",IF(ROUNDUP(Reliability!B62,0)=4,"Low","Very Low"))))))</f>
        <v>Very High</v>
      </c>
      <c r="L64" s="230">
        <f t="shared" si="8"/>
        <v>3.9</v>
      </c>
      <c r="M64" s="236">
        <f>'Impact of the crisis'!N65</f>
        <v>4.5999999999999996</v>
      </c>
      <c r="N64" s="236">
        <f>'Impact of the crisis'!AB65</f>
        <v>3.4</v>
      </c>
      <c r="O64" s="230">
        <f>'Conditions of people affected'!R65</f>
        <v>3.05</v>
      </c>
      <c r="P64" s="236">
        <f>'Conditions of people affected'!K65</f>
        <v>3.1</v>
      </c>
      <c r="Q64" s="236">
        <f>'Conditions of people affected'!Q65</f>
        <v>3</v>
      </c>
      <c r="R64" s="231">
        <f t="shared" si="9"/>
        <v>3.4</v>
      </c>
      <c r="S64" s="231">
        <f>'Complexity of the crisis'!X65</f>
        <v>3.3</v>
      </c>
      <c r="T64" s="231">
        <f>'Complexity of the crisis'!AN65</f>
        <v>3.5</v>
      </c>
      <c r="U64" s="124" t="str">
        <f>VLOOKUP(C64,Lists!$C$3:$E$160,3,FALSE)</f>
        <v>Africa</v>
      </c>
      <c r="V64" s="125">
        <v>44773</v>
      </c>
    </row>
    <row r="65" spans="1:22" x14ac:dyDescent="0.35">
      <c r="A65" s="53" t="str">
        <f>'Crisis Indicator Data'!A63</f>
        <v>Socio-economic crisis in Sri Lanka</v>
      </c>
      <c r="B65" s="45" t="str">
        <f>Lists!G63</f>
        <v>Socio-economic crisis</v>
      </c>
      <c r="C65" s="53" t="str">
        <f>'Crisis Indicator Data'!C63</f>
        <v>LKA002</v>
      </c>
      <c r="D65" s="53" t="str">
        <f>'Crisis Indicator Data'!D63</f>
        <v>Sri Lanka</v>
      </c>
      <c r="E65" s="53" t="str">
        <f>'Crisis Indicator Data'!E63</f>
        <v>LKA</v>
      </c>
      <c r="F65" s="53" t="str">
        <f>'Crisis Indicator Data'!B63</f>
        <v>Political and economic crisis</v>
      </c>
      <c r="G65" s="228">
        <f t="shared" si="5"/>
        <v>3.4</v>
      </c>
      <c r="H65" s="54">
        <f t="shared" si="6"/>
        <v>4</v>
      </c>
      <c r="I65" s="117" t="str">
        <f t="shared" si="7"/>
        <v>High</v>
      </c>
      <c r="J65" s="229" t="str">
        <f>INDEX(Trends!$D$3:$D$404,MATCH(C65,Trends!$C$3:$C$404,0))</f>
        <v>-</v>
      </c>
      <c r="K65" s="109" t="str">
        <f>IF(Reliability!B63="x","x",(IF(ROUNDUP(Reliability!B63,0)=1,"Very High",IF(ROUNDUP(Reliability!B63,0)=2,"High",IF(ROUNDUP(Reliability!B63,0)=3,"Medium",IF(ROUNDUP(Reliability!B63,0)=4,"Low","Very Low"))))))</f>
        <v>Very High</v>
      </c>
      <c r="L65" s="230">
        <f t="shared" si="8"/>
        <v>3.8</v>
      </c>
      <c r="M65" s="236">
        <f>'Impact of the crisis'!N66</f>
        <v>4.4000000000000004</v>
      </c>
      <c r="N65" s="236">
        <f>'Impact of the crisis'!AB66</f>
        <v>3.4</v>
      </c>
      <c r="O65" s="230">
        <f>'Conditions of people affected'!R66</f>
        <v>4.3</v>
      </c>
      <c r="P65" s="236">
        <f>'Conditions of people affected'!K66</f>
        <v>4.5999999999999996</v>
      </c>
      <c r="Q65" s="236">
        <f>'Conditions of people affected'!Q66</f>
        <v>4</v>
      </c>
      <c r="R65" s="231">
        <f t="shared" si="9"/>
        <v>1.6</v>
      </c>
      <c r="S65" s="231">
        <f>'Complexity of the crisis'!X66</f>
        <v>2.2000000000000002</v>
      </c>
      <c r="T65" s="231">
        <f>'Complexity of the crisis'!AN66</f>
        <v>1</v>
      </c>
      <c r="U65" s="124" t="str">
        <f>VLOOKUP(C65,Lists!$C$3:$E$160,3,FALSE)</f>
        <v>Asia</v>
      </c>
      <c r="V65" s="125">
        <v>44770</v>
      </c>
    </row>
    <row r="66" spans="1:22" x14ac:dyDescent="0.35">
      <c r="A66" s="53" t="str">
        <f>'Crisis Indicator Data'!A64</f>
        <v>Drought in Lesotho</v>
      </c>
      <c r="B66" s="45" t="str">
        <f>Lists!G64</f>
        <v>Drought</v>
      </c>
      <c r="C66" s="53" t="str">
        <f>'Crisis Indicator Data'!C64</f>
        <v>LSO002</v>
      </c>
      <c r="D66" s="53" t="str">
        <f>'Crisis Indicator Data'!D64</f>
        <v>Lesotho</v>
      </c>
      <c r="E66" s="53" t="str">
        <f>'Crisis Indicator Data'!E64</f>
        <v>LSO</v>
      </c>
      <c r="F66" s="53" t="str">
        <f>'Crisis Indicator Data'!B64</f>
        <v>Drought</v>
      </c>
      <c r="G66" s="228">
        <f t="shared" si="5"/>
        <v>2.1</v>
      </c>
      <c r="H66" s="54">
        <f t="shared" si="6"/>
        <v>3</v>
      </c>
      <c r="I66" s="117" t="str">
        <f t="shared" si="7"/>
        <v>Medium</v>
      </c>
      <c r="J66" s="229" t="str">
        <f>INDEX(Trends!$D$3:$D$404,MATCH(C66,Trends!$C$3:$C$404,0))</f>
        <v>Decreasing</v>
      </c>
      <c r="K66" s="109" t="str">
        <f>IF(Reliability!B64="x","x",(IF(ROUNDUP(Reliability!B64,0)=1,"Very High",IF(ROUNDUP(Reliability!B64,0)=2,"High",IF(ROUNDUP(Reliability!B64,0)=3,"Medium",IF(ROUNDUP(Reliability!B64,0)=4,"Low","Very Low"))))))</f>
        <v>High</v>
      </c>
      <c r="L66" s="230">
        <f t="shared" si="8"/>
        <v>2.1</v>
      </c>
      <c r="M66" s="236">
        <f>'Impact of the crisis'!N67</f>
        <v>3</v>
      </c>
      <c r="N66" s="236">
        <f>'Impact of the crisis'!AB67</f>
        <v>1.5</v>
      </c>
      <c r="O66" s="230">
        <f>'Conditions of people affected'!R67</f>
        <v>2.75</v>
      </c>
      <c r="P66" s="236">
        <f>'Conditions of people affected'!K67</f>
        <v>2.5</v>
      </c>
      <c r="Q66" s="236">
        <f>'Conditions of people affected'!Q67</f>
        <v>3</v>
      </c>
      <c r="R66" s="231">
        <f t="shared" si="9"/>
        <v>1</v>
      </c>
      <c r="S66" s="231">
        <f>'Complexity of the crisis'!X67</f>
        <v>1.4</v>
      </c>
      <c r="T66" s="231">
        <f>'Complexity of the crisis'!AN67</f>
        <v>0.5</v>
      </c>
      <c r="U66" s="124" t="str">
        <f>VLOOKUP(C66,Lists!$C$3:$E$160,3,FALSE)</f>
        <v>Africa</v>
      </c>
      <c r="V66" s="125">
        <v>44762</v>
      </c>
    </row>
    <row r="67" spans="1:22" x14ac:dyDescent="0.35">
      <c r="A67" s="53" t="str">
        <f>'Crisis Indicator Data'!A65</f>
        <v>Mixed migration flows in Morocco</v>
      </c>
      <c r="B67" s="45" t="str">
        <f>Lists!G65</f>
        <v>Mixed Migration</v>
      </c>
      <c r="C67" s="53" t="str">
        <f>'Crisis Indicator Data'!C65</f>
        <v>MAR002</v>
      </c>
      <c r="D67" s="53" t="str">
        <f>'Crisis Indicator Data'!D65</f>
        <v>Morocco</v>
      </c>
      <c r="E67" s="53" t="str">
        <f>'Crisis Indicator Data'!E65</f>
        <v>MAR</v>
      </c>
      <c r="F67" s="53" t="str">
        <f>'Crisis Indicator Data'!B65</f>
        <v>International displacement</v>
      </c>
      <c r="G67" s="228">
        <f t="shared" si="5"/>
        <v>2.1</v>
      </c>
      <c r="H67" s="54">
        <f t="shared" si="6"/>
        <v>3</v>
      </c>
      <c r="I67" s="117" t="str">
        <f t="shared" si="7"/>
        <v>Medium</v>
      </c>
      <c r="J67" s="229" t="str">
        <f>INDEX(Trends!$D$3:$D$404,MATCH(C67,Trends!$C$3:$C$404,0))</f>
        <v>-</v>
      </c>
      <c r="K67" s="109" t="str">
        <f>IF(Reliability!B65="x","x",(IF(ROUNDUP(Reliability!B65,0)=1,"Very High",IF(ROUNDUP(Reliability!B65,0)=2,"High",IF(ROUNDUP(Reliability!B65,0)=3,"Medium",IF(ROUNDUP(Reliability!B65,0)=4,"Low","Very Low"))))))</f>
        <v>High</v>
      </c>
      <c r="L67" s="230">
        <f t="shared" si="8"/>
        <v>3.5</v>
      </c>
      <c r="M67" s="236">
        <f>'Impact of the crisis'!N68</f>
        <v>4.9000000000000004</v>
      </c>
      <c r="N67" s="236">
        <f>'Impact of the crisis'!AB68</f>
        <v>2.2999999999999998</v>
      </c>
      <c r="O67" s="230">
        <f>'Conditions of people affected'!R68</f>
        <v>0.75</v>
      </c>
      <c r="P67" s="236">
        <f>'Conditions of people affected'!K68</f>
        <v>0.5</v>
      </c>
      <c r="Q67" s="236">
        <f>'Conditions of people affected'!Q68</f>
        <v>1</v>
      </c>
      <c r="R67" s="231">
        <f t="shared" si="9"/>
        <v>2.6</v>
      </c>
      <c r="S67" s="231">
        <f>'Complexity of the crisis'!X68</f>
        <v>3.1</v>
      </c>
      <c r="T67" s="231">
        <f>'Complexity of the crisis'!AN68</f>
        <v>2</v>
      </c>
      <c r="U67" s="124" t="str">
        <f>VLOOKUP(C67,Lists!$C$3:$E$160,3,FALSE)</f>
        <v>Africa</v>
      </c>
      <c r="V67" s="125">
        <v>44773</v>
      </c>
    </row>
    <row r="68" spans="1:22" x14ac:dyDescent="0.35">
      <c r="A68" s="53" t="str">
        <f>'Crisis Indicator Data'!A66</f>
        <v>DIsplacement from Ukraine conflict in Moldova</v>
      </c>
      <c r="B68" s="45" t="str">
        <f>Lists!G66</f>
        <v>Displacement from Ukraine conflict</v>
      </c>
      <c r="C68" s="53" t="str">
        <f>'Crisis Indicator Data'!C66</f>
        <v>MDA002</v>
      </c>
      <c r="D68" s="53" t="str">
        <f>'Crisis Indicator Data'!D66</f>
        <v>Moldova</v>
      </c>
      <c r="E68" s="53" t="str">
        <f>'Crisis Indicator Data'!E66</f>
        <v>MDA</v>
      </c>
      <c r="F68" s="53" t="str">
        <f>'Crisis Indicator Data'!B66</f>
        <v>International displacement</v>
      </c>
      <c r="G68" s="228">
        <f t="shared" si="5"/>
        <v>2.2999999999999998</v>
      </c>
      <c r="H68" s="54">
        <f t="shared" si="6"/>
        <v>3</v>
      </c>
      <c r="I68" s="117" t="str">
        <f t="shared" si="7"/>
        <v>Medium</v>
      </c>
      <c r="J68" s="229" t="str">
        <f>INDEX(Trends!$D$3:$D$404,MATCH(C68,Trends!$C$3:$C$404,0))</f>
        <v>Increasing</v>
      </c>
      <c r="K68" s="109" t="str">
        <f>IF(Reliability!B66="x","x",(IF(ROUNDUP(Reliability!B66,0)=1,"Very High",IF(ROUNDUP(Reliability!B66,0)=2,"High",IF(ROUNDUP(Reliability!B66,0)=3,"Medium",IF(ROUNDUP(Reliability!B66,0)=4,"Low","Very Low"))))))</f>
        <v>Very High</v>
      </c>
      <c r="L68" s="230">
        <f t="shared" si="8"/>
        <v>2.2999999999999998</v>
      </c>
      <c r="M68" s="236">
        <f>'Impact of the crisis'!N69</f>
        <v>0.4</v>
      </c>
      <c r="N68" s="236">
        <f>'Impact of the crisis'!AB69</f>
        <v>3</v>
      </c>
      <c r="O68" s="230">
        <f>'Conditions of people affected'!R69</f>
        <v>2.95</v>
      </c>
      <c r="P68" s="236">
        <f>'Conditions of people affected'!K69</f>
        <v>2.9</v>
      </c>
      <c r="Q68" s="236">
        <f>'Conditions of people affected'!Q69</f>
        <v>3</v>
      </c>
      <c r="R68" s="231">
        <f t="shared" si="9"/>
        <v>1.4</v>
      </c>
      <c r="S68" s="231">
        <f>'Complexity of the crisis'!X69</f>
        <v>1.8</v>
      </c>
      <c r="T68" s="231">
        <f>'Complexity of the crisis'!AN69</f>
        <v>1</v>
      </c>
      <c r="U68" s="124" t="str">
        <f>VLOOKUP(C68,Lists!$C$3:$E$160,3,FALSE)</f>
        <v>Europe</v>
      </c>
      <c r="V68" s="125">
        <v>44773</v>
      </c>
    </row>
    <row r="69" spans="1:22" x14ac:dyDescent="0.35">
      <c r="A69" s="53" t="str">
        <f>'Crisis Indicator Data'!A67</f>
        <v>Multiple crisis in Madagascar</v>
      </c>
      <c r="B69" s="45" t="str">
        <f>Lists!G67</f>
        <v>Country level</v>
      </c>
      <c r="C69" s="53" t="str">
        <f>'Crisis Indicator Data'!C67</f>
        <v>MDG001</v>
      </c>
      <c r="D69" s="53" t="str">
        <f>'Crisis Indicator Data'!D67</f>
        <v>Madagascar</v>
      </c>
      <c r="E69" s="53" t="str">
        <f>'Crisis Indicator Data'!E67</f>
        <v>MDG</v>
      </c>
      <c r="F69" s="53" t="str">
        <f>'Crisis Indicator Data'!B67</f>
        <v>Multiple crises country</v>
      </c>
      <c r="G69" s="228">
        <f t="shared" ref="G69:G100" si="10">IF(OR(O69="x",L69="x"),"x",ROUND((5-GEOMEAN(((5-L69)/5*4+1),((5-O69)/5*4+1),((5-O69)/5*4+1)))/4*3.5+R69*0.3,1))</f>
        <v>2.9</v>
      </c>
      <c r="H69" s="54">
        <f t="shared" ref="H69:H100" si="11">IF(G69="x","x",ROUNDUP(G69,0))</f>
        <v>3</v>
      </c>
      <c r="I69" s="117" t="str">
        <f t="shared" ref="I69:I100" si="12">IF(O69="x","x",IF(L69="x","x",(IF(H69=5,"Very High",IF(H69=4,"High",IF(H69=3,"Medium",IF(H69=2,"Low","Very Low")))))))</f>
        <v>Medium</v>
      </c>
      <c r="J69" s="229" t="str">
        <f>INDEX(Trends!$D$3:$D$404,MATCH(C69,Trends!$C$3:$C$404,0))</f>
        <v>Stable</v>
      </c>
      <c r="K69" s="109" t="str">
        <f>IF(Reliability!B67="x","x",(IF(ROUNDUP(Reliability!B67,0)=1,"Very High",IF(ROUNDUP(Reliability!B67,0)=2,"High",IF(ROUNDUP(Reliability!B67,0)=3,"Medium",IF(ROUNDUP(Reliability!B67,0)=4,"Low","Very Low"))))))</f>
        <v>Very High</v>
      </c>
      <c r="L69" s="230">
        <f t="shared" ref="L69:L100" si="13">IF(OR(N69="x",M69="x"),"x",ROUND((5-GEOMEAN(((5-M69)/5*4+1),((5-N69)/5*4+1),((5-N69)/5*4+1)))/4*5,1))</f>
        <v>3.4</v>
      </c>
      <c r="M69" s="236">
        <f>'Impact of the crisis'!N70</f>
        <v>4.8</v>
      </c>
      <c r="N69" s="236">
        <f>'Impact of the crisis'!AB70</f>
        <v>2.2999999999999998</v>
      </c>
      <c r="O69" s="230">
        <f>'Conditions of people affected'!R70</f>
        <v>3.35</v>
      </c>
      <c r="P69" s="236">
        <f>'Conditions of people affected'!K70</f>
        <v>3.7</v>
      </c>
      <c r="Q69" s="236">
        <f>'Conditions of people affected'!Q70</f>
        <v>3</v>
      </c>
      <c r="R69" s="231">
        <f t="shared" ref="R69:R100" si="14">IF(OR(T69="x",S69="x"),S69,ROUND((5-GEOMEAN(((5-S69)/5*4+1),((5-T69)/5*4+1)))/4*5,1))</f>
        <v>1.9</v>
      </c>
      <c r="S69" s="231">
        <f>'Complexity of the crisis'!X70</f>
        <v>2.2000000000000002</v>
      </c>
      <c r="T69" s="231">
        <f>'Complexity of the crisis'!AN70</f>
        <v>1.5</v>
      </c>
      <c r="U69" s="124" t="str">
        <f>VLOOKUP(C69,Lists!$C$3:$E$160,3,FALSE)</f>
        <v>Africa</v>
      </c>
      <c r="V69" s="125">
        <v>44762</v>
      </c>
    </row>
    <row r="70" spans="1:22" x14ac:dyDescent="0.35">
      <c r="A70" s="53" t="str">
        <f>'Crisis Indicator Data'!A68</f>
        <v>Drought in Madagascar</v>
      </c>
      <c r="B70" s="45" t="str">
        <f>Lists!G68</f>
        <v>Drought</v>
      </c>
      <c r="C70" s="53" t="str">
        <f>'Crisis Indicator Data'!C68</f>
        <v>MDG002</v>
      </c>
      <c r="D70" s="53" t="str">
        <f>'Crisis Indicator Data'!D68</f>
        <v>Madagascar</v>
      </c>
      <c r="E70" s="53" t="str">
        <f>'Crisis Indicator Data'!E68</f>
        <v>MDG</v>
      </c>
      <c r="F70" s="53" t="str">
        <f>'Crisis Indicator Data'!B68</f>
        <v>Drought</v>
      </c>
      <c r="G70" s="228">
        <f t="shared" si="10"/>
        <v>2.5</v>
      </c>
      <c r="H70" s="54">
        <f t="shared" si="11"/>
        <v>3</v>
      </c>
      <c r="I70" s="117" t="str">
        <f t="shared" si="12"/>
        <v>Medium</v>
      </c>
      <c r="J70" s="229" t="str">
        <f>INDEX(Trends!$D$3:$D$404,MATCH(C70,Trends!$C$3:$C$404,0))</f>
        <v>Decreasing</v>
      </c>
      <c r="K70" s="109" t="str">
        <f>IF(Reliability!B68="x","x",(IF(ROUNDUP(Reliability!B68,0)=1,"Very High",IF(ROUNDUP(Reliability!B68,0)=2,"High",IF(ROUNDUP(Reliability!B68,0)=3,"Medium",IF(ROUNDUP(Reliability!B68,0)=4,"Low","Very Low"))))))</f>
        <v>Very High</v>
      </c>
      <c r="L70" s="230">
        <f t="shared" si="13"/>
        <v>2</v>
      </c>
      <c r="M70" s="236">
        <f>'Impact of the crisis'!N71</f>
        <v>2.1</v>
      </c>
      <c r="N70" s="236">
        <f>'Impact of the crisis'!AB71</f>
        <v>1.9</v>
      </c>
      <c r="O70" s="230">
        <f>'Conditions of people affected'!R71</f>
        <v>3.2</v>
      </c>
      <c r="P70" s="236">
        <f>'Conditions of people affected'!K71</f>
        <v>3.4</v>
      </c>
      <c r="Q70" s="236">
        <f>'Conditions of people affected'!Q71</f>
        <v>3</v>
      </c>
      <c r="R70" s="231">
        <f t="shared" si="14"/>
        <v>1.6</v>
      </c>
      <c r="S70" s="231">
        <f>'Complexity of the crisis'!X71</f>
        <v>2.2000000000000002</v>
      </c>
      <c r="T70" s="231">
        <f>'Complexity of the crisis'!AN71</f>
        <v>1</v>
      </c>
      <c r="U70" s="124" t="str">
        <f>VLOOKUP(C70,Lists!$C$3:$E$160,3,FALSE)</f>
        <v>Africa</v>
      </c>
      <c r="V70" s="125">
        <v>44762</v>
      </c>
    </row>
    <row r="71" spans="1:22" x14ac:dyDescent="0.35">
      <c r="A71" s="53" t="str">
        <f>'Crisis Indicator Data'!A69</f>
        <v>Tropical Cyclones Season in 2022 in Madagascar</v>
      </c>
      <c r="B71" s="45" t="str">
        <f>Lists!G69</f>
        <v>Tropical Cyclones Season in 2022</v>
      </c>
      <c r="C71" s="53" t="str">
        <f>'Crisis Indicator Data'!C69</f>
        <v>MDG006</v>
      </c>
      <c r="D71" s="53" t="str">
        <f>'Crisis Indicator Data'!D69</f>
        <v>Madagascar</v>
      </c>
      <c r="E71" s="53" t="str">
        <f>'Crisis Indicator Data'!E69</f>
        <v>MDG</v>
      </c>
      <c r="F71" s="53" t="str">
        <f>'Crisis Indicator Data'!B69</f>
        <v>Tropical cyclone</v>
      </c>
      <c r="G71" s="228">
        <f t="shared" si="10"/>
        <v>1.8</v>
      </c>
      <c r="H71" s="54">
        <f t="shared" si="11"/>
        <v>2</v>
      </c>
      <c r="I71" s="117" t="str">
        <f t="shared" si="12"/>
        <v>Low</v>
      </c>
      <c r="J71" s="229" t="str">
        <f>INDEX(Trends!$D$3:$D$404,MATCH(C71,Trends!$C$3:$C$404,0))</f>
        <v>Decreasing</v>
      </c>
      <c r="K71" s="109" t="str">
        <f>IF(Reliability!B69="x","x",(IF(ROUNDUP(Reliability!B69,0)=1,"Very High",IF(ROUNDUP(Reliability!B69,0)=2,"High",IF(ROUNDUP(Reliability!B69,0)=3,"Medium",IF(ROUNDUP(Reliability!B69,0)=4,"Low","Very Low"))))))</f>
        <v>High</v>
      </c>
      <c r="L71" s="230">
        <f t="shared" si="13"/>
        <v>3.4</v>
      </c>
      <c r="M71" s="236">
        <f>'Impact of the crisis'!N72</f>
        <v>4.8</v>
      </c>
      <c r="N71" s="236">
        <f>'Impact of the crisis'!AB72</f>
        <v>2.2999999999999998</v>
      </c>
      <c r="O71" s="230">
        <f>'Conditions of people affected'!R72</f>
        <v>0.8</v>
      </c>
      <c r="P71" s="236">
        <f>'Conditions of people affected'!K72</f>
        <v>0.6</v>
      </c>
      <c r="Q71" s="236">
        <f>'Conditions of people affected'!Q72</f>
        <v>1</v>
      </c>
      <c r="R71" s="231">
        <f t="shared" si="14"/>
        <v>1.6</v>
      </c>
      <c r="S71" s="231">
        <f>'Complexity of the crisis'!X72</f>
        <v>2.2000000000000002</v>
      </c>
      <c r="T71" s="231">
        <f>'Complexity of the crisis'!AN72</f>
        <v>1</v>
      </c>
      <c r="U71" s="124" t="str">
        <f>VLOOKUP(C71,Lists!$C$3:$E$160,3,FALSE)</f>
        <v>Africa</v>
      </c>
      <c r="V71" s="125">
        <v>44767</v>
      </c>
    </row>
    <row r="72" spans="1:22" x14ac:dyDescent="0.35">
      <c r="A72" s="53" t="str">
        <f>'Crisis Indicator Data'!A70</f>
        <v>Multiple crisis in Mexico</v>
      </c>
      <c r="B72" s="45" t="str">
        <f>Lists!G70</f>
        <v>Country Level</v>
      </c>
      <c r="C72" s="53" t="str">
        <f>'Crisis Indicator Data'!C70</f>
        <v>MEX001</v>
      </c>
      <c r="D72" s="53" t="str">
        <f>'Crisis Indicator Data'!D70</f>
        <v>Mexico</v>
      </c>
      <c r="E72" s="53" t="str">
        <f>'Crisis Indicator Data'!E70</f>
        <v>MEX</v>
      </c>
      <c r="F72" s="53" t="str">
        <f>'Crisis Indicator Data'!B70</f>
        <v>Multiple crises country</v>
      </c>
      <c r="G72" s="228">
        <f t="shared" si="10"/>
        <v>2.8</v>
      </c>
      <c r="H72" s="54">
        <f t="shared" si="11"/>
        <v>3</v>
      </c>
      <c r="I72" s="117" t="str">
        <f t="shared" si="12"/>
        <v>Medium</v>
      </c>
      <c r="J72" s="229" t="str">
        <f>INDEX(Trends!$D$3:$D$404,MATCH(C72,Trends!$C$3:$C$404,0))</f>
        <v>-</v>
      </c>
      <c r="K72" s="109" t="str">
        <f>IF(Reliability!B70="x","x",(IF(ROUNDUP(Reliability!B70,0)=1,"Very High",IF(ROUNDUP(Reliability!B70,0)=2,"High",IF(ROUNDUP(Reliability!B70,0)=3,"Medium",IF(ROUNDUP(Reliability!B70,0)=4,"Low","Very Low"))))))</f>
        <v>High</v>
      </c>
      <c r="L72" s="230">
        <f t="shared" si="13"/>
        <v>4.0999999999999996</v>
      </c>
      <c r="M72" s="236">
        <f>'Impact of the crisis'!N73</f>
        <v>5</v>
      </c>
      <c r="N72" s="236">
        <f>'Impact of the crisis'!AB73</f>
        <v>3.5</v>
      </c>
      <c r="O72" s="230">
        <f>'Conditions of people affected'!R73</f>
        <v>1.3</v>
      </c>
      <c r="P72" s="236">
        <f>'Conditions of people affected'!K73</f>
        <v>1.6</v>
      </c>
      <c r="Q72" s="236">
        <f>'Conditions of people affected'!Q73</f>
        <v>1</v>
      </c>
      <c r="R72" s="231">
        <f t="shared" si="14"/>
        <v>3.5</v>
      </c>
      <c r="S72" s="231">
        <f>'Complexity of the crisis'!X73</f>
        <v>3</v>
      </c>
      <c r="T72" s="231">
        <f>'Complexity of the crisis'!AN73</f>
        <v>4</v>
      </c>
      <c r="U72" s="124" t="str">
        <f>VLOOKUP(C72,Lists!$C$3:$E$160,3,FALSE)</f>
        <v>Americas</v>
      </c>
      <c r="V72" s="125">
        <v>44767</v>
      </c>
    </row>
    <row r="73" spans="1:22" x14ac:dyDescent="0.35">
      <c r="A73" s="53" t="str">
        <f>'Crisis Indicator Data'!A71</f>
        <v>Criminal Violence in Mexico</v>
      </c>
      <c r="B73" s="45" t="str">
        <f>Lists!G71</f>
        <v>Criminal Violence</v>
      </c>
      <c r="C73" s="53" t="str">
        <f>'Crisis Indicator Data'!C71</f>
        <v>MEX002</v>
      </c>
      <c r="D73" s="53" t="str">
        <f>'Crisis Indicator Data'!D71</f>
        <v>Mexico</v>
      </c>
      <c r="E73" s="53" t="str">
        <f>'Crisis Indicator Data'!E71</f>
        <v>MEX</v>
      </c>
      <c r="F73" s="53" t="str">
        <f>'Crisis Indicator Data'!B71</f>
        <v>Other type of violence</v>
      </c>
      <c r="G73" s="228" t="str">
        <f t="shared" si="10"/>
        <v>x</v>
      </c>
      <c r="H73" s="54" t="str">
        <f t="shared" si="11"/>
        <v>x</v>
      </c>
      <c r="I73" s="117" t="str">
        <f t="shared" si="12"/>
        <v>x</v>
      </c>
      <c r="J73" s="229" t="str">
        <f>INDEX(Trends!$D$3:$D$404,MATCH(C73,Trends!$C$3:$C$404,0))</f>
        <v>-</v>
      </c>
      <c r="K73" s="109" t="str">
        <f>IF(Reliability!B71="x","x",(IF(ROUNDUP(Reliability!B71,0)=1,"Very High",IF(ROUNDUP(Reliability!B71,0)=2,"High",IF(ROUNDUP(Reliability!B71,0)=3,"Medium",IF(ROUNDUP(Reliability!B71,0)=4,"Low","Very Low"))))))</f>
        <v>High</v>
      </c>
      <c r="L73" s="230">
        <f t="shared" si="13"/>
        <v>4.0999999999999996</v>
      </c>
      <c r="M73" s="236">
        <f>'Impact of the crisis'!N74</f>
        <v>5</v>
      </c>
      <c r="N73" s="236">
        <f>'Impact of the crisis'!AB74</f>
        <v>3.4</v>
      </c>
      <c r="O73" s="230" t="str">
        <f>'Conditions of people affected'!R74</f>
        <v>x</v>
      </c>
      <c r="P73" s="236" t="str">
        <f>'Conditions of people affected'!K74</f>
        <v>x</v>
      </c>
      <c r="Q73" s="236" t="str">
        <f>'Conditions of people affected'!Q74</f>
        <v>x</v>
      </c>
      <c r="R73" s="231">
        <f t="shared" si="14"/>
        <v>3.5</v>
      </c>
      <c r="S73" s="231">
        <f>'Complexity of the crisis'!X74</f>
        <v>3</v>
      </c>
      <c r="T73" s="231">
        <f>'Complexity of the crisis'!AN74</f>
        <v>4</v>
      </c>
      <c r="U73" s="124" t="str">
        <f>VLOOKUP(C73,Lists!$C$3:$E$160,3,FALSE)</f>
        <v>Americas</v>
      </c>
      <c r="V73" s="125">
        <v>44767</v>
      </c>
    </row>
    <row r="74" spans="1:22" x14ac:dyDescent="0.35">
      <c r="A74" s="53" t="str">
        <f>'Crisis Indicator Data'!A72</f>
        <v>Mixed Migration in Mexico</v>
      </c>
      <c r="B74" s="45" t="str">
        <f>Lists!G72</f>
        <v>Mixed Migration</v>
      </c>
      <c r="C74" s="53" t="str">
        <f>'Crisis Indicator Data'!C72</f>
        <v>MEX003</v>
      </c>
      <c r="D74" s="53" t="str">
        <f>'Crisis Indicator Data'!D72</f>
        <v>Mexico</v>
      </c>
      <c r="E74" s="53" t="str">
        <f>'Crisis Indicator Data'!E72</f>
        <v>MEX</v>
      </c>
      <c r="F74" s="53" t="str">
        <f>'Crisis Indicator Data'!B72</f>
        <v>International displacement</v>
      </c>
      <c r="G74" s="228">
        <f t="shared" si="10"/>
        <v>2.5</v>
      </c>
      <c r="H74" s="54">
        <f t="shared" si="11"/>
        <v>3</v>
      </c>
      <c r="I74" s="117" t="str">
        <f t="shared" si="12"/>
        <v>Medium</v>
      </c>
      <c r="J74" s="229" t="str">
        <f>INDEX(Trends!$D$3:$D$404,MATCH(C74,Trends!$C$3:$C$404,0))</f>
        <v>Increasing</v>
      </c>
      <c r="K74" s="109" t="str">
        <f>IF(Reliability!B72="x","x",(IF(ROUNDUP(Reliability!B72,0)=1,"Very High",IF(ROUNDUP(Reliability!B72,0)=2,"High",IF(ROUNDUP(Reliability!B72,0)=3,"Medium",IF(ROUNDUP(Reliability!B72,0)=4,"Low","Very Low"))))))</f>
        <v>High</v>
      </c>
      <c r="L74" s="230">
        <f t="shared" si="13"/>
        <v>3.8</v>
      </c>
      <c r="M74" s="236">
        <f>'Impact of the crisis'!N75</f>
        <v>4.8</v>
      </c>
      <c r="N74" s="236">
        <f>'Impact of the crisis'!AB75</f>
        <v>3</v>
      </c>
      <c r="O74" s="230">
        <f>'Conditions of people affected'!R75</f>
        <v>1.3</v>
      </c>
      <c r="P74" s="236">
        <f>'Conditions of people affected'!K75</f>
        <v>1.6</v>
      </c>
      <c r="Q74" s="236">
        <f>'Conditions of people affected'!Q75</f>
        <v>1</v>
      </c>
      <c r="R74" s="231">
        <f t="shared" si="14"/>
        <v>3</v>
      </c>
      <c r="S74" s="231">
        <f>'Complexity of the crisis'!X75</f>
        <v>3</v>
      </c>
      <c r="T74" s="231">
        <f>'Complexity of the crisis'!AN75</f>
        <v>3</v>
      </c>
      <c r="U74" s="124" t="str">
        <f>VLOOKUP(C74,Lists!$C$3:$E$160,3,FALSE)</f>
        <v>Americas</v>
      </c>
      <c r="V74" s="125">
        <v>44767</v>
      </c>
    </row>
    <row r="75" spans="1:22" x14ac:dyDescent="0.35">
      <c r="A75" s="53" t="str">
        <f>'Crisis Indicator Data'!A73</f>
        <v>Complex crisis in Mali</v>
      </c>
      <c r="B75" s="45" t="str">
        <f>Lists!G73</f>
        <v>Complex crisis</v>
      </c>
      <c r="C75" s="53" t="str">
        <f>'Crisis Indicator Data'!C73</f>
        <v>MLI001</v>
      </c>
      <c r="D75" s="53" t="str">
        <f>'Crisis Indicator Data'!D73</f>
        <v>Mali</v>
      </c>
      <c r="E75" s="53" t="str">
        <f>'Crisis Indicator Data'!E73</f>
        <v>MLI</v>
      </c>
      <c r="F75" s="53" t="str">
        <f>'Crisis Indicator Data'!B73</f>
        <v>Complex crisis</v>
      </c>
      <c r="G75" s="228">
        <f t="shared" si="10"/>
        <v>4.2</v>
      </c>
      <c r="H75" s="54">
        <f t="shared" si="11"/>
        <v>5</v>
      </c>
      <c r="I75" s="117" t="str">
        <f t="shared" si="12"/>
        <v>Very High</v>
      </c>
      <c r="J75" s="229" t="str">
        <f>INDEX(Trends!$D$3:$D$404,MATCH(C75,Trends!$C$3:$C$404,0))</f>
        <v>Decreasing</v>
      </c>
      <c r="K75" s="109" t="str">
        <f>IF(Reliability!B73="x","x",(IF(ROUNDUP(Reliability!B73,0)=1,"Very High",IF(ROUNDUP(Reliability!B73,0)=2,"High",IF(ROUNDUP(Reliability!B73,0)=3,"Medium",IF(ROUNDUP(Reliability!B73,0)=4,"Low","Very Low"))))))</f>
        <v>Very High</v>
      </c>
      <c r="L75" s="230">
        <f t="shared" si="13"/>
        <v>4.3</v>
      </c>
      <c r="M75" s="236">
        <f>'Impact of the crisis'!N76</f>
        <v>4.8</v>
      </c>
      <c r="N75" s="236">
        <f>'Impact of the crisis'!AB76</f>
        <v>4</v>
      </c>
      <c r="O75" s="230">
        <f>'Conditions of people affected'!R76</f>
        <v>4.3499999999999996</v>
      </c>
      <c r="P75" s="236">
        <f>'Conditions of people affected'!K76</f>
        <v>4.7</v>
      </c>
      <c r="Q75" s="236">
        <f>'Conditions of people affected'!Q76</f>
        <v>4</v>
      </c>
      <c r="R75" s="231">
        <f t="shared" si="14"/>
        <v>3.9</v>
      </c>
      <c r="S75" s="231">
        <f>'Complexity of the crisis'!X76</f>
        <v>3.1</v>
      </c>
      <c r="T75" s="231">
        <f>'Complexity of the crisis'!AN76</f>
        <v>4.5</v>
      </c>
      <c r="U75" s="124" t="str">
        <f>VLOOKUP(C75,Lists!$C$3:$E$160,3,FALSE)</f>
        <v>Africa</v>
      </c>
      <c r="V75" s="125">
        <v>44741</v>
      </c>
    </row>
    <row r="76" spans="1:22" x14ac:dyDescent="0.35">
      <c r="A76" s="53" t="str">
        <f>'Crisis Indicator Data'!A74</f>
        <v>Multiple crises in Myanmar</v>
      </c>
      <c r="B76" s="45" t="str">
        <f>Lists!G74</f>
        <v>Country level</v>
      </c>
      <c r="C76" s="53" t="str">
        <f>'Crisis Indicator Data'!C74</f>
        <v>MMR001</v>
      </c>
      <c r="D76" s="53" t="str">
        <f>'Crisis Indicator Data'!D74</f>
        <v>Myanmar</v>
      </c>
      <c r="E76" s="53" t="str">
        <f>'Crisis Indicator Data'!E74</f>
        <v>MMR</v>
      </c>
      <c r="F76" s="53" t="str">
        <f>'Crisis Indicator Data'!B74</f>
        <v>Multiple crises country</v>
      </c>
      <c r="G76" s="228">
        <f t="shared" si="10"/>
        <v>4.4000000000000004</v>
      </c>
      <c r="H76" s="54">
        <f t="shared" si="11"/>
        <v>5</v>
      </c>
      <c r="I76" s="117" t="str">
        <f t="shared" si="12"/>
        <v>Very High</v>
      </c>
      <c r="J76" s="229" t="str">
        <f>INDEX(Trends!$D$3:$D$404,MATCH(C76,Trends!$C$3:$C$404,0))</f>
        <v>Increasing</v>
      </c>
      <c r="K76" s="109" t="str">
        <f>IF(Reliability!B74="x","x",(IF(ROUNDUP(Reliability!B74,0)=1,"Very High",IF(ROUNDUP(Reliability!B74,0)=2,"High",IF(ROUNDUP(Reliability!B74,0)=3,"Medium",IF(ROUNDUP(Reliability!B74,0)=4,"Low","Very Low"))))))</f>
        <v>High</v>
      </c>
      <c r="L76" s="230">
        <f t="shared" si="13"/>
        <v>4.5</v>
      </c>
      <c r="M76" s="236">
        <f>'Impact of the crisis'!N77</f>
        <v>4.9000000000000004</v>
      </c>
      <c r="N76" s="236">
        <f>'Impact of the crisis'!AB77</f>
        <v>4.2</v>
      </c>
      <c r="O76" s="230">
        <f>'Conditions of people affected'!R77</f>
        <v>4.5</v>
      </c>
      <c r="P76" s="236">
        <f>'Conditions of people affected'!K77</f>
        <v>5</v>
      </c>
      <c r="Q76" s="236">
        <f>'Conditions of people affected'!Q77</f>
        <v>4</v>
      </c>
      <c r="R76" s="231">
        <f t="shared" si="14"/>
        <v>4.2</v>
      </c>
      <c r="S76" s="231">
        <f>'Complexity of the crisis'!X77</f>
        <v>3.9</v>
      </c>
      <c r="T76" s="231">
        <f>'Complexity of the crisis'!AN77</f>
        <v>4.5</v>
      </c>
      <c r="U76" s="124" t="str">
        <f>VLOOKUP(C76,Lists!$C$3:$E$160,3,FALSE)</f>
        <v>Asia</v>
      </c>
      <c r="V76" s="125">
        <v>44766</v>
      </c>
    </row>
    <row r="77" spans="1:22" x14ac:dyDescent="0.35">
      <c r="A77" s="53" t="str">
        <f>'Crisis Indicator Data'!A75</f>
        <v>Rakhine Conflict</v>
      </c>
      <c r="B77" s="45" t="str">
        <f>Lists!G75</f>
        <v>Rakhine conflict</v>
      </c>
      <c r="C77" s="53" t="str">
        <f>'Crisis Indicator Data'!C75</f>
        <v>MMR002</v>
      </c>
      <c r="D77" s="53" t="str">
        <f>'Crisis Indicator Data'!D75</f>
        <v>Myanmar</v>
      </c>
      <c r="E77" s="53" t="str">
        <f>'Crisis Indicator Data'!E75</f>
        <v>MMR</v>
      </c>
      <c r="F77" s="53" t="str">
        <f>'Crisis Indicator Data'!B75</f>
        <v>Conflict</v>
      </c>
      <c r="G77" s="228">
        <f t="shared" si="10"/>
        <v>3.7</v>
      </c>
      <c r="H77" s="54">
        <f t="shared" si="11"/>
        <v>4</v>
      </c>
      <c r="I77" s="117" t="str">
        <f t="shared" si="12"/>
        <v>High</v>
      </c>
      <c r="J77" s="229" t="str">
        <f>INDEX(Trends!$D$3:$D$404,MATCH(C77,Trends!$C$3:$C$404,0))</f>
        <v>Stable</v>
      </c>
      <c r="K77" s="109" t="str">
        <f>IF(Reliability!B75="x","x",(IF(ROUNDUP(Reliability!B75,0)=1,"Very High",IF(ROUNDUP(Reliability!B75,0)=2,"High",IF(ROUNDUP(Reliability!B75,0)=3,"Medium",IF(ROUNDUP(Reliability!B75,0)=4,"Low","Very Low"))))))</f>
        <v>High</v>
      </c>
      <c r="L77" s="230">
        <f t="shared" si="13"/>
        <v>2.6</v>
      </c>
      <c r="M77" s="236">
        <f>'Impact of the crisis'!N78</f>
        <v>1.3</v>
      </c>
      <c r="N77" s="236">
        <f>'Impact of the crisis'!AB78</f>
        <v>3.1</v>
      </c>
      <c r="O77" s="230">
        <f>'Conditions of people affected'!R78</f>
        <v>3.85</v>
      </c>
      <c r="P77" s="236">
        <f>'Conditions of people affected'!K78</f>
        <v>3.7</v>
      </c>
      <c r="Q77" s="236">
        <f>'Conditions of people affected'!Q78</f>
        <v>4</v>
      </c>
      <c r="R77" s="231">
        <f t="shared" si="14"/>
        <v>4.2</v>
      </c>
      <c r="S77" s="231">
        <f>'Complexity of the crisis'!X78</f>
        <v>3.9</v>
      </c>
      <c r="T77" s="231">
        <f>'Complexity of the crisis'!AN78</f>
        <v>4.5</v>
      </c>
      <c r="U77" s="124" t="str">
        <f>VLOOKUP(C77,Lists!$C$3:$E$160,3,FALSE)</f>
        <v>Asia</v>
      </c>
      <c r="V77" s="125">
        <v>44766</v>
      </c>
    </row>
    <row r="78" spans="1:22" x14ac:dyDescent="0.35">
      <c r="A78" s="53" t="str">
        <f>'Crisis Indicator Data'!A76</f>
        <v>Kachin and Shan Conflict</v>
      </c>
      <c r="B78" s="45" t="str">
        <f>Lists!G76</f>
        <v>Kachin and Shan conflict</v>
      </c>
      <c r="C78" s="53" t="str">
        <f>'Crisis Indicator Data'!C76</f>
        <v>MMR003</v>
      </c>
      <c r="D78" s="53" t="str">
        <f>'Crisis Indicator Data'!D76</f>
        <v>Myanmar</v>
      </c>
      <c r="E78" s="53" t="str">
        <f>'Crisis Indicator Data'!E76</f>
        <v>MMR</v>
      </c>
      <c r="F78" s="53" t="str">
        <f>'Crisis Indicator Data'!B76</f>
        <v>Conflict</v>
      </c>
      <c r="G78" s="228">
        <f t="shared" si="10"/>
        <v>3.9</v>
      </c>
      <c r="H78" s="54">
        <f t="shared" si="11"/>
        <v>4</v>
      </c>
      <c r="I78" s="117" t="str">
        <f t="shared" si="12"/>
        <v>High</v>
      </c>
      <c r="J78" s="229" t="str">
        <f>INDEX(Trends!$D$3:$D$404,MATCH(C78,Trends!$C$3:$C$404,0))</f>
        <v>Increasing</v>
      </c>
      <c r="K78" s="109" t="str">
        <f>IF(Reliability!B76="x","x",(IF(ROUNDUP(Reliability!B76,0)=1,"Very High",IF(ROUNDUP(Reliability!B76,0)=2,"High",IF(ROUNDUP(Reliability!B76,0)=3,"Medium",IF(ROUNDUP(Reliability!B76,0)=4,"Low","Very Low"))))))</f>
        <v>High</v>
      </c>
      <c r="L78" s="230">
        <f t="shared" si="13"/>
        <v>3.4</v>
      </c>
      <c r="M78" s="236">
        <f>'Impact of the crisis'!N79</f>
        <v>2.4</v>
      </c>
      <c r="N78" s="236">
        <f>'Impact of the crisis'!AB79</f>
        <v>3.8</v>
      </c>
      <c r="O78" s="230">
        <f>'Conditions of people affected'!R79</f>
        <v>4.05</v>
      </c>
      <c r="P78" s="236">
        <f>'Conditions of people affected'!K79</f>
        <v>4.0999999999999996</v>
      </c>
      <c r="Q78" s="236">
        <f>'Conditions of people affected'!Q79</f>
        <v>4</v>
      </c>
      <c r="R78" s="231">
        <f t="shared" si="14"/>
        <v>4</v>
      </c>
      <c r="S78" s="231">
        <f>'Complexity of the crisis'!X79</f>
        <v>3.9</v>
      </c>
      <c r="T78" s="231">
        <f>'Complexity of the crisis'!AN79</f>
        <v>4</v>
      </c>
      <c r="U78" s="124" t="str">
        <f>VLOOKUP(C78,Lists!$C$3:$E$160,3,FALSE)</f>
        <v>Asia</v>
      </c>
      <c r="V78" s="125">
        <v>44766</v>
      </c>
    </row>
    <row r="79" spans="1:22" x14ac:dyDescent="0.35">
      <c r="A79" s="53" t="str">
        <f>'Crisis Indicator Data'!A77</f>
        <v>Post-coup conflict in Myanmar</v>
      </c>
      <c r="B79" s="45" t="str">
        <f>Lists!G77</f>
        <v>Post-coup conflict</v>
      </c>
      <c r="C79" s="53" t="str">
        <f>'Crisis Indicator Data'!C77</f>
        <v>MMR004</v>
      </c>
      <c r="D79" s="53" t="str">
        <f>'Crisis Indicator Data'!D77</f>
        <v>Myanmar</v>
      </c>
      <c r="E79" s="53" t="str">
        <f>'Crisis Indicator Data'!E77</f>
        <v>MMR</v>
      </c>
      <c r="F79" s="53" t="str">
        <f>'Crisis Indicator Data'!B77</f>
        <v>Conflict</v>
      </c>
      <c r="G79" s="228">
        <f t="shared" si="10"/>
        <v>4.5</v>
      </c>
      <c r="H79" s="54">
        <f t="shared" si="11"/>
        <v>5</v>
      </c>
      <c r="I79" s="117" t="str">
        <f t="shared" si="12"/>
        <v>Very High</v>
      </c>
      <c r="J79" s="229" t="str">
        <f>INDEX(Trends!$D$3:$D$404,MATCH(C79,Trends!$C$3:$C$404,0))</f>
        <v>Increasing</v>
      </c>
      <c r="K79" s="109" t="str">
        <f>IF(Reliability!B77="x","x",(IF(ROUNDUP(Reliability!B77,0)=1,"Very High",IF(ROUNDUP(Reliability!B77,0)=2,"High",IF(ROUNDUP(Reliability!B77,0)=3,"Medium",IF(ROUNDUP(Reliability!B77,0)=4,"Low","Very Low"))))))</f>
        <v>High</v>
      </c>
      <c r="L79" s="230">
        <f t="shared" si="13"/>
        <v>4.2</v>
      </c>
      <c r="M79" s="236">
        <f>'Impact of the crisis'!N80</f>
        <v>4.0999999999999996</v>
      </c>
      <c r="N79" s="236">
        <f>'Impact of the crisis'!AB80</f>
        <v>4.2</v>
      </c>
      <c r="O79" s="230">
        <f>'Conditions of people affected'!R80</f>
        <v>5</v>
      </c>
      <c r="P79" s="236">
        <f>'Conditions of people affected'!K80</f>
        <v>5</v>
      </c>
      <c r="Q79" s="236">
        <f>'Conditions of people affected'!Q80</f>
        <v>5</v>
      </c>
      <c r="R79" s="231">
        <f t="shared" si="14"/>
        <v>4</v>
      </c>
      <c r="S79" s="231">
        <f>'Complexity of the crisis'!X80</f>
        <v>3.9</v>
      </c>
      <c r="T79" s="231">
        <f>'Complexity of the crisis'!AN80</f>
        <v>4</v>
      </c>
      <c r="U79" s="124" t="str">
        <f>VLOOKUP(C79,Lists!$C$3:$E$160,3,FALSE)</f>
        <v>Asia</v>
      </c>
      <c r="V79" s="125">
        <v>44766</v>
      </c>
    </row>
    <row r="80" spans="1:22" x14ac:dyDescent="0.35">
      <c r="A80" s="53" t="str">
        <f>'Crisis Indicator Data'!A78</f>
        <v>Multiple Crises in Mozambique</v>
      </c>
      <c r="B80" s="45" t="str">
        <f>Lists!G78</f>
        <v>Multiple Crises</v>
      </c>
      <c r="C80" s="53" t="str">
        <f>'Crisis Indicator Data'!C78</f>
        <v>MOZ001</v>
      </c>
      <c r="D80" s="53" t="str">
        <f>'Crisis Indicator Data'!D78</f>
        <v>Mozambique</v>
      </c>
      <c r="E80" s="53" t="str">
        <f>'Crisis Indicator Data'!E78</f>
        <v>MOZ</v>
      </c>
      <c r="F80" s="53" t="str">
        <f>'Crisis Indicator Data'!B78</f>
        <v>Multiple crises country</v>
      </c>
      <c r="G80" s="228">
        <f t="shared" si="10"/>
        <v>3.6</v>
      </c>
      <c r="H80" s="54">
        <f t="shared" si="11"/>
        <v>4</v>
      </c>
      <c r="I80" s="117" t="str">
        <f t="shared" si="12"/>
        <v>High</v>
      </c>
      <c r="J80" s="229" t="str">
        <f>INDEX(Trends!$D$3:$D$404,MATCH(C80,Trends!$C$3:$C$404,0))</f>
        <v>Stable</v>
      </c>
      <c r="K80" s="109" t="str">
        <f>IF(Reliability!B78="x","x",(IF(ROUNDUP(Reliability!B78,0)=1,"Very High",IF(ROUNDUP(Reliability!B78,0)=2,"High",IF(ROUNDUP(Reliability!B78,0)=3,"Medium",IF(ROUNDUP(Reliability!B78,0)=4,"Low","Very Low"))))))</f>
        <v>High</v>
      </c>
      <c r="L80" s="230">
        <f t="shared" si="13"/>
        <v>3.6</v>
      </c>
      <c r="M80" s="236">
        <f>'Impact of the crisis'!N81</f>
        <v>4</v>
      </c>
      <c r="N80" s="236">
        <f>'Impact of the crisis'!AB81</f>
        <v>3.4</v>
      </c>
      <c r="O80" s="230">
        <f>'Conditions of people affected'!R81</f>
        <v>3.5</v>
      </c>
      <c r="P80" s="236">
        <f>'Conditions of people affected'!K81</f>
        <v>4</v>
      </c>
      <c r="Q80" s="236">
        <f>'Conditions of people affected'!Q81</f>
        <v>3</v>
      </c>
      <c r="R80" s="231">
        <f t="shared" si="14"/>
        <v>3.9</v>
      </c>
      <c r="S80" s="231">
        <f>'Complexity of the crisis'!X81</f>
        <v>3.7</v>
      </c>
      <c r="T80" s="231">
        <f>'Complexity of the crisis'!AN81</f>
        <v>4</v>
      </c>
      <c r="U80" s="124" t="str">
        <f>VLOOKUP(C80,Lists!$C$3:$E$160,3,FALSE)</f>
        <v>Africa</v>
      </c>
      <c r="V80" s="125">
        <v>44769</v>
      </c>
    </row>
    <row r="81" spans="1:22" x14ac:dyDescent="0.35">
      <c r="A81" s="53" t="str">
        <f>'Crisis Indicator Data'!A79</f>
        <v>Cabo Delgado Islamist Insurgency</v>
      </c>
      <c r="B81" s="45" t="str">
        <f>Lists!G79</f>
        <v>Violent Insurgency in Cabo Delgado</v>
      </c>
      <c r="C81" s="53" t="str">
        <f>'Crisis Indicator Data'!C79</f>
        <v>MOZ004</v>
      </c>
      <c r="D81" s="53" t="str">
        <f>'Crisis Indicator Data'!D79</f>
        <v>Mozambique</v>
      </c>
      <c r="E81" s="53" t="str">
        <f>'Crisis Indicator Data'!E79</f>
        <v>MOZ</v>
      </c>
      <c r="F81" s="53" t="str">
        <f>'Crisis Indicator Data'!B79</f>
        <v>Other type of violence</v>
      </c>
      <c r="G81" s="228">
        <f t="shared" si="10"/>
        <v>3.4</v>
      </c>
      <c r="H81" s="54">
        <f t="shared" si="11"/>
        <v>4</v>
      </c>
      <c r="I81" s="117" t="str">
        <f t="shared" si="12"/>
        <v>High</v>
      </c>
      <c r="J81" s="229" t="str">
        <f>INDEX(Trends!$D$3:$D$404,MATCH(C81,Trends!$C$3:$C$404,0))</f>
        <v>Stable</v>
      </c>
      <c r="K81" s="109" t="str">
        <f>IF(Reliability!B79="x","x",(IF(ROUNDUP(Reliability!B79,0)=1,"Very High",IF(ROUNDUP(Reliability!B79,0)=2,"High",IF(ROUNDUP(Reliability!B79,0)=3,"Medium",IF(ROUNDUP(Reliability!B79,0)=4,"Low","Very Low"))))))</f>
        <v>High</v>
      </c>
      <c r="L81" s="230">
        <f t="shared" si="13"/>
        <v>3.7</v>
      </c>
      <c r="M81" s="236">
        <f>'Impact of the crisis'!N82</f>
        <v>2.8</v>
      </c>
      <c r="N81" s="236">
        <f>'Impact of the crisis'!AB82</f>
        <v>4</v>
      </c>
      <c r="O81" s="230">
        <f>'Conditions of people affected'!R82</f>
        <v>3.3</v>
      </c>
      <c r="P81" s="236">
        <f>'Conditions of people affected'!K82</f>
        <v>3.6</v>
      </c>
      <c r="Q81" s="236">
        <f>'Conditions of people affected'!Q82</f>
        <v>3</v>
      </c>
      <c r="R81" s="231">
        <f t="shared" si="14"/>
        <v>3.4</v>
      </c>
      <c r="S81" s="231">
        <f>'Complexity of the crisis'!X82</f>
        <v>3.7</v>
      </c>
      <c r="T81" s="231">
        <f>'Complexity of the crisis'!AN82</f>
        <v>3</v>
      </c>
      <c r="U81" s="124" t="str">
        <f>VLOOKUP(C81,Lists!$C$3:$E$160,3,FALSE)</f>
        <v>Africa</v>
      </c>
      <c r="V81" s="125">
        <v>44769</v>
      </c>
    </row>
    <row r="82" spans="1:22" x14ac:dyDescent="0.35">
      <c r="A82" s="53" t="str">
        <f>'Crisis Indicator Data'!A80</f>
        <v>2022 Tropical Cyclone Seasons in Mozambique</v>
      </c>
      <c r="B82" s="45" t="str">
        <f>Lists!G80</f>
        <v>Tropical Cyclones Season</v>
      </c>
      <c r="C82" s="53" t="str">
        <f>'Crisis Indicator Data'!C80</f>
        <v>MOZ008</v>
      </c>
      <c r="D82" s="53" t="str">
        <f>'Crisis Indicator Data'!D80</f>
        <v>Mozambique</v>
      </c>
      <c r="E82" s="53" t="str">
        <f>'Crisis Indicator Data'!E80</f>
        <v>MOZ</v>
      </c>
      <c r="F82" s="53" t="str">
        <f>'Crisis Indicator Data'!B80</f>
        <v>Tropical cyclone</v>
      </c>
      <c r="G82" s="228">
        <f t="shared" si="10"/>
        <v>3.1</v>
      </c>
      <c r="H82" s="54">
        <f t="shared" si="11"/>
        <v>4</v>
      </c>
      <c r="I82" s="117" t="str">
        <f t="shared" si="12"/>
        <v>High</v>
      </c>
      <c r="J82" s="229" t="str">
        <f>INDEX(Trends!$D$3:$D$404,MATCH(C82,Trends!$C$3:$C$404,0))</f>
        <v>Increasing</v>
      </c>
      <c r="K82" s="109" t="str">
        <f>IF(Reliability!B80="x","x",(IF(ROUNDUP(Reliability!B80,0)=1,"Very High",IF(ROUNDUP(Reliability!B80,0)=2,"High",IF(ROUNDUP(Reliability!B80,0)=3,"Medium",IF(ROUNDUP(Reliability!B80,0)=4,"Low","Very Low"))))))</f>
        <v>High</v>
      </c>
      <c r="L82" s="230">
        <f t="shared" si="13"/>
        <v>2.7</v>
      </c>
      <c r="M82" s="236">
        <f>'Impact of the crisis'!N83</f>
        <v>3.7</v>
      </c>
      <c r="N82" s="236">
        <f>'Impact of the crisis'!AB83</f>
        <v>2.1</v>
      </c>
      <c r="O82" s="230">
        <f>'Conditions of people affected'!R83</f>
        <v>3.15</v>
      </c>
      <c r="P82" s="236">
        <f>'Conditions of people affected'!K83</f>
        <v>3.3</v>
      </c>
      <c r="Q82" s="236">
        <f>'Conditions of people affected'!Q83</f>
        <v>3</v>
      </c>
      <c r="R82" s="231">
        <f t="shared" si="14"/>
        <v>3.4</v>
      </c>
      <c r="S82" s="231">
        <f>'Complexity of the crisis'!X83</f>
        <v>3.7</v>
      </c>
      <c r="T82" s="231">
        <f>'Complexity of the crisis'!AN83</f>
        <v>3</v>
      </c>
      <c r="U82" s="124" t="str">
        <f>VLOOKUP(C82,Lists!$C$3:$E$160,3,FALSE)</f>
        <v>Africa</v>
      </c>
      <c r="V82" s="125">
        <v>44769</v>
      </c>
    </row>
    <row r="83" spans="1:22" x14ac:dyDescent="0.35">
      <c r="A83" s="53" t="str">
        <f>'Crisis Indicator Data'!A81</f>
        <v>Refugees from Mali in Mauritania</v>
      </c>
      <c r="B83" s="45" t="str">
        <f>Lists!G81</f>
        <v>Malian refugees</v>
      </c>
      <c r="C83" s="53" t="str">
        <f>'Crisis Indicator Data'!C81</f>
        <v>MRT002</v>
      </c>
      <c r="D83" s="53" t="str">
        <f>'Crisis Indicator Data'!D81</f>
        <v>Mauritania</v>
      </c>
      <c r="E83" s="53" t="str">
        <f>'Crisis Indicator Data'!E81</f>
        <v>MRT</v>
      </c>
      <c r="F83" s="53" t="str">
        <f>'Crisis Indicator Data'!B81</f>
        <v>International displacement</v>
      </c>
      <c r="G83" s="228">
        <f t="shared" si="10"/>
        <v>2.2000000000000002</v>
      </c>
      <c r="H83" s="54">
        <f t="shared" si="11"/>
        <v>3</v>
      </c>
      <c r="I83" s="117" t="str">
        <f t="shared" si="12"/>
        <v>Medium</v>
      </c>
      <c r="J83" s="229" t="str">
        <f>INDEX(Trends!$D$3:$D$404,MATCH(C83,Trends!$C$3:$C$404,0))</f>
        <v>Stable</v>
      </c>
      <c r="K83" s="109" t="str">
        <f>IF(Reliability!B81="x","x",(IF(ROUNDUP(Reliability!B81,0)=1,"Very High",IF(ROUNDUP(Reliability!B81,0)=2,"High",IF(ROUNDUP(Reliability!B81,0)=3,"Medium",IF(ROUNDUP(Reliability!B81,0)=4,"Low","Very Low"))))))</f>
        <v>High</v>
      </c>
      <c r="L83" s="230">
        <f t="shared" si="13"/>
        <v>2.5</v>
      </c>
      <c r="M83" s="236">
        <f>'Impact of the crisis'!N84</f>
        <v>1.8</v>
      </c>
      <c r="N83" s="236">
        <f>'Impact of the crisis'!AB84</f>
        <v>2.8</v>
      </c>
      <c r="O83" s="230">
        <f>'Conditions of people affected'!R84</f>
        <v>2.25</v>
      </c>
      <c r="P83" s="236">
        <f>'Conditions of people affected'!K84</f>
        <v>1.5</v>
      </c>
      <c r="Q83" s="236">
        <f>'Conditions of people affected'!Q84</f>
        <v>3</v>
      </c>
      <c r="R83" s="231">
        <f t="shared" si="14"/>
        <v>2</v>
      </c>
      <c r="S83" s="231">
        <f>'Complexity of the crisis'!X84</f>
        <v>2.4</v>
      </c>
      <c r="T83" s="231">
        <f>'Complexity of the crisis'!AN84</f>
        <v>1.5</v>
      </c>
      <c r="U83" s="124" t="str">
        <f>VLOOKUP(C83,Lists!$C$3:$E$160,3,FALSE)</f>
        <v>Africa</v>
      </c>
      <c r="V83" s="125">
        <v>44768</v>
      </c>
    </row>
    <row r="84" spans="1:22" x14ac:dyDescent="0.35">
      <c r="A84" s="53" t="str">
        <f>'Crisis Indicator Data'!A82</f>
        <v>Food Security in Mauritania</v>
      </c>
      <c r="B84" s="45" t="str">
        <f>Lists!G82</f>
        <v>Food security</v>
      </c>
      <c r="C84" s="53" t="str">
        <f>'Crisis Indicator Data'!C82</f>
        <v>MRT003</v>
      </c>
      <c r="D84" s="53" t="str">
        <f>'Crisis Indicator Data'!D82</f>
        <v>Mauritania</v>
      </c>
      <c r="E84" s="53" t="str">
        <f>'Crisis Indicator Data'!E82</f>
        <v>MRT</v>
      </c>
      <c r="F84" s="53" t="str">
        <f>'Crisis Indicator Data'!B82</f>
        <v>Drought</v>
      </c>
      <c r="G84" s="228">
        <f t="shared" si="10"/>
        <v>2.8</v>
      </c>
      <c r="H84" s="54">
        <f t="shared" si="11"/>
        <v>3</v>
      </c>
      <c r="I84" s="117" t="str">
        <f t="shared" si="12"/>
        <v>Medium</v>
      </c>
      <c r="J84" s="229" t="str">
        <f>INDEX(Trends!$D$3:$D$404,MATCH(C84,Trends!$C$3:$C$404,0))</f>
        <v>Stable</v>
      </c>
      <c r="K84" s="109" t="str">
        <f>IF(Reliability!B82="x","x",(IF(ROUNDUP(Reliability!B82,0)=1,"Very High",IF(ROUNDUP(Reliability!B82,0)=2,"High",IF(ROUNDUP(Reliability!B82,0)=3,"Medium",IF(ROUNDUP(Reliability!B82,0)=4,"Low","Very Low"))))))</f>
        <v>Medium</v>
      </c>
      <c r="L84" s="230">
        <f t="shared" si="13"/>
        <v>2.8</v>
      </c>
      <c r="M84" s="236">
        <f>'Impact of the crisis'!N85</f>
        <v>4.3</v>
      </c>
      <c r="N84" s="236">
        <f>'Impact of the crisis'!AB85</f>
        <v>1.6</v>
      </c>
      <c r="O84" s="230">
        <f>'Conditions of people affected'!R85</f>
        <v>3.1</v>
      </c>
      <c r="P84" s="236">
        <f>'Conditions of people affected'!K85</f>
        <v>3.2</v>
      </c>
      <c r="Q84" s="236">
        <f>'Conditions of people affected'!Q85</f>
        <v>3</v>
      </c>
      <c r="R84" s="231">
        <f t="shared" si="14"/>
        <v>2.2000000000000002</v>
      </c>
      <c r="S84" s="231">
        <f>'Complexity of the crisis'!X85</f>
        <v>2.4</v>
      </c>
      <c r="T84" s="231">
        <f>'Complexity of the crisis'!AN85</f>
        <v>2</v>
      </c>
      <c r="U84" s="124" t="str">
        <f>VLOOKUP(C84,Lists!$C$3:$E$160,3,FALSE)</f>
        <v>Africa</v>
      </c>
      <c r="V84" s="125">
        <v>44768</v>
      </c>
    </row>
    <row r="85" spans="1:22" x14ac:dyDescent="0.35">
      <c r="A85" s="53" t="str">
        <f>'Crisis Indicator Data'!A83</f>
        <v>Complex crisis in Malawi</v>
      </c>
      <c r="B85" s="45" t="str">
        <f>Lists!G83</f>
        <v>Complex</v>
      </c>
      <c r="C85" s="53" t="str">
        <f>'Crisis Indicator Data'!C83</f>
        <v>MWI002</v>
      </c>
      <c r="D85" s="53" t="str">
        <f>'Crisis Indicator Data'!D83</f>
        <v>Malawi</v>
      </c>
      <c r="E85" s="53" t="str">
        <f>'Crisis Indicator Data'!E83</f>
        <v>MWI</v>
      </c>
      <c r="F85" s="53" t="str">
        <f>'Crisis Indicator Data'!B83</f>
        <v>Complex crisis</v>
      </c>
      <c r="G85" s="228">
        <f t="shared" si="10"/>
        <v>3</v>
      </c>
      <c r="H85" s="54">
        <f t="shared" si="11"/>
        <v>3</v>
      </c>
      <c r="I85" s="117" t="str">
        <f t="shared" si="12"/>
        <v>Medium</v>
      </c>
      <c r="J85" s="229" t="str">
        <f>INDEX(Trends!$D$3:$D$404,MATCH(C85,Trends!$C$3:$C$404,0))</f>
        <v>Increasing</v>
      </c>
      <c r="K85" s="109" t="str">
        <f>IF(Reliability!B83="x","x",(IF(ROUNDUP(Reliability!B83,0)=1,"Very High",IF(ROUNDUP(Reliability!B83,0)=2,"High",IF(ROUNDUP(Reliability!B83,0)=3,"Medium",IF(ROUNDUP(Reliability!B83,0)=4,"Low","Very Low"))))))</f>
        <v>Very High</v>
      </c>
      <c r="L85" s="230">
        <f t="shared" si="13"/>
        <v>3.4</v>
      </c>
      <c r="M85" s="236">
        <f>'Impact of the crisis'!N86</f>
        <v>4.4000000000000004</v>
      </c>
      <c r="N85" s="236">
        <f>'Impact of the crisis'!AB86</f>
        <v>2.7</v>
      </c>
      <c r="O85" s="230">
        <f>'Conditions of people affected'!R86</f>
        <v>3.4</v>
      </c>
      <c r="P85" s="236">
        <f>'Conditions of people affected'!K86</f>
        <v>3.8</v>
      </c>
      <c r="Q85" s="236">
        <f>'Conditions of people affected'!Q86</f>
        <v>3</v>
      </c>
      <c r="R85" s="231">
        <f t="shared" si="14"/>
        <v>2</v>
      </c>
      <c r="S85" s="231">
        <f>'Complexity of the crisis'!X86</f>
        <v>2</v>
      </c>
      <c r="T85" s="231">
        <f>'Complexity of the crisis'!AN86</f>
        <v>2</v>
      </c>
      <c r="U85" s="124" t="str">
        <f>VLOOKUP(C85,Lists!$C$3:$E$160,3,FALSE)</f>
        <v>Africa</v>
      </c>
      <c r="V85" s="125">
        <v>44760</v>
      </c>
    </row>
    <row r="86" spans="1:22" x14ac:dyDescent="0.35">
      <c r="A86" s="53" t="str">
        <f>'Crisis Indicator Data'!A84</f>
        <v>Tropical Cyclone Ana in Malawi</v>
      </c>
      <c r="B86" s="45" t="str">
        <f>Lists!G84</f>
        <v>Tropical Cyclone Ana</v>
      </c>
      <c r="C86" s="53" t="str">
        <f>'Crisis Indicator Data'!C84</f>
        <v>MWI004</v>
      </c>
      <c r="D86" s="53" t="str">
        <f>'Crisis Indicator Data'!D84</f>
        <v>Malawi</v>
      </c>
      <c r="E86" s="53" t="str">
        <f>'Crisis Indicator Data'!E84</f>
        <v>MWI</v>
      </c>
      <c r="F86" s="53" t="str">
        <f>'Crisis Indicator Data'!B84</f>
        <v>Tropical cyclone</v>
      </c>
      <c r="G86" s="228">
        <f t="shared" si="10"/>
        <v>2.5</v>
      </c>
      <c r="H86" s="54">
        <f t="shared" si="11"/>
        <v>3</v>
      </c>
      <c r="I86" s="117" t="str">
        <f t="shared" si="12"/>
        <v>Medium</v>
      </c>
      <c r="J86" s="229" t="str">
        <f>INDEX(Trends!$D$3:$D$404,MATCH(C86,Trends!$C$3:$C$404,0))</f>
        <v>Increasing</v>
      </c>
      <c r="K86" s="109" t="str">
        <f>IF(Reliability!B84="x","x",(IF(ROUNDUP(Reliability!B84,0)=1,"Very High",IF(ROUNDUP(Reliability!B84,0)=2,"High",IF(ROUNDUP(Reliability!B84,0)=3,"Medium",IF(ROUNDUP(Reliability!B84,0)=4,"Low","Very Low"))))))</f>
        <v>High</v>
      </c>
      <c r="L86" s="230">
        <f t="shared" si="13"/>
        <v>3.2</v>
      </c>
      <c r="M86" s="236">
        <f>'Impact of the crisis'!N87</f>
        <v>4.2</v>
      </c>
      <c r="N86" s="236">
        <f>'Impact of the crisis'!AB87</f>
        <v>2.5</v>
      </c>
      <c r="O86" s="230">
        <f>'Conditions of people affected'!R87</f>
        <v>2.5499999999999998</v>
      </c>
      <c r="P86" s="236">
        <f>'Conditions of people affected'!K87</f>
        <v>3.1</v>
      </c>
      <c r="Q86" s="236">
        <f>'Conditions of people affected'!Q87</f>
        <v>2</v>
      </c>
      <c r="R86" s="231">
        <f t="shared" si="14"/>
        <v>2</v>
      </c>
      <c r="S86" s="231">
        <f>'Complexity of the crisis'!X87</f>
        <v>2</v>
      </c>
      <c r="T86" s="231">
        <f>'Complexity of the crisis'!AN87</f>
        <v>2</v>
      </c>
      <c r="U86" s="124" t="str">
        <f>VLOOKUP(C86,Lists!$C$3:$E$160,3,FALSE)</f>
        <v>Africa</v>
      </c>
      <c r="V86" s="125">
        <v>44760</v>
      </c>
    </row>
    <row r="87" spans="1:22" x14ac:dyDescent="0.35">
      <c r="A87" s="53" t="str">
        <f>'Crisis Indicator Data'!A85</f>
        <v>International Refugees in Malaysia</v>
      </c>
      <c r="B87" s="45" t="str">
        <f>Lists!G85</f>
        <v>International Refugees</v>
      </c>
      <c r="C87" s="53" t="str">
        <f>'Crisis Indicator Data'!C85</f>
        <v>MYS001</v>
      </c>
      <c r="D87" s="53" t="str">
        <f>'Crisis Indicator Data'!D85</f>
        <v>Malaysia</v>
      </c>
      <c r="E87" s="53" t="str">
        <f>'Crisis Indicator Data'!E85</f>
        <v>MYS</v>
      </c>
      <c r="F87" s="53" t="str">
        <f>'Crisis Indicator Data'!B85</f>
        <v>International displacement</v>
      </c>
      <c r="G87" s="228">
        <f t="shared" si="10"/>
        <v>2.2999999999999998</v>
      </c>
      <c r="H87" s="54">
        <f t="shared" si="11"/>
        <v>3</v>
      </c>
      <c r="I87" s="117" t="str">
        <f t="shared" si="12"/>
        <v>Medium</v>
      </c>
      <c r="J87" s="229" t="str">
        <f>INDEX(Trends!$D$3:$D$404,MATCH(C87,Trends!$C$3:$C$404,0))</f>
        <v>Increasing</v>
      </c>
      <c r="K87" s="109" t="str">
        <f>IF(Reliability!B85="x","x",(IF(ROUNDUP(Reliability!B85,0)=1,"Very High",IF(ROUNDUP(Reliability!B85,0)=2,"High",IF(ROUNDUP(Reliability!B85,0)=3,"Medium",IF(ROUNDUP(Reliability!B85,0)=4,"Low","Very Low"))))))</f>
        <v>High</v>
      </c>
      <c r="L87" s="230">
        <f t="shared" si="13"/>
        <v>2.9</v>
      </c>
      <c r="M87" s="236">
        <f>'Impact of the crisis'!N88</f>
        <v>1.7</v>
      </c>
      <c r="N87" s="236">
        <f>'Impact of the crisis'!AB88</f>
        <v>3.4</v>
      </c>
      <c r="O87" s="230">
        <f>'Conditions of people affected'!R88</f>
        <v>2.0499999999999998</v>
      </c>
      <c r="P87" s="236">
        <f>'Conditions of people affected'!K88</f>
        <v>2.1</v>
      </c>
      <c r="Q87" s="236">
        <f>'Conditions of people affected'!Q88</f>
        <v>2</v>
      </c>
      <c r="R87" s="231">
        <f t="shared" si="14"/>
        <v>2.2000000000000002</v>
      </c>
      <c r="S87" s="231">
        <f>'Complexity of the crisis'!X88</f>
        <v>1.9</v>
      </c>
      <c r="T87" s="231">
        <f>'Complexity of the crisis'!AN88</f>
        <v>2.5</v>
      </c>
      <c r="U87" s="124" t="str">
        <f>VLOOKUP(C87,Lists!$C$3:$E$160,3,FALSE)</f>
        <v>Asia</v>
      </c>
      <c r="V87" s="125">
        <v>44739</v>
      </c>
    </row>
    <row r="88" spans="1:22" x14ac:dyDescent="0.35">
      <c r="A88" s="53" t="str">
        <f>'Crisis Indicator Data'!A86</f>
        <v>Food Security Crisis in Namibia</v>
      </c>
      <c r="B88" s="45" t="str">
        <f>Lists!G86</f>
        <v>Food Security Crisis</v>
      </c>
      <c r="C88" s="53" t="str">
        <f>'Crisis Indicator Data'!C86</f>
        <v>NAM002</v>
      </c>
      <c r="D88" s="53" t="str">
        <f>'Crisis Indicator Data'!D86</f>
        <v>Namibia</v>
      </c>
      <c r="E88" s="53" t="str">
        <f>'Crisis Indicator Data'!E86</f>
        <v>NAM</v>
      </c>
      <c r="F88" s="53" t="str">
        <f>'Crisis Indicator Data'!B86</f>
        <v>Food Security</v>
      </c>
      <c r="G88" s="228">
        <f t="shared" si="10"/>
        <v>2.5</v>
      </c>
      <c r="H88" s="54">
        <f t="shared" si="11"/>
        <v>3</v>
      </c>
      <c r="I88" s="117" t="str">
        <f t="shared" si="12"/>
        <v>Medium</v>
      </c>
      <c r="J88" s="229" t="str">
        <f>INDEX(Trends!$D$3:$D$404,MATCH(C88,Trends!$C$3:$C$404,0))</f>
        <v>Increasing</v>
      </c>
      <c r="K88" s="109" t="str">
        <f>IF(Reliability!B86="x","x",(IF(ROUNDUP(Reliability!B86,0)=1,"Very High",IF(ROUNDUP(Reliability!B86,0)=2,"High",IF(ROUNDUP(Reliability!B86,0)=3,"Medium",IF(ROUNDUP(Reliability!B86,0)=4,"Low","Very Low"))))))</f>
        <v>Medium</v>
      </c>
      <c r="L88" s="230">
        <f t="shared" si="13"/>
        <v>2.8</v>
      </c>
      <c r="M88" s="236">
        <f>'Impact of the crisis'!N89</f>
        <v>4.3</v>
      </c>
      <c r="N88" s="236">
        <f>'Impact of the crisis'!AB89</f>
        <v>1.7</v>
      </c>
      <c r="O88" s="230">
        <f>'Conditions of people affected'!R89</f>
        <v>3.05</v>
      </c>
      <c r="P88" s="236">
        <f>'Conditions of people affected'!K89</f>
        <v>3.1</v>
      </c>
      <c r="Q88" s="236">
        <f>'Conditions of people affected'!Q89</f>
        <v>3</v>
      </c>
      <c r="R88" s="231">
        <f t="shared" si="14"/>
        <v>1.3</v>
      </c>
      <c r="S88" s="231">
        <f>'Complexity of the crisis'!X89</f>
        <v>1.6</v>
      </c>
      <c r="T88" s="231">
        <f>'Complexity of the crisis'!AN89</f>
        <v>1</v>
      </c>
      <c r="U88" s="124" t="str">
        <f>VLOOKUP(C88,Lists!$C$3:$E$160,3,FALSE)</f>
        <v>Africa</v>
      </c>
      <c r="V88" s="125">
        <v>44761</v>
      </c>
    </row>
    <row r="89" spans="1:22" x14ac:dyDescent="0.35">
      <c r="A89" s="53" t="str">
        <f>'Crisis Indicator Data'!A87</f>
        <v>Multiple crises in Niger</v>
      </c>
      <c r="B89" s="45" t="str">
        <f>Lists!G87</f>
        <v>Country level</v>
      </c>
      <c r="C89" s="53" t="str">
        <f>'Crisis Indicator Data'!C87</f>
        <v>NER001</v>
      </c>
      <c r="D89" s="53" t="str">
        <f>'Crisis Indicator Data'!D87</f>
        <v>Niger</v>
      </c>
      <c r="E89" s="53" t="str">
        <f>'Crisis Indicator Data'!E87</f>
        <v>NER</v>
      </c>
      <c r="F89" s="53" t="str">
        <f>'Crisis Indicator Data'!B87</f>
        <v>Multiple crises country</v>
      </c>
      <c r="G89" s="228">
        <f t="shared" si="10"/>
        <v>3.5</v>
      </c>
      <c r="H89" s="54">
        <f t="shared" si="11"/>
        <v>4</v>
      </c>
      <c r="I89" s="117" t="str">
        <f t="shared" si="12"/>
        <v>High</v>
      </c>
      <c r="J89" s="229" t="str">
        <f>INDEX(Trends!$D$3:$D$404,MATCH(C89,Trends!$C$3:$C$404,0))</f>
        <v>Decreasing</v>
      </c>
      <c r="K89" s="109" t="str">
        <f>IF(Reliability!B87="x","x",(IF(ROUNDUP(Reliability!B87,0)=1,"Very High",IF(ROUNDUP(Reliability!B87,0)=2,"High",IF(ROUNDUP(Reliability!B87,0)=3,"Medium",IF(ROUNDUP(Reliability!B87,0)=4,"Low","Very Low"))))))</f>
        <v>Very High</v>
      </c>
      <c r="L89" s="230">
        <f t="shared" si="13"/>
        <v>4.0999999999999996</v>
      </c>
      <c r="M89" s="236">
        <f>'Impact of the crisis'!N90</f>
        <v>4.9000000000000004</v>
      </c>
      <c r="N89" s="236">
        <f>'Impact of the crisis'!AB90</f>
        <v>3.5</v>
      </c>
      <c r="O89" s="230">
        <f>'Conditions of people affected'!R90</f>
        <v>3.65</v>
      </c>
      <c r="P89" s="236">
        <f>'Conditions of people affected'!K90</f>
        <v>4.3</v>
      </c>
      <c r="Q89" s="236">
        <f>'Conditions of people affected'!Q90</f>
        <v>3</v>
      </c>
      <c r="R89" s="231">
        <f t="shared" si="14"/>
        <v>2.9</v>
      </c>
      <c r="S89" s="231">
        <f>'Complexity of the crisis'!X90</f>
        <v>2.8</v>
      </c>
      <c r="T89" s="231">
        <f>'Complexity of the crisis'!AN90</f>
        <v>3</v>
      </c>
      <c r="U89" s="124" t="str">
        <f>VLOOKUP(C89,Lists!$C$3:$E$160,3,FALSE)</f>
        <v>Africa</v>
      </c>
      <c r="V89" s="125">
        <v>44742</v>
      </c>
    </row>
    <row r="90" spans="1:22" x14ac:dyDescent="0.35">
      <c r="A90" s="53" t="str">
        <f>'Crisis Indicator Data'!A88</f>
        <v>Boko Haram in Niger</v>
      </c>
      <c r="B90" s="45" t="str">
        <f>Lists!G88</f>
        <v>Boko Haram</v>
      </c>
      <c r="C90" s="53" t="str">
        <f>'Crisis Indicator Data'!C88</f>
        <v>NER002</v>
      </c>
      <c r="D90" s="53" t="str">
        <f>'Crisis Indicator Data'!D88</f>
        <v>Niger</v>
      </c>
      <c r="E90" s="53" t="str">
        <f>'Crisis Indicator Data'!E88</f>
        <v>NER</v>
      </c>
      <c r="F90" s="53" t="str">
        <f>'Crisis Indicator Data'!B88</f>
        <v>Conflict</v>
      </c>
      <c r="G90" s="228">
        <f t="shared" si="10"/>
        <v>2.9</v>
      </c>
      <c r="H90" s="54">
        <f t="shared" si="11"/>
        <v>3</v>
      </c>
      <c r="I90" s="117" t="str">
        <f t="shared" si="12"/>
        <v>Medium</v>
      </c>
      <c r="J90" s="229" t="str">
        <f>INDEX(Trends!$D$3:$D$404,MATCH(C90,Trends!$C$3:$C$404,0))</f>
        <v>Decreasing</v>
      </c>
      <c r="K90" s="109" t="str">
        <f>IF(Reliability!B88="x","x",(IF(ROUNDUP(Reliability!B88,0)=1,"Very High",IF(ROUNDUP(Reliability!B88,0)=2,"High",IF(ROUNDUP(Reliability!B88,0)=3,"Medium",IF(ROUNDUP(Reliability!B88,0)=4,"Low","Very Low"))))))</f>
        <v>Medium</v>
      </c>
      <c r="L90" s="230">
        <f t="shared" si="13"/>
        <v>2.6</v>
      </c>
      <c r="M90" s="236">
        <f>'Impact of the crisis'!N91</f>
        <v>1.2</v>
      </c>
      <c r="N90" s="236">
        <f>'Impact of the crisis'!AB91</f>
        <v>3.1</v>
      </c>
      <c r="O90" s="230">
        <f>'Conditions of people affected'!R91</f>
        <v>2.7</v>
      </c>
      <c r="P90" s="236">
        <f>'Conditions of people affected'!K91</f>
        <v>2.4</v>
      </c>
      <c r="Q90" s="236">
        <f>'Conditions of people affected'!Q91</f>
        <v>3</v>
      </c>
      <c r="R90" s="231">
        <f t="shared" si="14"/>
        <v>3.5</v>
      </c>
      <c r="S90" s="231">
        <f>'Complexity of the crisis'!X91</f>
        <v>2.8</v>
      </c>
      <c r="T90" s="231">
        <f>'Complexity of the crisis'!AN91</f>
        <v>4</v>
      </c>
      <c r="U90" s="124" t="str">
        <f>VLOOKUP(C90,Lists!$C$3:$E$160,3,FALSE)</f>
        <v>Africa</v>
      </c>
      <c r="V90" s="125">
        <v>44676</v>
      </c>
    </row>
    <row r="91" spans="1:22" x14ac:dyDescent="0.35">
      <c r="A91" s="53" t="str">
        <f>'Crisis Indicator Data'!A89</f>
        <v>Mali/Burkina Faso conflict</v>
      </c>
      <c r="B91" s="45" t="str">
        <f>Lists!G89</f>
        <v xml:space="preserve">Cross-border violence </v>
      </c>
      <c r="C91" s="53" t="str">
        <f>'Crisis Indicator Data'!C89</f>
        <v>NER003</v>
      </c>
      <c r="D91" s="53" t="str">
        <f>'Crisis Indicator Data'!D89</f>
        <v>Niger</v>
      </c>
      <c r="E91" s="53" t="str">
        <f>'Crisis Indicator Data'!E89</f>
        <v>NER</v>
      </c>
      <c r="F91" s="53" t="str">
        <f>'Crisis Indicator Data'!B89</f>
        <v>Conflict</v>
      </c>
      <c r="G91" s="228">
        <f t="shared" si="10"/>
        <v>3.3</v>
      </c>
      <c r="H91" s="54">
        <f t="shared" si="11"/>
        <v>4</v>
      </c>
      <c r="I91" s="117" t="str">
        <f t="shared" si="12"/>
        <v>High</v>
      </c>
      <c r="J91" s="229" t="str">
        <f>INDEX(Trends!$D$3:$D$404,MATCH(C91,Trends!$C$3:$C$404,0))</f>
        <v>Stable</v>
      </c>
      <c r="K91" s="109" t="str">
        <f>IF(Reliability!B89="x","x",(IF(ROUNDUP(Reliability!B89,0)=1,"Very High",IF(ROUNDUP(Reliability!B89,0)=2,"High",IF(ROUNDUP(Reliability!B89,0)=3,"Medium",IF(ROUNDUP(Reliability!B89,0)=4,"Low","Very Low"))))))</f>
        <v>Medium</v>
      </c>
      <c r="L91" s="230">
        <f t="shared" si="13"/>
        <v>3</v>
      </c>
      <c r="M91" s="236">
        <f>'Impact of the crisis'!N92</f>
        <v>2.4</v>
      </c>
      <c r="N91" s="236">
        <f>'Impact of the crisis'!AB92</f>
        <v>3.3</v>
      </c>
      <c r="O91" s="230">
        <f>'Conditions of people affected'!R92</f>
        <v>3.25</v>
      </c>
      <c r="P91" s="236">
        <f>'Conditions of people affected'!K92</f>
        <v>3.5</v>
      </c>
      <c r="Q91" s="236">
        <f>'Conditions of people affected'!Q92</f>
        <v>3</v>
      </c>
      <c r="R91" s="231">
        <f t="shared" si="14"/>
        <v>3.5</v>
      </c>
      <c r="S91" s="231">
        <f>'Complexity of the crisis'!X92</f>
        <v>2.8</v>
      </c>
      <c r="T91" s="231">
        <f>'Complexity of the crisis'!AN92</f>
        <v>4</v>
      </c>
      <c r="U91" s="124" t="str">
        <f>VLOOKUP(C91,Lists!$C$3:$E$160,3,FALSE)</f>
        <v>Africa</v>
      </c>
      <c r="V91" s="125">
        <v>44676</v>
      </c>
    </row>
    <row r="92" spans="1:22" x14ac:dyDescent="0.35">
      <c r="A92" s="53" t="str">
        <f>'Crisis Indicator Data'!A90</f>
        <v>Nigerian Refugees</v>
      </c>
      <c r="B92" s="45" t="str">
        <f>Lists!G90</f>
        <v>Nigerian Refugees</v>
      </c>
      <c r="C92" s="53" t="str">
        <f>'Crisis Indicator Data'!C90</f>
        <v>NER004</v>
      </c>
      <c r="D92" s="53" t="str">
        <f>'Crisis Indicator Data'!D90</f>
        <v>Niger</v>
      </c>
      <c r="E92" s="53" t="str">
        <f>'Crisis Indicator Data'!E90</f>
        <v>NER</v>
      </c>
      <c r="F92" s="53" t="str">
        <f>'Crisis Indicator Data'!B90</f>
        <v>International displacement</v>
      </c>
      <c r="G92" s="228">
        <f t="shared" si="10"/>
        <v>2.7</v>
      </c>
      <c r="H92" s="54">
        <f t="shared" si="11"/>
        <v>3</v>
      </c>
      <c r="I92" s="117" t="str">
        <f t="shared" si="12"/>
        <v>Medium</v>
      </c>
      <c r="J92" s="229" t="str">
        <f>INDEX(Trends!$D$3:$D$404,MATCH(C92,Trends!$C$3:$C$404,0))</f>
        <v>Stable</v>
      </c>
      <c r="K92" s="109" t="str">
        <f>IF(Reliability!B90="x","x",(IF(ROUNDUP(Reliability!B90,0)=1,"Very High",IF(ROUNDUP(Reliability!B90,0)=2,"High",IF(ROUNDUP(Reliability!B90,0)=3,"Medium",IF(ROUNDUP(Reliability!B90,0)=4,"Low","Very Low"))))))</f>
        <v>Medium</v>
      </c>
      <c r="L92" s="230">
        <f t="shared" si="13"/>
        <v>2.1</v>
      </c>
      <c r="M92" s="236">
        <f>'Impact of the crisis'!N93</f>
        <v>0.6</v>
      </c>
      <c r="N92" s="236">
        <f>'Impact of the crisis'!AB93</f>
        <v>2.7</v>
      </c>
      <c r="O92" s="230">
        <f>'Conditions of people affected'!R93</f>
        <v>3.05</v>
      </c>
      <c r="P92" s="236">
        <f>'Conditions of people affected'!K93</f>
        <v>3.1</v>
      </c>
      <c r="Q92" s="236">
        <f>'Conditions of people affected'!Q93</f>
        <v>3</v>
      </c>
      <c r="R92" s="231">
        <f t="shared" si="14"/>
        <v>2.4</v>
      </c>
      <c r="S92" s="231">
        <f>'Complexity of the crisis'!X93</f>
        <v>2.8</v>
      </c>
      <c r="T92" s="231">
        <f>'Complexity of the crisis'!AN93</f>
        <v>2</v>
      </c>
      <c r="U92" s="124" t="str">
        <f>VLOOKUP(C92,Lists!$C$3:$E$160,3,FALSE)</f>
        <v>Africa</v>
      </c>
      <c r="V92" s="125">
        <v>44676</v>
      </c>
    </row>
    <row r="93" spans="1:22" x14ac:dyDescent="0.35">
      <c r="A93" s="53" t="str">
        <f>'Crisis Indicator Data'!A91</f>
        <v>Complex crisis in Nigeria</v>
      </c>
      <c r="B93" s="45" t="str">
        <f>Lists!G91</f>
        <v>Complex crisis</v>
      </c>
      <c r="C93" s="53" t="str">
        <f>'Crisis Indicator Data'!C91</f>
        <v>NGA001</v>
      </c>
      <c r="D93" s="53" t="str">
        <f>'Crisis Indicator Data'!D91</f>
        <v>Nigeria</v>
      </c>
      <c r="E93" s="53" t="str">
        <f>'Crisis Indicator Data'!E91</f>
        <v>NGA</v>
      </c>
      <c r="F93" s="53" t="str">
        <f>'Crisis Indicator Data'!B91</f>
        <v>Complex crisis</v>
      </c>
      <c r="G93" s="228">
        <f t="shared" si="10"/>
        <v>4.0999999999999996</v>
      </c>
      <c r="H93" s="54">
        <f t="shared" si="11"/>
        <v>5</v>
      </c>
      <c r="I93" s="117" t="str">
        <f t="shared" si="12"/>
        <v>Very High</v>
      </c>
      <c r="J93" s="229" t="str">
        <f>INDEX(Trends!$D$3:$D$404,MATCH(C93,Trends!$C$3:$C$404,0))</f>
        <v>Decreasing</v>
      </c>
      <c r="K93" s="109" t="str">
        <f>IF(Reliability!B91="x","x",(IF(ROUNDUP(Reliability!B91,0)=1,"Very High",IF(ROUNDUP(Reliability!B91,0)=2,"High",IF(ROUNDUP(Reliability!B91,0)=3,"Medium",IF(ROUNDUP(Reliability!B91,0)=4,"Low","Very Low"))))))</f>
        <v>High</v>
      </c>
      <c r="L93" s="230">
        <f t="shared" si="13"/>
        <v>4.5</v>
      </c>
      <c r="M93" s="236">
        <f>'Impact of the crisis'!N94</f>
        <v>5</v>
      </c>
      <c r="N93" s="236">
        <f>'Impact of the crisis'!AB94</f>
        <v>4.0999999999999996</v>
      </c>
      <c r="O93" s="230">
        <f>'Conditions of people affected'!R94</f>
        <v>4</v>
      </c>
      <c r="P93" s="236">
        <f>'Conditions of people affected'!K94</f>
        <v>5</v>
      </c>
      <c r="Q93" s="236">
        <f>'Conditions of people affected'!Q94</f>
        <v>3</v>
      </c>
      <c r="R93" s="231">
        <f t="shared" si="14"/>
        <v>4</v>
      </c>
      <c r="S93" s="231">
        <f>'Complexity of the crisis'!X94</f>
        <v>3.4</v>
      </c>
      <c r="T93" s="231">
        <f>'Complexity of the crisis'!AN94</f>
        <v>4.5</v>
      </c>
      <c r="U93" s="124" t="str">
        <f>VLOOKUP(C93,Lists!$C$3:$E$160,3,FALSE)</f>
        <v>Africa</v>
      </c>
      <c r="V93" s="125">
        <v>44767</v>
      </c>
    </row>
    <row r="94" spans="1:22" x14ac:dyDescent="0.35">
      <c r="A94" s="53" t="str">
        <f>'Crisis Indicator Data'!A92</f>
        <v>Middle belt conflict</v>
      </c>
      <c r="B94" s="45" t="str">
        <f>Lists!G92</f>
        <v>Middle Belt</v>
      </c>
      <c r="C94" s="53" t="str">
        <f>'Crisis Indicator Data'!C92</f>
        <v>NGA003</v>
      </c>
      <c r="D94" s="53" t="str">
        <f>'Crisis Indicator Data'!D92</f>
        <v>Nigeria</v>
      </c>
      <c r="E94" s="53" t="str">
        <f>'Crisis Indicator Data'!E92</f>
        <v>NGA</v>
      </c>
      <c r="F94" s="53" t="str">
        <f>'Crisis Indicator Data'!B92</f>
        <v>Conflict</v>
      </c>
      <c r="G94" s="228">
        <f t="shared" si="10"/>
        <v>3.3</v>
      </c>
      <c r="H94" s="54">
        <f t="shared" si="11"/>
        <v>4</v>
      </c>
      <c r="I94" s="117" t="str">
        <f t="shared" si="12"/>
        <v>High</v>
      </c>
      <c r="J94" s="229" t="str">
        <f>INDEX(Trends!$D$3:$D$404,MATCH(C94,Trends!$C$3:$C$404,0))</f>
        <v>Stable</v>
      </c>
      <c r="K94" s="109" t="str">
        <f>IF(Reliability!B92="x","x",(IF(ROUNDUP(Reliability!B92,0)=1,"Very High",IF(ROUNDUP(Reliability!B92,0)=2,"High",IF(ROUNDUP(Reliability!B92,0)=3,"Medium",IF(ROUNDUP(Reliability!B92,0)=4,"Low","Very Low"))))))</f>
        <v>High</v>
      </c>
      <c r="L94" s="230">
        <f t="shared" si="13"/>
        <v>3.1</v>
      </c>
      <c r="M94" s="236">
        <f>'Impact of the crisis'!N95</f>
        <v>2.2999999999999998</v>
      </c>
      <c r="N94" s="236">
        <f>'Impact of the crisis'!AB95</f>
        <v>3.4</v>
      </c>
      <c r="O94" s="230">
        <f>'Conditions of people affected'!R95</f>
        <v>3.3</v>
      </c>
      <c r="P94" s="236">
        <f>'Conditions of people affected'!K95</f>
        <v>3.6</v>
      </c>
      <c r="Q94" s="236">
        <f>'Conditions of people affected'!Q95</f>
        <v>3</v>
      </c>
      <c r="R94" s="231">
        <f t="shared" si="14"/>
        <v>3.5</v>
      </c>
      <c r="S94" s="231">
        <f>'Complexity of the crisis'!X95</f>
        <v>3.4</v>
      </c>
      <c r="T94" s="231">
        <f>'Complexity of the crisis'!AN95</f>
        <v>3.5</v>
      </c>
      <c r="U94" s="124" t="str">
        <f>VLOOKUP(C94,Lists!$C$3:$E$160,3,FALSE)</f>
        <v>Africa</v>
      </c>
      <c r="V94" s="125">
        <v>44767</v>
      </c>
    </row>
    <row r="95" spans="1:22" x14ac:dyDescent="0.35">
      <c r="A95" s="53" t="str">
        <f>'Crisis Indicator Data'!A93</f>
        <v>Boko Haram crisis in Nigeria</v>
      </c>
      <c r="B95" s="45" t="str">
        <f>Lists!G93</f>
        <v xml:space="preserve">Boko Haram </v>
      </c>
      <c r="C95" s="53" t="str">
        <f>'Crisis Indicator Data'!C93</f>
        <v>NGA004</v>
      </c>
      <c r="D95" s="53" t="str">
        <f>'Crisis Indicator Data'!D93</f>
        <v>Nigeria</v>
      </c>
      <c r="E95" s="53" t="str">
        <f>'Crisis Indicator Data'!E93</f>
        <v>NGA</v>
      </c>
      <c r="F95" s="53" t="str">
        <f>'Crisis Indicator Data'!B93</f>
        <v>Conflict</v>
      </c>
      <c r="G95" s="228">
        <f t="shared" si="10"/>
        <v>4.0999999999999996</v>
      </c>
      <c r="H95" s="54">
        <f t="shared" si="11"/>
        <v>5</v>
      </c>
      <c r="I95" s="117" t="str">
        <f t="shared" si="12"/>
        <v>Very High</v>
      </c>
      <c r="J95" s="229" t="str">
        <f>INDEX(Trends!$D$3:$D$404,MATCH(C95,Trends!$C$3:$C$404,0))</f>
        <v>Stable</v>
      </c>
      <c r="K95" s="109" t="str">
        <f>IF(Reliability!B93="x","x",(IF(ROUNDUP(Reliability!B93,0)=1,"Very High",IF(ROUNDUP(Reliability!B93,0)=2,"High",IF(ROUNDUP(Reliability!B93,0)=3,"Medium",IF(ROUNDUP(Reliability!B93,0)=4,"Low","Very Low"))))))</f>
        <v>High</v>
      </c>
      <c r="L95" s="230">
        <f t="shared" si="13"/>
        <v>4.0999999999999996</v>
      </c>
      <c r="M95" s="236">
        <f>'Impact of the crisis'!N96</f>
        <v>2.2000000000000002</v>
      </c>
      <c r="N95" s="236">
        <f>'Impact of the crisis'!AB96</f>
        <v>4.7</v>
      </c>
      <c r="O95" s="230">
        <f>'Conditions of people affected'!R96</f>
        <v>4.45</v>
      </c>
      <c r="P95" s="236">
        <f>'Conditions of people affected'!K96</f>
        <v>4.9000000000000004</v>
      </c>
      <c r="Q95" s="236">
        <f>'Conditions of people affected'!Q96</f>
        <v>4</v>
      </c>
      <c r="R95" s="231">
        <f t="shared" si="14"/>
        <v>3.7</v>
      </c>
      <c r="S95" s="231">
        <f>'Complexity of the crisis'!X96</f>
        <v>3.4</v>
      </c>
      <c r="T95" s="231">
        <f>'Complexity of the crisis'!AN96</f>
        <v>4</v>
      </c>
      <c r="U95" s="124" t="str">
        <f>VLOOKUP(C95,Lists!$C$3:$E$160,3,FALSE)</f>
        <v>Africa</v>
      </c>
      <c r="V95" s="125">
        <v>44767</v>
      </c>
    </row>
    <row r="96" spans="1:22" x14ac:dyDescent="0.35">
      <c r="A96" s="53" t="str">
        <f>'Crisis Indicator Data'!A94</f>
        <v>Northwest Banditry</v>
      </c>
      <c r="B96" s="45" t="str">
        <f>Lists!G94</f>
        <v>Northwest Banditry</v>
      </c>
      <c r="C96" s="53" t="str">
        <f>'Crisis Indicator Data'!C94</f>
        <v>NGA007</v>
      </c>
      <c r="D96" s="53" t="str">
        <f>'Crisis Indicator Data'!D94</f>
        <v>Nigeria</v>
      </c>
      <c r="E96" s="53" t="str">
        <f>'Crisis Indicator Data'!E94</f>
        <v>NGA</v>
      </c>
      <c r="F96" s="53" t="str">
        <f>'Crisis Indicator Data'!B94</f>
        <v>Other type of violence</v>
      </c>
      <c r="G96" s="228">
        <f t="shared" si="10"/>
        <v>3.7</v>
      </c>
      <c r="H96" s="54">
        <f t="shared" si="11"/>
        <v>4</v>
      </c>
      <c r="I96" s="117" t="str">
        <f t="shared" si="12"/>
        <v>High</v>
      </c>
      <c r="J96" s="229" t="str">
        <f>INDEX(Trends!$D$3:$D$404,MATCH(C96,Trends!$C$3:$C$404,0))</f>
        <v>Stable</v>
      </c>
      <c r="K96" s="109" t="str">
        <f>IF(Reliability!B94="x","x",(IF(ROUNDUP(Reliability!B94,0)=1,"Very High",IF(ROUNDUP(Reliability!B94,0)=2,"High",IF(ROUNDUP(Reliability!B94,0)=3,"Medium",IF(ROUNDUP(Reliability!B94,0)=4,"Low","Very Low"))))))</f>
        <v>High</v>
      </c>
      <c r="L96" s="230">
        <f t="shared" si="13"/>
        <v>3.3</v>
      </c>
      <c r="M96" s="236">
        <f>'Impact of the crisis'!N97</f>
        <v>2.8</v>
      </c>
      <c r="N96" s="236">
        <f>'Impact of the crisis'!AB97</f>
        <v>3.5</v>
      </c>
      <c r="O96" s="230">
        <f>'Conditions of people affected'!R97</f>
        <v>3.8</v>
      </c>
      <c r="P96" s="236">
        <f>'Conditions of people affected'!K97</f>
        <v>4.5999999999999996</v>
      </c>
      <c r="Q96" s="236">
        <f>'Conditions of people affected'!Q97</f>
        <v>3</v>
      </c>
      <c r="R96" s="231">
        <f t="shared" si="14"/>
        <v>3.7</v>
      </c>
      <c r="S96" s="231">
        <f>'Complexity of the crisis'!X97</f>
        <v>3.4</v>
      </c>
      <c r="T96" s="231">
        <f>'Complexity of the crisis'!AN97</f>
        <v>4</v>
      </c>
      <c r="U96" s="124" t="str">
        <f>VLOOKUP(C96,Lists!$C$3:$E$160,3,FALSE)</f>
        <v>Africa</v>
      </c>
      <c r="V96" s="125">
        <v>44767</v>
      </c>
    </row>
    <row r="97" spans="1:22" x14ac:dyDescent="0.35">
      <c r="A97" s="53" t="str">
        <f>'Crisis Indicator Data'!A95</f>
        <v>Cameroonian Refugees in Nigeria</v>
      </c>
      <c r="B97" s="45" t="str">
        <f>Lists!G95</f>
        <v>Cameroonian Refugees</v>
      </c>
      <c r="C97" s="53" t="str">
        <f>'Crisis Indicator Data'!C95</f>
        <v>NGA008</v>
      </c>
      <c r="D97" s="53" t="str">
        <f>'Crisis Indicator Data'!D95</f>
        <v>Nigeria</v>
      </c>
      <c r="E97" s="53" t="str">
        <f>'Crisis Indicator Data'!E95</f>
        <v>NGA</v>
      </c>
      <c r="F97" s="53" t="str">
        <f>'Crisis Indicator Data'!B95</f>
        <v>International displacement</v>
      </c>
      <c r="G97" s="228">
        <f t="shared" si="10"/>
        <v>2.2000000000000002</v>
      </c>
      <c r="H97" s="54">
        <f t="shared" si="11"/>
        <v>3</v>
      </c>
      <c r="I97" s="117" t="str">
        <f t="shared" si="12"/>
        <v>Medium</v>
      </c>
      <c r="J97" s="229" t="str">
        <f>INDEX(Trends!$D$3:$D$404,MATCH(C97,Trends!$C$3:$C$404,0))</f>
        <v>Stable</v>
      </c>
      <c r="K97" s="109" t="str">
        <f>IF(Reliability!B95="x","x",(IF(ROUNDUP(Reliability!B95,0)=1,"Very High",IF(ROUNDUP(Reliability!B95,0)=2,"High",IF(ROUNDUP(Reliability!B95,0)=3,"Medium",IF(ROUNDUP(Reliability!B95,0)=4,"Low","Very Low"))))))</f>
        <v>High</v>
      </c>
      <c r="L97" s="230">
        <f t="shared" si="13"/>
        <v>2.2999999999999998</v>
      </c>
      <c r="M97" s="236">
        <f>'Impact of the crisis'!N98</f>
        <v>2</v>
      </c>
      <c r="N97" s="236">
        <f>'Impact of the crisis'!AB98</f>
        <v>2.5</v>
      </c>
      <c r="O97" s="230">
        <f>'Conditions of people affected'!R98</f>
        <v>1.25</v>
      </c>
      <c r="P97" s="236">
        <f>'Conditions of people affected'!K98</f>
        <v>1.5</v>
      </c>
      <c r="Q97" s="236">
        <f>'Conditions of people affected'!Q98</f>
        <v>1</v>
      </c>
      <c r="R97" s="231">
        <f t="shared" si="14"/>
        <v>3.5</v>
      </c>
      <c r="S97" s="231">
        <f>'Complexity of the crisis'!X98</f>
        <v>3.4</v>
      </c>
      <c r="T97" s="231">
        <f>'Complexity of the crisis'!AN98</f>
        <v>3.5</v>
      </c>
      <c r="U97" s="124" t="str">
        <f>VLOOKUP(C97,Lists!$C$3:$E$160,3,FALSE)</f>
        <v>Africa</v>
      </c>
      <c r="V97" s="125">
        <v>44767</v>
      </c>
    </row>
    <row r="98" spans="1:22" x14ac:dyDescent="0.35">
      <c r="A98" s="53" t="str">
        <f>'Crisis Indicator Data'!A96</f>
        <v>Socioeconomic crisis in Nicaragua</v>
      </c>
      <c r="B98" s="45" t="str">
        <f>Lists!G96</f>
        <v>Socioeconomic crisis</v>
      </c>
      <c r="C98" s="53" t="str">
        <f>'Crisis Indicator Data'!C96</f>
        <v>NIC001</v>
      </c>
      <c r="D98" s="53" t="str">
        <f>'Crisis Indicator Data'!D96</f>
        <v>Nicaragua</v>
      </c>
      <c r="E98" s="53" t="str">
        <f>'Crisis Indicator Data'!E96</f>
        <v>NIC</v>
      </c>
      <c r="F98" s="53" t="str">
        <f>'Crisis Indicator Data'!B96</f>
        <v>Political and economic crisis</v>
      </c>
      <c r="G98" s="228" t="str">
        <f t="shared" si="10"/>
        <v>x</v>
      </c>
      <c r="H98" s="54" t="str">
        <f t="shared" si="11"/>
        <v>x</v>
      </c>
      <c r="I98" s="117" t="str">
        <f t="shared" si="12"/>
        <v>x</v>
      </c>
      <c r="J98" s="229" t="str">
        <f>INDEX(Trends!$D$3:$D$404,MATCH(C98,Trends!$C$3:$C$404,0))</f>
        <v>Stable</v>
      </c>
      <c r="K98" s="109" t="str">
        <f>IF(Reliability!B96="x","x",(IF(ROUNDUP(Reliability!B96,0)=1,"Very High",IF(ROUNDUP(Reliability!B96,0)=2,"High",IF(ROUNDUP(Reliability!B96,0)=3,"Medium",IF(ROUNDUP(Reliability!B96,0)=4,"Low","Very Low"))))))</f>
        <v>High</v>
      </c>
      <c r="L98" s="230">
        <f t="shared" si="13"/>
        <v>3.1</v>
      </c>
      <c r="M98" s="236">
        <f>'Impact of the crisis'!N99</f>
        <v>4</v>
      </c>
      <c r="N98" s="236">
        <f>'Impact of the crisis'!AB99</f>
        <v>2.6</v>
      </c>
      <c r="O98" s="230" t="str">
        <f>'Conditions of people affected'!R99</f>
        <v>x</v>
      </c>
      <c r="P98" s="236" t="str">
        <f>'Conditions of people affected'!K99</f>
        <v>x</v>
      </c>
      <c r="Q98" s="236" t="str">
        <f>'Conditions of people affected'!Q99</f>
        <v>x</v>
      </c>
      <c r="R98" s="231">
        <f t="shared" si="14"/>
        <v>3</v>
      </c>
      <c r="S98" s="231">
        <f>'Complexity of the crisis'!X99</f>
        <v>2.9</v>
      </c>
      <c r="T98" s="231">
        <f>'Complexity of the crisis'!AN99</f>
        <v>3</v>
      </c>
      <c r="U98" s="124" t="str">
        <f>VLOOKUP(C98,Lists!$C$3:$E$160,3,FALSE)</f>
        <v>Americas</v>
      </c>
      <c r="V98" s="125">
        <v>44768</v>
      </c>
    </row>
    <row r="99" spans="1:22" x14ac:dyDescent="0.35">
      <c r="A99" s="53" t="str">
        <f>'Crisis Indicator Data'!A97</f>
        <v>Complex crisis in Pakistan</v>
      </c>
      <c r="B99" s="45" t="str">
        <f>Lists!G97</f>
        <v>Complex crisis</v>
      </c>
      <c r="C99" s="53" t="str">
        <f>'Crisis Indicator Data'!C97</f>
        <v>PAK001</v>
      </c>
      <c r="D99" s="53" t="str">
        <f>'Crisis Indicator Data'!D97</f>
        <v>Pakistan</v>
      </c>
      <c r="E99" s="53" t="str">
        <f>'Crisis Indicator Data'!E97</f>
        <v>PAK</v>
      </c>
      <c r="F99" s="53" t="str">
        <f>'Crisis Indicator Data'!B97</f>
        <v>Complex crisis</v>
      </c>
      <c r="G99" s="228">
        <f t="shared" si="10"/>
        <v>3.7</v>
      </c>
      <c r="H99" s="54">
        <f t="shared" si="11"/>
        <v>4</v>
      </c>
      <c r="I99" s="117" t="str">
        <f t="shared" si="12"/>
        <v>High</v>
      </c>
      <c r="J99" s="229" t="str">
        <f>INDEX(Trends!$D$3:$D$404,MATCH(C99,Trends!$C$3:$C$404,0))</f>
        <v>Increasing</v>
      </c>
      <c r="K99" s="109" t="str">
        <f>IF(Reliability!B97="x","x",(IF(ROUNDUP(Reliability!B97,0)=1,"Very High",IF(ROUNDUP(Reliability!B97,0)=2,"High",IF(ROUNDUP(Reliability!B97,0)=3,"Medium",IF(ROUNDUP(Reliability!B97,0)=4,"Low","Very Low"))))))</f>
        <v>High</v>
      </c>
      <c r="L99" s="230">
        <f t="shared" si="13"/>
        <v>4.2</v>
      </c>
      <c r="M99" s="236">
        <f>'Impact of the crisis'!N100</f>
        <v>5</v>
      </c>
      <c r="N99" s="236">
        <f>'Impact of the crisis'!AB100</f>
        <v>3.7</v>
      </c>
      <c r="O99" s="230">
        <f>'Conditions of people affected'!R100</f>
        <v>3.5</v>
      </c>
      <c r="P99" s="236">
        <f>'Conditions of people affected'!K100</f>
        <v>5</v>
      </c>
      <c r="Q99" s="236">
        <f>'Conditions of people affected'!Q100</f>
        <v>2</v>
      </c>
      <c r="R99" s="231">
        <f t="shared" si="14"/>
        <v>3.6</v>
      </c>
      <c r="S99" s="231">
        <f>'Complexity of the crisis'!X100</f>
        <v>3.2</v>
      </c>
      <c r="T99" s="231">
        <f>'Complexity of the crisis'!AN100</f>
        <v>4</v>
      </c>
      <c r="U99" s="124" t="str">
        <f>VLOOKUP(C99,Lists!$C$3:$E$160,3,FALSE)</f>
        <v>Asia</v>
      </c>
      <c r="V99" s="125">
        <v>44770</v>
      </c>
    </row>
    <row r="100" spans="1:22" x14ac:dyDescent="0.35">
      <c r="A100" s="53" t="str">
        <f>'Crisis Indicator Data'!A98</f>
        <v>Kashmir conflict in Pakistan</v>
      </c>
      <c r="B100" s="45" t="str">
        <f>Lists!G98</f>
        <v>Kashmir conflict</v>
      </c>
      <c r="C100" s="53" t="str">
        <f>'Crisis Indicator Data'!C98</f>
        <v>PAK004</v>
      </c>
      <c r="D100" s="53" t="str">
        <f>'Crisis Indicator Data'!D98</f>
        <v>Pakistan</v>
      </c>
      <c r="E100" s="53" t="str">
        <f>'Crisis Indicator Data'!E98</f>
        <v>PAK</v>
      </c>
      <c r="F100" s="53" t="str">
        <f>'Crisis Indicator Data'!B98</f>
        <v>Conflict</v>
      </c>
      <c r="G100" s="228" t="str">
        <f t="shared" si="10"/>
        <v>x</v>
      </c>
      <c r="H100" s="54" t="str">
        <f t="shared" si="11"/>
        <v>x</v>
      </c>
      <c r="I100" s="117" t="str">
        <f t="shared" si="12"/>
        <v>x</v>
      </c>
      <c r="J100" s="229" t="str">
        <f>INDEX(Trends!$D$3:$D$404,MATCH(C100,Trends!$C$3:$C$404,0))</f>
        <v>-</v>
      </c>
      <c r="K100" s="109" t="str">
        <f>IF(Reliability!B98="x","x",(IF(ROUNDUP(Reliability!B98,0)=1,"Very High",IF(ROUNDUP(Reliability!B98,0)=2,"High",IF(ROUNDUP(Reliability!B98,0)=3,"Medium",IF(ROUNDUP(Reliability!B98,0)=4,"Low","Very Low"))))))</f>
        <v>Very Low</v>
      </c>
      <c r="L100" s="230">
        <f t="shared" si="13"/>
        <v>0.4</v>
      </c>
      <c r="M100" s="236">
        <f>'Impact of the crisis'!N101</f>
        <v>1</v>
      </c>
      <c r="N100" s="236">
        <f>'Impact of the crisis'!AB101</f>
        <v>0</v>
      </c>
      <c r="O100" s="230" t="str">
        <f>'Conditions of people affected'!R101</f>
        <v>x</v>
      </c>
      <c r="P100" s="236" t="str">
        <f>'Conditions of people affected'!K101</f>
        <v>x</v>
      </c>
      <c r="Q100" s="236" t="str">
        <f>'Conditions of people affected'!Q101</f>
        <v>x</v>
      </c>
      <c r="R100" s="231">
        <f t="shared" si="14"/>
        <v>2.9</v>
      </c>
      <c r="S100" s="231">
        <f>'Complexity of the crisis'!X101</f>
        <v>3.2</v>
      </c>
      <c r="T100" s="231">
        <f>'Complexity of the crisis'!AN101</f>
        <v>2.5</v>
      </c>
      <c r="U100" s="124" t="str">
        <f>VLOOKUP(C100,Lists!$C$3:$E$160,3,FALSE)</f>
        <v>Asia</v>
      </c>
      <c r="V100" s="125">
        <v>44759</v>
      </c>
    </row>
    <row r="101" spans="1:22" x14ac:dyDescent="0.35">
      <c r="A101" s="53" t="str">
        <f>'Crisis Indicator Data'!A99</f>
        <v xml:space="preserve">Floods in Pakistan </v>
      </c>
      <c r="B101" s="45" t="str">
        <f>Lists!G99</f>
        <v>Monsoon floods 2022</v>
      </c>
      <c r="C101" s="53" t="str">
        <f>'Crisis Indicator Data'!C99</f>
        <v>PAK005</v>
      </c>
      <c r="D101" s="53" t="str">
        <f>'Crisis Indicator Data'!D99</f>
        <v>Pakistan</v>
      </c>
      <c r="E101" s="53" t="str">
        <f>'Crisis Indicator Data'!E99</f>
        <v>PAK</v>
      </c>
      <c r="F101" s="53" t="str">
        <f>'Crisis Indicator Data'!B99</f>
        <v>Flood</v>
      </c>
      <c r="G101" s="228">
        <f t="shared" ref="G101:G132" si="15">IF(OR(O101="x",L101="x"),"x",ROUND((5-GEOMEAN(((5-L101)/5*4+1),((5-O101)/5*4+1),((5-O101)/5*4+1)))/4*3.5+R101*0.3,1))</f>
        <v>2.1</v>
      </c>
      <c r="H101" s="54">
        <f t="shared" ref="H101:H132" si="16">IF(G101="x","x",ROUNDUP(G101,0))</f>
        <v>3</v>
      </c>
      <c r="I101" s="117" t="str">
        <f t="shared" ref="I101:I132" si="17">IF(O101="x","x",IF(L101="x","x",(IF(H101=5,"Very High",IF(H101=4,"High",IF(H101=3,"Medium",IF(H101=2,"Low","Very Low")))))))</f>
        <v>Medium</v>
      </c>
      <c r="J101" s="229" t="str">
        <f>INDEX(Trends!$D$3:$D$404,MATCH(C101,Trends!$C$3:$C$404,0))</f>
        <v>-</v>
      </c>
      <c r="K101" s="109" t="str">
        <f>IF(Reliability!B99="x","x",(IF(ROUNDUP(Reliability!B99,0)=1,"Very High",IF(ROUNDUP(Reliability!B99,0)=2,"High",IF(ROUNDUP(Reliability!B99,0)=3,"Medium",IF(ROUNDUP(Reliability!B99,0)=4,"Low","Very Low"))))))</f>
        <v>Very High</v>
      </c>
      <c r="L101" s="230">
        <f t="shared" ref="L101:L132" si="18">IF(OR(N101="x",M101="x"),"x",ROUND((5-GEOMEAN(((5-M101)/5*4+1),((5-N101)/5*4+1),((5-N101)/5*4+1)))/4*5,1))</f>
        <v>2.7</v>
      </c>
      <c r="M101" s="236">
        <f>'Impact of the crisis'!N102</f>
        <v>3.8</v>
      </c>
      <c r="N101" s="236">
        <f>'Impact of the crisis'!AB102</f>
        <v>1.9</v>
      </c>
      <c r="O101" s="230">
        <f>'Conditions of people affected'!R102</f>
        <v>1.5</v>
      </c>
      <c r="P101" s="236">
        <f>'Conditions of people affected'!K102</f>
        <v>2</v>
      </c>
      <c r="Q101" s="236">
        <f>'Conditions of people affected'!Q102</f>
        <v>1</v>
      </c>
      <c r="R101" s="231">
        <f t="shared" ref="R101:R132" si="19">IF(OR(T101="x",S101="x"),S101,ROUND((5-GEOMEAN(((5-S101)/5*4+1),((5-T101)/5*4+1)))/4*5,1))</f>
        <v>2.4</v>
      </c>
      <c r="S101" s="231">
        <f>'Complexity of the crisis'!X102</f>
        <v>3.2</v>
      </c>
      <c r="T101" s="231">
        <f>'Complexity of the crisis'!AN102</f>
        <v>1.5</v>
      </c>
      <c r="U101" s="124" t="str">
        <f>VLOOKUP(C101,Lists!$C$3:$E$160,3,FALSE)</f>
        <v>Asia</v>
      </c>
      <c r="V101" s="125">
        <v>44770</v>
      </c>
    </row>
    <row r="102" spans="1:22" x14ac:dyDescent="0.35">
      <c r="A102" s="53" t="str">
        <f>'Crisis Indicator Data'!A100</f>
        <v>Venezuela displacement in Panama</v>
      </c>
      <c r="B102" s="45" t="str">
        <f>Lists!G100</f>
        <v>Venezuelan refugees</v>
      </c>
      <c r="C102" s="53" t="str">
        <f>'Crisis Indicator Data'!C100</f>
        <v>PAN002</v>
      </c>
      <c r="D102" s="53" t="str">
        <f>'Crisis Indicator Data'!D100</f>
        <v>Panama</v>
      </c>
      <c r="E102" s="53" t="str">
        <f>'Crisis Indicator Data'!E100</f>
        <v>PAN</v>
      </c>
      <c r="F102" s="53" t="str">
        <f>'Crisis Indicator Data'!B100</f>
        <v>International displacement</v>
      </c>
      <c r="G102" s="228">
        <f t="shared" si="15"/>
        <v>2.2000000000000002</v>
      </c>
      <c r="H102" s="54">
        <f t="shared" si="16"/>
        <v>3</v>
      </c>
      <c r="I102" s="117" t="str">
        <f t="shared" si="17"/>
        <v>Medium</v>
      </c>
      <c r="J102" s="229" t="str">
        <f>INDEX(Trends!$D$3:$D$404,MATCH(C102,Trends!$C$3:$C$404,0))</f>
        <v>Increasing</v>
      </c>
      <c r="K102" s="109" t="str">
        <f>IF(Reliability!B100="x","x",(IF(ROUNDUP(Reliability!B100,0)=1,"Very High",IF(ROUNDUP(Reliability!B100,0)=2,"High",IF(ROUNDUP(Reliability!B100,0)=3,"Medium",IF(ROUNDUP(Reliability!B100,0)=4,"Low","Very Low"))))))</f>
        <v>Very High</v>
      </c>
      <c r="L102" s="230">
        <f t="shared" si="18"/>
        <v>3</v>
      </c>
      <c r="M102" s="236">
        <f>'Impact of the crisis'!N103</f>
        <v>2.6</v>
      </c>
      <c r="N102" s="236">
        <f>'Impact of the crisis'!AB103</f>
        <v>3.2</v>
      </c>
      <c r="O102" s="230">
        <f>'Conditions of people affected'!R103</f>
        <v>2.2999999999999998</v>
      </c>
      <c r="P102" s="236">
        <f>'Conditions of people affected'!K103</f>
        <v>1.6</v>
      </c>
      <c r="Q102" s="236">
        <f>'Conditions of people affected'!Q103</f>
        <v>3</v>
      </c>
      <c r="R102" s="231">
        <f t="shared" si="19"/>
        <v>1.4</v>
      </c>
      <c r="S102" s="231">
        <f>'Complexity of the crisis'!X103</f>
        <v>1.8</v>
      </c>
      <c r="T102" s="231">
        <f>'Complexity of the crisis'!AN103</f>
        <v>1</v>
      </c>
      <c r="U102" s="124" t="str">
        <f>VLOOKUP(C102,Lists!$C$3:$E$160,3,FALSE)</f>
        <v>Americas</v>
      </c>
      <c r="V102" s="125">
        <v>44768</v>
      </c>
    </row>
    <row r="103" spans="1:22" x14ac:dyDescent="0.35">
      <c r="A103" s="53" t="str">
        <f>'Crisis Indicator Data'!A101</f>
        <v>Venezuela displacement in Peru</v>
      </c>
      <c r="B103" s="45" t="str">
        <f>Lists!G101</f>
        <v>Venezuelan refugees</v>
      </c>
      <c r="C103" s="53" t="str">
        <f>'Crisis Indicator Data'!C101</f>
        <v>PER002</v>
      </c>
      <c r="D103" s="53" t="str">
        <f>'Crisis Indicator Data'!D101</f>
        <v>Peru</v>
      </c>
      <c r="E103" s="53" t="str">
        <f>'Crisis Indicator Data'!E101</f>
        <v>PER</v>
      </c>
      <c r="F103" s="53" t="str">
        <f>'Crisis Indicator Data'!B101</f>
        <v>International displacement</v>
      </c>
      <c r="G103" s="228">
        <f t="shared" si="15"/>
        <v>3.1</v>
      </c>
      <c r="H103" s="54">
        <f t="shared" si="16"/>
        <v>4</v>
      </c>
      <c r="I103" s="117" t="str">
        <f t="shared" si="17"/>
        <v>High</v>
      </c>
      <c r="J103" s="229" t="str">
        <f>INDEX(Trends!$D$3:$D$404,MATCH(C103,Trends!$C$3:$C$404,0))</f>
        <v>Stable</v>
      </c>
      <c r="K103" s="109" t="str">
        <f>IF(Reliability!B101="x","x",(IF(ROUNDUP(Reliability!B101,0)=1,"Very High",IF(ROUNDUP(Reliability!B101,0)=2,"High",IF(ROUNDUP(Reliability!B101,0)=3,"Medium",IF(ROUNDUP(Reliability!B101,0)=4,"Low","Very Low"))))))</f>
        <v>Very High</v>
      </c>
      <c r="L103" s="230">
        <f t="shared" si="18"/>
        <v>3.9</v>
      </c>
      <c r="M103" s="236">
        <f>'Impact of the crisis'!N104</f>
        <v>5</v>
      </c>
      <c r="N103" s="236">
        <f>'Impact of the crisis'!AB104</f>
        <v>3.1</v>
      </c>
      <c r="O103" s="230">
        <f>'Conditions of people affected'!R104</f>
        <v>3.35</v>
      </c>
      <c r="P103" s="236">
        <f>'Conditions of people affected'!K104</f>
        <v>3.7</v>
      </c>
      <c r="Q103" s="236">
        <f>'Conditions of people affected'!Q104</f>
        <v>3</v>
      </c>
      <c r="R103" s="231">
        <f t="shared" si="19"/>
        <v>1.9</v>
      </c>
      <c r="S103" s="231">
        <f>'Complexity of the crisis'!X104</f>
        <v>2.2999999999999998</v>
      </c>
      <c r="T103" s="231">
        <f>'Complexity of the crisis'!AN104</f>
        <v>1.5</v>
      </c>
      <c r="U103" s="124" t="str">
        <f>VLOOKUP(C103,Lists!$C$3:$E$160,3,FALSE)</f>
        <v>Americas</v>
      </c>
      <c r="V103" s="125">
        <v>44773</v>
      </c>
    </row>
    <row r="104" spans="1:22" x14ac:dyDescent="0.35">
      <c r="A104" s="53" t="str">
        <f>'Crisis Indicator Data'!A102</f>
        <v>Multiple crises in the Philippines</v>
      </c>
      <c r="B104" s="45" t="str">
        <f>Lists!G102</f>
        <v>Country level</v>
      </c>
      <c r="C104" s="53" t="str">
        <f>'Crisis Indicator Data'!C102</f>
        <v>PHL001</v>
      </c>
      <c r="D104" s="53" t="str">
        <f>'Crisis Indicator Data'!D102</f>
        <v>Philippines</v>
      </c>
      <c r="E104" s="53" t="str">
        <f>'Crisis Indicator Data'!E102</f>
        <v>PHL</v>
      </c>
      <c r="F104" s="53" t="str">
        <f>'Crisis Indicator Data'!B102</f>
        <v>Multiple crises country</v>
      </c>
      <c r="G104" s="228">
        <f t="shared" si="15"/>
        <v>3.1</v>
      </c>
      <c r="H104" s="54">
        <f t="shared" si="16"/>
        <v>4</v>
      </c>
      <c r="I104" s="117" t="str">
        <f t="shared" si="17"/>
        <v>High</v>
      </c>
      <c r="J104" s="229" t="str">
        <f>INDEX(Trends!$D$3:$D$404,MATCH(C104,Trends!$C$3:$C$404,0))</f>
        <v>Decreasing</v>
      </c>
      <c r="K104" s="109" t="str">
        <f>IF(Reliability!B102="x","x",(IF(ROUNDUP(Reliability!B102,0)=1,"Very High",IF(ROUNDUP(Reliability!B102,0)=2,"High",IF(ROUNDUP(Reliability!B102,0)=3,"Medium",IF(ROUNDUP(Reliability!B102,0)=4,"Low","Very Low"))))))</f>
        <v>Medium</v>
      </c>
      <c r="L104" s="230">
        <f t="shared" si="18"/>
        <v>2.9</v>
      </c>
      <c r="M104" s="236">
        <f>'Impact of the crisis'!N105</f>
        <v>3.7</v>
      </c>
      <c r="N104" s="236">
        <f>'Impact of the crisis'!AB105</f>
        <v>2.4</v>
      </c>
      <c r="O104" s="230">
        <f>'Conditions of people affected'!R105</f>
        <v>3.5</v>
      </c>
      <c r="P104" s="236">
        <f>'Conditions of people affected'!K105</f>
        <v>4</v>
      </c>
      <c r="Q104" s="236">
        <f>'Conditions of people affected'!Q105</f>
        <v>3</v>
      </c>
      <c r="R104" s="231">
        <f t="shared" si="19"/>
        <v>2.7</v>
      </c>
      <c r="S104" s="231">
        <f>'Complexity of the crisis'!X105</f>
        <v>2.8</v>
      </c>
      <c r="T104" s="231">
        <f>'Complexity of the crisis'!AN105</f>
        <v>2.5</v>
      </c>
      <c r="U104" s="124" t="str">
        <f>VLOOKUP(C104,Lists!$C$3:$E$160,3,FALSE)</f>
        <v>Asia</v>
      </c>
      <c r="V104" s="125">
        <v>44766</v>
      </c>
    </row>
    <row r="105" spans="1:22" x14ac:dyDescent="0.35">
      <c r="A105" s="53" t="str">
        <f>'Crisis Indicator Data'!A103</f>
        <v>Mindanao conflict</v>
      </c>
      <c r="B105" s="45" t="str">
        <f>Lists!G103</f>
        <v>Mindanao Conflict</v>
      </c>
      <c r="C105" s="53" t="str">
        <f>'Crisis Indicator Data'!C103</f>
        <v>PHL003</v>
      </c>
      <c r="D105" s="53" t="str">
        <f>'Crisis Indicator Data'!D103</f>
        <v>Philippines</v>
      </c>
      <c r="E105" s="53" t="str">
        <f>'Crisis Indicator Data'!E103</f>
        <v>PHL</v>
      </c>
      <c r="F105" s="53" t="str">
        <f>'Crisis Indicator Data'!B103</f>
        <v>Conflict</v>
      </c>
      <c r="G105" s="228">
        <f t="shared" si="15"/>
        <v>2.1</v>
      </c>
      <c r="H105" s="54">
        <f t="shared" si="16"/>
        <v>3</v>
      </c>
      <c r="I105" s="117" t="str">
        <f t="shared" si="17"/>
        <v>Medium</v>
      </c>
      <c r="J105" s="229" t="str">
        <f>INDEX(Trends!$D$3:$D$404,MATCH(C105,Trends!$C$3:$C$404,0))</f>
        <v>Decreasing</v>
      </c>
      <c r="K105" s="109" t="str">
        <f>IF(Reliability!B103="x","x",(IF(ROUNDUP(Reliability!B103,0)=1,"Very High",IF(ROUNDUP(Reliability!B103,0)=2,"High",IF(ROUNDUP(Reliability!B103,0)=3,"Medium",IF(ROUNDUP(Reliability!B103,0)=4,"Low","Very Low"))))))</f>
        <v>Medium</v>
      </c>
      <c r="L105" s="230">
        <f t="shared" si="18"/>
        <v>2.8</v>
      </c>
      <c r="M105" s="236">
        <f>'Impact of the crisis'!N106</f>
        <v>3</v>
      </c>
      <c r="N105" s="236">
        <f>'Impact of the crisis'!AB106</f>
        <v>2.7</v>
      </c>
      <c r="O105" s="230">
        <f>'Conditions of people affected'!R106</f>
        <v>1.35</v>
      </c>
      <c r="P105" s="236">
        <f>'Conditions of people affected'!K106</f>
        <v>1.7</v>
      </c>
      <c r="Q105" s="236">
        <f>'Conditions of people affected'!Q106</f>
        <v>1</v>
      </c>
      <c r="R105" s="231">
        <f t="shared" si="19"/>
        <v>2.7</v>
      </c>
      <c r="S105" s="231">
        <f>'Complexity of the crisis'!X106</f>
        <v>2.8</v>
      </c>
      <c r="T105" s="231">
        <f>'Complexity of the crisis'!AN106</f>
        <v>2.5</v>
      </c>
      <c r="U105" s="124" t="str">
        <f>VLOOKUP(C105,Lists!$C$3:$E$160,3,FALSE)</f>
        <v>Asia</v>
      </c>
      <c r="V105" s="125">
        <v>44766</v>
      </c>
    </row>
    <row r="106" spans="1:22" x14ac:dyDescent="0.35">
      <c r="A106" s="53" t="str">
        <f>'Crisis Indicator Data'!A104</f>
        <v>Typhoon RAI</v>
      </c>
      <c r="B106" s="45" t="str">
        <f>Lists!G104</f>
        <v>Typhoon RAI (Odette)</v>
      </c>
      <c r="C106" s="53" t="str">
        <f>'Crisis Indicator Data'!C104</f>
        <v>PHL010</v>
      </c>
      <c r="D106" s="53" t="str">
        <f>'Crisis Indicator Data'!D104</f>
        <v>Philippines</v>
      </c>
      <c r="E106" s="53" t="str">
        <f>'Crisis Indicator Data'!E104</f>
        <v>PHL</v>
      </c>
      <c r="F106" s="53" t="str">
        <f>'Crisis Indicator Data'!B104</f>
        <v>Tropical cyclone</v>
      </c>
      <c r="G106" s="228">
        <f t="shared" si="15"/>
        <v>3.1</v>
      </c>
      <c r="H106" s="54">
        <f t="shared" si="16"/>
        <v>4</v>
      </c>
      <c r="I106" s="117" t="str">
        <f t="shared" si="17"/>
        <v>High</v>
      </c>
      <c r="J106" s="229" t="str">
        <f>INDEX(Trends!$D$3:$D$404,MATCH(C106,Trends!$C$3:$C$404,0))</f>
        <v>Stable</v>
      </c>
      <c r="K106" s="109" t="str">
        <f>IF(Reliability!B104="x","x",(IF(ROUNDUP(Reliability!B104,0)=1,"Very High",IF(ROUNDUP(Reliability!B104,0)=2,"High",IF(ROUNDUP(Reliability!B104,0)=3,"Medium",IF(ROUNDUP(Reliability!B104,0)=4,"Low","Very Low"))))))</f>
        <v>Medium</v>
      </c>
      <c r="L106" s="230">
        <f t="shared" si="18"/>
        <v>2.6</v>
      </c>
      <c r="M106" s="236">
        <f>'Impact of the crisis'!N107</f>
        <v>3</v>
      </c>
      <c r="N106" s="236">
        <f>'Impact of the crisis'!AB107</f>
        <v>2.4</v>
      </c>
      <c r="O106" s="230">
        <f>'Conditions of people affected'!R107</f>
        <v>3.5</v>
      </c>
      <c r="P106" s="236">
        <f>'Conditions of people affected'!K107</f>
        <v>4</v>
      </c>
      <c r="Q106" s="236">
        <f>'Conditions of people affected'!Q107</f>
        <v>3</v>
      </c>
      <c r="R106" s="231">
        <f t="shared" si="19"/>
        <v>2.7</v>
      </c>
      <c r="S106" s="231">
        <f>'Complexity of the crisis'!X107</f>
        <v>2.8</v>
      </c>
      <c r="T106" s="231">
        <f>'Complexity of the crisis'!AN107</f>
        <v>2.5</v>
      </c>
      <c r="U106" s="124" t="str">
        <f>VLOOKUP(C106,Lists!$C$3:$E$160,3,FALSE)</f>
        <v>Asia</v>
      </c>
      <c r="V106" s="125">
        <v>44766</v>
      </c>
    </row>
    <row r="107" spans="1:22" x14ac:dyDescent="0.35">
      <c r="A107" s="53" t="str">
        <f>'Crisis Indicator Data'!A105</f>
        <v>Displacement from Ukraine conflict in Poland</v>
      </c>
      <c r="B107" s="45" t="str">
        <f>Lists!G105</f>
        <v>Displacement from Ukraine conflict</v>
      </c>
      <c r="C107" s="53" t="str">
        <f>'Crisis Indicator Data'!C105</f>
        <v>POL002</v>
      </c>
      <c r="D107" s="53" t="str">
        <f>'Crisis Indicator Data'!D105</f>
        <v>Poland</v>
      </c>
      <c r="E107" s="53" t="str">
        <f>'Crisis Indicator Data'!E105</f>
        <v>POL</v>
      </c>
      <c r="F107" s="53" t="str">
        <f>'Crisis Indicator Data'!B105</f>
        <v>International displacement</v>
      </c>
      <c r="G107" s="228">
        <f t="shared" si="15"/>
        <v>2.9</v>
      </c>
      <c r="H107" s="54">
        <f t="shared" si="16"/>
        <v>3</v>
      </c>
      <c r="I107" s="117" t="str">
        <f t="shared" si="17"/>
        <v>Medium</v>
      </c>
      <c r="J107" s="229" t="str">
        <f>INDEX(Trends!$D$3:$D$404,MATCH(C107,Trends!$C$3:$C$404,0))</f>
        <v>Increasing</v>
      </c>
      <c r="K107" s="109" t="str">
        <f>IF(Reliability!B105="x","x",(IF(ROUNDUP(Reliability!B105,0)=1,"Very High",IF(ROUNDUP(Reliability!B105,0)=2,"High",IF(ROUNDUP(Reliability!B105,0)=3,"Medium",IF(ROUNDUP(Reliability!B105,0)=4,"Low","Very Low"))))))</f>
        <v>Very High</v>
      </c>
      <c r="L107" s="230">
        <f t="shared" si="18"/>
        <v>3.5</v>
      </c>
      <c r="M107" s="236">
        <f>'Impact of the crisis'!N108</f>
        <v>2.2999999999999998</v>
      </c>
      <c r="N107" s="236">
        <f>'Impact of the crisis'!AB108</f>
        <v>3.9</v>
      </c>
      <c r="O107" s="230">
        <f>'Conditions of people affected'!R108</f>
        <v>3.75</v>
      </c>
      <c r="P107" s="236">
        <f>'Conditions of people affected'!K108</f>
        <v>4.5</v>
      </c>
      <c r="Q107" s="236">
        <f>'Conditions of people affected'!Q108</f>
        <v>3</v>
      </c>
      <c r="R107" s="231">
        <f t="shared" si="19"/>
        <v>1.1000000000000001</v>
      </c>
      <c r="S107" s="231">
        <f>'Complexity of the crisis'!X108</f>
        <v>0.7</v>
      </c>
      <c r="T107" s="231">
        <f>'Complexity of the crisis'!AN108</f>
        <v>1.5</v>
      </c>
      <c r="U107" s="124" t="str">
        <f>VLOOKUP(C107,Lists!$C$3:$E$160,3,FALSE)</f>
        <v>Europe</v>
      </c>
      <c r="V107" s="125">
        <v>44773</v>
      </c>
    </row>
    <row r="108" spans="1:22" x14ac:dyDescent="0.35">
      <c r="A108" s="53" t="str">
        <f>'Crisis Indicator Data'!A106</f>
        <v>Complex crisis in DPRK</v>
      </c>
      <c r="B108" s="45" t="str">
        <f>Lists!G106</f>
        <v>Complex crisis</v>
      </c>
      <c r="C108" s="53" t="str">
        <f>'Crisis Indicator Data'!C106</f>
        <v>PRK001</v>
      </c>
      <c r="D108" s="53" t="str">
        <f>'Crisis Indicator Data'!D106</f>
        <v>DPRK</v>
      </c>
      <c r="E108" s="53" t="str">
        <f>'Crisis Indicator Data'!E106</f>
        <v>PRK</v>
      </c>
      <c r="F108" s="53" t="str">
        <f>'Crisis Indicator Data'!B106</f>
        <v>Complex crisis</v>
      </c>
      <c r="G108" s="228">
        <f t="shared" si="15"/>
        <v>3.8</v>
      </c>
      <c r="H108" s="54">
        <f t="shared" si="16"/>
        <v>4</v>
      </c>
      <c r="I108" s="117" t="str">
        <f t="shared" si="17"/>
        <v>High</v>
      </c>
      <c r="J108" s="229" t="str">
        <f>INDEX(Trends!$D$3:$D$404,MATCH(C108,Trends!$C$3:$C$404,0))</f>
        <v>Stable</v>
      </c>
      <c r="K108" s="109" t="str">
        <f>IF(Reliability!B106="x","x",(IF(ROUNDUP(Reliability!B106,0)=1,"Very High",IF(ROUNDUP(Reliability!B106,0)=2,"High",IF(ROUNDUP(Reliability!B106,0)=3,"Medium",IF(ROUNDUP(Reliability!B106,0)=4,"Low","Very Low"))))))</f>
        <v>Medium</v>
      </c>
      <c r="L108" s="230">
        <f t="shared" si="18"/>
        <v>4</v>
      </c>
      <c r="M108" s="236">
        <f>'Impact of the crisis'!N109</f>
        <v>4.5999999999999996</v>
      </c>
      <c r="N108" s="236">
        <f>'Impact of the crisis'!AB109</f>
        <v>3.6</v>
      </c>
      <c r="O108" s="230">
        <f>'Conditions of people affected'!R109</f>
        <v>4.5</v>
      </c>
      <c r="P108" s="236">
        <f>'Conditions of people affected'!K109</f>
        <v>5</v>
      </c>
      <c r="Q108" s="236">
        <f>'Conditions of people affected'!Q109</f>
        <v>4</v>
      </c>
      <c r="R108" s="231">
        <f t="shared" si="19"/>
        <v>2.4</v>
      </c>
      <c r="S108" s="231">
        <f>'Complexity of the crisis'!X109</f>
        <v>2.7</v>
      </c>
      <c r="T108" s="231">
        <f>'Complexity of the crisis'!AN109</f>
        <v>2</v>
      </c>
      <c r="U108" s="124" t="str">
        <f>VLOOKUP(C108,Lists!$C$3:$E$160,3,FALSE)</f>
        <v>Asia</v>
      </c>
      <c r="V108" s="125">
        <v>44767</v>
      </c>
    </row>
    <row r="109" spans="1:22" x14ac:dyDescent="0.35">
      <c r="A109" s="53" t="str">
        <f>'Crisis Indicator Data'!A107</f>
        <v>Conflict in Palestine</v>
      </c>
      <c r="B109" s="45" t="str">
        <f>Lists!G107</f>
        <v>Conflict</v>
      </c>
      <c r="C109" s="53" t="str">
        <f>'Crisis Indicator Data'!C107</f>
        <v>PSE002</v>
      </c>
      <c r="D109" s="53" t="str">
        <f>'Crisis Indicator Data'!D107</f>
        <v>Palestine</v>
      </c>
      <c r="E109" s="53" t="str">
        <f>'Crisis Indicator Data'!E107</f>
        <v>PSE</v>
      </c>
      <c r="F109" s="53" t="str">
        <f>'Crisis Indicator Data'!B107</f>
        <v>Conflict</v>
      </c>
      <c r="G109" s="228">
        <f t="shared" si="15"/>
        <v>3.7</v>
      </c>
      <c r="H109" s="54">
        <f t="shared" si="16"/>
        <v>4</v>
      </c>
      <c r="I109" s="117" t="str">
        <f t="shared" si="17"/>
        <v>High</v>
      </c>
      <c r="J109" s="229" t="str">
        <f>INDEX(Trends!$D$3:$D$404,MATCH(C109,Trends!$C$3:$C$404,0))</f>
        <v>Decreasing</v>
      </c>
      <c r="K109" s="109" t="str">
        <f>IF(Reliability!B107="x","x",(IF(ROUNDUP(Reliability!B107,0)=1,"Very High",IF(ROUNDUP(Reliability!B107,0)=2,"High",IF(ROUNDUP(Reliability!B107,0)=3,"Medium",IF(ROUNDUP(Reliability!B107,0)=4,"Low","Very Low"))))))</f>
        <v>High</v>
      </c>
      <c r="L109" s="230">
        <f t="shared" si="18"/>
        <v>3.7</v>
      </c>
      <c r="M109" s="236">
        <f>'Impact of the crisis'!N110</f>
        <v>3.4</v>
      </c>
      <c r="N109" s="236">
        <f>'Impact of the crisis'!AB110</f>
        <v>3.9</v>
      </c>
      <c r="O109" s="230">
        <f>'Conditions of people affected'!R110</f>
        <v>4</v>
      </c>
      <c r="P109" s="236">
        <f>'Conditions of people affected'!K110</f>
        <v>4</v>
      </c>
      <c r="Q109" s="236">
        <f>'Conditions of people affected'!Q110</f>
        <v>4</v>
      </c>
      <c r="R109" s="231">
        <f t="shared" si="19"/>
        <v>3.2</v>
      </c>
      <c r="S109" s="231">
        <f>'Complexity of the crisis'!X110</f>
        <v>2.2000000000000002</v>
      </c>
      <c r="T109" s="231">
        <f>'Complexity of the crisis'!AN110</f>
        <v>4</v>
      </c>
      <c r="U109" s="124" t="str">
        <f>VLOOKUP(C109,Lists!$C$3:$E$160,3,FALSE)</f>
        <v>Middle east</v>
      </c>
      <c r="V109" s="125">
        <v>44767</v>
      </c>
    </row>
    <row r="110" spans="1:22" x14ac:dyDescent="0.35">
      <c r="A110" s="53" t="str">
        <f>'Crisis Indicator Data'!A108</f>
        <v>Regional Boko Haram Crisis</v>
      </c>
      <c r="B110" s="45" t="str">
        <f>Lists!G108</f>
        <v>Regional Boko Haram</v>
      </c>
      <c r="C110" s="53" t="str">
        <f>'Crisis Indicator Data'!C108</f>
        <v>REG001</v>
      </c>
      <c r="D110" s="53" t="str">
        <f>'Crisis Indicator Data'!D108</f>
        <v>Nigeria,Niger,Chad,Cameroon</v>
      </c>
      <c r="E110" s="53" t="str">
        <f>'Crisis Indicator Data'!E108</f>
        <v>NGA,NER,TCD,CMR</v>
      </c>
      <c r="F110" s="53" t="str">
        <f>'Crisis Indicator Data'!B108</f>
        <v>Regional crisis</v>
      </c>
      <c r="G110" s="228">
        <f t="shared" si="15"/>
        <v>4.3</v>
      </c>
      <c r="H110" s="54">
        <f t="shared" si="16"/>
        <v>5</v>
      </c>
      <c r="I110" s="117" t="str">
        <f t="shared" si="17"/>
        <v>Very High</v>
      </c>
      <c r="J110" s="229" t="str">
        <f>INDEX(Trends!$D$3:$D$404,MATCH(C110,Trends!$C$3:$C$404,0))</f>
        <v>Increasing</v>
      </c>
      <c r="K110" s="109" t="str">
        <f>IF(Reliability!B108="x","x",(IF(ROUNDUP(Reliability!B108,0)=1,"Very High",IF(ROUNDUP(Reliability!B108,0)=2,"High",IF(ROUNDUP(Reliability!B108,0)=3,"Medium",IF(ROUNDUP(Reliability!B108,0)=4,"Low","Very Low"))))))</f>
        <v>Medium</v>
      </c>
      <c r="L110" s="230">
        <f t="shared" si="18"/>
        <v>4</v>
      </c>
      <c r="M110" s="236">
        <f>'Impact of the crisis'!N111</f>
        <v>2.2999999999999998</v>
      </c>
      <c r="N110" s="236">
        <f>'Impact of the crisis'!AB111</f>
        <v>4.5</v>
      </c>
      <c r="O110" s="230">
        <f>'Conditions of people affected'!R111</f>
        <v>4.45</v>
      </c>
      <c r="P110" s="236">
        <f>'Conditions of people affected'!K111</f>
        <v>4.9000000000000004</v>
      </c>
      <c r="Q110" s="236">
        <f>'Conditions of people affected'!Q111</f>
        <v>4</v>
      </c>
      <c r="R110" s="231">
        <f t="shared" si="19"/>
        <v>4.4000000000000004</v>
      </c>
      <c r="S110" s="231">
        <f>'Complexity of the crisis'!X111</f>
        <v>3.6</v>
      </c>
      <c r="T110" s="231">
        <f>'Complexity of the crisis'!AN111</f>
        <v>5</v>
      </c>
      <c r="U110" s="124" t="str">
        <f>VLOOKUP(C110,Lists!$C$3:$E$160,3,FALSE)</f>
        <v>Africa,Africa,Africa,Africa</v>
      </c>
      <c r="V110" s="125">
        <v>44676</v>
      </c>
    </row>
    <row r="111" spans="1:22" x14ac:dyDescent="0.35">
      <c r="A111" s="53" t="str">
        <f>'Crisis Indicator Data'!A109</f>
        <v>Venezuela Regional Crisis</v>
      </c>
      <c r="B111" s="45" t="str">
        <f>Lists!G109</f>
        <v>Venezuela Regional Crisis</v>
      </c>
      <c r="C111" s="53" t="str">
        <f>'Crisis Indicator Data'!C109</f>
        <v>REG002</v>
      </c>
      <c r="D111" s="53" t="str">
        <f>'Crisis Indicator Data'!D109</f>
        <v>Venezuela,Brazil,Colombia,Ecuador,Peru,Trinidad and Tobago,Chile,Dominican Republic,Panama</v>
      </c>
      <c r="E111" s="53" t="str">
        <f>'Crisis Indicator Data'!E109</f>
        <v>VEN,BRA,COL,ECU,PER,TTO,CHL,DOM,PAN</v>
      </c>
      <c r="F111" s="53" t="str">
        <f>'Crisis Indicator Data'!B109</f>
        <v>Regional crisis</v>
      </c>
      <c r="G111" s="228">
        <f t="shared" si="15"/>
        <v>3.8</v>
      </c>
      <c r="H111" s="54">
        <f t="shared" si="16"/>
        <v>4</v>
      </c>
      <c r="I111" s="117" t="str">
        <f t="shared" si="17"/>
        <v>High</v>
      </c>
      <c r="J111" s="229" t="str">
        <f>INDEX(Trends!$D$3:$D$404,MATCH(C111,Trends!$C$3:$C$404,0))</f>
        <v>Decreasing</v>
      </c>
      <c r="K111" s="109" t="str">
        <f>IF(Reliability!B109="x","x",(IF(ROUNDUP(Reliability!B109,0)=1,"Very High",IF(ROUNDUP(Reliability!B109,0)=2,"High",IF(ROUNDUP(Reliability!B109,0)=3,"Medium",IF(ROUNDUP(Reliability!B109,0)=4,"Low","Very Low"))))))</f>
        <v>Medium</v>
      </c>
      <c r="L111" s="230">
        <f t="shared" si="18"/>
        <v>4</v>
      </c>
      <c r="M111" s="236">
        <f>'Impact of the crisis'!N112</f>
        <v>2.9</v>
      </c>
      <c r="N111" s="236">
        <f>'Impact of the crisis'!AB112</f>
        <v>4.4000000000000004</v>
      </c>
      <c r="O111" s="230">
        <f>'Conditions of people affected'!R112</f>
        <v>4</v>
      </c>
      <c r="P111" s="236">
        <f>'Conditions of people affected'!K112</f>
        <v>5</v>
      </c>
      <c r="Q111" s="236">
        <f>'Conditions of people affected'!Q112</f>
        <v>3</v>
      </c>
      <c r="R111" s="231">
        <f t="shared" si="19"/>
        <v>3.4</v>
      </c>
      <c r="S111" s="231">
        <f>'Complexity of the crisis'!X112</f>
        <v>2.7</v>
      </c>
      <c r="T111" s="231">
        <f>'Complexity of the crisis'!AN112</f>
        <v>4</v>
      </c>
      <c r="U111" s="124" t="str">
        <f>VLOOKUP(C111,Lists!$C$3:$E$160,3,FALSE)</f>
        <v>Americas,Americas,Americas,Americas,Americas,Americas,Americas,Americas,Americas</v>
      </c>
      <c r="V111" s="125">
        <v>44694</v>
      </c>
    </row>
    <row r="112" spans="1:22" x14ac:dyDescent="0.35">
      <c r="A112" s="53" t="str">
        <f>'Crisis Indicator Data'!A110</f>
        <v>Regional Kashmir conflict</v>
      </c>
      <c r="B112" s="45" t="str">
        <f>Lists!G110</f>
        <v>Regional Kashmir conflict</v>
      </c>
      <c r="C112" s="53" t="str">
        <f>'Crisis Indicator Data'!C110</f>
        <v>REG003</v>
      </c>
      <c r="D112" s="53" t="str">
        <f>'Crisis Indicator Data'!D110</f>
        <v>India,Pakistan</v>
      </c>
      <c r="E112" s="53" t="str">
        <f>'Crisis Indicator Data'!E110</f>
        <v>IND,PAK</v>
      </c>
      <c r="F112" s="53" t="str">
        <f>'Crisis Indicator Data'!B110</f>
        <v>Regional crisis</v>
      </c>
      <c r="G112" s="228" t="str">
        <f t="shared" si="15"/>
        <v>x</v>
      </c>
      <c r="H112" s="54" t="str">
        <f t="shared" si="16"/>
        <v>x</v>
      </c>
      <c r="I112" s="117" t="str">
        <f t="shared" si="17"/>
        <v>x</v>
      </c>
      <c r="J112" s="229" t="str">
        <f>INDEX(Trends!$D$3:$D$404,MATCH(C112,Trends!$C$3:$C$404,0))</f>
        <v>-</v>
      </c>
      <c r="K112" s="109" t="str">
        <f>IF(Reliability!B110="x","x",(IF(ROUNDUP(Reliability!B110,0)=1,"Very High",IF(ROUNDUP(Reliability!B110,0)=2,"High",IF(ROUNDUP(Reliability!B110,0)=3,"Medium",IF(ROUNDUP(Reliability!B110,0)=4,"Low","Very Low"))))))</f>
        <v>Very Low</v>
      </c>
      <c r="L112" s="230">
        <f t="shared" si="18"/>
        <v>3.3</v>
      </c>
      <c r="M112" s="236">
        <f>'Impact of the crisis'!N113</f>
        <v>2.1</v>
      </c>
      <c r="N112" s="236">
        <f>'Impact of the crisis'!AB113</f>
        <v>3.8</v>
      </c>
      <c r="O112" s="230" t="str">
        <f>'Conditions of people affected'!R113</f>
        <v>x</v>
      </c>
      <c r="P112" s="236" t="str">
        <f>'Conditions of people affected'!K113</f>
        <v>x</v>
      </c>
      <c r="Q112" s="236" t="str">
        <f>'Conditions of people affected'!Q113</f>
        <v>x</v>
      </c>
      <c r="R112" s="231">
        <f t="shared" si="19"/>
        <v>2.8</v>
      </c>
      <c r="S112" s="231">
        <f>'Complexity of the crisis'!X113</f>
        <v>3</v>
      </c>
      <c r="T112" s="231">
        <f>'Complexity of the crisis'!AN113</f>
        <v>2.5</v>
      </c>
      <c r="U112" s="124" t="str">
        <f>VLOOKUP(C112,Lists!$C$3:$E$160,3,FALSE)</f>
        <v>Asia,Asia</v>
      </c>
      <c r="V112" s="125">
        <v>44766</v>
      </c>
    </row>
    <row r="113" spans="1:22" x14ac:dyDescent="0.35">
      <c r="A113" s="53" t="str">
        <f>'Crisis Indicator Data'!A111</f>
        <v>Syrian Regional Crisis</v>
      </c>
      <c r="B113" s="45" t="str">
        <f>Lists!G111</f>
        <v>Syrian Regional Crisis</v>
      </c>
      <c r="C113" s="53" t="str">
        <f>'Crisis Indicator Data'!C111</f>
        <v>REG004</v>
      </c>
      <c r="D113" s="53" t="str">
        <f>'Crisis Indicator Data'!D111</f>
        <v>Syria,Turkey,Iraq,Egypt,Jordan,Lebanon</v>
      </c>
      <c r="E113" s="53" t="str">
        <f>'Crisis Indicator Data'!E111</f>
        <v>SYR,TUR,IRQ,EGY,JOR,LBN</v>
      </c>
      <c r="F113" s="53" t="str">
        <f>'Crisis Indicator Data'!B111</f>
        <v>Regional crisis</v>
      </c>
      <c r="G113" s="228">
        <f t="shared" si="15"/>
        <v>4.2</v>
      </c>
      <c r="H113" s="54">
        <f t="shared" si="16"/>
        <v>5</v>
      </c>
      <c r="I113" s="117" t="str">
        <f t="shared" si="17"/>
        <v>Very High</v>
      </c>
      <c r="J113" s="229" t="str">
        <f>INDEX(Trends!$D$3:$D$404,MATCH(C113,Trends!$C$3:$C$404,0))</f>
        <v>Decreasing</v>
      </c>
      <c r="K113" s="109" t="str">
        <f>IF(Reliability!B111="x","x",(IF(ROUNDUP(Reliability!B111,0)=1,"Very High",IF(ROUNDUP(Reliability!B111,0)=2,"High",IF(ROUNDUP(Reliability!B111,0)=3,"Medium",IF(ROUNDUP(Reliability!B111,0)=4,"Low","Very Low"))))))</f>
        <v>High</v>
      </c>
      <c r="L113" s="230">
        <f t="shared" si="18"/>
        <v>3.8</v>
      </c>
      <c r="M113" s="236">
        <f>'Impact of the crisis'!N114</f>
        <v>3.1</v>
      </c>
      <c r="N113" s="236">
        <f>'Impact of the crisis'!AB114</f>
        <v>4.0999999999999996</v>
      </c>
      <c r="O113" s="230">
        <f>'Conditions of people affected'!R114</f>
        <v>4.5</v>
      </c>
      <c r="P113" s="236">
        <f>'Conditions of people affected'!K114</f>
        <v>5</v>
      </c>
      <c r="Q113" s="236">
        <f>'Conditions of people affected'!Q114</f>
        <v>4</v>
      </c>
      <c r="R113" s="231">
        <f t="shared" si="19"/>
        <v>4.0999999999999996</v>
      </c>
      <c r="S113" s="231">
        <f>'Complexity of the crisis'!X114</f>
        <v>3.6</v>
      </c>
      <c r="T113" s="231">
        <f>'Complexity of the crisis'!AN114</f>
        <v>4.5</v>
      </c>
      <c r="U113" s="124" t="str">
        <f>VLOOKUP(C113,Lists!$C$3:$E$160,3,FALSE)</f>
        <v>Middle east,Middle east,Middle east,Africa,Middle east,Middle east</v>
      </c>
      <c r="V113" s="125">
        <v>44767</v>
      </c>
    </row>
    <row r="114" spans="1:22" x14ac:dyDescent="0.35">
      <c r="A114" s="53" t="str">
        <f>'Crisis Indicator Data'!A112</f>
        <v xml:space="preserve">Eastern Mediterranean Route </v>
      </c>
      <c r="B114" s="45" t="str">
        <f>Lists!G112</f>
        <v xml:space="preserve">Eastern Mediterranean Route </v>
      </c>
      <c r="C114" s="53" t="str">
        <f>'Crisis Indicator Data'!C112</f>
        <v>REG006</v>
      </c>
      <c r="D114" s="53" t="str">
        <f>'Crisis Indicator Data'!D112</f>
        <v>Turkey,Greece</v>
      </c>
      <c r="E114" s="53" t="str">
        <f>'Crisis Indicator Data'!E112</f>
        <v>TUR,GRC</v>
      </c>
      <c r="F114" s="53" t="str">
        <f>'Crisis Indicator Data'!B112</f>
        <v>Regional crisis</v>
      </c>
      <c r="G114" s="228">
        <f t="shared" si="15"/>
        <v>3.2</v>
      </c>
      <c r="H114" s="54">
        <f t="shared" si="16"/>
        <v>4</v>
      </c>
      <c r="I114" s="117" t="str">
        <f t="shared" si="17"/>
        <v>High</v>
      </c>
      <c r="J114" s="229" t="str">
        <f>INDEX(Trends!$D$3:$D$404,MATCH(C114,Trends!$C$3:$C$404,0))</f>
        <v>Stable</v>
      </c>
      <c r="K114" s="109" t="str">
        <f>IF(Reliability!B112="x","x",(IF(ROUNDUP(Reliability!B112,0)=1,"Very High",IF(ROUNDUP(Reliability!B112,0)=2,"High",IF(ROUNDUP(Reliability!B112,0)=3,"Medium",IF(ROUNDUP(Reliability!B112,0)=4,"Low","Very Low"))))))</f>
        <v>Medium</v>
      </c>
      <c r="L114" s="230">
        <f t="shared" si="18"/>
        <v>3.2</v>
      </c>
      <c r="M114" s="236">
        <f>'Impact of the crisis'!N115</f>
        <v>3</v>
      </c>
      <c r="N114" s="236">
        <f>'Impact of the crisis'!AB115</f>
        <v>3.3</v>
      </c>
      <c r="O114" s="230">
        <f>'Conditions of people affected'!R115</f>
        <v>3.5</v>
      </c>
      <c r="P114" s="236">
        <f>'Conditions of people affected'!K115</f>
        <v>4</v>
      </c>
      <c r="Q114" s="236">
        <f>'Conditions of people affected'!Q115</f>
        <v>3</v>
      </c>
      <c r="R114" s="231">
        <f t="shared" si="19"/>
        <v>2.6</v>
      </c>
      <c r="S114" s="231">
        <f>'Complexity of the crisis'!X115</f>
        <v>2.6</v>
      </c>
      <c r="T114" s="231">
        <f>'Complexity of the crisis'!AN115</f>
        <v>2.5</v>
      </c>
      <c r="U114" s="124" t="str">
        <f>VLOOKUP(C114,Lists!$C$3:$E$160,3,FALSE)</f>
        <v>Middle east,Europe</v>
      </c>
      <c r="V114" s="125">
        <v>44767</v>
      </c>
    </row>
    <row r="115" spans="1:22" x14ac:dyDescent="0.35">
      <c r="A115" s="53" t="str">
        <f>'Crisis Indicator Data'!A113</f>
        <v>Central Mediterranean Route</v>
      </c>
      <c r="B115" s="45" t="str">
        <f>Lists!G113</f>
        <v>Central Mediterranean Route</v>
      </c>
      <c r="C115" s="53" t="str">
        <f>'Crisis Indicator Data'!C113</f>
        <v>REG007</v>
      </c>
      <c r="D115" s="53" t="str">
        <f>'Crisis Indicator Data'!D113</f>
        <v>Algeria,Tunisia,Libya,Italy</v>
      </c>
      <c r="E115" s="53" t="str">
        <f>'Crisis Indicator Data'!E113</f>
        <v>DZA,TUN,LBY,ITA</v>
      </c>
      <c r="F115" s="53" t="str">
        <f>'Crisis Indicator Data'!B113</f>
        <v>Regional crisis</v>
      </c>
      <c r="G115" s="228" t="str">
        <f t="shared" si="15"/>
        <v>x</v>
      </c>
      <c r="H115" s="54" t="str">
        <f t="shared" si="16"/>
        <v>x</v>
      </c>
      <c r="I115" s="117" t="str">
        <f t="shared" si="17"/>
        <v>x</v>
      </c>
      <c r="J115" s="229" t="str">
        <f>INDEX(Trends!$D$3:$D$404,MATCH(C115,Trends!$C$3:$C$404,0))</f>
        <v>-</v>
      </c>
      <c r="K115" s="109" t="str">
        <f>IF(Reliability!B113="x","x",(IF(ROUNDUP(Reliability!B113,0)=1,"Very High",IF(ROUNDUP(Reliability!B113,0)=2,"High",IF(ROUNDUP(Reliability!B113,0)=3,"Medium",IF(ROUNDUP(Reliability!B113,0)=4,"Low","Very Low"))))))</f>
        <v>Very Low</v>
      </c>
      <c r="L115" s="230" t="str">
        <f t="shared" si="18"/>
        <v>x</v>
      </c>
      <c r="M115" s="236" t="str">
        <f>'Impact of the crisis'!N116</f>
        <v>x</v>
      </c>
      <c r="N115" s="236">
        <f>'Impact of the crisis'!AB116</f>
        <v>4</v>
      </c>
      <c r="O115" s="230" t="str">
        <f>'Conditions of people affected'!R116</f>
        <v>x</v>
      </c>
      <c r="P115" s="236" t="str">
        <f>'Conditions of people affected'!K116</f>
        <v>x</v>
      </c>
      <c r="Q115" s="236" t="str">
        <f>'Conditions of people affected'!Q116</f>
        <v>x</v>
      </c>
      <c r="R115" s="231">
        <f t="shared" si="19"/>
        <v>2.8</v>
      </c>
      <c r="S115" s="231">
        <f>'Complexity of the crisis'!X116</f>
        <v>2.6</v>
      </c>
      <c r="T115" s="231">
        <f>'Complexity of the crisis'!AN116</f>
        <v>3</v>
      </c>
      <c r="U115" s="124" t="str">
        <f>VLOOKUP(C115,Lists!$C$3:$E$160,3,FALSE)</f>
        <v>Africa,Africa,Africa,Europe</v>
      </c>
      <c r="V115" s="125">
        <v>44696</v>
      </c>
    </row>
    <row r="116" spans="1:22" x14ac:dyDescent="0.35">
      <c r="A116" s="53" t="str">
        <f>'Crisis Indicator Data'!A114</f>
        <v>Western Mediterranean Route</v>
      </c>
      <c r="B116" s="45" t="str">
        <f>Lists!G114</f>
        <v>Western Mediterranean Route</v>
      </c>
      <c r="C116" s="53" t="str">
        <f>'Crisis Indicator Data'!C114</f>
        <v>REG008</v>
      </c>
      <c r="D116" s="53" t="str">
        <f>'Crisis Indicator Data'!D114</f>
        <v>Algeria,Morocco,Spain</v>
      </c>
      <c r="E116" s="53" t="str">
        <f>'Crisis Indicator Data'!E114</f>
        <v>DZA,MAR,ESP</v>
      </c>
      <c r="F116" s="53" t="str">
        <f>'Crisis Indicator Data'!B114</f>
        <v>Regional crisis</v>
      </c>
      <c r="G116" s="228" t="str">
        <f t="shared" si="15"/>
        <v>x</v>
      </c>
      <c r="H116" s="54" t="str">
        <f t="shared" si="16"/>
        <v>x</v>
      </c>
      <c r="I116" s="117" t="str">
        <f t="shared" si="17"/>
        <v>x</v>
      </c>
      <c r="J116" s="229" t="str">
        <f>INDEX(Trends!$D$3:$D$404,MATCH(C116,Trends!$C$3:$C$404,0))</f>
        <v>-</v>
      </c>
      <c r="K116" s="109" t="str">
        <f>IF(Reliability!B114="x","x",(IF(ROUNDUP(Reliability!B114,0)=1,"Very High",IF(ROUNDUP(Reliability!B114,0)=2,"High",IF(ROUNDUP(Reliability!B114,0)=3,"Medium",IF(ROUNDUP(Reliability!B114,0)=4,"Low","Very Low"))))))</f>
        <v>Very Low</v>
      </c>
      <c r="L116" s="230" t="str">
        <f t="shared" si="18"/>
        <v>x</v>
      </c>
      <c r="M116" s="236" t="str">
        <f>'Impact of the crisis'!N117</f>
        <v>x</v>
      </c>
      <c r="N116" s="236">
        <f>'Impact of the crisis'!AB117</f>
        <v>3.2</v>
      </c>
      <c r="O116" s="230" t="str">
        <f>'Conditions of people affected'!R117</f>
        <v>x</v>
      </c>
      <c r="P116" s="236" t="str">
        <f>'Conditions of people affected'!K117</f>
        <v>x</v>
      </c>
      <c r="Q116" s="236" t="str">
        <f>'Conditions of people affected'!Q117</f>
        <v>x</v>
      </c>
      <c r="R116" s="231">
        <f t="shared" si="19"/>
        <v>2.2999999999999998</v>
      </c>
      <c r="S116" s="231">
        <f>'Complexity of the crisis'!X117</f>
        <v>2.6</v>
      </c>
      <c r="T116" s="231">
        <f>'Complexity of the crisis'!AN117</f>
        <v>2</v>
      </c>
      <c r="U116" s="124" t="str">
        <f>VLOOKUP(C116,Lists!$C$3:$E$160,3,FALSE)</f>
        <v>Africa,Africa,Europe</v>
      </c>
      <c r="V116" s="125">
        <v>44696</v>
      </c>
    </row>
    <row r="117" spans="1:22" x14ac:dyDescent="0.35">
      <c r="A117" s="53" t="str">
        <f>'Crisis Indicator Data'!A115</f>
        <v>Rohingya Regional Crisis</v>
      </c>
      <c r="B117" s="45" t="str">
        <f>Lists!G115</f>
        <v>Rohingya Regional Crisis</v>
      </c>
      <c r="C117" s="53" t="str">
        <f>'Crisis Indicator Data'!C115</f>
        <v>REG011</v>
      </c>
      <c r="D117" s="53" t="str">
        <f>'Crisis Indicator Data'!D115</f>
        <v>Bangladesh,Myanmar</v>
      </c>
      <c r="E117" s="53" t="str">
        <f>'Crisis Indicator Data'!E115</f>
        <v>BGD,MMR</v>
      </c>
      <c r="F117" s="53" t="str">
        <f>'Crisis Indicator Data'!B115</f>
        <v>Regional crisis</v>
      </c>
      <c r="G117" s="228">
        <f t="shared" si="15"/>
        <v>3.8</v>
      </c>
      <c r="H117" s="54">
        <f t="shared" si="16"/>
        <v>4</v>
      </c>
      <c r="I117" s="117" t="str">
        <f t="shared" si="17"/>
        <v>High</v>
      </c>
      <c r="J117" s="229" t="str">
        <f>INDEX(Trends!$D$3:$D$404,MATCH(C117,Trends!$C$3:$C$404,0))</f>
        <v>Decreasing</v>
      </c>
      <c r="K117" s="109" t="str">
        <f>IF(Reliability!B115="x","x",(IF(ROUNDUP(Reliability!B115,0)=1,"Very High",IF(ROUNDUP(Reliability!B115,0)=2,"High",IF(ROUNDUP(Reliability!B115,0)=3,"Medium",IF(ROUNDUP(Reliability!B115,0)=4,"Low","Very Low"))))))</f>
        <v>High</v>
      </c>
      <c r="L117" s="230">
        <f t="shared" si="18"/>
        <v>2.8</v>
      </c>
      <c r="M117" s="236">
        <f>'Impact of the crisis'!N118</f>
        <v>1.4</v>
      </c>
      <c r="N117" s="236">
        <f>'Impact of the crisis'!AB118</f>
        <v>3.3</v>
      </c>
      <c r="O117" s="230">
        <f>'Conditions of people affected'!R118</f>
        <v>4.05</v>
      </c>
      <c r="P117" s="236">
        <f>'Conditions of people affected'!K118</f>
        <v>4.0999999999999996</v>
      </c>
      <c r="Q117" s="236">
        <f>'Conditions of people affected'!Q118</f>
        <v>4</v>
      </c>
      <c r="R117" s="231">
        <f t="shared" si="19"/>
        <v>4.0999999999999996</v>
      </c>
      <c r="S117" s="231">
        <f>'Complexity of the crisis'!X118</f>
        <v>3.5</v>
      </c>
      <c r="T117" s="231">
        <f>'Complexity of the crisis'!AN118</f>
        <v>4.5</v>
      </c>
      <c r="U117" s="124" t="str">
        <f>VLOOKUP(C117,Lists!$C$3:$E$160,3,FALSE)</f>
        <v>Asia,Asia</v>
      </c>
      <c r="V117" s="125">
        <v>44766</v>
      </c>
    </row>
    <row r="118" spans="1:22" x14ac:dyDescent="0.35">
      <c r="A118" s="53" t="str">
        <f>'Crisis Indicator Data'!A116</f>
        <v>Southern Africa Regional Food Security Crisis</v>
      </c>
      <c r="B118" s="45" t="str">
        <f>Lists!G116</f>
        <v>Southern Africa Regional Food Security Crisis</v>
      </c>
      <c r="C118" s="53" t="str">
        <f>'Crisis Indicator Data'!C116</f>
        <v>REG012</v>
      </c>
      <c r="D118" s="53" t="str">
        <f>'Crisis Indicator Data'!D116</f>
        <v>Lesotho,Madagascar,Malawi,Namibia,Eswatini,Zambia,Zimbabwe,Tanzania</v>
      </c>
      <c r="E118" s="53" t="str">
        <f>'Crisis Indicator Data'!E116</f>
        <v>LSO,MDG,MWI,NAM,SWZ,ZMB,ZWE,TZA</v>
      </c>
      <c r="F118" s="53" t="str">
        <f>'Crisis Indicator Data'!B116</f>
        <v>Regional crisis</v>
      </c>
      <c r="G118" s="228">
        <f t="shared" si="15"/>
        <v>3.4</v>
      </c>
      <c r="H118" s="54">
        <f t="shared" si="16"/>
        <v>4</v>
      </c>
      <c r="I118" s="117" t="str">
        <f t="shared" si="17"/>
        <v>High</v>
      </c>
      <c r="J118" s="229" t="str">
        <f>INDEX(Trends!$D$3:$D$404,MATCH(C118,Trends!$C$3:$C$404,0))</f>
        <v>Decreasing</v>
      </c>
      <c r="K118" s="109" t="str">
        <f>IF(Reliability!B116="x","x",(IF(ROUNDUP(Reliability!B116,0)=1,"Very High",IF(ROUNDUP(Reliability!B116,0)=2,"High",IF(ROUNDUP(Reliability!B116,0)=3,"Medium",IF(ROUNDUP(Reliability!B116,0)=4,"Low","Very Low"))))))</f>
        <v>Very High</v>
      </c>
      <c r="L118" s="230">
        <f t="shared" si="18"/>
        <v>3.3</v>
      </c>
      <c r="M118" s="236">
        <f>'Impact of the crisis'!N119</f>
        <v>3.9</v>
      </c>
      <c r="N118" s="236">
        <f>'Impact of the crisis'!AB119</f>
        <v>2.9</v>
      </c>
      <c r="O118" s="230">
        <f>'Conditions of people affected'!R119</f>
        <v>4</v>
      </c>
      <c r="P118" s="236">
        <f>'Conditions of people affected'!K119</f>
        <v>5</v>
      </c>
      <c r="Q118" s="236">
        <f>'Conditions of people affected'!Q119</f>
        <v>3</v>
      </c>
      <c r="R118" s="231">
        <f t="shared" si="19"/>
        <v>2.5</v>
      </c>
      <c r="S118" s="231">
        <f>'Complexity of the crisis'!X119</f>
        <v>2.4</v>
      </c>
      <c r="T118" s="231">
        <f>'Complexity of the crisis'!AN119</f>
        <v>2.5</v>
      </c>
      <c r="U118" s="124" t="str">
        <f>VLOOKUP(C118,Lists!$C$3:$E$160,3,FALSE)</f>
        <v>Africa,Africa,Africa,Africa,Africa,Africa,Africa,Africa</v>
      </c>
      <c r="V118" s="125">
        <v>44766</v>
      </c>
    </row>
    <row r="119" spans="1:22" ht="13.5" customHeight="1" x14ac:dyDescent="0.35">
      <c r="A119" s="53" t="str">
        <f>'Crisis Indicator Data'!A117</f>
        <v>Nagorno-Karabakh Conflict</v>
      </c>
      <c r="B119" s="45" t="str">
        <f>Lists!G117</f>
        <v>Regional Nagorno-Karabakh Conflict</v>
      </c>
      <c r="C119" s="53" t="str">
        <f>'Crisis Indicator Data'!C117</f>
        <v>REG013</v>
      </c>
      <c r="D119" s="53" t="str">
        <f>'Crisis Indicator Data'!D117</f>
        <v>Armenia,Azerbaijan</v>
      </c>
      <c r="E119" s="53" t="str">
        <f>'Crisis Indicator Data'!E117</f>
        <v>ARM,AZE</v>
      </c>
      <c r="F119" s="53" t="str">
        <f>'Crisis Indicator Data'!B117</f>
        <v>Regional crisis</v>
      </c>
      <c r="G119" s="228">
        <f t="shared" si="15"/>
        <v>1.8</v>
      </c>
      <c r="H119" s="54">
        <f t="shared" si="16"/>
        <v>2</v>
      </c>
      <c r="I119" s="117" t="str">
        <f t="shared" si="17"/>
        <v>Low</v>
      </c>
      <c r="J119" s="229" t="str">
        <f>INDEX(Trends!$D$3:$D$404,MATCH(C119,Trends!$C$3:$C$404,0))</f>
        <v>-</v>
      </c>
      <c r="K119" s="109" t="str">
        <f>IF(Reliability!B117="x","x",(IF(ROUNDUP(Reliability!B117,0)=1,"Very High",IF(ROUNDUP(Reliability!B117,0)=2,"High",IF(ROUNDUP(Reliability!B117,0)=3,"Medium",IF(ROUNDUP(Reliability!B117,0)=4,"Low","Very Low"))))))</f>
        <v>High</v>
      </c>
      <c r="L119" s="230">
        <f t="shared" si="18"/>
        <v>2.2999999999999998</v>
      </c>
      <c r="M119" s="236">
        <f>'Impact of the crisis'!N120</f>
        <v>2</v>
      </c>
      <c r="N119" s="236">
        <f>'Impact of the crisis'!AB120</f>
        <v>2.5</v>
      </c>
      <c r="O119" s="230">
        <f>'Conditions of people affected'!R120</f>
        <v>1.35</v>
      </c>
      <c r="P119" s="236">
        <f>'Conditions of people affected'!K120</f>
        <v>0.7</v>
      </c>
      <c r="Q119" s="236">
        <f>'Conditions of people affected'!Q120</f>
        <v>2</v>
      </c>
      <c r="R119" s="231">
        <f t="shared" si="19"/>
        <v>1.9</v>
      </c>
      <c r="S119" s="231">
        <f>'Complexity of the crisis'!X120</f>
        <v>2.2999999999999998</v>
      </c>
      <c r="T119" s="231">
        <f>'Complexity of the crisis'!AN120</f>
        <v>1.5</v>
      </c>
      <c r="U119" s="124" t="str">
        <f>VLOOKUP(C119,Lists!$C$3:$E$160,3,FALSE)</f>
        <v>Middle east,Middle east</v>
      </c>
      <c r="V119" s="125">
        <v>44767</v>
      </c>
    </row>
    <row r="120" spans="1:22" x14ac:dyDescent="0.35">
      <c r="A120" s="53" t="str">
        <f>'Crisis Indicator Data'!A118</f>
        <v>Eastern Africa Regional Drought Crisis</v>
      </c>
      <c r="B120" s="45" t="str">
        <f>Lists!G118</f>
        <v>Eastern Africa Regional Drought Crisis</v>
      </c>
      <c r="C120" s="53" t="str">
        <f>'Crisis Indicator Data'!C118</f>
        <v>REG014</v>
      </c>
      <c r="D120" s="53" t="str">
        <f>'Crisis Indicator Data'!D118</f>
        <v>Ethiopia,Somalia,Kenya</v>
      </c>
      <c r="E120" s="53" t="str">
        <f>'Crisis Indicator Data'!E118</f>
        <v>ETH,SOM,KEN</v>
      </c>
      <c r="F120" s="53" t="str">
        <f>'Crisis Indicator Data'!B118</f>
        <v>Regional crisis</v>
      </c>
      <c r="G120" s="228">
        <f t="shared" si="15"/>
        <v>3.8</v>
      </c>
      <c r="H120" s="54">
        <f t="shared" si="16"/>
        <v>4</v>
      </c>
      <c r="I120" s="117" t="str">
        <f t="shared" si="17"/>
        <v>High</v>
      </c>
      <c r="J120" s="229" t="str">
        <f>INDEX(Trends!$D$3:$D$404,MATCH(C120,Trends!$C$3:$C$404,0))</f>
        <v>Decreasing</v>
      </c>
      <c r="K120" s="109" t="str">
        <f>IF(Reliability!B118="x","x",(IF(ROUNDUP(Reliability!B118,0)=1,"Very High",IF(ROUNDUP(Reliability!B118,0)=2,"High",IF(ROUNDUP(Reliability!B118,0)=3,"Medium",IF(ROUNDUP(Reliability!B118,0)=4,"Low","Very Low"))))))</f>
        <v>High</v>
      </c>
      <c r="L120" s="230">
        <f t="shared" si="18"/>
        <v>3.6</v>
      </c>
      <c r="M120" s="236">
        <f>'Impact of the crisis'!N121</f>
        <v>4.8</v>
      </c>
      <c r="N120" s="236">
        <f>'Impact of the crisis'!AB121</f>
        <v>2.6</v>
      </c>
      <c r="O120" s="230">
        <f>'Conditions of people affected'!R121</f>
        <v>3.9</v>
      </c>
      <c r="P120" s="236">
        <f>'Conditions of people affected'!K121</f>
        <v>4.8</v>
      </c>
      <c r="Q120" s="236">
        <f>'Conditions of people affected'!Q121</f>
        <v>3</v>
      </c>
      <c r="R120" s="231">
        <f t="shared" si="19"/>
        <v>3.9</v>
      </c>
      <c r="S120" s="231">
        <f>'Complexity of the crisis'!X121</f>
        <v>3.8</v>
      </c>
      <c r="T120" s="231">
        <f>'Complexity of the crisis'!AN121</f>
        <v>4</v>
      </c>
      <c r="U120" s="124" t="str">
        <f>VLOOKUP(C120,Lists!$C$3:$E$160,3,FALSE)</f>
        <v>Africa,Africa,Africa</v>
      </c>
      <c r="V120" s="125">
        <v>44695</v>
      </c>
    </row>
    <row r="121" spans="1:22" x14ac:dyDescent="0.35">
      <c r="A121" s="53" t="str">
        <f>'Crisis Indicator Data'!A119</f>
        <v>Displacement from Ukraine conflict in Romania</v>
      </c>
      <c r="B121" s="45" t="str">
        <f>Lists!G119</f>
        <v>Displacement from Ukraine conflict</v>
      </c>
      <c r="C121" s="53" t="str">
        <f>'Crisis Indicator Data'!C119</f>
        <v>ROU002</v>
      </c>
      <c r="D121" s="53" t="str">
        <f>'Crisis Indicator Data'!D119</f>
        <v>Romania</v>
      </c>
      <c r="E121" s="53" t="str">
        <f>'Crisis Indicator Data'!E119</f>
        <v>ROU</v>
      </c>
      <c r="F121" s="53" t="str">
        <f>'Crisis Indicator Data'!B119</f>
        <v>International displacement</v>
      </c>
      <c r="G121" s="228">
        <f t="shared" si="15"/>
        <v>2.2999999999999998</v>
      </c>
      <c r="H121" s="54">
        <f t="shared" si="16"/>
        <v>3</v>
      </c>
      <c r="I121" s="117" t="str">
        <f t="shared" si="17"/>
        <v>Medium</v>
      </c>
      <c r="J121" s="229" t="str">
        <f>INDEX(Trends!$D$3:$D$404,MATCH(C121,Trends!$C$3:$C$404,0))</f>
        <v>Increasing</v>
      </c>
      <c r="K121" s="109" t="str">
        <f>IF(Reliability!B119="x","x",(IF(ROUNDUP(Reliability!B119,0)=1,"Very High",IF(ROUNDUP(Reliability!B119,0)=2,"High",IF(ROUNDUP(Reliability!B119,0)=3,"Medium",IF(ROUNDUP(Reliability!B119,0)=4,"Low","Very Low"))))))</f>
        <v>Very High</v>
      </c>
      <c r="L121" s="230">
        <f t="shared" si="18"/>
        <v>2.2000000000000002</v>
      </c>
      <c r="M121" s="236">
        <f>'Impact of the crisis'!N122</f>
        <v>2.1</v>
      </c>
      <c r="N121" s="236">
        <f>'Impact of the crisis'!AB122</f>
        <v>2.2999999999999998</v>
      </c>
      <c r="O121" s="230">
        <f>'Conditions of people affected'!R122</f>
        <v>3.1</v>
      </c>
      <c r="P121" s="236">
        <f>'Conditions of people affected'!K122</f>
        <v>3.2</v>
      </c>
      <c r="Q121" s="236">
        <f>'Conditions of people affected'!Q122</f>
        <v>3</v>
      </c>
      <c r="R121" s="231">
        <f t="shared" si="19"/>
        <v>1.2</v>
      </c>
      <c r="S121" s="231">
        <f>'Complexity of the crisis'!X122</f>
        <v>1.3</v>
      </c>
      <c r="T121" s="231">
        <f>'Complexity of the crisis'!AN122</f>
        <v>1</v>
      </c>
      <c r="U121" s="124" t="str">
        <f>VLOOKUP(C121,Lists!$C$3:$E$160,3,FALSE)</f>
        <v>Europe</v>
      </c>
      <c r="V121" s="125">
        <v>44773</v>
      </c>
    </row>
    <row r="122" spans="1:22" x14ac:dyDescent="0.35">
      <c r="A122" s="53" t="str">
        <f>'Crisis Indicator Data'!A120</f>
        <v>Burundi and DRC refugees in Rwanda</v>
      </c>
      <c r="B122" s="45" t="str">
        <f>Lists!G120</f>
        <v>Refugees</v>
      </c>
      <c r="C122" s="53" t="str">
        <f>'Crisis Indicator Data'!C120</f>
        <v>RWA002</v>
      </c>
      <c r="D122" s="53" t="str">
        <f>'Crisis Indicator Data'!D120</f>
        <v>Rwanda</v>
      </c>
      <c r="E122" s="53" t="str">
        <f>'Crisis Indicator Data'!E120</f>
        <v>RWA</v>
      </c>
      <c r="F122" s="53" t="str">
        <f>'Crisis Indicator Data'!B120</f>
        <v>International displacement</v>
      </c>
      <c r="G122" s="228">
        <f t="shared" si="15"/>
        <v>2.4</v>
      </c>
      <c r="H122" s="54">
        <f t="shared" si="16"/>
        <v>3</v>
      </c>
      <c r="I122" s="117" t="str">
        <f t="shared" si="17"/>
        <v>Medium</v>
      </c>
      <c r="J122" s="229" t="str">
        <f>INDEX(Trends!$D$3:$D$404,MATCH(C122,Trends!$C$3:$C$404,0))</f>
        <v>Increasing</v>
      </c>
      <c r="K122" s="109" t="str">
        <f>IF(Reliability!B120="x","x",(IF(ROUNDUP(Reliability!B120,0)=1,"Very High",IF(ROUNDUP(Reliability!B120,0)=2,"High",IF(ROUNDUP(Reliability!B120,0)=3,"Medium",IF(ROUNDUP(Reliability!B120,0)=4,"Low","Very Low"))))))</f>
        <v>Medium</v>
      </c>
      <c r="L122" s="230">
        <f t="shared" si="18"/>
        <v>2.5</v>
      </c>
      <c r="M122" s="236">
        <f>'Impact of the crisis'!N123</f>
        <v>2.2000000000000002</v>
      </c>
      <c r="N122" s="236">
        <f>'Impact of the crisis'!AB123</f>
        <v>2.7</v>
      </c>
      <c r="O122" s="230">
        <f>'Conditions of people affected'!R123</f>
        <v>2.4</v>
      </c>
      <c r="P122" s="236">
        <f>'Conditions of people affected'!K123</f>
        <v>1.8</v>
      </c>
      <c r="Q122" s="236">
        <f>'Conditions of people affected'!Q123</f>
        <v>3</v>
      </c>
      <c r="R122" s="231">
        <f t="shared" si="19"/>
        <v>2.2999999999999998</v>
      </c>
      <c r="S122" s="231">
        <f>'Complexity of the crisis'!X123</f>
        <v>3</v>
      </c>
      <c r="T122" s="231">
        <f>'Complexity of the crisis'!AN123</f>
        <v>1.5</v>
      </c>
      <c r="U122" s="124" t="str">
        <f>VLOOKUP(C122,Lists!$C$3:$E$160,3,FALSE)</f>
        <v>Africa</v>
      </c>
      <c r="V122" s="125">
        <v>44713</v>
      </c>
    </row>
    <row r="123" spans="1:22" x14ac:dyDescent="0.35">
      <c r="A123" s="53" t="str">
        <f>'Crisis Indicator Data'!A121</f>
        <v>Complex crisis in Sudan</v>
      </c>
      <c r="B123" s="45" t="str">
        <f>Lists!G121</f>
        <v>Complex crisis</v>
      </c>
      <c r="C123" s="53" t="str">
        <f>'Crisis Indicator Data'!C121</f>
        <v>SDN001</v>
      </c>
      <c r="D123" s="53" t="str">
        <f>'Crisis Indicator Data'!D121</f>
        <v>Sudan</v>
      </c>
      <c r="E123" s="53" t="str">
        <f>'Crisis Indicator Data'!E121</f>
        <v>SDN</v>
      </c>
      <c r="F123" s="53" t="str">
        <f>'Crisis Indicator Data'!B121</f>
        <v>Multiple crises country</v>
      </c>
      <c r="G123" s="228">
        <f t="shared" si="15"/>
        <v>4.4000000000000004</v>
      </c>
      <c r="H123" s="54">
        <f t="shared" si="16"/>
        <v>5</v>
      </c>
      <c r="I123" s="117" t="str">
        <f t="shared" si="17"/>
        <v>Very High</v>
      </c>
      <c r="J123" s="229" t="str">
        <f>INDEX(Trends!$D$3:$D$404,MATCH(C123,Trends!$C$3:$C$404,0))</f>
        <v>Stable</v>
      </c>
      <c r="K123" s="109" t="str">
        <f>IF(Reliability!B121="x","x",(IF(ROUNDUP(Reliability!B121,0)=1,"Very High",IF(ROUNDUP(Reliability!B121,0)=2,"High",IF(ROUNDUP(Reliability!B121,0)=3,"Medium",IF(ROUNDUP(Reliability!B121,0)=4,"Low","Very Low"))))))</f>
        <v>High</v>
      </c>
      <c r="L123" s="230">
        <f t="shared" si="18"/>
        <v>4.4000000000000004</v>
      </c>
      <c r="M123" s="236">
        <f>'Impact of the crisis'!N124</f>
        <v>4.8</v>
      </c>
      <c r="N123" s="236">
        <f>'Impact of the crisis'!AB124</f>
        <v>4.0999999999999996</v>
      </c>
      <c r="O123" s="230">
        <f>'Conditions of people affected'!R124</f>
        <v>4.5</v>
      </c>
      <c r="P123" s="236">
        <f>'Conditions of people affected'!K124</f>
        <v>5</v>
      </c>
      <c r="Q123" s="236">
        <f>'Conditions of people affected'!Q124</f>
        <v>4</v>
      </c>
      <c r="R123" s="231">
        <f t="shared" si="19"/>
        <v>4.3</v>
      </c>
      <c r="S123" s="231">
        <f>'Complexity of the crisis'!X124</f>
        <v>4.0999999999999996</v>
      </c>
      <c r="T123" s="231">
        <f>'Complexity of the crisis'!AN124</f>
        <v>4.5</v>
      </c>
      <c r="U123" s="124" t="str">
        <f>VLOOKUP(C123,Lists!$C$3:$E$160,3,FALSE)</f>
        <v>Africa</v>
      </c>
      <c r="V123" s="125">
        <v>44762</v>
      </c>
    </row>
    <row r="124" spans="1:22" x14ac:dyDescent="0.35">
      <c r="A124" s="53" t="str">
        <f>'Crisis Indicator Data'!A122</f>
        <v>Refugees in Sudan</v>
      </c>
      <c r="B124" s="45" t="str">
        <f>Lists!G122</f>
        <v>Refugees</v>
      </c>
      <c r="C124" s="53" t="str">
        <f>'Crisis Indicator Data'!C122</f>
        <v>SDN005</v>
      </c>
      <c r="D124" s="53" t="str">
        <f>'Crisis Indicator Data'!D122</f>
        <v>Sudan</v>
      </c>
      <c r="E124" s="53" t="str">
        <f>'Crisis Indicator Data'!E122</f>
        <v>SDN</v>
      </c>
      <c r="F124" s="53" t="str">
        <f>'Crisis Indicator Data'!B122</f>
        <v>International displacement</v>
      </c>
      <c r="G124" s="228">
        <f t="shared" si="15"/>
        <v>3.3</v>
      </c>
      <c r="H124" s="54">
        <f t="shared" si="16"/>
        <v>4</v>
      </c>
      <c r="I124" s="117" t="str">
        <f t="shared" si="17"/>
        <v>High</v>
      </c>
      <c r="J124" s="229" t="str">
        <f>INDEX(Trends!$D$3:$D$404,MATCH(C124,Trends!$C$3:$C$404,0))</f>
        <v>Stable</v>
      </c>
      <c r="K124" s="109" t="str">
        <f>IF(Reliability!B122="x","x",(IF(ROUNDUP(Reliability!B122,0)=1,"Very High",IF(ROUNDUP(Reliability!B122,0)=2,"High",IF(ROUNDUP(Reliability!B122,0)=3,"Medium",IF(ROUNDUP(Reliability!B122,0)=4,"Low","Very Low"))))))</f>
        <v>High</v>
      </c>
      <c r="L124" s="230">
        <f t="shared" si="18"/>
        <v>3.4</v>
      </c>
      <c r="M124" s="236">
        <f>'Impact of the crisis'!N125</f>
        <v>2.1</v>
      </c>
      <c r="N124" s="236">
        <f>'Impact of the crisis'!AB125</f>
        <v>3.9</v>
      </c>
      <c r="O124" s="230">
        <f>'Conditions of people affected'!R125</f>
        <v>3.2</v>
      </c>
      <c r="P124" s="236">
        <f>'Conditions of people affected'!K125</f>
        <v>3.4</v>
      </c>
      <c r="Q124" s="236">
        <f>'Conditions of people affected'!Q125</f>
        <v>3</v>
      </c>
      <c r="R124" s="231">
        <f t="shared" si="19"/>
        <v>3.4</v>
      </c>
      <c r="S124" s="231">
        <f>'Complexity of the crisis'!X125</f>
        <v>4.0999999999999996</v>
      </c>
      <c r="T124" s="231">
        <f>'Complexity of the crisis'!AN125</f>
        <v>2.5</v>
      </c>
      <c r="U124" s="124" t="str">
        <f>VLOOKUP(C124,Lists!$C$3:$E$160,3,FALSE)</f>
        <v>Africa</v>
      </c>
      <c r="V124" s="125">
        <v>44762</v>
      </c>
    </row>
    <row r="125" spans="1:22" x14ac:dyDescent="0.35">
      <c r="A125" s="53" t="str">
        <f>'Crisis Indicator Data'!A123</f>
        <v>Violence in Darfur and Kordofan regions</v>
      </c>
      <c r="B125" s="45" t="str">
        <f>Lists!G123</f>
        <v>Violence in Darfur and Kordofan regions</v>
      </c>
      <c r="C125" s="53" t="str">
        <f>'Crisis Indicator Data'!C123</f>
        <v>SDN008</v>
      </c>
      <c r="D125" s="53" t="str">
        <f>'Crisis Indicator Data'!D123</f>
        <v>Sudan</v>
      </c>
      <c r="E125" s="53" t="str">
        <f>'Crisis Indicator Data'!E123</f>
        <v>SDN</v>
      </c>
      <c r="F125" s="53" t="str">
        <f>'Crisis Indicator Data'!B123</f>
        <v>Other type of violence</v>
      </c>
      <c r="G125" s="228">
        <f t="shared" si="15"/>
        <v>4.2</v>
      </c>
      <c r="H125" s="54">
        <f t="shared" si="16"/>
        <v>5</v>
      </c>
      <c r="I125" s="117" t="str">
        <f t="shared" si="17"/>
        <v>Very High</v>
      </c>
      <c r="J125" s="229" t="str">
        <f>INDEX(Trends!$D$3:$D$404,MATCH(C125,Trends!$C$3:$C$404,0))</f>
        <v>Increasing</v>
      </c>
      <c r="K125" s="109" t="str">
        <f>IF(Reliability!B123="x","x",(IF(ROUNDUP(Reliability!B123,0)=1,"Very High",IF(ROUNDUP(Reliability!B123,0)=2,"High",IF(ROUNDUP(Reliability!B123,0)=3,"Medium",IF(ROUNDUP(Reliability!B123,0)=4,"Low","Very Low"))))))</f>
        <v>Very High</v>
      </c>
      <c r="L125" s="230">
        <f t="shared" si="18"/>
        <v>3.4</v>
      </c>
      <c r="M125" s="236">
        <f>'Impact of the crisis'!N126</f>
        <v>3.2</v>
      </c>
      <c r="N125" s="236">
        <f>'Impact of the crisis'!AB126</f>
        <v>3.5</v>
      </c>
      <c r="O125" s="230">
        <f>'Conditions of people affected'!R126</f>
        <v>4.9000000000000004</v>
      </c>
      <c r="P125" s="236">
        <f>'Conditions of people affected'!K126</f>
        <v>4.8</v>
      </c>
      <c r="Q125" s="236">
        <f>'Conditions of people affected'!Q126</f>
        <v>5</v>
      </c>
      <c r="R125" s="231">
        <f t="shared" si="19"/>
        <v>3.6</v>
      </c>
      <c r="S125" s="231">
        <f>'Complexity of the crisis'!X126</f>
        <v>4.0999999999999996</v>
      </c>
      <c r="T125" s="231">
        <f>'Complexity of the crisis'!AN126</f>
        <v>3</v>
      </c>
      <c r="U125" s="124" t="str">
        <f>VLOOKUP(C125,Lists!$C$3:$E$160,3,FALSE)</f>
        <v>Africa</v>
      </c>
      <c r="V125" s="125">
        <v>44762</v>
      </c>
    </row>
    <row r="126" spans="1:22" x14ac:dyDescent="0.35">
      <c r="A126" s="53" t="str">
        <f>'Crisis Indicator Data'!A124</f>
        <v>Drought in Senegal</v>
      </c>
      <c r="B126" s="45" t="str">
        <f>Lists!G124</f>
        <v>Drought</v>
      </c>
      <c r="C126" s="53" t="str">
        <f>'Crisis Indicator Data'!C124</f>
        <v>SEN002</v>
      </c>
      <c r="D126" s="53" t="str">
        <f>'Crisis Indicator Data'!D124</f>
        <v>Senegal</v>
      </c>
      <c r="E126" s="53" t="str">
        <f>'Crisis Indicator Data'!E124</f>
        <v>SEN</v>
      </c>
      <c r="F126" s="53" t="str">
        <f>'Crisis Indicator Data'!B124</f>
        <v>Drought</v>
      </c>
      <c r="G126" s="228">
        <f t="shared" si="15"/>
        <v>2.4</v>
      </c>
      <c r="H126" s="54">
        <f t="shared" si="16"/>
        <v>3</v>
      </c>
      <c r="I126" s="117" t="str">
        <f t="shared" si="17"/>
        <v>Medium</v>
      </c>
      <c r="J126" s="229" t="str">
        <f>INDEX(Trends!$D$3:$D$404,MATCH(C126,Trends!$C$3:$C$404,0))</f>
        <v>Stable</v>
      </c>
      <c r="K126" s="109" t="str">
        <f>IF(Reliability!B124="x","x",(IF(ROUNDUP(Reliability!B124,0)=1,"Very High",IF(ROUNDUP(Reliability!B124,0)=2,"High",IF(ROUNDUP(Reliability!B124,0)=3,"Medium",IF(ROUNDUP(Reliability!B124,0)=4,"Low","Very Low"))))))</f>
        <v>Medium</v>
      </c>
      <c r="L126" s="230">
        <f t="shared" si="18"/>
        <v>2.9</v>
      </c>
      <c r="M126" s="236">
        <f>'Impact of the crisis'!N127</f>
        <v>4.8</v>
      </c>
      <c r="N126" s="236">
        <f>'Impact of the crisis'!AB127</f>
        <v>1.2</v>
      </c>
      <c r="O126" s="230">
        <f>'Conditions of people affected'!R127</f>
        <v>2.4500000000000002</v>
      </c>
      <c r="P126" s="236">
        <f>'Conditions of people affected'!K127</f>
        <v>2.9</v>
      </c>
      <c r="Q126" s="236">
        <f>'Conditions of people affected'!Q127</f>
        <v>2</v>
      </c>
      <c r="R126" s="231">
        <f t="shared" si="19"/>
        <v>1.8</v>
      </c>
      <c r="S126" s="231">
        <f>'Complexity of the crisis'!X127</f>
        <v>2</v>
      </c>
      <c r="T126" s="231">
        <f>'Complexity of the crisis'!AN127</f>
        <v>1.5</v>
      </c>
      <c r="U126" s="124" t="str">
        <f>VLOOKUP(C126,Lists!$C$3:$E$160,3,FALSE)</f>
        <v>Africa</v>
      </c>
      <c r="V126" s="125">
        <v>44741</v>
      </c>
    </row>
    <row r="127" spans="1:22" x14ac:dyDescent="0.35">
      <c r="A127" s="53" t="str">
        <f>'Crisis Indicator Data'!A125</f>
        <v>Complex crisis in El Salvador</v>
      </c>
      <c r="B127" s="45" t="str">
        <f>Lists!G125</f>
        <v>Complex crisis</v>
      </c>
      <c r="C127" s="53" t="str">
        <f>'Crisis Indicator Data'!C125</f>
        <v>SLV001</v>
      </c>
      <c r="D127" s="53" t="str">
        <f>'Crisis Indicator Data'!D125</f>
        <v>El Salvador</v>
      </c>
      <c r="E127" s="53" t="str">
        <f>'Crisis Indicator Data'!E125</f>
        <v>SLV</v>
      </c>
      <c r="F127" s="53" t="str">
        <f>'Crisis Indicator Data'!B125</f>
        <v>Complex crisis</v>
      </c>
      <c r="G127" s="228">
        <f t="shared" si="15"/>
        <v>3.2</v>
      </c>
      <c r="H127" s="54">
        <f t="shared" si="16"/>
        <v>4</v>
      </c>
      <c r="I127" s="117" t="str">
        <f t="shared" si="17"/>
        <v>High</v>
      </c>
      <c r="J127" s="229" t="str">
        <f>INDEX(Trends!$D$3:$D$404,MATCH(C127,Trends!$C$3:$C$404,0))</f>
        <v>Increasing</v>
      </c>
      <c r="K127" s="109" t="str">
        <f>IF(Reliability!B125="x","x",(IF(ROUNDUP(Reliability!B125,0)=1,"Very High",IF(ROUNDUP(Reliability!B125,0)=2,"High",IF(ROUNDUP(Reliability!B125,0)=3,"Medium",IF(ROUNDUP(Reliability!B125,0)=4,"Low","Very Low"))))))</f>
        <v>Very High</v>
      </c>
      <c r="L127" s="230">
        <f t="shared" si="18"/>
        <v>3.4</v>
      </c>
      <c r="M127" s="236">
        <f>'Impact of the crisis'!N128</f>
        <v>3.8</v>
      </c>
      <c r="N127" s="236">
        <f>'Impact of the crisis'!AB128</f>
        <v>3.2</v>
      </c>
      <c r="O127" s="230">
        <f>'Conditions of people affected'!R128</f>
        <v>3.35</v>
      </c>
      <c r="P127" s="236">
        <f>'Conditions of people affected'!K128</f>
        <v>3.7</v>
      </c>
      <c r="Q127" s="236">
        <f>'Conditions of people affected'!Q128</f>
        <v>3</v>
      </c>
      <c r="R127" s="231">
        <f t="shared" si="19"/>
        <v>2.7</v>
      </c>
      <c r="S127" s="231">
        <f>'Complexity of the crisis'!X128</f>
        <v>2.4</v>
      </c>
      <c r="T127" s="231">
        <f>'Complexity of the crisis'!AN128</f>
        <v>3</v>
      </c>
      <c r="U127" s="124" t="str">
        <f>VLOOKUP(C127,Lists!$C$3:$E$160,3,FALSE)</f>
        <v>Americas</v>
      </c>
      <c r="V127" s="125">
        <v>44767</v>
      </c>
    </row>
    <row r="128" spans="1:22" x14ac:dyDescent="0.35">
      <c r="A128" s="53" t="str">
        <f>'Crisis Indicator Data'!A126</f>
        <v>Complex crisis in Somalia</v>
      </c>
      <c r="B128" s="45" t="str">
        <f>Lists!G126</f>
        <v>Complex crisis</v>
      </c>
      <c r="C128" s="53" t="str">
        <f>'Crisis Indicator Data'!C126</f>
        <v>SOM001</v>
      </c>
      <c r="D128" s="53" t="str">
        <f>'Crisis Indicator Data'!D126</f>
        <v>Somalia</v>
      </c>
      <c r="E128" s="53" t="str">
        <f>'Crisis Indicator Data'!E126</f>
        <v>SOM</v>
      </c>
      <c r="F128" s="53" t="str">
        <f>'Crisis Indicator Data'!B126</f>
        <v>Complex crisis</v>
      </c>
      <c r="G128" s="228">
        <f t="shared" si="15"/>
        <v>4.4000000000000004</v>
      </c>
      <c r="H128" s="54">
        <f t="shared" si="16"/>
        <v>5</v>
      </c>
      <c r="I128" s="117" t="str">
        <f t="shared" si="17"/>
        <v>Very High</v>
      </c>
      <c r="J128" s="229" t="str">
        <f>INDEX(Trends!$D$3:$D$404,MATCH(C128,Trends!$C$3:$C$404,0))</f>
        <v>Increasing</v>
      </c>
      <c r="K128" s="109" t="str">
        <f>IF(Reliability!B126="x","x",(IF(ROUNDUP(Reliability!B126,0)=1,"Very High",IF(ROUNDUP(Reliability!B126,0)=2,"High",IF(ROUNDUP(Reliability!B126,0)=3,"Medium",IF(ROUNDUP(Reliability!B126,0)=4,"Low","Very Low"))))))</f>
        <v>High</v>
      </c>
      <c r="L128" s="230">
        <f t="shared" si="18"/>
        <v>4.8</v>
      </c>
      <c r="M128" s="236">
        <f>'Impact of the crisis'!N129</f>
        <v>4.7</v>
      </c>
      <c r="N128" s="236">
        <f>'Impact of the crisis'!AB129</f>
        <v>4.9000000000000004</v>
      </c>
      <c r="O128" s="230">
        <f>'Conditions of people affected'!R129</f>
        <v>4.4000000000000004</v>
      </c>
      <c r="P128" s="236">
        <f>'Conditions of people affected'!K129</f>
        <v>4.8</v>
      </c>
      <c r="Q128" s="236">
        <f>'Conditions of people affected'!Q129</f>
        <v>4</v>
      </c>
      <c r="R128" s="231">
        <f t="shared" si="19"/>
        <v>4.2</v>
      </c>
      <c r="S128" s="231">
        <f>'Complexity of the crisis'!X129</f>
        <v>3.8</v>
      </c>
      <c r="T128" s="231">
        <f>'Complexity of the crisis'!AN129</f>
        <v>4.5</v>
      </c>
      <c r="U128" s="124" t="str">
        <f>VLOOKUP(C128,Lists!$C$3:$E$160,3,FALSE)</f>
        <v>Africa</v>
      </c>
      <c r="V128" s="125">
        <v>44704</v>
      </c>
    </row>
    <row r="129" spans="1:22" x14ac:dyDescent="0.35">
      <c r="A129" s="53" t="str">
        <f>'Crisis Indicator Data'!A127</f>
        <v>Mixed Migration Flows in Somalia</v>
      </c>
      <c r="B129" s="45" t="str">
        <f>Lists!G127</f>
        <v>Mixed Migration</v>
      </c>
      <c r="C129" s="53" t="str">
        <f>'Crisis Indicator Data'!C127</f>
        <v>SOM002</v>
      </c>
      <c r="D129" s="53" t="str">
        <f>'Crisis Indicator Data'!D127</f>
        <v>Somalia</v>
      </c>
      <c r="E129" s="53" t="str">
        <f>'Crisis Indicator Data'!E127</f>
        <v>SOM</v>
      </c>
      <c r="F129" s="53" t="str">
        <f>'Crisis Indicator Data'!B127</f>
        <v>International displacement</v>
      </c>
      <c r="G129" s="228">
        <f t="shared" si="15"/>
        <v>1.7</v>
      </c>
      <c r="H129" s="54">
        <f t="shared" si="16"/>
        <v>2</v>
      </c>
      <c r="I129" s="117" t="str">
        <f t="shared" si="17"/>
        <v>Low</v>
      </c>
      <c r="J129" s="229" t="str">
        <f>INDEX(Trends!$D$3:$D$404,MATCH(C129,Trends!$C$3:$C$404,0))</f>
        <v>Stable</v>
      </c>
      <c r="K129" s="109" t="str">
        <f>IF(Reliability!B127="x","x",(IF(ROUNDUP(Reliability!B127,0)=1,"Very High",IF(ROUNDUP(Reliability!B127,0)=2,"High",IF(ROUNDUP(Reliability!B127,0)=3,"Medium",IF(ROUNDUP(Reliability!B127,0)=4,"Low","Very Low"))))))</f>
        <v>Medium</v>
      </c>
      <c r="L129" s="230">
        <f t="shared" si="18"/>
        <v>1.4</v>
      </c>
      <c r="M129" s="236">
        <f>'Impact of the crisis'!N130</f>
        <v>0.8</v>
      </c>
      <c r="N129" s="236">
        <f>'Impact of the crisis'!AB130</f>
        <v>1.7</v>
      </c>
      <c r="O129" s="230">
        <f>'Conditions of people affected'!R130</f>
        <v>0.85</v>
      </c>
      <c r="P129" s="236">
        <f>'Conditions of people affected'!K130</f>
        <v>0.7</v>
      </c>
      <c r="Q129" s="236">
        <f>'Conditions of people affected'!Q130</f>
        <v>1</v>
      </c>
      <c r="R129" s="231">
        <f t="shared" si="19"/>
        <v>3.2</v>
      </c>
      <c r="S129" s="231">
        <f>'Complexity of the crisis'!X130</f>
        <v>3.8</v>
      </c>
      <c r="T129" s="231">
        <f>'Complexity of the crisis'!AN130</f>
        <v>2.5</v>
      </c>
      <c r="U129" s="124" t="str">
        <f>VLOOKUP(C129,Lists!$C$3:$E$160,3,FALSE)</f>
        <v>Africa</v>
      </c>
      <c r="V129" s="125">
        <v>44693</v>
      </c>
    </row>
    <row r="130" spans="1:22" x14ac:dyDescent="0.35">
      <c r="A130" s="53" t="str">
        <f>'Crisis Indicator Data'!A128</f>
        <v>Complex crisis in South Sudan</v>
      </c>
      <c r="B130" s="45" t="str">
        <f>Lists!G128</f>
        <v>Complex crisis</v>
      </c>
      <c r="C130" s="53" t="str">
        <f>'Crisis Indicator Data'!C128</f>
        <v>SSD001</v>
      </c>
      <c r="D130" s="53" t="str">
        <f>'Crisis Indicator Data'!D128</f>
        <v>South Sudan</v>
      </c>
      <c r="E130" s="53" t="str">
        <f>'Crisis Indicator Data'!E128</f>
        <v>SSD</v>
      </c>
      <c r="F130" s="53" t="str">
        <f>'Crisis Indicator Data'!B128</f>
        <v>Complex crisis</v>
      </c>
      <c r="G130" s="228">
        <f t="shared" si="15"/>
        <v>4.5999999999999996</v>
      </c>
      <c r="H130" s="54">
        <f t="shared" si="16"/>
        <v>5</v>
      </c>
      <c r="I130" s="117" t="str">
        <f t="shared" si="17"/>
        <v>Very High</v>
      </c>
      <c r="J130" s="229" t="str">
        <f>INDEX(Trends!$D$3:$D$404,MATCH(C130,Trends!$C$3:$C$404,0))</f>
        <v>Increasing</v>
      </c>
      <c r="K130" s="109" t="str">
        <f>IF(Reliability!B128="x","x",(IF(ROUNDUP(Reliability!B128,0)=1,"Very High",IF(ROUNDUP(Reliability!B128,0)=2,"High",IF(ROUNDUP(Reliability!B128,0)=3,"Medium",IF(ROUNDUP(Reliability!B128,0)=4,"Low","Very Low"))))))</f>
        <v>High</v>
      </c>
      <c r="L130" s="230">
        <f t="shared" si="18"/>
        <v>4.5999999999999996</v>
      </c>
      <c r="M130" s="236">
        <f>'Impact of the crisis'!N131</f>
        <v>4.5999999999999996</v>
      </c>
      <c r="N130" s="236">
        <f>'Impact of the crisis'!AB131</f>
        <v>4.5999999999999996</v>
      </c>
      <c r="O130" s="230">
        <f>'Conditions of people affected'!R131</f>
        <v>4.95</v>
      </c>
      <c r="P130" s="236">
        <f>'Conditions of people affected'!K131</f>
        <v>4.9000000000000004</v>
      </c>
      <c r="Q130" s="236">
        <f>'Conditions of people affected'!Q131</f>
        <v>5</v>
      </c>
      <c r="R130" s="231">
        <f t="shared" si="19"/>
        <v>4.2</v>
      </c>
      <c r="S130" s="231">
        <f>'Complexity of the crisis'!X131</f>
        <v>3.8</v>
      </c>
      <c r="T130" s="231">
        <f>'Complexity of the crisis'!AN131</f>
        <v>4.5</v>
      </c>
      <c r="U130" s="124" t="str">
        <f>VLOOKUP(C130,Lists!$C$3:$E$160,3,FALSE)</f>
        <v>Africa</v>
      </c>
      <c r="V130" s="125">
        <v>44691</v>
      </c>
    </row>
    <row r="131" spans="1:22" x14ac:dyDescent="0.35">
      <c r="A131" s="53" t="str">
        <f>'Crisis Indicator Data'!A129</f>
        <v>Displacement from Ukraine conflict in Slovakia</v>
      </c>
      <c r="B131" s="45" t="str">
        <f>Lists!G129</f>
        <v>Displacement from Ukraine conflict</v>
      </c>
      <c r="C131" s="53" t="str">
        <f>'Crisis Indicator Data'!C129</f>
        <v>SVK002</v>
      </c>
      <c r="D131" s="53" t="str">
        <f>'Crisis Indicator Data'!D129</f>
        <v>Slovakia</v>
      </c>
      <c r="E131" s="53" t="str">
        <f>'Crisis Indicator Data'!E129</f>
        <v>SVK</v>
      </c>
      <c r="F131" s="53" t="str">
        <f>'Crisis Indicator Data'!B129</f>
        <v>International displacement</v>
      </c>
      <c r="G131" s="228">
        <f t="shared" si="15"/>
        <v>2.2999999999999998</v>
      </c>
      <c r="H131" s="54">
        <f t="shared" si="16"/>
        <v>3</v>
      </c>
      <c r="I131" s="117" t="str">
        <f t="shared" si="17"/>
        <v>Medium</v>
      </c>
      <c r="J131" s="229" t="str">
        <f>INDEX(Trends!$D$3:$D$404,MATCH(C131,Trends!$C$3:$C$404,0))</f>
        <v>Increasing</v>
      </c>
      <c r="K131" s="109" t="str">
        <f>IF(Reliability!B129="x","x",(IF(ROUNDUP(Reliability!B129,0)=1,"Very High",IF(ROUNDUP(Reliability!B129,0)=2,"High",IF(ROUNDUP(Reliability!B129,0)=3,"Medium",IF(ROUNDUP(Reliability!B129,0)=4,"Low","Very Low"))))))</f>
        <v>Very High</v>
      </c>
      <c r="L131" s="230">
        <f t="shared" si="18"/>
        <v>2.2000000000000002</v>
      </c>
      <c r="M131" s="236">
        <f>'Impact of the crisis'!N132</f>
        <v>1.7</v>
      </c>
      <c r="N131" s="236">
        <f>'Impact of the crisis'!AB132</f>
        <v>2.4</v>
      </c>
      <c r="O131" s="230">
        <f>'Conditions of people affected'!R132</f>
        <v>3</v>
      </c>
      <c r="P131" s="236">
        <f>'Conditions of people affected'!K132</f>
        <v>3</v>
      </c>
      <c r="Q131" s="236">
        <f>'Conditions of people affected'!Q132</f>
        <v>3</v>
      </c>
      <c r="R131" s="231">
        <f t="shared" si="19"/>
        <v>1.1000000000000001</v>
      </c>
      <c r="S131" s="231">
        <f>'Complexity of the crisis'!X132</f>
        <v>1.1000000000000001</v>
      </c>
      <c r="T131" s="231">
        <f>'Complexity of the crisis'!AN132</f>
        <v>1</v>
      </c>
      <c r="U131" s="124" t="str">
        <f>VLOOKUP(C131,Lists!$C$3:$E$160,3,FALSE)</f>
        <v>Europe</v>
      </c>
      <c r="V131" s="125">
        <v>44773</v>
      </c>
    </row>
    <row r="132" spans="1:22" x14ac:dyDescent="0.35">
      <c r="A132" s="53" t="str">
        <f>'Crisis Indicator Data'!A130</f>
        <v>Food Security Crisis in Eswatini</v>
      </c>
      <c r="B132" s="45" t="str">
        <f>Lists!G130</f>
        <v>Food Security Crisis</v>
      </c>
      <c r="C132" s="53" t="str">
        <f>'Crisis Indicator Data'!C130</f>
        <v>SWZ001</v>
      </c>
      <c r="D132" s="53" t="str">
        <f>'Crisis Indicator Data'!D130</f>
        <v>Eswatini</v>
      </c>
      <c r="E132" s="53" t="str">
        <f>'Crisis Indicator Data'!E130</f>
        <v>SWZ</v>
      </c>
      <c r="F132" s="53" t="str">
        <f>'Crisis Indicator Data'!B130</f>
        <v>Food Security</v>
      </c>
      <c r="G132" s="228">
        <f t="shared" si="15"/>
        <v>2.2000000000000002</v>
      </c>
      <c r="H132" s="54">
        <f t="shared" si="16"/>
        <v>3</v>
      </c>
      <c r="I132" s="117" t="str">
        <f t="shared" si="17"/>
        <v>Medium</v>
      </c>
      <c r="J132" s="229" t="str">
        <f>INDEX(Trends!$D$3:$D$404,MATCH(C132,Trends!$C$3:$C$404,0))</f>
        <v>Decreasing</v>
      </c>
      <c r="K132" s="109" t="str">
        <f>IF(Reliability!B130="x","x",(IF(ROUNDUP(Reliability!B130,0)=1,"Very High",IF(ROUNDUP(Reliability!B130,0)=2,"High",IF(ROUNDUP(Reliability!B130,0)=3,"Medium",IF(ROUNDUP(Reliability!B130,0)=4,"Low","Very Low"))))))</f>
        <v>High</v>
      </c>
      <c r="L132" s="230">
        <f t="shared" si="18"/>
        <v>2</v>
      </c>
      <c r="M132" s="236">
        <f>'Impact of the crisis'!N133</f>
        <v>3.1</v>
      </c>
      <c r="N132" s="236">
        <f>'Impact of the crisis'!AB133</f>
        <v>1.3</v>
      </c>
      <c r="O132" s="230">
        <f>'Conditions of people affected'!R133</f>
        <v>2.5499999999999998</v>
      </c>
      <c r="P132" s="236">
        <f>'Conditions of people affected'!K133</f>
        <v>2.1</v>
      </c>
      <c r="Q132" s="236">
        <f>'Conditions of people affected'!Q133</f>
        <v>3</v>
      </c>
      <c r="R132" s="231">
        <f t="shared" si="19"/>
        <v>1.7</v>
      </c>
      <c r="S132" s="231">
        <f>'Complexity of the crisis'!X133</f>
        <v>2.7</v>
      </c>
      <c r="T132" s="231">
        <f>'Complexity of the crisis'!AN133</f>
        <v>0.5</v>
      </c>
      <c r="U132" s="124" t="str">
        <f>VLOOKUP(C132,Lists!$C$3:$E$160,3,FALSE)</f>
        <v>Africa</v>
      </c>
      <c r="V132" s="125">
        <v>44749</v>
      </c>
    </row>
    <row r="133" spans="1:22" x14ac:dyDescent="0.35">
      <c r="A133" s="53" t="str">
        <f>'Crisis Indicator Data'!A131</f>
        <v>Syrian conflict</v>
      </c>
      <c r="B133" s="45" t="str">
        <f>Lists!G131</f>
        <v>Conflict</v>
      </c>
      <c r="C133" s="53" t="str">
        <f>'Crisis Indicator Data'!C131</f>
        <v>SYR001</v>
      </c>
      <c r="D133" s="53" t="str">
        <f>'Crisis Indicator Data'!D131</f>
        <v>Syria</v>
      </c>
      <c r="E133" s="53" t="str">
        <f>'Crisis Indicator Data'!E131</f>
        <v>SYR</v>
      </c>
      <c r="F133" s="53" t="str">
        <f>'Crisis Indicator Data'!B131</f>
        <v>Complex crisis</v>
      </c>
      <c r="G133" s="228">
        <f t="shared" ref="G133:G160" si="20">IF(OR(O133="x",L133="x"),"x",ROUND((5-GEOMEAN(((5-L133)/5*4+1),((5-O133)/5*4+1),((5-O133)/5*4+1)))/4*3.5+R133*0.3,1))</f>
        <v>4.5999999999999996</v>
      </c>
      <c r="H133" s="54">
        <f t="shared" ref="H133:H160" si="21">IF(G133="x","x",ROUNDUP(G133,0))</f>
        <v>5</v>
      </c>
      <c r="I133" s="117" t="str">
        <f t="shared" ref="I133:I160" si="22">IF(O133="x","x",IF(L133="x","x",(IF(H133=5,"Very High",IF(H133=4,"High",IF(H133=3,"Medium",IF(H133=2,"Low","Very Low")))))))</f>
        <v>Very High</v>
      </c>
      <c r="J133" s="229" t="str">
        <f>INDEX(Trends!$D$3:$D$404,MATCH(C133,Trends!$C$3:$C$404,0))</f>
        <v>Stable</v>
      </c>
      <c r="K133" s="109" t="str">
        <f>IF(Reliability!B131="x","x",(IF(ROUNDUP(Reliability!B131,0)=1,"Very High",IF(ROUNDUP(Reliability!B131,0)=2,"High",IF(ROUNDUP(Reliability!B131,0)=3,"Medium",IF(ROUNDUP(Reliability!B131,0)=4,"Low","Very Low"))))))</f>
        <v>High</v>
      </c>
      <c r="L133" s="230">
        <f t="shared" ref="L133:L160" si="23">IF(OR(N133="x",M133="x"),"x",ROUND((5-GEOMEAN(((5-M133)/5*4+1),((5-N133)/5*4+1),((5-N133)/5*4+1)))/4*5,1))</f>
        <v>4.8</v>
      </c>
      <c r="M133" s="236">
        <f>'Impact of the crisis'!N134</f>
        <v>4.5999999999999996</v>
      </c>
      <c r="N133" s="236">
        <f>'Impact of the crisis'!AB134</f>
        <v>4.9000000000000004</v>
      </c>
      <c r="O133" s="230">
        <f>'Conditions of people affected'!R134</f>
        <v>4.5</v>
      </c>
      <c r="P133" s="236">
        <f>'Conditions of people affected'!K134</f>
        <v>5</v>
      </c>
      <c r="Q133" s="236">
        <f>'Conditions of people affected'!Q134</f>
        <v>4</v>
      </c>
      <c r="R133" s="231">
        <f t="shared" ref="R133:R160" si="24">IF(OR(T133="x",S133="x"),S133,ROUND((5-GEOMEAN(((5-S133)/5*4+1),((5-T133)/5*4+1)))/4*5,1))</f>
        <v>4.5</v>
      </c>
      <c r="S133" s="231">
        <f>'Complexity of the crisis'!X134</f>
        <v>4.4000000000000004</v>
      </c>
      <c r="T133" s="231">
        <f>'Complexity of the crisis'!AN134</f>
        <v>4.5</v>
      </c>
      <c r="U133" s="124" t="str">
        <f>VLOOKUP(C133,Lists!$C$3:$E$160,3,FALSE)</f>
        <v>Middle east</v>
      </c>
      <c r="V133" s="125">
        <v>44767</v>
      </c>
    </row>
    <row r="134" spans="1:22" x14ac:dyDescent="0.35">
      <c r="A134" s="53" t="str">
        <f>'Crisis Indicator Data'!A132</f>
        <v>Complex crisis in Chad</v>
      </c>
      <c r="B134" s="45" t="str">
        <f>Lists!G132</f>
        <v>Complex crisis</v>
      </c>
      <c r="C134" s="53" t="str">
        <f>'Crisis Indicator Data'!C132</f>
        <v>TCD001</v>
      </c>
      <c r="D134" s="53" t="str">
        <f>'Crisis Indicator Data'!D132</f>
        <v>Chad</v>
      </c>
      <c r="E134" s="53" t="str">
        <f>'Crisis Indicator Data'!E132</f>
        <v>TCD</v>
      </c>
      <c r="F134" s="53" t="str">
        <f>'Crisis Indicator Data'!B132</f>
        <v>Multiple crises country</v>
      </c>
      <c r="G134" s="228">
        <f t="shared" si="20"/>
        <v>4.4000000000000004</v>
      </c>
      <c r="H134" s="54">
        <f t="shared" si="21"/>
        <v>5</v>
      </c>
      <c r="I134" s="117" t="str">
        <f t="shared" si="22"/>
        <v>Very High</v>
      </c>
      <c r="J134" s="229" t="str">
        <f>INDEX(Trends!$D$3:$D$404,MATCH(C134,Trends!$C$3:$C$404,0))</f>
        <v>Increasing</v>
      </c>
      <c r="K134" s="109" t="str">
        <f>IF(Reliability!B132="x","x",(IF(ROUNDUP(Reliability!B132,0)=1,"Very High",IF(ROUNDUP(Reliability!B132,0)=2,"High",IF(ROUNDUP(Reliability!B132,0)=3,"Medium",IF(ROUNDUP(Reliability!B132,0)=4,"Low","Very Low"))))))</f>
        <v>Medium</v>
      </c>
      <c r="L134" s="230">
        <f t="shared" si="23"/>
        <v>3.9</v>
      </c>
      <c r="M134" s="236">
        <f>'Impact of the crisis'!N135</f>
        <v>4.7</v>
      </c>
      <c r="N134" s="236">
        <f>'Impact of the crisis'!AB135</f>
        <v>3.4</v>
      </c>
      <c r="O134" s="230">
        <f>'Conditions of people affected'!R135</f>
        <v>4.8</v>
      </c>
      <c r="P134" s="236">
        <f>'Conditions of people affected'!K135</f>
        <v>4.5999999999999996</v>
      </c>
      <c r="Q134" s="236">
        <f>'Conditions of people affected'!Q135</f>
        <v>5</v>
      </c>
      <c r="R134" s="231">
        <f t="shared" si="24"/>
        <v>4.2</v>
      </c>
      <c r="S134" s="231">
        <f>'Complexity of the crisis'!X135</f>
        <v>3.8</v>
      </c>
      <c r="T134" s="231">
        <f>'Complexity of the crisis'!AN135</f>
        <v>4.5</v>
      </c>
      <c r="U134" s="124" t="str">
        <f>VLOOKUP(C134,Lists!$C$3:$E$160,3,FALSE)</f>
        <v>Africa</v>
      </c>
      <c r="V134" s="125">
        <v>44769</v>
      </c>
    </row>
    <row r="135" spans="1:22" x14ac:dyDescent="0.35">
      <c r="A135" s="53" t="str">
        <f>'Crisis Indicator Data'!A133</f>
        <v>Boko Haram in Chad</v>
      </c>
      <c r="B135" s="45" t="str">
        <f>Lists!G133</f>
        <v xml:space="preserve">Boko Haram </v>
      </c>
      <c r="C135" s="53" t="str">
        <f>'Crisis Indicator Data'!C133</f>
        <v>TCD003</v>
      </c>
      <c r="D135" s="53" t="str">
        <f>'Crisis Indicator Data'!D133</f>
        <v>Chad</v>
      </c>
      <c r="E135" s="53" t="str">
        <f>'Crisis Indicator Data'!E133</f>
        <v>TCD</v>
      </c>
      <c r="F135" s="53" t="str">
        <f>'Crisis Indicator Data'!B133</f>
        <v>Conflict</v>
      </c>
      <c r="G135" s="228">
        <f t="shared" si="20"/>
        <v>3.8</v>
      </c>
      <c r="H135" s="54">
        <f t="shared" si="21"/>
        <v>4</v>
      </c>
      <c r="I135" s="117" t="str">
        <f t="shared" si="22"/>
        <v>High</v>
      </c>
      <c r="J135" s="229" t="str">
        <f>INDEX(Trends!$D$3:$D$404,MATCH(C135,Trends!$C$3:$C$404,0))</f>
        <v>Stable</v>
      </c>
      <c r="K135" s="109" t="str">
        <f>IF(Reliability!B133="x","x",(IF(ROUNDUP(Reliability!B133,0)=1,"Very High",IF(ROUNDUP(Reliability!B133,0)=2,"High",IF(ROUNDUP(Reliability!B133,0)=3,"Medium",IF(ROUNDUP(Reliability!B133,0)=4,"Low","Very Low"))))))</f>
        <v>High</v>
      </c>
      <c r="L135" s="230">
        <f t="shared" si="23"/>
        <v>2.9</v>
      </c>
      <c r="M135" s="236">
        <f>'Impact of the crisis'!N136</f>
        <v>0.7</v>
      </c>
      <c r="N135" s="236">
        <f>'Impact of the crisis'!AB136</f>
        <v>3.7</v>
      </c>
      <c r="O135" s="230">
        <f>'Conditions of people affected'!R136</f>
        <v>4.0999999999999996</v>
      </c>
      <c r="P135" s="236">
        <f>'Conditions of people affected'!K136</f>
        <v>3.2</v>
      </c>
      <c r="Q135" s="236">
        <f>'Conditions of people affected'!Q136</f>
        <v>5</v>
      </c>
      <c r="R135" s="231">
        <f t="shared" si="24"/>
        <v>3.9</v>
      </c>
      <c r="S135" s="231">
        <f>'Complexity of the crisis'!X136</f>
        <v>3.8</v>
      </c>
      <c r="T135" s="231">
        <f>'Complexity of the crisis'!AN136</f>
        <v>4</v>
      </c>
      <c r="U135" s="124" t="str">
        <f>VLOOKUP(C135,Lists!$C$3:$E$160,3,FALSE)</f>
        <v>Africa</v>
      </c>
      <c r="V135" s="125">
        <v>44769</v>
      </c>
    </row>
    <row r="136" spans="1:22" x14ac:dyDescent="0.35">
      <c r="A136" s="53" t="str">
        <f>'Crisis Indicator Data'!A134</f>
        <v>CAR refugees in Chad</v>
      </c>
      <c r="B136" s="45" t="str">
        <f>Lists!G134</f>
        <v>CAR refugees</v>
      </c>
      <c r="C136" s="53" t="str">
        <f>'Crisis Indicator Data'!C134</f>
        <v>TCD004</v>
      </c>
      <c r="D136" s="53" t="str">
        <f>'Crisis Indicator Data'!D134</f>
        <v>Chad</v>
      </c>
      <c r="E136" s="53" t="str">
        <f>'Crisis Indicator Data'!E134</f>
        <v>TCD</v>
      </c>
      <c r="F136" s="53" t="str">
        <f>'Crisis Indicator Data'!B134</f>
        <v>International displacement</v>
      </c>
      <c r="G136" s="228">
        <f t="shared" si="20"/>
        <v>3.4</v>
      </c>
      <c r="H136" s="54">
        <f t="shared" si="21"/>
        <v>4</v>
      </c>
      <c r="I136" s="117" t="str">
        <f t="shared" si="22"/>
        <v>High</v>
      </c>
      <c r="J136" s="229" t="str">
        <f>INDEX(Trends!$D$3:$D$404,MATCH(C136,Trends!$C$3:$C$404,0))</f>
        <v>Increasing</v>
      </c>
      <c r="K136" s="109" t="str">
        <f>IF(Reliability!B134="x","x",(IF(ROUNDUP(Reliability!B134,0)=1,"Very High",IF(ROUNDUP(Reliability!B134,0)=2,"High",IF(ROUNDUP(Reliability!B134,0)=3,"Medium",IF(ROUNDUP(Reliability!B134,0)=4,"Low","Very Low"))))))</f>
        <v>Medium</v>
      </c>
      <c r="L136" s="230">
        <f t="shared" si="23"/>
        <v>2.7</v>
      </c>
      <c r="M136" s="236">
        <f>'Impact of the crisis'!N137</f>
        <v>1.9</v>
      </c>
      <c r="N136" s="236">
        <f>'Impact of the crisis'!AB137</f>
        <v>3</v>
      </c>
      <c r="O136" s="230">
        <f>'Conditions of people affected'!R137</f>
        <v>3.65</v>
      </c>
      <c r="P136" s="236">
        <f>'Conditions of people affected'!K137</f>
        <v>3.3</v>
      </c>
      <c r="Q136" s="236">
        <f>'Conditions of people affected'!Q137</f>
        <v>4</v>
      </c>
      <c r="R136" s="231">
        <f t="shared" si="24"/>
        <v>3.4</v>
      </c>
      <c r="S136" s="231">
        <f>'Complexity of the crisis'!X137</f>
        <v>3.8</v>
      </c>
      <c r="T136" s="231">
        <f>'Complexity of the crisis'!AN137</f>
        <v>3</v>
      </c>
      <c r="U136" s="124" t="str">
        <f>VLOOKUP(C136,Lists!$C$3:$E$160,3,FALSE)</f>
        <v>Africa</v>
      </c>
      <c r="V136" s="125">
        <v>44769</v>
      </c>
    </row>
    <row r="137" spans="1:22" x14ac:dyDescent="0.35">
      <c r="A137" s="53" t="str">
        <f>'Crisis Indicator Data'!A135</f>
        <v>Darfur refugees in Chad</v>
      </c>
      <c r="B137" s="45" t="str">
        <f>Lists!G135</f>
        <v>Darfur refugees</v>
      </c>
      <c r="C137" s="53" t="str">
        <f>'Crisis Indicator Data'!C135</f>
        <v>TCD005</v>
      </c>
      <c r="D137" s="53" t="str">
        <f>'Crisis Indicator Data'!D135</f>
        <v>Chad</v>
      </c>
      <c r="E137" s="53" t="str">
        <f>'Crisis Indicator Data'!E135</f>
        <v>TCD</v>
      </c>
      <c r="F137" s="53" t="str">
        <f>'Crisis Indicator Data'!B135</f>
        <v>International displacement</v>
      </c>
      <c r="G137" s="228">
        <f t="shared" si="20"/>
        <v>3.7</v>
      </c>
      <c r="H137" s="54">
        <f t="shared" si="21"/>
        <v>4</v>
      </c>
      <c r="I137" s="117" t="str">
        <f t="shared" si="22"/>
        <v>High</v>
      </c>
      <c r="J137" s="229" t="str">
        <f>INDEX(Trends!$D$3:$D$404,MATCH(C137,Trends!$C$3:$C$404,0))</f>
        <v>Increasing</v>
      </c>
      <c r="K137" s="109" t="str">
        <f>IF(Reliability!B135="x","x",(IF(ROUNDUP(Reliability!B135,0)=1,"Very High",IF(ROUNDUP(Reliability!B135,0)=2,"High",IF(ROUNDUP(Reliability!B135,0)=3,"Medium",IF(ROUNDUP(Reliability!B135,0)=4,"Low","Very Low"))))))</f>
        <v>High</v>
      </c>
      <c r="L137" s="230">
        <f t="shared" si="23"/>
        <v>3.1</v>
      </c>
      <c r="M137" s="236">
        <f>'Impact of the crisis'!N138</f>
        <v>1.7</v>
      </c>
      <c r="N137" s="236">
        <f>'Impact of the crisis'!AB138</f>
        <v>3.6</v>
      </c>
      <c r="O137" s="230">
        <f>'Conditions of people affected'!R138</f>
        <v>4.4000000000000004</v>
      </c>
      <c r="P137" s="236">
        <f>'Conditions of people affected'!K138</f>
        <v>3.8</v>
      </c>
      <c r="Q137" s="236">
        <f>'Conditions of people affected'!Q138</f>
        <v>5</v>
      </c>
      <c r="R137" s="231">
        <f t="shared" si="24"/>
        <v>3</v>
      </c>
      <c r="S137" s="231">
        <f>'Complexity of the crisis'!X138</f>
        <v>3.8</v>
      </c>
      <c r="T137" s="231">
        <f>'Complexity of the crisis'!AN138</f>
        <v>2</v>
      </c>
      <c r="U137" s="124" t="str">
        <f>VLOOKUP(C137,Lists!$C$3:$E$160,3,FALSE)</f>
        <v>Africa</v>
      </c>
      <c r="V137" s="125">
        <v>44769</v>
      </c>
    </row>
    <row r="138" spans="1:22" x14ac:dyDescent="0.35">
      <c r="A138" s="53" t="str">
        <f>'Crisis Indicator Data'!A136</f>
        <v>Tibesti Conflict in Chad</v>
      </c>
      <c r="B138" s="45" t="str">
        <f>Lists!G136</f>
        <v>Tibesti conflict</v>
      </c>
      <c r="C138" s="53" t="str">
        <f>'Crisis Indicator Data'!C136</f>
        <v>TCD006</v>
      </c>
      <c r="D138" s="53" t="str">
        <f>'Crisis Indicator Data'!D136</f>
        <v>Chad</v>
      </c>
      <c r="E138" s="53" t="str">
        <f>'Crisis Indicator Data'!E136</f>
        <v>TCD</v>
      </c>
      <c r="F138" s="53" t="str">
        <f>'Crisis Indicator Data'!B136</f>
        <v>Conflict</v>
      </c>
      <c r="G138" s="228">
        <f t="shared" si="20"/>
        <v>2.7</v>
      </c>
      <c r="H138" s="54">
        <f t="shared" si="21"/>
        <v>3</v>
      </c>
      <c r="I138" s="117" t="str">
        <f t="shared" si="22"/>
        <v>Medium</v>
      </c>
      <c r="J138" s="229" t="str">
        <f>INDEX(Trends!$D$3:$D$404,MATCH(C138,Trends!$C$3:$C$404,0))</f>
        <v>Increasing</v>
      </c>
      <c r="K138" s="109" t="str">
        <f>IF(Reliability!B136="x","x",(IF(ROUNDUP(Reliability!B136,0)=1,"Very High",IF(ROUNDUP(Reliability!B136,0)=2,"High",IF(ROUNDUP(Reliability!B136,0)=3,"Medium",IF(ROUNDUP(Reliability!B136,0)=4,"Low","Very Low"))))))</f>
        <v>Medium</v>
      </c>
      <c r="L138" s="230">
        <f t="shared" si="23"/>
        <v>2.9</v>
      </c>
      <c r="M138" s="236">
        <f>'Impact of the crisis'!N139</f>
        <v>1.3</v>
      </c>
      <c r="N138" s="236">
        <f>'Impact of the crisis'!AB139</f>
        <v>3.5</v>
      </c>
      <c r="O138" s="230">
        <f>'Conditions of people affected'!R139</f>
        <v>2.2000000000000002</v>
      </c>
      <c r="P138" s="236">
        <f>'Conditions of people affected'!K139</f>
        <v>0.4</v>
      </c>
      <c r="Q138" s="236">
        <f>'Conditions of people affected'!Q139</f>
        <v>4</v>
      </c>
      <c r="R138" s="231">
        <f t="shared" si="24"/>
        <v>3.2</v>
      </c>
      <c r="S138" s="231">
        <f>'Complexity of the crisis'!X139</f>
        <v>3.8</v>
      </c>
      <c r="T138" s="231">
        <f>'Complexity of the crisis'!AN139</f>
        <v>2.5</v>
      </c>
      <c r="U138" s="124" t="str">
        <f>VLOOKUP(C138,Lists!$C$3:$E$160,3,FALSE)</f>
        <v>Africa</v>
      </c>
      <c r="V138" s="125">
        <v>44769</v>
      </c>
    </row>
    <row r="139" spans="1:22" x14ac:dyDescent="0.35">
      <c r="A139" s="56" t="str">
        <f>'Crisis Indicator Data'!A137</f>
        <v>Multiple situations in Thailand</v>
      </c>
      <c r="B139" s="45" t="str">
        <f>Lists!G137</f>
        <v>Country level</v>
      </c>
      <c r="C139" s="56" t="str">
        <f>'Crisis Indicator Data'!C137</f>
        <v>THA001</v>
      </c>
      <c r="D139" s="56" t="str">
        <f>'Crisis Indicator Data'!D137</f>
        <v>Thailand</v>
      </c>
      <c r="E139" s="56" t="str">
        <f>'Crisis Indicator Data'!E137</f>
        <v>THA</v>
      </c>
      <c r="F139" s="56" t="str">
        <f>'Crisis Indicator Data'!B137</f>
        <v>Multiple crises country</v>
      </c>
      <c r="G139" s="228">
        <f t="shared" si="20"/>
        <v>1.8</v>
      </c>
      <c r="H139" s="57">
        <f t="shared" si="21"/>
        <v>2</v>
      </c>
      <c r="I139" s="118" t="str">
        <f t="shared" si="22"/>
        <v>Low</v>
      </c>
      <c r="J139" s="229" t="str">
        <f>INDEX(Trends!$D$3:$D$404,MATCH(C139,Trends!$C$3:$C$404,0))</f>
        <v>Stable</v>
      </c>
      <c r="K139" s="109" t="str">
        <f>IF(Reliability!B137="x","x",(IF(ROUNDUP(Reliability!B137,0)=1,"Very High",IF(ROUNDUP(Reliability!B137,0)=2,"High",IF(ROUNDUP(Reliability!B137,0)=3,"Medium",IF(ROUNDUP(Reliability!B137,0)=4,"Low","Very Low"))))))</f>
        <v>High</v>
      </c>
      <c r="L139" s="230">
        <f t="shared" si="23"/>
        <v>2</v>
      </c>
      <c r="M139" s="237">
        <f>'Impact of the crisis'!N140</f>
        <v>1.2</v>
      </c>
      <c r="N139" s="237">
        <f>'Impact of the crisis'!AB140</f>
        <v>2.4</v>
      </c>
      <c r="O139" s="230">
        <f>'Conditions of people affected'!R140</f>
        <v>1.3</v>
      </c>
      <c r="P139" s="237">
        <f>'Conditions of people affected'!K140</f>
        <v>1.6</v>
      </c>
      <c r="Q139" s="237">
        <f>'Conditions of people affected'!Q140</f>
        <v>1</v>
      </c>
      <c r="R139" s="231">
        <f t="shared" si="24"/>
        <v>2.5</v>
      </c>
      <c r="S139" s="231">
        <f>'Complexity of the crisis'!X140</f>
        <v>2.4</v>
      </c>
      <c r="T139" s="231">
        <f>'Complexity of the crisis'!AN140</f>
        <v>2.5</v>
      </c>
      <c r="U139" s="124" t="str">
        <f>VLOOKUP(C139,Lists!$C$3:$E$160,3,FALSE)</f>
        <v>Asia</v>
      </c>
      <c r="V139" s="125">
        <v>44767</v>
      </c>
    </row>
    <row r="140" spans="1:22" x14ac:dyDescent="0.35">
      <c r="A140" s="56" t="str">
        <f>'Crisis Indicator Data'!A138</f>
        <v xml:space="preserve">Conflict in southern Thailand </v>
      </c>
      <c r="B140" s="45" t="str">
        <f>Lists!G138</f>
        <v>Conflict</v>
      </c>
      <c r="C140" s="56" t="str">
        <f>'Crisis Indicator Data'!C138</f>
        <v>THA002</v>
      </c>
      <c r="D140" s="56" t="str">
        <f>'Crisis Indicator Data'!D138</f>
        <v>Thailand</v>
      </c>
      <c r="E140" s="56" t="str">
        <f>'Crisis Indicator Data'!E138</f>
        <v>THA</v>
      </c>
      <c r="F140" s="56" t="str">
        <f>'Crisis Indicator Data'!B138</f>
        <v>Conflict</v>
      </c>
      <c r="G140" s="228" t="str">
        <f t="shared" si="20"/>
        <v>x</v>
      </c>
      <c r="H140" s="57" t="str">
        <f t="shared" si="21"/>
        <v>x</v>
      </c>
      <c r="I140" s="118" t="str">
        <f t="shared" si="22"/>
        <v>x</v>
      </c>
      <c r="J140" s="229" t="str">
        <f>INDEX(Trends!$D$3:$D$404,MATCH(C140,Trends!$C$3:$C$404,0))</f>
        <v>-</v>
      </c>
      <c r="K140" s="109" t="str">
        <f>IF(Reliability!B138="x","x",(IF(ROUNDUP(Reliability!B138,0)=1,"Very High",IF(ROUNDUP(Reliability!B138,0)=2,"High",IF(ROUNDUP(Reliability!B138,0)=3,"Medium",IF(ROUNDUP(Reliability!B138,0)=4,"Low","Very Low"))))))</f>
        <v>Low</v>
      </c>
      <c r="L140" s="230">
        <f t="shared" si="23"/>
        <v>1.5</v>
      </c>
      <c r="M140" s="237">
        <f>'Impact of the crisis'!N141</f>
        <v>1.1000000000000001</v>
      </c>
      <c r="N140" s="237">
        <f>'Impact of the crisis'!AB141</f>
        <v>1.7</v>
      </c>
      <c r="O140" s="230" t="str">
        <f>'Conditions of people affected'!R141</f>
        <v>x</v>
      </c>
      <c r="P140" s="237" t="str">
        <f>'Conditions of people affected'!K141</f>
        <v>x</v>
      </c>
      <c r="Q140" s="237" t="str">
        <f>'Conditions of people affected'!Q141</f>
        <v>x</v>
      </c>
      <c r="R140" s="231">
        <f t="shared" si="24"/>
        <v>2</v>
      </c>
      <c r="S140" s="231">
        <f>'Complexity of the crisis'!X141</f>
        <v>2.4</v>
      </c>
      <c r="T140" s="231">
        <f>'Complexity of the crisis'!AN141</f>
        <v>1.5</v>
      </c>
      <c r="U140" s="124" t="str">
        <f>VLOOKUP(C140,Lists!$C$3:$E$160,3,FALSE)</f>
        <v>Asia</v>
      </c>
      <c r="V140" s="125">
        <v>44767</v>
      </c>
    </row>
    <row r="141" spans="1:22" x14ac:dyDescent="0.35">
      <c r="A141" s="56" t="str">
        <f>'Crisis Indicator Data'!A139</f>
        <v>Myanmar refugees in Thailand</v>
      </c>
      <c r="B141" s="45" t="str">
        <f>Lists!G139</f>
        <v>Refugees</v>
      </c>
      <c r="C141" s="56" t="str">
        <f>'Crisis Indicator Data'!C139</f>
        <v>THA003</v>
      </c>
      <c r="D141" s="56" t="str">
        <f>'Crisis Indicator Data'!D139</f>
        <v>Thailand</v>
      </c>
      <c r="E141" s="56" t="str">
        <f>'Crisis Indicator Data'!E139</f>
        <v>THA</v>
      </c>
      <c r="F141" s="56" t="str">
        <f>'Crisis Indicator Data'!B139</f>
        <v>International displacement</v>
      </c>
      <c r="G141" s="228">
        <f t="shared" si="20"/>
        <v>2.2000000000000002</v>
      </c>
      <c r="H141" s="57">
        <f t="shared" si="21"/>
        <v>3</v>
      </c>
      <c r="I141" s="118" t="str">
        <f t="shared" si="22"/>
        <v>Medium</v>
      </c>
      <c r="J141" s="229" t="str">
        <f>INDEX(Trends!$D$3:$D$404,MATCH(C141,Trends!$C$3:$C$404,0))</f>
        <v>Decreasing</v>
      </c>
      <c r="K141" s="109" t="str">
        <f>IF(Reliability!B139="x","x",(IF(ROUNDUP(Reliability!B139,0)=1,"Very High",IF(ROUNDUP(Reliability!B139,0)=2,"High",IF(ROUNDUP(Reliability!B139,0)=3,"Medium",IF(ROUNDUP(Reliability!B139,0)=4,"Low","Very Low"))))))</f>
        <v>Medium</v>
      </c>
      <c r="L141" s="230">
        <f t="shared" si="23"/>
        <v>2.2000000000000002</v>
      </c>
      <c r="M141" s="237">
        <f>'Impact of the crisis'!N142</f>
        <v>0.5</v>
      </c>
      <c r="N141" s="237">
        <f>'Impact of the crisis'!AB142</f>
        <v>2.8</v>
      </c>
      <c r="O141" s="230">
        <f>'Conditions of people affected'!R142</f>
        <v>2.2999999999999998</v>
      </c>
      <c r="P141" s="237">
        <f>'Conditions of people affected'!K142</f>
        <v>1.6</v>
      </c>
      <c r="Q141" s="237">
        <f>'Conditions of people affected'!Q142</f>
        <v>3</v>
      </c>
      <c r="R141" s="231">
        <f t="shared" si="24"/>
        <v>2</v>
      </c>
      <c r="S141" s="231">
        <f>'Complexity of the crisis'!X142</f>
        <v>2.4</v>
      </c>
      <c r="T141" s="231">
        <f>'Complexity of the crisis'!AN142</f>
        <v>1.5</v>
      </c>
      <c r="U141" s="124" t="str">
        <f>VLOOKUP(C141,Lists!$C$3:$E$160,3,FALSE)</f>
        <v>Asia</v>
      </c>
      <c r="V141" s="125">
        <v>44767</v>
      </c>
    </row>
    <row r="142" spans="1:22" x14ac:dyDescent="0.35">
      <c r="A142" s="56" t="str">
        <f>'Crisis Indicator Data'!A140</f>
        <v>Tonga Volcano Eruption</v>
      </c>
      <c r="B142" s="45" t="str">
        <f>Lists!G140</f>
        <v>Volcano Eruption</v>
      </c>
      <c r="C142" s="56" t="str">
        <f>'Crisis Indicator Data'!C140</f>
        <v>TON002</v>
      </c>
      <c r="D142" s="56" t="str">
        <f>'Crisis Indicator Data'!D140</f>
        <v>Tonga</v>
      </c>
      <c r="E142" s="56" t="str">
        <f>'Crisis Indicator Data'!E140</f>
        <v>TON</v>
      </c>
      <c r="F142" s="56" t="str">
        <f>'Crisis Indicator Data'!B140</f>
        <v>Volcano</v>
      </c>
      <c r="G142" s="228">
        <f t="shared" si="20"/>
        <v>1.3</v>
      </c>
      <c r="H142" s="57">
        <f t="shared" si="21"/>
        <v>2</v>
      </c>
      <c r="I142" s="118" t="str">
        <f t="shared" si="22"/>
        <v>Low</v>
      </c>
      <c r="J142" s="229" t="str">
        <f>INDEX(Trends!$D$3:$D$404,MATCH(C142,Trends!$C$3:$C$404,0))</f>
        <v>Stable</v>
      </c>
      <c r="K142" s="109" t="str">
        <f>IF(Reliability!B140="x","x",(IF(ROUNDUP(Reliability!B140,0)=1,"Very High",IF(ROUNDUP(Reliability!B140,0)=2,"High",IF(ROUNDUP(Reliability!B140,0)=3,"Medium",IF(ROUNDUP(Reliability!B140,0)=4,"Low","Very Low"))))))</f>
        <v>Very High</v>
      </c>
      <c r="L142" s="230">
        <f t="shared" si="23"/>
        <v>2</v>
      </c>
      <c r="M142" s="237">
        <f>'Impact of the crisis'!N143</f>
        <v>2.5</v>
      </c>
      <c r="N142" s="237">
        <f>'Impact of the crisis'!AB143</f>
        <v>1.7</v>
      </c>
      <c r="O142" s="230">
        <f>'Conditions of people affected'!R143</f>
        <v>1</v>
      </c>
      <c r="P142" s="237">
        <f>'Conditions of people affected'!K143</f>
        <v>0</v>
      </c>
      <c r="Q142" s="237">
        <f>'Conditions of people affected'!Q143</f>
        <v>2</v>
      </c>
      <c r="R142" s="231">
        <f t="shared" si="24"/>
        <v>1.1000000000000001</v>
      </c>
      <c r="S142" s="231">
        <f>'Complexity of the crisis'!X143</f>
        <v>1.1000000000000001</v>
      </c>
      <c r="T142" s="231">
        <f>'Complexity of the crisis'!AN143</f>
        <v>1</v>
      </c>
      <c r="U142" s="124" t="str">
        <f>VLOOKUP(C142,Lists!$C$3:$E$160,3,FALSE)</f>
        <v>Pacific</v>
      </c>
      <c r="V142" s="125">
        <v>44697</v>
      </c>
    </row>
    <row r="143" spans="1:22" x14ac:dyDescent="0.35">
      <c r="A143" s="56" t="str">
        <f>'Crisis Indicator Data'!A141</f>
        <v>Venezuelan refugees in Trinidad and Tobago</v>
      </c>
      <c r="B143" s="45" t="str">
        <f>Lists!G141</f>
        <v>Venezuelan refugees</v>
      </c>
      <c r="C143" s="56" t="str">
        <f>'Crisis Indicator Data'!C141</f>
        <v>TTO002</v>
      </c>
      <c r="D143" s="56" t="str">
        <f>'Crisis Indicator Data'!D141</f>
        <v>Trinidad and Tobago</v>
      </c>
      <c r="E143" s="56" t="str">
        <f>'Crisis Indicator Data'!E141</f>
        <v>TTO</v>
      </c>
      <c r="F143" s="56" t="str">
        <f>'Crisis Indicator Data'!B141</f>
        <v>International displacement</v>
      </c>
      <c r="G143" s="228">
        <f t="shared" si="20"/>
        <v>1.9</v>
      </c>
      <c r="H143" s="57">
        <f t="shared" si="21"/>
        <v>2</v>
      </c>
      <c r="I143" s="118" t="str">
        <f t="shared" si="22"/>
        <v>Low</v>
      </c>
      <c r="J143" s="229" t="str">
        <f>INDEX(Trends!$D$3:$D$404,MATCH(C143,Trends!$C$3:$C$404,0))</f>
        <v>Increasing</v>
      </c>
      <c r="K143" s="109" t="str">
        <f>IF(Reliability!B141="x","x",(IF(ROUNDUP(Reliability!B141,0)=1,"Very High",IF(ROUNDUP(Reliability!B141,0)=2,"High",IF(ROUNDUP(Reliability!B141,0)=3,"Medium",IF(ROUNDUP(Reliability!B141,0)=4,"Low","Very Low"))))))</f>
        <v>Very High</v>
      </c>
      <c r="L143" s="230">
        <f t="shared" si="23"/>
        <v>2.6</v>
      </c>
      <c r="M143" s="237">
        <f>'Impact of the crisis'!N144</f>
        <v>2.9</v>
      </c>
      <c r="N143" s="237">
        <f>'Impact of the crisis'!AB144</f>
        <v>2.5</v>
      </c>
      <c r="O143" s="230">
        <f>'Conditions of people affected'!R144</f>
        <v>1.45</v>
      </c>
      <c r="P143" s="237">
        <f>'Conditions of people affected'!K144</f>
        <v>0.9</v>
      </c>
      <c r="Q143" s="237">
        <f>'Conditions of people affected'!Q144</f>
        <v>2</v>
      </c>
      <c r="R143" s="231">
        <f t="shared" si="24"/>
        <v>1.9</v>
      </c>
      <c r="S143" s="231">
        <f>'Complexity of the crisis'!X144</f>
        <v>1.7</v>
      </c>
      <c r="T143" s="231">
        <f>'Complexity of the crisis'!AN144</f>
        <v>2</v>
      </c>
      <c r="U143" s="124" t="str">
        <f>VLOOKUP(C143,Lists!$C$3:$E$160,3,FALSE)</f>
        <v>Americas</v>
      </c>
      <c r="V143" s="125">
        <v>44773</v>
      </c>
    </row>
    <row r="144" spans="1:22" x14ac:dyDescent="0.35">
      <c r="A144" s="56" t="str">
        <f>'Crisis Indicator Data'!A142</f>
        <v>Mixed migration flows in Tunisia</v>
      </c>
      <c r="B144" s="45" t="str">
        <f>Lists!G142</f>
        <v>Mixed Migration</v>
      </c>
      <c r="C144" s="56" t="str">
        <f>'Crisis Indicator Data'!C142</f>
        <v>TUN002</v>
      </c>
      <c r="D144" s="56" t="str">
        <f>'Crisis Indicator Data'!D142</f>
        <v>Tunisia</v>
      </c>
      <c r="E144" s="56" t="str">
        <f>'Crisis Indicator Data'!E142</f>
        <v>TUN</v>
      </c>
      <c r="F144" s="56" t="str">
        <f>'Crisis Indicator Data'!B142</f>
        <v>International displacement</v>
      </c>
      <c r="G144" s="228">
        <f t="shared" si="20"/>
        <v>1.8</v>
      </c>
      <c r="H144" s="57">
        <f t="shared" si="21"/>
        <v>2</v>
      </c>
      <c r="I144" s="118" t="str">
        <f t="shared" si="22"/>
        <v>Low</v>
      </c>
      <c r="J144" s="229" t="str">
        <f>INDEX(Trends!$D$3:$D$404,MATCH(C144,Trends!$C$3:$C$404,0))</f>
        <v>-</v>
      </c>
      <c r="K144" s="109" t="str">
        <f>IF(Reliability!B142="x","x",(IF(ROUNDUP(Reliability!B142,0)=1,"Very High",IF(ROUNDUP(Reliability!B142,0)=2,"High",IF(ROUNDUP(Reliability!B142,0)=3,"Medium",IF(ROUNDUP(Reliability!B142,0)=4,"Low","Very Low"))))))</f>
        <v>Very High</v>
      </c>
      <c r="L144" s="230">
        <f t="shared" si="23"/>
        <v>3.2</v>
      </c>
      <c r="M144" s="237">
        <f>'Impact of the crisis'!N145</f>
        <v>4.3</v>
      </c>
      <c r="N144" s="237">
        <f>'Impact of the crisis'!AB145</f>
        <v>2.5</v>
      </c>
      <c r="O144" s="230">
        <f>'Conditions of people affected'!R145</f>
        <v>0.55000000000000004</v>
      </c>
      <c r="P144" s="237">
        <f>'Conditions of people affected'!K145</f>
        <v>0.1</v>
      </c>
      <c r="Q144" s="237">
        <f>'Conditions of people affected'!Q145</f>
        <v>1</v>
      </c>
      <c r="R144" s="231">
        <f t="shared" si="24"/>
        <v>2.2000000000000002</v>
      </c>
      <c r="S144" s="231">
        <f>'Complexity of the crisis'!X145</f>
        <v>2.4</v>
      </c>
      <c r="T144" s="231">
        <f>'Complexity of the crisis'!AN145</f>
        <v>2</v>
      </c>
      <c r="U144" s="124" t="str">
        <f>VLOOKUP(C144,Lists!$C$3:$E$160,3,FALSE)</f>
        <v>Africa</v>
      </c>
      <c r="V144" s="125">
        <v>44773</v>
      </c>
    </row>
    <row r="145" spans="1:22" x14ac:dyDescent="0.35">
      <c r="A145" s="56" t="str">
        <f>'Crisis Indicator Data'!A143</f>
        <v>Complex situation in Turkey</v>
      </c>
      <c r="B145" s="45" t="str">
        <f>Lists!G143</f>
        <v>Country level</v>
      </c>
      <c r="C145" s="56" t="str">
        <f>'Crisis Indicator Data'!C143</f>
        <v>TUR001</v>
      </c>
      <c r="D145" s="56" t="str">
        <f>'Crisis Indicator Data'!D143</f>
        <v>Turkey</v>
      </c>
      <c r="E145" s="56" t="str">
        <f>'Crisis Indicator Data'!E143</f>
        <v>TUR</v>
      </c>
      <c r="F145" s="56" t="str">
        <f>'Crisis Indicator Data'!B143</f>
        <v>Multiple crises country</v>
      </c>
      <c r="G145" s="228">
        <f t="shared" si="20"/>
        <v>3.2</v>
      </c>
      <c r="H145" s="57">
        <f t="shared" si="21"/>
        <v>4</v>
      </c>
      <c r="I145" s="118" t="str">
        <f t="shared" si="22"/>
        <v>High</v>
      </c>
      <c r="J145" s="229" t="str">
        <f>INDEX(Trends!$D$3:$D$404,MATCH(C145,Trends!$C$3:$C$404,0))</f>
        <v>Stable</v>
      </c>
      <c r="K145" s="109" t="str">
        <f>IF(Reliability!B143="x","x",(IF(ROUNDUP(Reliability!B143,0)=1,"Very High",IF(ROUNDUP(Reliability!B143,0)=2,"High",IF(ROUNDUP(Reliability!B143,0)=3,"Medium",IF(ROUNDUP(Reliability!B143,0)=4,"Low","Very Low"))))))</f>
        <v>High</v>
      </c>
      <c r="L145" s="230">
        <f t="shared" si="23"/>
        <v>3.4</v>
      </c>
      <c r="M145" s="237">
        <f>'Impact of the crisis'!N146</f>
        <v>3.7</v>
      </c>
      <c r="N145" s="237">
        <f>'Impact of the crisis'!AB146</f>
        <v>3.3</v>
      </c>
      <c r="O145" s="230">
        <f>'Conditions of people affected'!R146</f>
        <v>3</v>
      </c>
      <c r="P145" s="237">
        <f>'Conditions of people affected'!K146</f>
        <v>4</v>
      </c>
      <c r="Q145" s="237">
        <f>'Conditions of people affected'!Q146</f>
        <v>2</v>
      </c>
      <c r="R145" s="231">
        <f t="shared" si="24"/>
        <v>3.3</v>
      </c>
      <c r="S145" s="231">
        <f>'Complexity of the crisis'!X146</f>
        <v>3</v>
      </c>
      <c r="T145" s="231">
        <f>'Complexity of the crisis'!AN146</f>
        <v>3.5</v>
      </c>
      <c r="U145" s="124" t="str">
        <f>VLOOKUP(C145,Lists!$C$3:$E$160,3,FALSE)</f>
        <v>Middle east</v>
      </c>
      <c r="V145" s="125">
        <v>44767</v>
      </c>
    </row>
    <row r="146" spans="1:22" x14ac:dyDescent="0.35">
      <c r="A146" s="56" t="str">
        <f>'Crisis Indicator Data'!A144</f>
        <v>Syrian Refugees in Turkey</v>
      </c>
      <c r="B146" s="45" t="str">
        <f>Lists!G144</f>
        <v>Syrian refugees</v>
      </c>
      <c r="C146" s="56" t="str">
        <f>'Crisis Indicator Data'!C144</f>
        <v>TUR002</v>
      </c>
      <c r="D146" s="56" t="str">
        <f>'Crisis Indicator Data'!D144</f>
        <v>Turkey</v>
      </c>
      <c r="E146" s="56" t="str">
        <f>'Crisis Indicator Data'!E144</f>
        <v>TUR</v>
      </c>
      <c r="F146" s="56" t="str">
        <f>'Crisis Indicator Data'!B144</f>
        <v>International displacement</v>
      </c>
      <c r="G146" s="228">
        <f t="shared" si="20"/>
        <v>3.3</v>
      </c>
      <c r="H146" s="57">
        <f t="shared" si="21"/>
        <v>4</v>
      </c>
      <c r="I146" s="118" t="str">
        <f t="shared" si="22"/>
        <v>High</v>
      </c>
      <c r="J146" s="229" t="str">
        <f>INDEX(Trends!$D$3:$D$404,MATCH(C146,Trends!$C$3:$C$404,0))</f>
        <v>Increasing</v>
      </c>
      <c r="K146" s="109" t="str">
        <f>IF(Reliability!B144="x","x",(IF(ROUNDUP(Reliability!B144,0)=1,"Very High",IF(ROUNDUP(Reliability!B144,0)=2,"High",IF(ROUNDUP(Reliability!B144,0)=3,"Medium",IF(ROUNDUP(Reliability!B144,0)=4,"Low","Very Low"))))))</f>
        <v>High</v>
      </c>
      <c r="L146" s="230">
        <f t="shared" si="23"/>
        <v>3.8</v>
      </c>
      <c r="M146" s="237">
        <f>'Impact of the crisis'!N147</f>
        <v>2.9</v>
      </c>
      <c r="N146" s="237">
        <f>'Impact of the crisis'!AB147</f>
        <v>4.2</v>
      </c>
      <c r="O146" s="230">
        <f>'Conditions of people affected'!R147</f>
        <v>3.45</v>
      </c>
      <c r="P146" s="237">
        <f>'Conditions of people affected'!K147</f>
        <v>3.9</v>
      </c>
      <c r="Q146" s="237">
        <f>'Conditions of people affected'!Q147</f>
        <v>3</v>
      </c>
      <c r="R146" s="231">
        <f t="shared" si="24"/>
        <v>2.8</v>
      </c>
      <c r="S146" s="231">
        <f>'Complexity of the crisis'!X147</f>
        <v>3</v>
      </c>
      <c r="T146" s="231">
        <f>'Complexity of the crisis'!AN147</f>
        <v>2.5</v>
      </c>
      <c r="U146" s="124" t="str">
        <f>VLOOKUP(C146,Lists!$C$3:$E$160,3,FALSE)</f>
        <v>Middle east</v>
      </c>
      <c r="V146" s="125">
        <v>44767</v>
      </c>
    </row>
    <row r="147" spans="1:22" x14ac:dyDescent="0.35">
      <c r="A147" s="56" t="str">
        <f>'Crisis Indicator Data'!A145</f>
        <v>Mixed Migration Flows in Turkey</v>
      </c>
      <c r="B147" s="45" t="str">
        <f>Lists!G145</f>
        <v>Mixed Migration</v>
      </c>
      <c r="C147" s="56" t="str">
        <f>'Crisis Indicator Data'!C145</f>
        <v>TUR003</v>
      </c>
      <c r="D147" s="56" t="str">
        <f>'Crisis Indicator Data'!D145</f>
        <v>Turkey</v>
      </c>
      <c r="E147" s="56" t="str">
        <f>'Crisis Indicator Data'!E145</f>
        <v>TUR</v>
      </c>
      <c r="F147" s="56" t="str">
        <f>'Crisis Indicator Data'!B145</f>
        <v>International displacement</v>
      </c>
      <c r="G147" s="228">
        <f t="shared" si="20"/>
        <v>3.2</v>
      </c>
      <c r="H147" s="57">
        <f t="shared" si="21"/>
        <v>4</v>
      </c>
      <c r="I147" s="118" t="str">
        <f t="shared" si="22"/>
        <v>High</v>
      </c>
      <c r="J147" s="229" t="str">
        <f>INDEX(Trends!$D$3:$D$404,MATCH(C147,Trends!$C$3:$C$404,0))</f>
        <v>Stable</v>
      </c>
      <c r="K147" s="109" t="str">
        <f>IF(Reliability!B145="x","x",(IF(ROUNDUP(Reliability!B145,0)=1,"Very High",IF(ROUNDUP(Reliability!B145,0)=2,"High",IF(ROUNDUP(Reliability!B145,0)=3,"Medium",IF(ROUNDUP(Reliability!B145,0)=4,"Low","Very Low"))))))</f>
        <v>High</v>
      </c>
      <c r="L147" s="230">
        <f t="shared" si="23"/>
        <v>3.2</v>
      </c>
      <c r="M147" s="237">
        <f>'Impact of the crisis'!N148</f>
        <v>3.1</v>
      </c>
      <c r="N147" s="237">
        <f>'Impact of the crisis'!AB148</f>
        <v>3.3</v>
      </c>
      <c r="O147" s="230">
        <f>'Conditions of people affected'!R148</f>
        <v>3.5</v>
      </c>
      <c r="P147" s="237">
        <f>'Conditions of people affected'!K148</f>
        <v>4</v>
      </c>
      <c r="Q147" s="237">
        <f>'Conditions of people affected'!Q148</f>
        <v>3</v>
      </c>
      <c r="R147" s="231">
        <f t="shared" si="24"/>
        <v>2.8</v>
      </c>
      <c r="S147" s="231">
        <f>'Complexity of the crisis'!X148</f>
        <v>3</v>
      </c>
      <c r="T147" s="231">
        <f>'Complexity of the crisis'!AN148</f>
        <v>2.5</v>
      </c>
      <c r="U147" s="124" t="str">
        <f>VLOOKUP(C147,Lists!$C$3:$E$160,3,FALSE)</f>
        <v>Middle east</v>
      </c>
      <c r="V147" s="125">
        <v>44767</v>
      </c>
    </row>
    <row r="148" spans="1:22" x14ac:dyDescent="0.35">
      <c r="A148" s="56" t="str">
        <f>'Crisis Indicator Data'!A146</f>
        <v>Kurdish Conflict</v>
      </c>
      <c r="B148" s="45" t="str">
        <f>Lists!G146</f>
        <v>Kurdish conflict</v>
      </c>
      <c r="C148" s="56" t="str">
        <f>'Crisis Indicator Data'!C146</f>
        <v>TUR004</v>
      </c>
      <c r="D148" s="56" t="str">
        <f>'Crisis Indicator Data'!D146</f>
        <v>Turkey</v>
      </c>
      <c r="E148" s="56" t="str">
        <f>'Crisis Indicator Data'!E146</f>
        <v>TUR</v>
      </c>
      <c r="F148" s="56" t="str">
        <f>'Crisis Indicator Data'!B146</f>
        <v>Conflict</v>
      </c>
      <c r="G148" s="228" t="str">
        <f t="shared" si="20"/>
        <v>x</v>
      </c>
      <c r="H148" s="57" t="str">
        <f t="shared" si="21"/>
        <v>x</v>
      </c>
      <c r="I148" s="118" t="str">
        <f t="shared" si="22"/>
        <v>x</v>
      </c>
      <c r="J148" s="229" t="str">
        <f>INDEX(Trends!$D$3:$D$404,MATCH(C148,Trends!$C$3:$C$404,0))</f>
        <v>-</v>
      </c>
      <c r="K148" s="109" t="str">
        <f>IF(Reliability!B146="x","x",(IF(ROUNDUP(Reliability!B146,0)=1,"Very High",IF(ROUNDUP(Reliability!B146,0)=2,"High",IF(ROUNDUP(Reliability!B146,0)=3,"Medium",IF(ROUNDUP(Reliability!B146,0)=4,"Low","Very Low"))))))</f>
        <v>Medium</v>
      </c>
      <c r="L148" s="230">
        <f t="shared" si="23"/>
        <v>2.7</v>
      </c>
      <c r="M148" s="237">
        <f>'Impact of the crisis'!N149</f>
        <v>2.4</v>
      </c>
      <c r="N148" s="237">
        <f>'Impact of the crisis'!AB149</f>
        <v>2.8</v>
      </c>
      <c r="O148" s="230" t="str">
        <f>'Conditions of people affected'!R149</f>
        <v>x</v>
      </c>
      <c r="P148" s="237" t="str">
        <f>'Conditions of people affected'!K149</f>
        <v>x</v>
      </c>
      <c r="Q148" s="237" t="str">
        <f>'Conditions of people affected'!Q149</f>
        <v>x</v>
      </c>
      <c r="R148" s="231">
        <f t="shared" si="24"/>
        <v>2.8</v>
      </c>
      <c r="S148" s="231">
        <f>'Complexity of the crisis'!X149</f>
        <v>3</v>
      </c>
      <c r="T148" s="231">
        <f>'Complexity of the crisis'!AN149</f>
        <v>2.5</v>
      </c>
      <c r="U148" s="124" t="str">
        <f>VLOOKUP(C148,Lists!$C$3:$E$160,3,FALSE)</f>
        <v>Middle east</v>
      </c>
      <c r="V148" s="125">
        <v>44767</v>
      </c>
    </row>
    <row r="149" spans="1:22" x14ac:dyDescent="0.35">
      <c r="A149" s="56" t="str">
        <f>'Crisis Indicator Data'!A147</f>
        <v>Multiple Crises in Tanzania</v>
      </c>
      <c r="B149" s="45" t="str">
        <f>Lists!G147</f>
        <v>Country level</v>
      </c>
      <c r="C149" s="56" t="str">
        <f>'Crisis Indicator Data'!C147</f>
        <v>TZA001</v>
      </c>
      <c r="D149" s="56" t="str">
        <f>'Crisis Indicator Data'!D147</f>
        <v>Tanzania</v>
      </c>
      <c r="E149" s="56" t="str">
        <f>'Crisis Indicator Data'!E147</f>
        <v>TZA</v>
      </c>
      <c r="F149" s="56" t="str">
        <f>'Crisis Indicator Data'!B147</f>
        <v>Multiple crises country</v>
      </c>
      <c r="G149" s="228">
        <f t="shared" si="20"/>
        <v>2.6</v>
      </c>
      <c r="H149" s="57">
        <f t="shared" si="21"/>
        <v>3</v>
      </c>
      <c r="I149" s="118" t="str">
        <f t="shared" si="22"/>
        <v>Medium</v>
      </c>
      <c r="J149" s="229" t="str">
        <f>INDEX(Trends!$D$3:$D$404,MATCH(C149,Trends!$C$3:$C$404,0))</f>
        <v>Increasing</v>
      </c>
      <c r="K149" s="109" t="str">
        <f>IF(Reliability!B147="x","x",(IF(ROUNDUP(Reliability!B147,0)=1,"Very High",IF(ROUNDUP(Reliability!B147,0)=2,"High",IF(ROUNDUP(Reliability!B147,0)=3,"Medium",IF(ROUNDUP(Reliability!B147,0)=4,"Low","Very Low"))))))</f>
        <v>Very High</v>
      </c>
      <c r="L149" s="230">
        <f t="shared" si="23"/>
        <v>2.9</v>
      </c>
      <c r="M149" s="237">
        <f>'Impact of the crisis'!N150</f>
        <v>2.2999999999999998</v>
      </c>
      <c r="N149" s="237">
        <f>'Impact of the crisis'!AB150</f>
        <v>3.2</v>
      </c>
      <c r="O149" s="230">
        <f>'Conditions of people affected'!R150</f>
        <v>3.1</v>
      </c>
      <c r="P149" s="237">
        <f>'Conditions of people affected'!K150</f>
        <v>3.2</v>
      </c>
      <c r="Q149" s="237">
        <f>'Conditions of people affected'!Q150</f>
        <v>3</v>
      </c>
      <c r="R149" s="231">
        <f t="shared" si="24"/>
        <v>1.6</v>
      </c>
      <c r="S149" s="231">
        <f>'Complexity of the crisis'!X150</f>
        <v>2.2000000000000002</v>
      </c>
      <c r="T149" s="231">
        <f>'Complexity of the crisis'!AN150</f>
        <v>1</v>
      </c>
      <c r="U149" s="124" t="str">
        <f>VLOOKUP(C149,Lists!$C$3:$E$160,3,FALSE)</f>
        <v>Africa</v>
      </c>
      <c r="V149" s="125">
        <v>44757</v>
      </c>
    </row>
    <row r="150" spans="1:22" x14ac:dyDescent="0.35">
      <c r="A150" s="56" t="str">
        <f>'Crisis Indicator Data'!A148</f>
        <v>International Displacement in Tanzania</v>
      </c>
      <c r="B150" s="45" t="str">
        <f>Lists!G148</f>
        <v>Refugees</v>
      </c>
      <c r="C150" s="56" t="str">
        <f>'Crisis Indicator Data'!C148</f>
        <v>TZA002</v>
      </c>
      <c r="D150" s="56" t="str">
        <f>'Crisis Indicator Data'!D148</f>
        <v>Tanzania</v>
      </c>
      <c r="E150" s="56" t="str">
        <f>'Crisis Indicator Data'!E148</f>
        <v>TZA</v>
      </c>
      <c r="F150" s="56" t="str">
        <f>'Crisis Indicator Data'!B148</f>
        <v>International displacement</v>
      </c>
      <c r="G150" s="228">
        <f t="shared" si="20"/>
        <v>2.2999999999999998</v>
      </c>
      <c r="H150" s="57">
        <f t="shared" si="21"/>
        <v>3</v>
      </c>
      <c r="I150" s="118" t="str">
        <f t="shared" si="22"/>
        <v>Medium</v>
      </c>
      <c r="J150" s="229" t="str">
        <f>INDEX(Trends!$D$3:$D$404,MATCH(C150,Trends!$C$3:$C$404,0))</f>
        <v>Stable</v>
      </c>
      <c r="K150" s="109" t="str">
        <f>IF(Reliability!B148="x","x",(IF(ROUNDUP(Reliability!B148,0)=1,"Very High",IF(ROUNDUP(Reliability!B148,0)=2,"High",IF(ROUNDUP(Reliability!B148,0)=3,"Medium",IF(ROUNDUP(Reliability!B148,0)=4,"Low","Very Low"))))))</f>
        <v>Very High</v>
      </c>
      <c r="L150" s="230">
        <f t="shared" si="23"/>
        <v>3</v>
      </c>
      <c r="M150" s="237">
        <f>'Impact of the crisis'!N151</f>
        <v>2</v>
      </c>
      <c r="N150" s="237">
        <f>'Impact of the crisis'!AB151</f>
        <v>3.4</v>
      </c>
      <c r="O150" s="230">
        <f>'Conditions of people affected'!R151</f>
        <v>2.15</v>
      </c>
      <c r="P150" s="237">
        <f>'Conditions of people affected'!K151</f>
        <v>2.2999999999999998</v>
      </c>
      <c r="Q150" s="237">
        <f>'Conditions of people affected'!Q151</f>
        <v>2</v>
      </c>
      <c r="R150" s="231">
        <f t="shared" si="24"/>
        <v>1.9</v>
      </c>
      <c r="S150" s="231">
        <f>'Complexity of the crisis'!X151</f>
        <v>2.2000000000000002</v>
      </c>
      <c r="T150" s="231">
        <f>'Complexity of the crisis'!AN151</f>
        <v>1.5</v>
      </c>
      <c r="U150" s="124" t="str">
        <f>VLOOKUP(C150,Lists!$C$3:$E$160,3,FALSE)</f>
        <v>Africa</v>
      </c>
      <c r="V150" s="125">
        <v>44757</v>
      </c>
    </row>
    <row r="151" spans="1:22" x14ac:dyDescent="0.35">
      <c r="A151" s="56" t="str">
        <f>'Crisis Indicator Data'!A149</f>
        <v>Food Security Crisis in North-East Tanzania</v>
      </c>
      <c r="B151" s="45" t="str">
        <f>Lists!G149</f>
        <v>Food security in North-East</v>
      </c>
      <c r="C151" s="56" t="str">
        <f>'Crisis Indicator Data'!C149</f>
        <v>TZA003</v>
      </c>
      <c r="D151" s="56" t="str">
        <f>'Crisis Indicator Data'!D149</f>
        <v>Tanzania</v>
      </c>
      <c r="E151" s="56" t="str">
        <f>'Crisis Indicator Data'!E149</f>
        <v>TZA</v>
      </c>
      <c r="F151" s="56" t="str">
        <f>'Crisis Indicator Data'!B149</f>
        <v>Food Security</v>
      </c>
      <c r="G151" s="228">
        <f t="shared" si="20"/>
        <v>2.2999999999999998</v>
      </c>
      <c r="H151" s="57">
        <f t="shared" si="21"/>
        <v>3</v>
      </c>
      <c r="I151" s="118" t="str">
        <f t="shared" si="22"/>
        <v>Medium</v>
      </c>
      <c r="J151" s="229" t="str">
        <f>INDEX(Trends!$D$3:$D$404,MATCH(C151,Trends!$C$3:$C$404,0))</f>
        <v>Increasing</v>
      </c>
      <c r="K151" s="109" t="str">
        <f>IF(Reliability!B149="x","x",(IF(ROUNDUP(Reliability!B149,0)=1,"Very High",IF(ROUNDUP(Reliability!B149,0)=2,"High",IF(ROUNDUP(Reliability!B149,0)=3,"Medium",IF(ROUNDUP(Reliability!B149,0)=4,"Low","Very Low"))))))</f>
        <v>Very High</v>
      </c>
      <c r="L151" s="230">
        <f t="shared" si="23"/>
        <v>1.4</v>
      </c>
      <c r="M151" s="237">
        <f>'Impact of the crisis'!N152</f>
        <v>1.4</v>
      </c>
      <c r="N151" s="237">
        <f>'Impact of the crisis'!AB152</f>
        <v>1.4</v>
      </c>
      <c r="O151" s="230">
        <f>'Conditions of people affected'!R152</f>
        <v>3</v>
      </c>
      <c r="P151" s="237">
        <f>'Conditions of people affected'!K152</f>
        <v>3</v>
      </c>
      <c r="Q151" s="237">
        <f>'Conditions of people affected'!Q152</f>
        <v>3</v>
      </c>
      <c r="R151" s="231">
        <f t="shared" si="24"/>
        <v>1.6</v>
      </c>
      <c r="S151" s="231">
        <f>'Complexity of the crisis'!X152</f>
        <v>2.2000000000000002</v>
      </c>
      <c r="T151" s="231">
        <f>'Complexity of the crisis'!AN152</f>
        <v>1</v>
      </c>
      <c r="U151" s="124" t="str">
        <f>VLOOKUP(C151,Lists!$C$3:$E$160,3,FALSE)</f>
        <v>Africa</v>
      </c>
      <c r="V151" s="125">
        <v>44757</v>
      </c>
    </row>
    <row r="152" spans="1:22" x14ac:dyDescent="0.35">
      <c r="A152" s="56" t="str">
        <f>'Crisis Indicator Data'!A150</f>
        <v>Multiple crises in Uganda</v>
      </c>
      <c r="B152" s="45" t="str">
        <f>Lists!G150</f>
        <v>Country level</v>
      </c>
      <c r="C152" s="56" t="str">
        <f>'Crisis Indicator Data'!C150</f>
        <v>UGA001</v>
      </c>
      <c r="D152" s="56" t="str">
        <f>'Crisis Indicator Data'!D150</f>
        <v>Uganda</v>
      </c>
      <c r="E152" s="56" t="str">
        <f>'Crisis Indicator Data'!E150</f>
        <v>UGA</v>
      </c>
      <c r="F152" s="56" t="str">
        <f>'Crisis Indicator Data'!B150</f>
        <v>Multiple crises country</v>
      </c>
      <c r="G152" s="228">
        <f t="shared" si="20"/>
        <v>3.3</v>
      </c>
      <c r="H152" s="57">
        <f t="shared" si="21"/>
        <v>4</v>
      </c>
      <c r="I152" s="118" t="str">
        <f t="shared" si="22"/>
        <v>High</v>
      </c>
      <c r="J152" s="229" t="str">
        <f>INDEX(Trends!$D$3:$D$404,MATCH(C152,Trends!$C$3:$C$404,0))</f>
        <v>-</v>
      </c>
      <c r="K152" s="109" t="str">
        <f>IF(Reliability!B150="x","x",(IF(ROUNDUP(Reliability!B150,0)=1,"Very High",IF(ROUNDUP(Reliability!B150,0)=2,"High",IF(ROUNDUP(Reliability!B150,0)=3,"Medium",IF(ROUNDUP(Reliability!B150,0)=4,"Low","Very Low"))))))</f>
        <v>Very High</v>
      </c>
      <c r="L152" s="230">
        <f t="shared" si="23"/>
        <v>3.5</v>
      </c>
      <c r="M152" s="237">
        <f>'Impact of the crisis'!N153</f>
        <v>2.1</v>
      </c>
      <c r="N152" s="237">
        <f>'Impact of the crisis'!AB153</f>
        <v>4</v>
      </c>
      <c r="O152" s="230">
        <f>'Conditions of people affected'!R153</f>
        <v>3.45</v>
      </c>
      <c r="P152" s="237">
        <f>'Conditions of people affected'!K153</f>
        <v>3.9</v>
      </c>
      <c r="Q152" s="237">
        <f>'Conditions of people affected'!Q153</f>
        <v>3</v>
      </c>
      <c r="R152" s="231">
        <f t="shared" si="24"/>
        <v>2.9</v>
      </c>
      <c r="S152" s="231">
        <f>'Complexity of the crisis'!X153</f>
        <v>3.6</v>
      </c>
      <c r="T152" s="231">
        <f>'Complexity of the crisis'!AN153</f>
        <v>2</v>
      </c>
      <c r="U152" s="124" t="str">
        <f>VLOOKUP(C152,Lists!$C$3:$E$160,3,FALSE)</f>
        <v>Africa</v>
      </c>
      <c r="V152" s="125">
        <v>44769</v>
      </c>
    </row>
    <row r="153" spans="1:22" x14ac:dyDescent="0.35">
      <c r="A153" s="56" t="str">
        <f>'Crisis Indicator Data'!A151</f>
        <v>International Displacement in Uganda</v>
      </c>
      <c r="B153" s="45" t="str">
        <f>Lists!G151</f>
        <v>Refugees</v>
      </c>
      <c r="C153" s="56" t="str">
        <f>'Crisis Indicator Data'!C151</f>
        <v>UGA005</v>
      </c>
      <c r="D153" s="56" t="str">
        <f>'Crisis Indicator Data'!D151</f>
        <v>Uganda</v>
      </c>
      <c r="E153" s="56" t="str">
        <f>'Crisis Indicator Data'!E151</f>
        <v>UGA</v>
      </c>
      <c r="F153" s="56" t="str">
        <f>'Crisis Indicator Data'!B151</f>
        <v>International displacement</v>
      </c>
      <c r="G153" s="228">
        <f t="shared" si="20"/>
        <v>3.2</v>
      </c>
      <c r="H153" s="57">
        <f t="shared" si="21"/>
        <v>4</v>
      </c>
      <c r="I153" s="118" t="str">
        <f t="shared" si="22"/>
        <v>High</v>
      </c>
      <c r="J153" s="229" t="str">
        <f>INDEX(Trends!$D$3:$D$404,MATCH(C153,Trends!$C$3:$C$404,0))</f>
        <v>Stable</v>
      </c>
      <c r="K153" s="109" t="str">
        <f>IF(Reliability!B151="x","x",(IF(ROUNDUP(Reliability!B151,0)=1,"Very High",IF(ROUNDUP(Reliability!B151,0)=2,"High",IF(ROUNDUP(Reliability!B151,0)=3,"Medium",IF(ROUNDUP(Reliability!B151,0)=4,"Low","Very Low"))))))</f>
        <v>Medium</v>
      </c>
      <c r="L153" s="230">
        <f t="shared" si="23"/>
        <v>3.2</v>
      </c>
      <c r="M153" s="237">
        <f>'Impact of the crisis'!N154</f>
        <v>1.7</v>
      </c>
      <c r="N153" s="237">
        <f>'Impact of the crisis'!AB154</f>
        <v>3.7</v>
      </c>
      <c r="O153" s="230">
        <f>'Conditions of people affected'!R154</f>
        <v>3.3</v>
      </c>
      <c r="P153" s="237">
        <f>'Conditions of people affected'!K154</f>
        <v>3.6</v>
      </c>
      <c r="Q153" s="237">
        <f>'Conditions of people affected'!Q154</f>
        <v>3</v>
      </c>
      <c r="R153" s="231">
        <f t="shared" si="24"/>
        <v>2.9</v>
      </c>
      <c r="S153" s="231">
        <f>'Complexity of the crisis'!X154</f>
        <v>3.6</v>
      </c>
      <c r="T153" s="231">
        <f>'Complexity of the crisis'!AN154</f>
        <v>2</v>
      </c>
      <c r="U153" s="124" t="str">
        <f>VLOOKUP(C153,Lists!$C$3:$E$160,3,FALSE)</f>
        <v>Africa</v>
      </c>
      <c r="V153" s="125">
        <v>44769</v>
      </c>
    </row>
    <row r="154" spans="1:22" x14ac:dyDescent="0.35">
      <c r="A154" s="56" t="str">
        <f>'Crisis Indicator Data'!A152</f>
        <v>Food Security Crisis in Karamoja Region</v>
      </c>
      <c r="B154" s="45" t="str">
        <f>Lists!G152</f>
        <v>Food Security Crisis in Karamoja Region</v>
      </c>
      <c r="C154" s="56" t="str">
        <f>'Crisis Indicator Data'!C152</f>
        <v>UGA007</v>
      </c>
      <c r="D154" s="56" t="str">
        <f>'Crisis Indicator Data'!D152</f>
        <v>Uganda</v>
      </c>
      <c r="E154" s="56" t="str">
        <f>'Crisis Indicator Data'!E152</f>
        <v>UGA</v>
      </c>
      <c r="F154" s="56" t="str">
        <f>'Crisis Indicator Data'!B152</f>
        <v>Food Security</v>
      </c>
      <c r="G154" s="228">
        <f t="shared" si="20"/>
        <v>3.3</v>
      </c>
      <c r="H154" s="57">
        <f t="shared" si="21"/>
        <v>4</v>
      </c>
      <c r="I154" s="118" t="str">
        <f t="shared" si="22"/>
        <v>High</v>
      </c>
      <c r="J154" s="229" t="str">
        <f>INDEX(Trends!$D$3:$D$404,MATCH(C154,Trends!$C$3:$C$404,0))</f>
        <v>-</v>
      </c>
      <c r="K154" s="109" t="str">
        <f>IF(Reliability!B152="x","x",(IF(ROUNDUP(Reliability!B152,0)=1,"Very High",IF(ROUNDUP(Reliability!B152,0)=2,"High",IF(ROUNDUP(Reliability!B152,0)=3,"Medium",IF(ROUNDUP(Reliability!B152,0)=4,"Low","Very Low"))))))</f>
        <v>High</v>
      </c>
      <c r="L154" s="230">
        <f t="shared" si="23"/>
        <v>3.7</v>
      </c>
      <c r="M154" s="237">
        <f>'Impact of the crisis'!N155</f>
        <v>0.9</v>
      </c>
      <c r="N154" s="237">
        <f>'Impact of the crisis'!AB155</f>
        <v>4.5</v>
      </c>
      <c r="O154" s="230">
        <f>'Conditions of people affected'!R155</f>
        <v>3.45</v>
      </c>
      <c r="P154" s="237">
        <f>'Conditions of people affected'!K155</f>
        <v>2.9</v>
      </c>
      <c r="Q154" s="237">
        <f>'Conditions of people affected'!Q155</f>
        <v>4</v>
      </c>
      <c r="R154" s="231">
        <f t="shared" si="24"/>
        <v>2.7</v>
      </c>
      <c r="S154" s="231">
        <f>'Complexity of the crisis'!X155</f>
        <v>3.6</v>
      </c>
      <c r="T154" s="231">
        <f>'Complexity of the crisis'!AN155</f>
        <v>1.5</v>
      </c>
      <c r="U154" s="124" t="str">
        <f>VLOOKUP(C154,Lists!$C$3:$E$160,3,FALSE)</f>
        <v>Africa</v>
      </c>
      <c r="V154" s="125">
        <v>44769</v>
      </c>
    </row>
    <row r="155" spans="1:22" x14ac:dyDescent="0.35">
      <c r="A155" s="56" t="str">
        <f>'Crisis Indicator Data'!A153</f>
        <v>Conflict in Ukraine</v>
      </c>
      <c r="B155" s="45" t="str">
        <f>Lists!G153</f>
        <v>Conflict</v>
      </c>
      <c r="C155" s="56" t="str">
        <f>'Crisis Indicator Data'!C153</f>
        <v>UKR002</v>
      </c>
      <c r="D155" s="56" t="str">
        <f>'Crisis Indicator Data'!D153</f>
        <v>Ukraine</v>
      </c>
      <c r="E155" s="56" t="str">
        <f>'Crisis Indicator Data'!E153</f>
        <v>UKR</v>
      </c>
      <c r="F155" s="56" t="str">
        <f>'Crisis Indicator Data'!B153</f>
        <v>Conflict</v>
      </c>
      <c r="G155" s="228">
        <f t="shared" si="20"/>
        <v>4.2</v>
      </c>
      <c r="H155" s="57">
        <f t="shared" si="21"/>
        <v>5</v>
      </c>
      <c r="I155" s="118" t="str">
        <f t="shared" si="22"/>
        <v>Very High</v>
      </c>
      <c r="J155" s="229" t="str">
        <f>INDEX(Trends!$D$3:$D$404,MATCH(C155,Trends!$C$3:$C$404,0))</f>
        <v>Increasing</v>
      </c>
      <c r="K155" s="109" t="str">
        <f>IF(Reliability!B153="x","x",(IF(ROUNDUP(Reliability!B153,0)=1,"Very High",IF(ROUNDUP(Reliability!B153,0)=2,"High",IF(ROUNDUP(Reliability!B153,0)=3,"Medium",IF(ROUNDUP(Reliability!B153,0)=4,"Low","Very Low"))))))</f>
        <v>Very High</v>
      </c>
      <c r="L155" s="230">
        <f t="shared" si="23"/>
        <v>5</v>
      </c>
      <c r="M155" s="237">
        <f>'Impact of the crisis'!N156</f>
        <v>4.9000000000000004</v>
      </c>
      <c r="N155" s="237">
        <f>'Impact of the crisis'!AB156</f>
        <v>5</v>
      </c>
      <c r="O155" s="230">
        <f>'Conditions of people affected'!R156</f>
        <v>4.5</v>
      </c>
      <c r="P155" s="237">
        <f>'Conditions of people affected'!K156</f>
        <v>5</v>
      </c>
      <c r="Q155" s="237">
        <f>'Conditions of people affected'!Q156</f>
        <v>4</v>
      </c>
      <c r="R155" s="231">
        <f t="shared" si="24"/>
        <v>3.1</v>
      </c>
      <c r="S155" s="231">
        <f>'Complexity of the crisis'!X156</f>
        <v>2.6</v>
      </c>
      <c r="T155" s="231">
        <f>'Complexity of the crisis'!AN156</f>
        <v>3.5</v>
      </c>
      <c r="U155" s="124" t="str">
        <f>VLOOKUP(C155,Lists!$C$3:$E$160,3,FALSE)</f>
        <v>Europe</v>
      </c>
      <c r="V155" s="125">
        <v>44773</v>
      </c>
    </row>
    <row r="156" spans="1:22" x14ac:dyDescent="0.35">
      <c r="A156" s="56" t="str">
        <f>'Crisis Indicator Data'!A154</f>
        <v>Complex crisis in Venezuela</v>
      </c>
      <c r="B156" s="45" t="str">
        <f>Lists!G154</f>
        <v>Complex crisis</v>
      </c>
      <c r="C156" s="56" t="str">
        <f>'Crisis Indicator Data'!C154</f>
        <v>VEN001</v>
      </c>
      <c r="D156" s="56" t="str">
        <f>'Crisis Indicator Data'!D154</f>
        <v>Venezuela</v>
      </c>
      <c r="E156" s="56" t="str">
        <f>'Crisis Indicator Data'!E154</f>
        <v>VEN</v>
      </c>
      <c r="F156" s="56" t="str">
        <f>'Crisis Indicator Data'!B154</f>
        <v>Complex crisis</v>
      </c>
      <c r="G156" s="228">
        <f t="shared" si="20"/>
        <v>4</v>
      </c>
      <c r="H156" s="57">
        <f t="shared" si="21"/>
        <v>4</v>
      </c>
      <c r="I156" s="118" t="str">
        <f t="shared" si="22"/>
        <v>High</v>
      </c>
      <c r="J156" s="229" t="str">
        <f>INDEX(Trends!$D$3:$D$404,MATCH(C156,Trends!$C$3:$C$404,0))</f>
        <v>-</v>
      </c>
      <c r="K156" s="109" t="str">
        <f>IF(Reliability!B154="x","x",(IF(ROUNDUP(Reliability!B154,0)=1,"Very High",IF(ROUNDUP(Reliability!B154,0)=2,"High",IF(ROUNDUP(Reliability!B154,0)=3,"Medium",IF(ROUNDUP(Reliability!B154,0)=4,"Low","Very Low"))))))</f>
        <v>High</v>
      </c>
      <c r="L156" s="230">
        <f t="shared" si="23"/>
        <v>4.2</v>
      </c>
      <c r="M156" s="237">
        <f>'Impact of the crisis'!N157</f>
        <v>4.9000000000000004</v>
      </c>
      <c r="N156" s="237">
        <f>'Impact of the crisis'!AB157</f>
        <v>3.8</v>
      </c>
      <c r="O156" s="230">
        <f>'Conditions of people affected'!R157</f>
        <v>4</v>
      </c>
      <c r="P156" s="237">
        <f>'Conditions of people affected'!K157</f>
        <v>5</v>
      </c>
      <c r="Q156" s="237">
        <f>'Conditions of people affected'!Q157</f>
        <v>3</v>
      </c>
      <c r="R156" s="231">
        <f t="shared" si="24"/>
        <v>4</v>
      </c>
      <c r="S156" s="231">
        <f>'Complexity of the crisis'!X157</f>
        <v>3.3</v>
      </c>
      <c r="T156" s="231">
        <f>'Complexity of the crisis'!AN157</f>
        <v>4.5</v>
      </c>
      <c r="U156" s="124" t="str">
        <f>VLOOKUP(C156,Lists!$C$3:$E$160,3,FALSE)</f>
        <v>Americas</v>
      </c>
      <c r="V156" s="125">
        <v>44773</v>
      </c>
    </row>
    <row r="157" spans="1:22" x14ac:dyDescent="0.35">
      <c r="A157" s="56" t="str">
        <f>'Crisis Indicator Data'!A155</f>
        <v>Conflict in Yemen</v>
      </c>
      <c r="B157" s="45" t="str">
        <f>Lists!G155</f>
        <v>Complex crisis</v>
      </c>
      <c r="C157" s="56" t="str">
        <f>'Crisis Indicator Data'!C155</f>
        <v>YEM001</v>
      </c>
      <c r="D157" s="56" t="str">
        <f>'Crisis Indicator Data'!D155</f>
        <v>Yemen</v>
      </c>
      <c r="E157" s="56" t="str">
        <f>'Crisis Indicator Data'!E155</f>
        <v>YEM</v>
      </c>
      <c r="F157" s="56" t="str">
        <f>'Crisis Indicator Data'!B155</f>
        <v>Complex crisis</v>
      </c>
      <c r="G157" s="228">
        <f t="shared" si="20"/>
        <v>4.7</v>
      </c>
      <c r="H157" s="57">
        <f t="shared" si="21"/>
        <v>5</v>
      </c>
      <c r="I157" s="118" t="str">
        <f t="shared" si="22"/>
        <v>Very High</v>
      </c>
      <c r="J157" s="229" t="str">
        <f>INDEX(Trends!$D$3:$D$404,MATCH(C157,Trends!$C$3:$C$404,0))</f>
        <v>-</v>
      </c>
      <c r="K157" s="109" t="str">
        <f>IF(Reliability!B155="x","x",(IF(ROUNDUP(Reliability!B155,0)=1,"Very High",IF(ROUNDUP(Reliability!B155,0)=2,"High",IF(ROUNDUP(Reliability!B155,0)=3,"Medium",IF(ROUNDUP(Reliability!B155,0)=4,"Low","Very Low"))))))</f>
        <v>Very High</v>
      </c>
      <c r="L157" s="230">
        <f t="shared" si="23"/>
        <v>4.7</v>
      </c>
      <c r="M157" s="237">
        <f>'Impact of the crisis'!N158</f>
        <v>4.8</v>
      </c>
      <c r="N157" s="237">
        <f>'Impact of the crisis'!AB158</f>
        <v>4.5999999999999996</v>
      </c>
      <c r="O157" s="230">
        <f>'Conditions of people affected'!R158</f>
        <v>5</v>
      </c>
      <c r="P157" s="237">
        <f>'Conditions of people affected'!K158</f>
        <v>5</v>
      </c>
      <c r="Q157" s="237">
        <f>'Conditions of people affected'!Q158</f>
        <v>5</v>
      </c>
      <c r="R157" s="231">
        <f t="shared" si="24"/>
        <v>4.2</v>
      </c>
      <c r="S157" s="231">
        <f>'Complexity of the crisis'!X158</f>
        <v>3.9</v>
      </c>
      <c r="T157" s="231">
        <f>'Complexity of the crisis'!AN158</f>
        <v>4.5</v>
      </c>
      <c r="U157" s="124" t="str">
        <f>VLOOKUP(C157,Lists!$C$3:$E$160,3,FALSE)</f>
        <v>Middle east</v>
      </c>
      <c r="V157" s="125">
        <v>44743</v>
      </c>
    </row>
    <row r="158" spans="1:22" x14ac:dyDescent="0.35">
      <c r="A158" s="56" t="str">
        <f>'Crisis Indicator Data'!A156</f>
        <v>Mixed migration flows in Yemen</v>
      </c>
      <c r="B158" s="45" t="str">
        <f>Lists!G156</f>
        <v>Mixed Migration</v>
      </c>
      <c r="C158" s="56" t="str">
        <f>'Crisis Indicator Data'!C156</f>
        <v>YEM002</v>
      </c>
      <c r="D158" s="56" t="str">
        <f>'Crisis Indicator Data'!D156</f>
        <v>Yemen</v>
      </c>
      <c r="E158" s="56" t="str">
        <f>'Crisis Indicator Data'!E156</f>
        <v>YEM</v>
      </c>
      <c r="F158" s="56" t="str">
        <f>'Crisis Indicator Data'!B156</f>
        <v>International displacement</v>
      </c>
      <c r="G158" s="228">
        <f t="shared" si="20"/>
        <v>3.1</v>
      </c>
      <c r="H158" s="57">
        <f t="shared" si="21"/>
        <v>4</v>
      </c>
      <c r="I158" s="118" t="str">
        <f t="shared" si="22"/>
        <v>High</v>
      </c>
      <c r="J158" s="229" t="str">
        <f>INDEX(Trends!$D$3:$D$404,MATCH(C158,Trends!$C$3:$C$404,0))</f>
        <v>-</v>
      </c>
      <c r="K158" s="109" t="str">
        <f>IF(Reliability!B156="x","x",(IF(ROUNDUP(Reliability!B156,0)=1,"Very High",IF(ROUNDUP(Reliability!B156,0)=2,"High",IF(ROUNDUP(Reliability!B156,0)=3,"Medium",IF(ROUNDUP(Reliability!B156,0)=4,"Low","Very Low"))))))</f>
        <v>High</v>
      </c>
      <c r="L158" s="230">
        <f t="shared" si="23"/>
        <v>3.2</v>
      </c>
      <c r="M158" s="237">
        <f>'Impact of the crisis'!N159</f>
        <v>3.5</v>
      </c>
      <c r="N158" s="237">
        <f>'Impact of the crisis'!AB159</f>
        <v>3.1</v>
      </c>
      <c r="O158" s="230">
        <f>'Conditions of people affected'!R159</f>
        <v>2.7</v>
      </c>
      <c r="P158" s="237">
        <f>'Conditions of people affected'!K159</f>
        <v>2.4</v>
      </c>
      <c r="Q158" s="237">
        <f>'Conditions of people affected'!Q159</f>
        <v>3</v>
      </c>
      <c r="R158" s="231">
        <f t="shared" si="24"/>
        <v>3.7</v>
      </c>
      <c r="S158" s="231">
        <f>'Complexity of the crisis'!X159</f>
        <v>3.9</v>
      </c>
      <c r="T158" s="231">
        <f>'Complexity of the crisis'!AN159</f>
        <v>3.5</v>
      </c>
      <c r="U158" s="124" t="str">
        <f>VLOOKUP(C158,Lists!$C$3:$E$160,3,FALSE)</f>
        <v>Middle east</v>
      </c>
      <c r="V158" s="125">
        <v>44743</v>
      </c>
    </row>
    <row r="159" spans="1:22" x14ac:dyDescent="0.35">
      <c r="A159" s="56" t="str">
        <f>'Crisis Indicator Data'!A157</f>
        <v>Drought in Zambia</v>
      </c>
      <c r="B159" s="45" t="str">
        <f>Lists!G157</f>
        <v>Drought</v>
      </c>
      <c r="C159" s="56" t="str">
        <f>'Crisis Indicator Data'!C157</f>
        <v>ZMB002</v>
      </c>
      <c r="D159" s="56" t="str">
        <f>'Crisis Indicator Data'!D157</f>
        <v>Zambia</v>
      </c>
      <c r="E159" s="56" t="str">
        <f>'Crisis Indicator Data'!E157</f>
        <v>ZMB</v>
      </c>
      <c r="F159" s="56" t="str">
        <f>'Crisis Indicator Data'!B157</f>
        <v>Drought</v>
      </c>
      <c r="G159" s="228">
        <f t="shared" si="20"/>
        <v>2.8</v>
      </c>
      <c r="H159" s="57">
        <f t="shared" si="21"/>
        <v>3</v>
      </c>
      <c r="I159" s="118" t="str">
        <f t="shared" si="22"/>
        <v>Medium</v>
      </c>
      <c r="J159" s="229" t="str">
        <f>INDEX(Trends!$D$3:$D$404,MATCH(C159,Trends!$C$3:$C$404,0))</f>
        <v>-</v>
      </c>
      <c r="K159" s="109" t="str">
        <f>IF(Reliability!B157="x","x",(IF(ROUNDUP(Reliability!B157,0)=1,"Very High",IF(ROUNDUP(Reliability!B157,0)=2,"High",IF(ROUNDUP(Reliability!B157,0)=3,"Medium",IF(ROUNDUP(Reliability!B157,0)=4,"Low","Very Low"))))))</f>
        <v>High</v>
      </c>
      <c r="L159" s="230">
        <f t="shared" si="23"/>
        <v>3</v>
      </c>
      <c r="M159" s="237">
        <f>'Impact of the crisis'!N160</f>
        <v>4.3</v>
      </c>
      <c r="N159" s="237">
        <f>'Impact of the crisis'!AB160</f>
        <v>2</v>
      </c>
      <c r="O159" s="230">
        <f>'Conditions of people affected'!R160</f>
        <v>3.35</v>
      </c>
      <c r="P159" s="237">
        <f>'Conditions of people affected'!K160</f>
        <v>3.7</v>
      </c>
      <c r="Q159" s="237">
        <f>'Conditions of people affected'!Q160</f>
        <v>3</v>
      </c>
      <c r="R159" s="231">
        <f t="shared" si="24"/>
        <v>1.9</v>
      </c>
      <c r="S159" s="231">
        <f>'Complexity of the crisis'!X160</f>
        <v>1.8</v>
      </c>
      <c r="T159" s="231">
        <f>'Complexity of the crisis'!AN160</f>
        <v>2</v>
      </c>
      <c r="U159" s="124" t="str">
        <f>VLOOKUP(C159,Lists!$C$3:$E$160,3,FALSE)</f>
        <v>Africa</v>
      </c>
      <c r="V159" s="125">
        <v>44760</v>
      </c>
    </row>
    <row r="160" spans="1:22" x14ac:dyDescent="0.35">
      <c r="A160" s="56" t="str">
        <f>'Crisis Indicator Data'!A158</f>
        <v>Complex crisis in Zimbabwe</v>
      </c>
      <c r="B160" s="45" t="str">
        <f>Lists!G158</f>
        <v>Complex crisis</v>
      </c>
      <c r="C160" s="56" t="str">
        <f>'Crisis Indicator Data'!C158</f>
        <v>ZWE001</v>
      </c>
      <c r="D160" s="56" t="str">
        <f>'Crisis Indicator Data'!D158</f>
        <v>Zimbabwe</v>
      </c>
      <c r="E160" s="56" t="str">
        <f>'Crisis Indicator Data'!E158</f>
        <v>ZWE</v>
      </c>
      <c r="F160" s="56" t="str">
        <f>'Crisis Indicator Data'!B158</f>
        <v>Complex crisis</v>
      </c>
      <c r="G160" s="228">
        <f t="shared" si="20"/>
        <v>3.8</v>
      </c>
      <c r="H160" s="57">
        <f t="shared" si="21"/>
        <v>4</v>
      </c>
      <c r="I160" s="118" t="str">
        <f t="shared" si="22"/>
        <v>High</v>
      </c>
      <c r="J160" s="229" t="str">
        <f>INDEX(Trends!$D$3:$D$404,MATCH(C160,Trends!$C$3:$C$404,0))</f>
        <v>-</v>
      </c>
      <c r="K160" s="109" t="str">
        <f>IF(Reliability!B158="x","x",(IF(ROUNDUP(Reliability!B158,0)=1,"Very High",IF(ROUNDUP(Reliability!B158,0)=2,"High",IF(ROUNDUP(Reliability!B158,0)=3,"Medium",IF(ROUNDUP(Reliability!B158,0)=4,"Low","Very Low"))))))</f>
        <v>High</v>
      </c>
      <c r="L160" s="230">
        <f t="shared" si="23"/>
        <v>3.4</v>
      </c>
      <c r="M160" s="237">
        <f>'Impact of the crisis'!N161</f>
        <v>4.5999999999999996</v>
      </c>
      <c r="N160" s="237">
        <f>'Impact of the crisis'!AB161</f>
        <v>2.5</v>
      </c>
      <c r="O160" s="230">
        <f>'Conditions of people affected'!R161</f>
        <v>4.3499999999999996</v>
      </c>
      <c r="P160" s="237">
        <f>'Conditions of people affected'!K161</f>
        <v>4.7</v>
      </c>
      <c r="Q160" s="237">
        <f>'Conditions of people affected'!Q161</f>
        <v>4</v>
      </c>
      <c r="R160" s="231">
        <f t="shared" si="24"/>
        <v>3</v>
      </c>
      <c r="S160" s="231">
        <f>'Complexity of the crisis'!X161</f>
        <v>2.9</v>
      </c>
      <c r="T160" s="231">
        <f>'Complexity of the crisis'!AN161</f>
        <v>3</v>
      </c>
      <c r="U160" s="124" t="str">
        <f>VLOOKUP(C160,Lists!$C$3:$E$160,3,FALSE)</f>
        <v>Africa</v>
      </c>
      <c r="V160" s="125">
        <v>44752</v>
      </c>
    </row>
  </sheetData>
  <autoFilter ref="A4:T155" xr:uid="{00000000-0009-0000-0000-000002000000}"/>
  <mergeCells count="1">
    <mergeCell ref="A1:T1"/>
  </mergeCells>
  <conditionalFormatting sqref="L5:L250">
    <cfRule type="cellIs" dxfId="636" priority="81" stopIfTrue="1" operator="between">
      <formula>4</formula>
      <formula>5</formula>
    </cfRule>
    <cfRule type="cellIs" dxfId="635" priority="92" stopIfTrue="1" operator="between">
      <formula>3</formula>
      <formula>4</formula>
    </cfRule>
    <cfRule type="cellIs" dxfId="634" priority="93" stopIfTrue="1" operator="between">
      <formula>2</formula>
      <formula>3</formula>
    </cfRule>
    <cfRule type="cellIs" dxfId="633" priority="94" stopIfTrue="1" operator="between">
      <formula>1</formula>
      <formula>2</formula>
    </cfRule>
    <cfRule type="cellIs" dxfId="632" priority="95" stopIfTrue="1" operator="between">
      <formula>0</formula>
      <formula>1</formula>
    </cfRule>
  </conditionalFormatting>
  <conditionalFormatting sqref="M5:N250">
    <cfRule type="cellIs" dxfId="631" priority="82" stopIfTrue="1" operator="between">
      <formula>4</formula>
      <formula>5</formula>
    </cfRule>
    <cfRule type="cellIs" dxfId="630" priority="88" stopIfTrue="1" operator="between">
      <formula>3</formula>
      <formula>4</formula>
    </cfRule>
    <cfRule type="cellIs" dxfId="629" priority="89" stopIfTrue="1" operator="between">
      <formula>2</formula>
      <formula>3</formula>
    </cfRule>
    <cfRule type="cellIs" dxfId="628" priority="90" stopIfTrue="1" operator="between">
      <formula>1</formula>
      <formula>2</formula>
    </cfRule>
    <cfRule type="cellIs" dxfId="627" priority="91" stopIfTrue="1" operator="between">
      <formula>0</formula>
      <formula>1</formula>
    </cfRule>
  </conditionalFormatting>
  <conditionalFormatting sqref="H5:H250">
    <cfRule type="cellIs" dxfId="626" priority="76" stopIfTrue="1" operator="equal">
      <formula>5</formula>
    </cfRule>
    <cfRule type="cellIs" dxfId="625" priority="77" stopIfTrue="1" operator="equal">
      <formula>4</formula>
    </cfRule>
    <cfRule type="cellIs" dxfId="624" priority="78" stopIfTrue="1" operator="equal">
      <formula>3</formula>
    </cfRule>
    <cfRule type="cellIs" dxfId="623" priority="79" stopIfTrue="1" operator="equal">
      <formula>2</formula>
    </cfRule>
    <cfRule type="cellIs" dxfId="622" priority="80" stopIfTrue="1" operator="equal">
      <formula>1</formula>
    </cfRule>
  </conditionalFormatting>
  <conditionalFormatting sqref="P5:Q250">
    <cfRule type="cellIs" dxfId="621" priority="71" stopIfTrue="1" operator="between">
      <formula>7.1</formula>
      <formula>10</formula>
    </cfRule>
    <cfRule type="cellIs" dxfId="620" priority="72" stopIfTrue="1" operator="between">
      <formula>5.4</formula>
      <formula>7</formula>
    </cfRule>
    <cfRule type="cellIs" dxfId="619" priority="73" stopIfTrue="1" operator="between">
      <formula>3.5</formula>
      <formula>5.3</formula>
    </cfRule>
    <cfRule type="cellIs" dxfId="618" priority="74" stopIfTrue="1" operator="between">
      <formula>1.8</formula>
      <formula>3.4</formula>
    </cfRule>
    <cfRule type="cellIs" dxfId="617" priority="75" stopIfTrue="1" operator="between">
      <formula>0</formula>
      <formula>1.7</formula>
    </cfRule>
  </conditionalFormatting>
  <conditionalFormatting sqref="T5:T250">
    <cfRule type="cellIs" dxfId="616" priority="61" stopIfTrue="1" operator="between">
      <formula>4</formula>
      <formula>5</formula>
    </cfRule>
    <cfRule type="cellIs" dxfId="615" priority="62" stopIfTrue="1" operator="between">
      <formula>3</formula>
      <formula>4</formula>
    </cfRule>
    <cfRule type="cellIs" dxfId="614" priority="63" stopIfTrue="1" operator="between">
      <formula>2</formula>
      <formula>3</formula>
    </cfRule>
    <cfRule type="cellIs" dxfId="613" priority="64" stopIfTrue="1" operator="between">
      <formula>1</formula>
      <formula>2</formula>
    </cfRule>
    <cfRule type="cellIs" dxfId="612" priority="65" stopIfTrue="1" operator="between">
      <formula>0</formula>
      <formula>1</formula>
    </cfRule>
  </conditionalFormatting>
  <conditionalFormatting sqref="R5:R250">
    <cfRule type="cellIs" dxfId="611" priority="31" stopIfTrue="1" operator="between">
      <formula>4</formula>
      <formula>5</formula>
    </cfRule>
    <cfRule type="cellIs" dxfId="610" priority="32" stopIfTrue="1" operator="between">
      <formula>3</formula>
      <formula>4</formula>
    </cfRule>
    <cfRule type="cellIs" dxfId="609" priority="33" stopIfTrue="1" operator="between">
      <formula>2</formula>
      <formula>3</formula>
    </cfRule>
    <cfRule type="cellIs" dxfId="608" priority="34" stopIfTrue="1" operator="between">
      <formula>1</formula>
      <formula>2</formula>
    </cfRule>
    <cfRule type="cellIs" dxfId="607" priority="35" stopIfTrue="1" operator="between">
      <formula>0</formula>
      <formula>1</formula>
    </cfRule>
  </conditionalFormatting>
  <conditionalFormatting sqref="J5:J250">
    <cfRule type="cellIs" dxfId="606" priority="11" operator="equal">
      <formula>"Increasing"</formula>
    </cfRule>
    <cfRule type="cellIs" dxfId="605" priority="12" operator="equal">
      <formula>"Stable"</formula>
    </cfRule>
    <cfRule type="cellIs" dxfId="604" priority="13" operator="equal">
      <formula>"Decreasing"</formula>
    </cfRule>
  </conditionalFormatting>
  <conditionalFormatting sqref="I5:I250">
    <cfRule type="cellIs" dxfId="603" priority="41" stopIfTrue="1" operator="equal">
      <formula>"Very High"</formula>
    </cfRule>
    <cfRule type="cellIs" dxfId="602" priority="42" stopIfTrue="1" operator="equal">
      <formula>"High"</formula>
    </cfRule>
    <cfRule type="cellIs" dxfId="601" priority="43" stopIfTrue="1" operator="equal">
      <formula>"Medium"</formula>
    </cfRule>
    <cfRule type="cellIs" dxfId="600" priority="44" stopIfTrue="1" operator="equal">
      <formula>"Low"</formula>
    </cfRule>
    <cfRule type="cellIs" dxfId="599" priority="45" stopIfTrue="1" operator="equal">
      <formula>"Very Low"</formula>
    </cfRule>
  </conditionalFormatting>
  <conditionalFormatting sqref="O5:O250">
    <cfRule type="cellIs" dxfId="598" priority="6" stopIfTrue="1" operator="between">
      <formula>5</formula>
      <formula>5.9</formula>
    </cfRule>
    <cfRule type="cellIs" dxfId="597" priority="7" stopIfTrue="1" operator="between">
      <formula>4</formula>
      <formula>4.9</formula>
    </cfRule>
    <cfRule type="cellIs" dxfId="596" priority="8" stopIfTrue="1" operator="between">
      <formula>3</formula>
      <formula>3.9</formula>
    </cfRule>
    <cfRule type="cellIs" dxfId="595" priority="9" stopIfTrue="1" operator="between">
      <formula>2</formula>
      <formula>2.9</formula>
    </cfRule>
    <cfRule type="cellIs" dxfId="594" priority="10" stopIfTrue="1" operator="between">
      <formula>0</formula>
      <formula>1.9</formula>
    </cfRule>
  </conditionalFormatting>
  <conditionalFormatting sqref="S5:T250">
    <cfRule type="cellIs" dxfId="593" priority="51" stopIfTrue="1" operator="between">
      <formula>4</formula>
      <formula>5</formula>
    </cfRule>
    <cfRule type="cellIs" dxfId="592" priority="52" stopIfTrue="1" operator="between">
      <formula>3</formula>
      <formula>4</formula>
    </cfRule>
    <cfRule type="cellIs" dxfId="591" priority="53" stopIfTrue="1" operator="between">
      <formula>2</formula>
      <formula>3</formula>
    </cfRule>
    <cfRule type="cellIs" dxfId="590" priority="54" stopIfTrue="1" operator="between">
      <formula>1</formula>
      <formula>2</formula>
    </cfRule>
    <cfRule type="cellIs" dxfId="589" priority="55" stopIfTrue="1" operator="between">
      <formula>0</formula>
      <formula>1</formula>
    </cfRule>
  </conditionalFormatting>
  <conditionalFormatting sqref="K5:K250">
    <cfRule type="cellIs" dxfId="588" priority="1" stopIfTrue="1" operator="equal">
      <formula>"Very Low"</formula>
    </cfRule>
    <cfRule type="cellIs" dxfId="587" priority="2" stopIfTrue="1" operator="equal">
      <formula>"Low"</formula>
    </cfRule>
    <cfRule type="cellIs" dxfId="586" priority="3" stopIfTrue="1" operator="equal">
      <formula>"Medium"</formula>
    </cfRule>
    <cfRule type="cellIs" dxfId="585" priority="4" stopIfTrue="1" operator="equal">
      <formula>"High"</formula>
    </cfRule>
    <cfRule type="cellIs" dxfId="584"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6" bestFit="1" customWidth="1"/>
  </cols>
  <sheetData>
    <row r="1" spans="1:57" ht="284.89999999999998" customHeight="1" x14ac:dyDescent="0.35">
      <c r="A1" t="s">
        <v>8057</v>
      </c>
      <c r="B1" s="211" t="s">
        <v>9251</v>
      </c>
      <c r="C1" s="211" t="s">
        <v>9252</v>
      </c>
      <c r="D1" s="211" t="s">
        <v>9253</v>
      </c>
      <c r="E1" s="211" t="s">
        <v>9254</v>
      </c>
      <c r="F1" s="211" t="s">
        <v>9255</v>
      </c>
      <c r="G1" s="211" t="s">
        <v>9256</v>
      </c>
      <c r="H1" s="211" t="s">
        <v>9257</v>
      </c>
      <c r="I1" s="211" t="s">
        <v>9258</v>
      </c>
      <c r="J1" s="211" t="s">
        <v>9259</v>
      </c>
      <c r="K1" s="211" t="s">
        <v>9260</v>
      </c>
      <c r="L1" s="211" t="s">
        <v>9261</v>
      </c>
      <c r="M1" s="211" t="s">
        <v>9262</v>
      </c>
      <c r="N1" s="211" t="s">
        <v>9263</v>
      </c>
      <c r="O1" s="211" t="s">
        <v>9264</v>
      </c>
      <c r="P1" s="211" t="s">
        <v>9265</v>
      </c>
      <c r="Q1" s="211" t="s">
        <v>9266</v>
      </c>
      <c r="R1" s="211" t="s">
        <v>9267</v>
      </c>
      <c r="S1" s="211" t="s">
        <v>9268</v>
      </c>
      <c r="T1" s="211" t="s">
        <v>9268</v>
      </c>
      <c r="U1" s="211" t="s">
        <v>9269</v>
      </c>
      <c r="V1" s="211" t="s">
        <v>9270</v>
      </c>
      <c r="W1" s="211" t="s">
        <v>9271</v>
      </c>
      <c r="X1" s="211" t="s">
        <v>9272</v>
      </c>
      <c r="Y1" s="211" t="s">
        <v>9273</v>
      </c>
      <c r="Z1" s="211" t="s">
        <v>9274</v>
      </c>
      <c r="AA1" s="211" t="s">
        <v>9275</v>
      </c>
      <c r="AB1" s="211" t="s">
        <v>9276</v>
      </c>
      <c r="AC1" s="211" t="s">
        <v>9277</v>
      </c>
      <c r="AD1" s="211" t="s">
        <v>9278</v>
      </c>
      <c r="AE1" s="211" t="s">
        <v>8203</v>
      </c>
      <c r="AF1" s="211" t="s">
        <v>8118</v>
      </c>
      <c r="AG1" s="211" t="s">
        <v>9279</v>
      </c>
      <c r="AH1" s="211" t="s">
        <v>9279</v>
      </c>
      <c r="AI1" s="211" t="s">
        <v>9279</v>
      </c>
      <c r="AJ1" s="211" t="s">
        <v>9280</v>
      </c>
      <c r="AK1" s="211" t="s">
        <v>9281</v>
      </c>
      <c r="AL1" s="211" t="s">
        <v>9282</v>
      </c>
      <c r="AM1" s="211" t="s">
        <v>9283</v>
      </c>
      <c r="AN1" s="211" t="s">
        <v>9284</v>
      </c>
      <c r="AO1" s="211" t="s">
        <v>9285</v>
      </c>
      <c r="AP1" s="211" t="s">
        <v>9286</v>
      </c>
      <c r="AQ1" s="211" t="s">
        <v>9287</v>
      </c>
      <c r="AR1" s="211" t="s">
        <v>9288</v>
      </c>
      <c r="AS1" s="211" t="s">
        <v>9289</v>
      </c>
      <c r="AT1" s="211" t="s">
        <v>9290</v>
      </c>
      <c r="AU1" s="211" t="s">
        <v>9291</v>
      </c>
      <c r="AV1" s="211" t="s">
        <v>9292</v>
      </c>
      <c r="AW1" s="211" t="s">
        <v>9293</v>
      </c>
      <c r="AX1" s="211" t="s">
        <v>9294</v>
      </c>
      <c r="AY1" s="211" t="s">
        <v>9295</v>
      </c>
      <c r="AZ1" s="211" t="s">
        <v>9296</v>
      </c>
    </row>
    <row r="2" spans="1:57" x14ac:dyDescent="0.35">
      <c r="A2" t="s">
        <v>9299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9316</v>
      </c>
      <c r="BB2" t="s">
        <v>9317</v>
      </c>
      <c r="BC2" t="s">
        <v>9318</v>
      </c>
      <c r="BD2" t="s">
        <v>9319</v>
      </c>
      <c r="BE2" t="s">
        <v>9320</v>
      </c>
    </row>
    <row r="3" spans="1:57" x14ac:dyDescent="0.35">
      <c r="A3" t="s">
        <v>8221</v>
      </c>
      <c r="B3" s="213">
        <f>IF('Indicator Date hidden'!C4="x","x",$B$2-'Indicator Date hidden'!C4)</f>
        <v>0</v>
      </c>
      <c r="C3" s="213">
        <f>IF('Indicator Date hidden'!D4="x","x",$C$2-'Indicator Date hidden'!D4)</f>
        <v>0</v>
      </c>
      <c r="D3" s="213">
        <f>IF('Indicator Date hidden'!E4="x","x",$D$2-'Indicator Date hidden'!E4)</f>
        <v>0</v>
      </c>
      <c r="E3" s="213">
        <f>IF('Indicator Date hidden'!F4="x","x",$E$2-'Indicator Date hidden'!F4)</f>
        <v>0</v>
      </c>
      <c r="F3" s="213">
        <f>IF('Indicator Date hidden'!G4="x","x",$F$2-'Indicator Date hidden'!G4)</f>
        <v>0</v>
      </c>
      <c r="G3" s="213">
        <f>IF('Indicator Date hidden'!H4="x","x",$G$2-'Indicator Date hidden'!H4)</f>
        <v>0</v>
      </c>
      <c r="H3" s="213">
        <f>IF('Indicator Date hidden'!I4="x","x",$H$2-'Indicator Date hidden'!I4)</f>
        <v>0</v>
      </c>
      <c r="I3" s="213">
        <f>IF('Indicator Date hidden'!J4="x","x",$I$2-'Indicator Date hidden'!J4)</f>
        <v>0</v>
      </c>
      <c r="J3" s="213">
        <f>IF('Indicator Date hidden'!K4="x","x",$J$2-'Indicator Date hidden'!K4)</f>
        <v>0</v>
      </c>
      <c r="K3" s="213">
        <f>IF('Indicator Date hidden'!L4="x","x",$K$2-'Indicator Date hidden'!L4)</f>
        <v>0</v>
      </c>
      <c r="L3" s="213">
        <f>IF('Indicator Date hidden'!M4="x","x",$L$2-'Indicator Date hidden'!M4)</f>
        <v>0</v>
      </c>
      <c r="M3" s="213">
        <f>IF('Indicator Date hidden'!N4="x","x",$M$2-'Indicator Date hidden'!N4)</f>
        <v>0</v>
      </c>
      <c r="N3" s="213">
        <f>IF('Indicator Date hidden'!O4="x","x",$N$2-'Indicator Date hidden'!O4)</f>
        <v>0</v>
      </c>
      <c r="O3" s="213">
        <f>IF('Indicator Date hidden'!P4="x","x",$O$2-'Indicator Date hidden'!P4)</f>
        <v>0</v>
      </c>
      <c r="P3" s="213">
        <f>IF('Indicator Date hidden'!Q4="x","x",$P$2-'Indicator Date hidden'!Q4)</f>
        <v>0</v>
      </c>
      <c r="Q3" s="213">
        <f>IF('Indicator Date hidden'!R4="x","x",$Q$2-'Indicator Date hidden'!R4)</f>
        <v>3</v>
      </c>
      <c r="R3" s="213">
        <f>IF('Indicator Date hidden'!S4="x","x",$R$2-'Indicator Date hidden'!S4)</f>
        <v>0</v>
      </c>
      <c r="S3" s="213">
        <f>IF('Indicator Date hidden'!T4="x","x",$S$2-'Indicator Date hidden'!T4)</f>
        <v>0</v>
      </c>
      <c r="T3" s="213">
        <f>IF('Indicator Date hidden'!U4="x","x",$T$2-'Indicator Date hidden'!U4)</f>
        <v>0</v>
      </c>
      <c r="U3" s="213">
        <f>IF('Indicator Date hidden'!V4="x","x",$U$2-'Indicator Date hidden'!V4)</f>
        <v>0</v>
      </c>
      <c r="V3" s="213">
        <f>IF('Indicator Date hidden'!W4="x","x",$V$2-'Indicator Date hidden'!W4)</f>
        <v>0</v>
      </c>
      <c r="W3" s="213">
        <f>IF('Indicator Date hidden'!X4="x","x",$W$2-'Indicator Date hidden'!X4)</f>
        <v>10</v>
      </c>
      <c r="X3" s="213">
        <f>IF('Indicator Date hidden'!Y4="x","x",$X$2-'Indicator Date hidden'!Y4)</f>
        <v>1</v>
      </c>
      <c r="Y3" s="213">
        <f>IF('Indicator Date hidden'!Z4="x","x",$Y$2-'Indicator Date hidden'!Z4)</f>
        <v>0</v>
      </c>
      <c r="Z3" s="213">
        <f>IF('Indicator Date hidden'!AA4="x","x",$Z$2-'Indicator Date hidden'!AA4)</f>
        <v>0</v>
      </c>
      <c r="AA3" s="213">
        <f>IF('Indicator Date hidden'!AB4="x","x",$AA$2-'Indicator Date hidden'!AB4)</f>
        <v>0</v>
      </c>
      <c r="AB3" s="213">
        <f>IF('Indicator Date hidden'!AC4="x","x",$AB$2-'Indicator Date hidden'!AC4)</f>
        <v>0</v>
      </c>
      <c r="AC3" s="213">
        <f>IF('Indicator Date hidden'!AD4="x","x",$AC$2-'Indicator Date hidden'!AD4)</f>
        <v>0</v>
      </c>
      <c r="AD3" s="213">
        <f>IF('Indicator Date hidden'!AE4="x","x",$AD$2-'Indicator Date hidden'!AE4)</f>
        <v>0</v>
      </c>
      <c r="AE3" s="213">
        <f>IF('Indicator Date hidden'!AF4="x","x",$AE$2-'Indicator Date hidden'!AF4)</f>
        <v>0</v>
      </c>
      <c r="AF3" s="213">
        <f>IF('Indicator Date hidden'!AG4="x","x",$AF$2-'Indicator Date hidden'!AG4)</f>
        <v>6</v>
      </c>
      <c r="AG3" s="213">
        <f>IF('Indicator Date hidden'!AH4="x","x",$AG$2-'Indicator Date hidden'!AH4)</f>
        <v>0</v>
      </c>
      <c r="AH3" s="213">
        <f>IF('Indicator Date hidden'!AI4="x","x",$AH$2-'Indicator Date hidden'!AI4)</f>
        <v>0</v>
      </c>
      <c r="AI3" s="213">
        <f>IF('Indicator Date hidden'!AJ4="x","x",$AI$2-'Indicator Date hidden'!AJ4)</f>
        <v>0</v>
      </c>
      <c r="AJ3" s="213">
        <f>IF('Indicator Date hidden'!AK4="x","x",$AJ$2-'Indicator Date hidden'!AK4)</f>
        <v>1</v>
      </c>
      <c r="AK3" s="213">
        <f>IF('Indicator Date hidden'!AL4="x","x",$AK$2-'Indicator Date hidden'!AL4)</f>
        <v>1</v>
      </c>
      <c r="AL3" s="213">
        <f>IF('Indicator Date hidden'!AM4="x","x",$AL$2-'Indicator Date hidden'!AM4)</f>
        <v>0</v>
      </c>
      <c r="AM3" s="213">
        <f>IF('Indicator Date hidden'!AN4="x","x",$AM$2-'Indicator Date hidden'!AN4)</f>
        <v>0</v>
      </c>
      <c r="AN3" s="213">
        <f>IF('Indicator Date hidden'!AO4="x","x",$AN$2-'Indicator Date hidden'!AO4)</f>
        <v>0</v>
      </c>
      <c r="AO3" s="213" t="str">
        <f>IF('Indicator Date hidden'!AP4="x","x",$AO$2-'Indicator Date hidden'!AP4)</f>
        <v>x</v>
      </c>
      <c r="AP3" s="213" t="str">
        <f>IF('Indicator Date hidden'!AQ4="x","x",$AP$2-'Indicator Date hidden'!AQ4)</f>
        <v>x</v>
      </c>
      <c r="AQ3" s="213">
        <f>IF('Indicator Date hidden'!AR4="x","x",$AQ$2-'Indicator Date hidden'!AR4)</f>
        <v>0</v>
      </c>
      <c r="AR3" s="213">
        <f>IF('Indicator Date hidden'!AS4="x","x",$AR$2-'Indicator Date hidden'!AS4)</f>
        <v>0</v>
      </c>
      <c r="AS3" s="213">
        <f>IF('Indicator Date hidden'!AT4="x","x",$AS$2-'Indicator Date hidden'!AT4)</f>
        <v>0</v>
      </c>
      <c r="AT3" s="213">
        <f>IF('Indicator Date hidden'!AU4="x","x",$AT$2-'Indicator Date hidden'!AU4)</f>
        <v>0</v>
      </c>
      <c r="AU3" s="213">
        <f>IF('Indicator Date hidden'!AV4="x","x",$AU$2-'Indicator Date hidden'!AV4)</f>
        <v>3</v>
      </c>
      <c r="AV3" s="213">
        <f>IF('Indicator Date hidden'!AW4="x","x",$AV$2-'Indicator Date hidden'!AW4)</f>
        <v>0</v>
      </c>
      <c r="AW3" s="213">
        <f>IF('Indicator Date hidden'!AX4="x","x",$AW$2-'Indicator Date hidden'!AX4)</f>
        <v>0</v>
      </c>
      <c r="AX3" s="213">
        <f>IF('Indicator Date hidden'!AY4="x","x",$AX$2-'Indicator Date hidden'!AY4)</f>
        <v>0</v>
      </c>
      <c r="AY3" s="213">
        <f>IF('Indicator Date hidden'!AZ4="x","x",$AY$2-'Indicator Date hidden'!AZ4)</f>
        <v>0</v>
      </c>
      <c r="AZ3" s="213">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3">
        <f t="shared" ref="BE3:BE34" si="4">MEDIAN(B3:AZ3)</f>
        <v>0</v>
      </c>
    </row>
    <row r="4" spans="1:57" x14ac:dyDescent="0.35">
      <c r="A4" t="s">
        <v>8224</v>
      </c>
      <c r="B4" s="213">
        <f>IF('Indicator Date hidden'!C5="x","x",$B$2-'Indicator Date hidden'!C5)</f>
        <v>0</v>
      </c>
      <c r="C4" s="213">
        <f>IF('Indicator Date hidden'!D5="x","x",$C$2-'Indicator Date hidden'!D5)</f>
        <v>0</v>
      </c>
      <c r="D4" s="213">
        <f>IF('Indicator Date hidden'!E5="x","x",$D$2-'Indicator Date hidden'!E5)</f>
        <v>0</v>
      </c>
      <c r="E4" s="213">
        <f>IF('Indicator Date hidden'!F5="x","x",$E$2-'Indicator Date hidden'!F5)</f>
        <v>0</v>
      </c>
      <c r="F4" s="213">
        <f>IF('Indicator Date hidden'!G5="x","x",$F$2-'Indicator Date hidden'!G5)</f>
        <v>0</v>
      </c>
      <c r="G4" s="213">
        <f>IF('Indicator Date hidden'!H5="x","x",$G$2-'Indicator Date hidden'!H5)</f>
        <v>0</v>
      </c>
      <c r="H4" s="213">
        <f>IF('Indicator Date hidden'!I5="x","x",$H$2-'Indicator Date hidden'!I5)</f>
        <v>0</v>
      </c>
      <c r="I4" s="213">
        <f>IF('Indicator Date hidden'!J5="x","x",$I$2-'Indicator Date hidden'!J5)</f>
        <v>0</v>
      </c>
      <c r="J4" s="213">
        <f>IF('Indicator Date hidden'!K5="x","x",$J$2-'Indicator Date hidden'!K5)</f>
        <v>0</v>
      </c>
      <c r="K4" s="213">
        <f>IF('Indicator Date hidden'!L5="x","x",$K$2-'Indicator Date hidden'!L5)</f>
        <v>0</v>
      </c>
      <c r="L4" s="213">
        <f>IF('Indicator Date hidden'!M5="x","x",$L$2-'Indicator Date hidden'!M5)</f>
        <v>0</v>
      </c>
      <c r="M4" s="213">
        <f>IF('Indicator Date hidden'!N5="x","x",$M$2-'Indicator Date hidden'!N5)</f>
        <v>0</v>
      </c>
      <c r="N4" s="213">
        <f>IF('Indicator Date hidden'!O5="x","x",$N$2-'Indicator Date hidden'!O5)</f>
        <v>0</v>
      </c>
      <c r="O4" s="213">
        <f>IF('Indicator Date hidden'!P5="x","x",$O$2-'Indicator Date hidden'!P5)</f>
        <v>0</v>
      </c>
      <c r="P4" s="213">
        <f>IF('Indicator Date hidden'!Q5="x","x",$P$2-'Indicator Date hidden'!Q5)</f>
        <v>0</v>
      </c>
      <c r="Q4" s="213">
        <f>IF('Indicator Date hidden'!R5="x","x",$Q$2-'Indicator Date hidden'!R5)</f>
        <v>5</v>
      </c>
      <c r="R4" s="213">
        <f>IF('Indicator Date hidden'!S5="x","x",$R$2-'Indicator Date hidden'!S5)</f>
        <v>0</v>
      </c>
      <c r="S4" s="213">
        <f>IF('Indicator Date hidden'!T5="x","x",$S$2-'Indicator Date hidden'!T5)</f>
        <v>0</v>
      </c>
      <c r="T4" s="213">
        <f>IF('Indicator Date hidden'!U5="x","x",$T$2-'Indicator Date hidden'!U5)</f>
        <v>0</v>
      </c>
      <c r="U4" s="213">
        <f>IF('Indicator Date hidden'!V5="x","x",$U$2-'Indicator Date hidden'!V5)</f>
        <v>0</v>
      </c>
      <c r="V4" s="213">
        <f>IF('Indicator Date hidden'!W5="x","x",$V$2-'Indicator Date hidden'!W5)</f>
        <v>0</v>
      </c>
      <c r="W4" s="213">
        <f>IF('Indicator Date hidden'!X5="x","x",$W$2-'Indicator Date hidden'!X5)</f>
        <v>5</v>
      </c>
      <c r="X4" s="213">
        <f>IF('Indicator Date hidden'!Y5="x","x",$X$2-'Indicator Date hidden'!Y5)</f>
        <v>1</v>
      </c>
      <c r="Y4" s="213">
        <f>IF('Indicator Date hidden'!Z5="x","x",$Y$2-'Indicator Date hidden'!Z5)</f>
        <v>0</v>
      </c>
      <c r="Z4" s="213">
        <f>IF('Indicator Date hidden'!AA5="x","x",$Z$2-'Indicator Date hidden'!AA5)</f>
        <v>0</v>
      </c>
      <c r="AA4" s="213">
        <f>IF('Indicator Date hidden'!AB5="x","x",$AA$2-'Indicator Date hidden'!AB5)</f>
        <v>1</v>
      </c>
      <c r="AB4" s="213">
        <f>IF('Indicator Date hidden'!AC5="x","x",$AB$2-'Indicator Date hidden'!AC5)</f>
        <v>0</v>
      </c>
      <c r="AC4" s="213">
        <f>IF('Indicator Date hidden'!AD5="x","x",$AC$2-'Indicator Date hidden'!AD5)</f>
        <v>0</v>
      </c>
      <c r="AD4" s="213" t="str">
        <f>IF('Indicator Date hidden'!AE5="x","x",$AD$2-'Indicator Date hidden'!AE5)</f>
        <v>x</v>
      </c>
      <c r="AE4" s="213">
        <f>IF('Indicator Date hidden'!AF5="x","x",$AE$2-'Indicator Date hidden'!AF5)</f>
        <v>0</v>
      </c>
      <c r="AF4" s="213">
        <f>IF('Indicator Date hidden'!AG5="x","x",$AF$2-'Indicator Date hidden'!AG5)</f>
        <v>1</v>
      </c>
      <c r="AG4" s="213">
        <f>IF('Indicator Date hidden'!AH5="x","x",$AG$2-'Indicator Date hidden'!AH5)</f>
        <v>0</v>
      </c>
      <c r="AH4" s="213">
        <f>IF('Indicator Date hidden'!AI5="x","x",$AH$2-'Indicator Date hidden'!AI5)</f>
        <v>0</v>
      </c>
      <c r="AI4" s="213">
        <f>IF('Indicator Date hidden'!AJ5="x","x",$AI$2-'Indicator Date hidden'!AJ5)</f>
        <v>0</v>
      </c>
      <c r="AJ4" s="213" t="str">
        <f>IF('Indicator Date hidden'!AK5="x","x",$AJ$2-'Indicator Date hidden'!AK5)</f>
        <v>x</v>
      </c>
      <c r="AK4" s="213">
        <f>IF('Indicator Date hidden'!AL5="x","x",$AK$2-'Indicator Date hidden'!AL5)</f>
        <v>1</v>
      </c>
      <c r="AL4" s="213">
        <f>IF('Indicator Date hidden'!AM5="x","x",$AL$2-'Indicator Date hidden'!AM5)</f>
        <v>0</v>
      </c>
      <c r="AM4" s="213">
        <f>IF('Indicator Date hidden'!AN5="x","x",$AM$2-'Indicator Date hidden'!AN5)</f>
        <v>0</v>
      </c>
      <c r="AN4" s="213">
        <f>IF('Indicator Date hidden'!AO5="x","x",$AN$2-'Indicator Date hidden'!AO5)</f>
        <v>0</v>
      </c>
      <c r="AO4" s="213">
        <f>IF('Indicator Date hidden'!AP5="x","x",$AO$2-'Indicator Date hidden'!AP5)</f>
        <v>0</v>
      </c>
      <c r="AP4" s="213">
        <f>IF('Indicator Date hidden'!AQ5="x","x",$AP$2-'Indicator Date hidden'!AQ5)</f>
        <v>0</v>
      </c>
      <c r="AQ4" s="213" t="str">
        <f>IF('Indicator Date hidden'!AR5="x","x",$AQ$2-'Indicator Date hidden'!AR5)</f>
        <v>x</v>
      </c>
      <c r="AR4" s="213">
        <f>IF('Indicator Date hidden'!AS5="x","x",$AR$2-'Indicator Date hidden'!AS5)</f>
        <v>0</v>
      </c>
      <c r="AS4" s="213">
        <f>IF('Indicator Date hidden'!AT5="x","x",$AS$2-'Indicator Date hidden'!AT5)</f>
        <v>0</v>
      </c>
      <c r="AT4" s="213">
        <f>IF('Indicator Date hidden'!AU5="x","x",$AT$2-'Indicator Date hidden'!AU5)</f>
        <v>0</v>
      </c>
      <c r="AU4" s="213">
        <f>IF('Indicator Date hidden'!AV5="x","x",$AU$2-'Indicator Date hidden'!AV5)</f>
        <v>2</v>
      </c>
      <c r="AV4" s="213">
        <f>IF('Indicator Date hidden'!AW5="x","x",$AV$2-'Indicator Date hidden'!AW5)</f>
        <v>0</v>
      </c>
      <c r="AW4" s="213">
        <f>IF('Indicator Date hidden'!AX5="x","x",$AW$2-'Indicator Date hidden'!AX5)</f>
        <v>0</v>
      </c>
      <c r="AX4" s="213">
        <f>IF('Indicator Date hidden'!AY5="x","x",$AX$2-'Indicator Date hidden'!AY5)</f>
        <v>0</v>
      </c>
      <c r="AY4" s="213">
        <f>IF('Indicator Date hidden'!AZ5="x","x",$AY$2-'Indicator Date hidden'!AZ5)</f>
        <v>0</v>
      </c>
      <c r="AZ4" s="213">
        <f>IF('Indicator Date hidden'!BA5="x","x",$AZ$2-'Indicator Date hidden'!BA5)</f>
        <v>0</v>
      </c>
      <c r="BA4">
        <f t="shared" si="0"/>
        <v>16</v>
      </c>
      <c r="BB4" s="21">
        <f t="shared" si="1"/>
        <v>0.33333333333333331</v>
      </c>
      <c r="BC4">
        <f t="shared" si="2"/>
        <v>7</v>
      </c>
      <c r="BD4" s="21">
        <f t="shared" si="3"/>
        <v>1.0474837574980447</v>
      </c>
      <c r="BE4" s="283">
        <f t="shared" si="4"/>
        <v>0</v>
      </c>
    </row>
    <row r="5" spans="1:57" x14ac:dyDescent="0.35">
      <c r="A5" t="s">
        <v>8300</v>
      </c>
      <c r="B5" s="213">
        <f>IF('Indicator Date hidden'!C6="x","x",$B$2-'Indicator Date hidden'!C6)</f>
        <v>0</v>
      </c>
      <c r="C5" s="213">
        <f>IF('Indicator Date hidden'!D6="x","x",$C$2-'Indicator Date hidden'!D6)</f>
        <v>0</v>
      </c>
      <c r="D5" s="213">
        <f>IF('Indicator Date hidden'!E6="x","x",$D$2-'Indicator Date hidden'!E6)</f>
        <v>0</v>
      </c>
      <c r="E5" s="213">
        <f>IF('Indicator Date hidden'!F6="x","x",$E$2-'Indicator Date hidden'!F6)</f>
        <v>0</v>
      </c>
      <c r="F5" s="213">
        <f>IF('Indicator Date hidden'!G6="x","x",$F$2-'Indicator Date hidden'!G6)</f>
        <v>0</v>
      </c>
      <c r="G5" s="213">
        <f>IF('Indicator Date hidden'!H6="x","x",$G$2-'Indicator Date hidden'!H6)</f>
        <v>0</v>
      </c>
      <c r="H5" s="213">
        <f>IF('Indicator Date hidden'!I6="x","x",$H$2-'Indicator Date hidden'!I6)</f>
        <v>0</v>
      </c>
      <c r="I5" s="213">
        <f>IF('Indicator Date hidden'!J6="x","x",$I$2-'Indicator Date hidden'!J6)</f>
        <v>0</v>
      </c>
      <c r="J5" s="213">
        <f>IF('Indicator Date hidden'!K6="x","x",$J$2-'Indicator Date hidden'!K6)</f>
        <v>0</v>
      </c>
      <c r="K5" s="213">
        <f>IF('Indicator Date hidden'!L6="x","x",$K$2-'Indicator Date hidden'!L6)</f>
        <v>0</v>
      </c>
      <c r="L5" s="213">
        <f>IF('Indicator Date hidden'!M6="x","x",$L$2-'Indicator Date hidden'!M6)</f>
        <v>0</v>
      </c>
      <c r="M5" s="213">
        <f>IF('Indicator Date hidden'!N6="x","x",$M$2-'Indicator Date hidden'!N6)</f>
        <v>0</v>
      </c>
      <c r="N5" s="213">
        <f>IF('Indicator Date hidden'!O6="x","x",$N$2-'Indicator Date hidden'!O6)</f>
        <v>0</v>
      </c>
      <c r="O5" s="213">
        <f>IF('Indicator Date hidden'!P6="x","x",$O$2-'Indicator Date hidden'!P6)</f>
        <v>0</v>
      </c>
      <c r="P5" s="213">
        <f>IF('Indicator Date hidden'!Q6="x","x",$P$2-'Indicator Date hidden'!Q6)</f>
        <v>0</v>
      </c>
      <c r="Q5" s="213" t="str">
        <f>IF('Indicator Date hidden'!R6="x","x",$Q$2-'Indicator Date hidden'!R6)</f>
        <v>x</v>
      </c>
      <c r="R5" s="213">
        <f>IF('Indicator Date hidden'!S6="x","x",$R$2-'Indicator Date hidden'!S6)</f>
        <v>0</v>
      </c>
      <c r="S5" s="213">
        <f>IF('Indicator Date hidden'!T6="x","x",$S$2-'Indicator Date hidden'!T6)</f>
        <v>0</v>
      </c>
      <c r="T5" s="213">
        <f>IF('Indicator Date hidden'!U6="x","x",$T$2-'Indicator Date hidden'!U6)</f>
        <v>0</v>
      </c>
      <c r="U5" s="213">
        <f>IF('Indicator Date hidden'!V6="x","x",$U$2-'Indicator Date hidden'!V6)</f>
        <v>0</v>
      </c>
      <c r="V5" s="213">
        <f>IF('Indicator Date hidden'!W6="x","x",$V$2-'Indicator Date hidden'!W6)</f>
        <v>0</v>
      </c>
      <c r="W5" s="213">
        <f>IF('Indicator Date hidden'!X6="x","x",$W$2-'Indicator Date hidden'!X6)</f>
        <v>2</v>
      </c>
      <c r="X5" s="213">
        <f>IF('Indicator Date hidden'!Y6="x","x",$X$2-'Indicator Date hidden'!Y6)</f>
        <v>4</v>
      </c>
      <c r="Y5" s="213">
        <f>IF('Indicator Date hidden'!Z6="x","x",$Y$2-'Indicator Date hidden'!Z6)</f>
        <v>0</v>
      </c>
      <c r="Z5" s="213">
        <f>IF('Indicator Date hidden'!AA6="x","x",$Z$2-'Indicator Date hidden'!AA6)</f>
        <v>0</v>
      </c>
      <c r="AA5" s="213">
        <f>IF('Indicator Date hidden'!AB6="x","x",$AA$2-'Indicator Date hidden'!AB6)</f>
        <v>0</v>
      </c>
      <c r="AB5" s="213">
        <f>IF('Indicator Date hidden'!AC6="x","x",$AB$2-'Indicator Date hidden'!AC6)</f>
        <v>0</v>
      </c>
      <c r="AC5" s="213">
        <f>IF('Indicator Date hidden'!AD6="x","x",$AC$2-'Indicator Date hidden'!AD6)</f>
        <v>0</v>
      </c>
      <c r="AD5" s="213">
        <f>IF('Indicator Date hidden'!AE6="x","x",$AD$2-'Indicator Date hidden'!AE6)</f>
        <v>0</v>
      </c>
      <c r="AE5" s="213">
        <f>IF('Indicator Date hidden'!AF6="x","x",$AE$2-'Indicator Date hidden'!AF6)</f>
        <v>0</v>
      </c>
      <c r="AF5" s="213" t="str">
        <f>IF('Indicator Date hidden'!AG6="x","x",$AF$2-'Indicator Date hidden'!AG6)</f>
        <v>x</v>
      </c>
      <c r="AG5" s="213">
        <f>IF('Indicator Date hidden'!AH6="x","x",$AG$2-'Indicator Date hidden'!AH6)</f>
        <v>0</v>
      </c>
      <c r="AH5" s="213">
        <f>IF('Indicator Date hidden'!AI6="x","x",$AH$2-'Indicator Date hidden'!AI6)</f>
        <v>0</v>
      </c>
      <c r="AI5" s="213">
        <f>IF('Indicator Date hidden'!AJ6="x","x",$AI$2-'Indicator Date hidden'!AJ6)</f>
        <v>0</v>
      </c>
      <c r="AJ5" s="213">
        <f>IF('Indicator Date hidden'!AK6="x","x",$AJ$2-'Indicator Date hidden'!AK6)</f>
        <v>1</v>
      </c>
      <c r="AK5" s="213">
        <f>IF('Indicator Date hidden'!AL6="x","x",$AK$2-'Indicator Date hidden'!AL6)</f>
        <v>1</v>
      </c>
      <c r="AL5" s="213">
        <f>IF('Indicator Date hidden'!AM6="x","x",$AL$2-'Indicator Date hidden'!AM6)</f>
        <v>0</v>
      </c>
      <c r="AM5" s="213">
        <f>IF('Indicator Date hidden'!AN6="x","x",$AM$2-'Indicator Date hidden'!AN6)</f>
        <v>0</v>
      </c>
      <c r="AN5" s="213">
        <f>IF('Indicator Date hidden'!AO6="x","x",$AN$2-'Indicator Date hidden'!AO6)</f>
        <v>0</v>
      </c>
      <c r="AO5" s="213">
        <f>IF('Indicator Date hidden'!AP6="x","x",$AO$2-'Indicator Date hidden'!AP6)</f>
        <v>0</v>
      </c>
      <c r="AP5" s="213">
        <f>IF('Indicator Date hidden'!AQ6="x","x",$AP$2-'Indicator Date hidden'!AQ6)</f>
        <v>0</v>
      </c>
      <c r="AQ5" s="213">
        <f>IF('Indicator Date hidden'!AR6="x","x",$AQ$2-'Indicator Date hidden'!AR6)</f>
        <v>4</v>
      </c>
      <c r="AR5" s="213">
        <f>IF('Indicator Date hidden'!AS6="x","x",$AR$2-'Indicator Date hidden'!AS6)</f>
        <v>0</v>
      </c>
      <c r="AS5" s="213">
        <f>IF('Indicator Date hidden'!AT6="x","x",$AS$2-'Indicator Date hidden'!AT6)</f>
        <v>0</v>
      </c>
      <c r="AT5" s="213">
        <f>IF('Indicator Date hidden'!AU6="x","x",$AT$2-'Indicator Date hidden'!AU6)</f>
        <v>0</v>
      </c>
      <c r="AU5" s="213">
        <f>IF('Indicator Date hidden'!AV6="x","x",$AU$2-'Indicator Date hidden'!AV6)</f>
        <v>8</v>
      </c>
      <c r="AV5" s="213">
        <f>IF('Indicator Date hidden'!AW6="x","x",$AV$2-'Indicator Date hidden'!AW6)</f>
        <v>0</v>
      </c>
      <c r="AW5" s="213">
        <f>IF('Indicator Date hidden'!AX6="x","x",$AW$2-'Indicator Date hidden'!AX6)</f>
        <v>0</v>
      </c>
      <c r="AX5" s="213">
        <f>IF('Indicator Date hidden'!AY6="x","x",$AX$2-'Indicator Date hidden'!AY6)</f>
        <v>0</v>
      </c>
      <c r="AY5" s="213">
        <f>IF('Indicator Date hidden'!AZ6="x","x",$AY$2-'Indicator Date hidden'!AZ6)</f>
        <v>0</v>
      </c>
      <c r="AZ5" s="213">
        <f>IF('Indicator Date hidden'!BA6="x","x",$AZ$2-'Indicator Date hidden'!BA6)</f>
        <v>0</v>
      </c>
      <c r="BA5">
        <f t="shared" si="0"/>
        <v>20</v>
      </c>
      <c r="BB5" s="21">
        <f t="shared" si="1"/>
        <v>0.40816326530612246</v>
      </c>
      <c r="BC5">
        <f t="shared" si="2"/>
        <v>6</v>
      </c>
      <c r="BD5" s="21">
        <f t="shared" si="3"/>
        <v>1.3838480414828314</v>
      </c>
      <c r="BE5" s="283">
        <f t="shared" si="4"/>
        <v>0</v>
      </c>
    </row>
    <row r="6" spans="1:57" x14ac:dyDescent="0.35">
      <c r="A6" t="s">
        <v>8222</v>
      </c>
      <c r="B6" s="213">
        <f>IF('Indicator Date hidden'!C7="x","x",$B$2-'Indicator Date hidden'!C7)</f>
        <v>0</v>
      </c>
      <c r="C6" s="213">
        <f>IF('Indicator Date hidden'!D7="x","x",$C$2-'Indicator Date hidden'!D7)</f>
        <v>0</v>
      </c>
      <c r="D6" s="213">
        <f>IF('Indicator Date hidden'!E7="x","x",$D$2-'Indicator Date hidden'!E7)</f>
        <v>0</v>
      </c>
      <c r="E6" s="213">
        <f>IF('Indicator Date hidden'!F7="x","x",$E$2-'Indicator Date hidden'!F7)</f>
        <v>0</v>
      </c>
      <c r="F6" s="213">
        <f>IF('Indicator Date hidden'!G7="x","x",$F$2-'Indicator Date hidden'!G7)</f>
        <v>0</v>
      </c>
      <c r="G6" s="213">
        <f>IF('Indicator Date hidden'!H7="x","x",$G$2-'Indicator Date hidden'!H7)</f>
        <v>0</v>
      </c>
      <c r="H6" s="213">
        <f>IF('Indicator Date hidden'!I7="x","x",$H$2-'Indicator Date hidden'!I7)</f>
        <v>0</v>
      </c>
      <c r="I6" s="213">
        <f>IF('Indicator Date hidden'!J7="x","x",$I$2-'Indicator Date hidden'!J7)</f>
        <v>0</v>
      </c>
      <c r="J6" s="213">
        <f>IF('Indicator Date hidden'!K7="x","x",$J$2-'Indicator Date hidden'!K7)</f>
        <v>0</v>
      </c>
      <c r="K6" s="213">
        <f>IF('Indicator Date hidden'!L7="x","x",$K$2-'Indicator Date hidden'!L7)</f>
        <v>0</v>
      </c>
      <c r="L6" s="213">
        <f>IF('Indicator Date hidden'!M7="x","x",$L$2-'Indicator Date hidden'!M7)</f>
        <v>0</v>
      </c>
      <c r="M6" s="213">
        <f>IF('Indicator Date hidden'!N7="x","x",$M$2-'Indicator Date hidden'!N7)</f>
        <v>0</v>
      </c>
      <c r="N6" s="213">
        <f>IF('Indicator Date hidden'!O7="x","x",$N$2-'Indicator Date hidden'!O7)</f>
        <v>0</v>
      </c>
      <c r="O6" s="213">
        <f>IF('Indicator Date hidden'!P7="x","x",$O$2-'Indicator Date hidden'!P7)</f>
        <v>0</v>
      </c>
      <c r="P6" s="213">
        <f>IF('Indicator Date hidden'!Q7="x","x",$P$2-'Indicator Date hidden'!Q7)</f>
        <v>0</v>
      </c>
      <c r="Q6" s="213" t="str">
        <f>IF('Indicator Date hidden'!R7="x","x",$Q$2-'Indicator Date hidden'!R7)</f>
        <v>x</v>
      </c>
      <c r="R6" s="213">
        <f>IF('Indicator Date hidden'!S7="x","x",$R$2-'Indicator Date hidden'!S7)</f>
        <v>0</v>
      </c>
      <c r="S6" s="213">
        <f>IF('Indicator Date hidden'!T7="x","x",$S$2-'Indicator Date hidden'!T7)</f>
        <v>0</v>
      </c>
      <c r="T6" s="213">
        <f>IF('Indicator Date hidden'!U7="x","x",$T$2-'Indicator Date hidden'!U7)</f>
        <v>0</v>
      </c>
      <c r="U6" s="213">
        <f>IF('Indicator Date hidden'!V7="x","x",$U$2-'Indicator Date hidden'!V7)</f>
        <v>0</v>
      </c>
      <c r="V6" s="213">
        <f>IF('Indicator Date hidden'!W7="x","x",$V$2-'Indicator Date hidden'!W7)</f>
        <v>0</v>
      </c>
      <c r="W6" s="213">
        <f>IF('Indicator Date hidden'!X7="x","x",$W$2-'Indicator Date hidden'!X7)</f>
        <v>7</v>
      </c>
      <c r="X6" s="213">
        <f>IF('Indicator Date hidden'!Y7="x","x",$X$2-'Indicator Date hidden'!Y7)</f>
        <v>5</v>
      </c>
      <c r="Y6" s="213">
        <f>IF('Indicator Date hidden'!Z7="x","x",$Y$2-'Indicator Date hidden'!Z7)</f>
        <v>0</v>
      </c>
      <c r="Z6" s="213">
        <f>IF('Indicator Date hidden'!AA7="x","x",$Z$2-'Indicator Date hidden'!AA7)</f>
        <v>0</v>
      </c>
      <c r="AA6" s="213">
        <f>IF('Indicator Date hidden'!AB7="x","x",$AA$2-'Indicator Date hidden'!AB7)</f>
        <v>0</v>
      </c>
      <c r="AB6" s="213">
        <f>IF('Indicator Date hidden'!AC7="x","x",$AB$2-'Indicator Date hidden'!AC7)</f>
        <v>0</v>
      </c>
      <c r="AC6" s="213">
        <f>IF('Indicator Date hidden'!AD7="x","x",$AC$2-'Indicator Date hidden'!AD7)</f>
        <v>0</v>
      </c>
      <c r="AD6" s="213">
        <f>IF('Indicator Date hidden'!AE7="x","x",$AD$2-'Indicator Date hidden'!AE7)</f>
        <v>0</v>
      </c>
      <c r="AE6" s="213" t="str">
        <f>IF('Indicator Date hidden'!AF7="x","x",$AE$2-'Indicator Date hidden'!AF7)</f>
        <v>x</v>
      </c>
      <c r="AF6" s="213">
        <f>IF('Indicator Date hidden'!AG7="x","x",$AF$2-'Indicator Date hidden'!AG7)</f>
        <v>5</v>
      </c>
      <c r="AG6" s="213">
        <f>IF('Indicator Date hidden'!AH7="x","x",$AG$2-'Indicator Date hidden'!AH7)</f>
        <v>0</v>
      </c>
      <c r="AH6" s="213">
        <f>IF('Indicator Date hidden'!AI7="x","x",$AH$2-'Indicator Date hidden'!AI7)</f>
        <v>0</v>
      </c>
      <c r="AI6" s="213">
        <f>IF('Indicator Date hidden'!AJ7="x","x",$AI$2-'Indicator Date hidden'!AJ7)</f>
        <v>0</v>
      </c>
      <c r="AJ6" s="213" t="str">
        <f>IF('Indicator Date hidden'!AK7="x","x",$AJ$2-'Indicator Date hidden'!AK7)</f>
        <v>x</v>
      </c>
      <c r="AK6" s="213">
        <f>IF('Indicator Date hidden'!AL7="x","x",$AK$2-'Indicator Date hidden'!AL7)</f>
        <v>1</v>
      </c>
      <c r="AL6" s="213">
        <f>IF('Indicator Date hidden'!AM7="x","x",$AL$2-'Indicator Date hidden'!AM7)</f>
        <v>0</v>
      </c>
      <c r="AM6" s="213">
        <f>IF('Indicator Date hidden'!AN7="x","x",$AM$2-'Indicator Date hidden'!AN7)</f>
        <v>0</v>
      </c>
      <c r="AN6" s="213">
        <f>IF('Indicator Date hidden'!AO7="x","x",$AN$2-'Indicator Date hidden'!AO7)</f>
        <v>0</v>
      </c>
      <c r="AO6" s="213">
        <f>IF('Indicator Date hidden'!AP7="x","x",$AO$2-'Indicator Date hidden'!AP7)</f>
        <v>1</v>
      </c>
      <c r="AP6" s="213">
        <f>IF('Indicator Date hidden'!AQ7="x","x",$AP$2-'Indicator Date hidden'!AQ7)</f>
        <v>1</v>
      </c>
      <c r="AQ6" s="213">
        <f>IF('Indicator Date hidden'!AR7="x","x",$AQ$2-'Indicator Date hidden'!AR7)</f>
        <v>8</v>
      </c>
      <c r="AR6" s="213">
        <f>IF('Indicator Date hidden'!AS7="x","x",$AR$2-'Indicator Date hidden'!AS7)</f>
        <v>0</v>
      </c>
      <c r="AS6" s="213">
        <f>IF('Indicator Date hidden'!AT7="x","x",$AS$2-'Indicator Date hidden'!AT7)</f>
        <v>0</v>
      </c>
      <c r="AT6" s="213">
        <f>IF('Indicator Date hidden'!AU7="x","x",$AT$2-'Indicator Date hidden'!AU7)</f>
        <v>0</v>
      </c>
      <c r="AU6" s="213">
        <f>IF('Indicator Date hidden'!AV7="x","x",$AU$2-'Indicator Date hidden'!AV7)</f>
        <v>1</v>
      </c>
      <c r="AV6" s="213">
        <f>IF('Indicator Date hidden'!AW7="x","x",$AV$2-'Indicator Date hidden'!AW7)</f>
        <v>0</v>
      </c>
      <c r="AW6" s="213">
        <f>IF('Indicator Date hidden'!AX7="x","x",$AW$2-'Indicator Date hidden'!AX7)</f>
        <v>0</v>
      </c>
      <c r="AX6" s="213">
        <f>IF('Indicator Date hidden'!AY7="x","x",$AX$2-'Indicator Date hidden'!AY7)</f>
        <v>0</v>
      </c>
      <c r="AY6" s="213">
        <f>IF('Indicator Date hidden'!AZ7="x","x",$AY$2-'Indicator Date hidden'!AZ7)</f>
        <v>0</v>
      </c>
      <c r="AZ6" s="213">
        <f>IF('Indicator Date hidden'!BA7="x","x",$AZ$2-'Indicator Date hidden'!BA7)</f>
        <v>0</v>
      </c>
      <c r="BA6">
        <f t="shared" si="0"/>
        <v>29</v>
      </c>
      <c r="BB6" s="21">
        <f t="shared" si="1"/>
        <v>0.60416666666666663</v>
      </c>
      <c r="BC6">
        <f t="shared" si="2"/>
        <v>8</v>
      </c>
      <c r="BD6" s="21">
        <f t="shared" si="3"/>
        <v>1.7646952443851476</v>
      </c>
      <c r="BE6" s="283">
        <f t="shared" si="4"/>
        <v>0</v>
      </c>
    </row>
    <row r="7" spans="1:57" x14ac:dyDescent="0.35">
      <c r="A7" t="s">
        <v>8231</v>
      </c>
      <c r="B7" s="213">
        <f>IF('Indicator Date hidden'!C8="x","x",$B$2-'Indicator Date hidden'!C8)</f>
        <v>0</v>
      </c>
      <c r="C7" s="213">
        <f>IF('Indicator Date hidden'!D8="x","x",$C$2-'Indicator Date hidden'!D8)</f>
        <v>0</v>
      </c>
      <c r="D7" s="213">
        <f>IF('Indicator Date hidden'!E8="x","x",$D$2-'Indicator Date hidden'!E8)</f>
        <v>0</v>
      </c>
      <c r="E7" s="213">
        <f>IF('Indicator Date hidden'!F8="x","x",$E$2-'Indicator Date hidden'!F8)</f>
        <v>0</v>
      </c>
      <c r="F7" s="213">
        <f>IF('Indicator Date hidden'!G8="x","x",$F$2-'Indicator Date hidden'!G8)</f>
        <v>0</v>
      </c>
      <c r="G7" s="213">
        <f>IF('Indicator Date hidden'!H8="x","x",$G$2-'Indicator Date hidden'!H8)</f>
        <v>0</v>
      </c>
      <c r="H7" s="213">
        <f>IF('Indicator Date hidden'!I8="x","x",$H$2-'Indicator Date hidden'!I8)</f>
        <v>0</v>
      </c>
      <c r="I7" s="213">
        <f>IF('Indicator Date hidden'!J8="x","x",$I$2-'Indicator Date hidden'!J8)</f>
        <v>0</v>
      </c>
      <c r="J7" s="213">
        <f>IF('Indicator Date hidden'!K8="x","x",$J$2-'Indicator Date hidden'!K8)</f>
        <v>0</v>
      </c>
      <c r="K7" s="213">
        <f>IF('Indicator Date hidden'!L8="x","x",$K$2-'Indicator Date hidden'!L8)</f>
        <v>0</v>
      </c>
      <c r="L7" s="213">
        <f>IF('Indicator Date hidden'!M8="x","x",$L$2-'Indicator Date hidden'!M8)</f>
        <v>0</v>
      </c>
      <c r="M7" s="213">
        <f>IF('Indicator Date hidden'!N8="x","x",$M$2-'Indicator Date hidden'!N8)</f>
        <v>0</v>
      </c>
      <c r="N7" s="213">
        <f>IF('Indicator Date hidden'!O8="x","x",$N$2-'Indicator Date hidden'!O8)</f>
        <v>0</v>
      </c>
      <c r="O7" s="213">
        <f>IF('Indicator Date hidden'!P8="x","x",$O$2-'Indicator Date hidden'!P8)</f>
        <v>0</v>
      </c>
      <c r="P7" s="213">
        <f>IF('Indicator Date hidden'!Q8="x","x",$P$2-'Indicator Date hidden'!Q8)</f>
        <v>0</v>
      </c>
      <c r="Q7" s="213" t="str">
        <f>IF('Indicator Date hidden'!R8="x","x",$Q$2-'Indicator Date hidden'!R8)</f>
        <v>x</v>
      </c>
      <c r="R7" s="213">
        <f>IF('Indicator Date hidden'!S8="x","x",$R$2-'Indicator Date hidden'!S8)</f>
        <v>0</v>
      </c>
      <c r="S7" s="213">
        <f>IF('Indicator Date hidden'!T8="x","x",$S$2-'Indicator Date hidden'!T8)</f>
        <v>0</v>
      </c>
      <c r="T7" s="213">
        <f>IF('Indicator Date hidden'!U8="x","x",$T$2-'Indicator Date hidden'!U8)</f>
        <v>0</v>
      </c>
      <c r="U7" s="213">
        <f>IF('Indicator Date hidden'!V8="x","x",$U$2-'Indicator Date hidden'!V8)</f>
        <v>0</v>
      </c>
      <c r="V7" s="213">
        <f>IF('Indicator Date hidden'!W8="x","x",$V$2-'Indicator Date hidden'!W8)</f>
        <v>0</v>
      </c>
      <c r="W7" s="213" t="str">
        <f>IF('Indicator Date hidden'!X8="x","x",$W$2-'Indicator Date hidden'!X8)</f>
        <v>x</v>
      </c>
      <c r="X7" s="213" t="str">
        <f>IF('Indicator Date hidden'!Y8="x","x",$X$2-'Indicator Date hidden'!Y8)</f>
        <v>x</v>
      </c>
      <c r="Y7" s="213">
        <f>IF('Indicator Date hidden'!Z8="x","x",$Y$2-'Indicator Date hidden'!Z8)</f>
        <v>0</v>
      </c>
      <c r="Z7" s="213">
        <f>IF('Indicator Date hidden'!AA8="x","x",$Z$2-'Indicator Date hidden'!AA8)</f>
        <v>0</v>
      </c>
      <c r="AA7" s="213" t="str">
        <f>IF('Indicator Date hidden'!AB8="x","x",$AA$2-'Indicator Date hidden'!AB8)</f>
        <v>x</v>
      </c>
      <c r="AB7" s="213">
        <f>IF('Indicator Date hidden'!AC8="x","x",$AB$2-'Indicator Date hidden'!AC8)</f>
        <v>0</v>
      </c>
      <c r="AC7" s="213">
        <f>IF('Indicator Date hidden'!AD8="x","x",$AC$2-'Indicator Date hidden'!AD8)</f>
        <v>0</v>
      </c>
      <c r="AD7" s="213" t="str">
        <f>IF('Indicator Date hidden'!AE8="x","x",$AD$2-'Indicator Date hidden'!AE8)</f>
        <v>x</v>
      </c>
      <c r="AE7" s="213" t="str">
        <f>IF('Indicator Date hidden'!AF8="x","x",$AE$2-'Indicator Date hidden'!AF8)</f>
        <v>x</v>
      </c>
      <c r="AF7" s="213" t="str">
        <f>IF('Indicator Date hidden'!AG8="x","x",$AF$2-'Indicator Date hidden'!AG8)</f>
        <v>x</v>
      </c>
      <c r="AG7" s="213">
        <f>IF('Indicator Date hidden'!AH8="x","x",$AG$2-'Indicator Date hidden'!AH8)</f>
        <v>0</v>
      </c>
      <c r="AH7" s="213">
        <f>IF('Indicator Date hidden'!AI8="x","x",$AH$2-'Indicator Date hidden'!AI8)</f>
        <v>0</v>
      </c>
      <c r="AI7" s="213">
        <f>IF('Indicator Date hidden'!AJ8="x","x",$AI$2-'Indicator Date hidden'!AJ8)</f>
        <v>0</v>
      </c>
      <c r="AJ7" s="213" t="str">
        <f>IF('Indicator Date hidden'!AK8="x","x",$AJ$2-'Indicator Date hidden'!AK8)</f>
        <v>x</v>
      </c>
      <c r="AK7" s="213">
        <f>IF('Indicator Date hidden'!AL8="x","x",$AK$2-'Indicator Date hidden'!AL8)</f>
        <v>1</v>
      </c>
      <c r="AL7" s="213">
        <f>IF('Indicator Date hidden'!AM8="x","x",$AL$2-'Indicator Date hidden'!AM8)</f>
        <v>0</v>
      </c>
      <c r="AM7" s="213">
        <f>IF('Indicator Date hidden'!AN8="x","x",$AM$2-'Indicator Date hidden'!AN8)</f>
        <v>0</v>
      </c>
      <c r="AN7" s="213">
        <f>IF('Indicator Date hidden'!AO8="x","x",$AN$2-'Indicator Date hidden'!AO8)</f>
        <v>0</v>
      </c>
      <c r="AO7" s="213">
        <f>IF('Indicator Date hidden'!AP8="x","x",$AO$2-'Indicator Date hidden'!AP8)</f>
        <v>0</v>
      </c>
      <c r="AP7" s="213" t="str">
        <f>IF('Indicator Date hidden'!AQ8="x","x",$AP$2-'Indicator Date hidden'!AQ8)</f>
        <v>x</v>
      </c>
      <c r="AQ7" s="213">
        <f>IF('Indicator Date hidden'!AR8="x","x",$AQ$2-'Indicator Date hidden'!AR8)</f>
        <v>6</v>
      </c>
      <c r="AR7" s="213">
        <f>IF('Indicator Date hidden'!AS8="x","x",$AR$2-'Indicator Date hidden'!AS8)</f>
        <v>0</v>
      </c>
      <c r="AS7" s="213" t="str">
        <f>IF('Indicator Date hidden'!AT8="x","x",$AS$2-'Indicator Date hidden'!AT8)</f>
        <v>x</v>
      </c>
      <c r="AT7" s="213">
        <f>IF('Indicator Date hidden'!AU8="x","x",$AT$2-'Indicator Date hidden'!AU8)</f>
        <v>0</v>
      </c>
      <c r="AU7" s="213">
        <f>IF('Indicator Date hidden'!AV8="x","x",$AU$2-'Indicator Date hidden'!AV8)</f>
        <v>1</v>
      </c>
      <c r="AV7" s="213">
        <f>IF('Indicator Date hidden'!AW8="x","x",$AV$2-'Indicator Date hidden'!AW8)</f>
        <v>0</v>
      </c>
      <c r="AW7" s="213">
        <f>IF('Indicator Date hidden'!AX8="x","x",$AW$2-'Indicator Date hidden'!AX8)</f>
        <v>0</v>
      </c>
      <c r="AX7" s="213">
        <f>IF('Indicator Date hidden'!AY8="x","x",$AX$2-'Indicator Date hidden'!AY8)</f>
        <v>0</v>
      </c>
      <c r="AY7" s="213">
        <f>IF('Indicator Date hidden'!AZ8="x","x",$AY$2-'Indicator Date hidden'!AZ8)</f>
        <v>4</v>
      </c>
      <c r="AZ7" s="213">
        <f>IF('Indicator Date hidden'!BA8="x","x",$AZ$2-'Indicator Date hidden'!BA8)</f>
        <v>0</v>
      </c>
      <c r="BA7">
        <f t="shared" si="0"/>
        <v>12</v>
      </c>
      <c r="BB7" s="21">
        <f t="shared" si="1"/>
        <v>0.29268292682926828</v>
      </c>
      <c r="BC7">
        <f t="shared" si="2"/>
        <v>4</v>
      </c>
      <c r="BD7" s="21">
        <f t="shared" si="3"/>
        <v>1.1096890893733977</v>
      </c>
      <c r="BE7" s="283">
        <f t="shared" si="4"/>
        <v>0</v>
      </c>
    </row>
    <row r="8" spans="1:57" x14ac:dyDescent="0.35">
      <c r="A8" t="s">
        <v>8228</v>
      </c>
      <c r="B8" s="213">
        <f>IF('Indicator Date hidden'!C9="x","x",$B$2-'Indicator Date hidden'!C9)</f>
        <v>0</v>
      </c>
      <c r="C8" s="213">
        <f>IF('Indicator Date hidden'!D9="x","x",$C$2-'Indicator Date hidden'!D9)</f>
        <v>0</v>
      </c>
      <c r="D8" s="213">
        <f>IF('Indicator Date hidden'!E9="x","x",$D$2-'Indicator Date hidden'!E9)</f>
        <v>0</v>
      </c>
      <c r="E8" s="213">
        <f>IF('Indicator Date hidden'!F9="x","x",$E$2-'Indicator Date hidden'!F9)</f>
        <v>0</v>
      </c>
      <c r="F8" s="213">
        <f>IF('Indicator Date hidden'!G9="x","x",$F$2-'Indicator Date hidden'!G9)</f>
        <v>0</v>
      </c>
      <c r="G8" s="213">
        <f>IF('Indicator Date hidden'!H9="x","x",$G$2-'Indicator Date hidden'!H9)</f>
        <v>0</v>
      </c>
      <c r="H8" s="213">
        <f>IF('Indicator Date hidden'!I9="x","x",$H$2-'Indicator Date hidden'!I9)</f>
        <v>0</v>
      </c>
      <c r="I8" s="213">
        <f>IF('Indicator Date hidden'!J9="x","x",$I$2-'Indicator Date hidden'!J9)</f>
        <v>0</v>
      </c>
      <c r="J8" s="213">
        <f>IF('Indicator Date hidden'!K9="x","x",$J$2-'Indicator Date hidden'!K9)</f>
        <v>0</v>
      </c>
      <c r="K8" s="213">
        <f>IF('Indicator Date hidden'!L9="x","x",$K$2-'Indicator Date hidden'!L9)</f>
        <v>0</v>
      </c>
      <c r="L8" s="213">
        <f>IF('Indicator Date hidden'!M9="x","x",$L$2-'Indicator Date hidden'!M9)</f>
        <v>0</v>
      </c>
      <c r="M8" s="213">
        <f>IF('Indicator Date hidden'!N9="x","x",$M$2-'Indicator Date hidden'!N9)</f>
        <v>0</v>
      </c>
      <c r="N8" s="213">
        <f>IF('Indicator Date hidden'!O9="x","x",$N$2-'Indicator Date hidden'!O9)</f>
        <v>0</v>
      </c>
      <c r="O8" s="213">
        <f>IF('Indicator Date hidden'!P9="x","x",$O$2-'Indicator Date hidden'!P9)</f>
        <v>0</v>
      </c>
      <c r="P8" s="213">
        <f>IF('Indicator Date hidden'!Q9="x","x",$P$2-'Indicator Date hidden'!Q9)</f>
        <v>0</v>
      </c>
      <c r="Q8" s="213">
        <f>IF('Indicator Date hidden'!R9="x","x",$Q$2-'Indicator Date hidden'!R9)</f>
        <v>9</v>
      </c>
      <c r="R8" s="213">
        <f>IF('Indicator Date hidden'!S9="x","x",$R$2-'Indicator Date hidden'!S9)</f>
        <v>0</v>
      </c>
      <c r="S8" s="213">
        <f>IF('Indicator Date hidden'!T9="x","x",$S$2-'Indicator Date hidden'!T9)</f>
        <v>0</v>
      </c>
      <c r="T8" s="213">
        <f>IF('Indicator Date hidden'!U9="x","x",$T$2-'Indicator Date hidden'!U9)</f>
        <v>0</v>
      </c>
      <c r="U8" s="213">
        <f>IF('Indicator Date hidden'!V9="x","x",$U$2-'Indicator Date hidden'!V9)</f>
        <v>0</v>
      </c>
      <c r="V8" s="213">
        <f>IF('Indicator Date hidden'!W9="x","x",$V$2-'Indicator Date hidden'!W9)</f>
        <v>0</v>
      </c>
      <c r="W8" s="213">
        <f>IF('Indicator Date hidden'!X9="x","x",$W$2-'Indicator Date hidden'!X9)</f>
        <v>9</v>
      </c>
      <c r="X8" s="213">
        <f>IF('Indicator Date hidden'!Y9="x","x",$X$2-'Indicator Date hidden'!Y9)</f>
        <v>1</v>
      </c>
      <c r="Y8" s="213">
        <f>IF('Indicator Date hidden'!Z9="x","x",$Y$2-'Indicator Date hidden'!Z9)</f>
        <v>0</v>
      </c>
      <c r="Z8" s="213">
        <f>IF('Indicator Date hidden'!AA9="x","x",$Z$2-'Indicator Date hidden'!AA9)</f>
        <v>0</v>
      </c>
      <c r="AA8" s="213">
        <f>IF('Indicator Date hidden'!AB9="x","x",$AA$2-'Indicator Date hidden'!AB9)</f>
        <v>0</v>
      </c>
      <c r="AB8" s="213">
        <f>IF('Indicator Date hidden'!AC9="x","x",$AB$2-'Indicator Date hidden'!AC9)</f>
        <v>0</v>
      </c>
      <c r="AC8" s="213">
        <f>IF('Indicator Date hidden'!AD9="x","x",$AC$2-'Indicator Date hidden'!AD9)</f>
        <v>0</v>
      </c>
      <c r="AD8" s="213" t="str">
        <f>IF('Indicator Date hidden'!AE9="x","x",$AD$2-'Indicator Date hidden'!AE9)</f>
        <v>x</v>
      </c>
      <c r="AE8" s="213">
        <f>IF('Indicator Date hidden'!AF9="x","x",$AE$2-'Indicator Date hidden'!AF9)</f>
        <v>0</v>
      </c>
      <c r="AF8" s="213">
        <f>IF('Indicator Date hidden'!AG9="x","x",$AF$2-'Indicator Date hidden'!AG9)</f>
        <v>0</v>
      </c>
      <c r="AG8" s="213">
        <f>IF('Indicator Date hidden'!AH9="x","x",$AG$2-'Indicator Date hidden'!AH9)</f>
        <v>0</v>
      </c>
      <c r="AH8" s="213">
        <f>IF('Indicator Date hidden'!AI9="x","x",$AH$2-'Indicator Date hidden'!AI9)</f>
        <v>0</v>
      </c>
      <c r="AI8" s="213">
        <f>IF('Indicator Date hidden'!AJ9="x","x",$AI$2-'Indicator Date hidden'!AJ9)</f>
        <v>0</v>
      </c>
      <c r="AJ8" s="213" t="str">
        <f>IF('Indicator Date hidden'!AK9="x","x",$AJ$2-'Indicator Date hidden'!AK9)</f>
        <v>x</v>
      </c>
      <c r="AK8" s="213">
        <f>IF('Indicator Date hidden'!AL9="x","x",$AK$2-'Indicator Date hidden'!AL9)</f>
        <v>1</v>
      </c>
      <c r="AL8" s="213">
        <f>IF('Indicator Date hidden'!AM9="x","x",$AL$2-'Indicator Date hidden'!AM9)</f>
        <v>0</v>
      </c>
      <c r="AM8" s="213">
        <f>IF('Indicator Date hidden'!AN9="x","x",$AM$2-'Indicator Date hidden'!AN9)</f>
        <v>0</v>
      </c>
      <c r="AN8" s="213">
        <f>IF('Indicator Date hidden'!AO9="x","x",$AN$2-'Indicator Date hidden'!AO9)</f>
        <v>0</v>
      </c>
      <c r="AO8" s="213" t="str">
        <f>IF('Indicator Date hidden'!AP9="x","x",$AO$2-'Indicator Date hidden'!AP9)</f>
        <v>x</v>
      </c>
      <c r="AP8" s="213" t="str">
        <f>IF('Indicator Date hidden'!AQ9="x","x",$AP$2-'Indicator Date hidden'!AQ9)</f>
        <v>x</v>
      </c>
      <c r="AQ8" s="213">
        <f>IF('Indicator Date hidden'!AR9="x","x",$AQ$2-'Indicator Date hidden'!AR9)</f>
        <v>0</v>
      </c>
      <c r="AR8" s="213">
        <f>IF('Indicator Date hidden'!AS9="x","x",$AR$2-'Indicator Date hidden'!AS9)</f>
        <v>0</v>
      </c>
      <c r="AS8" s="213">
        <f>IF('Indicator Date hidden'!AT9="x","x",$AS$2-'Indicator Date hidden'!AT9)</f>
        <v>0</v>
      </c>
      <c r="AT8" s="213">
        <f>IF('Indicator Date hidden'!AU9="x","x",$AT$2-'Indicator Date hidden'!AU9)</f>
        <v>0</v>
      </c>
      <c r="AU8" s="213">
        <f>IF('Indicator Date hidden'!AV9="x","x",$AU$2-'Indicator Date hidden'!AV9)</f>
        <v>1</v>
      </c>
      <c r="AV8" s="213">
        <f>IF('Indicator Date hidden'!AW9="x","x",$AV$2-'Indicator Date hidden'!AW9)</f>
        <v>0</v>
      </c>
      <c r="AW8" s="213">
        <f>IF('Indicator Date hidden'!AX9="x","x",$AW$2-'Indicator Date hidden'!AX9)</f>
        <v>0</v>
      </c>
      <c r="AX8" s="213">
        <f>IF('Indicator Date hidden'!AY9="x","x",$AX$2-'Indicator Date hidden'!AY9)</f>
        <v>0</v>
      </c>
      <c r="AY8" s="213">
        <f>IF('Indicator Date hidden'!AZ9="x","x",$AY$2-'Indicator Date hidden'!AZ9)</f>
        <v>0</v>
      </c>
      <c r="AZ8" s="213">
        <f>IF('Indicator Date hidden'!BA9="x","x",$AZ$2-'Indicator Date hidden'!BA9)</f>
        <v>0</v>
      </c>
      <c r="BA8">
        <f t="shared" si="0"/>
        <v>21</v>
      </c>
      <c r="BB8" s="21">
        <f t="shared" si="1"/>
        <v>0.44680851063829785</v>
      </c>
      <c r="BC8">
        <f t="shared" si="2"/>
        <v>5</v>
      </c>
      <c r="BD8" s="21">
        <f t="shared" si="3"/>
        <v>1.8196154683596</v>
      </c>
      <c r="BE8" s="283">
        <f t="shared" si="4"/>
        <v>0</v>
      </c>
    </row>
    <row r="9" spans="1:57" x14ac:dyDescent="0.35">
      <c r="A9" t="s">
        <v>8229</v>
      </c>
      <c r="B9" s="213">
        <f>IF('Indicator Date hidden'!C10="x","x",$B$2-'Indicator Date hidden'!C10)</f>
        <v>0</v>
      </c>
      <c r="C9" s="213">
        <f>IF('Indicator Date hidden'!D10="x","x",$C$2-'Indicator Date hidden'!D10)</f>
        <v>0</v>
      </c>
      <c r="D9" s="213">
        <f>IF('Indicator Date hidden'!E10="x","x",$D$2-'Indicator Date hidden'!E10)</f>
        <v>0</v>
      </c>
      <c r="E9" s="213">
        <f>IF('Indicator Date hidden'!F10="x","x",$E$2-'Indicator Date hidden'!F10)</f>
        <v>0</v>
      </c>
      <c r="F9" s="213">
        <f>IF('Indicator Date hidden'!G10="x","x",$F$2-'Indicator Date hidden'!G10)</f>
        <v>0</v>
      </c>
      <c r="G9" s="213">
        <f>IF('Indicator Date hidden'!H10="x","x",$G$2-'Indicator Date hidden'!H10)</f>
        <v>0</v>
      </c>
      <c r="H9" s="213">
        <f>IF('Indicator Date hidden'!I10="x","x",$H$2-'Indicator Date hidden'!I10)</f>
        <v>0</v>
      </c>
      <c r="I9" s="213">
        <f>IF('Indicator Date hidden'!J10="x","x",$I$2-'Indicator Date hidden'!J10)</f>
        <v>0</v>
      </c>
      <c r="J9" s="213">
        <f>IF('Indicator Date hidden'!K10="x","x",$J$2-'Indicator Date hidden'!K10)</f>
        <v>0</v>
      </c>
      <c r="K9" s="213">
        <f>IF('Indicator Date hidden'!L10="x","x",$K$2-'Indicator Date hidden'!L10)</f>
        <v>0</v>
      </c>
      <c r="L9" s="213">
        <f>IF('Indicator Date hidden'!M10="x","x",$L$2-'Indicator Date hidden'!M10)</f>
        <v>0</v>
      </c>
      <c r="M9" s="213">
        <f>IF('Indicator Date hidden'!N10="x","x",$M$2-'Indicator Date hidden'!N10)</f>
        <v>0</v>
      </c>
      <c r="N9" s="213">
        <f>IF('Indicator Date hidden'!O10="x","x",$N$2-'Indicator Date hidden'!O10)</f>
        <v>0</v>
      </c>
      <c r="O9" s="213">
        <f>IF('Indicator Date hidden'!P10="x","x",$O$2-'Indicator Date hidden'!P10)</f>
        <v>0</v>
      </c>
      <c r="P9" s="213">
        <f>IF('Indicator Date hidden'!Q10="x","x",$P$2-'Indicator Date hidden'!Q10)</f>
        <v>0</v>
      </c>
      <c r="Q9" s="213">
        <f>IF('Indicator Date hidden'!R10="x","x",$Q$2-'Indicator Date hidden'!R10)</f>
        <v>4</v>
      </c>
      <c r="R9" s="213">
        <f>IF('Indicator Date hidden'!S10="x","x",$R$2-'Indicator Date hidden'!S10)</f>
        <v>0</v>
      </c>
      <c r="S9" s="213">
        <f>IF('Indicator Date hidden'!T10="x","x",$S$2-'Indicator Date hidden'!T10)</f>
        <v>0</v>
      </c>
      <c r="T9" s="213">
        <f>IF('Indicator Date hidden'!U10="x","x",$T$2-'Indicator Date hidden'!U10)</f>
        <v>0</v>
      </c>
      <c r="U9" s="213">
        <f>IF('Indicator Date hidden'!V10="x","x",$U$2-'Indicator Date hidden'!V10)</f>
        <v>0</v>
      </c>
      <c r="V9" s="213">
        <f>IF('Indicator Date hidden'!W10="x","x",$V$2-'Indicator Date hidden'!W10)</f>
        <v>0</v>
      </c>
      <c r="W9" s="213">
        <f>IF('Indicator Date hidden'!X10="x","x",$W$2-'Indicator Date hidden'!X10)</f>
        <v>4</v>
      </c>
      <c r="X9" s="213">
        <f>IF('Indicator Date hidden'!Y10="x","x",$X$2-'Indicator Date hidden'!Y10)</f>
        <v>1</v>
      </c>
      <c r="Y9" s="213">
        <f>IF('Indicator Date hidden'!Z10="x","x",$Y$2-'Indicator Date hidden'!Z10)</f>
        <v>0</v>
      </c>
      <c r="Z9" s="213">
        <f>IF('Indicator Date hidden'!AA10="x","x",$Z$2-'Indicator Date hidden'!AA10)</f>
        <v>0</v>
      </c>
      <c r="AA9" s="213">
        <f>IF('Indicator Date hidden'!AB10="x","x",$AA$2-'Indicator Date hidden'!AB10)</f>
        <v>0</v>
      </c>
      <c r="AB9" s="213">
        <f>IF('Indicator Date hidden'!AC10="x","x",$AB$2-'Indicator Date hidden'!AC10)</f>
        <v>0</v>
      </c>
      <c r="AC9" s="213">
        <f>IF('Indicator Date hidden'!AD10="x","x",$AC$2-'Indicator Date hidden'!AD10)</f>
        <v>0</v>
      </c>
      <c r="AD9" s="213" t="str">
        <f>IF('Indicator Date hidden'!AE10="x","x",$AD$2-'Indicator Date hidden'!AE10)</f>
        <v>x</v>
      </c>
      <c r="AE9" s="213">
        <f>IF('Indicator Date hidden'!AF10="x","x",$AE$2-'Indicator Date hidden'!AF10)</f>
        <v>0</v>
      </c>
      <c r="AF9" s="213">
        <f>IF('Indicator Date hidden'!AG10="x","x",$AF$2-'Indicator Date hidden'!AG10)</f>
        <v>0</v>
      </c>
      <c r="AG9" s="213">
        <f>IF('Indicator Date hidden'!AH10="x","x",$AG$2-'Indicator Date hidden'!AH10)</f>
        <v>0</v>
      </c>
      <c r="AH9" s="213">
        <f>IF('Indicator Date hidden'!AI10="x","x",$AH$2-'Indicator Date hidden'!AI10)</f>
        <v>0</v>
      </c>
      <c r="AI9" s="213">
        <f>IF('Indicator Date hidden'!AJ10="x","x",$AI$2-'Indicator Date hidden'!AJ10)</f>
        <v>0</v>
      </c>
      <c r="AJ9" s="213">
        <f>IF('Indicator Date hidden'!AK10="x","x",$AJ$2-'Indicator Date hidden'!AK10)</f>
        <v>1</v>
      </c>
      <c r="AK9" s="213">
        <f>IF('Indicator Date hidden'!AL10="x","x",$AK$2-'Indicator Date hidden'!AL10)</f>
        <v>1</v>
      </c>
      <c r="AL9" s="213">
        <f>IF('Indicator Date hidden'!AM10="x","x",$AL$2-'Indicator Date hidden'!AM10)</f>
        <v>0</v>
      </c>
      <c r="AM9" s="213">
        <f>IF('Indicator Date hidden'!AN10="x","x",$AM$2-'Indicator Date hidden'!AN10)</f>
        <v>0</v>
      </c>
      <c r="AN9" s="213">
        <f>IF('Indicator Date hidden'!AO10="x","x",$AN$2-'Indicator Date hidden'!AO10)</f>
        <v>0</v>
      </c>
      <c r="AO9" s="213">
        <f>IF('Indicator Date hidden'!AP10="x","x",$AO$2-'Indicator Date hidden'!AP10)</f>
        <v>0</v>
      </c>
      <c r="AP9" s="213">
        <f>IF('Indicator Date hidden'!AQ10="x","x",$AP$2-'Indicator Date hidden'!AQ10)</f>
        <v>0</v>
      </c>
      <c r="AQ9" s="213">
        <f>IF('Indicator Date hidden'!AR10="x","x",$AQ$2-'Indicator Date hidden'!AR10)</f>
        <v>4</v>
      </c>
      <c r="AR9" s="213">
        <f>IF('Indicator Date hidden'!AS10="x","x",$AR$2-'Indicator Date hidden'!AS10)</f>
        <v>0</v>
      </c>
      <c r="AS9" s="213">
        <f>IF('Indicator Date hidden'!AT10="x","x",$AS$2-'Indicator Date hidden'!AT10)</f>
        <v>0</v>
      </c>
      <c r="AT9" s="213">
        <f>IF('Indicator Date hidden'!AU10="x","x",$AT$2-'Indicator Date hidden'!AU10)</f>
        <v>0</v>
      </c>
      <c r="AU9" s="213">
        <f>IF('Indicator Date hidden'!AV10="x","x",$AU$2-'Indicator Date hidden'!AV10)</f>
        <v>3</v>
      </c>
      <c r="AV9" s="213">
        <f>IF('Indicator Date hidden'!AW10="x","x",$AV$2-'Indicator Date hidden'!AW10)</f>
        <v>0</v>
      </c>
      <c r="AW9" s="213">
        <f>IF('Indicator Date hidden'!AX10="x","x",$AW$2-'Indicator Date hidden'!AX10)</f>
        <v>0</v>
      </c>
      <c r="AX9" s="213">
        <f>IF('Indicator Date hidden'!AY10="x","x",$AX$2-'Indicator Date hidden'!AY10)</f>
        <v>0</v>
      </c>
      <c r="AY9" s="213">
        <f>IF('Indicator Date hidden'!AZ10="x","x",$AY$2-'Indicator Date hidden'!AZ10)</f>
        <v>0</v>
      </c>
      <c r="AZ9" s="213">
        <f>IF('Indicator Date hidden'!BA10="x","x",$AZ$2-'Indicator Date hidden'!BA10)</f>
        <v>0</v>
      </c>
      <c r="BA9">
        <f t="shared" si="0"/>
        <v>18</v>
      </c>
      <c r="BB9" s="21">
        <f t="shared" si="1"/>
        <v>0.36</v>
      </c>
      <c r="BC9">
        <f t="shared" si="2"/>
        <v>7</v>
      </c>
      <c r="BD9" s="21">
        <f t="shared" si="3"/>
        <v>1.034601372510205</v>
      </c>
      <c r="BE9" s="283">
        <f t="shared" si="4"/>
        <v>0</v>
      </c>
    </row>
    <row r="10" spans="1:57" x14ac:dyDescent="0.35">
      <c r="A10" t="s">
        <v>8233</v>
      </c>
      <c r="B10" s="213">
        <f>IF('Indicator Date hidden'!C11="x","x",$B$2-'Indicator Date hidden'!C11)</f>
        <v>0</v>
      </c>
      <c r="C10" s="213">
        <f>IF('Indicator Date hidden'!D11="x","x",$C$2-'Indicator Date hidden'!D11)</f>
        <v>0</v>
      </c>
      <c r="D10" s="213">
        <f>IF('Indicator Date hidden'!E11="x","x",$D$2-'Indicator Date hidden'!E11)</f>
        <v>0</v>
      </c>
      <c r="E10" s="213">
        <f>IF('Indicator Date hidden'!F11="x","x",$E$2-'Indicator Date hidden'!F11)</f>
        <v>0</v>
      </c>
      <c r="F10" s="213">
        <f>IF('Indicator Date hidden'!G11="x","x",$F$2-'Indicator Date hidden'!G11)</f>
        <v>0</v>
      </c>
      <c r="G10" s="213">
        <f>IF('Indicator Date hidden'!H11="x","x",$G$2-'Indicator Date hidden'!H11)</f>
        <v>0</v>
      </c>
      <c r="H10" s="213">
        <f>IF('Indicator Date hidden'!I11="x","x",$H$2-'Indicator Date hidden'!I11)</f>
        <v>0</v>
      </c>
      <c r="I10" s="213">
        <f>IF('Indicator Date hidden'!J11="x","x",$I$2-'Indicator Date hidden'!J11)</f>
        <v>0</v>
      </c>
      <c r="J10" s="213">
        <f>IF('Indicator Date hidden'!K11="x","x",$J$2-'Indicator Date hidden'!K11)</f>
        <v>0</v>
      </c>
      <c r="K10" s="213">
        <f>IF('Indicator Date hidden'!L11="x","x",$K$2-'Indicator Date hidden'!L11)</f>
        <v>0</v>
      </c>
      <c r="L10" s="213">
        <f>IF('Indicator Date hidden'!M11="x","x",$L$2-'Indicator Date hidden'!M11)</f>
        <v>0</v>
      </c>
      <c r="M10" s="213">
        <f>IF('Indicator Date hidden'!N11="x","x",$M$2-'Indicator Date hidden'!N11)</f>
        <v>0</v>
      </c>
      <c r="N10" s="213">
        <f>IF('Indicator Date hidden'!O11="x","x",$N$2-'Indicator Date hidden'!O11)</f>
        <v>0</v>
      </c>
      <c r="O10" s="213">
        <f>IF('Indicator Date hidden'!P11="x","x",$O$2-'Indicator Date hidden'!P11)</f>
        <v>0</v>
      </c>
      <c r="P10" s="213">
        <f>IF('Indicator Date hidden'!Q11="x","x",$P$2-'Indicator Date hidden'!Q11)</f>
        <v>0</v>
      </c>
      <c r="Q10" s="213" t="str">
        <f>IF('Indicator Date hidden'!R11="x","x",$Q$2-'Indicator Date hidden'!R11)</f>
        <v>x</v>
      </c>
      <c r="R10" s="213">
        <f>IF('Indicator Date hidden'!S11="x","x",$R$2-'Indicator Date hidden'!S11)</f>
        <v>0</v>
      </c>
      <c r="S10" s="213">
        <f>IF('Indicator Date hidden'!T11="x","x",$S$2-'Indicator Date hidden'!T11)</f>
        <v>0</v>
      </c>
      <c r="T10" s="213">
        <f>IF('Indicator Date hidden'!U11="x","x",$T$2-'Indicator Date hidden'!U11)</f>
        <v>0</v>
      </c>
      <c r="U10" s="213" t="str">
        <f>IF('Indicator Date hidden'!V11="x","x",$U$2-'Indicator Date hidden'!V11)</f>
        <v>x</v>
      </c>
      <c r="V10" s="213">
        <f>IF('Indicator Date hidden'!W11="x","x",$V$2-'Indicator Date hidden'!W11)</f>
        <v>0</v>
      </c>
      <c r="W10" s="213">
        <f>IF('Indicator Date hidden'!X11="x","x",$W$2-'Indicator Date hidden'!X11)</f>
        <v>7</v>
      </c>
      <c r="X10" s="213">
        <f>IF('Indicator Date hidden'!Y11="x","x",$X$2-'Indicator Date hidden'!Y11)</f>
        <v>3</v>
      </c>
      <c r="Y10" s="213">
        <f>IF('Indicator Date hidden'!Z11="x","x",$Y$2-'Indicator Date hidden'!Z11)</f>
        <v>0</v>
      </c>
      <c r="Z10" s="213">
        <f>IF('Indicator Date hidden'!AA11="x","x",$Z$2-'Indicator Date hidden'!AA11)</f>
        <v>0</v>
      </c>
      <c r="AA10" s="213">
        <f>IF('Indicator Date hidden'!AB11="x","x",$AA$2-'Indicator Date hidden'!AB11)</f>
        <v>1</v>
      </c>
      <c r="AB10" s="213">
        <f>IF('Indicator Date hidden'!AC11="x","x",$AB$2-'Indicator Date hidden'!AC11)</f>
        <v>0</v>
      </c>
      <c r="AC10" s="213">
        <f>IF('Indicator Date hidden'!AD11="x","x",$AC$2-'Indicator Date hidden'!AD11)</f>
        <v>0</v>
      </c>
      <c r="AD10" s="213" t="str">
        <f>IF('Indicator Date hidden'!AE11="x","x",$AD$2-'Indicator Date hidden'!AE11)</f>
        <v>x</v>
      </c>
      <c r="AE10" s="213">
        <f>IF('Indicator Date hidden'!AF11="x","x",$AE$2-'Indicator Date hidden'!AF11)</f>
        <v>0</v>
      </c>
      <c r="AF10" s="213">
        <f>IF('Indicator Date hidden'!AG11="x","x",$AF$2-'Indicator Date hidden'!AG11)</f>
        <v>3</v>
      </c>
      <c r="AG10" s="213">
        <f>IF('Indicator Date hidden'!AH11="x","x",$AG$2-'Indicator Date hidden'!AH11)</f>
        <v>0</v>
      </c>
      <c r="AH10" s="213">
        <f>IF('Indicator Date hidden'!AI11="x","x",$AH$2-'Indicator Date hidden'!AI11)</f>
        <v>0</v>
      </c>
      <c r="AI10" s="213">
        <f>IF('Indicator Date hidden'!AJ11="x","x",$AI$2-'Indicator Date hidden'!AJ11)</f>
        <v>0</v>
      </c>
      <c r="AJ10" s="213" t="str">
        <f>IF('Indicator Date hidden'!AK11="x","x",$AJ$2-'Indicator Date hidden'!AK11)</f>
        <v>x</v>
      </c>
      <c r="AK10" s="213">
        <f>IF('Indicator Date hidden'!AL11="x","x",$AK$2-'Indicator Date hidden'!AL11)</f>
        <v>1</v>
      </c>
      <c r="AL10" s="213">
        <f>IF('Indicator Date hidden'!AM11="x","x",$AL$2-'Indicator Date hidden'!AM11)</f>
        <v>0</v>
      </c>
      <c r="AM10" s="213">
        <f>IF('Indicator Date hidden'!AN11="x","x",$AM$2-'Indicator Date hidden'!AN11)</f>
        <v>0</v>
      </c>
      <c r="AN10" s="213">
        <f>IF('Indicator Date hidden'!AO11="x","x",$AN$2-'Indicator Date hidden'!AO11)</f>
        <v>0</v>
      </c>
      <c r="AO10" s="213">
        <f>IF('Indicator Date hidden'!AP11="x","x",$AO$2-'Indicator Date hidden'!AP11)</f>
        <v>0</v>
      </c>
      <c r="AP10" s="213" t="str">
        <f>IF('Indicator Date hidden'!AQ11="x","x",$AP$2-'Indicator Date hidden'!AQ11)</f>
        <v>x</v>
      </c>
      <c r="AQ10" s="213">
        <f>IF('Indicator Date hidden'!AR11="x","x",$AQ$2-'Indicator Date hidden'!AR11)</f>
        <v>0</v>
      </c>
      <c r="AR10" s="213">
        <f>IF('Indicator Date hidden'!AS11="x","x",$AR$2-'Indicator Date hidden'!AS11)</f>
        <v>0</v>
      </c>
      <c r="AS10" s="213">
        <f>IF('Indicator Date hidden'!AT11="x","x",$AS$2-'Indicator Date hidden'!AT11)</f>
        <v>0</v>
      </c>
      <c r="AT10" s="213">
        <f>IF('Indicator Date hidden'!AU11="x","x",$AT$2-'Indicator Date hidden'!AU11)</f>
        <v>0</v>
      </c>
      <c r="AU10" s="213" t="str">
        <f>IF('Indicator Date hidden'!AV11="x","x",$AU$2-'Indicator Date hidden'!AV11)</f>
        <v>x</v>
      </c>
      <c r="AV10" s="213">
        <f>IF('Indicator Date hidden'!AW11="x","x",$AV$2-'Indicator Date hidden'!AW11)</f>
        <v>0</v>
      </c>
      <c r="AW10" s="213">
        <f>IF('Indicator Date hidden'!AX11="x","x",$AW$2-'Indicator Date hidden'!AX11)</f>
        <v>0</v>
      </c>
      <c r="AX10" s="213">
        <f>IF('Indicator Date hidden'!AY11="x","x",$AX$2-'Indicator Date hidden'!AY11)</f>
        <v>0</v>
      </c>
      <c r="AY10" s="213">
        <f>IF('Indicator Date hidden'!AZ11="x","x",$AY$2-'Indicator Date hidden'!AZ11)</f>
        <v>0</v>
      </c>
      <c r="AZ10" s="213">
        <f>IF('Indicator Date hidden'!BA11="x","x",$AZ$2-'Indicator Date hidden'!BA11)</f>
        <v>0</v>
      </c>
      <c r="BA10">
        <f t="shared" si="0"/>
        <v>15</v>
      </c>
      <c r="BB10" s="21">
        <f t="shared" si="1"/>
        <v>0.33333333333333331</v>
      </c>
      <c r="BC10">
        <f t="shared" si="2"/>
        <v>5</v>
      </c>
      <c r="BD10" s="21">
        <f t="shared" si="3"/>
        <v>1.1925695879998879</v>
      </c>
      <c r="BE10" s="283">
        <f t="shared" si="4"/>
        <v>0</v>
      </c>
    </row>
    <row r="11" spans="1:57" x14ac:dyDescent="0.35">
      <c r="A11" t="s">
        <v>8235</v>
      </c>
      <c r="B11" s="213">
        <f>IF('Indicator Date hidden'!C12="x","x",$B$2-'Indicator Date hidden'!C12)</f>
        <v>0</v>
      </c>
      <c r="C11" s="213">
        <f>IF('Indicator Date hidden'!D12="x","x",$C$2-'Indicator Date hidden'!D12)</f>
        <v>0</v>
      </c>
      <c r="D11" s="213">
        <f>IF('Indicator Date hidden'!E12="x","x",$D$2-'Indicator Date hidden'!E12)</f>
        <v>0</v>
      </c>
      <c r="E11" s="213">
        <f>IF('Indicator Date hidden'!F12="x","x",$E$2-'Indicator Date hidden'!F12)</f>
        <v>0</v>
      </c>
      <c r="F11" s="213">
        <f>IF('Indicator Date hidden'!G12="x","x",$F$2-'Indicator Date hidden'!G12)</f>
        <v>0</v>
      </c>
      <c r="G11" s="213">
        <f>IF('Indicator Date hidden'!H12="x","x",$G$2-'Indicator Date hidden'!H12)</f>
        <v>0</v>
      </c>
      <c r="H11" s="213">
        <f>IF('Indicator Date hidden'!I12="x","x",$H$2-'Indicator Date hidden'!I12)</f>
        <v>0</v>
      </c>
      <c r="I11" s="213">
        <f>IF('Indicator Date hidden'!J12="x","x",$I$2-'Indicator Date hidden'!J12)</f>
        <v>0</v>
      </c>
      <c r="J11" s="213">
        <f>IF('Indicator Date hidden'!K12="x","x",$J$2-'Indicator Date hidden'!K12)</f>
        <v>0</v>
      </c>
      <c r="K11" s="213">
        <f>IF('Indicator Date hidden'!L12="x","x",$K$2-'Indicator Date hidden'!L12)</f>
        <v>0</v>
      </c>
      <c r="L11" s="213">
        <f>IF('Indicator Date hidden'!M12="x","x",$L$2-'Indicator Date hidden'!M12)</f>
        <v>0</v>
      </c>
      <c r="M11" s="213">
        <f>IF('Indicator Date hidden'!N12="x","x",$M$2-'Indicator Date hidden'!N12)</f>
        <v>0</v>
      </c>
      <c r="N11" s="213">
        <f>IF('Indicator Date hidden'!O12="x","x",$N$2-'Indicator Date hidden'!O12)</f>
        <v>0</v>
      </c>
      <c r="O11" s="213">
        <f>IF('Indicator Date hidden'!P12="x","x",$O$2-'Indicator Date hidden'!P12)</f>
        <v>0</v>
      </c>
      <c r="P11" s="213">
        <f>IF('Indicator Date hidden'!Q12="x","x",$P$2-'Indicator Date hidden'!Q12)</f>
        <v>0</v>
      </c>
      <c r="Q11" s="213" t="str">
        <f>IF('Indicator Date hidden'!R12="x","x",$Q$2-'Indicator Date hidden'!R12)</f>
        <v>x</v>
      </c>
      <c r="R11" s="213">
        <f>IF('Indicator Date hidden'!S12="x","x",$R$2-'Indicator Date hidden'!S12)</f>
        <v>0</v>
      </c>
      <c r="S11" s="213">
        <f>IF('Indicator Date hidden'!T12="x","x",$S$2-'Indicator Date hidden'!T12)</f>
        <v>0</v>
      </c>
      <c r="T11" s="213">
        <f>IF('Indicator Date hidden'!U12="x","x",$T$2-'Indicator Date hidden'!U12)</f>
        <v>0</v>
      </c>
      <c r="U11" s="213" t="str">
        <f>IF('Indicator Date hidden'!V12="x","x",$U$2-'Indicator Date hidden'!V12)</f>
        <v>x</v>
      </c>
      <c r="V11" s="213">
        <f>IF('Indicator Date hidden'!W12="x","x",$V$2-'Indicator Date hidden'!W12)</f>
        <v>0</v>
      </c>
      <c r="W11" s="213" t="str">
        <f>IF('Indicator Date hidden'!X12="x","x",$W$2-'Indicator Date hidden'!X12)</f>
        <v>x</v>
      </c>
      <c r="X11" s="213">
        <f>IF('Indicator Date hidden'!Y12="x","x",$X$2-'Indicator Date hidden'!Y12)</f>
        <v>3</v>
      </c>
      <c r="Y11" s="213">
        <f>IF('Indicator Date hidden'!Z12="x","x",$Y$2-'Indicator Date hidden'!Z12)</f>
        <v>0</v>
      </c>
      <c r="Z11" s="213">
        <f>IF('Indicator Date hidden'!AA12="x","x",$Z$2-'Indicator Date hidden'!AA12)</f>
        <v>0</v>
      </c>
      <c r="AA11" s="213" t="str">
        <f>IF('Indicator Date hidden'!AB12="x","x",$AA$2-'Indicator Date hidden'!AB12)</f>
        <v>x</v>
      </c>
      <c r="AB11" s="213">
        <f>IF('Indicator Date hidden'!AC12="x","x",$AB$2-'Indicator Date hidden'!AC12)</f>
        <v>0</v>
      </c>
      <c r="AC11" s="213">
        <f>IF('Indicator Date hidden'!AD12="x","x",$AC$2-'Indicator Date hidden'!AD12)</f>
        <v>0</v>
      </c>
      <c r="AD11" s="213" t="str">
        <f>IF('Indicator Date hidden'!AE12="x","x",$AD$2-'Indicator Date hidden'!AE12)</f>
        <v>x</v>
      </c>
      <c r="AE11" s="213">
        <f>IF('Indicator Date hidden'!AF12="x","x",$AE$2-'Indicator Date hidden'!AF12)</f>
        <v>0</v>
      </c>
      <c r="AF11" s="213">
        <f>IF('Indicator Date hidden'!AG12="x","x",$AF$2-'Indicator Date hidden'!AG12)</f>
        <v>1</v>
      </c>
      <c r="AG11" s="213">
        <f>IF('Indicator Date hidden'!AH12="x","x",$AG$2-'Indicator Date hidden'!AH12)</f>
        <v>0</v>
      </c>
      <c r="AH11" s="213">
        <f>IF('Indicator Date hidden'!AI12="x","x",$AH$2-'Indicator Date hidden'!AI12)</f>
        <v>0</v>
      </c>
      <c r="AI11" s="213">
        <f>IF('Indicator Date hidden'!AJ12="x","x",$AI$2-'Indicator Date hidden'!AJ12)</f>
        <v>0</v>
      </c>
      <c r="AJ11" s="213" t="str">
        <f>IF('Indicator Date hidden'!AK12="x","x",$AJ$2-'Indicator Date hidden'!AK12)</f>
        <v>x</v>
      </c>
      <c r="AK11" s="213">
        <f>IF('Indicator Date hidden'!AL12="x","x",$AK$2-'Indicator Date hidden'!AL12)</f>
        <v>1</v>
      </c>
      <c r="AL11" s="213">
        <f>IF('Indicator Date hidden'!AM12="x","x",$AL$2-'Indicator Date hidden'!AM12)</f>
        <v>0</v>
      </c>
      <c r="AM11" s="213">
        <f>IF('Indicator Date hidden'!AN12="x","x",$AM$2-'Indicator Date hidden'!AN12)</f>
        <v>0</v>
      </c>
      <c r="AN11" s="213">
        <f>IF('Indicator Date hidden'!AO12="x","x",$AN$2-'Indicator Date hidden'!AO12)</f>
        <v>0</v>
      </c>
      <c r="AO11" s="213">
        <f>IF('Indicator Date hidden'!AP12="x","x",$AO$2-'Indicator Date hidden'!AP12)</f>
        <v>0</v>
      </c>
      <c r="AP11" s="213">
        <f>IF('Indicator Date hidden'!AQ12="x","x",$AP$2-'Indicator Date hidden'!AQ12)</f>
        <v>0</v>
      </c>
      <c r="AQ11" s="213">
        <f>IF('Indicator Date hidden'!AR12="x","x",$AQ$2-'Indicator Date hidden'!AR12)</f>
        <v>0</v>
      </c>
      <c r="AR11" s="213">
        <f>IF('Indicator Date hidden'!AS12="x","x",$AR$2-'Indicator Date hidden'!AS12)</f>
        <v>0</v>
      </c>
      <c r="AS11" s="213">
        <f>IF('Indicator Date hidden'!AT12="x","x",$AS$2-'Indicator Date hidden'!AT12)</f>
        <v>0</v>
      </c>
      <c r="AT11" s="213">
        <f>IF('Indicator Date hidden'!AU12="x","x",$AT$2-'Indicator Date hidden'!AU12)</f>
        <v>0</v>
      </c>
      <c r="AU11" s="213" t="str">
        <f>IF('Indicator Date hidden'!AV12="x","x",$AU$2-'Indicator Date hidden'!AV12)</f>
        <v>x</v>
      </c>
      <c r="AV11" s="213">
        <f>IF('Indicator Date hidden'!AW12="x","x",$AV$2-'Indicator Date hidden'!AW12)</f>
        <v>0</v>
      </c>
      <c r="AW11" s="213">
        <f>IF('Indicator Date hidden'!AX12="x","x",$AW$2-'Indicator Date hidden'!AX12)</f>
        <v>0</v>
      </c>
      <c r="AX11" s="213">
        <f>IF('Indicator Date hidden'!AY12="x","x",$AX$2-'Indicator Date hidden'!AY12)</f>
        <v>0</v>
      </c>
      <c r="AY11" s="213">
        <f>IF('Indicator Date hidden'!AZ12="x","x",$AY$2-'Indicator Date hidden'!AZ12)</f>
        <v>0</v>
      </c>
      <c r="AZ11" s="213">
        <f>IF('Indicator Date hidden'!BA12="x","x",$AZ$2-'Indicator Date hidden'!BA12)</f>
        <v>0</v>
      </c>
      <c r="BA11">
        <f t="shared" si="0"/>
        <v>5</v>
      </c>
      <c r="BB11" s="21">
        <f t="shared" si="1"/>
        <v>0.11363636363636363</v>
      </c>
      <c r="BC11">
        <f t="shared" si="2"/>
        <v>3</v>
      </c>
      <c r="BD11" s="21">
        <f t="shared" si="3"/>
        <v>0.48691557467337615</v>
      </c>
      <c r="BE11" s="283">
        <f t="shared" si="4"/>
        <v>0</v>
      </c>
    </row>
    <row r="12" spans="1:57" x14ac:dyDescent="0.35">
      <c r="A12" t="s">
        <v>8236</v>
      </c>
      <c r="B12" s="213">
        <f>IF('Indicator Date hidden'!C13="x","x",$B$2-'Indicator Date hidden'!C13)</f>
        <v>0</v>
      </c>
      <c r="C12" s="213">
        <f>IF('Indicator Date hidden'!D13="x","x",$C$2-'Indicator Date hidden'!D13)</f>
        <v>0</v>
      </c>
      <c r="D12" s="213">
        <f>IF('Indicator Date hidden'!E13="x","x",$D$2-'Indicator Date hidden'!E13)</f>
        <v>0</v>
      </c>
      <c r="E12" s="213">
        <f>IF('Indicator Date hidden'!F13="x","x",$E$2-'Indicator Date hidden'!F13)</f>
        <v>0</v>
      </c>
      <c r="F12" s="213">
        <f>IF('Indicator Date hidden'!G13="x","x",$F$2-'Indicator Date hidden'!G13)</f>
        <v>0</v>
      </c>
      <c r="G12" s="213">
        <f>IF('Indicator Date hidden'!H13="x","x",$G$2-'Indicator Date hidden'!H13)</f>
        <v>0</v>
      </c>
      <c r="H12" s="213">
        <f>IF('Indicator Date hidden'!I13="x","x",$H$2-'Indicator Date hidden'!I13)</f>
        <v>0</v>
      </c>
      <c r="I12" s="213">
        <f>IF('Indicator Date hidden'!J13="x","x",$I$2-'Indicator Date hidden'!J13)</f>
        <v>0</v>
      </c>
      <c r="J12" s="213">
        <f>IF('Indicator Date hidden'!K13="x","x",$J$2-'Indicator Date hidden'!K13)</f>
        <v>0</v>
      </c>
      <c r="K12" s="213">
        <f>IF('Indicator Date hidden'!L13="x","x",$K$2-'Indicator Date hidden'!L13)</f>
        <v>0</v>
      </c>
      <c r="L12" s="213">
        <f>IF('Indicator Date hidden'!M13="x","x",$L$2-'Indicator Date hidden'!M13)</f>
        <v>0</v>
      </c>
      <c r="M12" s="213">
        <f>IF('Indicator Date hidden'!N13="x","x",$M$2-'Indicator Date hidden'!N13)</f>
        <v>0</v>
      </c>
      <c r="N12" s="213">
        <f>IF('Indicator Date hidden'!O13="x","x",$N$2-'Indicator Date hidden'!O13)</f>
        <v>0</v>
      </c>
      <c r="O12" s="213">
        <f>IF('Indicator Date hidden'!P13="x","x",$O$2-'Indicator Date hidden'!P13)</f>
        <v>0</v>
      </c>
      <c r="P12" s="213">
        <f>IF('Indicator Date hidden'!Q13="x","x",$P$2-'Indicator Date hidden'!Q13)</f>
        <v>0</v>
      </c>
      <c r="Q12" s="213">
        <f>IF('Indicator Date hidden'!R13="x","x",$Q$2-'Indicator Date hidden'!R13)</f>
        <v>8</v>
      </c>
      <c r="R12" s="213">
        <f>IF('Indicator Date hidden'!S13="x","x",$R$2-'Indicator Date hidden'!S13)</f>
        <v>0</v>
      </c>
      <c r="S12" s="213">
        <f>IF('Indicator Date hidden'!T13="x","x",$S$2-'Indicator Date hidden'!T13)</f>
        <v>0</v>
      </c>
      <c r="T12" s="213">
        <f>IF('Indicator Date hidden'!U13="x","x",$T$2-'Indicator Date hidden'!U13)</f>
        <v>0</v>
      </c>
      <c r="U12" s="213">
        <f>IF('Indicator Date hidden'!V13="x","x",$U$2-'Indicator Date hidden'!V13)</f>
        <v>0</v>
      </c>
      <c r="V12" s="213">
        <f>IF('Indicator Date hidden'!W13="x","x",$V$2-'Indicator Date hidden'!W13)</f>
        <v>0</v>
      </c>
      <c r="W12" s="213">
        <f>IF('Indicator Date hidden'!X13="x","x",$W$2-'Indicator Date hidden'!X13)</f>
        <v>1</v>
      </c>
      <c r="X12" s="213">
        <f>IF('Indicator Date hidden'!Y13="x","x",$X$2-'Indicator Date hidden'!Y13)</f>
        <v>1</v>
      </c>
      <c r="Y12" s="213">
        <f>IF('Indicator Date hidden'!Z13="x","x",$Y$2-'Indicator Date hidden'!Z13)</f>
        <v>0</v>
      </c>
      <c r="Z12" s="213">
        <f>IF('Indicator Date hidden'!AA13="x","x",$Z$2-'Indicator Date hidden'!AA13)</f>
        <v>0</v>
      </c>
      <c r="AA12" s="213">
        <f>IF('Indicator Date hidden'!AB13="x","x",$AA$2-'Indicator Date hidden'!AB13)</f>
        <v>0</v>
      </c>
      <c r="AB12" s="213">
        <f>IF('Indicator Date hidden'!AC13="x","x",$AB$2-'Indicator Date hidden'!AC13)</f>
        <v>0</v>
      </c>
      <c r="AC12" s="213">
        <f>IF('Indicator Date hidden'!AD13="x","x",$AC$2-'Indicator Date hidden'!AD13)</f>
        <v>0</v>
      </c>
      <c r="AD12" s="213">
        <f>IF('Indicator Date hidden'!AE13="x","x",$AD$2-'Indicator Date hidden'!AE13)</f>
        <v>0</v>
      </c>
      <c r="AE12" s="213">
        <f>IF('Indicator Date hidden'!AF13="x","x",$AE$2-'Indicator Date hidden'!AF13)</f>
        <v>0</v>
      </c>
      <c r="AF12" s="213">
        <f>IF('Indicator Date hidden'!AG13="x","x",$AF$2-'Indicator Date hidden'!AG13)</f>
        <v>5</v>
      </c>
      <c r="AG12" s="213">
        <f>IF('Indicator Date hidden'!AH13="x","x",$AG$2-'Indicator Date hidden'!AH13)</f>
        <v>0</v>
      </c>
      <c r="AH12" s="213">
        <f>IF('Indicator Date hidden'!AI13="x","x",$AH$2-'Indicator Date hidden'!AI13)</f>
        <v>0</v>
      </c>
      <c r="AI12" s="213">
        <f>IF('Indicator Date hidden'!AJ13="x","x",$AI$2-'Indicator Date hidden'!AJ13)</f>
        <v>0</v>
      </c>
      <c r="AJ12" s="213">
        <f>IF('Indicator Date hidden'!AK13="x","x",$AJ$2-'Indicator Date hidden'!AK13)</f>
        <v>1</v>
      </c>
      <c r="AK12" s="213">
        <f>IF('Indicator Date hidden'!AL13="x","x",$AK$2-'Indicator Date hidden'!AL13)</f>
        <v>1</v>
      </c>
      <c r="AL12" s="213">
        <f>IF('Indicator Date hidden'!AM13="x","x",$AL$2-'Indicator Date hidden'!AM13)</f>
        <v>0</v>
      </c>
      <c r="AM12" s="213">
        <f>IF('Indicator Date hidden'!AN13="x","x",$AM$2-'Indicator Date hidden'!AN13)</f>
        <v>0</v>
      </c>
      <c r="AN12" s="213">
        <f>IF('Indicator Date hidden'!AO13="x","x",$AN$2-'Indicator Date hidden'!AO13)</f>
        <v>0</v>
      </c>
      <c r="AO12" s="213" t="str">
        <f>IF('Indicator Date hidden'!AP13="x","x",$AO$2-'Indicator Date hidden'!AP13)</f>
        <v>x</v>
      </c>
      <c r="AP12" s="213" t="str">
        <f>IF('Indicator Date hidden'!AQ13="x","x",$AP$2-'Indicator Date hidden'!AQ13)</f>
        <v>x</v>
      </c>
      <c r="AQ12" s="213" t="str">
        <f>IF('Indicator Date hidden'!AR13="x","x",$AQ$2-'Indicator Date hidden'!AR13)</f>
        <v>x</v>
      </c>
      <c r="AR12" s="213">
        <f>IF('Indicator Date hidden'!AS13="x","x",$AR$2-'Indicator Date hidden'!AS13)</f>
        <v>0</v>
      </c>
      <c r="AS12" s="213">
        <f>IF('Indicator Date hidden'!AT13="x","x",$AS$2-'Indicator Date hidden'!AT13)</f>
        <v>0</v>
      </c>
      <c r="AT12" s="213">
        <f>IF('Indicator Date hidden'!AU13="x","x",$AT$2-'Indicator Date hidden'!AU13)</f>
        <v>0</v>
      </c>
      <c r="AU12" s="213">
        <f>IF('Indicator Date hidden'!AV13="x","x",$AU$2-'Indicator Date hidden'!AV13)</f>
        <v>0</v>
      </c>
      <c r="AV12" s="213">
        <f>IF('Indicator Date hidden'!AW13="x","x",$AV$2-'Indicator Date hidden'!AW13)</f>
        <v>0</v>
      </c>
      <c r="AW12" s="213">
        <f>IF('Indicator Date hidden'!AX13="x","x",$AW$2-'Indicator Date hidden'!AX13)</f>
        <v>0</v>
      </c>
      <c r="AX12" s="213">
        <f>IF('Indicator Date hidden'!AY13="x","x",$AX$2-'Indicator Date hidden'!AY13)</f>
        <v>0</v>
      </c>
      <c r="AY12" s="213">
        <f>IF('Indicator Date hidden'!AZ13="x","x",$AY$2-'Indicator Date hidden'!AZ13)</f>
        <v>0</v>
      </c>
      <c r="AZ12" s="213">
        <f>IF('Indicator Date hidden'!BA13="x","x",$AZ$2-'Indicator Date hidden'!BA13)</f>
        <v>0</v>
      </c>
      <c r="BA12">
        <f t="shared" si="0"/>
        <v>17</v>
      </c>
      <c r="BB12" s="21">
        <f t="shared" si="1"/>
        <v>0.35416666666666669</v>
      </c>
      <c r="BC12">
        <f t="shared" si="2"/>
        <v>6</v>
      </c>
      <c r="BD12" s="21">
        <f t="shared" si="3"/>
        <v>1.346129998262509</v>
      </c>
      <c r="BE12" s="283">
        <f t="shared" si="4"/>
        <v>0</v>
      </c>
    </row>
    <row r="13" spans="1:57" x14ac:dyDescent="0.35">
      <c r="A13" t="s">
        <v>8249</v>
      </c>
      <c r="B13" s="213">
        <f>IF('Indicator Date hidden'!C14="x","x",$B$2-'Indicator Date hidden'!C14)</f>
        <v>0</v>
      </c>
      <c r="C13" s="213">
        <f>IF('Indicator Date hidden'!D14="x","x",$C$2-'Indicator Date hidden'!D14)</f>
        <v>0</v>
      </c>
      <c r="D13" s="213">
        <f>IF('Indicator Date hidden'!E14="x","x",$D$2-'Indicator Date hidden'!E14)</f>
        <v>0</v>
      </c>
      <c r="E13" s="213">
        <f>IF('Indicator Date hidden'!F14="x","x",$E$2-'Indicator Date hidden'!F14)</f>
        <v>0</v>
      </c>
      <c r="F13" s="213">
        <f>IF('Indicator Date hidden'!G14="x","x",$F$2-'Indicator Date hidden'!G14)</f>
        <v>0</v>
      </c>
      <c r="G13" s="213">
        <f>IF('Indicator Date hidden'!H14="x","x",$G$2-'Indicator Date hidden'!H14)</f>
        <v>0</v>
      </c>
      <c r="H13" s="213">
        <f>IF('Indicator Date hidden'!I14="x","x",$H$2-'Indicator Date hidden'!I14)</f>
        <v>0</v>
      </c>
      <c r="I13" s="213">
        <f>IF('Indicator Date hidden'!J14="x","x",$I$2-'Indicator Date hidden'!J14)</f>
        <v>0</v>
      </c>
      <c r="J13" s="213">
        <f>IF('Indicator Date hidden'!K14="x","x",$J$2-'Indicator Date hidden'!K14)</f>
        <v>0</v>
      </c>
      <c r="K13" s="213">
        <f>IF('Indicator Date hidden'!L14="x","x",$K$2-'Indicator Date hidden'!L14)</f>
        <v>0</v>
      </c>
      <c r="L13" s="213">
        <f>IF('Indicator Date hidden'!M14="x","x",$L$2-'Indicator Date hidden'!M14)</f>
        <v>0</v>
      </c>
      <c r="M13" s="213">
        <f>IF('Indicator Date hidden'!N14="x","x",$M$2-'Indicator Date hidden'!N14)</f>
        <v>0</v>
      </c>
      <c r="N13" s="213">
        <f>IF('Indicator Date hidden'!O14="x","x",$N$2-'Indicator Date hidden'!O14)</f>
        <v>0</v>
      </c>
      <c r="O13" s="213">
        <f>IF('Indicator Date hidden'!P14="x","x",$O$2-'Indicator Date hidden'!P14)</f>
        <v>0</v>
      </c>
      <c r="P13" s="213">
        <f>IF('Indicator Date hidden'!Q14="x","x",$P$2-'Indicator Date hidden'!Q14)</f>
        <v>0</v>
      </c>
      <c r="Q13" s="213" t="str">
        <f>IF('Indicator Date hidden'!R14="x","x",$Q$2-'Indicator Date hidden'!R14)</f>
        <v>x</v>
      </c>
      <c r="R13" s="213">
        <f>IF('Indicator Date hidden'!S14="x","x",$R$2-'Indicator Date hidden'!S14)</f>
        <v>0</v>
      </c>
      <c r="S13" s="213">
        <f>IF('Indicator Date hidden'!T14="x","x",$S$2-'Indicator Date hidden'!T14)</f>
        <v>0</v>
      </c>
      <c r="T13" s="213">
        <f>IF('Indicator Date hidden'!U14="x","x",$T$2-'Indicator Date hidden'!U14)</f>
        <v>0</v>
      </c>
      <c r="U13" s="213" t="str">
        <f>IF('Indicator Date hidden'!V14="x","x",$U$2-'Indicator Date hidden'!V14)</f>
        <v>x</v>
      </c>
      <c r="V13" s="213">
        <f>IF('Indicator Date hidden'!W14="x","x",$V$2-'Indicator Date hidden'!W14)</f>
        <v>0</v>
      </c>
      <c r="W13" s="213" t="str">
        <f>IF('Indicator Date hidden'!X14="x","x",$W$2-'Indicator Date hidden'!X14)</f>
        <v>x</v>
      </c>
      <c r="X13" s="213">
        <f>IF('Indicator Date hidden'!Y14="x","x",$X$2-'Indicator Date hidden'!Y14)</f>
        <v>6</v>
      </c>
      <c r="Y13" s="213">
        <f>IF('Indicator Date hidden'!Z14="x","x",$Y$2-'Indicator Date hidden'!Z14)</f>
        <v>0</v>
      </c>
      <c r="Z13" s="213">
        <f>IF('Indicator Date hidden'!AA14="x","x",$Z$2-'Indicator Date hidden'!AA14)</f>
        <v>0</v>
      </c>
      <c r="AA13" s="213">
        <f>IF('Indicator Date hidden'!AB14="x","x",$AA$2-'Indicator Date hidden'!AB14)</f>
        <v>1</v>
      </c>
      <c r="AB13" s="213">
        <f>IF('Indicator Date hidden'!AC14="x","x",$AB$2-'Indicator Date hidden'!AC14)</f>
        <v>0</v>
      </c>
      <c r="AC13" s="213">
        <f>IF('Indicator Date hidden'!AD14="x","x",$AC$2-'Indicator Date hidden'!AD14)</f>
        <v>0</v>
      </c>
      <c r="AD13" s="213" t="str">
        <f>IF('Indicator Date hidden'!AE14="x","x",$AD$2-'Indicator Date hidden'!AE14)</f>
        <v>x</v>
      </c>
      <c r="AE13" s="213">
        <f>IF('Indicator Date hidden'!AF14="x","x",$AE$2-'Indicator Date hidden'!AF14)</f>
        <v>0</v>
      </c>
      <c r="AF13" s="213" t="str">
        <f>IF('Indicator Date hidden'!AG14="x","x",$AF$2-'Indicator Date hidden'!AG14)</f>
        <v>x</v>
      </c>
      <c r="AG13" s="213">
        <f>IF('Indicator Date hidden'!AH14="x","x",$AG$2-'Indicator Date hidden'!AH14)</f>
        <v>0</v>
      </c>
      <c r="AH13" s="213">
        <f>IF('Indicator Date hidden'!AI14="x","x",$AH$2-'Indicator Date hidden'!AI14)</f>
        <v>0</v>
      </c>
      <c r="AI13" s="213">
        <f>IF('Indicator Date hidden'!AJ14="x","x",$AI$2-'Indicator Date hidden'!AJ14)</f>
        <v>0</v>
      </c>
      <c r="AJ13" s="213" t="str">
        <f>IF('Indicator Date hidden'!AK14="x","x",$AJ$2-'Indicator Date hidden'!AK14)</f>
        <v>x</v>
      </c>
      <c r="AK13" s="213">
        <f>IF('Indicator Date hidden'!AL14="x","x",$AK$2-'Indicator Date hidden'!AL14)</f>
        <v>1</v>
      </c>
      <c r="AL13" s="213">
        <f>IF('Indicator Date hidden'!AM14="x","x",$AL$2-'Indicator Date hidden'!AM14)</f>
        <v>0</v>
      </c>
      <c r="AM13" s="213">
        <f>IF('Indicator Date hidden'!AN14="x","x",$AM$2-'Indicator Date hidden'!AN14)</f>
        <v>0</v>
      </c>
      <c r="AN13" s="213">
        <f>IF('Indicator Date hidden'!AO14="x","x",$AN$2-'Indicator Date hidden'!AO14)</f>
        <v>0</v>
      </c>
      <c r="AO13" s="213">
        <f>IF('Indicator Date hidden'!AP14="x","x",$AO$2-'Indicator Date hidden'!AP14)</f>
        <v>0</v>
      </c>
      <c r="AP13" s="213">
        <f>IF('Indicator Date hidden'!AQ14="x","x",$AP$2-'Indicator Date hidden'!AQ14)</f>
        <v>0</v>
      </c>
      <c r="AQ13" s="213" t="str">
        <f>IF('Indicator Date hidden'!AR14="x","x",$AQ$2-'Indicator Date hidden'!AR14)</f>
        <v>x</v>
      </c>
      <c r="AR13" s="213">
        <f>IF('Indicator Date hidden'!AS14="x","x",$AR$2-'Indicator Date hidden'!AS14)</f>
        <v>0</v>
      </c>
      <c r="AS13" s="213">
        <f>IF('Indicator Date hidden'!AT14="x","x",$AS$2-'Indicator Date hidden'!AT14)</f>
        <v>0</v>
      </c>
      <c r="AT13" s="213">
        <f>IF('Indicator Date hidden'!AU14="x","x",$AT$2-'Indicator Date hidden'!AU14)</f>
        <v>0</v>
      </c>
      <c r="AU13" s="213" t="str">
        <f>IF('Indicator Date hidden'!AV14="x","x",$AU$2-'Indicator Date hidden'!AV14)</f>
        <v>x</v>
      </c>
      <c r="AV13" s="213">
        <f>IF('Indicator Date hidden'!AW14="x","x",$AV$2-'Indicator Date hidden'!AW14)</f>
        <v>0</v>
      </c>
      <c r="AW13" s="213">
        <f>IF('Indicator Date hidden'!AX14="x","x",$AW$2-'Indicator Date hidden'!AX14)</f>
        <v>0</v>
      </c>
      <c r="AX13" s="213">
        <f>IF('Indicator Date hidden'!AY14="x","x",$AX$2-'Indicator Date hidden'!AY14)</f>
        <v>0</v>
      </c>
      <c r="AY13" s="213">
        <f>IF('Indicator Date hidden'!AZ14="x","x",$AY$2-'Indicator Date hidden'!AZ14)</f>
        <v>0</v>
      </c>
      <c r="AZ13" s="213">
        <f>IF('Indicator Date hidden'!BA14="x","x",$AZ$2-'Indicator Date hidden'!BA14)</f>
        <v>0</v>
      </c>
      <c r="BA13">
        <f t="shared" si="0"/>
        <v>8</v>
      </c>
      <c r="BB13" s="21">
        <f t="shared" si="1"/>
        <v>0.18604651162790697</v>
      </c>
      <c r="BC13">
        <f t="shared" si="2"/>
        <v>3</v>
      </c>
      <c r="BD13" s="21">
        <f t="shared" si="3"/>
        <v>0.92147036075157907</v>
      </c>
      <c r="BE13" s="283">
        <f t="shared" si="4"/>
        <v>0</v>
      </c>
    </row>
    <row r="14" spans="1:57" x14ac:dyDescent="0.35">
      <c r="A14" t="s">
        <v>8247</v>
      </c>
      <c r="B14" s="213">
        <f>IF('Indicator Date hidden'!C15="x","x",$B$2-'Indicator Date hidden'!C15)</f>
        <v>0</v>
      </c>
      <c r="C14" s="213">
        <f>IF('Indicator Date hidden'!D15="x","x",$C$2-'Indicator Date hidden'!D15)</f>
        <v>0</v>
      </c>
      <c r="D14" s="213">
        <f>IF('Indicator Date hidden'!E15="x","x",$D$2-'Indicator Date hidden'!E15)</f>
        <v>0</v>
      </c>
      <c r="E14" s="213">
        <f>IF('Indicator Date hidden'!F15="x","x",$E$2-'Indicator Date hidden'!F15)</f>
        <v>0</v>
      </c>
      <c r="F14" s="213">
        <f>IF('Indicator Date hidden'!G15="x","x",$F$2-'Indicator Date hidden'!G15)</f>
        <v>0</v>
      </c>
      <c r="G14" s="213">
        <f>IF('Indicator Date hidden'!H15="x","x",$G$2-'Indicator Date hidden'!H15)</f>
        <v>0</v>
      </c>
      <c r="H14" s="213">
        <f>IF('Indicator Date hidden'!I15="x","x",$H$2-'Indicator Date hidden'!I15)</f>
        <v>0</v>
      </c>
      <c r="I14" s="213">
        <f>IF('Indicator Date hidden'!J15="x","x",$I$2-'Indicator Date hidden'!J15)</f>
        <v>0</v>
      </c>
      <c r="J14" s="213">
        <f>IF('Indicator Date hidden'!K15="x","x",$J$2-'Indicator Date hidden'!K15)</f>
        <v>0</v>
      </c>
      <c r="K14" s="213">
        <f>IF('Indicator Date hidden'!L15="x","x",$K$2-'Indicator Date hidden'!L15)</f>
        <v>0</v>
      </c>
      <c r="L14" s="213">
        <f>IF('Indicator Date hidden'!M15="x","x",$L$2-'Indicator Date hidden'!M15)</f>
        <v>0</v>
      </c>
      <c r="M14" s="213">
        <f>IF('Indicator Date hidden'!N15="x","x",$M$2-'Indicator Date hidden'!N15)</f>
        <v>0</v>
      </c>
      <c r="N14" s="213">
        <f>IF('Indicator Date hidden'!O15="x","x",$N$2-'Indicator Date hidden'!O15)</f>
        <v>0</v>
      </c>
      <c r="O14" s="213">
        <f>IF('Indicator Date hidden'!P15="x","x",$O$2-'Indicator Date hidden'!P15)</f>
        <v>0</v>
      </c>
      <c r="P14" s="213">
        <f>IF('Indicator Date hidden'!Q15="x","x",$P$2-'Indicator Date hidden'!Q15)</f>
        <v>0</v>
      </c>
      <c r="Q14" s="213" t="str">
        <f>IF('Indicator Date hidden'!R15="x","x",$Q$2-'Indicator Date hidden'!R15)</f>
        <v>x</v>
      </c>
      <c r="R14" s="213">
        <f>IF('Indicator Date hidden'!S15="x","x",$R$2-'Indicator Date hidden'!S15)</f>
        <v>0</v>
      </c>
      <c r="S14" s="213">
        <f>IF('Indicator Date hidden'!T15="x","x",$S$2-'Indicator Date hidden'!T15)</f>
        <v>0</v>
      </c>
      <c r="T14" s="213">
        <f>IF('Indicator Date hidden'!U15="x","x",$T$2-'Indicator Date hidden'!U15)</f>
        <v>0</v>
      </c>
      <c r="U14" s="213" t="str">
        <f>IF('Indicator Date hidden'!V15="x","x",$U$2-'Indicator Date hidden'!V15)</f>
        <v>x</v>
      </c>
      <c r="V14" s="213">
        <f>IF('Indicator Date hidden'!W15="x","x",$V$2-'Indicator Date hidden'!W15)</f>
        <v>0</v>
      </c>
      <c r="W14" s="213" t="str">
        <f>IF('Indicator Date hidden'!X15="x","x",$W$2-'Indicator Date hidden'!X15)</f>
        <v>x</v>
      </c>
      <c r="X14" s="213">
        <f>IF('Indicator Date hidden'!Y15="x","x",$X$2-'Indicator Date hidden'!Y15)</f>
        <v>2</v>
      </c>
      <c r="Y14" s="213">
        <f>IF('Indicator Date hidden'!Z15="x","x",$Y$2-'Indicator Date hidden'!Z15)</f>
        <v>0</v>
      </c>
      <c r="Z14" s="213">
        <f>IF('Indicator Date hidden'!AA15="x","x",$Z$2-'Indicator Date hidden'!AA15)</f>
        <v>0</v>
      </c>
      <c r="AA14" s="213" t="str">
        <f>IF('Indicator Date hidden'!AB15="x","x",$AA$2-'Indicator Date hidden'!AB15)</f>
        <v>x</v>
      </c>
      <c r="AB14" s="213">
        <f>IF('Indicator Date hidden'!AC15="x","x",$AB$2-'Indicator Date hidden'!AC15)</f>
        <v>0</v>
      </c>
      <c r="AC14" s="213">
        <f>IF('Indicator Date hidden'!AD15="x","x",$AC$2-'Indicator Date hidden'!AD15)</f>
        <v>0</v>
      </c>
      <c r="AD14" s="213" t="str">
        <f>IF('Indicator Date hidden'!AE15="x","x",$AD$2-'Indicator Date hidden'!AE15)</f>
        <v>x</v>
      </c>
      <c r="AE14" s="213">
        <f>IF('Indicator Date hidden'!AF15="x","x",$AE$2-'Indicator Date hidden'!AF15)</f>
        <v>0</v>
      </c>
      <c r="AF14" s="213" t="str">
        <f>IF('Indicator Date hidden'!AG15="x","x",$AF$2-'Indicator Date hidden'!AG15)</f>
        <v>x</v>
      </c>
      <c r="AG14" s="213">
        <f>IF('Indicator Date hidden'!AH15="x","x",$AG$2-'Indicator Date hidden'!AH15)</f>
        <v>0</v>
      </c>
      <c r="AH14" s="213">
        <f>IF('Indicator Date hidden'!AI15="x","x",$AH$2-'Indicator Date hidden'!AI15)</f>
        <v>0</v>
      </c>
      <c r="AI14" s="213">
        <f>IF('Indicator Date hidden'!AJ15="x","x",$AI$2-'Indicator Date hidden'!AJ15)</f>
        <v>0</v>
      </c>
      <c r="AJ14" s="213" t="str">
        <f>IF('Indicator Date hidden'!AK15="x","x",$AJ$2-'Indicator Date hidden'!AK15)</f>
        <v>x</v>
      </c>
      <c r="AK14" s="213">
        <f>IF('Indicator Date hidden'!AL15="x","x",$AK$2-'Indicator Date hidden'!AL15)</f>
        <v>1</v>
      </c>
      <c r="AL14" s="213">
        <f>IF('Indicator Date hidden'!AM15="x","x",$AL$2-'Indicator Date hidden'!AM15)</f>
        <v>0</v>
      </c>
      <c r="AM14" s="213">
        <f>IF('Indicator Date hidden'!AN15="x","x",$AM$2-'Indicator Date hidden'!AN15)</f>
        <v>0</v>
      </c>
      <c r="AN14" s="213">
        <f>IF('Indicator Date hidden'!AO15="x","x",$AN$2-'Indicator Date hidden'!AO15)</f>
        <v>0</v>
      </c>
      <c r="AO14" s="213">
        <f>IF('Indicator Date hidden'!AP15="x","x",$AO$2-'Indicator Date hidden'!AP15)</f>
        <v>0</v>
      </c>
      <c r="AP14" s="213">
        <f>IF('Indicator Date hidden'!AQ15="x","x",$AP$2-'Indicator Date hidden'!AQ15)</f>
        <v>0</v>
      </c>
      <c r="AQ14" s="213">
        <f>IF('Indicator Date hidden'!AR15="x","x",$AQ$2-'Indicator Date hidden'!AR15)</f>
        <v>4</v>
      </c>
      <c r="AR14" s="213">
        <f>IF('Indicator Date hidden'!AS15="x","x",$AR$2-'Indicator Date hidden'!AS15)</f>
        <v>0</v>
      </c>
      <c r="AS14" s="213">
        <f>IF('Indicator Date hidden'!AT15="x","x",$AS$2-'Indicator Date hidden'!AT15)</f>
        <v>0</v>
      </c>
      <c r="AT14" s="213">
        <f>IF('Indicator Date hidden'!AU15="x","x",$AT$2-'Indicator Date hidden'!AU15)</f>
        <v>0</v>
      </c>
      <c r="AU14" s="213">
        <f>IF('Indicator Date hidden'!AV15="x","x",$AU$2-'Indicator Date hidden'!AV15)</f>
        <v>4</v>
      </c>
      <c r="AV14" s="213">
        <f>IF('Indicator Date hidden'!AW15="x","x",$AV$2-'Indicator Date hidden'!AW15)</f>
        <v>0</v>
      </c>
      <c r="AW14" s="213">
        <f>IF('Indicator Date hidden'!AX15="x","x",$AW$2-'Indicator Date hidden'!AX15)</f>
        <v>0</v>
      </c>
      <c r="AX14" s="213">
        <f>IF('Indicator Date hidden'!AY15="x","x",$AX$2-'Indicator Date hidden'!AY15)</f>
        <v>0</v>
      </c>
      <c r="AY14" s="213">
        <f>IF('Indicator Date hidden'!AZ15="x","x",$AY$2-'Indicator Date hidden'!AZ15)</f>
        <v>0</v>
      </c>
      <c r="AZ14" s="213">
        <f>IF('Indicator Date hidden'!BA15="x","x",$AZ$2-'Indicator Date hidden'!BA15)</f>
        <v>0</v>
      </c>
      <c r="BA14">
        <f t="shared" si="0"/>
        <v>11</v>
      </c>
      <c r="BB14" s="21">
        <f t="shared" si="1"/>
        <v>0.25</v>
      </c>
      <c r="BC14">
        <f t="shared" si="2"/>
        <v>4</v>
      </c>
      <c r="BD14" s="21">
        <f t="shared" si="3"/>
        <v>0.882274951990076</v>
      </c>
      <c r="BE14" s="283">
        <f t="shared" si="4"/>
        <v>0</v>
      </c>
    </row>
    <row r="15" spans="1:57" x14ac:dyDescent="0.35">
      <c r="A15" t="s">
        <v>8243</v>
      </c>
      <c r="B15" s="213">
        <f>IF('Indicator Date hidden'!C16="x","x",$B$2-'Indicator Date hidden'!C16)</f>
        <v>0</v>
      </c>
      <c r="C15" s="213">
        <f>IF('Indicator Date hidden'!D16="x","x",$C$2-'Indicator Date hidden'!D16)</f>
        <v>0</v>
      </c>
      <c r="D15" s="213">
        <f>IF('Indicator Date hidden'!E16="x","x",$D$2-'Indicator Date hidden'!E16)</f>
        <v>0</v>
      </c>
      <c r="E15" s="213">
        <f>IF('Indicator Date hidden'!F16="x","x",$E$2-'Indicator Date hidden'!F16)</f>
        <v>0</v>
      </c>
      <c r="F15" s="213">
        <f>IF('Indicator Date hidden'!G16="x","x",$F$2-'Indicator Date hidden'!G16)</f>
        <v>0</v>
      </c>
      <c r="G15" s="213">
        <f>IF('Indicator Date hidden'!H16="x","x",$G$2-'Indicator Date hidden'!H16)</f>
        <v>0</v>
      </c>
      <c r="H15" s="213">
        <f>IF('Indicator Date hidden'!I16="x","x",$H$2-'Indicator Date hidden'!I16)</f>
        <v>0</v>
      </c>
      <c r="I15" s="213">
        <f>IF('Indicator Date hidden'!J16="x","x",$I$2-'Indicator Date hidden'!J16)</f>
        <v>0</v>
      </c>
      <c r="J15" s="213">
        <f>IF('Indicator Date hidden'!K16="x","x",$J$2-'Indicator Date hidden'!K16)</f>
        <v>0</v>
      </c>
      <c r="K15" s="213">
        <f>IF('Indicator Date hidden'!L16="x","x",$K$2-'Indicator Date hidden'!L16)</f>
        <v>0</v>
      </c>
      <c r="L15" s="213">
        <f>IF('Indicator Date hidden'!M16="x","x",$L$2-'Indicator Date hidden'!M16)</f>
        <v>0</v>
      </c>
      <c r="M15" s="213">
        <f>IF('Indicator Date hidden'!N16="x","x",$M$2-'Indicator Date hidden'!N16)</f>
        <v>0</v>
      </c>
      <c r="N15" s="213">
        <f>IF('Indicator Date hidden'!O16="x","x",$N$2-'Indicator Date hidden'!O16)</f>
        <v>0</v>
      </c>
      <c r="O15" s="213">
        <f>IF('Indicator Date hidden'!P16="x","x",$O$2-'Indicator Date hidden'!P16)</f>
        <v>0</v>
      </c>
      <c r="P15" s="213">
        <f>IF('Indicator Date hidden'!Q16="x","x",$P$2-'Indicator Date hidden'!Q16)</f>
        <v>0</v>
      </c>
      <c r="Q15" s="213">
        <f>IF('Indicator Date hidden'!R16="x","x",$Q$2-'Indicator Date hidden'!R16)</f>
        <v>3</v>
      </c>
      <c r="R15" s="213">
        <f>IF('Indicator Date hidden'!S16="x","x",$R$2-'Indicator Date hidden'!S16)</f>
        <v>0</v>
      </c>
      <c r="S15" s="213">
        <f>IF('Indicator Date hidden'!T16="x","x",$S$2-'Indicator Date hidden'!T16)</f>
        <v>0</v>
      </c>
      <c r="T15" s="213">
        <f>IF('Indicator Date hidden'!U16="x","x",$T$2-'Indicator Date hidden'!U16)</f>
        <v>0</v>
      </c>
      <c r="U15" s="213">
        <f>IF('Indicator Date hidden'!V16="x","x",$U$2-'Indicator Date hidden'!V16)</f>
        <v>0</v>
      </c>
      <c r="V15" s="213">
        <f>IF('Indicator Date hidden'!W16="x","x",$V$2-'Indicator Date hidden'!W16)</f>
        <v>0</v>
      </c>
      <c r="W15" s="213">
        <f>IF('Indicator Date hidden'!X16="x","x",$W$2-'Indicator Date hidden'!X16)</f>
        <v>0</v>
      </c>
      <c r="X15" s="213">
        <f>IF('Indicator Date hidden'!Y16="x","x",$X$2-'Indicator Date hidden'!Y16)</f>
        <v>3</v>
      </c>
      <c r="Y15" s="213">
        <f>IF('Indicator Date hidden'!Z16="x","x",$Y$2-'Indicator Date hidden'!Z16)</f>
        <v>0</v>
      </c>
      <c r="Z15" s="213">
        <f>IF('Indicator Date hidden'!AA16="x","x",$Z$2-'Indicator Date hidden'!AA16)</f>
        <v>0</v>
      </c>
      <c r="AA15" s="213">
        <f>IF('Indicator Date hidden'!AB16="x","x",$AA$2-'Indicator Date hidden'!AB16)</f>
        <v>0</v>
      </c>
      <c r="AB15" s="213">
        <f>IF('Indicator Date hidden'!AC16="x","x",$AB$2-'Indicator Date hidden'!AC16)</f>
        <v>0</v>
      </c>
      <c r="AC15" s="213">
        <f>IF('Indicator Date hidden'!AD16="x","x",$AC$2-'Indicator Date hidden'!AD16)</f>
        <v>0</v>
      </c>
      <c r="AD15" s="213">
        <f>IF('Indicator Date hidden'!AE16="x","x",$AD$2-'Indicator Date hidden'!AE16)</f>
        <v>0</v>
      </c>
      <c r="AE15" s="213">
        <f>IF('Indicator Date hidden'!AF16="x","x",$AE$2-'Indicator Date hidden'!AF16)</f>
        <v>0</v>
      </c>
      <c r="AF15" s="213">
        <f>IF('Indicator Date hidden'!AG16="x","x",$AF$2-'Indicator Date hidden'!AG16)</f>
        <v>3</v>
      </c>
      <c r="AG15" s="213">
        <f>IF('Indicator Date hidden'!AH16="x","x",$AG$2-'Indicator Date hidden'!AH16)</f>
        <v>0</v>
      </c>
      <c r="AH15" s="213">
        <f>IF('Indicator Date hidden'!AI16="x","x",$AH$2-'Indicator Date hidden'!AI16)</f>
        <v>0</v>
      </c>
      <c r="AI15" s="213">
        <f>IF('Indicator Date hidden'!AJ16="x","x",$AI$2-'Indicator Date hidden'!AJ16)</f>
        <v>0</v>
      </c>
      <c r="AJ15" s="213">
        <f>IF('Indicator Date hidden'!AK16="x","x",$AJ$2-'Indicator Date hidden'!AK16)</f>
        <v>1</v>
      </c>
      <c r="AK15" s="213">
        <f>IF('Indicator Date hidden'!AL16="x","x",$AK$2-'Indicator Date hidden'!AL16)</f>
        <v>1</v>
      </c>
      <c r="AL15" s="213">
        <f>IF('Indicator Date hidden'!AM16="x","x",$AL$2-'Indicator Date hidden'!AM16)</f>
        <v>0</v>
      </c>
      <c r="AM15" s="213">
        <f>IF('Indicator Date hidden'!AN16="x","x",$AM$2-'Indicator Date hidden'!AN16)</f>
        <v>0</v>
      </c>
      <c r="AN15" s="213">
        <f>IF('Indicator Date hidden'!AO16="x","x",$AN$2-'Indicator Date hidden'!AO16)</f>
        <v>0</v>
      </c>
      <c r="AO15" s="213">
        <f>IF('Indicator Date hidden'!AP16="x","x",$AO$2-'Indicator Date hidden'!AP16)</f>
        <v>0</v>
      </c>
      <c r="AP15" s="213">
        <f>IF('Indicator Date hidden'!AQ16="x","x",$AP$2-'Indicator Date hidden'!AQ16)</f>
        <v>0</v>
      </c>
      <c r="AQ15" s="213">
        <f>IF('Indicator Date hidden'!AR16="x","x",$AQ$2-'Indicator Date hidden'!AR16)</f>
        <v>0</v>
      </c>
      <c r="AR15" s="213">
        <f>IF('Indicator Date hidden'!AS16="x","x",$AR$2-'Indicator Date hidden'!AS16)</f>
        <v>0</v>
      </c>
      <c r="AS15" s="213">
        <f>IF('Indicator Date hidden'!AT16="x","x",$AS$2-'Indicator Date hidden'!AT16)</f>
        <v>0</v>
      </c>
      <c r="AT15" s="213">
        <f>IF('Indicator Date hidden'!AU16="x","x",$AT$2-'Indicator Date hidden'!AU16)</f>
        <v>0</v>
      </c>
      <c r="AU15" s="213">
        <f>IF('Indicator Date hidden'!AV16="x","x",$AU$2-'Indicator Date hidden'!AV16)</f>
        <v>1</v>
      </c>
      <c r="AV15" s="213">
        <f>IF('Indicator Date hidden'!AW16="x","x",$AV$2-'Indicator Date hidden'!AW16)</f>
        <v>0</v>
      </c>
      <c r="AW15" s="213">
        <f>IF('Indicator Date hidden'!AX16="x","x",$AW$2-'Indicator Date hidden'!AX16)</f>
        <v>0</v>
      </c>
      <c r="AX15" s="213">
        <f>IF('Indicator Date hidden'!AY16="x","x",$AX$2-'Indicator Date hidden'!AY16)</f>
        <v>0</v>
      </c>
      <c r="AY15" s="213">
        <f>IF('Indicator Date hidden'!AZ16="x","x",$AY$2-'Indicator Date hidden'!AZ16)</f>
        <v>0</v>
      </c>
      <c r="AZ15" s="213">
        <f>IF('Indicator Date hidden'!BA16="x","x",$AZ$2-'Indicator Date hidden'!BA16)</f>
        <v>0</v>
      </c>
      <c r="BA15">
        <f t="shared" si="0"/>
        <v>12</v>
      </c>
      <c r="BB15" s="21">
        <f t="shared" si="1"/>
        <v>0.23529411764705882</v>
      </c>
      <c r="BC15">
        <f t="shared" si="2"/>
        <v>6</v>
      </c>
      <c r="BD15" s="21">
        <f t="shared" si="3"/>
        <v>0.72998080270534449</v>
      </c>
      <c r="BE15" s="283">
        <f t="shared" si="4"/>
        <v>0</v>
      </c>
    </row>
    <row r="16" spans="1:57" x14ac:dyDescent="0.35">
      <c r="A16" t="s">
        <v>8260</v>
      </c>
      <c r="B16" s="213">
        <f>IF('Indicator Date hidden'!C17="x","x",$B$2-'Indicator Date hidden'!C17)</f>
        <v>0</v>
      </c>
      <c r="C16" s="213">
        <f>IF('Indicator Date hidden'!D17="x","x",$C$2-'Indicator Date hidden'!D17)</f>
        <v>0</v>
      </c>
      <c r="D16" s="213">
        <f>IF('Indicator Date hidden'!E17="x","x",$D$2-'Indicator Date hidden'!E17)</f>
        <v>0</v>
      </c>
      <c r="E16" s="213">
        <f>IF('Indicator Date hidden'!F17="x","x",$E$2-'Indicator Date hidden'!F17)</f>
        <v>0</v>
      </c>
      <c r="F16" s="213">
        <f>IF('Indicator Date hidden'!G17="x","x",$F$2-'Indicator Date hidden'!G17)</f>
        <v>0</v>
      </c>
      <c r="G16" s="213">
        <f>IF('Indicator Date hidden'!H17="x","x",$G$2-'Indicator Date hidden'!H17)</f>
        <v>0</v>
      </c>
      <c r="H16" s="213">
        <f>IF('Indicator Date hidden'!I17="x","x",$H$2-'Indicator Date hidden'!I17)</f>
        <v>0</v>
      </c>
      <c r="I16" s="213">
        <f>IF('Indicator Date hidden'!J17="x","x",$I$2-'Indicator Date hidden'!J17)</f>
        <v>0</v>
      </c>
      <c r="J16" s="213">
        <f>IF('Indicator Date hidden'!K17="x","x",$J$2-'Indicator Date hidden'!K17)</f>
        <v>0</v>
      </c>
      <c r="K16" s="213">
        <f>IF('Indicator Date hidden'!L17="x","x",$K$2-'Indicator Date hidden'!L17)</f>
        <v>0</v>
      </c>
      <c r="L16" s="213">
        <f>IF('Indicator Date hidden'!M17="x","x",$L$2-'Indicator Date hidden'!M17)</f>
        <v>0</v>
      </c>
      <c r="M16" s="213">
        <f>IF('Indicator Date hidden'!N17="x","x",$M$2-'Indicator Date hidden'!N17)</f>
        <v>0</v>
      </c>
      <c r="N16" s="213">
        <f>IF('Indicator Date hidden'!O17="x","x",$N$2-'Indicator Date hidden'!O17)</f>
        <v>0</v>
      </c>
      <c r="O16" s="213">
        <f>IF('Indicator Date hidden'!P17="x","x",$O$2-'Indicator Date hidden'!P17)</f>
        <v>0</v>
      </c>
      <c r="P16" s="213">
        <f>IF('Indicator Date hidden'!Q17="x","x",$P$2-'Indicator Date hidden'!Q17)</f>
        <v>0</v>
      </c>
      <c r="Q16" s="213">
        <f>IF('Indicator Date hidden'!R17="x","x",$Q$2-'Indicator Date hidden'!R17)</f>
        <v>2</v>
      </c>
      <c r="R16" s="213">
        <f>IF('Indicator Date hidden'!S17="x","x",$R$2-'Indicator Date hidden'!S17)</f>
        <v>0</v>
      </c>
      <c r="S16" s="213">
        <f>IF('Indicator Date hidden'!T17="x","x",$S$2-'Indicator Date hidden'!T17)</f>
        <v>0</v>
      </c>
      <c r="T16" s="213">
        <f>IF('Indicator Date hidden'!U17="x","x",$T$2-'Indicator Date hidden'!U17)</f>
        <v>0</v>
      </c>
      <c r="U16" s="213" t="str">
        <f>IF('Indicator Date hidden'!V17="x","x",$U$2-'Indicator Date hidden'!V17)</f>
        <v>x</v>
      </c>
      <c r="V16" s="213">
        <f>IF('Indicator Date hidden'!W17="x","x",$V$2-'Indicator Date hidden'!W17)</f>
        <v>0</v>
      </c>
      <c r="W16" s="213">
        <f>IF('Indicator Date hidden'!X17="x","x",$W$2-'Indicator Date hidden'!X17)</f>
        <v>1</v>
      </c>
      <c r="X16" s="213">
        <f>IF('Indicator Date hidden'!Y17="x","x",$X$2-'Indicator Date hidden'!Y17)</f>
        <v>4</v>
      </c>
      <c r="Y16" s="213">
        <f>IF('Indicator Date hidden'!Z17="x","x",$Y$2-'Indicator Date hidden'!Z17)</f>
        <v>0</v>
      </c>
      <c r="Z16" s="213">
        <f>IF('Indicator Date hidden'!AA17="x","x",$Z$2-'Indicator Date hidden'!AA17)</f>
        <v>0</v>
      </c>
      <c r="AA16" s="213">
        <f>IF('Indicator Date hidden'!AB17="x","x",$AA$2-'Indicator Date hidden'!AB17)</f>
        <v>1</v>
      </c>
      <c r="AB16" s="213">
        <f>IF('Indicator Date hidden'!AC17="x","x",$AB$2-'Indicator Date hidden'!AC17)</f>
        <v>0</v>
      </c>
      <c r="AC16" s="213">
        <f>IF('Indicator Date hidden'!AD17="x","x",$AC$2-'Indicator Date hidden'!AD17)</f>
        <v>0</v>
      </c>
      <c r="AD16" s="213" t="str">
        <f>IF('Indicator Date hidden'!AE17="x","x",$AD$2-'Indicator Date hidden'!AE17)</f>
        <v>x</v>
      </c>
      <c r="AE16" s="213">
        <f>IF('Indicator Date hidden'!AF17="x","x",$AE$2-'Indicator Date hidden'!AF17)</f>
        <v>0</v>
      </c>
      <c r="AF16" s="213" t="str">
        <f>IF('Indicator Date hidden'!AG17="x","x",$AF$2-'Indicator Date hidden'!AG17)</f>
        <v>x</v>
      </c>
      <c r="AG16" s="213">
        <f>IF('Indicator Date hidden'!AH17="x","x",$AG$2-'Indicator Date hidden'!AH17)</f>
        <v>0</v>
      </c>
      <c r="AH16" s="213">
        <f>IF('Indicator Date hidden'!AI17="x","x",$AH$2-'Indicator Date hidden'!AI17)</f>
        <v>0</v>
      </c>
      <c r="AI16" s="213">
        <f>IF('Indicator Date hidden'!AJ17="x","x",$AI$2-'Indicator Date hidden'!AJ17)</f>
        <v>0</v>
      </c>
      <c r="AJ16" s="213" t="str">
        <f>IF('Indicator Date hidden'!AK17="x","x",$AJ$2-'Indicator Date hidden'!AK17)</f>
        <v>x</v>
      </c>
      <c r="AK16" s="213">
        <f>IF('Indicator Date hidden'!AL17="x","x",$AK$2-'Indicator Date hidden'!AL17)</f>
        <v>1</v>
      </c>
      <c r="AL16" s="213">
        <f>IF('Indicator Date hidden'!AM17="x","x",$AL$2-'Indicator Date hidden'!AM17)</f>
        <v>0</v>
      </c>
      <c r="AM16" s="213">
        <f>IF('Indicator Date hidden'!AN17="x","x",$AM$2-'Indicator Date hidden'!AN17)</f>
        <v>0</v>
      </c>
      <c r="AN16" s="213">
        <f>IF('Indicator Date hidden'!AO17="x","x",$AN$2-'Indicator Date hidden'!AO17)</f>
        <v>0</v>
      </c>
      <c r="AO16" s="213">
        <f>IF('Indicator Date hidden'!AP17="x","x",$AO$2-'Indicator Date hidden'!AP17)</f>
        <v>0</v>
      </c>
      <c r="AP16" s="213">
        <f>IF('Indicator Date hidden'!AQ17="x","x",$AP$2-'Indicator Date hidden'!AQ17)</f>
        <v>0</v>
      </c>
      <c r="AQ16" s="213">
        <f>IF('Indicator Date hidden'!AR17="x","x",$AQ$2-'Indicator Date hidden'!AR17)</f>
        <v>4</v>
      </c>
      <c r="AR16" s="213">
        <f>IF('Indicator Date hidden'!AS17="x","x",$AR$2-'Indicator Date hidden'!AS17)</f>
        <v>0</v>
      </c>
      <c r="AS16" s="213">
        <f>IF('Indicator Date hidden'!AT17="x","x",$AS$2-'Indicator Date hidden'!AT17)</f>
        <v>0</v>
      </c>
      <c r="AT16" s="213">
        <f>IF('Indicator Date hidden'!AU17="x","x",$AT$2-'Indicator Date hidden'!AU17)</f>
        <v>0</v>
      </c>
      <c r="AU16" s="213" t="str">
        <f>IF('Indicator Date hidden'!AV17="x","x",$AU$2-'Indicator Date hidden'!AV17)</f>
        <v>x</v>
      </c>
      <c r="AV16" s="213">
        <f>IF('Indicator Date hidden'!AW17="x","x",$AV$2-'Indicator Date hidden'!AW17)</f>
        <v>0</v>
      </c>
      <c r="AW16" s="213">
        <f>IF('Indicator Date hidden'!AX17="x","x",$AW$2-'Indicator Date hidden'!AX17)</f>
        <v>0</v>
      </c>
      <c r="AX16" s="213">
        <f>IF('Indicator Date hidden'!AY17="x","x",$AX$2-'Indicator Date hidden'!AY17)</f>
        <v>0</v>
      </c>
      <c r="AY16" s="213">
        <f>IF('Indicator Date hidden'!AZ17="x","x",$AY$2-'Indicator Date hidden'!AZ17)</f>
        <v>0</v>
      </c>
      <c r="AZ16" s="213">
        <f>IF('Indicator Date hidden'!BA17="x","x",$AZ$2-'Indicator Date hidden'!BA17)</f>
        <v>0</v>
      </c>
      <c r="BA16">
        <f t="shared" si="0"/>
        <v>13</v>
      </c>
      <c r="BB16" s="21">
        <f t="shared" si="1"/>
        <v>0.28260869565217389</v>
      </c>
      <c r="BC16">
        <f t="shared" si="2"/>
        <v>6</v>
      </c>
      <c r="BD16" s="21">
        <f t="shared" si="3"/>
        <v>0.87633236394549452</v>
      </c>
      <c r="BE16" s="283">
        <f t="shared" si="4"/>
        <v>0</v>
      </c>
    </row>
    <row r="17" spans="1:57" x14ac:dyDescent="0.35">
      <c r="A17" t="s">
        <v>8253</v>
      </c>
      <c r="B17" s="213">
        <f>IF('Indicator Date hidden'!C18="x","x",$B$2-'Indicator Date hidden'!C18)</f>
        <v>0</v>
      </c>
      <c r="C17" s="213">
        <f>IF('Indicator Date hidden'!D18="x","x",$C$2-'Indicator Date hidden'!D18)</f>
        <v>0</v>
      </c>
      <c r="D17" s="213">
        <f>IF('Indicator Date hidden'!E18="x","x",$D$2-'Indicator Date hidden'!E18)</f>
        <v>0</v>
      </c>
      <c r="E17" s="213">
        <f>IF('Indicator Date hidden'!F18="x","x",$E$2-'Indicator Date hidden'!F18)</f>
        <v>0</v>
      </c>
      <c r="F17" s="213">
        <f>IF('Indicator Date hidden'!G18="x","x",$F$2-'Indicator Date hidden'!G18)</f>
        <v>0</v>
      </c>
      <c r="G17" s="213">
        <f>IF('Indicator Date hidden'!H18="x","x",$G$2-'Indicator Date hidden'!H18)</f>
        <v>0</v>
      </c>
      <c r="H17" s="213">
        <f>IF('Indicator Date hidden'!I18="x","x",$H$2-'Indicator Date hidden'!I18)</f>
        <v>0</v>
      </c>
      <c r="I17" s="213">
        <f>IF('Indicator Date hidden'!J18="x","x",$I$2-'Indicator Date hidden'!J18)</f>
        <v>0</v>
      </c>
      <c r="J17" s="213">
        <f>IF('Indicator Date hidden'!K18="x","x",$J$2-'Indicator Date hidden'!K18)</f>
        <v>0</v>
      </c>
      <c r="K17" s="213">
        <f>IF('Indicator Date hidden'!L18="x","x",$K$2-'Indicator Date hidden'!L18)</f>
        <v>0</v>
      </c>
      <c r="L17" s="213">
        <f>IF('Indicator Date hidden'!M18="x","x",$L$2-'Indicator Date hidden'!M18)</f>
        <v>0</v>
      </c>
      <c r="M17" s="213">
        <f>IF('Indicator Date hidden'!N18="x","x",$M$2-'Indicator Date hidden'!N18)</f>
        <v>0</v>
      </c>
      <c r="N17" s="213">
        <f>IF('Indicator Date hidden'!O18="x","x",$N$2-'Indicator Date hidden'!O18)</f>
        <v>0</v>
      </c>
      <c r="O17" s="213">
        <f>IF('Indicator Date hidden'!P18="x","x",$O$2-'Indicator Date hidden'!P18)</f>
        <v>0</v>
      </c>
      <c r="P17" s="213">
        <f>IF('Indicator Date hidden'!Q18="x","x",$P$2-'Indicator Date hidden'!Q18)</f>
        <v>0</v>
      </c>
      <c r="Q17" s="213">
        <f>IF('Indicator Date hidden'!R18="x","x",$Q$2-'Indicator Date hidden'!R18)</f>
        <v>9</v>
      </c>
      <c r="R17" s="213">
        <f>IF('Indicator Date hidden'!S18="x","x",$R$2-'Indicator Date hidden'!S18)</f>
        <v>0</v>
      </c>
      <c r="S17" s="213">
        <f>IF('Indicator Date hidden'!T18="x","x",$S$2-'Indicator Date hidden'!T18)</f>
        <v>0</v>
      </c>
      <c r="T17" s="213">
        <f>IF('Indicator Date hidden'!U18="x","x",$T$2-'Indicator Date hidden'!U18)</f>
        <v>0</v>
      </c>
      <c r="U17" s="213">
        <f>IF('Indicator Date hidden'!V18="x","x",$U$2-'Indicator Date hidden'!V18)</f>
        <v>0</v>
      </c>
      <c r="V17" s="213">
        <f>IF('Indicator Date hidden'!W18="x","x",$V$2-'Indicator Date hidden'!W18)</f>
        <v>0</v>
      </c>
      <c r="W17" s="213">
        <f>IF('Indicator Date hidden'!X18="x","x",$W$2-'Indicator Date hidden'!X18)</f>
        <v>9</v>
      </c>
      <c r="X17" s="213">
        <f>IF('Indicator Date hidden'!Y18="x","x",$X$2-'Indicator Date hidden'!Y18)</f>
        <v>1</v>
      </c>
      <c r="Y17" s="213">
        <f>IF('Indicator Date hidden'!Z18="x","x",$Y$2-'Indicator Date hidden'!Z18)</f>
        <v>0</v>
      </c>
      <c r="Z17" s="213">
        <f>IF('Indicator Date hidden'!AA18="x","x",$Z$2-'Indicator Date hidden'!AA18)</f>
        <v>0</v>
      </c>
      <c r="AA17" s="213">
        <f>IF('Indicator Date hidden'!AB18="x","x",$AA$2-'Indicator Date hidden'!AB18)</f>
        <v>0</v>
      </c>
      <c r="AB17" s="213">
        <f>IF('Indicator Date hidden'!AC18="x","x",$AB$2-'Indicator Date hidden'!AC18)</f>
        <v>0</v>
      </c>
      <c r="AC17" s="213">
        <f>IF('Indicator Date hidden'!AD18="x","x",$AC$2-'Indicator Date hidden'!AD18)</f>
        <v>0</v>
      </c>
      <c r="AD17" s="213" t="str">
        <f>IF('Indicator Date hidden'!AE18="x","x",$AD$2-'Indicator Date hidden'!AE18)</f>
        <v>x</v>
      </c>
      <c r="AE17" s="213">
        <f>IF('Indicator Date hidden'!AF18="x","x",$AE$2-'Indicator Date hidden'!AF18)</f>
        <v>0</v>
      </c>
      <c r="AF17" s="213">
        <f>IF('Indicator Date hidden'!AG18="x","x",$AF$2-'Indicator Date hidden'!AG18)</f>
        <v>1</v>
      </c>
      <c r="AG17" s="213">
        <f>IF('Indicator Date hidden'!AH18="x","x",$AG$2-'Indicator Date hidden'!AH18)</f>
        <v>0</v>
      </c>
      <c r="AH17" s="213">
        <f>IF('Indicator Date hidden'!AI18="x","x",$AH$2-'Indicator Date hidden'!AI18)</f>
        <v>0</v>
      </c>
      <c r="AI17" s="213">
        <f>IF('Indicator Date hidden'!AJ18="x","x",$AI$2-'Indicator Date hidden'!AJ18)</f>
        <v>0</v>
      </c>
      <c r="AJ17" s="213" t="str">
        <f>IF('Indicator Date hidden'!AK18="x","x",$AJ$2-'Indicator Date hidden'!AK18)</f>
        <v>x</v>
      </c>
      <c r="AK17" s="213">
        <f>IF('Indicator Date hidden'!AL18="x","x",$AK$2-'Indicator Date hidden'!AL18)</f>
        <v>1</v>
      </c>
      <c r="AL17" s="213">
        <f>IF('Indicator Date hidden'!AM18="x","x",$AL$2-'Indicator Date hidden'!AM18)</f>
        <v>0</v>
      </c>
      <c r="AM17" s="213">
        <f>IF('Indicator Date hidden'!AN18="x","x",$AM$2-'Indicator Date hidden'!AN18)</f>
        <v>0</v>
      </c>
      <c r="AN17" s="213">
        <f>IF('Indicator Date hidden'!AO18="x","x",$AN$2-'Indicator Date hidden'!AO18)</f>
        <v>0</v>
      </c>
      <c r="AO17" s="213" t="str">
        <f>IF('Indicator Date hidden'!AP18="x","x",$AO$2-'Indicator Date hidden'!AP18)</f>
        <v>x</v>
      </c>
      <c r="AP17" s="213" t="str">
        <f>IF('Indicator Date hidden'!AQ18="x","x",$AP$2-'Indicator Date hidden'!AQ18)</f>
        <v>x</v>
      </c>
      <c r="AQ17" s="213">
        <f>IF('Indicator Date hidden'!AR18="x","x",$AQ$2-'Indicator Date hidden'!AR18)</f>
        <v>0</v>
      </c>
      <c r="AR17" s="213">
        <f>IF('Indicator Date hidden'!AS18="x","x",$AR$2-'Indicator Date hidden'!AS18)</f>
        <v>0</v>
      </c>
      <c r="AS17" s="213">
        <f>IF('Indicator Date hidden'!AT18="x","x",$AS$2-'Indicator Date hidden'!AT18)</f>
        <v>0</v>
      </c>
      <c r="AT17" s="213">
        <f>IF('Indicator Date hidden'!AU18="x","x",$AT$2-'Indicator Date hidden'!AU18)</f>
        <v>0</v>
      </c>
      <c r="AU17" s="213">
        <f>IF('Indicator Date hidden'!AV18="x","x",$AU$2-'Indicator Date hidden'!AV18)</f>
        <v>5</v>
      </c>
      <c r="AV17" s="213">
        <f>IF('Indicator Date hidden'!AW18="x","x",$AV$2-'Indicator Date hidden'!AW18)</f>
        <v>0</v>
      </c>
      <c r="AW17" s="213">
        <f>IF('Indicator Date hidden'!AX18="x","x",$AW$2-'Indicator Date hidden'!AX18)</f>
        <v>0</v>
      </c>
      <c r="AX17" s="213">
        <f>IF('Indicator Date hidden'!AY18="x","x",$AX$2-'Indicator Date hidden'!AY18)</f>
        <v>0</v>
      </c>
      <c r="AY17" s="213">
        <f>IF('Indicator Date hidden'!AZ18="x","x",$AY$2-'Indicator Date hidden'!AZ18)</f>
        <v>0</v>
      </c>
      <c r="AZ17" s="213">
        <f>IF('Indicator Date hidden'!BA18="x","x",$AZ$2-'Indicator Date hidden'!BA18)</f>
        <v>0</v>
      </c>
      <c r="BA17">
        <f t="shared" si="0"/>
        <v>26</v>
      </c>
      <c r="BB17" s="21">
        <f t="shared" si="1"/>
        <v>0.55319148936170215</v>
      </c>
      <c r="BC17">
        <f t="shared" si="2"/>
        <v>6</v>
      </c>
      <c r="BD17" s="21">
        <f t="shared" si="3"/>
        <v>1.9330112176568308</v>
      </c>
      <c r="BE17" s="283">
        <f t="shared" si="4"/>
        <v>0</v>
      </c>
    </row>
    <row r="18" spans="1:57" x14ac:dyDescent="0.35">
      <c r="A18" t="s">
        <v>8239</v>
      </c>
      <c r="B18" s="213">
        <f>IF('Indicator Date hidden'!C19="x","x",$B$2-'Indicator Date hidden'!C19)</f>
        <v>0</v>
      </c>
      <c r="C18" s="213">
        <f>IF('Indicator Date hidden'!D19="x","x",$C$2-'Indicator Date hidden'!D19)</f>
        <v>0</v>
      </c>
      <c r="D18" s="213">
        <f>IF('Indicator Date hidden'!E19="x","x",$D$2-'Indicator Date hidden'!E19)</f>
        <v>0</v>
      </c>
      <c r="E18" s="213">
        <f>IF('Indicator Date hidden'!F19="x","x",$E$2-'Indicator Date hidden'!F19)</f>
        <v>0</v>
      </c>
      <c r="F18" s="213">
        <f>IF('Indicator Date hidden'!G19="x","x",$F$2-'Indicator Date hidden'!G19)</f>
        <v>0</v>
      </c>
      <c r="G18" s="213">
        <f>IF('Indicator Date hidden'!H19="x","x",$G$2-'Indicator Date hidden'!H19)</f>
        <v>0</v>
      </c>
      <c r="H18" s="213">
        <f>IF('Indicator Date hidden'!I19="x","x",$H$2-'Indicator Date hidden'!I19)</f>
        <v>0</v>
      </c>
      <c r="I18" s="213">
        <f>IF('Indicator Date hidden'!J19="x","x",$I$2-'Indicator Date hidden'!J19)</f>
        <v>0</v>
      </c>
      <c r="J18" s="213">
        <f>IF('Indicator Date hidden'!K19="x","x",$J$2-'Indicator Date hidden'!K19)</f>
        <v>0</v>
      </c>
      <c r="K18" s="213">
        <f>IF('Indicator Date hidden'!L19="x","x",$K$2-'Indicator Date hidden'!L19)</f>
        <v>0</v>
      </c>
      <c r="L18" s="213">
        <f>IF('Indicator Date hidden'!M19="x","x",$L$2-'Indicator Date hidden'!M19)</f>
        <v>0</v>
      </c>
      <c r="M18" s="213">
        <f>IF('Indicator Date hidden'!N19="x","x",$M$2-'Indicator Date hidden'!N19)</f>
        <v>0</v>
      </c>
      <c r="N18" s="213">
        <f>IF('Indicator Date hidden'!O19="x","x",$N$2-'Indicator Date hidden'!O19)</f>
        <v>0</v>
      </c>
      <c r="O18" s="213">
        <f>IF('Indicator Date hidden'!P19="x","x",$O$2-'Indicator Date hidden'!P19)</f>
        <v>0</v>
      </c>
      <c r="P18" s="213">
        <f>IF('Indicator Date hidden'!Q19="x","x",$P$2-'Indicator Date hidden'!Q19)</f>
        <v>0</v>
      </c>
      <c r="Q18" s="213" t="str">
        <f>IF('Indicator Date hidden'!R19="x","x",$Q$2-'Indicator Date hidden'!R19)</f>
        <v>x</v>
      </c>
      <c r="R18" s="213">
        <f>IF('Indicator Date hidden'!S19="x","x",$R$2-'Indicator Date hidden'!S19)</f>
        <v>0</v>
      </c>
      <c r="S18" s="213">
        <f>IF('Indicator Date hidden'!T19="x","x",$S$2-'Indicator Date hidden'!T19)</f>
        <v>0</v>
      </c>
      <c r="T18" s="213">
        <f>IF('Indicator Date hidden'!U19="x","x",$T$2-'Indicator Date hidden'!U19)</f>
        <v>0</v>
      </c>
      <c r="U18" s="213" t="str">
        <f>IF('Indicator Date hidden'!V19="x","x",$U$2-'Indicator Date hidden'!V19)</f>
        <v>x</v>
      </c>
      <c r="V18" s="213">
        <f>IF('Indicator Date hidden'!W19="x","x",$V$2-'Indicator Date hidden'!W19)</f>
        <v>0</v>
      </c>
      <c r="W18" s="213" t="str">
        <f>IF('Indicator Date hidden'!X19="x","x",$W$2-'Indicator Date hidden'!X19)</f>
        <v>x</v>
      </c>
      <c r="X18" s="213">
        <f>IF('Indicator Date hidden'!Y19="x","x",$X$2-'Indicator Date hidden'!Y19)</f>
        <v>1</v>
      </c>
      <c r="Y18" s="213">
        <f>IF('Indicator Date hidden'!Z19="x","x",$Y$2-'Indicator Date hidden'!Z19)</f>
        <v>0</v>
      </c>
      <c r="Z18" s="213">
        <f>IF('Indicator Date hidden'!AA19="x","x",$Z$2-'Indicator Date hidden'!AA19)</f>
        <v>0</v>
      </c>
      <c r="AA18" s="213" t="str">
        <f>IF('Indicator Date hidden'!AB19="x","x",$AA$2-'Indicator Date hidden'!AB19)</f>
        <v>x</v>
      </c>
      <c r="AB18" s="213">
        <f>IF('Indicator Date hidden'!AC19="x","x",$AB$2-'Indicator Date hidden'!AC19)</f>
        <v>0</v>
      </c>
      <c r="AC18" s="213">
        <f>IF('Indicator Date hidden'!AD19="x","x",$AC$2-'Indicator Date hidden'!AD19)</f>
        <v>0</v>
      </c>
      <c r="AD18" s="213" t="str">
        <f>IF('Indicator Date hidden'!AE19="x","x",$AD$2-'Indicator Date hidden'!AE19)</f>
        <v>x</v>
      </c>
      <c r="AE18" s="213">
        <f>IF('Indicator Date hidden'!AF19="x","x",$AE$2-'Indicator Date hidden'!AF19)</f>
        <v>0</v>
      </c>
      <c r="AF18" s="213">
        <f>IF('Indicator Date hidden'!AG19="x","x",$AF$2-'Indicator Date hidden'!AG19)</f>
        <v>1</v>
      </c>
      <c r="AG18" s="213">
        <f>IF('Indicator Date hidden'!AH19="x","x",$AG$2-'Indicator Date hidden'!AH19)</f>
        <v>0</v>
      </c>
      <c r="AH18" s="213">
        <f>IF('Indicator Date hidden'!AI19="x","x",$AH$2-'Indicator Date hidden'!AI19)</f>
        <v>0</v>
      </c>
      <c r="AI18" s="213">
        <f>IF('Indicator Date hidden'!AJ19="x","x",$AI$2-'Indicator Date hidden'!AJ19)</f>
        <v>0</v>
      </c>
      <c r="AJ18" s="213" t="str">
        <f>IF('Indicator Date hidden'!AK19="x","x",$AJ$2-'Indicator Date hidden'!AK19)</f>
        <v>x</v>
      </c>
      <c r="AK18" s="213">
        <f>IF('Indicator Date hidden'!AL19="x","x",$AK$2-'Indicator Date hidden'!AL19)</f>
        <v>1</v>
      </c>
      <c r="AL18" s="213">
        <f>IF('Indicator Date hidden'!AM19="x","x",$AL$2-'Indicator Date hidden'!AM19)</f>
        <v>0</v>
      </c>
      <c r="AM18" s="213">
        <f>IF('Indicator Date hidden'!AN19="x","x",$AM$2-'Indicator Date hidden'!AN19)</f>
        <v>0</v>
      </c>
      <c r="AN18" s="213">
        <f>IF('Indicator Date hidden'!AO19="x","x",$AN$2-'Indicator Date hidden'!AO19)</f>
        <v>0</v>
      </c>
      <c r="AO18" s="213">
        <f>IF('Indicator Date hidden'!AP19="x","x",$AO$2-'Indicator Date hidden'!AP19)</f>
        <v>0</v>
      </c>
      <c r="AP18" s="213">
        <f>IF('Indicator Date hidden'!AQ19="x","x",$AP$2-'Indicator Date hidden'!AQ19)</f>
        <v>0</v>
      </c>
      <c r="AQ18" s="213" t="str">
        <f>IF('Indicator Date hidden'!AR19="x","x",$AQ$2-'Indicator Date hidden'!AR19)</f>
        <v>x</v>
      </c>
      <c r="AR18" s="213">
        <f>IF('Indicator Date hidden'!AS19="x","x",$AR$2-'Indicator Date hidden'!AS19)</f>
        <v>0</v>
      </c>
      <c r="AS18" s="213">
        <f>IF('Indicator Date hidden'!AT19="x","x",$AS$2-'Indicator Date hidden'!AT19)</f>
        <v>0</v>
      </c>
      <c r="AT18" s="213">
        <f>IF('Indicator Date hidden'!AU19="x","x",$AT$2-'Indicator Date hidden'!AU19)</f>
        <v>0</v>
      </c>
      <c r="AU18" s="213" t="str">
        <f>IF('Indicator Date hidden'!AV19="x","x",$AU$2-'Indicator Date hidden'!AV19)</f>
        <v>x</v>
      </c>
      <c r="AV18" s="213">
        <f>IF('Indicator Date hidden'!AW19="x","x",$AV$2-'Indicator Date hidden'!AW19)</f>
        <v>0</v>
      </c>
      <c r="AW18" s="213">
        <f>IF('Indicator Date hidden'!AX19="x","x",$AW$2-'Indicator Date hidden'!AX19)</f>
        <v>0</v>
      </c>
      <c r="AX18" s="213">
        <f>IF('Indicator Date hidden'!AY19="x","x",$AX$2-'Indicator Date hidden'!AY19)</f>
        <v>0</v>
      </c>
      <c r="AY18" s="213">
        <f>IF('Indicator Date hidden'!AZ19="x","x",$AY$2-'Indicator Date hidden'!AZ19)</f>
        <v>0</v>
      </c>
      <c r="AZ18" s="213">
        <f>IF('Indicator Date hidden'!BA19="x","x",$AZ$2-'Indicator Date hidden'!BA19)</f>
        <v>0</v>
      </c>
      <c r="BA18">
        <f t="shared" si="0"/>
        <v>3</v>
      </c>
      <c r="BB18" s="21">
        <f t="shared" si="1"/>
        <v>6.9767441860465115E-2</v>
      </c>
      <c r="BC18">
        <f t="shared" si="2"/>
        <v>3</v>
      </c>
      <c r="BD18" s="21">
        <f t="shared" si="3"/>
        <v>0.25475467790937961</v>
      </c>
      <c r="BE18" s="283">
        <f t="shared" si="4"/>
        <v>0</v>
      </c>
    </row>
    <row r="19" spans="1:57" x14ac:dyDescent="0.35">
      <c r="A19" t="s">
        <v>8255</v>
      </c>
      <c r="B19" s="213">
        <f>IF('Indicator Date hidden'!C20="x","x",$B$2-'Indicator Date hidden'!C20)</f>
        <v>0</v>
      </c>
      <c r="C19" s="213">
        <f>IF('Indicator Date hidden'!D20="x","x",$C$2-'Indicator Date hidden'!D20)</f>
        <v>0</v>
      </c>
      <c r="D19" s="213">
        <f>IF('Indicator Date hidden'!E20="x","x",$D$2-'Indicator Date hidden'!E20)</f>
        <v>0</v>
      </c>
      <c r="E19" s="213">
        <f>IF('Indicator Date hidden'!F20="x","x",$E$2-'Indicator Date hidden'!F20)</f>
        <v>0</v>
      </c>
      <c r="F19" s="213">
        <f>IF('Indicator Date hidden'!G20="x","x",$F$2-'Indicator Date hidden'!G20)</f>
        <v>0</v>
      </c>
      <c r="G19" s="213">
        <f>IF('Indicator Date hidden'!H20="x","x",$G$2-'Indicator Date hidden'!H20)</f>
        <v>0</v>
      </c>
      <c r="H19" s="213">
        <f>IF('Indicator Date hidden'!I20="x","x",$H$2-'Indicator Date hidden'!I20)</f>
        <v>0</v>
      </c>
      <c r="I19" s="213">
        <f>IF('Indicator Date hidden'!J20="x","x",$I$2-'Indicator Date hidden'!J20)</f>
        <v>0</v>
      </c>
      <c r="J19" s="213">
        <f>IF('Indicator Date hidden'!K20="x","x",$J$2-'Indicator Date hidden'!K20)</f>
        <v>0</v>
      </c>
      <c r="K19" s="213">
        <f>IF('Indicator Date hidden'!L20="x","x",$K$2-'Indicator Date hidden'!L20)</f>
        <v>0</v>
      </c>
      <c r="L19" s="213">
        <f>IF('Indicator Date hidden'!M20="x","x",$L$2-'Indicator Date hidden'!M20)</f>
        <v>0</v>
      </c>
      <c r="M19" s="213">
        <f>IF('Indicator Date hidden'!N20="x","x",$M$2-'Indicator Date hidden'!N20)</f>
        <v>0</v>
      </c>
      <c r="N19" s="213">
        <f>IF('Indicator Date hidden'!O20="x","x",$N$2-'Indicator Date hidden'!O20)</f>
        <v>0</v>
      </c>
      <c r="O19" s="213">
        <f>IF('Indicator Date hidden'!P20="x","x",$O$2-'Indicator Date hidden'!P20)</f>
        <v>0</v>
      </c>
      <c r="P19" s="213">
        <f>IF('Indicator Date hidden'!Q20="x","x",$P$2-'Indicator Date hidden'!Q20)</f>
        <v>0</v>
      </c>
      <c r="Q19" s="213">
        <f>IF('Indicator Date hidden'!R20="x","x",$Q$2-'Indicator Date hidden'!R20)</f>
        <v>3</v>
      </c>
      <c r="R19" s="213">
        <f>IF('Indicator Date hidden'!S20="x","x",$R$2-'Indicator Date hidden'!S20)</f>
        <v>0</v>
      </c>
      <c r="S19" s="213">
        <f>IF('Indicator Date hidden'!T20="x","x",$S$2-'Indicator Date hidden'!T20)</f>
        <v>0</v>
      </c>
      <c r="T19" s="213">
        <f>IF('Indicator Date hidden'!U20="x","x",$T$2-'Indicator Date hidden'!U20)</f>
        <v>0</v>
      </c>
      <c r="U19" s="213">
        <f>IF('Indicator Date hidden'!V20="x","x",$U$2-'Indicator Date hidden'!V20)</f>
        <v>0</v>
      </c>
      <c r="V19" s="213">
        <f>IF('Indicator Date hidden'!W20="x","x",$V$2-'Indicator Date hidden'!W20)</f>
        <v>0</v>
      </c>
      <c r="W19" s="213">
        <f>IF('Indicator Date hidden'!X20="x","x",$W$2-'Indicator Date hidden'!X20)</f>
        <v>3</v>
      </c>
      <c r="X19" s="213">
        <f>IF('Indicator Date hidden'!Y20="x","x",$X$2-'Indicator Date hidden'!Y20)</f>
        <v>4</v>
      </c>
      <c r="Y19" s="213">
        <f>IF('Indicator Date hidden'!Z20="x","x",$Y$2-'Indicator Date hidden'!Z20)</f>
        <v>0</v>
      </c>
      <c r="Z19" s="213">
        <f>IF('Indicator Date hidden'!AA20="x","x",$Z$2-'Indicator Date hidden'!AA20)</f>
        <v>0</v>
      </c>
      <c r="AA19" s="213">
        <f>IF('Indicator Date hidden'!AB20="x","x",$AA$2-'Indicator Date hidden'!AB20)</f>
        <v>0</v>
      </c>
      <c r="AB19" s="213">
        <f>IF('Indicator Date hidden'!AC20="x","x",$AB$2-'Indicator Date hidden'!AC20)</f>
        <v>0</v>
      </c>
      <c r="AC19" s="213">
        <f>IF('Indicator Date hidden'!AD20="x","x",$AC$2-'Indicator Date hidden'!AD20)</f>
        <v>0</v>
      </c>
      <c r="AD19" s="213">
        <f>IF('Indicator Date hidden'!AE20="x","x",$AD$2-'Indicator Date hidden'!AE20)</f>
        <v>0</v>
      </c>
      <c r="AE19" s="213">
        <f>IF('Indicator Date hidden'!AF20="x","x",$AE$2-'Indicator Date hidden'!AF20)</f>
        <v>0</v>
      </c>
      <c r="AF19" s="213" t="str">
        <f>IF('Indicator Date hidden'!AG20="x","x",$AF$2-'Indicator Date hidden'!AG20)</f>
        <v>x</v>
      </c>
      <c r="AG19" s="213">
        <f>IF('Indicator Date hidden'!AH20="x","x",$AG$2-'Indicator Date hidden'!AH20)</f>
        <v>0</v>
      </c>
      <c r="AH19" s="213">
        <f>IF('Indicator Date hidden'!AI20="x","x",$AH$2-'Indicator Date hidden'!AI20)</f>
        <v>0</v>
      </c>
      <c r="AI19" s="213">
        <f>IF('Indicator Date hidden'!AJ20="x","x",$AI$2-'Indicator Date hidden'!AJ20)</f>
        <v>0</v>
      </c>
      <c r="AJ19" s="213" t="str">
        <f>IF('Indicator Date hidden'!AK20="x","x",$AJ$2-'Indicator Date hidden'!AK20)</f>
        <v>x</v>
      </c>
      <c r="AK19" s="213">
        <f>IF('Indicator Date hidden'!AL20="x","x",$AK$2-'Indicator Date hidden'!AL20)</f>
        <v>1</v>
      </c>
      <c r="AL19" s="213">
        <f>IF('Indicator Date hidden'!AM20="x","x",$AL$2-'Indicator Date hidden'!AM20)</f>
        <v>0</v>
      </c>
      <c r="AM19" s="213">
        <f>IF('Indicator Date hidden'!AN20="x","x",$AM$2-'Indicator Date hidden'!AN20)</f>
        <v>0</v>
      </c>
      <c r="AN19" s="213">
        <f>IF('Indicator Date hidden'!AO20="x","x",$AN$2-'Indicator Date hidden'!AO20)</f>
        <v>0</v>
      </c>
      <c r="AO19" s="213" t="str">
        <f>IF('Indicator Date hidden'!AP20="x","x",$AO$2-'Indicator Date hidden'!AP20)</f>
        <v>x</v>
      </c>
      <c r="AP19" s="213">
        <f>IF('Indicator Date hidden'!AQ20="x","x",$AP$2-'Indicator Date hidden'!AQ20)</f>
        <v>2</v>
      </c>
      <c r="AQ19" s="213" t="str">
        <f>IF('Indicator Date hidden'!AR20="x","x",$AQ$2-'Indicator Date hidden'!AR20)</f>
        <v>x</v>
      </c>
      <c r="AR19" s="213">
        <f>IF('Indicator Date hidden'!AS20="x","x",$AR$2-'Indicator Date hidden'!AS20)</f>
        <v>0</v>
      </c>
      <c r="AS19" s="213" t="str">
        <f>IF('Indicator Date hidden'!AT20="x","x",$AS$2-'Indicator Date hidden'!AT20)</f>
        <v>x</v>
      </c>
      <c r="AT19" s="213">
        <f>IF('Indicator Date hidden'!AU20="x","x",$AT$2-'Indicator Date hidden'!AU20)</f>
        <v>0</v>
      </c>
      <c r="AU19" s="213" t="str">
        <f>IF('Indicator Date hidden'!AV20="x","x",$AU$2-'Indicator Date hidden'!AV20)</f>
        <v>x</v>
      </c>
      <c r="AV19" s="213">
        <f>IF('Indicator Date hidden'!AW20="x","x",$AV$2-'Indicator Date hidden'!AW20)</f>
        <v>0</v>
      </c>
      <c r="AW19" s="213">
        <f>IF('Indicator Date hidden'!AX20="x","x",$AW$2-'Indicator Date hidden'!AX20)</f>
        <v>0</v>
      </c>
      <c r="AX19" s="213">
        <f>IF('Indicator Date hidden'!AY20="x","x",$AX$2-'Indicator Date hidden'!AY20)</f>
        <v>0</v>
      </c>
      <c r="AY19" s="213">
        <f>IF('Indicator Date hidden'!AZ20="x","x",$AY$2-'Indicator Date hidden'!AZ20)</f>
        <v>0</v>
      </c>
      <c r="AZ19" s="213">
        <f>IF('Indicator Date hidden'!BA20="x","x",$AZ$2-'Indicator Date hidden'!BA20)</f>
        <v>0</v>
      </c>
      <c r="BA19">
        <f t="shared" si="0"/>
        <v>13</v>
      </c>
      <c r="BB19" s="21">
        <f t="shared" si="1"/>
        <v>0.28888888888888886</v>
      </c>
      <c r="BC19">
        <f t="shared" si="2"/>
        <v>5</v>
      </c>
      <c r="BD19" s="21">
        <f t="shared" si="3"/>
        <v>0.88499145563288339</v>
      </c>
      <c r="BE19" s="283">
        <f t="shared" si="4"/>
        <v>0</v>
      </c>
    </row>
    <row r="20" spans="1:57" x14ac:dyDescent="0.35">
      <c r="A20" t="s">
        <v>8241</v>
      </c>
      <c r="B20" s="213">
        <f>IF('Indicator Date hidden'!C21="x","x",$B$2-'Indicator Date hidden'!C21)</f>
        <v>0</v>
      </c>
      <c r="C20" s="213">
        <f>IF('Indicator Date hidden'!D21="x","x",$C$2-'Indicator Date hidden'!D21)</f>
        <v>0</v>
      </c>
      <c r="D20" s="213">
        <f>IF('Indicator Date hidden'!E21="x","x",$D$2-'Indicator Date hidden'!E21)</f>
        <v>0</v>
      </c>
      <c r="E20" s="213">
        <f>IF('Indicator Date hidden'!F21="x","x",$E$2-'Indicator Date hidden'!F21)</f>
        <v>0</v>
      </c>
      <c r="F20" s="213">
        <f>IF('Indicator Date hidden'!G21="x","x",$F$2-'Indicator Date hidden'!G21)</f>
        <v>0</v>
      </c>
      <c r="G20" s="213">
        <f>IF('Indicator Date hidden'!H21="x","x",$G$2-'Indicator Date hidden'!H21)</f>
        <v>0</v>
      </c>
      <c r="H20" s="213">
        <f>IF('Indicator Date hidden'!I21="x","x",$H$2-'Indicator Date hidden'!I21)</f>
        <v>0</v>
      </c>
      <c r="I20" s="213">
        <f>IF('Indicator Date hidden'!J21="x","x",$I$2-'Indicator Date hidden'!J21)</f>
        <v>0</v>
      </c>
      <c r="J20" s="213">
        <f>IF('Indicator Date hidden'!K21="x","x",$J$2-'Indicator Date hidden'!K21)</f>
        <v>0</v>
      </c>
      <c r="K20" s="213">
        <f>IF('Indicator Date hidden'!L21="x","x",$K$2-'Indicator Date hidden'!L21)</f>
        <v>0</v>
      </c>
      <c r="L20" s="213">
        <f>IF('Indicator Date hidden'!M21="x","x",$L$2-'Indicator Date hidden'!M21)</f>
        <v>0</v>
      </c>
      <c r="M20" s="213">
        <f>IF('Indicator Date hidden'!N21="x","x",$M$2-'Indicator Date hidden'!N21)</f>
        <v>0</v>
      </c>
      <c r="N20" s="213">
        <f>IF('Indicator Date hidden'!O21="x","x",$N$2-'Indicator Date hidden'!O21)</f>
        <v>0</v>
      </c>
      <c r="O20" s="213">
        <f>IF('Indicator Date hidden'!P21="x","x",$O$2-'Indicator Date hidden'!P21)</f>
        <v>0</v>
      </c>
      <c r="P20" s="213">
        <f>IF('Indicator Date hidden'!Q21="x","x",$P$2-'Indicator Date hidden'!Q21)</f>
        <v>0</v>
      </c>
      <c r="Q20" s="213">
        <f>IF('Indicator Date hidden'!R21="x","x",$Q$2-'Indicator Date hidden'!R21)</f>
        <v>2</v>
      </c>
      <c r="R20" s="213">
        <f>IF('Indicator Date hidden'!S21="x","x",$R$2-'Indicator Date hidden'!S21)</f>
        <v>0</v>
      </c>
      <c r="S20" s="213">
        <f>IF('Indicator Date hidden'!T21="x","x",$S$2-'Indicator Date hidden'!T21)</f>
        <v>0</v>
      </c>
      <c r="T20" s="213">
        <f>IF('Indicator Date hidden'!U21="x","x",$T$2-'Indicator Date hidden'!U21)</f>
        <v>0</v>
      </c>
      <c r="U20" s="213">
        <f>IF('Indicator Date hidden'!V21="x","x",$U$2-'Indicator Date hidden'!V21)</f>
        <v>0</v>
      </c>
      <c r="V20" s="213">
        <f>IF('Indicator Date hidden'!W21="x","x",$V$2-'Indicator Date hidden'!W21)</f>
        <v>0</v>
      </c>
      <c r="W20" s="213">
        <f>IF('Indicator Date hidden'!X21="x","x",$W$2-'Indicator Date hidden'!X21)</f>
        <v>0</v>
      </c>
      <c r="X20" s="213">
        <f>IF('Indicator Date hidden'!Y21="x","x",$X$2-'Indicator Date hidden'!Y21)</f>
        <v>4</v>
      </c>
      <c r="Y20" s="213">
        <f>IF('Indicator Date hidden'!Z21="x","x",$Y$2-'Indicator Date hidden'!Z21)</f>
        <v>0</v>
      </c>
      <c r="Z20" s="213">
        <f>IF('Indicator Date hidden'!AA21="x","x",$Z$2-'Indicator Date hidden'!AA21)</f>
        <v>0</v>
      </c>
      <c r="AA20" s="213">
        <f>IF('Indicator Date hidden'!AB21="x","x",$AA$2-'Indicator Date hidden'!AB21)</f>
        <v>0</v>
      </c>
      <c r="AB20" s="213">
        <f>IF('Indicator Date hidden'!AC21="x","x",$AB$2-'Indicator Date hidden'!AC21)</f>
        <v>0</v>
      </c>
      <c r="AC20" s="213">
        <f>IF('Indicator Date hidden'!AD21="x","x",$AC$2-'Indicator Date hidden'!AD21)</f>
        <v>0</v>
      </c>
      <c r="AD20" s="213">
        <f>IF('Indicator Date hidden'!AE21="x","x",$AD$2-'Indicator Date hidden'!AE21)</f>
        <v>0</v>
      </c>
      <c r="AE20" s="213">
        <f>IF('Indicator Date hidden'!AF21="x","x",$AE$2-'Indicator Date hidden'!AF21)</f>
        <v>0</v>
      </c>
      <c r="AF20" s="213">
        <f>IF('Indicator Date hidden'!AG21="x","x",$AF$2-'Indicator Date hidden'!AG21)</f>
        <v>2</v>
      </c>
      <c r="AG20" s="213">
        <f>IF('Indicator Date hidden'!AH21="x","x",$AG$2-'Indicator Date hidden'!AH21)</f>
        <v>0</v>
      </c>
      <c r="AH20" s="213">
        <f>IF('Indicator Date hidden'!AI21="x","x",$AH$2-'Indicator Date hidden'!AI21)</f>
        <v>0</v>
      </c>
      <c r="AI20" s="213">
        <f>IF('Indicator Date hidden'!AJ21="x","x",$AI$2-'Indicator Date hidden'!AJ21)</f>
        <v>0</v>
      </c>
      <c r="AJ20" s="213" t="str">
        <f>IF('Indicator Date hidden'!AK21="x","x",$AJ$2-'Indicator Date hidden'!AK21)</f>
        <v>x</v>
      </c>
      <c r="AK20" s="213">
        <f>IF('Indicator Date hidden'!AL21="x","x",$AK$2-'Indicator Date hidden'!AL21)</f>
        <v>1</v>
      </c>
      <c r="AL20" s="213">
        <f>IF('Indicator Date hidden'!AM21="x","x",$AL$2-'Indicator Date hidden'!AM21)</f>
        <v>0</v>
      </c>
      <c r="AM20" s="213">
        <f>IF('Indicator Date hidden'!AN21="x","x",$AM$2-'Indicator Date hidden'!AN21)</f>
        <v>0</v>
      </c>
      <c r="AN20" s="213">
        <f>IF('Indicator Date hidden'!AO21="x","x",$AN$2-'Indicator Date hidden'!AO21)</f>
        <v>0</v>
      </c>
      <c r="AO20" s="213">
        <f>IF('Indicator Date hidden'!AP21="x","x",$AO$2-'Indicator Date hidden'!AP21)</f>
        <v>0</v>
      </c>
      <c r="AP20" s="213">
        <f>IF('Indicator Date hidden'!AQ21="x","x",$AP$2-'Indicator Date hidden'!AQ21)</f>
        <v>0</v>
      </c>
      <c r="AQ20" s="213">
        <f>IF('Indicator Date hidden'!AR21="x","x",$AQ$2-'Indicator Date hidden'!AR21)</f>
        <v>0</v>
      </c>
      <c r="AR20" s="213">
        <f>IF('Indicator Date hidden'!AS21="x","x",$AR$2-'Indicator Date hidden'!AS21)</f>
        <v>0</v>
      </c>
      <c r="AS20" s="213">
        <f>IF('Indicator Date hidden'!AT21="x","x",$AS$2-'Indicator Date hidden'!AT21)</f>
        <v>0</v>
      </c>
      <c r="AT20" s="213">
        <f>IF('Indicator Date hidden'!AU21="x","x",$AT$2-'Indicator Date hidden'!AU21)</f>
        <v>0</v>
      </c>
      <c r="AU20" s="213">
        <f>IF('Indicator Date hidden'!AV21="x","x",$AU$2-'Indicator Date hidden'!AV21)</f>
        <v>8</v>
      </c>
      <c r="AV20" s="213">
        <f>IF('Indicator Date hidden'!AW21="x","x",$AV$2-'Indicator Date hidden'!AW21)</f>
        <v>0</v>
      </c>
      <c r="AW20" s="213">
        <f>IF('Indicator Date hidden'!AX21="x","x",$AW$2-'Indicator Date hidden'!AX21)</f>
        <v>0</v>
      </c>
      <c r="AX20" s="213">
        <f>IF('Indicator Date hidden'!AY21="x","x",$AX$2-'Indicator Date hidden'!AY21)</f>
        <v>0</v>
      </c>
      <c r="AY20" s="213">
        <f>IF('Indicator Date hidden'!AZ21="x","x",$AY$2-'Indicator Date hidden'!AZ21)</f>
        <v>0</v>
      </c>
      <c r="AZ20" s="213">
        <f>IF('Indicator Date hidden'!BA21="x","x",$AZ$2-'Indicator Date hidden'!BA21)</f>
        <v>0</v>
      </c>
      <c r="BA20">
        <f t="shared" si="0"/>
        <v>17</v>
      </c>
      <c r="BB20" s="21">
        <f t="shared" si="1"/>
        <v>0.34</v>
      </c>
      <c r="BC20">
        <f t="shared" si="2"/>
        <v>5</v>
      </c>
      <c r="BD20" s="21">
        <f t="shared" si="3"/>
        <v>1.290116273829611</v>
      </c>
      <c r="BE20" s="283">
        <f t="shared" si="4"/>
        <v>0</v>
      </c>
    </row>
    <row r="21" spans="1:57" x14ac:dyDescent="0.35">
      <c r="A21" t="s">
        <v>8264</v>
      </c>
      <c r="B21" s="213">
        <f>IF('Indicator Date hidden'!C22="x","x",$B$2-'Indicator Date hidden'!C22)</f>
        <v>0</v>
      </c>
      <c r="C21" s="213">
        <f>IF('Indicator Date hidden'!D22="x","x",$C$2-'Indicator Date hidden'!D22)</f>
        <v>0</v>
      </c>
      <c r="D21" s="213">
        <f>IF('Indicator Date hidden'!E22="x","x",$D$2-'Indicator Date hidden'!E22)</f>
        <v>0</v>
      </c>
      <c r="E21" s="213">
        <f>IF('Indicator Date hidden'!F22="x","x",$E$2-'Indicator Date hidden'!F22)</f>
        <v>0</v>
      </c>
      <c r="F21" s="213">
        <f>IF('Indicator Date hidden'!G22="x","x",$F$2-'Indicator Date hidden'!G22)</f>
        <v>0</v>
      </c>
      <c r="G21" s="213">
        <f>IF('Indicator Date hidden'!H22="x","x",$G$2-'Indicator Date hidden'!H22)</f>
        <v>0</v>
      </c>
      <c r="H21" s="213">
        <f>IF('Indicator Date hidden'!I22="x","x",$H$2-'Indicator Date hidden'!I22)</f>
        <v>0</v>
      </c>
      <c r="I21" s="213">
        <f>IF('Indicator Date hidden'!J22="x","x",$I$2-'Indicator Date hidden'!J22)</f>
        <v>0</v>
      </c>
      <c r="J21" s="213">
        <f>IF('Indicator Date hidden'!K22="x","x",$J$2-'Indicator Date hidden'!K22)</f>
        <v>0</v>
      </c>
      <c r="K21" s="213">
        <f>IF('Indicator Date hidden'!L22="x","x",$K$2-'Indicator Date hidden'!L22)</f>
        <v>0</v>
      </c>
      <c r="L21" s="213">
        <f>IF('Indicator Date hidden'!M22="x","x",$L$2-'Indicator Date hidden'!M22)</f>
        <v>0</v>
      </c>
      <c r="M21" s="213">
        <f>IF('Indicator Date hidden'!N22="x","x",$M$2-'Indicator Date hidden'!N22)</f>
        <v>0</v>
      </c>
      <c r="N21" s="213">
        <f>IF('Indicator Date hidden'!O22="x","x",$N$2-'Indicator Date hidden'!O22)</f>
        <v>0</v>
      </c>
      <c r="O21" s="213">
        <f>IF('Indicator Date hidden'!P22="x","x",$O$2-'Indicator Date hidden'!P22)</f>
        <v>0</v>
      </c>
      <c r="P21" s="213">
        <f>IF('Indicator Date hidden'!Q22="x","x",$P$2-'Indicator Date hidden'!Q22)</f>
        <v>0</v>
      </c>
      <c r="Q21" s="213">
        <f>IF('Indicator Date hidden'!R22="x","x",$Q$2-'Indicator Date hidden'!R22)</f>
        <v>4</v>
      </c>
      <c r="R21" s="213">
        <f>IF('Indicator Date hidden'!S22="x","x",$R$2-'Indicator Date hidden'!S22)</f>
        <v>0</v>
      </c>
      <c r="S21" s="213">
        <f>IF('Indicator Date hidden'!T22="x","x",$S$2-'Indicator Date hidden'!T22)</f>
        <v>0</v>
      </c>
      <c r="T21" s="213">
        <f>IF('Indicator Date hidden'!U22="x","x",$T$2-'Indicator Date hidden'!U22)</f>
        <v>0</v>
      </c>
      <c r="U21" s="213">
        <f>IF('Indicator Date hidden'!V22="x","x",$U$2-'Indicator Date hidden'!V22)</f>
        <v>0</v>
      </c>
      <c r="V21" s="213">
        <f>IF('Indicator Date hidden'!W22="x","x",$V$2-'Indicator Date hidden'!W22)</f>
        <v>0</v>
      </c>
      <c r="W21" s="213">
        <f>IF('Indicator Date hidden'!X22="x","x",$W$2-'Indicator Date hidden'!X22)</f>
        <v>4</v>
      </c>
      <c r="X21" s="213">
        <f>IF('Indicator Date hidden'!Y22="x","x",$X$2-'Indicator Date hidden'!Y22)</f>
        <v>2</v>
      </c>
      <c r="Y21" s="213">
        <f>IF('Indicator Date hidden'!Z22="x","x",$Y$2-'Indicator Date hidden'!Z22)</f>
        <v>0</v>
      </c>
      <c r="Z21" s="213">
        <f>IF('Indicator Date hidden'!AA22="x","x",$Z$2-'Indicator Date hidden'!AA22)</f>
        <v>0</v>
      </c>
      <c r="AA21" s="213">
        <f>IF('Indicator Date hidden'!AB22="x","x",$AA$2-'Indicator Date hidden'!AB22)</f>
        <v>1</v>
      </c>
      <c r="AB21" s="213">
        <f>IF('Indicator Date hidden'!AC22="x","x",$AB$2-'Indicator Date hidden'!AC22)</f>
        <v>0</v>
      </c>
      <c r="AC21" s="213">
        <f>IF('Indicator Date hidden'!AD22="x","x",$AC$2-'Indicator Date hidden'!AD22)</f>
        <v>0</v>
      </c>
      <c r="AD21" s="213">
        <f>IF('Indicator Date hidden'!AE22="x","x",$AD$2-'Indicator Date hidden'!AE22)</f>
        <v>0</v>
      </c>
      <c r="AE21" s="213">
        <f>IF('Indicator Date hidden'!AF22="x","x",$AE$2-'Indicator Date hidden'!AF22)</f>
        <v>0</v>
      </c>
      <c r="AF21" s="213">
        <f>IF('Indicator Date hidden'!AG22="x","x",$AF$2-'Indicator Date hidden'!AG22)</f>
        <v>1</v>
      </c>
      <c r="AG21" s="213">
        <f>IF('Indicator Date hidden'!AH22="x","x",$AG$2-'Indicator Date hidden'!AH22)</f>
        <v>0</v>
      </c>
      <c r="AH21" s="213">
        <f>IF('Indicator Date hidden'!AI22="x","x",$AH$2-'Indicator Date hidden'!AI22)</f>
        <v>0</v>
      </c>
      <c r="AI21" s="213">
        <f>IF('Indicator Date hidden'!AJ22="x","x",$AI$2-'Indicator Date hidden'!AJ22)</f>
        <v>0</v>
      </c>
      <c r="AJ21" s="213" t="str">
        <f>IF('Indicator Date hidden'!AK22="x","x",$AJ$2-'Indicator Date hidden'!AK22)</f>
        <v>x</v>
      </c>
      <c r="AK21" s="213" t="str">
        <f>IF('Indicator Date hidden'!AL22="x","x",$AK$2-'Indicator Date hidden'!AL22)</f>
        <v>x</v>
      </c>
      <c r="AL21" s="213">
        <f>IF('Indicator Date hidden'!AM22="x","x",$AL$2-'Indicator Date hidden'!AM22)</f>
        <v>0</v>
      </c>
      <c r="AM21" s="213">
        <f>IF('Indicator Date hidden'!AN22="x","x",$AM$2-'Indicator Date hidden'!AN22)</f>
        <v>0</v>
      </c>
      <c r="AN21" s="213">
        <f>IF('Indicator Date hidden'!AO22="x","x",$AN$2-'Indicator Date hidden'!AO22)</f>
        <v>0</v>
      </c>
      <c r="AO21" s="213">
        <f>IF('Indicator Date hidden'!AP22="x","x",$AO$2-'Indicator Date hidden'!AP22)</f>
        <v>0</v>
      </c>
      <c r="AP21" s="213">
        <f>IF('Indicator Date hidden'!AQ22="x","x",$AP$2-'Indicator Date hidden'!AQ22)</f>
        <v>0</v>
      </c>
      <c r="AQ21" s="213">
        <f>IF('Indicator Date hidden'!AR22="x","x",$AQ$2-'Indicator Date hidden'!AR22)</f>
        <v>0</v>
      </c>
      <c r="AR21" s="213">
        <f>IF('Indicator Date hidden'!AS22="x","x",$AR$2-'Indicator Date hidden'!AS22)</f>
        <v>0</v>
      </c>
      <c r="AS21" s="213">
        <f>IF('Indicator Date hidden'!AT22="x","x",$AS$2-'Indicator Date hidden'!AT22)</f>
        <v>0</v>
      </c>
      <c r="AT21" s="213">
        <f>IF('Indicator Date hidden'!AU22="x","x",$AT$2-'Indicator Date hidden'!AU22)</f>
        <v>0</v>
      </c>
      <c r="AU21" s="213" t="str">
        <f>IF('Indicator Date hidden'!AV22="x","x",$AU$2-'Indicator Date hidden'!AV22)</f>
        <v>x</v>
      </c>
      <c r="AV21" s="213">
        <f>IF('Indicator Date hidden'!AW22="x","x",$AV$2-'Indicator Date hidden'!AW22)</f>
        <v>0</v>
      </c>
      <c r="AW21" s="213">
        <f>IF('Indicator Date hidden'!AX22="x","x",$AW$2-'Indicator Date hidden'!AX22)</f>
        <v>0</v>
      </c>
      <c r="AX21" s="213">
        <f>IF('Indicator Date hidden'!AY22="x","x",$AX$2-'Indicator Date hidden'!AY22)</f>
        <v>0</v>
      </c>
      <c r="AY21" s="213">
        <f>IF('Indicator Date hidden'!AZ22="x","x",$AY$2-'Indicator Date hidden'!AZ22)</f>
        <v>0</v>
      </c>
      <c r="AZ21" s="213">
        <f>IF('Indicator Date hidden'!BA22="x","x",$AZ$2-'Indicator Date hidden'!BA22)</f>
        <v>0</v>
      </c>
      <c r="BA21">
        <f t="shared" si="0"/>
        <v>12</v>
      </c>
      <c r="BB21" s="21">
        <f t="shared" si="1"/>
        <v>0.25</v>
      </c>
      <c r="BC21">
        <f t="shared" si="2"/>
        <v>5</v>
      </c>
      <c r="BD21" s="21">
        <f t="shared" si="3"/>
        <v>0.8539125638299665</v>
      </c>
      <c r="BE21" s="283">
        <f t="shared" si="4"/>
        <v>0</v>
      </c>
    </row>
    <row r="22" spans="1:57" x14ac:dyDescent="0.35">
      <c r="A22" t="s">
        <v>8257</v>
      </c>
      <c r="B22" s="213">
        <f>IF('Indicator Date hidden'!C23="x","x",$B$2-'Indicator Date hidden'!C23)</f>
        <v>0</v>
      </c>
      <c r="C22" s="213">
        <f>IF('Indicator Date hidden'!D23="x","x",$C$2-'Indicator Date hidden'!D23)</f>
        <v>0</v>
      </c>
      <c r="D22" s="213">
        <f>IF('Indicator Date hidden'!E23="x","x",$D$2-'Indicator Date hidden'!E23)</f>
        <v>0</v>
      </c>
      <c r="E22" s="213">
        <f>IF('Indicator Date hidden'!F23="x","x",$E$2-'Indicator Date hidden'!F23)</f>
        <v>0</v>
      </c>
      <c r="F22" s="213">
        <f>IF('Indicator Date hidden'!G23="x","x",$F$2-'Indicator Date hidden'!G23)</f>
        <v>0</v>
      </c>
      <c r="G22" s="213">
        <f>IF('Indicator Date hidden'!H23="x","x",$G$2-'Indicator Date hidden'!H23)</f>
        <v>0</v>
      </c>
      <c r="H22" s="213">
        <f>IF('Indicator Date hidden'!I23="x","x",$H$2-'Indicator Date hidden'!I23)</f>
        <v>0</v>
      </c>
      <c r="I22" s="213">
        <f>IF('Indicator Date hidden'!J23="x","x",$I$2-'Indicator Date hidden'!J23)</f>
        <v>0</v>
      </c>
      <c r="J22" s="213">
        <f>IF('Indicator Date hidden'!K23="x","x",$J$2-'Indicator Date hidden'!K23)</f>
        <v>0</v>
      </c>
      <c r="K22" s="213">
        <f>IF('Indicator Date hidden'!L23="x","x",$K$2-'Indicator Date hidden'!L23)</f>
        <v>0</v>
      </c>
      <c r="L22" s="213">
        <f>IF('Indicator Date hidden'!M23="x","x",$L$2-'Indicator Date hidden'!M23)</f>
        <v>0</v>
      </c>
      <c r="M22" s="213">
        <f>IF('Indicator Date hidden'!N23="x","x",$M$2-'Indicator Date hidden'!N23)</f>
        <v>0</v>
      </c>
      <c r="N22" s="213">
        <f>IF('Indicator Date hidden'!O23="x","x",$N$2-'Indicator Date hidden'!O23)</f>
        <v>0</v>
      </c>
      <c r="O22" s="213">
        <f>IF('Indicator Date hidden'!P23="x","x",$O$2-'Indicator Date hidden'!P23)</f>
        <v>0</v>
      </c>
      <c r="P22" s="213">
        <f>IF('Indicator Date hidden'!Q23="x","x",$P$2-'Indicator Date hidden'!Q23)</f>
        <v>0</v>
      </c>
      <c r="Q22" s="213">
        <f>IF('Indicator Date hidden'!R23="x","x",$Q$2-'Indicator Date hidden'!R23)</f>
        <v>6</v>
      </c>
      <c r="R22" s="213">
        <f>IF('Indicator Date hidden'!S23="x","x",$R$2-'Indicator Date hidden'!S23)</f>
        <v>0</v>
      </c>
      <c r="S22" s="213">
        <f>IF('Indicator Date hidden'!T23="x","x",$S$2-'Indicator Date hidden'!T23)</f>
        <v>0</v>
      </c>
      <c r="T22" s="213">
        <f>IF('Indicator Date hidden'!U23="x","x",$T$2-'Indicator Date hidden'!U23)</f>
        <v>0</v>
      </c>
      <c r="U22" s="213">
        <f>IF('Indicator Date hidden'!V23="x","x",$U$2-'Indicator Date hidden'!V23)</f>
        <v>0</v>
      </c>
      <c r="V22" s="213">
        <f>IF('Indicator Date hidden'!W23="x","x",$V$2-'Indicator Date hidden'!W23)</f>
        <v>0</v>
      </c>
      <c r="W22" s="213">
        <f>IF('Indicator Date hidden'!X23="x","x",$W$2-'Indicator Date hidden'!X23)</f>
        <v>6</v>
      </c>
      <c r="X22" s="213">
        <f>IF('Indicator Date hidden'!Y23="x","x",$X$2-'Indicator Date hidden'!Y23)</f>
        <v>2</v>
      </c>
      <c r="Y22" s="213">
        <f>IF('Indicator Date hidden'!Z23="x","x",$Y$2-'Indicator Date hidden'!Z23)</f>
        <v>0</v>
      </c>
      <c r="Z22" s="213">
        <f>IF('Indicator Date hidden'!AA23="x","x",$Z$2-'Indicator Date hidden'!AA23)</f>
        <v>0</v>
      </c>
      <c r="AA22" s="213">
        <f>IF('Indicator Date hidden'!AB23="x","x",$AA$2-'Indicator Date hidden'!AB23)</f>
        <v>0</v>
      </c>
      <c r="AB22" s="213">
        <f>IF('Indicator Date hidden'!AC23="x","x",$AB$2-'Indicator Date hidden'!AC23)</f>
        <v>0</v>
      </c>
      <c r="AC22" s="213">
        <f>IF('Indicator Date hidden'!AD23="x","x",$AC$2-'Indicator Date hidden'!AD23)</f>
        <v>0</v>
      </c>
      <c r="AD22" s="213">
        <f>IF('Indicator Date hidden'!AE23="x","x",$AD$2-'Indicator Date hidden'!AE23)</f>
        <v>0</v>
      </c>
      <c r="AE22" s="213">
        <f>IF('Indicator Date hidden'!AF23="x","x",$AE$2-'Indicator Date hidden'!AF23)</f>
        <v>0</v>
      </c>
      <c r="AF22" s="213">
        <f>IF('Indicator Date hidden'!AG23="x","x",$AF$2-'Indicator Date hidden'!AG23)</f>
        <v>0</v>
      </c>
      <c r="AG22" s="213">
        <f>IF('Indicator Date hidden'!AH23="x","x",$AG$2-'Indicator Date hidden'!AH23)</f>
        <v>0</v>
      </c>
      <c r="AH22" s="213">
        <f>IF('Indicator Date hidden'!AI23="x","x",$AH$2-'Indicator Date hidden'!AI23)</f>
        <v>0</v>
      </c>
      <c r="AI22" s="213">
        <f>IF('Indicator Date hidden'!AJ23="x","x",$AI$2-'Indicator Date hidden'!AJ23)</f>
        <v>0</v>
      </c>
      <c r="AJ22" s="213" t="str">
        <f>IF('Indicator Date hidden'!AK23="x","x",$AJ$2-'Indicator Date hidden'!AK23)</f>
        <v>x</v>
      </c>
      <c r="AK22" s="213">
        <f>IF('Indicator Date hidden'!AL23="x","x",$AK$2-'Indicator Date hidden'!AL23)</f>
        <v>1</v>
      </c>
      <c r="AL22" s="213">
        <f>IF('Indicator Date hidden'!AM23="x","x",$AL$2-'Indicator Date hidden'!AM23)</f>
        <v>0</v>
      </c>
      <c r="AM22" s="213">
        <f>IF('Indicator Date hidden'!AN23="x","x",$AM$2-'Indicator Date hidden'!AN23)</f>
        <v>0</v>
      </c>
      <c r="AN22" s="213">
        <f>IF('Indicator Date hidden'!AO23="x","x",$AN$2-'Indicator Date hidden'!AO23)</f>
        <v>0</v>
      </c>
      <c r="AO22" s="213">
        <f>IF('Indicator Date hidden'!AP23="x","x",$AO$2-'Indicator Date hidden'!AP23)</f>
        <v>0</v>
      </c>
      <c r="AP22" s="213">
        <f>IF('Indicator Date hidden'!AQ23="x","x",$AP$2-'Indicator Date hidden'!AQ23)</f>
        <v>0</v>
      </c>
      <c r="AQ22" s="213">
        <f>IF('Indicator Date hidden'!AR23="x","x",$AQ$2-'Indicator Date hidden'!AR23)</f>
        <v>4</v>
      </c>
      <c r="AR22" s="213">
        <f>IF('Indicator Date hidden'!AS23="x","x",$AR$2-'Indicator Date hidden'!AS23)</f>
        <v>0</v>
      </c>
      <c r="AS22" s="213">
        <f>IF('Indicator Date hidden'!AT23="x","x",$AS$2-'Indicator Date hidden'!AT23)</f>
        <v>0</v>
      </c>
      <c r="AT22" s="213">
        <f>IF('Indicator Date hidden'!AU23="x","x",$AT$2-'Indicator Date hidden'!AU23)</f>
        <v>0</v>
      </c>
      <c r="AU22" s="213">
        <f>IF('Indicator Date hidden'!AV23="x","x",$AU$2-'Indicator Date hidden'!AV23)</f>
        <v>2</v>
      </c>
      <c r="AV22" s="213">
        <f>IF('Indicator Date hidden'!AW23="x","x",$AV$2-'Indicator Date hidden'!AW23)</f>
        <v>0</v>
      </c>
      <c r="AW22" s="213">
        <f>IF('Indicator Date hidden'!AX23="x","x",$AW$2-'Indicator Date hidden'!AX23)</f>
        <v>0</v>
      </c>
      <c r="AX22" s="213">
        <f>IF('Indicator Date hidden'!AY23="x","x",$AX$2-'Indicator Date hidden'!AY23)</f>
        <v>0</v>
      </c>
      <c r="AY22" s="213">
        <f>IF('Indicator Date hidden'!AZ23="x","x",$AY$2-'Indicator Date hidden'!AZ23)</f>
        <v>0</v>
      </c>
      <c r="AZ22" s="213">
        <f>IF('Indicator Date hidden'!BA23="x","x",$AZ$2-'Indicator Date hidden'!BA23)</f>
        <v>0</v>
      </c>
      <c r="BA22">
        <f t="shared" si="0"/>
        <v>21</v>
      </c>
      <c r="BB22" s="21">
        <f t="shared" si="1"/>
        <v>0.42</v>
      </c>
      <c r="BC22">
        <f t="shared" si="2"/>
        <v>6</v>
      </c>
      <c r="BD22" s="21">
        <f t="shared" si="3"/>
        <v>1.3280060240827223</v>
      </c>
      <c r="BE22" s="283">
        <f t="shared" si="4"/>
        <v>0</v>
      </c>
    </row>
    <row r="23" spans="1:57" x14ac:dyDescent="0.35">
      <c r="A23" t="s">
        <v>8251</v>
      </c>
      <c r="B23" s="213">
        <f>IF('Indicator Date hidden'!C24="x","x",$B$2-'Indicator Date hidden'!C24)</f>
        <v>0</v>
      </c>
      <c r="C23" s="213">
        <f>IF('Indicator Date hidden'!D24="x","x",$C$2-'Indicator Date hidden'!D24)</f>
        <v>0</v>
      </c>
      <c r="D23" s="213">
        <f>IF('Indicator Date hidden'!E24="x","x",$D$2-'Indicator Date hidden'!E24)</f>
        <v>0</v>
      </c>
      <c r="E23" s="213">
        <f>IF('Indicator Date hidden'!F24="x","x",$E$2-'Indicator Date hidden'!F24)</f>
        <v>0</v>
      </c>
      <c r="F23" s="213">
        <f>IF('Indicator Date hidden'!G24="x","x",$F$2-'Indicator Date hidden'!G24)</f>
        <v>0</v>
      </c>
      <c r="G23" s="213">
        <f>IF('Indicator Date hidden'!H24="x","x",$G$2-'Indicator Date hidden'!H24)</f>
        <v>0</v>
      </c>
      <c r="H23" s="213">
        <f>IF('Indicator Date hidden'!I24="x","x",$H$2-'Indicator Date hidden'!I24)</f>
        <v>0</v>
      </c>
      <c r="I23" s="213">
        <f>IF('Indicator Date hidden'!J24="x","x",$I$2-'Indicator Date hidden'!J24)</f>
        <v>0</v>
      </c>
      <c r="J23" s="213">
        <f>IF('Indicator Date hidden'!K24="x","x",$J$2-'Indicator Date hidden'!K24)</f>
        <v>0</v>
      </c>
      <c r="K23" s="213">
        <f>IF('Indicator Date hidden'!L24="x","x",$K$2-'Indicator Date hidden'!L24)</f>
        <v>0</v>
      </c>
      <c r="L23" s="213">
        <f>IF('Indicator Date hidden'!M24="x","x",$L$2-'Indicator Date hidden'!M24)</f>
        <v>0</v>
      </c>
      <c r="M23" s="213">
        <f>IF('Indicator Date hidden'!N24="x","x",$M$2-'Indicator Date hidden'!N24)</f>
        <v>0</v>
      </c>
      <c r="N23" s="213">
        <f>IF('Indicator Date hidden'!O24="x","x",$N$2-'Indicator Date hidden'!O24)</f>
        <v>0</v>
      </c>
      <c r="O23" s="213">
        <f>IF('Indicator Date hidden'!P24="x","x",$O$2-'Indicator Date hidden'!P24)</f>
        <v>0</v>
      </c>
      <c r="P23" s="213">
        <f>IF('Indicator Date hidden'!Q24="x","x",$P$2-'Indicator Date hidden'!Q24)</f>
        <v>0</v>
      </c>
      <c r="Q23" s="213">
        <f>IF('Indicator Date hidden'!R24="x","x",$Q$2-'Indicator Date hidden'!R24)</f>
        <v>2</v>
      </c>
      <c r="R23" s="213">
        <f>IF('Indicator Date hidden'!S24="x","x",$R$2-'Indicator Date hidden'!S24)</f>
        <v>0</v>
      </c>
      <c r="S23" s="213">
        <f>IF('Indicator Date hidden'!T24="x","x",$S$2-'Indicator Date hidden'!T24)</f>
        <v>0</v>
      </c>
      <c r="T23" s="213">
        <f>IF('Indicator Date hidden'!U24="x","x",$T$2-'Indicator Date hidden'!U24)</f>
        <v>0</v>
      </c>
      <c r="U23" s="213">
        <f>IF('Indicator Date hidden'!V24="x","x",$U$2-'Indicator Date hidden'!V24)</f>
        <v>0</v>
      </c>
      <c r="V23" s="213">
        <f>IF('Indicator Date hidden'!W24="x","x",$V$2-'Indicator Date hidden'!W24)</f>
        <v>0</v>
      </c>
      <c r="W23" s="213">
        <f>IF('Indicator Date hidden'!X24="x","x",$W$2-'Indicator Date hidden'!X24)</f>
        <v>2</v>
      </c>
      <c r="X23" s="213">
        <f>IF('Indicator Date hidden'!Y24="x","x",$X$2-'Indicator Date hidden'!Y24)</f>
        <v>1</v>
      </c>
      <c r="Y23" s="213">
        <f>IF('Indicator Date hidden'!Z24="x","x",$Y$2-'Indicator Date hidden'!Z24)</f>
        <v>0</v>
      </c>
      <c r="Z23" s="213">
        <f>IF('Indicator Date hidden'!AA24="x","x",$Z$2-'Indicator Date hidden'!AA24)</f>
        <v>0</v>
      </c>
      <c r="AA23" s="213" t="str">
        <f>IF('Indicator Date hidden'!AB24="x","x",$AA$2-'Indicator Date hidden'!AB24)</f>
        <v>x</v>
      </c>
      <c r="AB23" s="213">
        <f>IF('Indicator Date hidden'!AC24="x","x",$AB$2-'Indicator Date hidden'!AC24)</f>
        <v>0</v>
      </c>
      <c r="AC23" s="213">
        <f>IF('Indicator Date hidden'!AD24="x","x",$AC$2-'Indicator Date hidden'!AD24)</f>
        <v>0</v>
      </c>
      <c r="AD23" s="213" t="str">
        <f>IF('Indicator Date hidden'!AE24="x","x",$AD$2-'Indicator Date hidden'!AE24)</f>
        <v>x</v>
      </c>
      <c r="AE23" s="213">
        <f>IF('Indicator Date hidden'!AF24="x","x",$AE$2-'Indicator Date hidden'!AF24)</f>
        <v>0</v>
      </c>
      <c r="AF23" s="213">
        <f>IF('Indicator Date hidden'!AG24="x","x",$AF$2-'Indicator Date hidden'!AG24)</f>
        <v>6</v>
      </c>
      <c r="AG23" s="213">
        <f>IF('Indicator Date hidden'!AH24="x","x",$AG$2-'Indicator Date hidden'!AH24)</f>
        <v>0</v>
      </c>
      <c r="AH23" s="213">
        <f>IF('Indicator Date hidden'!AI24="x","x",$AH$2-'Indicator Date hidden'!AI24)</f>
        <v>0</v>
      </c>
      <c r="AI23" s="213">
        <f>IF('Indicator Date hidden'!AJ24="x","x",$AI$2-'Indicator Date hidden'!AJ24)</f>
        <v>0</v>
      </c>
      <c r="AJ23" s="213">
        <f>IF('Indicator Date hidden'!AK24="x","x",$AJ$2-'Indicator Date hidden'!AK24)</f>
        <v>1</v>
      </c>
      <c r="AK23" s="213">
        <f>IF('Indicator Date hidden'!AL24="x","x",$AK$2-'Indicator Date hidden'!AL24)</f>
        <v>1</v>
      </c>
      <c r="AL23" s="213">
        <f>IF('Indicator Date hidden'!AM24="x","x",$AL$2-'Indicator Date hidden'!AM24)</f>
        <v>0</v>
      </c>
      <c r="AM23" s="213">
        <f>IF('Indicator Date hidden'!AN24="x","x",$AM$2-'Indicator Date hidden'!AN24)</f>
        <v>0</v>
      </c>
      <c r="AN23" s="213">
        <f>IF('Indicator Date hidden'!AO24="x","x",$AN$2-'Indicator Date hidden'!AO24)</f>
        <v>0</v>
      </c>
      <c r="AO23" s="213" t="str">
        <f>IF('Indicator Date hidden'!AP24="x","x",$AO$2-'Indicator Date hidden'!AP24)</f>
        <v>x</v>
      </c>
      <c r="AP23" s="213">
        <f>IF('Indicator Date hidden'!AQ24="x","x",$AP$2-'Indicator Date hidden'!AQ24)</f>
        <v>2</v>
      </c>
      <c r="AQ23" s="213" t="str">
        <f>IF('Indicator Date hidden'!AR24="x","x",$AQ$2-'Indicator Date hidden'!AR24)</f>
        <v>x</v>
      </c>
      <c r="AR23" s="213">
        <f>IF('Indicator Date hidden'!AS24="x","x",$AR$2-'Indicator Date hidden'!AS24)</f>
        <v>0</v>
      </c>
      <c r="AS23" s="213">
        <f>IF('Indicator Date hidden'!AT24="x","x",$AS$2-'Indicator Date hidden'!AT24)</f>
        <v>0</v>
      </c>
      <c r="AT23" s="213">
        <f>IF('Indicator Date hidden'!AU24="x","x",$AT$2-'Indicator Date hidden'!AU24)</f>
        <v>0</v>
      </c>
      <c r="AU23" s="213">
        <f>IF('Indicator Date hidden'!AV24="x","x",$AU$2-'Indicator Date hidden'!AV24)</f>
        <v>1</v>
      </c>
      <c r="AV23" s="213">
        <f>IF('Indicator Date hidden'!AW24="x","x",$AV$2-'Indicator Date hidden'!AW24)</f>
        <v>0</v>
      </c>
      <c r="AW23" s="213">
        <f>IF('Indicator Date hidden'!AX24="x","x",$AW$2-'Indicator Date hidden'!AX24)</f>
        <v>0</v>
      </c>
      <c r="AX23" s="213">
        <f>IF('Indicator Date hidden'!AY24="x","x",$AX$2-'Indicator Date hidden'!AY24)</f>
        <v>0</v>
      </c>
      <c r="AY23" s="213">
        <f>IF('Indicator Date hidden'!AZ24="x","x",$AY$2-'Indicator Date hidden'!AZ24)</f>
        <v>0</v>
      </c>
      <c r="AZ23" s="213">
        <f>IF('Indicator Date hidden'!BA24="x","x",$AZ$2-'Indicator Date hidden'!BA24)</f>
        <v>0</v>
      </c>
      <c r="BA23">
        <f t="shared" si="0"/>
        <v>16</v>
      </c>
      <c r="BB23" s="21">
        <f t="shared" si="1"/>
        <v>0.34042553191489361</v>
      </c>
      <c r="BC23">
        <f t="shared" si="2"/>
        <v>8</v>
      </c>
      <c r="BD23" s="21">
        <f t="shared" si="3"/>
        <v>0.99523536710863825</v>
      </c>
      <c r="BE23" s="283">
        <f t="shared" si="4"/>
        <v>0</v>
      </c>
    </row>
    <row r="24" spans="1:57" x14ac:dyDescent="0.35">
      <c r="A24" t="s">
        <v>8266</v>
      </c>
      <c r="B24" s="213">
        <f>IF('Indicator Date hidden'!C25="x","x",$B$2-'Indicator Date hidden'!C25)</f>
        <v>0</v>
      </c>
      <c r="C24" s="213">
        <f>IF('Indicator Date hidden'!D25="x","x",$C$2-'Indicator Date hidden'!D25)</f>
        <v>0</v>
      </c>
      <c r="D24" s="213">
        <f>IF('Indicator Date hidden'!E25="x","x",$D$2-'Indicator Date hidden'!E25)</f>
        <v>0</v>
      </c>
      <c r="E24" s="213">
        <f>IF('Indicator Date hidden'!F25="x","x",$E$2-'Indicator Date hidden'!F25)</f>
        <v>0</v>
      </c>
      <c r="F24" s="213">
        <f>IF('Indicator Date hidden'!G25="x","x",$F$2-'Indicator Date hidden'!G25)</f>
        <v>0</v>
      </c>
      <c r="G24" s="213">
        <f>IF('Indicator Date hidden'!H25="x","x",$G$2-'Indicator Date hidden'!H25)</f>
        <v>0</v>
      </c>
      <c r="H24" s="213">
        <f>IF('Indicator Date hidden'!I25="x","x",$H$2-'Indicator Date hidden'!I25)</f>
        <v>0</v>
      </c>
      <c r="I24" s="213">
        <f>IF('Indicator Date hidden'!J25="x","x",$I$2-'Indicator Date hidden'!J25)</f>
        <v>0</v>
      </c>
      <c r="J24" s="213">
        <f>IF('Indicator Date hidden'!K25="x","x",$J$2-'Indicator Date hidden'!K25)</f>
        <v>0</v>
      </c>
      <c r="K24" s="213">
        <f>IF('Indicator Date hidden'!L25="x","x",$K$2-'Indicator Date hidden'!L25)</f>
        <v>0</v>
      </c>
      <c r="L24" s="213">
        <f>IF('Indicator Date hidden'!M25="x","x",$L$2-'Indicator Date hidden'!M25)</f>
        <v>0</v>
      </c>
      <c r="M24" s="213">
        <f>IF('Indicator Date hidden'!N25="x","x",$M$2-'Indicator Date hidden'!N25)</f>
        <v>0</v>
      </c>
      <c r="N24" s="213">
        <f>IF('Indicator Date hidden'!O25="x","x",$N$2-'Indicator Date hidden'!O25)</f>
        <v>0</v>
      </c>
      <c r="O24" s="213">
        <f>IF('Indicator Date hidden'!P25="x","x",$O$2-'Indicator Date hidden'!P25)</f>
        <v>0</v>
      </c>
      <c r="P24" s="213">
        <f>IF('Indicator Date hidden'!Q25="x","x",$P$2-'Indicator Date hidden'!Q25)</f>
        <v>0</v>
      </c>
      <c r="Q24" s="213" t="str">
        <f>IF('Indicator Date hidden'!R25="x","x",$Q$2-'Indicator Date hidden'!R25)</f>
        <v>x</v>
      </c>
      <c r="R24" s="213">
        <f>IF('Indicator Date hidden'!S25="x","x",$R$2-'Indicator Date hidden'!S25)</f>
        <v>0</v>
      </c>
      <c r="S24" s="213">
        <f>IF('Indicator Date hidden'!T25="x","x",$S$2-'Indicator Date hidden'!T25)</f>
        <v>0</v>
      </c>
      <c r="T24" s="213">
        <f>IF('Indicator Date hidden'!U25="x","x",$T$2-'Indicator Date hidden'!U25)</f>
        <v>0</v>
      </c>
      <c r="U24" s="213">
        <f>IF('Indicator Date hidden'!V25="x","x",$U$2-'Indicator Date hidden'!V25)</f>
        <v>0</v>
      </c>
      <c r="V24" s="213">
        <f>IF('Indicator Date hidden'!W25="x","x",$V$2-'Indicator Date hidden'!W25)</f>
        <v>0</v>
      </c>
      <c r="W24" s="213">
        <f>IF('Indicator Date hidden'!X25="x","x",$W$2-'Indicator Date hidden'!X25)</f>
        <v>7</v>
      </c>
      <c r="X24" s="213">
        <f>IF('Indicator Date hidden'!Y25="x","x",$X$2-'Indicator Date hidden'!Y25)</f>
        <v>4</v>
      </c>
      <c r="Y24" s="213">
        <f>IF('Indicator Date hidden'!Z25="x","x",$Y$2-'Indicator Date hidden'!Z25)</f>
        <v>0</v>
      </c>
      <c r="Z24" s="213">
        <f>IF('Indicator Date hidden'!AA25="x","x",$Z$2-'Indicator Date hidden'!AA25)</f>
        <v>0</v>
      </c>
      <c r="AA24" s="213">
        <f>IF('Indicator Date hidden'!AB25="x","x",$AA$2-'Indicator Date hidden'!AB25)</f>
        <v>0</v>
      </c>
      <c r="AB24" s="213">
        <f>IF('Indicator Date hidden'!AC25="x","x",$AB$2-'Indicator Date hidden'!AC25)</f>
        <v>0</v>
      </c>
      <c r="AC24" s="213">
        <f>IF('Indicator Date hidden'!AD25="x","x",$AC$2-'Indicator Date hidden'!AD25)</f>
        <v>0</v>
      </c>
      <c r="AD24" s="213">
        <f>IF('Indicator Date hidden'!AE25="x","x",$AD$2-'Indicator Date hidden'!AE25)</f>
        <v>0</v>
      </c>
      <c r="AE24" s="213">
        <f>IF('Indicator Date hidden'!AF25="x","x",$AE$2-'Indicator Date hidden'!AF25)</f>
        <v>0</v>
      </c>
      <c r="AF24" s="213">
        <f>IF('Indicator Date hidden'!AG25="x","x",$AF$2-'Indicator Date hidden'!AG25)</f>
        <v>4</v>
      </c>
      <c r="AG24" s="213">
        <f>IF('Indicator Date hidden'!AH25="x","x",$AG$2-'Indicator Date hidden'!AH25)</f>
        <v>0</v>
      </c>
      <c r="AH24" s="213">
        <f>IF('Indicator Date hidden'!AI25="x","x",$AH$2-'Indicator Date hidden'!AI25)</f>
        <v>0</v>
      </c>
      <c r="AI24" s="213">
        <f>IF('Indicator Date hidden'!AJ25="x","x",$AI$2-'Indicator Date hidden'!AJ25)</f>
        <v>0</v>
      </c>
      <c r="AJ24" s="213" t="str">
        <f>IF('Indicator Date hidden'!AK25="x","x",$AJ$2-'Indicator Date hidden'!AK25)</f>
        <v>x</v>
      </c>
      <c r="AK24" s="213">
        <f>IF('Indicator Date hidden'!AL25="x","x",$AK$2-'Indicator Date hidden'!AL25)</f>
        <v>1</v>
      </c>
      <c r="AL24" s="213">
        <f>IF('Indicator Date hidden'!AM25="x","x",$AL$2-'Indicator Date hidden'!AM25)</f>
        <v>0</v>
      </c>
      <c r="AM24" s="213">
        <f>IF('Indicator Date hidden'!AN25="x","x",$AM$2-'Indicator Date hidden'!AN25)</f>
        <v>0</v>
      </c>
      <c r="AN24" s="213">
        <f>IF('Indicator Date hidden'!AO25="x","x",$AN$2-'Indicator Date hidden'!AO25)</f>
        <v>0</v>
      </c>
      <c r="AO24" s="213">
        <f>IF('Indicator Date hidden'!AP25="x","x",$AO$2-'Indicator Date hidden'!AP25)</f>
        <v>0</v>
      </c>
      <c r="AP24" s="213">
        <f>IF('Indicator Date hidden'!AQ25="x","x",$AP$2-'Indicator Date hidden'!AQ25)</f>
        <v>0</v>
      </c>
      <c r="AQ24" s="213">
        <f>IF('Indicator Date hidden'!AR25="x","x",$AQ$2-'Indicator Date hidden'!AR25)</f>
        <v>0</v>
      </c>
      <c r="AR24" s="213">
        <f>IF('Indicator Date hidden'!AS25="x","x",$AR$2-'Indicator Date hidden'!AS25)</f>
        <v>0</v>
      </c>
      <c r="AS24" s="213">
        <f>IF('Indicator Date hidden'!AT25="x","x",$AS$2-'Indicator Date hidden'!AT25)</f>
        <v>0</v>
      </c>
      <c r="AT24" s="213">
        <f>IF('Indicator Date hidden'!AU25="x","x",$AT$2-'Indicator Date hidden'!AU25)</f>
        <v>0</v>
      </c>
      <c r="AU24" s="213">
        <f>IF('Indicator Date hidden'!AV25="x","x",$AU$2-'Indicator Date hidden'!AV25)</f>
        <v>1</v>
      </c>
      <c r="AV24" s="213">
        <f>IF('Indicator Date hidden'!AW25="x","x",$AV$2-'Indicator Date hidden'!AW25)</f>
        <v>0</v>
      </c>
      <c r="AW24" s="213">
        <f>IF('Indicator Date hidden'!AX25="x","x",$AW$2-'Indicator Date hidden'!AX25)</f>
        <v>0</v>
      </c>
      <c r="AX24" s="213">
        <f>IF('Indicator Date hidden'!AY25="x","x",$AX$2-'Indicator Date hidden'!AY25)</f>
        <v>0</v>
      </c>
      <c r="AY24" s="213">
        <f>IF('Indicator Date hidden'!AZ25="x","x",$AY$2-'Indicator Date hidden'!AZ25)</f>
        <v>0</v>
      </c>
      <c r="AZ24" s="213">
        <f>IF('Indicator Date hidden'!BA25="x","x",$AZ$2-'Indicator Date hidden'!BA25)</f>
        <v>0</v>
      </c>
      <c r="BA24">
        <f t="shared" si="0"/>
        <v>17</v>
      </c>
      <c r="BB24" s="21">
        <f t="shared" si="1"/>
        <v>0.34693877551020408</v>
      </c>
      <c r="BC24">
        <f t="shared" si="2"/>
        <v>5</v>
      </c>
      <c r="BD24" s="21">
        <f t="shared" si="3"/>
        <v>1.2543966825003519</v>
      </c>
      <c r="BE24" s="283">
        <f t="shared" si="4"/>
        <v>0</v>
      </c>
    </row>
    <row r="25" spans="1:57" x14ac:dyDescent="0.35">
      <c r="A25" t="s">
        <v>8258</v>
      </c>
      <c r="B25" s="213">
        <f>IF('Indicator Date hidden'!C26="x","x",$B$2-'Indicator Date hidden'!C26)</f>
        <v>0</v>
      </c>
      <c r="C25" s="213">
        <f>IF('Indicator Date hidden'!D26="x","x",$C$2-'Indicator Date hidden'!D26)</f>
        <v>0</v>
      </c>
      <c r="D25" s="213">
        <f>IF('Indicator Date hidden'!E26="x","x",$D$2-'Indicator Date hidden'!E26)</f>
        <v>0</v>
      </c>
      <c r="E25" s="213">
        <f>IF('Indicator Date hidden'!F26="x","x",$E$2-'Indicator Date hidden'!F26)</f>
        <v>0</v>
      </c>
      <c r="F25" s="213">
        <f>IF('Indicator Date hidden'!G26="x","x",$F$2-'Indicator Date hidden'!G26)</f>
        <v>0</v>
      </c>
      <c r="G25" s="213">
        <f>IF('Indicator Date hidden'!H26="x","x",$G$2-'Indicator Date hidden'!H26)</f>
        <v>0</v>
      </c>
      <c r="H25" s="213">
        <f>IF('Indicator Date hidden'!I26="x","x",$H$2-'Indicator Date hidden'!I26)</f>
        <v>0</v>
      </c>
      <c r="I25" s="213">
        <f>IF('Indicator Date hidden'!J26="x","x",$I$2-'Indicator Date hidden'!J26)</f>
        <v>0</v>
      </c>
      <c r="J25" s="213">
        <f>IF('Indicator Date hidden'!K26="x","x",$J$2-'Indicator Date hidden'!K26)</f>
        <v>0</v>
      </c>
      <c r="K25" s="213">
        <f>IF('Indicator Date hidden'!L26="x","x",$K$2-'Indicator Date hidden'!L26)</f>
        <v>0</v>
      </c>
      <c r="L25" s="213">
        <f>IF('Indicator Date hidden'!M26="x","x",$L$2-'Indicator Date hidden'!M26)</f>
        <v>0</v>
      </c>
      <c r="M25" s="213">
        <f>IF('Indicator Date hidden'!N26="x","x",$M$2-'Indicator Date hidden'!N26)</f>
        <v>0</v>
      </c>
      <c r="N25" s="213">
        <f>IF('Indicator Date hidden'!O26="x","x",$N$2-'Indicator Date hidden'!O26)</f>
        <v>0</v>
      </c>
      <c r="O25" s="213">
        <f>IF('Indicator Date hidden'!P26="x","x",$O$2-'Indicator Date hidden'!P26)</f>
        <v>0</v>
      </c>
      <c r="P25" s="213">
        <f>IF('Indicator Date hidden'!Q26="x","x",$P$2-'Indicator Date hidden'!Q26)</f>
        <v>0</v>
      </c>
      <c r="Q25" s="213">
        <f>IF('Indicator Date hidden'!R26="x","x",$Q$2-'Indicator Date hidden'!R26)</f>
        <v>1</v>
      </c>
      <c r="R25" s="213">
        <f>IF('Indicator Date hidden'!S26="x","x",$R$2-'Indicator Date hidden'!S26)</f>
        <v>0</v>
      </c>
      <c r="S25" s="213">
        <f>IF('Indicator Date hidden'!T26="x","x",$S$2-'Indicator Date hidden'!T26)</f>
        <v>0</v>
      </c>
      <c r="T25" s="213">
        <f>IF('Indicator Date hidden'!U26="x","x",$T$2-'Indicator Date hidden'!U26)</f>
        <v>0</v>
      </c>
      <c r="U25" s="213">
        <f>IF('Indicator Date hidden'!V26="x","x",$U$2-'Indicator Date hidden'!V26)</f>
        <v>0</v>
      </c>
      <c r="V25" s="213">
        <f>IF('Indicator Date hidden'!W26="x","x",$V$2-'Indicator Date hidden'!W26)</f>
        <v>0</v>
      </c>
      <c r="W25" s="213">
        <f>IF('Indicator Date hidden'!X26="x","x",$W$2-'Indicator Date hidden'!X26)</f>
        <v>7</v>
      </c>
      <c r="X25" s="213">
        <f>IF('Indicator Date hidden'!Y26="x","x",$X$2-'Indicator Date hidden'!Y26)</f>
        <v>1</v>
      </c>
      <c r="Y25" s="213">
        <f>IF('Indicator Date hidden'!Z26="x","x",$Y$2-'Indicator Date hidden'!Z26)</f>
        <v>0</v>
      </c>
      <c r="Z25" s="213">
        <f>IF('Indicator Date hidden'!AA26="x","x",$Z$2-'Indicator Date hidden'!AA26)</f>
        <v>0</v>
      </c>
      <c r="AA25" s="213">
        <f>IF('Indicator Date hidden'!AB26="x","x",$AA$2-'Indicator Date hidden'!AB26)</f>
        <v>1</v>
      </c>
      <c r="AB25" s="213">
        <f>IF('Indicator Date hidden'!AC26="x","x",$AB$2-'Indicator Date hidden'!AC26)</f>
        <v>0</v>
      </c>
      <c r="AC25" s="213">
        <f>IF('Indicator Date hidden'!AD26="x","x",$AC$2-'Indicator Date hidden'!AD26)</f>
        <v>0</v>
      </c>
      <c r="AD25" s="213">
        <f>IF('Indicator Date hidden'!AE26="x","x",$AD$2-'Indicator Date hidden'!AE26)</f>
        <v>0</v>
      </c>
      <c r="AE25" s="213">
        <f>IF('Indicator Date hidden'!AF26="x","x",$AE$2-'Indicator Date hidden'!AF26)</f>
        <v>0</v>
      </c>
      <c r="AF25" s="213">
        <f>IF('Indicator Date hidden'!AG26="x","x",$AF$2-'Indicator Date hidden'!AG26)</f>
        <v>0</v>
      </c>
      <c r="AG25" s="213">
        <f>IF('Indicator Date hidden'!AH26="x","x",$AG$2-'Indicator Date hidden'!AH26)</f>
        <v>0</v>
      </c>
      <c r="AH25" s="213">
        <f>IF('Indicator Date hidden'!AI26="x","x",$AH$2-'Indicator Date hidden'!AI26)</f>
        <v>0</v>
      </c>
      <c r="AI25" s="213">
        <f>IF('Indicator Date hidden'!AJ26="x","x",$AI$2-'Indicator Date hidden'!AJ26)</f>
        <v>0</v>
      </c>
      <c r="AJ25" s="213" t="str">
        <f>IF('Indicator Date hidden'!AK26="x","x",$AJ$2-'Indicator Date hidden'!AK26)</f>
        <v>x</v>
      </c>
      <c r="AK25" s="213">
        <f>IF('Indicator Date hidden'!AL26="x","x",$AK$2-'Indicator Date hidden'!AL26)</f>
        <v>1</v>
      </c>
      <c r="AL25" s="213">
        <f>IF('Indicator Date hidden'!AM26="x","x",$AL$2-'Indicator Date hidden'!AM26)</f>
        <v>0</v>
      </c>
      <c r="AM25" s="213">
        <f>IF('Indicator Date hidden'!AN26="x","x",$AM$2-'Indicator Date hidden'!AN26)</f>
        <v>0</v>
      </c>
      <c r="AN25" s="213">
        <f>IF('Indicator Date hidden'!AO26="x","x",$AN$2-'Indicator Date hidden'!AO26)</f>
        <v>0</v>
      </c>
      <c r="AO25" s="213">
        <f>IF('Indicator Date hidden'!AP26="x","x",$AO$2-'Indicator Date hidden'!AP26)</f>
        <v>0</v>
      </c>
      <c r="AP25" s="213">
        <f>IF('Indicator Date hidden'!AQ26="x","x",$AP$2-'Indicator Date hidden'!AQ26)</f>
        <v>0</v>
      </c>
      <c r="AQ25" s="213">
        <f>IF('Indicator Date hidden'!AR26="x","x",$AQ$2-'Indicator Date hidden'!AR26)</f>
        <v>4</v>
      </c>
      <c r="AR25" s="213">
        <f>IF('Indicator Date hidden'!AS26="x","x",$AR$2-'Indicator Date hidden'!AS26)</f>
        <v>0</v>
      </c>
      <c r="AS25" s="213">
        <f>IF('Indicator Date hidden'!AT26="x","x",$AS$2-'Indicator Date hidden'!AT26)</f>
        <v>0</v>
      </c>
      <c r="AT25" s="213">
        <f>IF('Indicator Date hidden'!AU26="x","x",$AT$2-'Indicator Date hidden'!AU26)</f>
        <v>0</v>
      </c>
      <c r="AU25" s="213">
        <f>IF('Indicator Date hidden'!AV26="x","x",$AU$2-'Indicator Date hidden'!AV26)</f>
        <v>1</v>
      </c>
      <c r="AV25" s="213">
        <f>IF('Indicator Date hidden'!AW26="x","x",$AV$2-'Indicator Date hidden'!AW26)</f>
        <v>0</v>
      </c>
      <c r="AW25" s="213">
        <f>IF('Indicator Date hidden'!AX26="x","x",$AW$2-'Indicator Date hidden'!AX26)</f>
        <v>0</v>
      </c>
      <c r="AX25" s="213">
        <f>IF('Indicator Date hidden'!AY26="x","x",$AX$2-'Indicator Date hidden'!AY26)</f>
        <v>0</v>
      </c>
      <c r="AY25" s="213">
        <f>IF('Indicator Date hidden'!AZ26="x","x",$AY$2-'Indicator Date hidden'!AZ26)</f>
        <v>0</v>
      </c>
      <c r="AZ25" s="213">
        <f>IF('Indicator Date hidden'!BA26="x","x",$AZ$2-'Indicator Date hidden'!BA26)</f>
        <v>0</v>
      </c>
      <c r="BA25">
        <f t="shared" si="0"/>
        <v>16</v>
      </c>
      <c r="BB25" s="21">
        <f t="shared" si="1"/>
        <v>0.32</v>
      </c>
      <c r="BC25">
        <f t="shared" si="2"/>
        <v>7</v>
      </c>
      <c r="BD25" s="21">
        <f t="shared" si="3"/>
        <v>1.1391224692718513</v>
      </c>
      <c r="BE25" s="283">
        <f t="shared" si="4"/>
        <v>0</v>
      </c>
    </row>
    <row r="26" spans="1:57" x14ac:dyDescent="0.35">
      <c r="A26" t="s">
        <v>8262</v>
      </c>
      <c r="B26" s="213">
        <f>IF('Indicator Date hidden'!C27="x","x",$B$2-'Indicator Date hidden'!C27)</f>
        <v>0</v>
      </c>
      <c r="C26" s="213">
        <f>IF('Indicator Date hidden'!D27="x","x",$C$2-'Indicator Date hidden'!D27)</f>
        <v>0</v>
      </c>
      <c r="D26" s="213">
        <f>IF('Indicator Date hidden'!E27="x","x",$D$2-'Indicator Date hidden'!E27)</f>
        <v>0</v>
      </c>
      <c r="E26" s="213">
        <f>IF('Indicator Date hidden'!F27="x","x",$E$2-'Indicator Date hidden'!F27)</f>
        <v>0</v>
      </c>
      <c r="F26" s="213">
        <f>IF('Indicator Date hidden'!G27="x","x",$F$2-'Indicator Date hidden'!G27)</f>
        <v>0</v>
      </c>
      <c r="G26" s="213">
        <f>IF('Indicator Date hidden'!H27="x","x",$G$2-'Indicator Date hidden'!H27)</f>
        <v>0</v>
      </c>
      <c r="H26" s="213">
        <f>IF('Indicator Date hidden'!I27="x","x",$H$2-'Indicator Date hidden'!I27)</f>
        <v>0</v>
      </c>
      <c r="I26" s="213">
        <f>IF('Indicator Date hidden'!J27="x","x",$I$2-'Indicator Date hidden'!J27)</f>
        <v>0</v>
      </c>
      <c r="J26" s="213">
        <f>IF('Indicator Date hidden'!K27="x","x",$J$2-'Indicator Date hidden'!K27)</f>
        <v>0</v>
      </c>
      <c r="K26" s="213">
        <f>IF('Indicator Date hidden'!L27="x","x",$K$2-'Indicator Date hidden'!L27)</f>
        <v>0</v>
      </c>
      <c r="L26" s="213">
        <f>IF('Indicator Date hidden'!M27="x","x",$L$2-'Indicator Date hidden'!M27)</f>
        <v>0</v>
      </c>
      <c r="M26" s="213">
        <f>IF('Indicator Date hidden'!N27="x","x",$M$2-'Indicator Date hidden'!N27)</f>
        <v>0</v>
      </c>
      <c r="N26" s="213">
        <f>IF('Indicator Date hidden'!O27="x","x",$N$2-'Indicator Date hidden'!O27)</f>
        <v>0</v>
      </c>
      <c r="O26" s="213">
        <f>IF('Indicator Date hidden'!P27="x","x",$O$2-'Indicator Date hidden'!P27)</f>
        <v>0</v>
      </c>
      <c r="P26" s="213">
        <f>IF('Indicator Date hidden'!Q27="x","x",$P$2-'Indicator Date hidden'!Q27)</f>
        <v>0</v>
      </c>
      <c r="Q26" s="213" t="str">
        <f>IF('Indicator Date hidden'!R27="x","x",$Q$2-'Indicator Date hidden'!R27)</f>
        <v>x</v>
      </c>
      <c r="R26" s="213">
        <f>IF('Indicator Date hidden'!S27="x","x",$R$2-'Indicator Date hidden'!S27)</f>
        <v>0</v>
      </c>
      <c r="S26" s="213">
        <f>IF('Indicator Date hidden'!T27="x","x",$S$2-'Indicator Date hidden'!T27)</f>
        <v>0</v>
      </c>
      <c r="T26" s="213">
        <f>IF('Indicator Date hidden'!U27="x","x",$T$2-'Indicator Date hidden'!U27)</f>
        <v>0</v>
      </c>
      <c r="U26" s="213" t="str">
        <f>IF('Indicator Date hidden'!V27="x","x",$U$2-'Indicator Date hidden'!V27)</f>
        <v>x</v>
      </c>
      <c r="V26" s="213">
        <f>IF('Indicator Date hidden'!W27="x","x",$V$2-'Indicator Date hidden'!W27)</f>
        <v>0</v>
      </c>
      <c r="W26" s="213">
        <f>IF('Indicator Date hidden'!X27="x","x",$W$2-'Indicator Date hidden'!X27)</f>
        <v>5</v>
      </c>
      <c r="X26" s="213">
        <f>IF('Indicator Date hidden'!Y27="x","x",$X$2-'Indicator Date hidden'!Y27)</f>
        <v>2</v>
      </c>
      <c r="Y26" s="213">
        <f>IF('Indicator Date hidden'!Z27="x","x",$Y$2-'Indicator Date hidden'!Z27)</f>
        <v>0</v>
      </c>
      <c r="Z26" s="213">
        <f>IF('Indicator Date hidden'!AA27="x","x",$Z$2-'Indicator Date hidden'!AA27)</f>
        <v>0</v>
      </c>
      <c r="AA26" s="213" t="str">
        <f>IF('Indicator Date hidden'!AB27="x","x",$AA$2-'Indicator Date hidden'!AB27)</f>
        <v>x</v>
      </c>
      <c r="AB26" s="213">
        <f>IF('Indicator Date hidden'!AC27="x","x",$AB$2-'Indicator Date hidden'!AC27)</f>
        <v>0</v>
      </c>
      <c r="AC26" s="213">
        <f>IF('Indicator Date hidden'!AD27="x","x",$AC$2-'Indicator Date hidden'!AD27)</f>
        <v>0</v>
      </c>
      <c r="AD26" s="213" t="str">
        <f>IF('Indicator Date hidden'!AE27="x","x",$AD$2-'Indicator Date hidden'!AE27)</f>
        <v>x</v>
      </c>
      <c r="AE26" s="213" t="str">
        <f>IF('Indicator Date hidden'!AF27="x","x",$AE$2-'Indicator Date hidden'!AF27)</f>
        <v>x</v>
      </c>
      <c r="AF26" s="213" t="str">
        <f>IF('Indicator Date hidden'!AG27="x","x",$AF$2-'Indicator Date hidden'!AG27)</f>
        <v>x</v>
      </c>
      <c r="AG26" s="213">
        <f>IF('Indicator Date hidden'!AH27="x","x",$AG$2-'Indicator Date hidden'!AH27)</f>
        <v>0</v>
      </c>
      <c r="AH26" s="213">
        <f>IF('Indicator Date hidden'!AI27="x","x",$AH$2-'Indicator Date hidden'!AI27)</f>
        <v>0</v>
      </c>
      <c r="AI26" s="213">
        <f>IF('Indicator Date hidden'!AJ27="x","x",$AI$2-'Indicator Date hidden'!AJ27)</f>
        <v>0</v>
      </c>
      <c r="AJ26" s="213" t="str">
        <f>IF('Indicator Date hidden'!AK27="x","x",$AJ$2-'Indicator Date hidden'!AK27)</f>
        <v>x</v>
      </c>
      <c r="AK26" s="213">
        <f>IF('Indicator Date hidden'!AL27="x","x",$AK$2-'Indicator Date hidden'!AL27)</f>
        <v>1</v>
      </c>
      <c r="AL26" s="213">
        <f>IF('Indicator Date hidden'!AM27="x","x",$AL$2-'Indicator Date hidden'!AM27)</f>
        <v>0</v>
      </c>
      <c r="AM26" s="213">
        <f>IF('Indicator Date hidden'!AN27="x","x",$AM$2-'Indicator Date hidden'!AN27)</f>
        <v>0</v>
      </c>
      <c r="AN26" s="213">
        <f>IF('Indicator Date hidden'!AO27="x","x",$AN$2-'Indicator Date hidden'!AO27)</f>
        <v>0</v>
      </c>
      <c r="AO26" s="213">
        <f>IF('Indicator Date hidden'!AP27="x","x",$AO$2-'Indicator Date hidden'!AP27)</f>
        <v>0</v>
      </c>
      <c r="AP26" s="213">
        <f>IF('Indicator Date hidden'!AQ27="x","x",$AP$2-'Indicator Date hidden'!AQ27)</f>
        <v>0</v>
      </c>
      <c r="AQ26" s="213">
        <f>IF('Indicator Date hidden'!AR27="x","x",$AQ$2-'Indicator Date hidden'!AR27)</f>
        <v>6</v>
      </c>
      <c r="AR26" s="213">
        <f>IF('Indicator Date hidden'!AS27="x","x",$AR$2-'Indicator Date hidden'!AS27)</f>
        <v>0</v>
      </c>
      <c r="AS26" s="213">
        <f>IF('Indicator Date hidden'!AT27="x","x",$AS$2-'Indicator Date hidden'!AT27)</f>
        <v>2</v>
      </c>
      <c r="AT26" s="213">
        <f>IF('Indicator Date hidden'!AU27="x","x",$AT$2-'Indicator Date hidden'!AU27)</f>
        <v>0</v>
      </c>
      <c r="AU26" s="213">
        <f>IF('Indicator Date hidden'!AV27="x","x",$AU$2-'Indicator Date hidden'!AV27)</f>
        <v>3</v>
      </c>
      <c r="AV26" s="213">
        <f>IF('Indicator Date hidden'!AW27="x","x",$AV$2-'Indicator Date hidden'!AW27)</f>
        <v>0</v>
      </c>
      <c r="AW26" s="213">
        <f>IF('Indicator Date hidden'!AX27="x","x",$AW$2-'Indicator Date hidden'!AX27)</f>
        <v>0</v>
      </c>
      <c r="AX26" s="213">
        <f>IF('Indicator Date hidden'!AY27="x","x",$AX$2-'Indicator Date hidden'!AY27)</f>
        <v>0</v>
      </c>
      <c r="AY26" s="213" t="str">
        <f>IF('Indicator Date hidden'!AZ27="x","x",$AY$2-'Indicator Date hidden'!AZ27)</f>
        <v>x</v>
      </c>
      <c r="AZ26" s="213" t="str">
        <f>IF('Indicator Date hidden'!BA27="x","x",$AZ$2-'Indicator Date hidden'!BA27)</f>
        <v>x</v>
      </c>
      <c r="BA26">
        <f t="shared" si="0"/>
        <v>19</v>
      </c>
      <c r="BB26" s="21">
        <f t="shared" si="1"/>
        <v>0.45238095238095238</v>
      </c>
      <c r="BC26">
        <f t="shared" si="2"/>
        <v>6</v>
      </c>
      <c r="BD26" s="21">
        <f t="shared" si="3"/>
        <v>1.2947215356497641</v>
      </c>
      <c r="BE26" s="283">
        <f t="shared" si="4"/>
        <v>0</v>
      </c>
    </row>
    <row r="27" spans="1:57" x14ac:dyDescent="0.35">
      <c r="A27" t="s">
        <v>8245</v>
      </c>
      <c r="B27" s="213">
        <f>IF('Indicator Date hidden'!C28="x","x",$B$2-'Indicator Date hidden'!C28)</f>
        <v>0</v>
      </c>
      <c r="C27" s="213">
        <f>IF('Indicator Date hidden'!D28="x","x",$C$2-'Indicator Date hidden'!D28)</f>
        <v>0</v>
      </c>
      <c r="D27" s="213">
        <f>IF('Indicator Date hidden'!E28="x","x",$D$2-'Indicator Date hidden'!E28)</f>
        <v>0</v>
      </c>
      <c r="E27" s="213">
        <f>IF('Indicator Date hidden'!F28="x","x",$E$2-'Indicator Date hidden'!F28)</f>
        <v>0</v>
      </c>
      <c r="F27" s="213">
        <f>IF('Indicator Date hidden'!G28="x","x",$F$2-'Indicator Date hidden'!G28)</f>
        <v>0</v>
      </c>
      <c r="G27" s="213">
        <f>IF('Indicator Date hidden'!H28="x","x",$G$2-'Indicator Date hidden'!H28)</f>
        <v>0</v>
      </c>
      <c r="H27" s="213">
        <f>IF('Indicator Date hidden'!I28="x","x",$H$2-'Indicator Date hidden'!I28)</f>
        <v>0</v>
      </c>
      <c r="I27" s="213">
        <f>IF('Indicator Date hidden'!J28="x","x",$I$2-'Indicator Date hidden'!J28)</f>
        <v>0</v>
      </c>
      <c r="J27" s="213">
        <f>IF('Indicator Date hidden'!K28="x","x",$J$2-'Indicator Date hidden'!K28)</f>
        <v>0</v>
      </c>
      <c r="K27" s="213">
        <f>IF('Indicator Date hidden'!L28="x","x",$K$2-'Indicator Date hidden'!L28)</f>
        <v>0</v>
      </c>
      <c r="L27" s="213">
        <f>IF('Indicator Date hidden'!M28="x","x",$L$2-'Indicator Date hidden'!M28)</f>
        <v>0</v>
      </c>
      <c r="M27" s="213">
        <f>IF('Indicator Date hidden'!N28="x","x",$M$2-'Indicator Date hidden'!N28)</f>
        <v>0</v>
      </c>
      <c r="N27" s="213">
        <f>IF('Indicator Date hidden'!O28="x","x",$N$2-'Indicator Date hidden'!O28)</f>
        <v>0</v>
      </c>
      <c r="O27" s="213">
        <f>IF('Indicator Date hidden'!P28="x","x",$O$2-'Indicator Date hidden'!P28)</f>
        <v>0</v>
      </c>
      <c r="P27" s="213">
        <f>IF('Indicator Date hidden'!Q28="x","x",$P$2-'Indicator Date hidden'!Q28)</f>
        <v>0</v>
      </c>
      <c r="Q27" s="213" t="str">
        <f>IF('Indicator Date hidden'!R28="x","x",$Q$2-'Indicator Date hidden'!R28)</f>
        <v>x</v>
      </c>
      <c r="R27" s="213">
        <f>IF('Indicator Date hidden'!S28="x","x",$R$2-'Indicator Date hidden'!S28)</f>
        <v>0</v>
      </c>
      <c r="S27" s="213">
        <f>IF('Indicator Date hidden'!T28="x","x",$S$2-'Indicator Date hidden'!T28)</f>
        <v>0</v>
      </c>
      <c r="T27" s="213">
        <f>IF('Indicator Date hidden'!U28="x","x",$T$2-'Indicator Date hidden'!U28)</f>
        <v>0</v>
      </c>
      <c r="U27" s="213" t="str">
        <f>IF('Indicator Date hidden'!V28="x","x",$U$2-'Indicator Date hidden'!V28)</f>
        <v>x</v>
      </c>
      <c r="V27" s="213">
        <f>IF('Indicator Date hidden'!W28="x","x",$V$2-'Indicator Date hidden'!W28)</f>
        <v>0</v>
      </c>
      <c r="W27" s="213">
        <f>IF('Indicator Date hidden'!X28="x","x",$W$2-'Indicator Date hidden'!X28)</f>
        <v>10</v>
      </c>
      <c r="X27" s="213">
        <f>IF('Indicator Date hidden'!Y28="x","x",$X$2-'Indicator Date hidden'!Y28)</f>
        <v>2</v>
      </c>
      <c r="Y27" s="213">
        <f>IF('Indicator Date hidden'!Z28="x","x",$Y$2-'Indicator Date hidden'!Z28)</f>
        <v>0</v>
      </c>
      <c r="Z27" s="213">
        <f>IF('Indicator Date hidden'!AA28="x","x",$Z$2-'Indicator Date hidden'!AA28)</f>
        <v>0</v>
      </c>
      <c r="AA27" s="213" t="str">
        <f>IF('Indicator Date hidden'!AB28="x","x",$AA$2-'Indicator Date hidden'!AB28)</f>
        <v>x</v>
      </c>
      <c r="AB27" s="213">
        <f>IF('Indicator Date hidden'!AC28="x","x",$AB$2-'Indicator Date hidden'!AC28)</f>
        <v>0</v>
      </c>
      <c r="AC27" s="213">
        <f>IF('Indicator Date hidden'!AD28="x","x",$AC$2-'Indicator Date hidden'!AD28)</f>
        <v>0</v>
      </c>
      <c r="AD27" s="213" t="str">
        <f>IF('Indicator Date hidden'!AE28="x","x",$AD$2-'Indicator Date hidden'!AE28)</f>
        <v>x</v>
      </c>
      <c r="AE27" s="213">
        <f>IF('Indicator Date hidden'!AF28="x","x",$AE$2-'Indicator Date hidden'!AF28)</f>
        <v>0</v>
      </c>
      <c r="AF27" s="213">
        <f>IF('Indicator Date hidden'!AG28="x","x",$AF$2-'Indicator Date hidden'!AG28)</f>
        <v>1</v>
      </c>
      <c r="AG27" s="213">
        <f>IF('Indicator Date hidden'!AH28="x","x",$AG$2-'Indicator Date hidden'!AH28)</f>
        <v>0</v>
      </c>
      <c r="AH27" s="213">
        <f>IF('Indicator Date hidden'!AI28="x","x",$AH$2-'Indicator Date hidden'!AI28)</f>
        <v>0</v>
      </c>
      <c r="AI27" s="213">
        <f>IF('Indicator Date hidden'!AJ28="x","x",$AI$2-'Indicator Date hidden'!AJ28)</f>
        <v>0</v>
      </c>
      <c r="AJ27" s="213" t="str">
        <f>IF('Indicator Date hidden'!AK28="x","x",$AJ$2-'Indicator Date hidden'!AK28)</f>
        <v>x</v>
      </c>
      <c r="AK27" s="213">
        <f>IF('Indicator Date hidden'!AL28="x","x",$AK$2-'Indicator Date hidden'!AL28)</f>
        <v>1</v>
      </c>
      <c r="AL27" s="213">
        <f>IF('Indicator Date hidden'!AM28="x","x",$AL$2-'Indicator Date hidden'!AM28)</f>
        <v>0</v>
      </c>
      <c r="AM27" s="213">
        <f>IF('Indicator Date hidden'!AN28="x","x",$AM$2-'Indicator Date hidden'!AN28)</f>
        <v>0</v>
      </c>
      <c r="AN27" s="213">
        <f>IF('Indicator Date hidden'!AO28="x","x",$AN$2-'Indicator Date hidden'!AO28)</f>
        <v>0</v>
      </c>
      <c r="AO27" s="213">
        <f>IF('Indicator Date hidden'!AP28="x","x",$AO$2-'Indicator Date hidden'!AP28)</f>
        <v>0</v>
      </c>
      <c r="AP27" s="213">
        <f>IF('Indicator Date hidden'!AQ28="x","x",$AP$2-'Indicator Date hidden'!AQ28)</f>
        <v>0</v>
      </c>
      <c r="AQ27" s="213">
        <f>IF('Indicator Date hidden'!AR28="x","x",$AQ$2-'Indicator Date hidden'!AR28)</f>
        <v>0</v>
      </c>
      <c r="AR27" s="213">
        <f>IF('Indicator Date hidden'!AS28="x","x",$AR$2-'Indicator Date hidden'!AS28)</f>
        <v>0</v>
      </c>
      <c r="AS27" s="213">
        <f>IF('Indicator Date hidden'!AT28="x","x",$AS$2-'Indicator Date hidden'!AT28)</f>
        <v>0</v>
      </c>
      <c r="AT27" s="213">
        <f>IF('Indicator Date hidden'!AU28="x","x",$AT$2-'Indicator Date hidden'!AU28)</f>
        <v>0</v>
      </c>
      <c r="AU27" s="213">
        <f>IF('Indicator Date hidden'!AV28="x","x",$AU$2-'Indicator Date hidden'!AV28)</f>
        <v>3</v>
      </c>
      <c r="AV27" s="213">
        <f>IF('Indicator Date hidden'!AW28="x","x",$AV$2-'Indicator Date hidden'!AW28)</f>
        <v>0</v>
      </c>
      <c r="AW27" s="213">
        <f>IF('Indicator Date hidden'!AX28="x","x",$AW$2-'Indicator Date hidden'!AX28)</f>
        <v>0</v>
      </c>
      <c r="AX27" s="213">
        <f>IF('Indicator Date hidden'!AY28="x","x",$AX$2-'Indicator Date hidden'!AY28)</f>
        <v>0</v>
      </c>
      <c r="AY27" s="213">
        <f>IF('Indicator Date hidden'!AZ28="x","x",$AY$2-'Indicator Date hidden'!AZ28)</f>
        <v>0</v>
      </c>
      <c r="AZ27" s="213">
        <f>IF('Indicator Date hidden'!BA28="x","x",$AZ$2-'Indicator Date hidden'!BA28)</f>
        <v>0</v>
      </c>
      <c r="BA27">
        <f t="shared" si="0"/>
        <v>17</v>
      </c>
      <c r="BB27" s="21">
        <f t="shared" si="1"/>
        <v>0.36956521739130432</v>
      </c>
      <c r="BC27">
        <f t="shared" si="2"/>
        <v>5</v>
      </c>
      <c r="BD27" s="21">
        <f t="shared" si="3"/>
        <v>1.5373423659336649</v>
      </c>
      <c r="BE27" s="283">
        <f t="shared" si="4"/>
        <v>0</v>
      </c>
    </row>
    <row r="28" spans="1:57" x14ac:dyDescent="0.35">
      <c r="A28" t="s">
        <v>8242</v>
      </c>
      <c r="B28" s="213">
        <f>IF('Indicator Date hidden'!C29="x","x",$B$2-'Indicator Date hidden'!C29)</f>
        <v>0</v>
      </c>
      <c r="C28" s="213">
        <f>IF('Indicator Date hidden'!D29="x","x",$C$2-'Indicator Date hidden'!D29)</f>
        <v>0</v>
      </c>
      <c r="D28" s="213">
        <f>IF('Indicator Date hidden'!E29="x","x",$D$2-'Indicator Date hidden'!E29)</f>
        <v>0</v>
      </c>
      <c r="E28" s="213">
        <f>IF('Indicator Date hidden'!F29="x","x",$E$2-'Indicator Date hidden'!F29)</f>
        <v>0</v>
      </c>
      <c r="F28" s="213">
        <f>IF('Indicator Date hidden'!G29="x","x",$F$2-'Indicator Date hidden'!G29)</f>
        <v>0</v>
      </c>
      <c r="G28" s="213">
        <f>IF('Indicator Date hidden'!H29="x","x",$G$2-'Indicator Date hidden'!H29)</f>
        <v>0</v>
      </c>
      <c r="H28" s="213">
        <f>IF('Indicator Date hidden'!I29="x","x",$H$2-'Indicator Date hidden'!I29)</f>
        <v>0</v>
      </c>
      <c r="I28" s="213">
        <f>IF('Indicator Date hidden'!J29="x","x",$I$2-'Indicator Date hidden'!J29)</f>
        <v>0</v>
      </c>
      <c r="J28" s="213">
        <f>IF('Indicator Date hidden'!K29="x","x",$J$2-'Indicator Date hidden'!K29)</f>
        <v>0</v>
      </c>
      <c r="K28" s="213">
        <f>IF('Indicator Date hidden'!L29="x","x",$K$2-'Indicator Date hidden'!L29)</f>
        <v>0</v>
      </c>
      <c r="L28" s="213">
        <f>IF('Indicator Date hidden'!M29="x","x",$L$2-'Indicator Date hidden'!M29)</f>
        <v>0</v>
      </c>
      <c r="M28" s="213">
        <f>IF('Indicator Date hidden'!N29="x","x",$M$2-'Indicator Date hidden'!N29)</f>
        <v>0</v>
      </c>
      <c r="N28" s="213">
        <f>IF('Indicator Date hidden'!O29="x","x",$N$2-'Indicator Date hidden'!O29)</f>
        <v>0</v>
      </c>
      <c r="O28" s="213">
        <f>IF('Indicator Date hidden'!P29="x","x",$O$2-'Indicator Date hidden'!P29)</f>
        <v>0</v>
      </c>
      <c r="P28" s="213">
        <f>IF('Indicator Date hidden'!Q29="x","x",$P$2-'Indicator Date hidden'!Q29)</f>
        <v>0</v>
      </c>
      <c r="Q28" s="213">
        <f>IF('Indicator Date hidden'!R29="x","x",$Q$2-'Indicator Date hidden'!R29)</f>
        <v>4</v>
      </c>
      <c r="R28" s="213">
        <f>IF('Indicator Date hidden'!S29="x","x",$R$2-'Indicator Date hidden'!S29)</f>
        <v>0</v>
      </c>
      <c r="S28" s="213">
        <f>IF('Indicator Date hidden'!T29="x","x",$S$2-'Indicator Date hidden'!T29)</f>
        <v>0</v>
      </c>
      <c r="T28" s="213">
        <f>IF('Indicator Date hidden'!U29="x","x",$T$2-'Indicator Date hidden'!U29)</f>
        <v>0</v>
      </c>
      <c r="U28" s="213">
        <f>IF('Indicator Date hidden'!V29="x","x",$U$2-'Indicator Date hidden'!V29)</f>
        <v>0</v>
      </c>
      <c r="V28" s="213">
        <f>IF('Indicator Date hidden'!W29="x","x",$V$2-'Indicator Date hidden'!W29)</f>
        <v>0</v>
      </c>
      <c r="W28" s="213">
        <f>IF('Indicator Date hidden'!X29="x","x",$W$2-'Indicator Date hidden'!X29)</f>
        <v>4</v>
      </c>
      <c r="X28" s="213">
        <f>IF('Indicator Date hidden'!Y29="x","x",$X$2-'Indicator Date hidden'!Y29)</f>
        <v>4</v>
      </c>
      <c r="Y28" s="213">
        <f>IF('Indicator Date hidden'!Z29="x","x",$Y$2-'Indicator Date hidden'!Z29)</f>
        <v>0</v>
      </c>
      <c r="Z28" s="213">
        <f>IF('Indicator Date hidden'!AA29="x","x",$Z$2-'Indicator Date hidden'!AA29)</f>
        <v>0</v>
      </c>
      <c r="AA28" s="213">
        <f>IF('Indicator Date hidden'!AB29="x","x",$AA$2-'Indicator Date hidden'!AB29)</f>
        <v>0</v>
      </c>
      <c r="AB28" s="213">
        <f>IF('Indicator Date hidden'!AC29="x","x",$AB$2-'Indicator Date hidden'!AC29)</f>
        <v>0</v>
      </c>
      <c r="AC28" s="213">
        <f>IF('Indicator Date hidden'!AD29="x","x",$AC$2-'Indicator Date hidden'!AD29)</f>
        <v>0</v>
      </c>
      <c r="AD28" s="213">
        <f>IF('Indicator Date hidden'!AE29="x","x",$AD$2-'Indicator Date hidden'!AE29)</f>
        <v>0</v>
      </c>
      <c r="AE28" s="213">
        <f>IF('Indicator Date hidden'!AF29="x","x",$AE$2-'Indicator Date hidden'!AF29)</f>
        <v>0</v>
      </c>
      <c r="AF28" s="213">
        <f>IF('Indicator Date hidden'!AG29="x","x",$AF$2-'Indicator Date hidden'!AG29)</f>
        <v>4</v>
      </c>
      <c r="AG28" s="213">
        <f>IF('Indicator Date hidden'!AH29="x","x",$AG$2-'Indicator Date hidden'!AH29)</f>
        <v>0</v>
      </c>
      <c r="AH28" s="213">
        <f>IF('Indicator Date hidden'!AI29="x","x",$AH$2-'Indicator Date hidden'!AI29)</f>
        <v>0</v>
      </c>
      <c r="AI28" s="213">
        <f>IF('Indicator Date hidden'!AJ29="x","x",$AI$2-'Indicator Date hidden'!AJ29)</f>
        <v>0</v>
      </c>
      <c r="AJ28" s="213" t="str">
        <f>IF('Indicator Date hidden'!AK29="x","x",$AJ$2-'Indicator Date hidden'!AK29)</f>
        <v>x</v>
      </c>
      <c r="AK28" s="213">
        <f>IF('Indicator Date hidden'!AL29="x","x",$AK$2-'Indicator Date hidden'!AL29)</f>
        <v>0</v>
      </c>
      <c r="AL28" s="213">
        <f>IF('Indicator Date hidden'!AM29="x","x",$AL$2-'Indicator Date hidden'!AM29)</f>
        <v>0</v>
      </c>
      <c r="AM28" s="213">
        <f>IF('Indicator Date hidden'!AN29="x","x",$AM$2-'Indicator Date hidden'!AN29)</f>
        <v>0</v>
      </c>
      <c r="AN28" s="213">
        <f>IF('Indicator Date hidden'!AO29="x","x",$AN$2-'Indicator Date hidden'!AO29)</f>
        <v>0</v>
      </c>
      <c r="AO28" s="213">
        <f>IF('Indicator Date hidden'!AP29="x","x",$AO$2-'Indicator Date hidden'!AP29)</f>
        <v>0</v>
      </c>
      <c r="AP28" s="213">
        <f>IF('Indicator Date hidden'!AQ29="x","x",$AP$2-'Indicator Date hidden'!AQ29)</f>
        <v>0</v>
      </c>
      <c r="AQ28" s="213">
        <f>IF('Indicator Date hidden'!AR29="x","x",$AQ$2-'Indicator Date hidden'!AR29)</f>
        <v>0</v>
      </c>
      <c r="AR28" s="213">
        <f>IF('Indicator Date hidden'!AS29="x","x",$AR$2-'Indicator Date hidden'!AS29)</f>
        <v>0</v>
      </c>
      <c r="AS28" s="213">
        <f>IF('Indicator Date hidden'!AT29="x","x",$AS$2-'Indicator Date hidden'!AT29)</f>
        <v>0</v>
      </c>
      <c r="AT28" s="213">
        <f>IF('Indicator Date hidden'!AU29="x","x",$AT$2-'Indicator Date hidden'!AU29)</f>
        <v>0</v>
      </c>
      <c r="AU28" s="213">
        <f>IF('Indicator Date hidden'!AV29="x","x",$AU$2-'Indicator Date hidden'!AV29)</f>
        <v>7</v>
      </c>
      <c r="AV28" s="213">
        <f>IF('Indicator Date hidden'!AW29="x","x",$AV$2-'Indicator Date hidden'!AW29)</f>
        <v>0</v>
      </c>
      <c r="AW28" s="213">
        <f>IF('Indicator Date hidden'!AX29="x","x",$AW$2-'Indicator Date hidden'!AX29)</f>
        <v>0</v>
      </c>
      <c r="AX28" s="213">
        <f>IF('Indicator Date hidden'!AY29="x","x",$AX$2-'Indicator Date hidden'!AY29)</f>
        <v>0</v>
      </c>
      <c r="AY28" s="213">
        <f>IF('Indicator Date hidden'!AZ29="x","x",$AY$2-'Indicator Date hidden'!AZ29)</f>
        <v>0</v>
      </c>
      <c r="AZ28" s="213">
        <f>IF('Indicator Date hidden'!BA29="x","x",$AZ$2-'Indicator Date hidden'!BA29)</f>
        <v>0</v>
      </c>
      <c r="BA28">
        <f t="shared" si="0"/>
        <v>23</v>
      </c>
      <c r="BB28" s="21">
        <f t="shared" si="1"/>
        <v>0.46</v>
      </c>
      <c r="BC28">
        <f t="shared" si="2"/>
        <v>5</v>
      </c>
      <c r="BD28" s="21">
        <f t="shared" si="3"/>
        <v>1.4312232530251876</v>
      </c>
      <c r="BE28" s="283">
        <f t="shared" si="4"/>
        <v>0</v>
      </c>
    </row>
    <row r="29" spans="1:57" x14ac:dyDescent="0.35">
      <c r="A29" t="s">
        <v>8237</v>
      </c>
      <c r="B29" s="213">
        <f>IF('Indicator Date hidden'!C30="x","x",$B$2-'Indicator Date hidden'!C30)</f>
        <v>0</v>
      </c>
      <c r="C29" s="213">
        <f>IF('Indicator Date hidden'!D30="x","x",$C$2-'Indicator Date hidden'!D30)</f>
        <v>0</v>
      </c>
      <c r="D29" s="213">
        <f>IF('Indicator Date hidden'!E30="x","x",$D$2-'Indicator Date hidden'!E30)</f>
        <v>0</v>
      </c>
      <c r="E29" s="213">
        <f>IF('Indicator Date hidden'!F30="x","x",$E$2-'Indicator Date hidden'!F30)</f>
        <v>0</v>
      </c>
      <c r="F29" s="213">
        <f>IF('Indicator Date hidden'!G30="x","x",$F$2-'Indicator Date hidden'!G30)</f>
        <v>0</v>
      </c>
      <c r="G29" s="213">
        <f>IF('Indicator Date hidden'!H30="x","x",$G$2-'Indicator Date hidden'!H30)</f>
        <v>0</v>
      </c>
      <c r="H29" s="213">
        <f>IF('Indicator Date hidden'!I30="x","x",$H$2-'Indicator Date hidden'!I30)</f>
        <v>0</v>
      </c>
      <c r="I29" s="213">
        <f>IF('Indicator Date hidden'!J30="x","x",$I$2-'Indicator Date hidden'!J30)</f>
        <v>0</v>
      </c>
      <c r="J29" s="213">
        <f>IF('Indicator Date hidden'!K30="x","x",$J$2-'Indicator Date hidden'!K30)</f>
        <v>0</v>
      </c>
      <c r="K29" s="213">
        <f>IF('Indicator Date hidden'!L30="x","x",$K$2-'Indicator Date hidden'!L30)</f>
        <v>0</v>
      </c>
      <c r="L29" s="213">
        <f>IF('Indicator Date hidden'!M30="x","x",$L$2-'Indicator Date hidden'!M30)</f>
        <v>0</v>
      </c>
      <c r="M29" s="213">
        <f>IF('Indicator Date hidden'!N30="x","x",$M$2-'Indicator Date hidden'!N30)</f>
        <v>0</v>
      </c>
      <c r="N29" s="213">
        <f>IF('Indicator Date hidden'!O30="x","x",$N$2-'Indicator Date hidden'!O30)</f>
        <v>0</v>
      </c>
      <c r="O29" s="213">
        <f>IF('Indicator Date hidden'!P30="x","x",$O$2-'Indicator Date hidden'!P30)</f>
        <v>0</v>
      </c>
      <c r="P29" s="213">
        <f>IF('Indicator Date hidden'!Q30="x","x",$P$2-'Indicator Date hidden'!Q30)</f>
        <v>0</v>
      </c>
      <c r="Q29" s="213">
        <f>IF('Indicator Date hidden'!R30="x","x",$Q$2-'Indicator Date hidden'!R30)</f>
        <v>4</v>
      </c>
      <c r="R29" s="213">
        <f>IF('Indicator Date hidden'!S30="x","x",$R$2-'Indicator Date hidden'!S30)</f>
        <v>0</v>
      </c>
      <c r="S29" s="213">
        <f>IF('Indicator Date hidden'!T30="x","x",$S$2-'Indicator Date hidden'!T30)</f>
        <v>0</v>
      </c>
      <c r="T29" s="213">
        <f>IF('Indicator Date hidden'!U30="x","x",$T$2-'Indicator Date hidden'!U30)</f>
        <v>0</v>
      </c>
      <c r="U29" s="213">
        <f>IF('Indicator Date hidden'!V30="x","x",$U$2-'Indicator Date hidden'!V30)</f>
        <v>0</v>
      </c>
      <c r="V29" s="213">
        <f>IF('Indicator Date hidden'!W30="x","x",$V$2-'Indicator Date hidden'!W30)</f>
        <v>0</v>
      </c>
      <c r="W29" s="213">
        <f>IF('Indicator Date hidden'!X30="x","x",$W$2-'Indicator Date hidden'!X30)</f>
        <v>4</v>
      </c>
      <c r="X29" s="213" t="str">
        <f>IF('Indicator Date hidden'!Y30="x","x",$X$2-'Indicator Date hidden'!Y30)</f>
        <v>x</v>
      </c>
      <c r="Y29" s="213">
        <f>IF('Indicator Date hidden'!Z30="x","x",$Y$2-'Indicator Date hidden'!Z30)</f>
        <v>0</v>
      </c>
      <c r="Z29" s="213">
        <f>IF('Indicator Date hidden'!AA30="x","x",$Z$2-'Indicator Date hidden'!AA30)</f>
        <v>0</v>
      </c>
      <c r="AA29" s="213">
        <f>IF('Indicator Date hidden'!AB30="x","x",$AA$2-'Indicator Date hidden'!AB30)</f>
        <v>0</v>
      </c>
      <c r="AB29" s="213">
        <f>IF('Indicator Date hidden'!AC30="x","x",$AB$2-'Indicator Date hidden'!AC30)</f>
        <v>0</v>
      </c>
      <c r="AC29" s="213">
        <f>IF('Indicator Date hidden'!AD30="x","x",$AC$2-'Indicator Date hidden'!AD30)</f>
        <v>0</v>
      </c>
      <c r="AD29" s="213">
        <f>IF('Indicator Date hidden'!AE30="x","x",$AD$2-'Indicator Date hidden'!AE30)</f>
        <v>0</v>
      </c>
      <c r="AE29" s="213">
        <f>IF('Indicator Date hidden'!AF30="x","x",$AE$2-'Indicator Date hidden'!AF30)</f>
        <v>0</v>
      </c>
      <c r="AF29" s="213">
        <f>IF('Indicator Date hidden'!AG30="x","x",$AF$2-'Indicator Date hidden'!AG30)</f>
        <v>7</v>
      </c>
      <c r="AG29" s="213">
        <f>IF('Indicator Date hidden'!AH30="x","x",$AG$2-'Indicator Date hidden'!AH30)</f>
        <v>0</v>
      </c>
      <c r="AH29" s="213">
        <f>IF('Indicator Date hidden'!AI30="x","x",$AH$2-'Indicator Date hidden'!AI30)</f>
        <v>0</v>
      </c>
      <c r="AI29" s="213">
        <f>IF('Indicator Date hidden'!AJ30="x","x",$AI$2-'Indicator Date hidden'!AJ30)</f>
        <v>0</v>
      </c>
      <c r="AJ29" s="213">
        <f>IF('Indicator Date hidden'!AK30="x","x",$AJ$2-'Indicator Date hidden'!AK30)</f>
        <v>1</v>
      </c>
      <c r="AK29" s="213">
        <f>IF('Indicator Date hidden'!AL30="x","x",$AK$2-'Indicator Date hidden'!AL30)</f>
        <v>0</v>
      </c>
      <c r="AL29" s="213">
        <f>IF('Indicator Date hidden'!AM30="x","x",$AL$2-'Indicator Date hidden'!AM30)</f>
        <v>0</v>
      </c>
      <c r="AM29" s="213">
        <f>IF('Indicator Date hidden'!AN30="x","x",$AM$2-'Indicator Date hidden'!AN30)</f>
        <v>0</v>
      </c>
      <c r="AN29" s="213">
        <f>IF('Indicator Date hidden'!AO30="x","x",$AN$2-'Indicator Date hidden'!AO30)</f>
        <v>0</v>
      </c>
      <c r="AO29" s="213">
        <f>IF('Indicator Date hidden'!AP30="x","x",$AO$2-'Indicator Date hidden'!AP30)</f>
        <v>0</v>
      </c>
      <c r="AP29" s="213">
        <f>IF('Indicator Date hidden'!AQ30="x","x",$AP$2-'Indicator Date hidden'!AQ30)</f>
        <v>0</v>
      </c>
      <c r="AQ29" s="213">
        <f>IF('Indicator Date hidden'!AR30="x","x",$AQ$2-'Indicator Date hidden'!AR30)</f>
        <v>0</v>
      </c>
      <c r="AR29" s="213">
        <f>IF('Indicator Date hidden'!AS30="x","x",$AR$2-'Indicator Date hidden'!AS30)</f>
        <v>0</v>
      </c>
      <c r="AS29" s="213">
        <f>IF('Indicator Date hidden'!AT30="x","x",$AS$2-'Indicator Date hidden'!AT30)</f>
        <v>0</v>
      </c>
      <c r="AT29" s="213">
        <f>IF('Indicator Date hidden'!AU30="x","x",$AT$2-'Indicator Date hidden'!AU30)</f>
        <v>0</v>
      </c>
      <c r="AU29" s="213">
        <f>IF('Indicator Date hidden'!AV30="x","x",$AU$2-'Indicator Date hidden'!AV30)</f>
        <v>6</v>
      </c>
      <c r="AV29" s="213">
        <f>IF('Indicator Date hidden'!AW30="x","x",$AV$2-'Indicator Date hidden'!AW30)</f>
        <v>0</v>
      </c>
      <c r="AW29" s="213">
        <f>IF('Indicator Date hidden'!AX30="x","x",$AW$2-'Indicator Date hidden'!AX30)</f>
        <v>0</v>
      </c>
      <c r="AX29" s="213">
        <f>IF('Indicator Date hidden'!AY30="x","x",$AX$2-'Indicator Date hidden'!AY30)</f>
        <v>0</v>
      </c>
      <c r="AY29" s="213">
        <f>IF('Indicator Date hidden'!AZ30="x","x",$AY$2-'Indicator Date hidden'!AZ30)</f>
        <v>0</v>
      </c>
      <c r="AZ29" s="213">
        <f>IF('Indicator Date hidden'!BA30="x","x",$AZ$2-'Indicator Date hidden'!BA30)</f>
        <v>0</v>
      </c>
      <c r="BA29">
        <f t="shared" si="0"/>
        <v>22</v>
      </c>
      <c r="BB29" s="21">
        <f t="shared" si="1"/>
        <v>0.44</v>
      </c>
      <c r="BC29">
        <f t="shared" si="2"/>
        <v>5</v>
      </c>
      <c r="BD29" s="21">
        <f t="shared" si="3"/>
        <v>1.4718695594379279</v>
      </c>
      <c r="BE29" s="283">
        <f t="shared" si="4"/>
        <v>0</v>
      </c>
    </row>
    <row r="30" spans="1:57" x14ac:dyDescent="0.35">
      <c r="A30" t="s">
        <v>8284</v>
      </c>
      <c r="B30" s="213">
        <f>IF('Indicator Date hidden'!C31="x","x",$B$2-'Indicator Date hidden'!C31)</f>
        <v>0</v>
      </c>
      <c r="C30" s="213">
        <f>IF('Indicator Date hidden'!D31="x","x",$C$2-'Indicator Date hidden'!D31)</f>
        <v>0</v>
      </c>
      <c r="D30" s="213">
        <f>IF('Indicator Date hidden'!E31="x","x",$D$2-'Indicator Date hidden'!E31)</f>
        <v>0</v>
      </c>
      <c r="E30" s="213">
        <f>IF('Indicator Date hidden'!F31="x","x",$E$2-'Indicator Date hidden'!F31)</f>
        <v>0</v>
      </c>
      <c r="F30" s="213">
        <f>IF('Indicator Date hidden'!G31="x","x",$F$2-'Indicator Date hidden'!G31)</f>
        <v>0</v>
      </c>
      <c r="G30" s="213">
        <f>IF('Indicator Date hidden'!H31="x","x",$G$2-'Indicator Date hidden'!H31)</f>
        <v>0</v>
      </c>
      <c r="H30" s="213">
        <f>IF('Indicator Date hidden'!I31="x","x",$H$2-'Indicator Date hidden'!I31)</f>
        <v>0</v>
      </c>
      <c r="I30" s="213">
        <f>IF('Indicator Date hidden'!J31="x","x",$I$2-'Indicator Date hidden'!J31)</f>
        <v>0</v>
      </c>
      <c r="J30" s="213">
        <f>IF('Indicator Date hidden'!K31="x","x",$J$2-'Indicator Date hidden'!K31)</f>
        <v>0</v>
      </c>
      <c r="K30" s="213">
        <f>IF('Indicator Date hidden'!L31="x","x",$K$2-'Indicator Date hidden'!L31)</f>
        <v>0</v>
      </c>
      <c r="L30" s="213">
        <f>IF('Indicator Date hidden'!M31="x","x",$L$2-'Indicator Date hidden'!M31)</f>
        <v>0</v>
      </c>
      <c r="M30" s="213">
        <f>IF('Indicator Date hidden'!N31="x","x",$M$2-'Indicator Date hidden'!N31)</f>
        <v>0</v>
      </c>
      <c r="N30" s="213">
        <f>IF('Indicator Date hidden'!O31="x","x",$N$2-'Indicator Date hidden'!O31)</f>
        <v>0</v>
      </c>
      <c r="O30" s="213">
        <f>IF('Indicator Date hidden'!P31="x","x",$O$2-'Indicator Date hidden'!P31)</f>
        <v>0</v>
      </c>
      <c r="P30" s="213">
        <f>IF('Indicator Date hidden'!Q31="x","x",$P$2-'Indicator Date hidden'!Q31)</f>
        <v>0</v>
      </c>
      <c r="Q30" s="213" t="str">
        <f>IF('Indicator Date hidden'!R31="x","x",$Q$2-'Indicator Date hidden'!R31)</f>
        <v>x</v>
      </c>
      <c r="R30" s="213">
        <f>IF('Indicator Date hidden'!S31="x","x",$R$2-'Indicator Date hidden'!S31)</f>
        <v>0</v>
      </c>
      <c r="S30" s="213">
        <f>IF('Indicator Date hidden'!T31="x","x",$S$2-'Indicator Date hidden'!T31)</f>
        <v>0</v>
      </c>
      <c r="T30" s="213">
        <f>IF('Indicator Date hidden'!U31="x","x",$T$2-'Indicator Date hidden'!U31)</f>
        <v>0</v>
      </c>
      <c r="U30" s="213">
        <f>IF('Indicator Date hidden'!V31="x","x",$U$2-'Indicator Date hidden'!V31)</f>
        <v>0</v>
      </c>
      <c r="V30" s="213">
        <f>IF('Indicator Date hidden'!W31="x","x",$V$2-'Indicator Date hidden'!W31)</f>
        <v>0</v>
      </c>
      <c r="W30" s="213" t="str">
        <f>IF('Indicator Date hidden'!X31="x","x",$W$2-'Indicator Date hidden'!X31)</f>
        <v>x</v>
      </c>
      <c r="X30" s="213">
        <f>IF('Indicator Date hidden'!Y31="x","x",$X$2-'Indicator Date hidden'!Y31)</f>
        <v>3</v>
      </c>
      <c r="Y30" s="213">
        <f>IF('Indicator Date hidden'!Z31="x","x",$Y$2-'Indicator Date hidden'!Z31)</f>
        <v>0</v>
      </c>
      <c r="Z30" s="213">
        <f>IF('Indicator Date hidden'!AA31="x","x",$Z$2-'Indicator Date hidden'!AA31)</f>
        <v>0</v>
      </c>
      <c r="AA30" s="213">
        <f>IF('Indicator Date hidden'!AB31="x","x",$AA$2-'Indicator Date hidden'!AB31)</f>
        <v>0</v>
      </c>
      <c r="AB30" s="213">
        <f>IF('Indicator Date hidden'!AC31="x","x",$AB$2-'Indicator Date hidden'!AC31)</f>
        <v>0</v>
      </c>
      <c r="AC30" s="213">
        <f>IF('Indicator Date hidden'!AD31="x","x",$AC$2-'Indicator Date hidden'!AD31)</f>
        <v>0</v>
      </c>
      <c r="AD30" s="213">
        <f>IF('Indicator Date hidden'!AE31="x","x",$AD$2-'Indicator Date hidden'!AE31)</f>
        <v>0</v>
      </c>
      <c r="AE30" s="213" t="str">
        <f>IF('Indicator Date hidden'!AF31="x","x",$AE$2-'Indicator Date hidden'!AF31)</f>
        <v>x</v>
      </c>
      <c r="AF30" s="213">
        <f>IF('Indicator Date hidden'!AG31="x","x",$AF$2-'Indicator Date hidden'!AG31)</f>
        <v>6</v>
      </c>
      <c r="AG30" s="213">
        <f>IF('Indicator Date hidden'!AH31="x","x",$AG$2-'Indicator Date hidden'!AH31)</f>
        <v>0</v>
      </c>
      <c r="AH30" s="213">
        <f>IF('Indicator Date hidden'!AI31="x","x",$AH$2-'Indicator Date hidden'!AI31)</f>
        <v>0</v>
      </c>
      <c r="AI30" s="213">
        <f>IF('Indicator Date hidden'!AJ31="x","x",$AI$2-'Indicator Date hidden'!AJ31)</f>
        <v>0</v>
      </c>
      <c r="AJ30" s="213" t="str">
        <f>IF('Indicator Date hidden'!AK31="x","x",$AJ$2-'Indicator Date hidden'!AK31)</f>
        <v>x</v>
      </c>
      <c r="AK30" s="213" t="str">
        <f>IF('Indicator Date hidden'!AL31="x","x",$AK$2-'Indicator Date hidden'!AL31)</f>
        <v>x</v>
      </c>
      <c r="AL30" s="213">
        <f>IF('Indicator Date hidden'!AM31="x","x",$AL$2-'Indicator Date hidden'!AM31)</f>
        <v>0</v>
      </c>
      <c r="AM30" s="213">
        <f>IF('Indicator Date hidden'!AN31="x","x",$AM$2-'Indicator Date hidden'!AN31)</f>
        <v>0</v>
      </c>
      <c r="AN30" s="213">
        <f>IF('Indicator Date hidden'!AO31="x","x",$AN$2-'Indicator Date hidden'!AO31)</f>
        <v>0</v>
      </c>
      <c r="AO30" s="213">
        <f>IF('Indicator Date hidden'!AP31="x","x",$AO$2-'Indicator Date hidden'!AP31)</f>
        <v>0</v>
      </c>
      <c r="AP30" s="213">
        <f>IF('Indicator Date hidden'!AQ31="x","x",$AP$2-'Indicator Date hidden'!AQ31)</f>
        <v>0</v>
      </c>
      <c r="AQ30" s="213">
        <f>IF('Indicator Date hidden'!AR31="x","x",$AQ$2-'Indicator Date hidden'!AR31)</f>
        <v>0</v>
      </c>
      <c r="AR30" s="213">
        <f>IF('Indicator Date hidden'!AS31="x","x",$AR$2-'Indicator Date hidden'!AS31)</f>
        <v>0</v>
      </c>
      <c r="AS30" s="213">
        <f>IF('Indicator Date hidden'!AT31="x","x",$AS$2-'Indicator Date hidden'!AT31)</f>
        <v>0</v>
      </c>
      <c r="AT30" s="213">
        <f>IF('Indicator Date hidden'!AU31="x","x",$AT$2-'Indicator Date hidden'!AU31)</f>
        <v>0</v>
      </c>
      <c r="AU30" s="213">
        <f>IF('Indicator Date hidden'!AV31="x","x",$AU$2-'Indicator Date hidden'!AV31)</f>
        <v>2</v>
      </c>
      <c r="AV30" s="213">
        <f>IF('Indicator Date hidden'!AW31="x","x",$AV$2-'Indicator Date hidden'!AW31)</f>
        <v>0</v>
      </c>
      <c r="AW30" s="213">
        <f>IF('Indicator Date hidden'!AX31="x","x",$AW$2-'Indicator Date hidden'!AX31)</f>
        <v>0</v>
      </c>
      <c r="AX30" s="213">
        <f>IF('Indicator Date hidden'!AY31="x","x",$AX$2-'Indicator Date hidden'!AY31)</f>
        <v>0</v>
      </c>
      <c r="AY30" s="213">
        <f>IF('Indicator Date hidden'!AZ31="x","x",$AY$2-'Indicator Date hidden'!AZ31)</f>
        <v>0</v>
      </c>
      <c r="AZ30" s="213">
        <f>IF('Indicator Date hidden'!BA31="x","x",$AZ$2-'Indicator Date hidden'!BA31)</f>
        <v>0</v>
      </c>
      <c r="BA30">
        <f t="shared" si="0"/>
        <v>11</v>
      </c>
      <c r="BB30" s="21">
        <f t="shared" si="1"/>
        <v>0.2391304347826087</v>
      </c>
      <c r="BC30">
        <f t="shared" si="2"/>
        <v>3</v>
      </c>
      <c r="BD30" s="21">
        <f t="shared" si="3"/>
        <v>1.004008977283086</v>
      </c>
      <c r="BE30" s="283">
        <f t="shared" si="4"/>
        <v>0</v>
      </c>
    </row>
    <row r="31" spans="1:57" x14ac:dyDescent="0.35">
      <c r="A31" t="s">
        <v>8365</v>
      </c>
      <c r="B31" s="213">
        <f>IF('Indicator Date hidden'!C32="x","x",$B$2-'Indicator Date hidden'!C32)</f>
        <v>0</v>
      </c>
      <c r="C31" s="213">
        <f>IF('Indicator Date hidden'!D32="x","x",$C$2-'Indicator Date hidden'!D32)</f>
        <v>0</v>
      </c>
      <c r="D31" s="213">
        <f>IF('Indicator Date hidden'!E32="x","x",$D$2-'Indicator Date hidden'!E32)</f>
        <v>0</v>
      </c>
      <c r="E31" s="213">
        <f>IF('Indicator Date hidden'!F32="x","x",$E$2-'Indicator Date hidden'!F32)</f>
        <v>0</v>
      </c>
      <c r="F31" s="213">
        <f>IF('Indicator Date hidden'!G32="x","x",$F$2-'Indicator Date hidden'!G32)</f>
        <v>0</v>
      </c>
      <c r="G31" s="213">
        <f>IF('Indicator Date hidden'!H32="x","x",$G$2-'Indicator Date hidden'!H32)</f>
        <v>0</v>
      </c>
      <c r="H31" s="213">
        <f>IF('Indicator Date hidden'!I32="x","x",$H$2-'Indicator Date hidden'!I32)</f>
        <v>0</v>
      </c>
      <c r="I31" s="213">
        <f>IF('Indicator Date hidden'!J32="x","x",$I$2-'Indicator Date hidden'!J32)</f>
        <v>0</v>
      </c>
      <c r="J31" s="213">
        <f>IF('Indicator Date hidden'!K32="x","x",$J$2-'Indicator Date hidden'!K32)</f>
        <v>0</v>
      </c>
      <c r="K31" s="213">
        <f>IF('Indicator Date hidden'!L32="x","x",$K$2-'Indicator Date hidden'!L32)</f>
        <v>0</v>
      </c>
      <c r="L31" s="213">
        <f>IF('Indicator Date hidden'!M32="x","x",$L$2-'Indicator Date hidden'!M32)</f>
        <v>0</v>
      </c>
      <c r="M31" s="213">
        <f>IF('Indicator Date hidden'!N32="x","x",$M$2-'Indicator Date hidden'!N32)</f>
        <v>0</v>
      </c>
      <c r="N31" s="213">
        <f>IF('Indicator Date hidden'!O32="x","x",$N$2-'Indicator Date hidden'!O32)</f>
        <v>0</v>
      </c>
      <c r="O31" s="213">
        <f>IF('Indicator Date hidden'!P32="x","x",$O$2-'Indicator Date hidden'!P32)</f>
        <v>0</v>
      </c>
      <c r="P31" s="213">
        <f>IF('Indicator Date hidden'!Q32="x","x",$P$2-'Indicator Date hidden'!Q32)</f>
        <v>0</v>
      </c>
      <c r="Q31" s="213">
        <f>IF('Indicator Date hidden'!R32="x","x",$Q$2-'Indicator Date hidden'!R32)</f>
        <v>4</v>
      </c>
      <c r="R31" s="213">
        <f>IF('Indicator Date hidden'!S32="x","x",$R$2-'Indicator Date hidden'!S32)</f>
        <v>0</v>
      </c>
      <c r="S31" s="213">
        <f>IF('Indicator Date hidden'!T32="x","x",$S$2-'Indicator Date hidden'!T32)</f>
        <v>0</v>
      </c>
      <c r="T31" s="213">
        <f>IF('Indicator Date hidden'!U32="x","x",$T$2-'Indicator Date hidden'!U32)</f>
        <v>0</v>
      </c>
      <c r="U31" s="213">
        <f>IF('Indicator Date hidden'!V32="x","x",$U$2-'Indicator Date hidden'!V32)</f>
        <v>0</v>
      </c>
      <c r="V31" s="213">
        <f>IF('Indicator Date hidden'!W32="x","x",$V$2-'Indicator Date hidden'!W32)</f>
        <v>0</v>
      </c>
      <c r="W31" s="213">
        <f>IF('Indicator Date hidden'!X32="x","x",$W$2-'Indicator Date hidden'!X32)</f>
        <v>0</v>
      </c>
      <c r="X31" s="213">
        <f>IF('Indicator Date hidden'!Y32="x","x",$X$2-'Indicator Date hidden'!Y32)</f>
        <v>2</v>
      </c>
      <c r="Y31" s="213">
        <f>IF('Indicator Date hidden'!Z32="x","x",$Y$2-'Indicator Date hidden'!Z32)</f>
        <v>0</v>
      </c>
      <c r="Z31" s="213">
        <f>IF('Indicator Date hidden'!AA32="x","x",$Z$2-'Indicator Date hidden'!AA32)</f>
        <v>0</v>
      </c>
      <c r="AA31" s="213">
        <f>IF('Indicator Date hidden'!AB32="x","x",$AA$2-'Indicator Date hidden'!AB32)</f>
        <v>0</v>
      </c>
      <c r="AB31" s="213">
        <f>IF('Indicator Date hidden'!AC32="x","x",$AB$2-'Indicator Date hidden'!AC32)</f>
        <v>0</v>
      </c>
      <c r="AC31" s="213">
        <f>IF('Indicator Date hidden'!AD32="x","x",$AC$2-'Indicator Date hidden'!AD32)</f>
        <v>0</v>
      </c>
      <c r="AD31" s="213">
        <f>IF('Indicator Date hidden'!AE32="x","x",$AD$2-'Indicator Date hidden'!AE32)</f>
        <v>0</v>
      </c>
      <c r="AE31" s="213">
        <f>IF('Indicator Date hidden'!AF32="x","x",$AE$2-'Indicator Date hidden'!AF32)</f>
        <v>0</v>
      </c>
      <c r="AF31" s="213">
        <f>IF('Indicator Date hidden'!AG32="x","x",$AF$2-'Indicator Date hidden'!AG32)</f>
        <v>1</v>
      </c>
      <c r="AG31" s="213">
        <f>IF('Indicator Date hidden'!AH32="x","x",$AG$2-'Indicator Date hidden'!AH32)</f>
        <v>0</v>
      </c>
      <c r="AH31" s="213">
        <f>IF('Indicator Date hidden'!AI32="x","x",$AH$2-'Indicator Date hidden'!AI32)</f>
        <v>0</v>
      </c>
      <c r="AI31" s="213">
        <f>IF('Indicator Date hidden'!AJ32="x","x",$AI$2-'Indicator Date hidden'!AJ32)</f>
        <v>0</v>
      </c>
      <c r="AJ31" s="213" t="str">
        <f>IF('Indicator Date hidden'!AK32="x","x",$AJ$2-'Indicator Date hidden'!AK32)</f>
        <v>x</v>
      </c>
      <c r="AK31" s="213">
        <f>IF('Indicator Date hidden'!AL32="x","x",$AK$2-'Indicator Date hidden'!AL32)</f>
        <v>1</v>
      </c>
      <c r="AL31" s="213">
        <f>IF('Indicator Date hidden'!AM32="x","x",$AL$2-'Indicator Date hidden'!AM32)</f>
        <v>0</v>
      </c>
      <c r="AM31" s="213">
        <f>IF('Indicator Date hidden'!AN32="x","x",$AM$2-'Indicator Date hidden'!AN32)</f>
        <v>0</v>
      </c>
      <c r="AN31" s="213">
        <f>IF('Indicator Date hidden'!AO32="x","x",$AN$2-'Indicator Date hidden'!AO32)</f>
        <v>0</v>
      </c>
      <c r="AO31" s="213">
        <f>IF('Indicator Date hidden'!AP32="x","x",$AO$2-'Indicator Date hidden'!AP32)</f>
        <v>0</v>
      </c>
      <c r="AP31" s="213">
        <f>IF('Indicator Date hidden'!AQ32="x","x",$AP$2-'Indicator Date hidden'!AQ32)</f>
        <v>0</v>
      </c>
      <c r="AQ31" s="213">
        <f>IF('Indicator Date hidden'!AR32="x","x",$AQ$2-'Indicator Date hidden'!AR32)</f>
        <v>8</v>
      </c>
      <c r="AR31" s="213">
        <f>IF('Indicator Date hidden'!AS32="x","x",$AR$2-'Indicator Date hidden'!AS32)</f>
        <v>0</v>
      </c>
      <c r="AS31" s="213">
        <f>IF('Indicator Date hidden'!AT32="x","x",$AS$2-'Indicator Date hidden'!AT32)</f>
        <v>0</v>
      </c>
      <c r="AT31" s="213">
        <f>IF('Indicator Date hidden'!AU32="x","x",$AT$2-'Indicator Date hidden'!AU32)</f>
        <v>0</v>
      </c>
      <c r="AU31" s="213">
        <f>IF('Indicator Date hidden'!AV32="x","x",$AU$2-'Indicator Date hidden'!AV32)</f>
        <v>5</v>
      </c>
      <c r="AV31" s="213">
        <f>IF('Indicator Date hidden'!AW32="x","x",$AV$2-'Indicator Date hidden'!AW32)</f>
        <v>0</v>
      </c>
      <c r="AW31" s="213">
        <f>IF('Indicator Date hidden'!AX32="x","x",$AW$2-'Indicator Date hidden'!AX32)</f>
        <v>0</v>
      </c>
      <c r="AX31" s="213">
        <f>IF('Indicator Date hidden'!AY32="x","x",$AX$2-'Indicator Date hidden'!AY32)</f>
        <v>0</v>
      </c>
      <c r="AY31" s="213">
        <f>IF('Indicator Date hidden'!AZ32="x","x",$AY$2-'Indicator Date hidden'!AZ32)</f>
        <v>0</v>
      </c>
      <c r="AZ31" s="213">
        <f>IF('Indicator Date hidden'!BA32="x","x",$AZ$2-'Indicator Date hidden'!BA32)</f>
        <v>0</v>
      </c>
      <c r="BA31">
        <f t="shared" si="0"/>
        <v>21</v>
      </c>
      <c r="BB31" s="21">
        <f t="shared" si="1"/>
        <v>0.42</v>
      </c>
      <c r="BC31">
        <f t="shared" si="2"/>
        <v>6</v>
      </c>
      <c r="BD31" s="21">
        <f t="shared" si="3"/>
        <v>1.4295453822806745</v>
      </c>
      <c r="BE31" s="283">
        <f t="shared" si="4"/>
        <v>0</v>
      </c>
    </row>
    <row r="32" spans="1:57" x14ac:dyDescent="0.35">
      <c r="A32" t="s">
        <v>8277</v>
      </c>
      <c r="B32" s="213">
        <f>IF('Indicator Date hidden'!C33="x","x",$B$2-'Indicator Date hidden'!C33)</f>
        <v>0</v>
      </c>
      <c r="C32" s="213">
        <f>IF('Indicator Date hidden'!D33="x","x",$C$2-'Indicator Date hidden'!D33)</f>
        <v>0</v>
      </c>
      <c r="D32" s="213">
        <f>IF('Indicator Date hidden'!E33="x","x",$D$2-'Indicator Date hidden'!E33)</f>
        <v>0</v>
      </c>
      <c r="E32" s="213">
        <f>IF('Indicator Date hidden'!F33="x","x",$E$2-'Indicator Date hidden'!F33)</f>
        <v>0</v>
      </c>
      <c r="F32" s="213">
        <f>IF('Indicator Date hidden'!G33="x","x",$F$2-'Indicator Date hidden'!G33)</f>
        <v>0</v>
      </c>
      <c r="G32" s="213">
        <f>IF('Indicator Date hidden'!H33="x","x",$G$2-'Indicator Date hidden'!H33)</f>
        <v>0</v>
      </c>
      <c r="H32" s="213">
        <f>IF('Indicator Date hidden'!I33="x","x",$H$2-'Indicator Date hidden'!I33)</f>
        <v>0</v>
      </c>
      <c r="I32" s="213">
        <f>IF('Indicator Date hidden'!J33="x","x",$I$2-'Indicator Date hidden'!J33)</f>
        <v>0</v>
      </c>
      <c r="J32" s="213">
        <f>IF('Indicator Date hidden'!K33="x","x",$J$2-'Indicator Date hidden'!K33)</f>
        <v>0</v>
      </c>
      <c r="K32" s="213">
        <f>IF('Indicator Date hidden'!L33="x","x",$K$2-'Indicator Date hidden'!L33)</f>
        <v>0</v>
      </c>
      <c r="L32" s="213">
        <f>IF('Indicator Date hidden'!M33="x","x",$L$2-'Indicator Date hidden'!M33)</f>
        <v>0</v>
      </c>
      <c r="M32" s="213">
        <f>IF('Indicator Date hidden'!N33="x","x",$M$2-'Indicator Date hidden'!N33)</f>
        <v>0</v>
      </c>
      <c r="N32" s="213">
        <f>IF('Indicator Date hidden'!O33="x","x",$N$2-'Indicator Date hidden'!O33)</f>
        <v>0</v>
      </c>
      <c r="O32" s="213">
        <f>IF('Indicator Date hidden'!P33="x","x",$O$2-'Indicator Date hidden'!P33)</f>
        <v>0</v>
      </c>
      <c r="P32" s="213">
        <f>IF('Indicator Date hidden'!Q33="x","x",$P$2-'Indicator Date hidden'!Q33)</f>
        <v>0</v>
      </c>
      <c r="Q32" s="213">
        <f>IF('Indicator Date hidden'!R33="x","x",$Q$2-'Indicator Date hidden'!R33)</f>
        <v>3</v>
      </c>
      <c r="R32" s="213">
        <f>IF('Indicator Date hidden'!S33="x","x",$R$2-'Indicator Date hidden'!S33)</f>
        <v>0</v>
      </c>
      <c r="S32" s="213">
        <f>IF('Indicator Date hidden'!T33="x","x",$S$2-'Indicator Date hidden'!T33)</f>
        <v>0</v>
      </c>
      <c r="T32" s="213">
        <f>IF('Indicator Date hidden'!U33="x","x",$T$2-'Indicator Date hidden'!U33)</f>
        <v>0</v>
      </c>
      <c r="U32" s="213">
        <f>IF('Indicator Date hidden'!V33="x","x",$U$2-'Indicator Date hidden'!V33)</f>
        <v>0</v>
      </c>
      <c r="V32" s="213">
        <f>IF('Indicator Date hidden'!W33="x","x",$V$2-'Indicator Date hidden'!W33)</f>
        <v>0</v>
      </c>
      <c r="W32" s="213">
        <f>IF('Indicator Date hidden'!X33="x","x",$W$2-'Indicator Date hidden'!X33)</f>
        <v>3</v>
      </c>
      <c r="X32" s="213">
        <f>IF('Indicator Date hidden'!Y33="x","x",$X$2-'Indicator Date hidden'!Y33)</f>
        <v>5</v>
      </c>
      <c r="Y32" s="213">
        <f>IF('Indicator Date hidden'!Z33="x","x",$Y$2-'Indicator Date hidden'!Z33)</f>
        <v>0</v>
      </c>
      <c r="Z32" s="213">
        <f>IF('Indicator Date hidden'!AA33="x","x",$Z$2-'Indicator Date hidden'!AA33)</f>
        <v>0</v>
      </c>
      <c r="AA32" s="213">
        <f>IF('Indicator Date hidden'!AB33="x","x",$AA$2-'Indicator Date hidden'!AB33)</f>
        <v>0</v>
      </c>
      <c r="AB32" s="213">
        <f>IF('Indicator Date hidden'!AC33="x","x",$AB$2-'Indicator Date hidden'!AC33)</f>
        <v>0</v>
      </c>
      <c r="AC32" s="213">
        <f>IF('Indicator Date hidden'!AD33="x","x",$AC$2-'Indicator Date hidden'!AD33)</f>
        <v>0</v>
      </c>
      <c r="AD32" s="213">
        <f>IF('Indicator Date hidden'!AE33="x","x",$AD$2-'Indicator Date hidden'!AE33)</f>
        <v>0</v>
      </c>
      <c r="AE32" s="213">
        <f>IF('Indicator Date hidden'!AF33="x","x",$AE$2-'Indicator Date hidden'!AF33)</f>
        <v>0</v>
      </c>
      <c r="AF32" s="213">
        <f>IF('Indicator Date hidden'!AG33="x","x",$AF$2-'Indicator Date hidden'!AG33)</f>
        <v>6</v>
      </c>
      <c r="AG32" s="213">
        <f>IF('Indicator Date hidden'!AH33="x","x",$AG$2-'Indicator Date hidden'!AH33)</f>
        <v>0</v>
      </c>
      <c r="AH32" s="213">
        <f>IF('Indicator Date hidden'!AI33="x","x",$AH$2-'Indicator Date hidden'!AI33)</f>
        <v>0</v>
      </c>
      <c r="AI32" s="213">
        <f>IF('Indicator Date hidden'!AJ33="x","x",$AI$2-'Indicator Date hidden'!AJ33)</f>
        <v>0</v>
      </c>
      <c r="AJ32" s="213">
        <f>IF('Indicator Date hidden'!AK33="x","x",$AJ$2-'Indicator Date hidden'!AK33)</f>
        <v>0</v>
      </c>
      <c r="AK32" s="213">
        <f>IF('Indicator Date hidden'!AL33="x","x",$AK$2-'Indicator Date hidden'!AL33)</f>
        <v>0</v>
      </c>
      <c r="AL32" s="213">
        <f>IF('Indicator Date hidden'!AM33="x","x",$AL$2-'Indicator Date hidden'!AM33)</f>
        <v>0</v>
      </c>
      <c r="AM32" s="213">
        <f>IF('Indicator Date hidden'!AN33="x","x",$AM$2-'Indicator Date hidden'!AN33)</f>
        <v>0</v>
      </c>
      <c r="AN32" s="213">
        <f>IF('Indicator Date hidden'!AO33="x","x",$AN$2-'Indicator Date hidden'!AO33)</f>
        <v>0</v>
      </c>
      <c r="AO32" s="213">
        <f>IF('Indicator Date hidden'!AP33="x","x",$AO$2-'Indicator Date hidden'!AP33)</f>
        <v>0</v>
      </c>
      <c r="AP32" s="213">
        <f>IF('Indicator Date hidden'!AQ33="x","x",$AP$2-'Indicator Date hidden'!AQ33)</f>
        <v>0</v>
      </c>
      <c r="AQ32" s="213">
        <f>IF('Indicator Date hidden'!AR33="x","x",$AQ$2-'Indicator Date hidden'!AR33)</f>
        <v>0</v>
      </c>
      <c r="AR32" s="213">
        <f>IF('Indicator Date hidden'!AS33="x","x",$AR$2-'Indicator Date hidden'!AS33)</f>
        <v>0</v>
      </c>
      <c r="AS32" s="213">
        <f>IF('Indicator Date hidden'!AT33="x","x",$AS$2-'Indicator Date hidden'!AT33)</f>
        <v>0</v>
      </c>
      <c r="AT32" s="213">
        <f>IF('Indicator Date hidden'!AU33="x","x",$AT$2-'Indicator Date hidden'!AU33)</f>
        <v>0</v>
      </c>
      <c r="AU32" s="213">
        <f>IF('Indicator Date hidden'!AV33="x","x",$AU$2-'Indicator Date hidden'!AV33)</f>
        <v>4</v>
      </c>
      <c r="AV32" s="213">
        <f>IF('Indicator Date hidden'!AW33="x","x",$AV$2-'Indicator Date hidden'!AW33)</f>
        <v>0</v>
      </c>
      <c r="AW32" s="213">
        <f>IF('Indicator Date hidden'!AX33="x","x",$AW$2-'Indicator Date hidden'!AX33)</f>
        <v>0</v>
      </c>
      <c r="AX32" s="213">
        <f>IF('Indicator Date hidden'!AY33="x","x",$AX$2-'Indicator Date hidden'!AY33)</f>
        <v>0</v>
      </c>
      <c r="AY32" s="213">
        <f>IF('Indicator Date hidden'!AZ33="x","x",$AY$2-'Indicator Date hidden'!AZ33)</f>
        <v>0</v>
      </c>
      <c r="AZ32" s="213">
        <f>IF('Indicator Date hidden'!BA33="x","x",$AZ$2-'Indicator Date hidden'!BA33)</f>
        <v>0</v>
      </c>
      <c r="BA32">
        <f t="shared" si="0"/>
        <v>21</v>
      </c>
      <c r="BB32" s="21">
        <f t="shared" si="1"/>
        <v>0.41176470588235292</v>
      </c>
      <c r="BC32">
        <f t="shared" si="2"/>
        <v>5</v>
      </c>
      <c r="BD32" s="21">
        <f t="shared" si="3"/>
        <v>1.3012282371009458</v>
      </c>
      <c r="BE32" s="283">
        <f t="shared" si="4"/>
        <v>0</v>
      </c>
    </row>
    <row r="33" spans="1:57" x14ac:dyDescent="0.35">
      <c r="A33" t="s">
        <v>8269</v>
      </c>
      <c r="B33" s="213">
        <f>IF('Indicator Date hidden'!C34="x","x",$B$2-'Indicator Date hidden'!C34)</f>
        <v>0</v>
      </c>
      <c r="C33" s="213">
        <f>IF('Indicator Date hidden'!D34="x","x",$C$2-'Indicator Date hidden'!D34)</f>
        <v>0</v>
      </c>
      <c r="D33" s="213">
        <f>IF('Indicator Date hidden'!E34="x","x",$D$2-'Indicator Date hidden'!E34)</f>
        <v>0</v>
      </c>
      <c r="E33" s="213">
        <f>IF('Indicator Date hidden'!F34="x","x",$E$2-'Indicator Date hidden'!F34)</f>
        <v>0</v>
      </c>
      <c r="F33" s="213">
        <f>IF('Indicator Date hidden'!G34="x","x",$F$2-'Indicator Date hidden'!G34)</f>
        <v>0</v>
      </c>
      <c r="G33" s="213">
        <f>IF('Indicator Date hidden'!H34="x","x",$G$2-'Indicator Date hidden'!H34)</f>
        <v>0</v>
      </c>
      <c r="H33" s="213">
        <f>IF('Indicator Date hidden'!I34="x","x",$H$2-'Indicator Date hidden'!I34)</f>
        <v>0</v>
      </c>
      <c r="I33" s="213">
        <f>IF('Indicator Date hidden'!J34="x","x",$I$2-'Indicator Date hidden'!J34)</f>
        <v>0</v>
      </c>
      <c r="J33" s="213">
        <f>IF('Indicator Date hidden'!K34="x","x",$J$2-'Indicator Date hidden'!K34)</f>
        <v>0</v>
      </c>
      <c r="K33" s="213">
        <f>IF('Indicator Date hidden'!L34="x","x",$K$2-'Indicator Date hidden'!L34)</f>
        <v>0</v>
      </c>
      <c r="L33" s="213">
        <f>IF('Indicator Date hidden'!M34="x","x",$L$2-'Indicator Date hidden'!M34)</f>
        <v>0</v>
      </c>
      <c r="M33" s="213">
        <f>IF('Indicator Date hidden'!N34="x","x",$M$2-'Indicator Date hidden'!N34)</f>
        <v>0</v>
      </c>
      <c r="N33" s="213">
        <f>IF('Indicator Date hidden'!O34="x","x",$N$2-'Indicator Date hidden'!O34)</f>
        <v>0</v>
      </c>
      <c r="O33" s="213">
        <f>IF('Indicator Date hidden'!P34="x","x",$O$2-'Indicator Date hidden'!P34)</f>
        <v>0</v>
      </c>
      <c r="P33" s="213">
        <f>IF('Indicator Date hidden'!Q34="x","x",$P$2-'Indicator Date hidden'!Q34)</f>
        <v>0</v>
      </c>
      <c r="Q33" s="213" t="str">
        <f>IF('Indicator Date hidden'!R34="x","x",$Q$2-'Indicator Date hidden'!R34)</f>
        <v>x</v>
      </c>
      <c r="R33" s="213">
        <f>IF('Indicator Date hidden'!S34="x","x",$R$2-'Indicator Date hidden'!S34)</f>
        <v>0</v>
      </c>
      <c r="S33" s="213">
        <f>IF('Indicator Date hidden'!T34="x","x",$S$2-'Indicator Date hidden'!T34)</f>
        <v>0</v>
      </c>
      <c r="T33" s="213">
        <f>IF('Indicator Date hidden'!U34="x","x",$T$2-'Indicator Date hidden'!U34)</f>
        <v>0</v>
      </c>
      <c r="U33" s="213" t="str">
        <f>IF('Indicator Date hidden'!V34="x","x",$U$2-'Indicator Date hidden'!V34)</f>
        <v>x</v>
      </c>
      <c r="V33" s="213">
        <f>IF('Indicator Date hidden'!W34="x","x",$V$2-'Indicator Date hidden'!W34)</f>
        <v>0</v>
      </c>
      <c r="W33" s="213" t="str">
        <f>IF('Indicator Date hidden'!X34="x","x",$W$2-'Indicator Date hidden'!X34)</f>
        <v>x</v>
      </c>
      <c r="X33" s="213">
        <f>IF('Indicator Date hidden'!Y34="x","x",$X$2-'Indicator Date hidden'!Y34)</f>
        <v>4</v>
      </c>
      <c r="Y33" s="213">
        <f>IF('Indicator Date hidden'!Z34="x","x",$Y$2-'Indicator Date hidden'!Z34)</f>
        <v>0</v>
      </c>
      <c r="Z33" s="213">
        <f>IF('Indicator Date hidden'!AA34="x","x",$Z$2-'Indicator Date hidden'!AA34)</f>
        <v>0</v>
      </c>
      <c r="AA33" s="213" t="str">
        <f>IF('Indicator Date hidden'!AB34="x","x",$AA$2-'Indicator Date hidden'!AB34)</f>
        <v>x</v>
      </c>
      <c r="AB33" s="213">
        <f>IF('Indicator Date hidden'!AC34="x","x",$AB$2-'Indicator Date hidden'!AC34)</f>
        <v>0</v>
      </c>
      <c r="AC33" s="213">
        <f>IF('Indicator Date hidden'!AD34="x","x",$AC$2-'Indicator Date hidden'!AD34)</f>
        <v>0</v>
      </c>
      <c r="AD33" s="213" t="str">
        <f>IF('Indicator Date hidden'!AE34="x","x",$AD$2-'Indicator Date hidden'!AE34)</f>
        <v>x</v>
      </c>
      <c r="AE33" s="213">
        <f>IF('Indicator Date hidden'!AF34="x","x",$AE$2-'Indicator Date hidden'!AF34)</f>
        <v>0</v>
      </c>
      <c r="AF33" s="213">
        <f>IF('Indicator Date hidden'!AG34="x","x",$AF$2-'Indicator Date hidden'!AG34)</f>
        <v>3</v>
      </c>
      <c r="AG33" s="213">
        <f>IF('Indicator Date hidden'!AH34="x","x",$AG$2-'Indicator Date hidden'!AH34)</f>
        <v>0</v>
      </c>
      <c r="AH33" s="213">
        <f>IF('Indicator Date hidden'!AI34="x","x",$AH$2-'Indicator Date hidden'!AI34)</f>
        <v>0</v>
      </c>
      <c r="AI33" s="213">
        <f>IF('Indicator Date hidden'!AJ34="x","x",$AI$2-'Indicator Date hidden'!AJ34)</f>
        <v>0</v>
      </c>
      <c r="AJ33" s="213" t="str">
        <f>IF('Indicator Date hidden'!AK34="x","x",$AJ$2-'Indicator Date hidden'!AK34)</f>
        <v>x</v>
      </c>
      <c r="AK33" s="213">
        <f>IF('Indicator Date hidden'!AL34="x","x",$AK$2-'Indicator Date hidden'!AL34)</f>
        <v>1</v>
      </c>
      <c r="AL33" s="213">
        <f>IF('Indicator Date hidden'!AM34="x","x",$AL$2-'Indicator Date hidden'!AM34)</f>
        <v>0</v>
      </c>
      <c r="AM33" s="213">
        <f>IF('Indicator Date hidden'!AN34="x","x",$AM$2-'Indicator Date hidden'!AN34)</f>
        <v>0</v>
      </c>
      <c r="AN33" s="213">
        <f>IF('Indicator Date hidden'!AO34="x","x",$AN$2-'Indicator Date hidden'!AO34)</f>
        <v>0</v>
      </c>
      <c r="AO33" s="213">
        <f>IF('Indicator Date hidden'!AP34="x","x",$AO$2-'Indicator Date hidden'!AP34)</f>
        <v>0</v>
      </c>
      <c r="AP33" s="213">
        <f>IF('Indicator Date hidden'!AQ34="x","x",$AP$2-'Indicator Date hidden'!AQ34)</f>
        <v>0</v>
      </c>
      <c r="AQ33" s="213">
        <f>IF('Indicator Date hidden'!AR34="x","x",$AQ$2-'Indicator Date hidden'!AR34)</f>
        <v>4</v>
      </c>
      <c r="AR33" s="213">
        <f>IF('Indicator Date hidden'!AS34="x","x",$AR$2-'Indicator Date hidden'!AS34)</f>
        <v>0</v>
      </c>
      <c r="AS33" s="213">
        <f>IF('Indicator Date hidden'!AT34="x","x",$AS$2-'Indicator Date hidden'!AT34)</f>
        <v>0</v>
      </c>
      <c r="AT33" s="213">
        <f>IF('Indicator Date hidden'!AU34="x","x",$AT$2-'Indicator Date hidden'!AU34)</f>
        <v>0</v>
      </c>
      <c r="AU33" s="213" t="str">
        <f>IF('Indicator Date hidden'!AV34="x","x",$AU$2-'Indicator Date hidden'!AV34)</f>
        <v>x</v>
      </c>
      <c r="AV33" s="213">
        <f>IF('Indicator Date hidden'!AW34="x","x",$AV$2-'Indicator Date hidden'!AW34)</f>
        <v>0</v>
      </c>
      <c r="AW33" s="213">
        <f>IF('Indicator Date hidden'!AX34="x","x",$AW$2-'Indicator Date hidden'!AX34)</f>
        <v>0</v>
      </c>
      <c r="AX33" s="213">
        <f>IF('Indicator Date hidden'!AY34="x","x",$AX$2-'Indicator Date hidden'!AY34)</f>
        <v>0</v>
      </c>
      <c r="AY33" s="213">
        <f>IF('Indicator Date hidden'!AZ34="x","x",$AY$2-'Indicator Date hidden'!AZ34)</f>
        <v>0</v>
      </c>
      <c r="AZ33" s="213">
        <f>IF('Indicator Date hidden'!BA34="x","x",$AZ$2-'Indicator Date hidden'!BA34)</f>
        <v>0</v>
      </c>
      <c r="BA33">
        <f t="shared" si="0"/>
        <v>12</v>
      </c>
      <c r="BB33" s="21">
        <f t="shared" si="1"/>
        <v>0.27272727272727271</v>
      </c>
      <c r="BC33">
        <f t="shared" si="2"/>
        <v>4</v>
      </c>
      <c r="BD33" s="21">
        <f t="shared" si="3"/>
        <v>0.9381712472977406</v>
      </c>
      <c r="BE33" s="283">
        <f t="shared" si="4"/>
        <v>0</v>
      </c>
    </row>
    <row r="34" spans="1:57" x14ac:dyDescent="0.35">
      <c r="A34" t="s">
        <v>8267</v>
      </c>
      <c r="B34" s="213">
        <f>IF('Indicator Date hidden'!C35="x","x",$B$2-'Indicator Date hidden'!C35)</f>
        <v>0</v>
      </c>
      <c r="C34" s="213">
        <f>IF('Indicator Date hidden'!D35="x","x",$C$2-'Indicator Date hidden'!D35)</f>
        <v>0</v>
      </c>
      <c r="D34" s="213">
        <f>IF('Indicator Date hidden'!E35="x","x",$D$2-'Indicator Date hidden'!E35)</f>
        <v>0</v>
      </c>
      <c r="E34" s="213">
        <f>IF('Indicator Date hidden'!F35="x","x",$E$2-'Indicator Date hidden'!F35)</f>
        <v>0</v>
      </c>
      <c r="F34" s="213">
        <f>IF('Indicator Date hidden'!G35="x","x",$F$2-'Indicator Date hidden'!G35)</f>
        <v>0</v>
      </c>
      <c r="G34" s="213">
        <f>IF('Indicator Date hidden'!H35="x","x",$G$2-'Indicator Date hidden'!H35)</f>
        <v>0</v>
      </c>
      <c r="H34" s="213">
        <f>IF('Indicator Date hidden'!I35="x","x",$H$2-'Indicator Date hidden'!I35)</f>
        <v>0</v>
      </c>
      <c r="I34" s="213">
        <f>IF('Indicator Date hidden'!J35="x","x",$I$2-'Indicator Date hidden'!J35)</f>
        <v>0</v>
      </c>
      <c r="J34" s="213">
        <f>IF('Indicator Date hidden'!K35="x","x",$J$2-'Indicator Date hidden'!K35)</f>
        <v>0</v>
      </c>
      <c r="K34" s="213">
        <f>IF('Indicator Date hidden'!L35="x","x",$K$2-'Indicator Date hidden'!L35)</f>
        <v>0</v>
      </c>
      <c r="L34" s="213">
        <f>IF('Indicator Date hidden'!M35="x","x",$L$2-'Indicator Date hidden'!M35)</f>
        <v>0</v>
      </c>
      <c r="M34" s="213">
        <f>IF('Indicator Date hidden'!N35="x","x",$M$2-'Indicator Date hidden'!N35)</f>
        <v>0</v>
      </c>
      <c r="N34" s="213">
        <f>IF('Indicator Date hidden'!O35="x","x",$N$2-'Indicator Date hidden'!O35)</f>
        <v>0</v>
      </c>
      <c r="O34" s="213">
        <f>IF('Indicator Date hidden'!P35="x","x",$O$2-'Indicator Date hidden'!P35)</f>
        <v>0</v>
      </c>
      <c r="P34" s="213">
        <f>IF('Indicator Date hidden'!Q35="x","x",$P$2-'Indicator Date hidden'!Q35)</f>
        <v>0</v>
      </c>
      <c r="Q34" s="213">
        <f>IF('Indicator Date hidden'!R35="x","x",$Q$2-'Indicator Date hidden'!R35)</f>
        <v>4</v>
      </c>
      <c r="R34" s="213">
        <f>IF('Indicator Date hidden'!S35="x","x",$R$2-'Indicator Date hidden'!S35)</f>
        <v>0</v>
      </c>
      <c r="S34" s="213">
        <f>IF('Indicator Date hidden'!T35="x","x",$S$2-'Indicator Date hidden'!T35)</f>
        <v>0</v>
      </c>
      <c r="T34" s="213">
        <f>IF('Indicator Date hidden'!U35="x","x",$T$2-'Indicator Date hidden'!U35)</f>
        <v>0</v>
      </c>
      <c r="U34" s="213">
        <f>IF('Indicator Date hidden'!V35="x","x",$U$2-'Indicator Date hidden'!V35)</f>
        <v>0</v>
      </c>
      <c r="V34" s="213">
        <f>IF('Indicator Date hidden'!W35="x","x",$V$2-'Indicator Date hidden'!W35)</f>
        <v>0</v>
      </c>
      <c r="W34" s="213">
        <f>IF('Indicator Date hidden'!X35="x","x",$W$2-'Indicator Date hidden'!X35)</f>
        <v>4</v>
      </c>
      <c r="X34" s="213">
        <f>IF('Indicator Date hidden'!Y35="x","x",$X$2-'Indicator Date hidden'!Y35)</f>
        <v>5</v>
      </c>
      <c r="Y34" s="213">
        <f>IF('Indicator Date hidden'!Z35="x","x",$Y$2-'Indicator Date hidden'!Z35)</f>
        <v>0</v>
      </c>
      <c r="Z34" s="213">
        <f>IF('Indicator Date hidden'!AA35="x","x",$Z$2-'Indicator Date hidden'!AA35)</f>
        <v>0</v>
      </c>
      <c r="AA34" s="213">
        <f>IF('Indicator Date hidden'!AB35="x","x",$AA$2-'Indicator Date hidden'!AB35)</f>
        <v>0</v>
      </c>
      <c r="AB34" s="213">
        <f>IF('Indicator Date hidden'!AC35="x","x",$AB$2-'Indicator Date hidden'!AC35)</f>
        <v>0</v>
      </c>
      <c r="AC34" s="213">
        <f>IF('Indicator Date hidden'!AD35="x","x",$AC$2-'Indicator Date hidden'!AD35)</f>
        <v>0</v>
      </c>
      <c r="AD34" s="213">
        <f>IF('Indicator Date hidden'!AE35="x","x",$AD$2-'Indicator Date hidden'!AE35)</f>
        <v>0</v>
      </c>
      <c r="AE34" s="213">
        <f>IF('Indicator Date hidden'!AF35="x","x",$AE$2-'Indicator Date hidden'!AF35)</f>
        <v>0</v>
      </c>
      <c r="AF34" s="213">
        <f>IF('Indicator Date hidden'!AG35="x","x",$AF$2-'Indicator Date hidden'!AG35)</f>
        <v>5</v>
      </c>
      <c r="AG34" s="213">
        <f>IF('Indicator Date hidden'!AH35="x","x",$AG$2-'Indicator Date hidden'!AH35)</f>
        <v>0</v>
      </c>
      <c r="AH34" s="213">
        <f>IF('Indicator Date hidden'!AI35="x","x",$AH$2-'Indicator Date hidden'!AI35)</f>
        <v>0</v>
      </c>
      <c r="AI34" s="213">
        <f>IF('Indicator Date hidden'!AJ35="x","x",$AI$2-'Indicator Date hidden'!AJ35)</f>
        <v>0</v>
      </c>
      <c r="AJ34" s="213">
        <f>IF('Indicator Date hidden'!AK35="x","x",$AJ$2-'Indicator Date hidden'!AK35)</f>
        <v>0</v>
      </c>
      <c r="AK34" s="213">
        <f>IF('Indicator Date hidden'!AL35="x","x",$AK$2-'Indicator Date hidden'!AL35)</f>
        <v>1</v>
      </c>
      <c r="AL34" s="213">
        <f>IF('Indicator Date hidden'!AM35="x","x",$AL$2-'Indicator Date hidden'!AM35)</f>
        <v>0</v>
      </c>
      <c r="AM34" s="213">
        <f>IF('Indicator Date hidden'!AN35="x","x",$AM$2-'Indicator Date hidden'!AN35)</f>
        <v>0</v>
      </c>
      <c r="AN34" s="213">
        <f>IF('Indicator Date hidden'!AO35="x","x",$AN$2-'Indicator Date hidden'!AO35)</f>
        <v>0</v>
      </c>
      <c r="AO34" s="213" t="str">
        <f>IF('Indicator Date hidden'!AP35="x","x",$AO$2-'Indicator Date hidden'!AP35)</f>
        <v>x</v>
      </c>
      <c r="AP34" s="213" t="str">
        <f>IF('Indicator Date hidden'!AQ35="x","x",$AP$2-'Indicator Date hidden'!AQ35)</f>
        <v>x</v>
      </c>
      <c r="AQ34" s="213" t="str">
        <f>IF('Indicator Date hidden'!AR35="x","x",$AQ$2-'Indicator Date hidden'!AR35)</f>
        <v>x</v>
      </c>
      <c r="AR34" s="213">
        <f>IF('Indicator Date hidden'!AS35="x","x",$AR$2-'Indicator Date hidden'!AS35)</f>
        <v>0</v>
      </c>
      <c r="AS34" s="213">
        <f>IF('Indicator Date hidden'!AT35="x","x",$AS$2-'Indicator Date hidden'!AT35)</f>
        <v>0</v>
      </c>
      <c r="AT34" s="213">
        <f>IF('Indicator Date hidden'!AU35="x","x",$AT$2-'Indicator Date hidden'!AU35)</f>
        <v>0</v>
      </c>
      <c r="AU34" s="213">
        <f>IF('Indicator Date hidden'!AV35="x","x",$AU$2-'Indicator Date hidden'!AV35)</f>
        <v>4</v>
      </c>
      <c r="AV34" s="213">
        <f>IF('Indicator Date hidden'!AW35="x","x",$AV$2-'Indicator Date hidden'!AW35)</f>
        <v>0</v>
      </c>
      <c r="AW34" s="213">
        <f>IF('Indicator Date hidden'!AX35="x","x",$AW$2-'Indicator Date hidden'!AX35)</f>
        <v>0</v>
      </c>
      <c r="AX34" s="213">
        <f>IF('Indicator Date hidden'!AY35="x","x",$AX$2-'Indicator Date hidden'!AY35)</f>
        <v>0</v>
      </c>
      <c r="AY34" s="213">
        <f>IF('Indicator Date hidden'!AZ35="x","x",$AY$2-'Indicator Date hidden'!AZ35)</f>
        <v>0</v>
      </c>
      <c r="AZ34" s="213">
        <f>IF('Indicator Date hidden'!BA35="x","x",$AZ$2-'Indicator Date hidden'!BA35)</f>
        <v>0</v>
      </c>
      <c r="BA34">
        <f t="shared" si="0"/>
        <v>23</v>
      </c>
      <c r="BB34" s="21">
        <f t="shared" si="1"/>
        <v>0.47916666666666669</v>
      </c>
      <c r="BC34">
        <f t="shared" si="2"/>
        <v>6</v>
      </c>
      <c r="BD34" s="21">
        <f t="shared" si="3"/>
        <v>1.3538461159066622</v>
      </c>
      <c r="BE34" s="283">
        <f t="shared" si="4"/>
        <v>0</v>
      </c>
    </row>
    <row r="35" spans="1:57" x14ac:dyDescent="0.35">
      <c r="A35" t="s">
        <v>8483</v>
      </c>
      <c r="B35" s="213">
        <f>IF('Indicator Date hidden'!C36="x","x",$B$2-'Indicator Date hidden'!C36)</f>
        <v>0</v>
      </c>
      <c r="C35" s="213">
        <f>IF('Indicator Date hidden'!D36="x","x",$C$2-'Indicator Date hidden'!D36)</f>
        <v>0</v>
      </c>
      <c r="D35" s="213">
        <f>IF('Indicator Date hidden'!E36="x","x",$D$2-'Indicator Date hidden'!E36)</f>
        <v>0</v>
      </c>
      <c r="E35" s="213">
        <f>IF('Indicator Date hidden'!F36="x","x",$E$2-'Indicator Date hidden'!F36)</f>
        <v>0</v>
      </c>
      <c r="F35" s="213">
        <f>IF('Indicator Date hidden'!G36="x","x",$F$2-'Indicator Date hidden'!G36)</f>
        <v>0</v>
      </c>
      <c r="G35" s="213">
        <f>IF('Indicator Date hidden'!H36="x","x",$G$2-'Indicator Date hidden'!H36)</f>
        <v>0</v>
      </c>
      <c r="H35" s="213">
        <f>IF('Indicator Date hidden'!I36="x","x",$H$2-'Indicator Date hidden'!I36)</f>
        <v>0</v>
      </c>
      <c r="I35" s="213">
        <f>IF('Indicator Date hidden'!J36="x","x",$I$2-'Indicator Date hidden'!J36)</f>
        <v>0</v>
      </c>
      <c r="J35" s="213">
        <f>IF('Indicator Date hidden'!K36="x","x",$J$2-'Indicator Date hidden'!K36)</f>
        <v>0</v>
      </c>
      <c r="K35" s="213">
        <f>IF('Indicator Date hidden'!L36="x","x",$K$2-'Indicator Date hidden'!L36)</f>
        <v>0</v>
      </c>
      <c r="L35" s="213">
        <f>IF('Indicator Date hidden'!M36="x","x",$L$2-'Indicator Date hidden'!M36)</f>
        <v>0</v>
      </c>
      <c r="M35" s="213">
        <f>IF('Indicator Date hidden'!N36="x","x",$M$2-'Indicator Date hidden'!N36)</f>
        <v>0</v>
      </c>
      <c r="N35" s="213">
        <f>IF('Indicator Date hidden'!O36="x","x",$N$2-'Indicator Date hidden'!O36)</f>
        <v>0</v>
      </c>
      <c r="O35" s="213">
        <f>IF('Indicator Date hidden'!P36="x","x",$O$2-'Indicator Date hidden'!P36)</f>
        <v>0</v>
      </c>
      <c r="P35" s="213">
        <f>IF('Indicator Date hidden'!Q36="x","x",$P$2-'Indicator Date hidden'!Q36)</f>
        <v>0</v>
      </c>
      <c r="Q35" s="213">
        <f>IF('Indicator Date hidden'!R36="x","x",$Q$2-'Indicator Date hidden'!R36)</f>
        <v>4</v>
      </c>
      <c r="R35" s="213">
        <f>IF('Indicator Date hidden'!S36="x","x",$R$2-'Indicator Date hidden'!S36)</f>
        <v>0</v>
      </c>
      <c r="S35" s="213">
        <f>IF('Indicator Date hidden'!T36="x","x",$S$2-'Indicator Date hidden'!T36)</f>
        <v>0</v>
      </c>
      <c r="T35" s="213">
        <f>IF('Indicator Date hidden'!U36="x","x",$T$2-'Indicator Date hidden'!U36)</f>
        <v>0</v>
      </c>
      <c r="U35" s="213">
        <f>IF('Indicator Date hidden'!V36="x","x",$U$2-'Indicator Date hidden'!V36)</f>
        <v>0</v>
      </c>
      <c r="V35" s="213">
        <f>IF('Indicator Date hidden'!W36="x","x",$V$2-'Indicator Date hidden'!W36)</f>
        <v>0</v>
      </c>
      <c r="W35" s="213">
        <f>IF('Indicator Date hidden'!X36="x","x",$W$2-'Indicator Date hidden'!X36)</f>
        <v>4</v>
      </c>
      <c r="X35" s="213" t="str">
        <f>IF('Indicator Date hidden'!Y36="x","x",$X$2-'Indicator Date hidden'!Y36)</f>
        <v>x</v>
      </c>
      <c r="Y35" s="213">
        <f>IF('Indicator Date hidden'!Z36="x","x",$Y$2-'Indicator Date hidden'!Z36)</f>
        <v>0</v>
      </c>
      <c r="Z35" s="213">
        <f>IF('Indicator Date hidden'!AA36="x","x",$Z$2-'Indicator Date hidden'!AA36)</f>
        <v>0</v>
      </c>
      <c r="AA35" s="213">
        <f>IF('Indicator Date hidden'!AB36="x","x",$AA$2-'Indicator Date hidden'!AB36)</f>
        <v>0</v>
      </c>
      <c r="AB35" s="213">
        <f>IF('Indicator Date hidden'!AC36="x","x",$AB$2-'Indicator Date hidden'!AC36)</f>
        <v>0</v>
      </c>
      <c r="AC35" s="213">
        <f>IF('Indicator Date hidden'!AD36="x","x",$AC$2-'Indicator Date hidden'!AD36)</f>
        <v>0</v>
      </c>
      <c r="AD35" s="213">
        <f>IF('Indicator Date hidden'!AE36="x","x",$AD$2-'Indicator Date hidden'!AE36)</f>
        <v>0</v>
      </c>
      <c r="AE35" s="213">
        <f>IF('Indicator Date hidden'!AF36="x","x",$AE$2-'Indicator Date hidden'!AF36)</f>
        <v>0</v>
      </c>
      <c r="AF35" s="213">
        <f>IF('Indicator Date hidden'!AG36="x","x",$AF$2-'Indicator Date hidden'!AG36)</f>
        <v>2</v>
      </c>
      <c r="AG35" s="213">
        <f>IF('Indicator Date hidden'!AH36="x","x",$AG$2-'Indicator Date hidden'!AH36)</f>
        <v>0</v>
      </c>
      <c r="AH35" s="213">
        <f>IF('Indicator Date hidden'!AI36="x","x",$AH$2-'Indicator Date hidden'!AI36)</f>
        <v>0</v>
      </c>
      <c r="AI35" s="213">
        <f>IF('Indicator Date hidden'!AJ36="x","x",$AI$2-'Indicator Date hidden'!AJ36)</f>
        <v>0</v>
      </c>
      <c r="AJ35" s="213">
        <f>IF('Indicator Date hidden'!AK36="x","x",$AJ$2-'Indicator Date hidden'!AK36)</f>
        <v>1</v>
      </c>
      <c r="AK35" s="213">
        <f>IF('Indicator Date hidden'!AL36="x","x",$AK$2-'Indicator Date hidden'!AL36)</f>
        <v>0</v>
      </c>
      <c r="AL35" s="213">
        <f>IF('Indicator Date hidden'!AM36="x","x",$AL$2-'Indicator Date hidden'!AM36)</f>
        <v>0</v>
      </c>
      <c r="AM35" s="213">
        <f>IF('Indicator Date hidden'!AN36="x","x",$AM$2-'Indicator Date hidden'!AN36)</f>
        <v>0</v>
      </c>
      <c r="AN35" s="213">
        <f>IF('Indicator Date hidden'!AO36="x","x",$AN$2-'Indicator Date hidden'!AO36)</f>
        <v>0</v>
      </c>
      <c r="AO35" s="213" t="str">
        <f>IF('Indicator Date hidden'!AP36="x","x",$AO$2-'Indicator Date hidden'!AP36)</f>
        <v>x</v>
      </c>
      <c r="AP35" s="213" t="str">
        <f>IF('Indicator Date hidden'!AQ36="x","x",$AP$2-'Indicator Date hidden'!AQ36)</f>
        <v>x</v>
      </c>
      <c r="AQ35" s="213" t="str">
        <f>IF('Indicator Date hidden'!AR36="x","x",$AQ$2-'Indicator Date hidden'!AR36)</f>
        <v>x</v>
      </c>
      <c r="AR35" s="213">
        <f>IF('Indicator Date hidden'!AS36="x","x",$AR$2-'Indicator Date hidden'!AS36)</f>
        <v>0</v>
      </c>
      <c r="AS35" s="213">
        <f>IF('Indicator Date hidden'!AT36="x","x",$AS$2-'Indicator Date hidden'!AT36)</f>
        <v>0</v>
      </c>
      <c r="AT35" s="213">
        <f>IF('Indicator Date hidden'!AU36="x","x",$AT$2-'Indicator Date hidden'!AU36)</f>
        <v>0</v>
      </c>
      <c r="AU35" s="213">
        <f>IF('Indicator Date hidden'!AV36="x","x",$AU$2-'Indicator Date hidden'!AV36)</f>
        <v>1</v>
      </c>
      <c r="AV35" s="213">
        <f>IF('Indicator Date hidden'!AW36="x","x",$AV$2-'Indicator Date hidden'!AW36)</f>
        <v>0</v>
      </c>
      <c r="AW35" s="213">
        <f>IF('Indicator Date hidden'!AX36="x","x",$AW$2-'Indicator Date hidden'!AX36)</f>
        <v>0</v>
      </c>
      <c r="AX35" s="213">
        <f>IF('Indicator Date hidden'!AY36="x","x",$AX$2-'Indicator Date hidden'!AY36)</f>
        <v>0</v>
      </c>
      <c r="AY35" s="213">
        <f>IF('Indicator Date hidden'!AZ36="x","x",$AY$2-'Indicator Date hidden'!AZ36)</f>
        <v>0</v>
      </c>
      <c r="AZ35" s="213">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3">
        <f t="shared" ref="BE35:BE66" si="9">MEDIAN(B35:AZ35)</f>
        <v>0</v>
      </c>
    </row>
    <row r="36" spans="1:57" x14ac:dyDescent="0.35">
      <c r="A36" t="s">
        <v>8272</v>
      </c>
      <c r="B36" s="213">
        <f>IF('Indicator Date hidden'!C37="x","x",$B$2-'Indicator Date hidden'!C37)</f>
        <v>0</v>
      </c>
      <c r="C36" s="213">
        <f>IF('Indicator Date hidden'!D37="x","x",$C$2-'Indicator Date hidden'!D37)</f>
        <v>0</v>
      </c>
      <c r="D36" s="213">
        <f>IF('Indicator Date hidden'!E37="x","x",$D$2-'Indicator Date hidden'!E37)</f>
        <v>0</v>
      </c>
      <c r="E36" s="213">
        <f>IF('Indicator Date hidden'!F37="x","x",$E$2-'Indicator Date hidden'!F37)</f>
        <v>0</v>
      </c>
      <c r="F36" s="213">
        <f>IF('Indicator Date hidden'!G37="x","x",$F$2-'Indicator Date hidden'!G37)</f>
        <v>0</v>
      </c>
      <c r="G36" s="213">
        <f>IF('Indicator Date hidden'!H37="x","x",$G$2-'Indicator Date hidden'!H37)</f>
        <v>0</v>
      </c>
      <c r="H36" s="213">
        <f>IF('Indicator Date hidden'!I37="x","x",$H$2-'Indicator Date hidden'!I37)</f>
        <v>0</v>
      </c>
      <c r="I36" s="213">
        <f>IF('Indicator Date hidden'!J37="x","x",$I$2-'Indicator Date hidden'!J37)</f>
        <v>0</v>
      </c>
      <c r="J36" s="213">
        <f>IF('Indicator Date hidden'!K37="x","x",$J$2-'Indicator Date hidden'!K37)</f>
        <v>0</v>
      </c>
      <c r="K36" s="213">
        <f>IF('Indicator Date hidden'!L37="x","x",$K$2-'Indicator Date hidden'!L37)</f>
        <v>0</v>
      </c>
      <c r="L36" s="213">
        <f>IF('Indicator Date hidden'!M37="x","x",$L$2-'Indicator Date hidden'!M37)</f>
        <v>0</v>
      </c>
      <c r="M36" s="213">
        <f>IF('Indicator Date hidden'!N37="x","x",$M$2-'Indicator Date hidden'!N37)</f>
        <v>0</v>
      </c>
      <c r="N36" s="213">
        <f>IF('Indicator Date hidden'!O37="x","x",$N$2-'Indicator Date hidden'!O37)</f>
        <v>0</v>
      </c>
      <c r="O36" s="213">
        <f>IF('Indicator Date hidden'!P37="x","x",$O$2-'Indicator Date hidden'!P37)</f>
        <v>0</v>
      </c>
      <c r="P36" s="213">
        <f>IF('Indicator Date hidden'!Q37="x","x",$P$2-'Indicator Date hidden'!Q37)</f>
        <v>0</v>
      </c>
      <c r="Q36" s="213" t="str">
        <f>IF('Indicator Date hidden'!R37="x","x",$Q$2-'Indicator Date hidden'!R37)</f>
        <v>x</v>
      </c>
      <c r="R36" s="213">
        <f>IF('Indicator Date hidden'!S37="x","x",$R$2-'Indicator Date hidden'!S37)</f>
        <v>0</v>
      </c>
      <c r="S36" s="213">
        <f>IF('Indicator Date hidden'!T37="x","x",$S$2-'Indicator Date hidden'!T37)</f>
        <v>0</v>
      </c>
      <c r="T36" s="213">
        <f>IF('Indicator Date hidden'!U37="x","x",$T$2-'Indicator Date hidden'!U37)</f>
        <v>0</v>
      </c>
      <c r="U36" s="213">
        <f>IF('Indicator Date hidden'!V37="x","x",$U$2-'Indicator Date hidden'!V37)</f>
        <v>0</v>
      </c>
      <c r="V36" s="213">
        <f>IF('Indicator Date hidden'!W37="x","x",$V$2-'Indicator Date hidden'!W37)</f>
        <v>0</v>
      </c>
      <c r="W36" s="213">
        <f>IF('Indicator Date hidden'!X37="x","x",$W$2-'Indicator Date hidden'!X37)</f>
        <v>0</v>
      </c>
      <c r="X36" s="213">
        <f>IF('Indicator Date hidden'!Y37="x","x",$X$2-'Indicator Date hidden'!Y37)</f>
        <v>4</v>
      </c>
      <c r="Y36" s="213">
        <f>IF('Indicator Date hidden'!Z37="x","x",$Y$2-'Indicator Date hidden'!Z37)</f>
        <v>0</v>
      </c>
      <c r="Z36" s="213">
        <f>IF('Indicator Date hidden'!AA37="x","x",$Z$2-'Indicator Date hidden'!AA37)</f>
        <v>0</v>
      </c>
      <c r="AA36" s="213">
        <f>IF('Indicator Date hidden'!AB37="x","x",$AA$2-'Indicator Date hidden'!AB37)</f>
        <v>0</v>
      </c>
      <c r="AB36" s="213">
        <f>IF('Indicator Date hidden'!AC37="x","x",$AB$2-'Indicator Date hidden'!AC37)</f>
        <v>0</v>
      </c>
      <c r="AC36" s="213">
        <f>IF('Indicator Date hidden'!AD37="x","x",$AC$2-'Indicator Date hidden'!AD37)</f>
        <v>0</v>
      </c>
      <c r="AD36" s="213" t="str">
        <f>IF('Indicator Date hidden'!AE37="x","x",$AD$2-'Indicator Date hidden'!AE37)</f>
        <v>x</v>
      </c>
      <c r="AE36" s="213">
        <f>IF('Indicator Date hidden'!AF37="x","x",$AE$2-'Indicator Date hidden'!AF37)</f>
        <v>0</v>
      </c>
      <c r="AF36" s="213">
        <f>IF('Indicator Date hidden'!AG37="x","x",$AF$2-'Indicator Date hidden'!AG37)</f>
        <v>0</v>
      </c>
      <c r="AG36" s="213">
        <f>IF('Indicator Date hidden'!AH37="x","x",$AG$2-'Indicator Date hidden'!AH37)</f>
        <v>0</v>
      </c>
      <c r="AH36" s="213">
        <f>IF('Indicator Date hidden'!AI37="x","x",$AH$2-'Indicator Date hidden'!AI37)</f>
        <v>0</v>
      </c>
      <c r="AI36" s="213">
        <f>IF('Indicator Date hidden'!AJ37="x","x",$AI$2-'Indicator Date hidden'!AJ37)</f>
        <v>0</v>
      </c>
      <c r="AJ36" s="213" t="str">
        <f>IF('Indicator Date hidden'!AK37="x","x",$AJ$2-'Indicator Date hidden'!AK37)</f>
        <v>x</v>
      </c>
      <c r="AK36" s="213">
        <f>IF('Indicator Date hidden'!AL37="x","x",$AK$2-'Indicator Date hidden'!AL37)</f>
        <v>1</v>
      </c>
      <c r="AL36" s="213">
        <f>IF('Indicator Date hidden'!AM37="x","x",$AL$2-'Indicator Date hidden'!AM37)</f>
        <v>0</v>
      </c>
      <c r="AM36" s="213">
        <f>IF('Indicator Date hidden'!AN37="x","x",$AM$2-'Indicator Date hidden'!AN37)</f>
        <v>0</v>
      </c>
      <c r="AN36" s="213">
        <f>IF('Indicator Date hidden'!AO37="x","x",$AN$2-'Indicator Date hidden'!AO37)</f>
        <v>0</v>
      </c>
      <c r="AO36" s="213">
        <f>IF('Indicator Date hidden'!AP37="x","x",$AO$2-'Indicator Date hidden'!AP37)</f>
        <v>0</v>
      </c>
      <c r="AP36" s="213">
        <f>IF('Indicator Date hidden'!AQ37="x","x",$AP$2-'Indicator Date hidden'!AQ37)</f>
        <v>0</v>
      </c>
      <c r="AQ36" s="213">
        <f>IF('Indicator Date hidden'!AR37="x","x",$AQ$2-'Indicator Date hidden'!AR37)</f>
        <v>4</v>
      </c>
      <c r="AR36" s="213">
        <f>IF('Indicator Date hidden'!AS37="x","x",$AR$2-'Indicator Date hidden'!AS37)</f>
        <v>0</v>
      </c>
      <c r="AS36" s="213">
        <f>IF('Indicator Date hidden'!AT37="x","x",$AS$2-'Indicator Date hidden'!AT37)</f>
        <v>0</v>
      </c>
      <c r="AT36" s="213">
        <f>IF('Indicator Date hidden'!AU37="x","x",$AT$2-'Indicator Date hidden'!AU37)</f>
        <v>0</v>
      </c>
      <c r="AU36" s="213">
        <f>IF('Indicator Date hidden'!AV37="x","x",$AU$2-'Indicator Date hidden'!AV37)</f>
        <v>3</v>
      </c>
      <c r="AV36" s="213">
        <f>IF('Indicator Date hidden'!AW37="x","x",$AV$2-'Indicator Date hidden'!AW37)</f>
        <v>0</v>
      </c>
      <c r="AW36" s="213">
        <f>IF('Indicator Date hidden'!AX37="x","x",$AW$2-'Indicator Date hidden'!AX37)</f>
        <v>0</v>
      </c>
      <c r="AX36" s="213">
        <f>IF('Indicator Date hidden'!AY37="x","x",$AX$2-'Indicator Date hidden'!AY37)</f>
        <v>0</v>
      </c>
      <c r="AY36" s="213">
        <f>IF('Indicator Date hidden'!AZ37="x","x",$AY$2-'Indicator Date hidden'!AZ37)</f>
        <v>0</v>
      </c>
      <c r="AZ36" s="213">
        <f>IF('Indicator Date hidden'!BA37="x","x",$AZ$2-'Indicator Date hidden'!BA37)</f>
        <v>0</v>
      </c>
      <c r="BA36">
        <f t="shared" si="5"/>
        <v>12</v>
      </c>
      <c r="BB36" s="21">
        <f t="shared" si="6"/>
        <v>0.25</v>
      </c>
      <c r="BC36">
        <f t="shared" si="7"/>
        <v>4</v>
      </c>
      <c r="BD36" s="21">
        <f t="shared" si="8"/>
        <v>0.90138781886599728</v>
      </c>
      <c r="BE36" s="283">
        <f t="shared" si="9"/>
        <v>0</v>
      </c>
    </row>
    <row r="37" spans="1:57" x14ac:dyDescent="0.35">
      <c r="A37" t="s">
        <v>8274</v>
      </c>
      <c r="B37" s="213">
        <f>IF('Indicator Date hidden'!C38="x","x",$B$2-'Indicator Date hidden'!C38)</f>
        <v>0</v>
      </c>
      <c r="C37" s="213">
        <f>IF('Indicator Date hidden'!D38="x","x",$C$2-'Indicator Date hidden'!D38)</f>
        <v>0</v>
      </c>
      <c r="D37" s="213">
        <f>IF('Indicator Date hidden'!E38="x","x",$D$2-'Indicator Date hidden'!E38)</f>
        <v>0</v>
      </c>
      <c r="E37" s="213">
        <f>IF('Indicator Date hidden'!F38="x","x",$E$2-'Indicator Date hidden'!F38)</f>
        <v>0</v>
      </c>
      <c r="F37" s="213">
        <f>IF('Indicator Date hidden'!G38="x","x",$F$2-'Indicator Date hidden'!G38)</f>
        <v>0</v>
      </c>
      <c r="G37" s="213">
        <f>IF('Indicator Date hidden'!H38="x","x",$G$2-'Indicator Date hidden'!H38)</f>
        <v>0</v>
      </c>
      <c r="H37" s="213">
        <f>IF('Indicator Date hidden'!I38="x","x",$H$2-'Indicator Date hidden'!I38)</f>
        <v>0</v>
      </c>
      <c r="I37" s="213">
        <f>IF('Indicator Date hidden'!J38="x","x",$I$2-'Indicator Date hidden'!J38)</f>
        <v>0</v>
      </c>
      <c r="J37" s="213">
        <f>IF('Indicator Date hidden'!K38="x","x",$J$2-'Indicator Date hidden'!K38)</f>
        <v>0</v>
      </c>
      <c r="K37" s="213">
        <f>IF('Indicator Date hidden'!L38="x","x",$K$2-'Indicator Date hidden'!L38)</f>
        <v>0</v>
      </c>
      <c r="L37" s="213">
        <f>IF('Indicator Date hidden'!M38="x","x",$L$2-'Indicator Date hidden'!M38)</f>
        <v>0</v>
      </c>
      <c r="M37" s="213">
        <f>IF('Indicator Date hidden'!N38="x","x",$M$2-'Indicator Date hidden'!N38)</f>
        <v>0</v>
      </c>
      <c r="N37" s="213">
        <f>IF('Indicator Date hidden'!O38="x","x",$N$2-'Indicator Date hidden'!O38)</f>
        <v>0</v>
      </c>
      <c r="O37" s="213">
        <f>IF('Indicator Date hidden'!P38="x","x",$O$2-'Indicator Date hidden'!P38)</f>
        <v>0</v>
      </c>
      <c r="P37" s="213">
        <f>IF('Indicator Date hidden'!Q38="x","x",$P$2-'Indicator Date hidden'!Q38)</f>
        <v>0</v>
      </c>
      <c r="Q37" s="213">
        <f>IF('Indicator Date hidden'!R38="x","x",$Q$2-'Indicator Date hidden'!R38)</f>
        <v>2</v>
      </c>
      <c r="R37" s="213">
        <f>IF('Indicator Date hidden'!S38="x","x",$R$2-'Indicator Date hidden'!S38)</f>
        <v>0</v>
      </c>
      <c r="S37" s="213">
        <f>IF('Indicator Date hidden'!T38="x","x",$S$2-'Indicator Date hidden'!T38)</f>
        <v>0</v>
      </c>
      <c r="T37" s="213">
        <f>IF('Indicator Date hidden'!U38="x","x",$T$2-'Indicator Date hidden'!U38)</f>
        <v>0</v>
      </c>
      <c r="U37" s="213">
        <f>IF('Indicator Date hidden'!V38="x","x",$U$2-'Indicator Date hidden'!V38)</f>
        <v>0</v>
      </c>
      <c r="V37" s="213">
        <f>IF('Indicator Date hidden'!W38="x","x",$V$2-'Indicator Date hidden'!W38)</f>
        <v>0</v>
      </c>
      <c r="W37" s="213">
        <f>IF('Indicator Date hidden'!X38="x","x",$W$2-'Indicator Date hidden'!X38)</f>
        <v>4</v>
      </c>
      <c r="X37" s="213">
        <f>IF('Indicator Date hidden'!Y38="x","x",$X$2-'Indicator Date hidden'!Y38)</f>
        <v>2</v>
      </c>
      <c r="Y37" s="213">
        <f>IF('Indicator Date hidden'!Z38="x","x",$Y$2-'Indicator Date hidden'!Z38)</f>
        <v>0</v>
      </c>
      <c r="Z37" s="213">
        <f>IF('Indicator Date hidden'!AA38="x","x",$Z$2-'Indicator Date hidden'!AA38)</f>
        <v>0</v>
      </c>
      <c r="AA37" s="213">
        <f>IF('Indicator Date hidden'!AB38="x","x",$AA$2-'Indicator Date hidden'!AB38)</f>
        <v>3</v>
      </c>
      <c r="AB37" s="213">
        <f>IF('Indicator Date hidden'!AC38="x","x",$AB$2-'Indicator Date hidden'!AC38)</f>
        <v>0</v>
      </c>
      <c r="AC37" s="213">
        <f>IF('Indicator Date hidden'!AD38="x","x",$AC$2-'Indicator Date hidden'!AD38)</f>
        <v>0</v>
      </c>
      <c r="AD37" s="213">
        <f>IF('Indicator Date hidden'!AE38="x","x",$AD$2-'Indicator Date hidden'!AE38)</f>
        <v>0</v>
      </c>
      <c r="AE37" s="213">
        <f>IF('Indicator Date hidden'!AF38="x","x",$AE$2-'Indicator Date hidden'!AF38)</f>
        <v>0</v>
      </c>
      <c r="AF37" s="213">
        <f>IF('Indicator Date hidden'!AG38="x","x",$AF$2-'Indicator Date hidden'!AG38)</f>
        <v>2</v>
      </c>
      <c r="AG37" s="213">
        <f>IF('Indicator Date hidden'!AH38="x","x",$AG$2-'Indicator Date hidden'!AH38)</f>
        <v>0</v>
      </c>
      <c r="AH37" s="213">
        <f>IF('Indicator Date hidden'!AI38="x","x",$AH$2-'Indicator Date hidden'!AI38)</f>
        <v>0</v>
      </c>
      <c r="AI37" s="213">
        <f>IF('Indicator Date hidden'!AJ38="x","x",$AI$2-'Indicator Date hidden'!AJ38)</f>
        <v>0</v>
      </c>
      <c r="AJ37" s="213" t="str">
        <f>IF('Indicator Date hidden'!AK38="x","x",$AJ$2-'Indicator Date hidden'!AK38)</f>
        <v>x</v>
      </c>
      <c r="AK37" s="213">
        <f>IF('Indicator Date hidden'!AL38="x","x",$AK$2-'Indicator Date hidden'!AL38)</f>
        <v>1</v>
      </c>
      <c r="AL37" s="213">
        <f>IF('Indicator Date hidden'!AM38="x","x",$AL$2-'Indicator Date hidden'!AM38)</f>
        <v>0</v>
      </c>
      <c r="AM37" s="213">
        <f>IF('Indicator Date hidden'!AN38="x","x",$AM$2-'Indicator Date hidden'!AN38)</f>
        <v>0</v>
      </c>
      <c r="AN37" s="213">
        <f>IF('Indicator Date hidden'!AO38="x","x",$AN$2-'Indicator Date hidden'!AO38)</f>
        <v>0</v>
      </c>
      <c r="AO37" s="213">
        <f>IF('Indicator Date hidden'!AP38="x","x",$AO$2-'Indicator Date hidden'!AP38)</f>
        <v>0</v>
      </c>
      <c r="AP37" s="213">
        <f>IF('Indicator Date hidden'!AQ38="x","x",$AP$2-'Indicator Date hidden'!AQ38)</f>
        <v>0</v>
      </c>
      <c r="AQ37" s="213">
        <f>IF('Indicator Date hidden'!AR38="x","x",$AQ$2-'Indicator Date hidden'!AR38)</f>
        <v>4</v>
      </c>
      <c r="AR37" s="213">
        <f>IF('Indicator Date hidden'!AS38="x","x",$AR$2-'Indicator Date hidden'!AS38)</f>
        <v>0</v>
      </c>
      <c r="AS37" s="213">
        <f>IF('Indicator Date hidden'!AT38="x","x",$AS$2-'Indicator Date hidden'!AT38)</f>
        <v>0</v>
      </c>
      <c r="AT37" s="213">
        <f>IF('Indicator Date hidden'!AU38="x","x",$AT$2-'Indicator Date hidden'!AU38)</f>
        <v>0</v>
      </c>
      <c r="AU37" s="213">
        <f>IF('Indicator Date hidden'!AV38="x","x",$AU$2-'Indicator Date hidden'!AV38)</f>
        <v>4</v>
      </c>
      <c r="AV37" s="213">
        <f>IF('Indicator Date hidden'!AW38="x","x",$AV$2-'Indicator Date hidden'!AW38)</f>
        <v>0</v>
      </c>
      <c r="AW37" s="213">
        <f>IF('Indicator Date hidden'!AX38="x","x",$AW$2-'Indicator Date hidden'!AX38)</f>
        <v>0</v>
      </c>
      <c r="AX37" s="213">
        <f>IF('Indicator Date hidden'!AY38="x","x",$AX$2-'Indicator Date hidden'!AY38)</f>
        <v>0</v>
      </c>
      <c r="AY37" s="213">
        <f>IF('Indicator Date hidden'!AZ38="x","x",$AY$2-'Indicator Date hidden'!AZ38)</f>
        <v>0</v>
      </c>
      <c r="AZ37" s="213">
        <f>IF('Indicator Date hidden'!BA38="x","x",$AZ$2-'Indicator Date hidden'!BA38)</f>
        <v>0</v>
      </c>
      <c r="BA37">
        <f t="shared" si="5"/>
        <v>22</v>
      </c>
      <c r="BB37" s="21">
        <f t="shared" si="6"/>
        <v>0.44</v>
      </c>
      <c r="BC37">
        <f t="shared" si="7"/>
        <v>8</v>
      </c>
      <c r="BD37" s="21">
        <f t="shared" si="8"/>
        <v>1.0983624174196784</v>
      </c>
      <c r="BE37" s="283">
        <f t="shared" si="9"/>
        <v>0</v>
      </c>
    </row>
    <row r="38" spans="1:57" x14ac:dyDescent="0.35">
      <c r="A38" t="s">
        <v>8280</v>
      </c>
      <c r="B38" s="213">
        <f>IF('Indicator Date hidden'!C39="x","x",$B$2-'Indicator Date hidden'!C39)</f>
        <v>0</v>
      </c>
      <c r="C38" s="213">
        <f>IF('Indicator Date hidden'!D39="x","x",$C$2-'Indicator Date hidden'!D39)</f>
        <v>0</v>
      </c>
      <c r="D38" s="213">
        <f>IF('Indicator Date hidden'!E39="x","x",$D$2-'Indicator Date hidden'!E39)</f>
        <v>0</v>
      </c>
      <c r="E38" s="213">
        <f>IF('Indicator Date hidden'!F39="x","x",$E$2-'Indicator Date hidden'!F39)</f>
        <v>0</v>
      </c>
      <c r="F38" s="213">
        <f>IF('Indicator Date hidden'!G39="x","x",$F$2-'Indicator Date hidden'!G39)</f>
        <v>0</v>
      </c>
      <c r="G38" s="213">
        <f>IF('Indicator Date hidden'!H39="x","x",$G$2-'Indicator Date hidden'!H39)</f>
        <v>0</v>
      </c>
      <c r="H38" s="213">
        <f>IF('Indicator Date hidden'!I39="x","x",$H$2-'Indicator Date hidden'!I39)</f>
        <v>0</v>
      </c>
      <c r="I38" s="213">
        <f>IF('Indicator Date hidden'!J39="x","x",$I$2-'Indicator Date hidden'!J39)</f>
        <v>0</v>
      </c>
      <c r="J38" s="213">
        <f>IF('Indicator Date hidden'!K39="x","x",$J$2-'Indicator Date hidden'!K39)</f>
        <v>0</v>
      </c>
      <c r="K38" s="213">
        <f>IF('Indicator Date hidden'!L39="x","x",$K$2-'Indicator Date hidden'!L39)</f>
        <v>0</v>
      </c>
      <c r="L38" s="213">
        <f>IF('Indicator Date hidden'!M39="x","x",$L$2-'Indicator Date hidden'!M39)</f>
        <v>0</v>
      </c>
      <c r="M38" s="213">
        <f>IF('Indicator Date hidden'!N39="x","x",$M$2-'Indicator Date hidden'!N39)</f>
        <v>0</v>
      </c>
      <c r="N38" s="213">
        <f>IF('Indicator Date hidden'!O39="x","x",$N$2-'Indicator Date hidden'!O39)</f>
        <v>0</v>
      </c>
      <c r="O38" s="213">
        <f>IF('Indicator Date hidden'!P39="x","x",$O$2-'Indicator Date hidden'!P39)</f>
        <v>0</v>
      </c>
      <c r="P38" s="213">
        <f>IF('Indicator Date hidden'!Q39="x","x",$P$2-'Indicator Date hidden'!Q39)</f>
        <v>0</v>
      </c>
      <c r="Q38" s="213">
        <f>IF('Indicator Date hidden'!R39="x","x",$Q$2-'Indicator Date hidden'!R39)</f>
        <v>4</v>
      </c>
      <c r="R38" s="213">
        <f>IF('Indicator Date hidden'!S39="x","x",$R$2-'Indicator Date hidden'!S39)</f>
        <v>0</v>
      </c>
      <c r="S38" s="213">
        <f>IF('Indicator Date hidden'!T39="x","x",$S$2-'Indicator Date hidden'!T39)</f>
        <v>0</v>
      </c>
      <c r="T38" s="213">
        <f>IF('Indicator Date hidden'!U39="x","x",$T$2-'Indicator Date hidden'!U39)</f>
        <v>0</v>
      </c>
      <c r="U38" s="213">
        <f>IF('Indicator Date hidden'!V39="x","x",$U$2-'Indicator Date hidden'!V39)</f>
        <v>0</v>
      </c>
      <c r="V38" s="213">
        <f>IF('Indicator Date hidden'!W39="x","x",$V$2-'Indicator Date hidden'!W39)</f>
        <v>0</v>
      </c>
      <c r="W38" s="213">
        <f>IF('Indicator Date hidden'!X39="x","x",$W$2-'Indicator Date hidden'!X39)</f>
        <v>4</v>
      </c>
      <c r="X38" s="213">
        <f>IF('Indicator Date hidden'!Y39="x","x",$X$2-'Indicator Date hidden'!Y39)</f>
        <v>4</v>
      </c>
      <c r="Y38" s="213">
        <f>IF('Indicator Date hidden'!Z39="x","x",$Y$2-'Indicator Date hidden'!Z39)</f>
        <v>0</v>
      </c>
      <c r="Z38" s="213">
        <f>IF('Indicator Date hidden'!AA39="x","x",$Z$2-'Indicator Date hidden'!AA39)</f>
        <v>0</v>
      </c>
      <c r="AA38" s="213">
        <f>IF('Indicator Date hidden'!AB39="x","x",$AA$2-'Indicator Date hidden'!AB39)</f>
        <v>0</v>
      </c>
      <c r="AB38" s="213">
        <f>IF('Indicator Date hidden'!AC39="x","x",$AB$2-'Indicator Date hidden'!AC39)</f>
        <v>0</v>
      </c>
      <c r="AC38" s="213">
        <f>IF('Indicator Date hidden'!AD39="x","x",$AC$2-'Indicator Date hidden'!AD39)</f>
        <v>0</v>
      </c>
      <c r="AD38" s="213">
        <f>IF('Indicator Date hidden'!AE39="x","x",$AD$2-'Indicator Date hidden'!AE39)</f>
        <v>0</v>
      </c>
      <c r="AE38" s="213">
        <f>IF('Indicator Date hidden'!AF39="x","x",$AE$2-'Indicator Date hidden'!AF39)</f>
        <v>0</v>
      </c>
      <c r="AF38" s="213">
        <f>IF('Indicator Date hidden'!AG39="x","x",$AF$2-'Indicator Date hidden'!AG39)</f>
        <v>0</v>
      </c>
      <c r="AG38" s="213">
        <f>IF('Indicator Date hidden'!AH39="x","x",$AG$2-'Indicator Date hidden'!AH39)</f>
        <v>0</v>
      </c>
      <c r="AH38" s="213">
        <f>IF('Indicator Date hidden'!AI39="x","x",$AH$2-'Indicator Date hidden'!AI39)</f>
        <v>0</v>
      </c>
      <c r="AI38" s="213">
        <f>IF('Indicator Date hidden'!AJ39="x","x",$AI$2-'Indicator Date hidden'!AJ39)</f>
        <v>0</v>
      </c>
      <c r="AJ38" s="213">
        <f>IF('Indicator Date hidden'!AK39="x","x",$AJ$2-'Indicator Date hidden'!AK39)</f>
        <v>1</v>
      </c>
      <c r="AK38" s="213">
        <f>IF('Indicator Date hidden'!AL39="x","x",$AK$2-'Indicator Date hidden'!AL39)</f>
        <v>1</v>
      </c>
      <c r="AL38" s="213">
        <f>IF('Indicator Date hidden'!AM39="x","x",$AL$2-'Indicator Date hidden'!AM39)</f>
        <v>0</v>
      </c>
      <c r="AM38" s="213">
        <f>IF('Indicator Date hidden'!AN39="x","x",$AM$2-'Indicator Date hidden'!AN39)</f>
        <v>0</v>
      </c>
      <c r="AN38" s="213">
        <f>IF('Indicator Date hidden'!AO39="x","x",$AN$2-'Indicator Date hidden'!AO39)</f>
        <v>0</v>
      </c>
      <c r="AO38" s="213">
        <f>IF('Indicator Date hidden'!AP39="x","x",$AO$2-'Indicator Date hidden'!AP39)</f>
        <v>0</v>
      </c>
      <c r="AP38" s="213">
        <f>IF('Indicator Date hidden'!AQ39="x","x",$AP$2-'Indicator Date hidden'!AQ39)</f>
        <v>0</v>
      </c>
      <c r="AQ38" s="213">
        <f>IF('Indicator Date hidden'!AR39="x","x",$AQ$2-'Indicator Date hidden'!AR39)</f>
        <v>0</v>
      </c>
      <c r="AR38" s="213">
        <f>IF('Indicator Date hidden'!AS39="x","x",$AR$2-'Indicator Date hidden'!AS39)</f>
        <v>0</v>
      </c>
      <c r="AS38" s="213">
        <f>IF('Indicator Date hidden'!AT39="x","x",$AS$2-'Indicator Date hidden'!AT39)</f>
        <v>0</v>
      </c>
      <c r="AT38" s="213">
        <f>IF('Indicator Date hidden'!AU39="x","x",$AT$2-'Indicator Date hidden'!AU39)</f>
        <v>0</v>
      </c>
      <c r="AU38" s="213">
        <f>IF('Indicator Date hidden'!AV39="x","x",$AU$2-'Indicator Date hidden'!AV39)</f>
        <v>3</v>
      </c>
      <c r="AV38" s="213">
        <f>IF('Indicator Date hidden'!AW39="x","x",$AV$2-'Indicator Date hidden'!AW39)</f>
        <v>0</v>
      </c>
      <c r="AW38" s="213">
        <f>IF('Indicator Date hidden'!AX39="x","x",$AW$2-'Indicator Date hidden'!AX39)</f>
        <v>0</v>
      </c>
      <c r="AX38" s="213">
        <f>IF('Indicator Date hidden'!AY39="x","x",$AX$2-'Indicator Date hidden'!AY39)</f>
        <v>0</v>
      </c>
      <c r="AY38" s="213">
        <f>IF('Indicator Date hidden'!AZ39="x","x",$AY$2-'Indicator Date hidden'!AZ39)</f>
        <v>0</v>
      </c>
      <c r="AZ38" s="213">
        <f>IF('Indicator Date hidden'!BA39="x","x",$AZ$2-'Indicator Date hidden'!BA39)</f>
        <v>0</v>
      </c>
      <c r="BA38">
        <f t="shared" si="5"/>
        <v>17</v>
      </c>
      <c r="BB38" s="21">
        <f t="shared" si="6"/>
        <v>0.33333333333333331</v>
      </c>
      <c r="BC38">
        <f t="shared" si="7"/>
        <v>6</v>
      </c>
      <c r="BD38" s="21">
        <f t="shared" si="8"/>
        <v>1.0226199851298272</v>
      </c>
      <c r="BE38" s="283">
        <f t="shared" si="9"/>
        <v>0</v>
      </c>
    </row>
    <row r="39" spans="1:57" x14ac:dyDescent="0.35">
      <c r="A39" t="s">
        <v>8282</v>
      </c>
      <c r="B39" s="213">
        <f>IF('Indicator Date hidden'!C40="x","x",$B$2-'Indicator Date hidden'!C40)</f>
        <v>0</v>
      </c>
      <c r="C39" s="213">
        <f>IF('Indicator Date hidden'!D40="x","x",$C$2-'Indicator Date hidden'!D40)</f>
        <v>0</v>
      </c>
      <c r="D39" s="213">
        <f>IF('Indicator Date hidden'!E40="x","x",$D$2-'Indicator Date hidden'!E40)</f>
        <v>0</v>
      </c>
      <c r="E39" s="213">
        <f>IF('Indicator Date hidden'!F40="x","x",$E$2-'Indicator Date hidden'!F40)</f>
        <v>0</v>
      </c>
      <c r="F39" s="213">
        <f>IF('Indicator Date hidden'!G40="x","x",$F$2-'Indicator Date hidden'!G40)</f>
        <v>0</v>
      </c>
      <c r="G39" s="213">
        <f>IF('Indicator Date hidden'!H40="x","x",$G$2-'Indicator Date hidden'!H40)</f>
        <v>0</v>
      </c>
      <c r="H39" s="213">
        <f>IF('Indicator Date hidden'!I40="x","x",$H$2-'Indicator Date hidden'!I40)</f>
        <v>0</v>
      </c>
      <c r="I39" s="213">
        <f>IF('Indicator Date hidden'!J40="x","x",$I$2-'Indicator Date hidden'!J40)</f>
        <v>0</v>
      </c>
      <c r="J39" s="213">
        <f>IF('Indicator Date hidden'!K40="x","x",$J$2-'Indicator Date hidden'!K40)</f>
        <v>0</v>
      </c>
      <c r="K39" s="213">
        <f>IF('Indicator Date hidden'!L40="x","x",$K$2-'Indicator Date hidden'!L40)</f>
        <v>0</v>
      </c>
      <c r="L39" s="213">
        <f>IF('Indicator Date hidden'!M40="x","x",$L$2-'Indicator Date hidden'!M40)</f>
        <v>0</v>
      </c>
      <c r="M39" s="213">
        <f>IF('Indicator Date hidden'!N40="x","x",$M$2-'Indicator Date hidden'!N40)</f>
        <v>0</v>
      </c>
      <c r="N39" s="213">
        <f>IF('Indicator Date hidden'!O40="x","x",$N$2-'Indicator Date hidden'!O40)</f>
        <v>0</v>
      </c>
      <c r="O39" s="213">
        <f>IF('Indicator Date hidden'!P40="x","x",$O$2-'Indicator Date hidden'!P40)</f>
        <v>0</v>
      </c>
      <c r="P39" s="213">
        <f>IF('Indicator Date hidden'!Q40="x","x",$P$2-'Indicator Date hidden'!Q40)</f>
        <v>0</v>
      </c>
      <c r="Q39" s="213">
        <f>IF('Indicator Date hidden'!R40="x","x",$Q$2-'Indicator Date hidden'!R40)</f>
        <v>2</v>
      </c>
      <c r="R39" s="213">
        <f>IF('Indicator Date hidden'!S40="x","x",$R$2-'Indicator Date hidden'!S40)</f>
        <v>0</v>
      </c>
      <c r="S39" s="213">
        <f>IF('Indicator Date hidden'!T40="x","x",$S$2-'Indicator Date hidden'!T40)</f>
        <v>0</v>
      </c>
      <c r="T39" s="213">
        <f>IF('Indicator Date hidden'!U40="x","x",$T$2-'Indicator Date hidden'!U40)</f>
        <v>0</v>
      </c>
      <c r="U39" s="213">
        <f>IF('Indicator Date hidden'!V40="x","x",$U$2-'Indicator Date hidden'!V40)</f>
        <v>0</v>
      </c>
      <c r="V39" s="213">
        <f>IF('Indicator Date hidden'!W40="x","x",$V$2-'Indicator Date hidden'!W40)</f>
        <v>0</v>
      </c>
      <c r="W39" s="213">
        <f>IF('Indicator Date hidden'!X40="x","x",$W$2-'Indicator Date hidden'!X40)</f>
        <v>2</v>
      </c>
      <c r="X39" s="213" t="str">
        <f>IF('Indicator Date hidden'!Y40="x","x",$X$2-'Indicator Date hidden'!Y40)</f>
        <v>x</v>
      </c>
      <c r="Y39" s="213">
        <f>IF('Indicator Date hidden'!Z40="x","x",$Y$2-'Indicator Date hidden'!Z40)</f>
        <v>0</v>
      </c>
      <c r="Z39" s="213">
        <f>IF('Indicator Date hidden'!AA40="x","x",$Z$2-'Indicator Date hidden'!AA40)</f>
        <v>0</v>
      </c>
      <c r="AA39" s="213" t="str">
        <f>IF('Indicator Date hidden'!AB40="x","x",$AA$2-'Indicator Date hidden'!AB40)</f>
        <v>x</v>
      </c>
      <c r="AB39" s="213">
        <f>IF('Indicator Date hidden'!AC40="x","x",$AB$2-'Indicator Date hidden'!AC40)</f>
        <v>0</v>
      </c>
      <c r="AC39" s="213">
        <f>IF('Indicator Date hidden'!AD40="x","x",$AC$2-'Indicator Date hidden'!AD40)</f>
        <v>0</v>
      </c>
      <c r="AD39" s="213">
        <f>IF('Indicator Date hidden'!AE40="x","x",$AD$2-'Indicator Date hidden'!AE40)</f>
        <v>0</v>
      </c>
      <c r="AE39" s="213" t="str">
        <f>IF('Indicator Date hidden'!AF40="x","x",$AE$2-'Indicator Date hidden'!AF40)</f>
        <v>x</v>
      </c>
      <c r="AF39" s="213">
        <f>IF('Indicator Date hidden'!AG40="x","x",$AF$2-'Indicator Date hidden'!AG40)</f>
        <v>9</v>
      </c>
      <c r="AG39" s="213">
        <f>IF('Indicator Date hidden'!AH40="x","x",$AG$2-'Indicator Date hidden'!AH40)</f>
        <v>0</v>
      </c>
      <c r="AH39" s="213">
        <f>IF('Indicator Date hidden'!AI40="x","x",$AH$2-'Indicator Date hidden'!AI40)</f>
        <v>0</v>
      </c>
      <c r="AI39" s="213">
        <f>IF('Indicator Date hidden'!AJ40="x","x",$AI$2-'Indicator Date hidden'!AJ40)</f>
        <v>0</v>
      </c>
      <c r="AJ39" s="213" t="str">
        <f>IF('Indicator Date hidden'!AK40="x","x",$AJ$2-'Indicator Date hidden'!AK40)</f>
        <v>x</v>
      </c>
      <c r="AK39" s="213">
        <f>IF('Indicator Date hidden'!AL40="x","x",$AK$2-'Indicator Date hidden'!AL40)</f>
        <v>1</v>
      </c>
      <c r="AL39" s="213">
        <f>IF('Indicator Date hidden'!AM40="x","x",$AL$2-'Indicator Date hidden'!AM40)</f>
        <v>0</v>
      </c>
      <c r="AM39" s="213">
        <f>IF('Indicator Date hidden'!AN40="x","x",$AM$2-'Indicator Date hidden'!AN40)</f>
        <v>0</v>
      </c>
      <c r="AN39" s="213">
        <f>IF('Indicator Date hidden'!AO40="x","x",$AN$2-'Indicator Date hidden'!AO40)</f>
        <v>0</v>
      </c>
      <c r="AO39" s="213" t="str">
        <f>IF('Indicator Date hidden'!AP40="x","x",$AO$2-'Indicator Date hidden'!AP40)</f>
        <v>x</v>
      </c>
      <c r="AP39" s="213" t="str">
        <f>IF('Indicator Date hidden'!AQ40="x","x",$AP$2-'Indicator Date hidden'!AQ40)</f>
        <v>x</v>
      </c>
      <c r="AQ39" s="213">
        <f>IF('Indicator Date hidden'!AR40="x","x",$AQ$2-'Indicator Date hidden'!AR40)</f>
        <v>6</v>
      </c>
      <c r="AR39" s="213">
        <f>IF('Indicator Date hidden'!AS40="x","x",$AR$2-'Indicator Date hidden'!AS40)</f>
        <v>0</v>
      </c>
      <c r="AS39" s="213">
        <f>IF('Indicator Date hidden'!AT40="x","x",$AS$2-'Indicator Date hidden'!AT40)</f>
        <v>0</v>
      </c>
      <c r="AT39" s="213">
        <f>IF('Indicator Date hidden'!AU40="x","x",$AT$2-'Indicator Date hidden'!AU40)</f>
        <v>0</v>
      </c>
      <c r="AU39" s="213">
        <f>IF('Indicator Date hidden'!AV40="x","x",$AU$2-'Indicator Date hidden'!AV40)</f>
        <v>1</v>
      </c>
      <c r="AV39" s="213">
        <f>IF('Indicator Date hidden'!AW40="x","x",$AV$2-'Indicator Date hidden'!AW40)</f>
        <v>0</v>
      </c>
      <c r="AW39" s="213">
        <f>IF('Indicator Date hidden'!AX40="x","x",$AW$2-'Indicator Date hidden'!AX40)</f>
        <v>0</v>
      </c>
      <c r="AX39" s="213">
        <f>IF('Indicator Date hidden'!AY40="x","x",$AX$2-'Indicator Date hidden'!AY40)</f>
        <v>0</v>
      </c>
      <c r="AY39" s="213">
        <f>IF('Indicator Date hidden'!AZ40="x","x",$AY$2-'Indicator Date hidden'!AZ40)</f>
        <v>0</v>
      </c>
      <c r="AZ39" s="213">
        <f>IF('Indicator Date hidden'!BA40="x","x",$AZ$2-'Indicator Date hidden'!BA40)</f>
        <v>0</v>
      </c>
      <c r="BA39">
        <f t="shared" si="5"/>
        <v>21</v>
      </c>
      <c r="BB39" s="21">
        <f t="shared" si="6"/>
        <v>0.46666666666666667</v>
      </c>
      <c r="BC39">
        <f t="shared" si="7"/>
        <v>6</v>
      </c>
      <c r="BD39" s="21">
        <f t="shared" si="8"/>
        <v>1.6138291249213605</v>
      </c>
      <c r="BE39" s="283">
        <f t="shared" si="9"/>
        <v>0</v>
      </c>
    </row>
    <row r="40" spans="1:57" x14ac:dyDescent="0.35">
      <c r="A40" t="s">
        <v>8279</v>
      </c>
      <c r="B40" s="213">
        <f>IF('Indicator Date hidden'!C41="x","x",$B$2-'Indicator Date hidden'!C41)</f>
        <v>0</v>
      </c>
      <c r="C40" s="213">
        <f>IF('Indicator Date hidden'!D41="x","x",$C$2-'Indicator Date hidden'!D41)</f>
        <v>0</v>
      </c>
      <c r="D40" s="213">
        <f>IF('Indicator Date hidden'!E41="x","x",$D$2-'Indicator Date hidden'!E41)</f>
        <v>0</v>
      </c>
      <c r="E40" s="213">
        <f>IF('Indicator Date hidden'!F41="x","x",$E$2-'Indicator Date hidden'!F41)</f>
        <v>0</v>
      </c>
      <c r="F40" s="213">
        <f>IF('Indicator Date hidden'!G41="x","x",$F$2-'Indicator Date hidden'!G41)</f>
        <v>0</v>
      </c>
      <c r="G40" s="213">
        <f>IF('Indicator Date hidden'!H41="x","x",$G$2-'Indicator Date hidden'!H41)</f>
        <v>0</v>
      </c>
      <c r="H40" s="213">
        <f>IF('Indicator Date hidden'!I41="x","x",$H$2-'Indicator Date hidden'!I41)</f>
        <v>0</v>
      </c>
      <c r="I40" s="213">
        <f>IF('Indicator Date hidden'!J41="x","x",$I$2-'Indicator Date hidden'!J41)</f>
        <v>0</v>
      </c>
      <c r="J40" s="213">
        <f>IF('Indicator Date hidden'!K41="x","x",$J$2-'Indicator Date hidden'!K41)</f>
        <v>0</v>
      </c>
      <c r="K40" s="213">
        <f>IF('Indicator Date hidden'!L41="x","x",$K$2-'Indicator Date hidden'!L41)</f>
        <v>0</v>
      </c>
      <c r="L40" s="213">
        <f>IF('Indicator Date hidden'!M41="x","x",$L$2-'Indicator Date hidden'!M41)</f>
        <v>0</v>
      </c>
      <c r="M40" s="213">
        <f>IF('Indicator Date hidden'!N41="x","x",$M$2-'Indicator Date hidden'!N41)</f>
        <v>0</v>
      </c>
      <c r="N40" s="213">
        <f>IF('Indicator Date hidden'!O41="x","x",$N$2-'Indicator Date hidden'!O41)</f>
        <v>0</v>
      </c>
      <c r="O40" s="213">
        <f>IF('Indicator Date hidden'!P41="x","x",$O$2-'Indicator Date hidden'!P41)</f>
        <v>0</v>
      </c>
      <c r="P40" s="213">
        <f>IF('Indicator Date hidden'!Q41="x","x",$P$2-'Indicator Date hidden'!Q41)</f>
        <v>0</v>
      </c>
      <c r="Q40" s="213">
        <f>IF('Indicator Date hidden'!R41="x","x",$Q$2-'Indicator Date hidden'!R41)</f>
        <v>2</v>
      </c>
      <c r="R40" s="213">
        <f>IF('Indicator Date hidden'!S41="x","x",$R$2-'Indicator Date hidden'!S41)</f>
        <v>0</v>
      </c>
      <c r="S40" s="213">
        <f>IF('Indicator Date hidden'!T41="x","x",$S$2-'Indicator Date hidden'!T41)</f>
        <v>0</v>
      </c>
      <c r="T40" s="213">
        <f>IF('Indicator Date hidden'!U41="x","x",$T$2-'Indicator Date hidden'!U41)</f>
        <v>0</v>
      </c>
      <c r="U40" s="213">
        <f>IF('Indicator Date hidden'!V41="x","x",$U$2-'Indicator Date hidden'!V41)</f>
        <v>0</v>
      </c>
      <c r="V40" s="213">
        <f>IF('Indicator Date hidden'!W41="x","x",$V$2-'Indicator Date hidden'!W41)</f>
        <v>0</v>
      </c>
      <c r="W40" s="213">
        <f>IF('Indicator Date hidden'!X41="x","x",$W$2-'Indicator Date hidden'!X41)</f>
        <v>3</v>
      </c>
      <c r="X40" s="213">
        <f>IF('Indicator Date hidden'!Y41="x","x",$X$2-'Indicator Date hidden'!Y41)</f>
        <v>4</v>
      </c>
      <c r="Y40" s="213">
        <f>IF('Indicator Date hidden'!Z41="x","x",$Y$2-'Indicator Date hidden'!Z41)</f>
        <v>0</v>
      </c>
      <c r="Z40" s="213">
        <f>IF('Indicator Date hidden'!AA41="x","x",$Z$2-'Indicator Date hidden'!AA41)</f>
        <v>0</v>
      </c>
      <c r="AA40" s="213">
        <f>IF('Indicator Date hidden'!AB41="x","x",$AA$2-'Indicator Date hidden'!AB41)</f>
        <v>0</v>
      </c>
      <c r="AB40" s="213">
        <f>IF('Indicator Date hidden'!AC41="x","x",$AB$2-'Indicator Date hidden'!AC41)</f>
        <v>0</v>
      </c>
      <c r="AC40" s="213">
        <f>IF('Indicator Date hidden'!AD41="x","x",$AC$2-'Indicator Date hidden'!AD41)</f>
        <v>0</v>
      </c>
      <c r="AD40" s="213">
        <f>IF('Indicator Date hidden'!AE41="x","x",$AD$2-'Indicator Date hidden'!AE41)</f>
        <v>0</v>
      </c>
      <c r="AE40" s="213">
        <f>IF('Indicator Date hidden'!AF41="x","x",$AE$2-'Indicator Date hidden'!AF41)</f>
        <v>0</v>
      </c>
      <c r="AF40" s="213">
        <f>IF('Indicator Date hidden'!AG41="x","x",$AF$2-'Indicator Date hidden'!AG41)</f>
        <v>2</v>
      </c>
      <c r="AG40" s="213">
        <f>IF('Indicator Date hidden'!AH41="x","x",$AG$2-'Indicator Date hidden'!AH41)</f>
        <v>0</v>
      </c>
      <c r="AH40" s="213">
        <f>IF('Indicator Date hidden'!AI41="x","x",$AH$2-'Indicator Date hidden'!AI41)</f>
        <v>0</v>
      </c>
      <c r="AI40" s="213">
        <f>IF('Indicator Date hidden'!AJ41="x","x",$AI$2-'Indicator Date hidden'!AJ41)</f>
        <v>0</v>
      </c>
      <c r="AJ40" s="213">
        <f>IF('Indicator Date hidden'!AK41="x","x",$AJ$2-'Indicator Date hidden'!AK41)</f>
        <v>1</v>
      </c>
      <c r="AK40" s="213">
        <f>IF('Indicator Date hidden'!AL41="x","x",$AK$2-'Indicator Date hidden'!AL41)</f>
        <v>0</v>
      </c>
      <c r="AL40" s="213">
        <f>IF('Indicator Date hidden'!AM41="x","x",$AL$2-'Indicator Date hidden'!AM41)</f>
        <v>0</v>
      </c>
      <c r="AM40" s="213">
        <f>IF('Indicator Date hidden'!AN41="x","x",$AM$2-'Indicator Date hidden'!AN41)</f>
        <v>0</v>
      </c>
      <c r="AN40" s="213">
        <f>IF('Indicator Date hidden'!AO41="x","x",$AN$2-'Indicator Date hidden'!AO41)</f>
        <v>0</v>
      </c>
      <c r="AO40" s="213">
        <f>IF('Indicator Date hidden'!AP41="x","x",$AO$2-'Indicator Date hidden'!AP41)</f>
        <v>0</v>
      </c>
      <c r="AP40" s="213">
        <f>IF('Indicator Date hidden'!AQ41="x","x",$AP$2-'Indicator Date hidden'!AQ41)</f>
        <v>0</v>
      </c>
      <c r="AQ40" s="213" t="str">
        <f>IF('Indicator Date hidden'!AR41="x","x",$AQ$2-'Indicator Date hidden'!AR41)</f>
        <v>x</v>
      </c>
      <c r="AR40" s="213">
        <f>IF('Indicator Date hidden'!AS41="x","x",$AR$2-'Indicator Date hidden'!AS41)</f>
        <v>0</v>
      </c>
      <c r="AS40" s="213">
        <f>IF('Indicator Date hidden'!AT41="x","x",$AS$2-'Indicator Date hidden'!AT41)</f>
        <v>0</v>
      </c>
      <c r="AT40" s="213">
        <f>IF('Indicator Date hidden'!AU41="x","x",$AT$2-'Indicator Date hidden'!AU41)</f>
        <v>0</v>
      </c>
      <c r="AU40" s="213">
        <f>IF('Indicator Date hidden'!AV41="x","x",$AU$2-'Indicator Date hidden'!AV41)</f>
        <v>3</v>
      </c>
      <c r="AV40" s="213">
        <f>IF('Indicator Date hidden'!AW41="x","x",$AV$2-'Indicator Date hidden'!AW41)</f>
        <v>0</v>
      </c>
      <c r="AW40" s="213">
        <f>IF('Indicator Date hidden'!AX41="x","x",$AW$2-'Indicator Date hidden'!AX41)</f>
        <v>0</v>
      </c>
      <c r="AX40" s="213">
        <f>IF('Indicator Date hidden'!AY41="x","x",$AX$2-'Indicator Date hidden'!AY41)</f>
        <v>0</v>
      </c>
      <c r="AY40" s="213">
        <f>IF('Indicator Date hidden'!AZ41="x","x",$AY$2-'Indicator Date hidden'!AZ41)</f>
        <v>0</v>
      </c>
      <c r="AZ40" s="213">
        <f>IF('Indicator Date hidden'!BA41="x","x",$AZ$2-'Indicator Date hidden'!BA41)</f>
        <v>0</v>
      </c>
      <c r="BA40">
        <f t="shared" si="5"/>
        <v>15</v>
      </c>
      <c r="BB40" s="21">
        <f t="shared" si="6"/>
        <v>0.3</v>
      </c>
      <c r="BC40">
        <f t="shared" si="7"/>
        <v>6</v>
      </c>
      <c r="BD40" s="21">
        <f t="shared" si="8"/>
        <v>0.87749643873921224</v>
      </c>
      <c r="BE40" s="283">
        <f t="shared" si="9"/>
        <v>0</v>
      </c>
    </row>
    <row r="41" spans="1:57" x14ac:dyDescent="0.35">
      <c r="A41" t="s">
        <v>8278</v>
      </c>
      <c r="B41" s="213">
        <f>IF('Indicator Date hidden'!C42="x","x",$B$2-'Indicator Date hidden'!C42)</f>
        <v>0</v>
      </c>
      <c r="C41" s="213">
        <f>IF('Indicator Date hidden'!D42="x","x",$C$2-'Indicator Date hidden'!D42)</f>
        <v>0</v>
      </c>
      <c r="D41" s="213">
        <f>IF('Indicator Date hidden'!E42="x","x",$D$2-'Indicator Date hidden'!E42)</f>
        <v>0</v>
      </c>
      <c r="E41" s="213">
        <f>IF('Indicator Date hidden'!F42="x","x",$E$2-'Indicator Date hidden'!F42)</f>
        <v>0</v>
      </c>
      <c r="F41" s="213">
        <f>IF('Indicator Date hidden'!G42="x","x",$F$2-'Indicator Date hidden'!G42)</f>
        <v>0</v>
      </c>
      <c r="G41" s="213">
        <f>IF('Indicator Date hidden'!H42="x","x",$G$2-'Indicator Date hidden'!H42)</f>
        <v>0</v>
      </c>
      <c r="H41" s="213">
        <f>IF('Indicator Date hidden'!I42="x","x",$H$2-'Indicator Date hidden'!I42)</f>
        <v>0</v>
      </c>
      <c r="I41" s="213">
        <f>IF('Indicator Date hidden'!J42="x","x",$I$2-'Indicator Date hidden'!J42)</f>
        <v>0</v>
      </c>
      <c r="J41" s="213">
        <f>IF('Indicator Date hidden'!K42="x","x",$J$2-'Indicator Date hidden'!K42)</f>
        <v>0</v>
      </c>
      <c r="K41" s="213">
        <f>IF('Indicator Date hidden'!L42="x","x",$K$2-'Indicator Date hidden'!L42)</f>
        <v>0</v>
      </c>
      <c r="L41" s="213">
        <f>IF('Indicator Date hidden'!M42="x","x",$L$2-'Indicator Date hidden'!M42)</f>
        <v>0</v>
      </c>
      <c r="M41" s="213">
        <f>IF('Indicator Date hidden'!N42="x","x",$M$2-'Indicator Date hidden'!N42)</f>
        <v>0</v>
      </c>
      <c r="N41" s="213">
        <f>IF('Indicator Date hidden'!O42="x","x",$N$2-'Indicator Date hidden'!O42)</f>
        <v>0</v>
      </c>
      <c r="O41" s="213">
        <f>IF('Indicator Date hidden'!P42="x","x",$O$2-'Indicator Date hidden'!P42)</f>
        <v>0</v>
      </c>
      <c r="P41" s="213">
        <f>IF('Indicator Date hidden'!Q42="x","x",$P$2-'Indicator Date hidden'!Q42)</f>
        <v>0</v>
      </c>
      <c r="Q41" s="213">
        <f>IF('Indicator Date hidden'!R42="x","x",$Q$2-'Indicator Date hidden'!R42)</f>
        <v>0</v>
      </c>
      <c r="R41" s="213">
        <f>IF('Indicator Date hidden'!S42="x","x",$R$2-'Indicator Date hidden'!S42)</f>
        <v>0</v>
      </c>
      <c r="S41" s="213">
        <f>IF('Indicator Date hidden'!T42="x","x",$S$2-'Indicator Date hidden'!T42)</f>
        <v>0</v>
      </c>
      <c r="T41" s="213">
        <f>IF('Indicator Date hidden'!U42="x","x",$T$2-'Indicator Date hidden'!U42)</f>
        <v>0</v>
      </c>
      <c r="U41" s="213">
        <f>IF('Indicator Date hidden'!V42="x","x",$U$2-'Indicator Date hidden'!V42)</f>
        <v>0</v>
      </c>
      <c r="V41" s="213">
        <f>IF('Indicator Date hidden'!W42="x","x",$V$2-'Indicator Date hidden'!W42)</f>
        <v>0</v>
      </c>
      <c r="W41" s="213">
        <f>IF('Indicator Date hidden'!X42="x","x",$W$2-'Indicator Date hidden'!X42)</f>
        <v>1</v>
      </c>
      <c r="X41" s="213" t="str">
        <f>IF('Indicator Date hidden'!Y42="x","x",$X$2-'Indicator Date hidden'!Y42)</f>
        <v>x</v>
      </c>
      <c r="Y41" s="213">
        <f>IF('Indicator Date hidden'!Z42="x","x",$Y$2-'Indicator Date hidden'!Z42)</f>
        <v>0</v>
      </c>
      <c r="Z41" s="213">
        <f>IF('Indicator Date hidden'!AA42="x","x",$Z$2-'Indicator Date hidden'!AA42)</f>
        <v>0</v>
      </c>
      <c r="AA41" s="213">
        <f>IF('Indicator Date hidden'!AB42="x","x",$AA$2-'Indicator Date hidden'!AB42)</f>
        <v>0</v>
      </c>
      <c r="AB41" s="213">
        <f>IF('Indicator Date hidden'!AC42="x","x",$AB$2-'Indicator Date hidden'!AC42)</f>
        <v>0</v>
      </c>
      <c r="AC41" s="213">
        <f>IF('Indicator Date hidden'!AD42="x","x",$AC$2-'Indicator Date hidden'!AD42)</f>
        <v>0</v>
      </c>
      <c r="AD41" s="213">
        <f>IF('Indicator Date hidden'!AE42="x","x",$AD$2-'Indicator Date hidden'!AE42)</f>
        <v>0</v>
      </c>
      <c r="AE41" s="213">
        <f>IF('Indicator Date hidden'!AF42="x","x",$AE$2-'Indicator Date hidden'!AF42)</f>
        <v>0</v>
      </c>
      <c r="AF41" s="213">
        <f>IF('Indicator Date hidden'!AG42="x","x",$AF$2-'Indicator Date hidden'!AG42)</f>
        <v>1</v>
      </c>
      <c r="AG41" s="213">
        <f>IF('Indicator Date hidden'!AH42="x","x",$AG$2-'Indicator Date hidden'!AH42)</f>
        <v>0</v>
      </c>
      <c r="AH41" s="213">
        <f>IF('Indicator Date hidden'!AI42="x","x",$AH$2-'Indicator Date hidden'!AI42)</f>
        <v>0</v>
      </c>
      <c r="AI41" s="213">
        <f>IF('Indicator Date hidden'!AJ42="x","x",$AI$2-'Indicator Date hidden'!AJ42)</f>
        <v>0</v>
      </c>
      <c r="AJ41" s="213">
        <f>IF('Indicator Date hidden'!AK42="x","x",$AJ$2-'Indicator Date hidden'!AK42)</f>
        <v>1</v>
      </c>
      <c r="AK41" s="213">
        <f>IF('Indicator Date hidden'!AL42="x","x",$AK$2-'Indicator Date hidden'!AL42)</f>
        <v>0</v>
      </c>
      <c r="AL41" s="213">
        <f>IF('Indicator Date hidden'!AM42="x","x",$AL$2-'Indicator Date hidden'!AM42)</f>
        <v>0</v>
      </c>
      <c r="AM41" s="213">
        <f>IF('Indicator Date hidden'!AN42="x","x",$AM$2-'Indicator Date hidden'!AN42)</f>
        <v>0</v>
      </c>
      <c r="AN41" s="213">
        <f>IF('Indicator Date hidden'!AO42="x","x",$AN$2-'Indicator Date hidden'!AO42)</f>
        <v>0</v>
      </c>
      <c r="AO41" s="213" t="str">
        <f>IF('Indicator Date hidden'!AP42="x","x",$AO$2-'Indicator Date hidden'!AP42)</f>
        <v>x</v>
      </c>
      <c r="AP41" s="213" t="str">
        <f>IF('Indicator Date hidden'!AQ42="x","x",$AP$2-'Indicator Date hidden'!AQ42)</f>
        <v>x</v>
      </c>
      <c r="AQ41" s="213">
        <f>IF('Indicator Date hidden'!AR42="x","x",$AQ$2-'Indicator Date hidden'!AR42)</f>
        <v>0</v>
      </c>
      <c r="AR41" s="213">
        <f>IF('Indicator Date hidden'!AS42="x","x",$AR$2-'Indicator Date hidden'!AS42)</f>
        <v>0</v>
      </c>
      <c r="AS41" s="213">
        <f>IF('Indicator Date hidden'!AT42="x","x",$AS$2-'Indicator Date hidden'!AT42)</f>
        <v>0</v>
      </c>
      <c r="AT41" s="213">
        <f>IF('Indicator Date hidden'!AU42="x","x",$AT$2-'Indicator Date hidden'!AU42)</f>
        <v>0</v>
      </c>
      <c r="AU41" s="213">
        <f>IF('Indicator Date hidden'!AV42="x","x",$AU$2-'Indicator Date hidden'!AV42)</f>
        <v>2</v>
      </c>
      <c r="AV41" s="213">
        <f>IF('Indicator Date hidden'!AW42="x","x",$AV$2-'Indicator Date hidden'!AW42)</f>
        <v>0</v>
      </c>
      <c r="AW41" s="213">
        <f>IF('Indicator Date hidden'!AX42="x","x",$AW$2-'Indicator Date hidden'!AX42)</f>
        <v>0</v>
      </c>
      <c r="AX41" s="213">
        <f>IF('Indicator Date hidden'!AY42="x","x",$AX$2-'Indicator Date hidden'!AY42)</f>
        <v>0</v>
      </c>
      <c r="AY41" s="213">
        <f>IF('Indicator Date hidden'!AZ42="x","x",$AY$2-'Indicator Date hidden'!AZ42)</f>
        <v>0</v>
      </c>
      <c r="AZ41" s="213">
        <f>IF('Indicator Date hidden'!BA42="x","x",$AZ$2-'Indicator Date hidden'!BA42)</f>
        <v>0</v>
      </c>
      <c r="BA41">
        <f t="shared" si="5"/>
        <v>5</v>
      </c>
      <c r="BB41" s="21">
        <f t="shared" si="6"/>
        <v>0.10416666666666667</v>
      </c>
      <c r="BC41">
        <f t="shared" si="7"/>
        <v>4</v>
      </c>
      <c r="BD41" s="21">
        <f t="shared" si="8"/>
        <v>0.3673998351780916</v>
      </c>
      <c r="BE41" s="283">
        <f t="shared" si="9"/>
        <v>0</v>
      </c>
    </row>
    <row r="42" spans="1:57" x14ac:dyDescent="0.35">
      <c r="A42" t="s">
        <v>8285</v>
      </c>
      <c r="B42" s="213">
        <f>IF('Indicator Date hidden'!C43="x","x",$B$2-'Indicator Date hidden'!C43)</f>
        <v>0</v>
      </c>
      <c r="C42" s="213">
        <f>IF('Indicator Date hidden'!D43="x","x",$C$2-'Indicator Date hidden'!D43)</f>
        <v>0</v>
      </c>
      <c r="D42" s="213">
        <f>IF('Indicator Date hidden'!E43="x","x",$D$2-'Indicator Date hidden'!E43)</f>
        <v>0</v>
      </c>
      <c r="E42" s="213">
        <f>IF('Indicator Date hidden'!F43="x","x",$E$2-'Indicator Date hidden'!F43)</f>
        <v>0</v>
      </c>
      <c r="F42" s="213">
        <f>IF('Indicator Date hidden'!G43="x","x",$F$2-'Indicator Date hidden'!G43)</f>
        <v>0</v>
      </c>
      <c r="G42" s="213">
        <f>IF('Indicator Date hidden'!H43="x","x",$G$2-'Indicator Date hidden'!H43)</f>
        <v>0</v>
      </c>
      <c r="H42" s="213">
        <f>IF('Indicator Date hidden'!I43="x","x",$H$2-'Indicator Date hidden'!I43)</f>
        <v>0</v>
      </c>
      <c r="I42" s="213">
        <f>IF('Indicator Date hidden'!J43="x","x",$I$2-'Indicator Date hidden'!J43)</f>
        <v>0</v>
      </c>
      <c r="J42" s="213">
        <f>IF('Indicator Date hidden'!K43="x","x",$J$2-'Indicator Date hidden'!K43)</f>
        <v>0</v>
      </c>
      <c r="K42" s="213">
        <f>IF('Indicator Date hidden'!L43="x","x",$K$2-'Indicator Date hidden'!L43)</f>
        <v>0</v>
      </c>
      <c r="L42" s="213">
        <f>IF('Indicator Date hidden'!M43="x","x",$L$2-'Indicator Date hidden'!M43)</f>
        <v>0</v>
      </c>
      <c r="M42" s="213">
        <f>IF('Indicator Date hidden'!N43="x","x",$M$2-'Indicator Date hidden'!N43)</f>
        <v>0</v>
      </c>
      <c r="N42" s="213">
        <f>IF('Indicator Date hidden'!O43="x","x",$N$2-'Indicator Date hidden'!O43)</f>
        <v>0</v>
      </c>
      <c r="O42" s="213">
        <f>IF('Indicator Date hidden'!P43="x","x",$O$2-'Indicator Date hidden'!P43)</f>
        <v>0</v>
      </c>
      <c r="P42" s="213">
        <f>IF('Indicator Date hidden'!Q43="x","x",$P$2-'Indicator Date hidden'!Q43)</f>
        <v>0</v>
      </c>
      <c r="Q42" s="213" t="str">
        <f>IF('Indicator Date hidden'!R43="x","x",$Q$2-'Indicator Date hidden'!R43)</f>
        <v>x</v>
      </c>
      <c r="R42" s="213">
        <f>IF('Indicator Date hidden'!S43="x","x",$R$2-'Indicator Date hidden'!S43)</f>
        <v>0</v>
      </c>
      <c r="S42" s="213">
        <f>IF('Indicator Date hidden'!T43="x","x",$S$2-'Indicator Date hidden'!T43)</f>
        <v>0</v>
      </c>
      <c r="T42" s="213">
        <f>IF('Indicator Date hidden'!U43="x","x",$T$2-'Indicator Date hidden'!U43)</f>
        <v>0</v>
      </c>
      <c r="U42" s="213">
        <f>IF('Indicator Date hidden'!V43="x","x",$U$2-'Indicator Date hidden'!V43)</f>
        <v>0</v>
      </c>
      <c r="V42" s="213">
        <f>IF('Indicator Date hidden'!W43="x","x",$V$2-'Indicator Date hidden'!W43)</f>
        <v>0</v>
      </c>
      <c r="W42" s="213">
        <f>IF('Indicator Date hidden'!X43="x","x",$W$2-'Indicator Date hidden'!X43)</f>
        <v>6</v>
      </c>
      <c r="X42" s="213">
        <f>IF('Indicator Date hidden'!Y43="x","x",$X$2-'Indicator Date hidden'!Y43)</f>
        <v>1</v>
      </c>
      <c r="Y42" s="213">
        <f>IF('Indicator Date hidden'!Z43="x","x",$Y$2-'Indicator Date hidden'!Z43)</f>
        <v>0</v>
      </c>
      <c r="Z42" s="213">
        <f>IF('Indicator Date hidden'!AA43="x","x",$Z$2-'Indicator Date hidden'!AA43)</f>
        <v>0</v>
      </c>
      <c r="AA42" s="213">
        <f>IF('Indicator Date hidden'!AB43="x","x",$AA$2-'Indicator Date hidden'!AB43)</f>
        <v>0</v>
      </c>
      <c r="AB42" s="213">
        <f>IF('Indicator Date hidden'!AC43="x","x",$AB$2-'Indicator Date hidden'!AC43)</f>
        <v>0</v>
      </c>
      <c r="AC42" s="213">
        <f>IF('Indicator Date hidden'!AD43="x","x",$AC$2-'Indicator Date hidden'!AD43)</f>
        <v>0</v>
      </c>
      <c r="AD42" s="213">
        <f>IF('Indicator Date hidden'!AE43="x","x",$AD$2-'Indicator Date hidden'!AE43)</f>
        <v>0</v>
      </c>
      <c r="AE42" s="213">
        <f>IF('Indicator Date hidden'!AF43="x","x",$AE$2-'Indicator Date hidden'!AF43)</f>
        <v>0</v>
      </c>
      <c r="AF42" s="213">
        <f>IF('Indicator Date hidden'!AG43="x","x",$AF$2-'Indicator Date hidden'!AG43)</f>
        <v>0</v>
      </c>
      <c r="AG42" s="213">
        <f>IF('Indicator Date hidden'!AH43="x","x",$AG$2-'Indicator Date hidden'!AH43)</f>
        <v>0</v>
      </c>
      <c r="AH42" s="213">
        <f>IF('Indicator Date hidden'!AI43="x","x",$AH$2-'Indicator Date hidden'!AI43)</f>
        <v>0</v>
      </c>
      <c r="AI42" s="213">
        <f>IF('Indicator Date hidden'!AJ43="x","x",$AI$2-'Indicator Date hidden'!AJ43)</f>
        <v>0</v>
      </c>
      <c r="AJ42" s="213" t="str">
        <f>IF('Indicator Date hidden'!AK43="x","x",$AJ$2-'Indicator Date hidden'!AK43)</f>
        <v>x</v>
      </c>
      <c r="AK42" s="213">
        <f>IF('Indicator Date hidden'!AL43="x","x",$AK$2-'Indicator Date hidden'!AL43)</f>
        <v>1</v>
      </c>
      <c r="AL42" s="213">
        <f>IF('Indicator Date hidden'!AM43="x","x",$AL$2-'Indicator Date hidden'!AM43)</f>
        <v>0</v>
      </c>
      <c r="AM42" s="213">
        <f>IF('Indicator Date hidden'!AN43="x","x",$AM$2-'Indicator Date hidden'!AN43)</f>
        <v>0</v>
      </c>
      <c r="AN42" s="213">
        <f>IF('Indicator Date hidden'!AO43="x","x",$AN$2-'Indicator Date hidden'!AO43)</f>
        <v>0</v>
      </c>
      <c r="AO42" s="213">
        <f>IF('Indicator Date hidden'!AP43="x","x",$AO$2-'Indicator Date hidden'!AP43)</f>
        <v>0</v>
      </c>
      <c r="AP42" s="213">
        <f>IF('Indicator Date hidden'!AQ43="x","x",$AP$2-'Indicator Date hidden'!AQ43)</f>
        <v>0</v>
      </c>
      <c r="AQ42" s="213">
        <f>IF('Indicator Date hidden'!AR43="x","x",$AQ$2-'Indicator Date hidden'!AR43)</f>
        <v>4</v>
      </c>
      <c r="AR42" s="213">
        <f>IF('Indicator Date hidden'!AS43="x","x",$AR$2-'Indicator Date hidden'!AS43)</f>
        <v>0</v>
      </c>
      <c r="AS42" s="213">
        <f>IF('Indicator Date hidden'!AT43="x","x",$AS$2-'Indicator Date hidden'!AT43)</f>
        <v>0</v>
      </c>
      <c r="AT42" s="213">
        <f>IF('Indicator Date hidden'!AU43="x","x",$AT$2-'Indicator Date hidden'!AU43)</f>
        <v>0</v>
      </c>
      <c r="AU42" s="213">
        <f>IF('Indicator Date hidden'!AV43="x","x",$AU$2-'Indicator Date hidden'!AV43)</f>
        <v>3</v>
      </c>
      <c r="AV42" s="213">
        <f>IF('Indicator Date hidden'!AW43="x","x",$AV$2-'Indicator Date hidden'!AW43)</f>
        <v>0</v>
      </c>
      <c r="AW42" s="213">
        <f>IF('Indicator Date hidden'!AX43="x","x",$AW$2-'Indicator Date hidden'!AX43)</f>
        <v>0</v>
      </c>
      <c r="AX42" s="213">
        <f>IF('Indicator Date hidden'!AY43="x","x",$AX$2-'Indicator Date hidden'!AY43)</f>
        <v>0</v>
      </c>
      <c r="AY42" s="213">
        <f>IF('Indicator Date hidden'!AZ43="x","x",$AY$2-'Indicator Date hidden'!AZ43)</f>
        <v>0</v>
      </c>
      <c r="AZ42" s="213">
        <f>IF('Indicator Date hidden'!BA43="x","x",$AZ$2-'Indicator Date hidden'!BA43)</f>
        <v>0</v>
      </c>
      <c r="BA42">
        <f t="shared" si="5"/>
        <v>15</v>
      </c>
      <c r="BB42" s="21">
        <f t="shared" si="6"/>
        <v>0.30612244897959184</v>
      </c>
      <c r="BC42">
        <f t="shared" si="7"/>
        <v>5</v>
      </c>
      <c r="BD42" s="21">
        <f t="shared" si="8"/>
        <v>1.0917890510281842</v>
      </c>
      <c r="BE42" s="283">
        <f t="shared" si="9"/>
        <v>0</v>
      </c>
    </row>
    <row r="43" spans="1:57" x14ac:dyDescent="0.35">
      <c r="A43" t="s">
        <v>8276</v>
      </c>
      <c r="B43" s="213">
        <f>IF('Indicator Date hidden'!C44="x","x",$B$2-'Indicator Date hidden'!C44)</f>
        <v>0</v>
      </c>
      <c r="C43" s="213">
        <f>IF('Indicator Date hidden'!D44="x","x",$C$2-'Indicator Date hidden'!D44)</f>
        <v>0</v>
      </c>
      <c r="D43" s="213">
        <f>IF('Indicator Date hidden'!E44="x","x",$D$2-'Indicator Date hidden'!E44)</f>
        <v>0</v>
      </c>
      <c r="E43" s="213">
        <f>IF('Indicator Date hidden'!F44="x","x",$E$2-'Indicator Date hidden'!F44)</f>
        <v>0</v>
      </c>
      <c r="F43" s="213">
        <f>IF('Indicator Date hidden'!G44="x","x",$F$2-'Indicator Date hidden'!G44)</f>
        <v>0</v>
      </c>
      <c r="G43" s="213">
        <f>IF('Indicator Date hidden'!H44="x","x",$G$2-'Indicator Date hidden'!H44)</f>
        <v>0</v>
      </c>
      <c r="H43" s="213">
        <f>IF('Indicator Date hidden'!I44="x","x",$H$2-'Indicator Date hidden'!I44)</f>
        <v>0</v>
      </c>
      <c r="I43" s="213">
        <f>IF('Indicator Date hidden'!J44="x","x",$I$2-'Indicator Date hidden'!J44)</f>
        <v>0</v>
      </c>
      <c r="J43" s="213">
        <f>IF('Indicator Date hidden'!K44="x","x",$J$2-'Indicator Date hidden'!K44)</f>
        <v>0</v>
      </c>
      <c r="K43" s="213">
        <f>IF('Indicator Date hidden'!L44="x","x",$K$2-'Indicator Date hidden'!L44)</f>
        <v>0</v>
      </c>
      <c r="L43" s="213">
        <f>IF('Indicator Date hidden'!M44="x","x",$L$2-'Indicator Date hidden'!M44)</f>
        <v>0</v>
      </c>
      <c r="M43" s="213">
        <f>IF('Indicator Date hidden'!N44="x","x",$M$2-'Indicator Date hidden'!N44)</f>
        <v>0</v>
      </c>
      <c r="N43" s="213">
        <f>IF('Indicator Date hidden'!O44="x","x",$N$2-'Indicator Date hidden'!O44)</f>
        <v>0</v>
      </c>
      <c r="O43" s="213">
        <f>IF('Indicator Date hidden'!P44="x","x",$O$2-'Indicator Date hidden'!P44)</f>
        <v>0</v>
      </c>
      <c r="P43" s="213">
        <f>IF('Indicator Date hidden'!Q44="x","x",$P$2-'Indicator Date hidden'!Q44)</f>
        <v>0</v>
      </c>
      <c r="Q43" s="213">
        <f>IF('Indicator Date hidden'!R44="x","x",$Q$2-'Indicator Date hidden'!R44)</f>
        <v>2</v>
      </c>
      <c r="R43" s="213">
        <f>IF('Indicator Date hidden'!S44="x","x",$R$2-'Indicator Date hidden'!S44)</f>
        <v>0</v>
      </c>
      <c r="S43" s="213">
        <f>IF('Indicator Date hidden'!T44="x","x",$S$2-'Indicator Date hidden'!T44)</f>
        <v>0</v>
      </c>
      <c r="T43" s="213">
        <f>IF('Indicator Date hidden'!U44="x","x",$T$2-'Indicator Date hidden'!U44)</f>
        <v>0</v>
      </c>
      <c r="U43" s="213">
        <f>IF('Indicator Date hidden'!V44="x","x",$U$2-'Indicator Date hidden'!V44)</f>
        <v>0</v>
      </c>
      <c r="V43" s="213">
        <f>IF('Indicator Date hidden'!W44="x","x",$V$2-'Indicator Date hidden'!W44)</f>
        <v>0</v>
      </c>
      <c r="W43" s="213">
        <f>IF('Indicator Date hidden'!X44="x","x",$W$2-'Indicator Date hidden'!X44)</f>
        <v>2</v>
      </c>
      <c r="X43" s="213">
        <f>IF('Indicator Date hidden'!Y44="x","x",$X$2-'Indicator Date hidden'!Y44)</f>
        <v>4</v>
      </c>
      <c r="Y43" s="213">
        <f>IF('Indicator Date hidden'!Z44="x","x",$Y$2-'Indicator Date hidden'!Z44)</f>
        <v>0</v>
      </c>
      <c r="Z43" s="213">
        <f>IF('Indicator Date hidden'!AA44="x","x",$Z$2-'Indicator Date hidden'!AA44)</f>
        <v>0</v>
      </c>
      <c r="AA43" s="213">
        <f>IF('Indicator Date hidden'!AB44="x","x",$AA$2-'Indicator Date hidden'!AB44)</f>
        <v>0</v>
      </c>
      <c r="AB43" s="213">
        <f>IF('Indicator Date hidden'!AC44="x","x",$AB$2-'Indicator Date hidden'!AC44)</f>
        <v>0</v>
      </c>
      <c r="AC43" s="213">
        <f>IF('Indicator Date hidden'!AD44="x","x",$AC$2-'Indicator Date hidden'!AD44)</f>
        <v>0</v>
      </c>
      <c r="AD43" s="213">
        <f>IF('Indicator Date hidden'!AE44="x","x",$AD$2-'Indicator Date hidden'!AE44)</f>
        <v>0</v>
      </c>
      <c r="AE43" s="213">
        <f>IF('Indicator Date hidden'!AF44="x","x",$AE$2-'Indicator Date hidden'!AF44)</f>
        <v>0</v>
      </c>
      <c r="AF43" s="213">
        <f>IF('Indicator Date hidden'!AG44="x","x",$AF$2-'Indicator Date hidden'!AG44)</f>
        <v>5</v>
      </c>
      <c r="AG43" s="213">
        <f>IF('Indicator Date hidden'!AH44="x","x",$AG$2-'Indicator Date hidden'!AH44)</f>
        <v>0</v>
      </c>
      <c r="AH43" s="213">
        <f>IF('Indicator Date hidden'!AI44="x","x",$AH$2-'Indicator Date hidden'!AI44)</f>
        <v>0</v>
      </c>
      <c r="AI43" s="213">
        <f>IF('Indicator Date hidden'!AJ44="x","x",$AI$2-'Indicator Date hidden'!AJ44)</f>
        <v>0</v>
      </c>
      <c r="AJ43" s="213">
        <f>IF('Indicator Date hidden'!AK44="x","x",$AJ$2-'Indicator Date hidden'!AK44)</f>
        <v>1</v>
      </c>
      <c r="AK43" s="213">
        <f>IF('Indicator Date hidden'!AL44="x","x",$AK$2-'Indicator Date hidden'!AL44)</f>
        <v>1</v>
      </c>
      <c r="AL43" s="213">
        <f>IF('Indicator Date hidden'!AM44="x","x",$AL$2-'Indicator Date hidden'!AM44)</f>
        <v>0</v>
      </c>
      <c r="AM43" s="213">
        <f>IF('Indicator Date hidden'!AN44="x","x",$AM$2-'Indicator Date hidden'!AN44)</f>
        <v>0</v>
      </c>
      <c r="AN43" s="213">
        <f>IF('Indicator Date hidden'!AO44="x","x",$AN$2-'Indicator Date hidden'!AO44)</f>
        <v>0</v>
      </c>
      <c r="AO43" s="213">
        <f>IF('Indicator Date hidden'!AP44="x","x",$AO$2-'Indicator Date hidden'!AP44)</f>
        <v>0</v>
      </c>
      <c r="AP43" s="213">
        <f>IF('Indicator Date hidden'!AQ44="x","x",$AP$2-'Indicator Date hidden'!AQ44)</f>
        <v>0</v>
      </c>
      <c r="AQ43" s="213">
        <f>IF('Indicator Date hidden'!AR44="x","x",$AQ$2-'Indicator Date hidden'!AR44)</f>
        <v>0</v>
      </c>
      <c r="AR43" s="213">
        <f>IF('Indicator Date hidden'!AS44="x","x",$AR$2-'Indicator Date hidden'!AS44)</f>
        <v>0</v>
      </c>
      <c r="AS43" s="213">
        <f>IF('Indicator Date hidden'!AT44="x","x",$AS$2-'Indicator Date hidden'!AT44)</f>
        <v>0</v>
      </c>
      <c r="AT43" s="213">
        <f>IF('Indicator Date hidden'!AU44="x","x",$AT$2-'Indicator Date hidden'!AU44)</f>
        <v>0</v>
      </c>
      <c r="AU43" s="213">
        <f>IF('Indicator Date hidden'!AV44="x","x",$AU$2-'Indicator Date hidden'!AV44)</f>
        <v>2</v>
      </c>
      <c r="AV43" s="213">
        <f>IF('Indicator Date hidden'!AW44="x","x",$AV$2-'Indicator Date hidden'!AW44)</f>
        <v>0</v>
      </c>
      <c r="AW43" s="213">
        <f>IF('Indicator Date hidden'!AX44="x","x",$AW$2-'Indicator Date hidden'!AX44)</f>
        <v>0</v>
      </c>
      <c r="AX43" s="213">
        <f>IF('Indicator Date hidden'!AY44="x","x",$AX$2-'Indicator Date hidden'!AY44)</f>
        <v>0</v>
      </c>
      <c r="AY43" s="213">
        <f>IF('Indicator Date hidden'!AZ44="x","x",$AY$2-'Indicator Date hidden'!AZ44)</f>
        <v>0</v>
      </c>
      <c r="AZ43" s="213">
        <f>IF('Indicator Date hidden'!BA44="x","x",$AZ$2-'Indicator Date hidden'!BA44)</f>
        <v>0</v>
      </c>
      <c r="BA43">
        <f t="shared" si="5"/>
        <v>17</v>
      </c>
      <c r="BB43" s="21">
        <f t="shared" si="6"/>
        <v>0.33333333333333331</v>
      </c>
      <c r="BC43">
        <f t="shared" si="7"/>
        <v>7</v>
      </c>
      <c r="BD43" s="21">
        <f t="shared" si="8"/>
        <v>0.98352440815564335</v>
      </c>
      <c r="BE43" s="283">
        <f t="shared" si="9"/>
        <v>0</v>
      </c>
    </row>
    <row r="44" spans="1:57" x14ac:dyDescent="0.35">
      <c r="A44" t="s">
        <v>8340</v>
      </c>
      <c r="B44" s="213">
        <f>IF('Indicator Date hidden'!C45="x","x",$B$2-'Indicator Date hidden'!C45)</f>
        <v>0</v>
      </c>
      <c r="C44" s="213">
        <f>IF('Indicator Date hidden'!D45="x","x",$C$2-'Indicator Date hidden'!D45)</f>
        <v>0</v>
      </c>
      <c r="D44" s="213">
        <f>IF('Indicator Date hidden'!E45="x","x",$D$2-'Indicator Date hidden'!E45)</f>
        <v>0</v>
      </c>
      <c r="E44" s="213">
        <f>IF('Indicator Date hidden'!F45="x","x",$E$2-'Indicator Date hidden'!F45)</f>
        <v>0</v>
      </c>
      <c r="F44" s="213">
        <f>IF('Indicator Date hidden'!G45="x","x",$F$2-'Indicator Date hidden'!G45)</f>
        <v>0</v>
      </c>
      <c r="G44" s="213">
        <f>IF('Indicator Date hidden'!H45="x","x",$G$2-'Indicator Date hidden'!H45)</f>
        <v>0</v>
      </c>
      <c r="H44" s="213">
        <f>IF('Indicator Date hidden'!I45="x","x",$H$2-'Indicator Date hidden'!I45)</f>
        <v>0</v>
      </c>
      <c r="I44" s="213">
        <f>IF('Indicator Date hidden'!J45="x","x",$I$2-'Indicator Date hidden'!J45)</f>
        <v>0</v>
      </c>
      <c r="J44" s="213">
        <f>IF('Indicator Date hidden'!K45="x","x",$J$2-'Indicator Date hidden'!K45)</f>
        <v>0</v>
      </c>
      <c r="K44" s="213">
        <f>IF('Indicator Date hidden'!L45="x","x",$K$2-'Indicator Date hidden'!L45)</f>
        <v>0</v>
      </c>
      <c r="L44" s="213">
        <f>IF('Indicator Date hidden'!M45="x","x",$L$2-'Indicator Date hidden'!M45)</f>
        <v>0</v>
      </c>
      <c r="M44" s="213">
        <f>IF('Indicator Date hidden'!N45="x","x",$M$2-'Indicator Date hidden'!N45)</f>
        <v>0</v>
      </c>
      <c r="N44" s="213">
        <f>IF('Indicator Date hidden'!O45="x","x",$N$2-'Indicator Date hidden'!O45)</f>
        <v>0</v>
      </c>
      <c r="O44" s="213">
        <f>IF('Indicator Date hidden'!P45="x","x",$O$2-'Indicator Date hidden'!P45)</f>
        <v>0</v>
      </c>
      <c r="P44" s="213">
        <f>IF('Indicator Date hidden'!Q45="x","x",$P$2-'Indicator Date hidden'!Q45)</f>
        <v>0</v>
      </c>
      <c r="Q44" s="213" t="str">
        <f>IF('Indicator Date hidden'!R45="x","x",$Q$2-'Indicator Date hidden'!R45)</f>
        <v>x</v>
      </c>
      <c r="R44" s="213">
        <f>IF('Indicator Date hidden'!S45="x","x",$R$2-'Indicator Date hidden'!S45)</f>
        <v>0</v>
      </c>
      <c r="S44" s="213">
        <f>IF('Indicator Date hidden'!T45="x","x",$S$2-'Indicator Date hidden'!T45)</f>
        <v>0</v>
      </c>
      <c r="T44" s="213">
        <f>IF('Indicator Date hidden'!U45="x","x",$T$2-'Indicator Date hidden'!U45)</f>
        <v>0</v>
      </c>
      <c r="U44" s="213" t="str">
        <f>IF('Indicator Date hidden'!V45="x","x",$U$2-'Indicator Date hidden'!V45)</f>
        <v>x</v>
      </c>
      <c r="V44" s="213">
        <f>IF('Indicator Date hidden'!W45="x","x",$V$2-'Indicator Date hidden'!W45)</f>
        <v>0</v>
      </c>
      <c r="W44" s="213" t="str">
        <f>IF('Indicator Date hidden'!X45="x","x",$W$2-'Indicator Date hidden'!X45)</f>
        <v>x</v>
      </c>
      <c r="X44" s="213">
        <f>IF('Indicator Date hidden'!Y45="x","x",$X$2-'Indicator Date hidden'!Y45)</f>
        <v>2</v>
      </c>
      <c r="Y44" s="213">
        <f>IF('Indicator Date hidden'!Z45="x","x",$Y$2-'Indicator Date hidden'!Z45)</f>
        <v>0</v>
      </c>
      <c r="Z44" s="213">
        <f>IF('Indicator Date hidden'!AA45="x","x",$Z$2-'Indicator Date hidden'!AA45)</f>
        <v>0</v>
      </c>
      <c r="AA44" s="213" t="str">
        <f>IF('Indicator Date hidden'!AB45="x","x",$AA$2-'Indicator Date hidden'!AB45)</f>
        <v>x</v>
      </c>
      <c r="AB44" s="213">
        <f>IF('Indicator Date hidden'!AC45="x","x",$AB$2-'Indicator Date hidden'!AC45)</f>
        <v>0</v>
      </c>
      <c r="AC44" s="213">
        <f>IF('Indicator Date hidden'!AD45="x","x",$AC$2-'Indicator Date hidden'!AD45)</f>
        <v>0</v>
      </c>
      <c r="AD44" s="213" t="str">
        <f>IF('Indicator Date hidden'!AE45="x","x",$AD$2-'Indicator Date hidden'!AE45)</f>
        <v>x</v>
      </c>
      <c r="AE44" s="213">
        <f>IF('Indicator Date hidden'!AF45="x","x",$AE$2-'Indicator Date hidden'!AF45)</f>
        <v>0</v>
      </c>
      <c r="AF44" s="213">
        <f>IF('Indicator Date hidden'!AG45="x","x",$AF$2-'Indicator Date hidden'!AG45)</f>
        <v>2</v>
      </c>
      <c r="AG44" s="213">
        <f>IF('Indicator Date hidden'!AH45="x","x",$AG$2-'Indicator Date hidden'!AH45)</f>
        <v>0</v>
      </c>
      <c r="AH44" s="213">
        <f>IF('Indicator Date hidden'!AI45="x","x",$AH$2-'Indicator Date hidden'!AI45)</f>
        <v>0</v>
      </c>
      <c r="AI44" s="213">
        <f>IF('Indicator Date hidden'!AJ45="x","x",$AI$2-'Indicator Date hidden'!AJ45)</f>
        <v>0</v>
      </c>
      <c r="AJ44" s="213" t="str">
        <f>IF('Indicator Date hidden'!AK45="x","x",$AJ$2-'Indicator Date hidden'!AK45)</f>
        <v>x</v>
      </c>
      <c r="AK44" s="213">
        <f>IF('Indicator Date hidden'!AL45="x","x",$AK$2-'Indicator Date hidden'!AL45)</f>
        <v>1</v>
      </c>
      <c r="AL44" s="213">
        <f>IF('Indicator Date hidden'!AM45="x","x",$AL$2-'Indicator Date hidden'!AM45)</f>
        <v>0</v>
      </c>
      <c r="AM44" s="213">
        <f>IF('Indicator Date hidden'!AN45="x","x",$AM$2-'Indicator Date hidden'!AN45)</f>
        <v>0</v>
      </c>
      <c r="AN44" s="213">
        <f>IF('Indicator Date hidden'!AO45="x","x",$AN$2-'Indicator Date hidden'!AO45)</f>
        <v>0</v>
      </c>
      <c r="AO44" s="213">
        <f>IF('Indicator Date hidden'!AP45="x","x",$AO$2-'Indicator Date hidden'!AP45)</f>
        <v>0</v>
      </c>
      <c r="AP44" s="213">
        <f>IF('Indicator Date hidden'!AQ45="x","x",$AP$2-'Indicator Date hidden'!AQ45)</f>
        <v>0</v>
      </c>
      <c r="AQ44" s="213">
        <f>IF('Indicator Date hidden'!AR45="x","x",$AQ$2-'Indicator Date hidden'!AR45)</f>
        <v>0</v>
      </c>
      <c r="AR44" s="213">
        <f>IF('Indicator Date hidden'!AS45="x","x",$AR$2-'Indicator Date hidden'!AS45)</f>
        <v>0</v>
      </c>
      <c r="AS44" s="213">
        <f>IF('Indicator Date hidden'!AT45="x","x",$AS$2-'Indicator Date hidden'!AT45)</f>
        <v>0</v>
      </c>
      <c r="AT44" s="213">
        <f>IF('Indicator Date hidden'!AU45="x","x",$AT$2-'Indicator Date hidden'!AU45)</f>
        <v>0</v>
      </c>
      <c r="AU44" s="213">
        <f>IF('Indicator Date hidden'!AV45="x","x",$AU$2-'Indicator Date hidden'!AV45)</f>
        <v>3</v>
      </c>
      <c r="AV44" s="213">
        <f>IF('Indicator Date hidden'!AW45="x","x",$AV$2-'Indicator Date hidden'!AW45)</f>
        <v>0</v>
      </c>
      <c r="AW44" s="213">
        <f>IF('Indicator Date hidden'!AX45="x","x",$AW$2-'Indicator Date hidden'!AX45)</f>
        <v>0</v>
      </c>
      <c r="AX44" s="213">
        <f>IF('Indicator Date hidden'!AY45="x","x",$AX$2-'Indicator Date hidden'!AY45)</f>
        <v>0</v>
      </c>
      <c r="AY44" s="213">
        <f>IF('Indicator Date hidden'!AZ45="x","x",$AY$2-'Indicator Date hidden'!AZ45)</f>
        <v>0</v>
      </c>
      <c r="AZ44" s="213">
        <f>IF('Indicator Date hidden'!BA45="x","x",$AZ$2-'Indicator Date hidden'!BA45)</f>
        <v>0</v>
      </c>
      <c r="BA44">
        <f t="shared" si="5"/>
        <v>8</v>
      </c>
      <c r="BB44" s="21">
        <f t="shared" si="6"/>
        <v>0.17777777777777778</v>
      </c>
      <c r="BC44">
        <f t="shared" si="7"/>
        <v>4</v>
      </c>
      <c r="BD44" s="21">
        <f t="shared" si="8"/>
        <v>0.60695556816656282</v>
      </c>
      <c r="BE44" s="283">
        <f t="shared" si="9"/>
        <v>0</v>
      </c>
    </row>
    <row r="45" spans="1:57" x14ac:dyDescent="0.35">
      <c r="A45" t="s">
        <v>8287</v>
      </c>
      <c r="B45" s="213">
        <f>IF('Indicator Date hidden'!C46="x","x",$B$2-'Indicator Date hidden'!C46)</f>
        <v>0</v>
      </c>
      <c r="C45" s="213">
        <f>IF('Indicator Date hidden'!D46="x","x",$C$2-'Indicator Date hidden'!D46)</f>
        <v>0</v>
      </c>
      <c r="D45" s="213">
        <f>IF('Indicator Date hidden'!E46="x","x",$D$2-'Indicator Date hidden'!E46)</f>
        <v>0</v>
      </c>
      <c r="E45" s="213">
        <f>IF('Indicator Date hidden'!F46="x","x",$E$2-'Indicator Date hidden'!F46)</f>
        <v>0</v>
      </c>
      <c r="F45" s="213">
        <f>IF('Indicator Date hidden'!G46="x","x",$F$2-'Indicator Date hidden'!G46)</f>
        <v>0</v>
      </c>
      <c r="G45" s="213">
        <f>IF('Indicator Date hidden'!H46="x","x",$G$2-'Indicator Date hidden'!H46)</f>
        <v>0</v>
      </c>
      <c r="H45" s="213">
        <f>IF('Indicator Date hidden'!I46="x","x",$H$2-'Indicator Date hidden'!I46)</f>
        <v>0</v>
      </c>
      <c r="I45" s="213">
        <f>IF('Indicator Date hidden'!J46="x","x",$I$2-'Indicator Date hidden'!J46)</f>
        <v>0</v>
      </c>
      <c r="J45" s="213">
        <f>IF('Indicator Date hidden'!K46="x","x",$J$2-'Indicator Date hidden'!K46)</f>
        <v>0</v>
      </c>
      <c r="K45" s="213">
        <f>IF('Indicator Date hidden'!L46="x","x",$K$2-'Indicator Date hidden'!L46)</f>
        <v>0</v>
      </c>
      <c r="L45" s="213">
        <f>IF('Indicator Date hidden'!M46="x","x",$L$2-'Indicator Date hidden'!M46)</f>
        <v>0</v>
      </c>
      <c r="M45" s="213">
        <f>IF('Indicator Date hidden'!N46="x","x",$M$2-'Indicator Date hidden'!N46)</f>
        <v>0</v>
      </c>
      <c r="N45" s="213">
        <f>IF('Indicator Date hidden'!O46="x","x",$N$2-'Indicator Date hidden'!O46)</f>
        <v>0</v>
      </c>
      <c r="O45" s="213">
        <f>IF('Indicator Date hidden'!P46="x","x",$O$2-'Indicator Date hidden'!P46)</f>
        <v>0</v>
      </c>
      <c r="P45" s="213">
        <f>IF('Indicator Date hidden'!Q46="x","x",$P$2-'Indicator Date hidden'!Q46)</f>
        <v>0</v>
      </c>
      <c r="Q45" s="213" t="str">
        <f>IF('Indicator Date hidden'!R46="x","x",$Q$2-'Indicator Date hidden'!R46)</f>
        <v>x</v>
      </c>
      <c r="R45" s="213">
        <f>IF('Indicator Date hidden'!S46="x","x",$R$2-'Indicator Date hidden'!S46)</f>
        <v>0</v>
      </c>
      <c r="S45" s="213">
        <f>IF('Indicator Date hidden'!T46="x","x",$S$2-'Indicator Date hidden'!T46)</f>
        <v>0</v>
      </c>
      <c r="T45" s="213">
        <f>IF('Indicator Date hidden'!U46="x","x",$T$2-'Indicator Date hidden'!U46)</f>
        <v>0</v>
      </c>
      <c r="U45" s="213" t="str">
        <f>IF('Indicator Date hidden'!V46="x","x",$U$2-'Indicator Date hidden'!V46)</f>
        <v>x</v>
      </c>
      <c r="V45" s="213">
        <f>IF('Indicator Date hidden'!W46="x","x",$V$2-'Indicator Date hidden'!W46)</f>
        <v>0</v>
      </c>
      <c r="W45" s="213" t="str">
        <f>IF('Indicator Date hidden'!X46="x","x",$W$2-'Indicator Date hidden'!X46)</f>
        <v>x</v>
      </c>
      <c r="X45" s="213">
        <f>IF('Indicator Date hidden'!Y46="x","x",$X$2-'Indicator Date hidden'!Y46)</f>
        <v>4</v>
      </c>
      <c r="Y45" s="213">
        <f>IF('Indicator Date hidden'!Z46="x","x",$Y$2-'Indicator Date hidden'!Z46)</f>
        <v>0</v>
      </c>
      <c r="Z45" s="213">
        <f>IF('Indicator Date hidden'!AA46="x","x",$Z$2-'Indicator Date hidden'!AA46)</f>
        <v>0</v>
      </c>
      <c r="AA45" s="213">
        <f>IF('Indicator Date hidden'!AB46="x","x",$AA$2-'Indicator Date hidden'!AB46)</f>
        <v>0</v>
      </c>
      <c r="AB45" s="213">
        <f>IF('Indicator Date hidden'!AC46="x","x",$AB$2-'Indicator Date hidden'!AC46)</f>
        <v>0</v>
      </c>
      <c r="AC45" s="213">
        <f>IF('Indicator Date hidden'!AD46="x","x",$AC$2-'Indicator Date hidden'!AD46)</f>
        <v>0</v>
      </c>
      <c r="AD45" s="213" t="str">
        <f>IF('Indicator Date hidden'!AE46="x","x",$AD$2-'Indicator Date hidden'!AE46)</f>
        <v>x</v>
      </c>
      <c r="AE45" s="213">
        <f>IF('Indicator Date hidden'!AF46="x","x",$AE$2-'Indicator Date hidden'!AF46)</f>
        <v>0</v>
      </c>
      <c r="AF45" s="213" t="str">
        <f>IF('Indicator Date hidden'!AG46="x","x",$AF$2-'Indicator Date hidden'!AG46)</f>
        <v>x</v>
      </c>
      <c r="AG45" s="213">
        <f>IF('Indicator Date hidden'!AH46="x","x",$AG$2-'Indicator Date hidden'!AH46)</f>
        <v>0</v>
      </c>
      <c r="AH45" s="213">
        <f>IF('Indicator Date hidden'!AI46="x","x",$AH$2-'Indicator Date hidden'!AI46)</f>
        <v>0</v>
      </c>
      <c r="AI45" s="213">
        <f>IF('Indicator Date hidden'!AJ46="x","x",$AI$2-'Indicator Date hidden'!AJ46)</f>
        <v>0</v>
      </c>
      <c r="AJ45" s="213" t="str">
        <f>IF('Indicator Date hidden'!AK46="x","x",$AJ$2-'Indicator Date hidden'!AK46)</f>
        <v>x</v>
      </c>
      <c r="AK45" s="213">
        <f>IF('Indicator Date hidden'!AL46="x","x",$AK$2-'Indicator Date hidden'!AL46)</f>
        <v>1</v>
      </c>
      <c r="AL45" s="213">
        <f>IF('Indicator Date hidden'!AM46="x","x",$AL$2-'Indicator Date hidden'!AM46)</f>
        <v>0</v>
      </c>
      <c r="AM45" s="213">
        <f>IF('Indicator Date hidden'!AN46="x","x",$AM$2-'Indicator Date hidden'!AN46)</f>
        <v>0</v>
      </c>
      <c r="AN45" s="213">
        <f>IF('Indicator Date hidden'!AO46="x","x",$AN$2-'Indicator Date hidden'!AO46)</f>
        <v>0</v>
      </c>
      <c r="AO45" s="213" t="str">
        <f>IF('Indicator Date hidden'!AP46="x","x",$AO$2-'Indicator Date hidden'!AP46)</f>
        <v>x</v>
      </c>
      <c r="AP45" s="213" t="str">
        <f>IF('Indicator Date hidden'!AQ46="x","x",$AP$2-'Indicator Date hidden'!AQ46)</f>
        <v>x</v>
      </c>
      <c r="AQ45" s="213">
        <f>IF('Indicator Date hidden'!AR46="x","x",$AQ$2-'Indicator Date hidden'!AR46)</f>
        <v>4</v>
      </c>
      <c r="AR45" s="213">
        <f>IF('Indicator Date hidden'!AS46="x","x",$AR$2-'Indicator Date hidden'!AS46)</f>
        <v>0</v>
      </c>
      <c r="AS45" s="213">
        <f>IF('Indicator Date hidden'!AT46="x","x",$AS$2-'Indicator Date hidden'!AT46)</f>
        <v>0</v>
      </c>
      <c r="AT45" s="213">
        <f>IF('Indicator Date hidden'!AU46="x","x",$AT$2-'Indicator Date hidden'!AU46)</f>
        <v>0</v>
      </c>
      <c r="AU45" s="213">
        <f>IF('Indicator Date hidden'!AV46="x","x",$AU$2-'Indicator Date hidden'!AV46)</f>
        <v>2</v>
      </c>
      <c r="AV45" s="213">
        <f>IF('Indicator Date hidden'!AW46="x","x",$AV$2-'Indicator Date hidden'!AW46)</f>
        <v>0</v>
      </c>
      <c r="AW45" s="213">
        <f>IF('Indicator Date hidden'!AX46="x","x",$AW$2-'Indicator Date hidden'!AX46)</f>
        <v>0</v>
      </c>
      <c r="AX45" s="213">
        <f>IF('Indicator Date hidden'!AY46="x","x",$AX$2-'Indicator Date hidden'!AY46)</f>
        <v>0</v>
      </c>
      <c r="AY45" s="213">
        <f>IF('Indicator Date hidden'!AZ46="x","x",$AY$2-'Indicator Date hidden'!AZ46)</f>
        <v>0</v>
      </c>
      <c r="AZ45" s="213">
        <f>IF('Indicator Date hidden'!BA46="x","x",$AZ$2-'Indicator Date hidden'!BA46)</f>
        <v>0</v>
      </c>
      <c r="BA45">
        <f t="shared" si="5"/>
        <v>11</v>
      </c>
      <c r="BB45" s="21">
        <f t="shared" si="6"/>
        <v>0.2558139534883721</v>
      </c>
      <c r="BC45">
        <f t="shared" si="7"/>
        <v>4</v>
      </c>
      <c r="BD45" s="21">
        <f t="shared" si="8"/>
        <v>0.89164137268282861</v>
      </c>
      <c r="BE45" s="283">
        <f t="shared" si="9"/>
        <v>0</v>
      </c>
    </row>
    <row r="46" spans="1:57" x14ac:dyDescent="0.35">
      <c r="A46" t="s">
        <v>8289</v>
      </c>
      <c r="B46" s="213">
        <f>IF('Indicator Date hidden'!C47="x","x",$B$2-'Indicator Date hidden'!C47)</f>
        <v>0</v>
      </c>
      <c r="C46" s="213">
        <f>IF('Indicator Date hidden'!D47="x","x",$C$2-'Indicator Date hidden'!D47)</f>
        <v>0</v>
      </c>
      <c r="D46" s="213">
        <f>IF('Indicator Date hidden'!E47="x","x",$D$2-'Indicator Date hidden'!E47)</f>
        <v>0</v>
      </c>
      <c r="E46" s="213">
        <f>IF('Indicator Date hidden'!F47="x","x",$E$2-'Indicator Date hidden'!F47)</f>
        <v>0</v>
      </c>
      <c r="F46" s="213">
        <f>IF('Indicator Date hidden'!G47="x","x",$F$2-'Indicator Date hidden'!G47)</f>
        <v>0</v>
      </c>
      <c r="G46" s="213">
        <f>IF('Indicator Date hidden'!H47="x","x",$G$2-'Indicator Date hidden'!H47)</f>
        <v>0</v>
      </c>
      <c r="H46" s="213">
        <f>IF('Indicator Date hidden'!I47="x","x",$H$2-'Indicator Date hidden'!I47)</f>
        <v>0</v>
      </c>
      <c r="I46" s="213">
        <f>IF('Indicator Date hidden'!J47="x","x",$I$2-'Indicator Date hidden'!J47)</f>
        <v>0</v>
      </c>
      <c r="J46" s="213">
        <f>IF('Indicator Date hidden'!K47="x","x",$J$2-'Indicator Date hidden'!K47)</f>
        <v>0</v>
      </c>
      <c r="K46" s="213">
        <f>IF('Indicator Date hidden'!L47="x","x",$K$2-'Indicator Date hidden'!L47)</f>
        <v>0</v>
      </c>
      <c r="L46" s="213">
        <f>IF('Indicator Date hidden'!M47="x","x",$L$2-'Indicator Date hidden'!M47)</f>
        <v>0</v>
      </c>
      <c r="M46" s="213">
        <f>IF('Indicator Date hidden'!N47="x","x",$M$2-'Indicator Date hidden'!N47)</f>
        <v>0</v>
      </c>
      <c r="N46" s="213">
        <f>IF('Indicator Date hidden'!O47="x","x",$N$2-'Indicator Date hidden'!O47)</f>
        <v>0</v>
      </c>
      <c r="O46" s="213">
        <f>IF('Indicator Date hidden'!P47="x","x",$O$2-'Indicator Date hidden'!P47)</f>
        <v>0</v>
      </c>
      <c r="P46" s="213">
        <f>IF('Indicator Date hidden'!Q47="x","x",$P$2-'Indicator Date hidden'!Q47)</f>
        <v>0</v>
      </c>
      <c r="Q46" s="213" t="str">
        <f>IF('Indicator Date hidden'!R47="x","x",$Q$2-'Indicator Date hidden'!R47)</f>
        <v>x</v>
      </c>
      <c r="R46" s="213">
        <f>IF('Indicator Date hidden'!S47="x","x",$R$2-'Indicator Date hidden'!S47)</f>
        <v>0</v>
      </c>
      <c r="S46" s="213">
        <f>IF('Indicator Date hidden'!T47="x","x",$S$2-'Indicator Date hidden'!T47)</f>
        <v>0</v>
      </c>
      <c r="T46" s="213">
        <f>IF('Indicator Date hidden'!U47="x","x",$T$2-'Indicator Date hidden'!U47)</f>
        <v>0</v>
      </c>
      <c r="U46" s="213" t="str">
        <f>IF('Indicator Date hidden'!V47="x","x",$U$2-'Indicator Date hidden'!V47)</f>
        <v>x</v>
      </c>
      <c r="V46" s="213">
        <f>IF('Indicator Date hidden'!W47="x","x",$V$2-'Indicator Date hidden'!W47)</f>
        <v>0</v>
      </c>
      <c r="W46" s="213" t="str">
        <f>IF('Indicator Date hidden'!X47="x","x",$W$2-'Indicator Date hidden'!X47)</f>
        <v>x</v>
      </c>
      <c r="X46" s="213">
        <f>IF('Indicator Date hidden'!Y47="x","x",$X$2-'Indicator Date hidden'!Y47)</f>
        <v>2</v>
      </c>
      <c r="Y46" s="213">
        <f>IF('Indicator Date hidden'!Z47="x","x",$Y$2-'Indicator Date hidden'!Z47)</f>
        <v>0</v>
      </c>
      <c r="Z46" s="213">
        <f>IF('Indicator Date hidden'!AA47="x","x",$Z$2-'Indicator Date hidden'!AA47)</f>
        <v>0</v>
      </c>
      <c r="AA46" s="213">
        <f>IF('Indicator Date hidden'!AB47="x","x",$AA$2-'Indicator Date hidden'!AB47)</f>
        <v>1</v>
      </c>
      <c r="AB46" s="213">
        <f>IF('Indicator Date hidden'!AC47="x","x",$AB$2-'Indicator Date hidden'!AC47)</f>
        <v>0</v>
      </c>
      <c r="AC46" s="213">
        <f>IF('Indicator Date hidden'!AD47="x","x",$AC$2-'Indicator Date hidden'!AD47)</f>
        <v>0</v>
      </c>
      <c r="AD46" s="213" t="str">
        <f>IF('Indicator Date hidden'!AE47="x","x",$AD$2-'Indicator Date hidden'!AE47)</f>
        <v>x</v>
      </c>
      <c r="AE46" s="213">
        <f>IF('Indicator Date hidden'!AF47="x","x",$AE$2-'Indicator Date hidden'!AF47)</f>
        <v>0</v>
      </c>
      <c r="AF46" s="213">
        <f>IF('Indicator Date hidden'!AG47="x","x",$AF$2-'Indicator Date hidden'!AG47)</f>
        <v>1</v>
      </c>
      <c r="AG46" s="213">
        <f>IF('Indicator Date hidden'!AH47="x","x",$AG$2-'Indicator Date hidden'!AH47)</f>
        <v>0</v>
      </c>
      <c r="AH46" s="213">
        <f>IF('Indicator Date hidden'!AI47="x","x",$AH$2-'Indicator Date hidden'!AI47)</f>
        <v>0</v>
      </c>
      <c r="AI46" s="213">
        <f>IF('Indicator Date hidden'!AJ47="x","x",$AI$2-'Indicator Date hidden'!AJ47)</f>
        <v>0</v>
      </c>
      <c r="AJ46" s="213">
        <f>IF('Indicator Date hidden'!AK47="x","x",$AJ$2-'Indicator Date hidden'!AK47)</f>
        <v>1</v>
      </c>
      <c r="AK46" s="213">
        <f>IF('Indicator Date hidden'!AL47="x","x",$AK$2-'Indicator Date hidden'!AL47)</f>
        <v>1</v>
      </c>
      <c r="AL46" s="213">
        <f>IF('Indicator Date hidden'!AM47="x","x",$AL$2-'Indicator Date hidden'!AM47)</f>
        <v>0</v>
      </c>
      <c r="AM46" s="213">
        <f>IF('Indicator Date hidden'!AN47="x","x",$AM$2-'Indicator Date hidden'!AN47)</f>
        <v>0</v>
      </c>
      <c r="AN46" s="213">
        <f>IF('Indicator Date hidden'!AO47="x","x",$AN$2-'Indicator Date hidden'!AO47)</f>
        <v>0</v>
      </c>
      <c r="AO46" s="213">
        <f>IF('Indicator Date hidden'!AP47="x","x",$AO$2-'Indicator Date hidden'!AP47)</f>
        <v>0</v>
      </c>
      <c r="AP46" s="213">
        <f>IF('Indicator Date hidden'!AQ47="x","x",$AP$2-'Indicator Date hidden'!AQ47)</f>
        <v>0</v>
      </c>
      <c r="AQ46" s="213" t="str">
        <f>IF('Indicator Date hidden'!AR47="x","x",$AQ$2-'Indicator Date hidden'!AR47)</f>
        <v>x</v>
      </c>
      <c r="AR46" s="213">
        <f>IF('Indicator Date hidden'!AS47="x","x",$AR$2-'Indicator Date hidden'!AS47)</f>
        <v>0</v>
      </c>
      <c r="AS46" s="213">
        <f>IF('Indicator Date hidden'!AT47="x","x",$AS$2-'Indicator Date hidden'!AT47)</f>
        <v>0</v>
      </c>
      <c r="AT46" s="213">
        <f>IF('Indicator Date hidden'!AU47="x","x",$AT$2-'Indicator Date hidden'!AU47)</f>
        <v>0</v>
      </c>
      <c r="AU46" s="213">
        <f>IF('Indicator Date hidden'!AV47="x","x",$AU$2-'Indicator Date hidden'!AV47)</f>
        <v>3</v>
      </c>
      <c r="AV46" s="213">
        <f>IF('Indicator Date hidden'!AW47="x","x",$AV$2-'Indicator Date hidden'!AW47)</f>
        <v>0</v>
      </c>
      <c r="AW46" s="213">
        <f>IF('Indicator Date hidden'!AX47="x","x",$AW$2-'Indicator Date hidden'!AX47)</f>
        <v>0</v>
      </c>
      <c r="AX46" s="213">
        <f>IF('Indicator Date hidden'!AY47="x","x",$AX$2-'Indicator Date hidden'!AY47)</f>
        <v>0</v>
      </c>
      <c r="AY46" s="213">
        <f>IF('Indicator Date hidden'!AZ47="x","x",$AY$2-'Indicator Date hidden'!AZ47)</f>
        <v>0</v>
      </c>
      <c r="AZ46" s="213">
        <f>IF('Indicator Date hidden'!BA47="x","x",$AZ$2-'Indicator Date hidden'!BA47)</f>
        <v>0</v>
      </c>
      <c r="BA46">
        <f t="shared" si="5"/>
        <v>9</v>
      </c>
      <c r="BB46" s="21">
        <f t="shared" si="6"/>
        <v>0.19565217391304349</v>
      </c>
      <c r="BC46">
        <f t="shared" si="7"/>
        <v>6</v>
      </c>
      <c r="BD46" s="21">
        <f t="shared" si="8"/>
        <v>0.57557401282059684</v>
      </c>
      <c r="BE46" s="283">
        <f t="shared" si="9"/>
        <v>0</v>
      </c>
    </row>
    <row r="47" spans="1:57" x14ac:dyDescent="0.35">
      <c r="A47" t="s">
        <v>8291</v>
      </c>
      <c r="B47" s="213">
        <f>IF('Indicator Date hidden'!C48="x","x",$B$2-'Indicator Date hidden'!C48)</f>
        <v>0</v>
      </c>
      <c r="C47" s="213">
        <f>IF('Indicator Date hidden'!D48="x","x",$C$2-'Indicator Date hidden'!D48)</f>
        <v>0</v>
      </c>
      <c r="D47" s="213">
        <f>IF('Indicator Date hidden'!E48="x","x",$D$2-'Indicator Date hidden'!E48)</f>
        <v>0</v>
      </c>
      <c r="E47" s="213">
        <f>IF('Indicator Date hidden'!F48="x","x",$E$2-'Indicator Date hidden'!F48)</f>
        <v>0</v>
      </c>
      <c r="F47" s="213">
        <f>IF('Indicator Date hidden'!G48="x","x",$F$2-'Indicator Date hidden'!G48)</f>
        <v>0</v>
      </c>
      <c r="G47" s="213">
        <f>IF('Indicator Date hidden'!H48="x","x",$G$2-'Indicator Date hidden'!H48)</f>
        <v>0</v>
      </c>
      <c r="H47" s="213">
        <f>IF('Indicator Date hidden'!I48="x","x",$H$2-'Indicator Date hidden'!I48)</f>
        <v>0</v>
      </c>
      <c r="I47" s="213">
        <f>IF('Indicator Date hidden'!J48="x","x",$I$2-'Indicator Date hidden'!J48)</f>
        <v>0</v>
      </c>
      <c r="J47" s="213">
        <f>IF('Indicator Date hidden'!K48="x","x",$J$2-'Indicator Date hidden'!K48)</f>
        <v>0</v>
      </c>
      <c r="K47" s="213">
        <f>IF('Indicator Date hidden'!L48="x","x",$K$2-'Indicator Date hidden'!L48)</f>
        <v>0</v>
      </c>
      <c r="L47" s="213">
        <f>IF('Indicator Date hidden'!M48="x","x",$L$2-'Indicator Date hidden'!M48)</f>
        <v>0</v>
      </c>
      <c r="M47" s="213">
        <f>IF('Indicator Date hidden'!N48="x","x",$M$2-'Indicator Date hidden'!N48)</f>
        <v>0</v>
      </c>
      <c r="N47" s="213">
        <f>IF('Indicator Date hidden'!O48="x","x",$N$2-'Indicator Date hidden'!O48)</f>
        <v>0</v>
      </c>
      <c r="O47" s="213">
        <f>IF('Indicator Date hidden'!P48="x","x",$O$2-'Indicator Date hidden'!P48)</f>
        <v>0</v>
      </c>
      <c r="P47" s="213">
        <f>IF('Indicator Date hidden'!Q48="x","x",$P$2-'Indicator Date hidden'!Q48)</f>
        <v>0</v>
      </c>
      <c r="Q47" s="213" t="str">
        <f>IF('Indicator Date hidden'!R48="x","x",$Q$2-'Indicator Date hidden'!R48)</f>
        <v>x</v>
      </c>
      <c r="R47" s="213">
        <f>IF('Indicator Date hidden'!S48="x","x",$R$2-'Indicator Date hidden'!S48)</f>
        <v>0</v>
      </c>
      <c r="S47" s="213">
        <f>IF('Indicator Date hidden'!T48="x","x",$S$2-'Indicator Date hidden'!T48)</f>
        <v>0</v>
      </c>
      <c r="T47" s="213">
        <f>IF('Indicator Date hidden'!U48="x","x",$T$2-'Indicator Date hidden'!U48)</f>
        <v>0</v>
      </c>
      <c r="U47" s="213" t="str">
        <f>IF('Indicator Date hidden'!V48="x","x",$U$2-'Indicator Date hidden'!V48)</f>
        <v>x</v>
      </c>
      <c r="V47" s="213">
        <f>IF('Indicator Date hidden'!W48="x","x",$V$2-'Indicator Date hidden'!W48)</f>
        <v>0</v>
      </c>
      <c r="W47" s="213" t="str">
        <f>IF('Indicator Date hidden'!X48="x","x",$W$2-'Indicator Date hidden'!X48)</f>
        <v>x</v>
      </c>
      <c r="X47" s="213">
        <f>IF('Indicator Date hidden'!Y48="x","x",$X$2-'Indicator Date hidden'!Y48)</f>
        <v>3</v>
      </c>
      <c r="Y47" s="213">
        <f>IF('Indicator Date hidden'!Z48="x","x",$Y$2-'Indicator Date hidden'!Z48)</f>
        <v>0</v>
      </c>
      <c r="Z47" s="213">
        <f>IF('Indicator Date hidden'!AA48="x","x",$Z$2-'Indicator Date hidden'!AA48)</f>
        <v>0</v>
      </c>
      <c r="AA47" s="213">
        <f>IF('Indicator Date hidden'!AB48="x","x",$AA$2-'Indicator Date hidden'!AB48)</f>
        <v>1</v>
      </c>
      <c r="AB47" s="213">
        <f>IF('Indicator Date hidden'!AC48="x","x",$AB$2-'Indicator Date hidden'!AC48)</f>
        <v>0</v>
      </c>
      <c r="AC47" s="213">
        <f>IF('Indicator Date hidden'!AD48="x","x",$AC$2-'Indicator Date hidden'!AD48)</f>
        <v>0</v>
      </c>
      <c r="AD47" s="213" t="str">
        <f>IF('Indicator Date hidden'!AE48="x","x",$AD$2-'Indicator Date hidden'!AE48)</f>
        <v>x</v>
      </c>
      <c r="AE47" s="213">
        <f>IF('Indicator Date hidden'!AF48="x","x",$AE$2-'Indicator Date hidden'!AF48)</f>
        <v>0</v>
      </c>
      <c r="AF47" s="213">
        <f>IF('Indicator Date hidden'!AG48="x","x",$AF$2-'Indicator Date hidden'!AG48)</f>
        <v>1</v>
      </c>
      <c r="AG47" s="213">
        <f>IF('Indicator Date hidden'!AH48="x","x",$AG$2-'Indicator Date hidden'!AH48)</f>
        <v>0</v>
      </c>
      <c r="AH47" s="213">
        <f>IF('Indicator Date hidden'!AI48="x","x",$AH$2-'Indicator Date hidden'!AI48)</f>
        <v>0</v>
      </c>
      <c r="AI47" s="213">
        <f>IF('Indicator Date hidden'!AJ48="x","x",$AI$2-'Indicator Date hidden'!AJ48)</f>
        <v>0</v>
      </c>
      <c r="AJ47" s="213" t="str">
        <f>IF('Indicator Date hidden'!AK48="x","x",$AJ$2-'Indicator Date hidden'!AK48)</f>
        <v>x</v>
      </c>
      <c r="AK47" s="213">
        <f>IF('Indicator Date hidden'!AL48="x","x",$AK$2-'Indicator Date hidden'!AL48)</f>
        <v>1</v>
      </c>
      <c r="AL47" s="213">
        <f>IF('Indicator Date hidden'!AM48="x","x",$AL$2-'Indicator Date hidden'!AM48)</f>
        <v>0</v>
      </c>
      <c r="AM47" s="213">
        <f>IF('Indicator Date hidden'!AN48="x","x",$AM$2-'Indicator Date hidden'!AN48)</f>
        <v>0</v>
      </c>
      <c r="AN47" s="213">
        <f>IF('Indicator Date hidden'!AO48="x","x",$AN$2-'Indicator Date hidden'!AO48)</f>
        <v>0</v>
      </c>
      <c r="AO47" s="213">
        <f>IF('Indicator Date hidden'!AP48="x","x",$AO$2-'Indicator Date hidden'!AP48)</f>
        <v>0</v>
      </c>
      <c r="AP47" s="213">
        <f>IF('Indicator Date hidden'!AQ48="x","x",$AP$2-'Indicator Date hidden'!AQ48)</f>
        <v>0</v>
      </c>
      <c r="AQ47" s="213">
        <f>IF('Indicator Date hidden'!AR48="x","x",$AQ$2-'Indicator Date hidden'!AR48)</f>
        <v>0</v>
      </c>
      <c r="AR47" s="213">
        <f>IF('Indicator Date hidden'!AS48="x","x",$AR$2-'Indicator Date hidden'!AS48)</f>
        <v>0</v>
      </c>
      <c r="AS47" s="213">
        <f>IF('Indicator Date hidden'!AT48="x","x",$AS$2-'Indicator Date hidden'!AT48)</f>
        <v>0</v>
      </c>
      <c r="AT47" s="213">
        <f>IF('Indicator Date hidden'!AU48="x","x",$AT$2-'Indicator Date hidden'!AU48)</f>
        <v>0</v>
      </c>
      <c r="AU47" s="213" t="str">
        <f>IF('Indicator Date hidden'!AV48="x","x",$AU$2-'Indicator Date hidden'!AV48)</f>
        <v>x</v>
      </c>
      <c r="AV47" s="213">
        <f>IF('Indicator Date hidden'!AW48="x","x",$AV$2-'Indicator Date hidden'!AW48)</f>
        <v>0</v>
      </c>
      <c r="AW47" s="213">
        <f>IF('Indicator Date hidden'!AX48="x","x",$AW$2-'Indicator Date hidden'!AX48)</f>
        <v>0</v>
      </c>
      <c r="AX47" s="213">
        <f>IF('Indicator Date hidden'!AY48="x","x",$AX$2-'Indicator Date hidden'!AY48)</f>
        <v>0</v>
      </c>
      <c r="AY47" s="213">
        <f>IF('Indicator Date hidden'!AZ48="x","x",$AY$2-'Indicator Date hidden'!AZ48)</f>
        <v>0</v>
      </c>
      <c r="AZ47" s="213">
        <f>IF('Indicator Date hidden'!BA48="x","x",$AZ$2-'Indicator Date hidden'!BA48)</f>
        <v>0</v>
      </c>
      <c r="BA47">
        <f t="shared" si="5"/>
        <v>6</v>
      </c>
      <c r="BB47" s="21">
        <f t="shared" si="6"/>
        <v>0.13333333333333333</v>
      </c>
      <c r="BC47">
        <f t="shared" si="7"/>
        <v>4</v>
      </c>
      <c r="BD47" s="21">
        <f t="shared" si="8"/>
        <v>0.49888765156985887</v>
      </c>
      <c r="BE47" s="283">
        <f t="shared" si="9"/>
        <v>0</v>
      </c>
    </row>
    <row r="48" spans="1:57" x14ac:dyDescent="0.35">
      <c r="A48" t="s">
        <v>8298</v>
      </c>
      <c r="B48" s="213">
        <f>IF('Indicator Date hidden'!C49="x","x",$B$2-'Indicator Date hidden'!C49)</f>
        <v>0</v>
      </c>
      <c r="C48" s="213">
        <f>IF('Indicator Date hidden'!D49="x","x",$C$2-'Indicator Date hidden'!D49)</f>
        <v>0</v>
      </c>
      <c r="D48" s="213">
        <f>IF('Indicator Date hidden'!E49="x","x",$D$2-'Indicator Date hidden'!E49)</f>
        <v>0</v>
      </c>
      <c r="E48" s="213">
        <f>IF('Indicator Date hidden'!F49="x","x",$E$2-'Indicator Date hidden'!F49)</f>
        <v>0</v>
      </c>
      <c r="F48" s="213">
        <f>IF('Indicator Date hidden'!G49="x","x",$F$2-'Indicator Date hidden'!G49)</f>
        <v>0</v>
      </c>
      <c r="G48" s="213">
        <f>IF('Indicator Date hidden'!H49="x","x",$G$2-'Indicator Date hidden'!H49)</f>
        <v>0</v>
      </c>
      <c r="H48" s="213">
        <f>IF('Indicator Date hidden'!I49="x","x",$H$2-'Indicator Date hidden'!I49)</f>
        <v>0</v>
      </c>
      <c r="I48" s="213">
        <f>IF('Indicator Date hidden'!J49="x","x",$I$2-'Indicator Date hidden'!J49)</f>
        <v>0</v>
      </c>
      <c r="J48" s="213">
        <f>IF('Indicator Date hidden'!K49="x","x",$J$2-'Indicator Date hidden'!K49)</f>
        <v>0</v>
      </c>
      <c r="K48" s="213">
        <f>IF('Indicator Date hidden'!L49="x","x",$K$2-'Indicator Date hidden'!L49)</f>
        <v>0</v>
      </c>
      <c r="L48" s="213">
        <f>IF('Indicator Date hidden'!M49="x","x",$L$2-'Indicator Date hidden'!M49)</f>
        <v>0</v>
      </c>
      <c r="M48" s="213">
        <f>IF('Indicator Date hidden'!N49="x","x",$M$2-'Indicator Date hidden'!N49)</f>
        <v>0</v>
      </c>
      <c r="N48" s="213">
        <f>IF('Indicator Date hidden'!O49="x","x",$N$2-'Indicator Date hidden'!O49)</f>
        <v>0</v>
      </c>
      <c r="O48" s="213">
        <f>IF('Indicator Date hidden'!P49="x","x",$O$2-'Indicator Date hidden'!P49)</f>
        <v>0</v>
      </c>
      <c r="P48" s="213">
        <f>IF('Indicator Date hidden'!Q49="x","x",$P$2-'Indicator Date hidden'!Q49)</f>
        <v>0</v>
      </c>
      <c r="Q48" s="213" t="str">
        <f>IF('Indicator Date hidden'!R49="x","x",$Q$2-'Indicator Date hidden'!R49)</f>
        <v>x</v>
      </c>
      <c r="R48" s="213">
        <f>IF('Indicator Date hidden'!S49="x","x",$R$2-'Indicator Date hidden'!S49)</f>
        <v>0</v>
      </c>
      <c r="S48" s="213">
        <f>IF('Indicator Date hidden'!T49="x","x",$S$2-'Indicator Date hidden'!T49)</f>
        <v>0</v>
      </c>
      <c r="T48" s="213">
        <f>IF('Indicator Date hidden'!U49="x","x",$T$2-'Indicator Date hidden'!U49)</f>
        <v>0</v>
      </c>
      <c r="U48" s="213" t="str">
        <f>IF('Indicator Date hidden'!V49="x","x",$U$2-'Indicator Date hidden'!V49)</f>
        <v>x</v>
      </c>
      <c r="V48" s="213">
        <f>IF('Indicator Date hidden'!W49="x","x",$V$2-'Indicator Date hidden'!W49)</f>
        <v>0</v>
      </c>
      <c r="W48" s="213" t="str">
        <f>IF('Indicator Date hidden'!X49="x","x",$W$2-'Indicator Date hidden'!X49)</f>
        <v>x</v>
      </c>
      <c r="X48" s="213">
        <f>IF('Indicator Date hidden'!Y49="x","x",$X$2-'Indicator Date hidden'!Y49)</f>
        <v>4</v>
      </c>
      <c r="Y48" s="213">
        <f>IF('Indicator Date hidden'!Z49="x","x",$Y$2-'Indicator Date hidden'!Z49)</f>
        <v>0</v>
      </c>
      <c r="Z48" s="213">
        <f>IF('Indicator Date hidden'!AA49="x","x",$Z$2-'Indicator Date hidden'!AA49)</f>
        <v>0</v>
      </c>
      <c r="AA48" s="213">
        <f>IF('Indicator Date hidden'!AB49="x","x",$AA$2-'Indicator Date hidden'!AB49)</f>
        <v>0</v>
      </c>
      <c r="AB48" s="213">
        <f>IF('Indicator Date hidden'!AC49="x","x",$AB$2-'Indicator Date hidden'!AC49)</f>
        <v>0</v>
      </c>
      <c r="AC48" s="213">
        <f>IF('Indicator Date hidden'!AD49="x","x",$AC$2-'Indicator Date hidden'!AD49)</f>
        <v>0</v>
      </c>
      <c r="AD48" s="213" t="str">
        <f>IF('Indicator Date hidden'!AE49="x","x",$AD$2-'Indicator Date hidden'!AE49)</f>
        <v>x</v>
      </c>
      <c r="AE48" s="213">
        <f>IF('Indicator Date hidden'!AF49="x","x",$AE$2-'Indicator Date hidden'!AF49)</f>
        <v>0</v>
      </c>
      <c r="AF48" s="213">
        <f>IF('Indicator Date hidden'!AG49="x","x",$AF$2-'Indicator Date hidden'!AG49)</f>
        <v>1</v>
      </c>
      <c r="AG48" s="213">
        <f>IF('Indicator Date hidden'!AH49="x","x",$AG$2-'Indicator Date hidden'!AH49)</f>
        <v>0</v>
      </c>
      <c r="AH48" s="213">
        <f>IF('Indicator Date hidden'!AI49="x","x",$AH$2-'Indicator Date hidden'!AI49)</f>
        <v>0</v>
      </c>
      <c r="AI48" s="213">
        <f>IF('Indicator Date hidden'!AJ49="x","x",$AI$2-'Indicator Date hidden'!AJ49)</f>
        <v>0</v>
      </c>
      <c r="AJ48" s="213" t="str">
        <f>IF('Indicator Date hidden'!AK49="x","x",$AJ$2-'Indicator Date hidden'!AK49)</f>
        <v>x</v>
      </c>
      <c r="AK48" s="213">
        <f>IF('Indicator Date hidden'!AL49="x","x",$AK$2-'Indicator Date hidden'!AL49)</f>
        <v>1</v>
      </c>
      <c r="AL48" s="213">
        <f>IF('Indicator Date hidden'!AM49="x","x",$AL$2-'Indicator Date hidden'!AM49)</f>
        <v>0</v>
      </c>
      <c r="AM48" s="213">
        <f>IF('Indicator Date hidden'!AN49="x","x",$AM$2-'Indicator Date hidden'!AN49)</f>
        <v>0</v>
      </c>
      <c r="AN48" s="213">
        <f>IF('Indicator Date hidden'!AO49="x","x",$AN$2-'Indicator Date hidden'!AO49)</f>
        <v>0</v>
      </c>
      <c r="AO48" s="213">
        <f>IF('Indicator Date hidden'!AP49="x","x",$AO$2-'Indicator Date hidden'!AP49)</f>
        <v>0</v>
      </c>
      <c r="AP48" s="213">
        <f>IF('Indicator Date hidden'!AQ49="x","x",$AP$2-'Indicator Date hidden'!AQ49)</f>
        <v>0</v>
      </c>
      <c r="AQ48" s="213">
        <f>IF('Indicator Date hidden'!AR49="x","x",$AQ$2-'Indicator Date hidden'!AR49)</f>
        <v>0</v>
      </c>
      <c r="AR48" s="213">
        <f>IF('Indicator Date hidden'!AS49="x","x",$AR$2-'Indicator Date hidden'!AS49)</f>
        <v>0</v>
      </c>
      <c r="AS48" s="213">
        <f>IF('Indicator Date hidden'!AT49="x","x",$AS$2-'Indicator Date hidden'!AT49)</f>
        <v>0</v>
      </c>
      <c r="AT48" s="213">
        <f>IF('Indicator Date hidden'!AU49="x","x",$AT$2-'Indicator Date hidden'!AU49)</f>
        <v>0</v>
      </c>
      <c r="AU48" s="213" t="str">
        <f>IF('Indicator Date hidden'!AV49="x","x",$AU$2-'Indicator Date hidden'!AV49)</f>
        <v>x</v>
      </c>
      <c r="AV48" s="213">
        <f>IF('Indicator Date hidden'!AW49="x","x",$AV$2-'Indicator Date hidden'!AW49)</f>
        <v>0</v>
      </c>
      <c r="AW48" s="213">
        <f>IF('Indicator Date hidden'!AX49="x","x",$AW$2-'Indicator Date hidden'!AX49)</f>
        <v>0</v>
      </c>
      <c r="AX48" s="213">
        <f>IF('Indicator Date hidden'!AY49="x","x",$AX$2-'Indicator Date hidden'!AY49)</f>
        <v>0</v>
      </c>
      <c r="AY48" s="213">
        <f>IF('Indicator Date hidden'!AZ49="x","x",$AY$2-'Indicator Date hidden'!AZ49)</f>
        <v>0</v>
      </c>
      <c r="AZ48" s="213">
        <f>IF('Indicator Date hidden'!BA49="x","x",$AZ$2-'Indicator Date hidden'!BA49)</f>
        <v>0</v>
      </c>
      <c r="BA48">
        <f t="shared" si="5"/>
        <v>6</v>
      </c>
      <c r="BB48" s="21">
        <f t="shared" si="6"/>
        <v>0.13333333333333333</v>
      </c>
      <c r="BC48">
        <f t="shared" si="7"/>
        <v>3</v>
      </c>
      <c r="BD48" s="21">
        <f t="shared" si="8"/>
        <v>0.6182412330330469</v>
      </c>
      <c r="BE48" s="283">
        <f t="shared" si="9"/>
        <v>0</v>
      </c>
    </row>
    <row r="49" spans="1:57" x14ac:dyDescent="0.35">
      <c r="A49" t="s">
        <v>8294</v>
      </c>
      <c r="B49" s="213">
        <f>IF('Indicator Date hidden'!C50="x","x",$B$2-'Indicator Date hidden'!C50)</f>
        <v>0</v>
      </c>
      <c r="C49" s="213">
        <f>IF('Indicator Date hidden'!D50="x","x",$C$2-'Indicator Date hidden'!D50)</f>
        <v>0</v>
      </c>
      <c r="D49" s="213">
        <f>IF('Indicator Date hidden'!E50="x","x",$D$2-'Indicator Date hidden'!E50)</f>
        <v>0</v>
      </c>
      <c r="E49" s="213">
        <f>IF('Indicator Date hidden'!F50="x","x",$E$2-'Indicator Date hidden'!F50)</f>
        <v>0</v>
      </c>
      <c r="F49" s="213">
        <f>IF('Indicator Date hidden'!G50="x","x",$F$2-'Indicator Date hidden'!G50)</f>
        <v>0</v>
      </c>
      <c r="G49" s="213">
        <f>IF('Indicator Date hidden'!H50="x","x",$G$2-'Indicator Date hidden'!H50)</f>
        <v>0</v>
      </c>
      <c r="H49" s="213">
        <f>IF('Indicator Date hidden'!I50="x","x",$H$2-'Indicator Date hidden'!I50)</f>
        <v>0</v>
      </c>
      <c r="I49" s="213">
        <f>IF('Indicator Date hidden'!J50="x","x",$I$2-'Indicator Date hidden'!J50)</f>
        <v>0</v>
      </c>
      <c r="J49" s="213">
        <f>IF('Indicator Date hidden'!K50="x","x",$J$2-'Indicator Date hidden'!K50)</f>
        <v>0</v>
      </c>
      <c r="K49" s="213">
        <f>IF('Indicator Date hidden'!L50="x","x",$K$2-'Indicator Date hidden'!L50)</f>
        <v>0</v>
      </c>
      <c r="L49" s="213">
        <f>IF('Indicator Date hidden'!M50="x","x",$L$2-'Indicator Date hidden'!M50)</f>
        <v>0</v>
      </c>
      <c r="M49" s="213">
        <f>IF('Indicator Date hidden'!N50="x","x",$M$2-'Indicator Date hidden'!N50)</f>
        <v>0</v>
      </c>
      <c r="N49" s="213">
        <f>IF('Indicator Date hidden'!O50="x","x",$N$2-'Indicator Date hidden'!O50)</f>
        <v>0</v>
      </c>
      <c r="O49" s="213">
        <f>IF('Indicator Date hidden'!P50="x","x",$O$2-'Indicator Date hidden'!P50)</f>
        <v>0</v>
      </c>
      <c r="P49" s="213">
        <f>IF('Indicator Date hidden'!Q50="x","x",$P$2-'Indicator Date hidden'!Q50)</f>
        <v>0</v>
      </c>
      <c r="Q49" s="213">
        <f>IF('Indicator Date hidden'!R50="x","x",$Q$2-'Indicator Date hidden'!R50)</f>
        <v>8</v>
      </c>
      <c r="R49" s="213">
        <f>IF('Indicator Date hidden'!S50="x","x",$R$2-'Indicator Date hidden'!S50)</f>
        <v>0</v>
      </c>
      <c r="S49" s="213">
        <f>IF('Indicator Date hidden'!T50="x","x",$S$2-'Indicator Date hidden'!T50)</f>
        <v>0</v>
      </c>
      <c r="T49" s="213">
        <f>IF('Indicator Date hidden'!U50="x","x",$T$2-'Indicator Date hidden'!U50)</f>
        <v>0</v>
      </c>
      <c r="U49" s="213" t="str">
        <f>IF('Indicator Date hidden'!V50="x","x",$U$2-'Indicator Date hidden'!V50)</f>
        <v>x</v>
      </c>
      <c r="V49" s="213">
        <f>IF('Indicator Date hidden'!W50="x","x",$V$2-'Indicator Date hidden'!W50)</f>
        <v>0</v>
      </c>
      <c r="W49" s="213">
        <f>IF('Indicator Date hidden'!X50="x","x",$W$2-'Indicator Date hidden'!X50)</f>
        <v>2</v>
      </c>
      <c r="X49" s="213">
        <f>IF('Indicator Date hidden'!Y50="x","x",$X$2-'Indicator Date hidden'!Y50)</f>
        <v>4</v>
      </c>
      <c r="Y49" s="213">
        <f>IF('Indicator Date hidden'!Z50="x","x",$Y$2-'Indicator Date hidden'!Z50)</f>
        <v>0</v>
      </c>
      <c r="Z49" s="213">
        <f>IF('Indicator Date hidden'!AA50="x","x",$Z$2-'Indicator Date hidden'!AA50)</f>
        <v>0</v>
      </c>
      <c r="AA49" s="213">
        <f>IF('Indicator Date hidden'!AB50="x","x",$AA$2-'Indicator Date hidden'!AB50)</f>
        <v>0</v>
      </c>
      <c r="AB49" s="213">
        <f>IF('Indicator Date hidden'!AC50="x","x",$AB$2-'Indicator Date hidden'!AC50)</f>
        <v>0</v>
      </c>
      <c r="AC49" s="213">
        <f>IF('Indicator Date hidden'!AD50="x","x",$AC$2-'Indicator Date hidden'!AD50)</f>
        <v>0</v>
      </c>
      <c r="AD49" s="213">
        <f>IF('Indicator Date hidden'!AE50="x","x",$AD$2-'Indicator Date hidden'!AE50)</f>
        <v>0</v>
      </c>
      <c r="AE49" s="213" t="str">
        <f>IF('Indicator Date hidden'!AF50="x","x",$AE$2-'Indicator Date hidden'!AF50)</f>
        <v>x</v>
      </c>
      <c r="AF49" s="213">
        <f>IF('Indicator Date hidden'!AG50="x","x",$AF$2-'Indicator Date hidden'!AG50)</f>
        <v>1</v>
      </c>
      <c r="AG49" s="213">
        <f>IF('Indicator Date hidden'!AH50="x","x",$AG$2-'Indicator Date hidden'!AH50)</f>
        <v>0</v>
      </c>
      <c r="AH49" s="213">
        <f>IF('Indicator Date hidden'!AI50="x","x",$AH$2-'Indicator Date hidden'!AI50)</f>
        <v>0</v>
      </c>
      <c r="AI49" s="213">
        <f>IF('Indicator Date hidden'!AJ50="x","x",$AI$2-'Indicator Date hidden'!AJ50)</f>
        <v>0</v>
      </c>
      <c r="AJ49" s="213" t="str">
        <f>IF('Indicator Date hidden'!AK50="x","x",$AJ$2-'Indicator Date hidden'!AK50)</f>
        <v>x</v>
      </c>
      <c r="AK49" s="213">
        <f>IF('Indicator Date hidden'!AL50="x","x",$AK$2-'Indicator Date hidden'!AL50)</f>
        <v>0</v>
      </c>
      <c r="AL49" s="213">
        <f>IF('Indicator Date hidden'!AM50="x","x",$AL$2-'Indicator Date hidden'!AM50)</f>
        <v>0</v>
      </c>
      <c r="AM49" s="213">
        <f>IF('Indicator Date hidden'!AN50="x","x",$AM$2-'Indicator Date hidden'!AN50)</f>
        <v>0</v>
      </c>
      <c r="AN49" s="213">
        <f>IF('Indicator Date hidden'!AO50="x","x",$AN$2-'Indicator Date hidden'!AO50)</f>
        <v>0</v>
      </c>
      <c r="AO49" s="213" t="str">
        <f>IF('Indicator Date hidden'!AP50="x","x",$AO$2-'Indicator Date hidden'!AP50)</f>
        <v>x</v>
      </c>
      <c r="AP49" s="213" t="str">
        <f>IF('Indicator Date hidden'!AQ50="x","x",$AP$2-'Indicator Date hidden'!AQ50)</f>
        <v>x</v>
      </c>
      <c r="AQ49" s="213">
        <f>IF('Indicator Date hidden'!AR50="x","x",$AQ$2-'Indicator Date hidden'!AR50)</f>
        <v>4</v>
      </c>
      <c r="AR49" s="213">
        <f>IF('Indicator Date hidden'!AS50="x","x",$AR$2-'Indicator Date hidden'!AS50)</f>
        <v>0</v>
      </c>
      <c r="AS49" s="213">
        <f>IF('Indicator Date hidden'!AT50="x","x",$AS$2-'Indicator Date hidden'!AT50)</f>
        <v>0</v>
      </c>
      <c r="AT49" s="213">
        <f>IF('Indicator Date hidden'!AU50="x","x",$AT$2-'Indicator Date hidden'!AU50)</f>
        <v>0</v>
      </c>
      <c r="AU49" s="213" t="str">
        <f>IF('Indicator Date hidden'!AV50="x","x",$AU$2-'Indicator Date hidden'!AV50)</f>
        <v>x</v>
      </c>
      <c r="AV49" s="213">
        <f>IF('Indicator Date hidden'!AW50="x","x",$AV$2-'Indicator Date hidden'!AW50)</f>
        <v>0</v>
      </c>
      <c r="AW49" s="213">
        <f>IF('Indicator Date hidden'!AX50="x","x",$AW$2-'Indicator Date hidden'!AX50)</f>
        <v>0</v>
      </c>
      <c r="AX49" s="213">
        <f>IF('Indicator Date hidden'!AY50="x","x",$AX$2-'Indicator Date hidden'!AY50)</f>
        <v>0</v>
      </c>
      <c r="AY49" s="213">
        <f>IF('Indicator Date hidden'!AZ50="x","x",$AY$2-'Indicator Date hidden'!AZ50)</f>
        <v>0</v>
      </c>
      <c r="AZ49" s="213">
        <f>IF('Indicator Date hidden'!BA50="x","x",$AZ$2-'Indicator Date hidden'!BA50)</f>
        <v>0</v>
      </c>
      <c r="BA49">
        <f t="shared" si="5"/>
        <v>19</v>
      </c>
      <c r="BB49" s="21">
        <f t="shared" si="6"/>
        <v>0.42222222222222222</v>
      </c>
      <c r="BC49">
        <f t="shared" si="7"/>
        <v>5</v>
      </c>
      <c r="BD49" s="21">
        <f t="shared" si="8"/>
        <v>1.4374188114485538</v>
      </c>
      <c r="BE49" s="283">
        <f t="shared" si="9"/>
        <v>0</v>
      </c>
    </row>
    <row r="50" spans="1:57" x14ac:dyDescent="0.35">
      <c r="A50" t="s">
        <v>8296</v>
      </c>
      <c r="B50" s="213">
        <f>IF('Indicator Date hidden'!C51="x","x",$B$2-'Indicator Date hidden'!C51)</f>
        <v>0</v>
      </c>
      <c r="C50" s="213">
        <f>IF('Indicator Date hidden'!D51="x","x",$C$2-'Indicator Date hidden'!D51)</f>
        <v>0</v>
      </c>
      <c r="D50" s="213">
        <f>IF('Indicator Date hidden'!E51="x","x",$D$2-'Indicator Date hidden'!E51)</f>
        <v>0</v>
      </c>
      <c r="E50" s="213">
        <f>IF('Indicator Date hidden'!F51="x","x",$E$2-'Indicator Date hidden'!F51)</f>
        <v>0</v>
      </c>
      <c r="F50" s="213">
        <f>IF('Indicator Date hidden'!G51="x","x",$F$2-'Indicator Date hidden'!G51)</f>
        <v>0</v>
      </c>
      <c r="G50" s="213">
        <f>IF('Indicator Date hidden'!H51="x","x",$G$2-'Indicator Date hidden'!H51)</f>
        <v>0</v>
      </c>
      <c r="H50" s="213">
        <f>IF('Indicator Date hidden'!I51="x","x",$H$2-'Indicator Date hidden'!I51)</f>
        <v>0</v>
      </c>
      <c r="I50" s="213">
        <f>IF('Indicator Date hidden'!J51="x","x",$I$2-'Indicator Date hidden'!J51)</f>
        <v>0</v>
      </c>
      <c r="J50" s="213">
        <f>IF('Indicator Date hidden'!K51="x","x",$J$2-'Indicator Date hidden'!K51)</f>
        <v>0</v>
      </c>
      <c r="K50" s="213">
        <f>IF('Indicator Date hidden'!L51="x","x",$K$2-'Indicator Date hidden'!L51)</f>
        <v>0</v>
      </c>
      <c r="L50" s="213">
        <f>IF('Indicator Date hidden'!M51="x","x",$L$2-'Indicator Date hidden'!M51)</f>
        <v>0</v>
      </c>
      <c r="M50" s="213">
        <f>IF('Indicator Date hidden'!N51="x","x",$M$2-'Indicator Date hidden'!N51)</f>
        <v>0</v>
      </c>
      <c r="N50" s="213">
        <f>IF('Indicator Date hidden'!O51="x","x",$N$2-'Indicator Date hidden'!O51)</f>
        <v>0</v>
      </c>
      <c r="O50" s="213">
        <f>IF('Indicator Date hidden'!P51="x","x",$O$2-'Indicator Date hidden'!P51)</f>
        <v>0</v>
      </c>
      <c r="P50" s="213">
        <f>IF('Indicator Date hidden'!Q51="x","x",$P$2-'Indicator Date hidden'!Q51)</f>
        <v>0</v>
      </c>
      <c r="Q50" s="213" t="str">
        <f>IF('Indicator Date hidden'!R51="x","x",$Q$2-'Indicator Date hidden'!R51)</f>
        <v>x</v>
      </c>
      <c r="R50" s="213">
        <f>IF('Indicator Date hidden'!S51="x","x",$R$2-'Indicator Date hidden'!S51)</f>
        <v>0</v>
      </c>
      <c r="S50" s="213">
        <f>IF('Indicator Date hidden'!T51="x","x",$S$2-'Indicator Date hidden'!T51)</f>
        <v>0</v>
      </c>
      <c r="T50" s="213">
        <f>IF('Indicator Date hidden'!U51="x","x",$T$2-'Indicator Date hidden'!U51)</f>
        <v>0</v>
      </c>
      <c r="U50" s="213">
        <f>IF('Indicator Date hidden'!V51="x","x",$U$2-'Indicator Date hidden'!V51)</f>
        <v>0</v>
      </c>
      <c r="V50" s="213">
        <f>IF('Indicator Date hidden'!W51="x","x",$V$2-'Indicator Date hidden'!W51)</f>
        <v>0</v>
      </c>
      <c r="W50" s="213" t="str">
        <f>IF('Indicator Date hidden'!X51="x","x",$W$2-'Indicator Date hidden'!X51)</f>
        <v>x</v>
      </c>
      <c r="X50" s="213">
        <f>IF('Indicator Date hidden'!Y51="x","x",$X$2-'Indicator Date hidden'!Y51)</f>
        <v>3</v>
      </c>
      <c r="Y50" s="213">
        <f>IF('Indicator Date hidden'!Z51="x","x",$Y$2-'Indicator Date hidden'!Z51)</f>
        <v>0</v>
      </c>
      <c r="Z50" s="213">
        <f>IF('Indicator Date hidden'!AA51="x","x",$Z$2-'Indicator Date hidden'!AA51)</f>
        <v>0</v>
      </c>
      <c r="AA50" s="213" t="str">
        <f>IF('Indicator Date hidden'!AB51="x","x",$AA$2-'Indicator Date hidden'!AB51)</f>
        <v>x</v>
      </c>
      <c r="AB50" s="213">
        <f>IF('Indicator Date hidden'!AC51="x","x",$AB$2-'Indicator Date hidden'!AC51)</f>
        <v>0</v>
      </c>
      <c r="AC50" s="213">
        <f>IF('Indicator Date hidden'!AD51="x","x",$AC$2-'Indicator Date hidden'!AD51)</f>
        <v>0</v>
      </c>
      <c r="AD50" s="213" t="str">
        <f>IF('Indicator Date hidden'!AE51="x","x",$AD$2-'Indicator Date hidden'!AE51)</f>
        <v>x</v>
      </c>
      <c r="AE50" s="213" t="str">
        <f>IF('Indicator Date hidden'!AF51="x","x",$AE$2-'Indicator Date hidden'!AF51)</f>
        <v>x</v>
      </c>
      <c r="AF50" s="213" t="str">
        <f>IF('Indicator Date hidden'!AG51="x","x",$AF$2-'Indicator Date hidden'!AG51)</f>
        <v>x</v>
      </c>
      <c r="AG50" s="213">
        <f>IF('Indicator Date hidden'!AH51="x","x",$AG$2-'Indicator Date hidden'!AH51)</f>
        <v>0</v>
      </c>
      <c r="AH50" s="213">
        <f>IF('Indicator Date hidden'!AI51="x","x",$AH$2-'Indicator Date hidden'!AI51)</f>
        <v>0</v>
      </c>
      <c r="AI50" s="213">
        <f>IF('Indicator Date hidden'!AJ51="x","x",$AI$2-'Indicator Date hidden'!AJ51)</f>
        <v>0</v>
      </c>
      <c r="AJ50" s="213" t="str">
        <f>IF('Indicator Date hidden'!AK51="x","x",$AJ$2-'Indicator Date hidden'!AK51)</f>
        <v>x</v>
      </c>
      <c r="AK50" s="213">
        <f>IF('Indicator Date hidden'!AL51="x","x",$AK$2-'Indicator Date hidden'!AL51)</f>
        <v>1</v>
      </c>
      <c r="AL50" s="213">
        <f>IF('Indicator Date hidden'!AM51="x","x",$AL$2-'Indicator Date hidden'!AM51)</f>
        <v>0</v>
      </c>
      <c r="AM50" s="213">
        <f>IF('Indicator Date hidden'!AN51="x","x",$AM$2-'Indicator Date hidden'!AN51)</f>
        <v>0</v>
      </c>
      <c r="AN50" s="213">
        <f>IF('Indicator Date hidden'!AO51="x","x",$AN$2-'Indicator Date hidden'!AO51)</f>
        <v>0</v>
      </c>
      <c r="AO50" s="213" t="str">
        <f>IF('Indicator Date hidden'!AP51="x","x",$AO$2-'Indicator Date hidden'!AP51)</f>
        <v>x</v>
      </c>
      <c r="AP50" s="213" t="str">
        <f>IF('Indicator Date hidden'!AQ51="x","x",$AP$2-'Indicator Date hidden'!AQ51)</f>
        <v>x</v>
      </c>
      <c r="AQ50" s="213" t="str">
        <f>IF('Indicator Date hidden'!AR51="x","x",$AQ$2-'Indicator Date hidden'!AR51)</f>
        <v>x</v>
      </c>
      <c r="AR50" s="213">
        <f>IF('Indicator Date hidden'!AS51="x","x",$AR$2-'Indicator Date hidden'!AS51)</f>
        <v>0</v>
      </c>
      <c r="AS50" s="213">
        <f>IF('Indicator Date hidden'!AT51="x","x",$AS$2-'Indicator Date hidden'!AT51)</f>
        <v>0</v>
      </c>
      <c r="AT50" s="213">
        <f>IF('Indicator Date hidden'!AU51="x","x",$AT$2-'Indicator Date hidden'!AU51)</f>
        <v>0</v>
      </c>
      <c r="AU50" s="213" t="str">
        <f>IF('Indicator Date hidden'!AV51="x","x",$AU$2-'Indicator Date hidden'!AV51)</f>
        <v>x</v>
      </c>
      <c r="AV50" s="213">
        <f>IF('Indicator Date hidden'!AW51="x","x",$AV$2-'Indicator Date hidden'!AW51)</f>
        <v>0</v>
      </c>
      <c r="AW50" s="213">
        <f>IF('Indicator Date hidden'!AX51="x","x",$AW$2-'Indicator Date hidden'!AX51)</f>
        <v>0</v>
      </c>
      <c r="AX50" s="213">
        <f>IF('Indicator Date hidden'!AY51="x","x",$AX$2-'Indicator Date hidden'!AY51)</f>
        <v>0</v>
      </c>
      <c r="AY50" s="213">
        <f>IF('Indicator Date hidden'!AZ51="x","x",$AY$2-'Indicator Date hidden'!AZ51)</f>
        <v>8</v>
      </c>
      <c r="AZ50" s="213">
        <f>IF('Indicator Date hidden'!BA51="x","x",$AZ$2-'Indicator Date hidden'!BA51)</f>
        <v>8</v>
      </c>
      <c r="BA50">
        <f t="shared" si="5"/>
        <v>20</v>
      </c>
      <c r="BB50" s="21">
        <f t="shared" si="6"/>
        <v>0.5</v>
      </c>
      <c r="BC50">
        <f t="shared" si="7"/>
        <v>4</v>
      </c>
      <c r="BD50" s="21">
        <f t="shared" si="8"/>
        <v>1.7888543819998317</v>
      </c>
      <c r="BE50" s="283">
        <f t="shared" si="9"/>
        <v>0</v>
      </c>
    </row>
    <row r="51" spans="1:57" x14ac:dyDescent="0.35">
      <c r="A51" t="s">
        <v>8299</v>
      </c>
      <c r="B51" s="213">
        <f>IF('Indicator Date hidden'!C52="x","x",$B$2-'Indicator Date hidden'!C52)</f>
        <v>0</v>
      </c>
      <c r="C51" s="213">
        <f>IF('Indicator Date hidden'!D52="x","x",$C$2-'Indicator Date hidden'!D52)</f>
        <v>0</v>
      </c>
      <c r="D51" s="213">
        <f>IF('Indicator Date hidden'!E52="x","x",$D$2-'Indicator Date hidden'!E52)</f>
        <v>0</v>
      </c>
      <c r="E51" s="213">
        <f>IF('Indicator Date hidden'!F52="x","x",$E$2-'Indicator Date hidden'!F52)</f>
        <v>0</v>
      </c>
      <c r="F51" s="213">
        <f>IF('Indicator Date hidden'!G52="x","x",$F$2-'Indicator Date hidden'!G52)</f>
        <v>0</v>
      </c>
      <c r="G51" s="213">
        <f>IF('Indicator Date hidden'!H52="x","x",$G$2-'Indicator Date hidden'!H52)</f>
        <v>0</v>
      </c>
      <c r="H51" s="213">
        <f>IF('Indicator Date hidden'!I52="x","x",$H$2-'Indicator Date hidden'!I52)</f>
        <v>0</v>
      </c>
      <c r="I51" s="213">
        <f>IF('Indicator Date hidden'!J52="x","x",$I$2-'Indicator Date hidden'!J52)</f>
        <v>0</v>
      </c>
      <c r="J51" s="213">
        <f>IF('Indicator Date hidden'!K52="x","x",$J$2-'Indicator Date hidden'!K52)</f>
        <v>0</v>
      </c>
      <c r="K51" s="213">
        <f>IF('Indicator Date hidden'!L52="x","x",$K$2-'Indicator Date hidden'!L52)</f>
        <v>0</v>
      </c>
      <c r="L51" s="213">
        <f>IF('Indicator Date hidden'!M52="x","x",$L$2-'Indicator Date hidden'!M52)</f>
        <v>0</v>
      </c>
      <c r="M51" s="213">
        <f>IF('Indicator Date hidden'!N52="x","x",$M$2-'Indicator Date hidden'!N52)</f>
        <v>0</v>
      </c>
      <c r="N51" s="213">
        <f>IF('Indicator Date hidden'!O52="x","x",$N$2-'Indicator Date hidden'!O52)</f>
        <v>0</v>
      </c>
      <c r="O51" s="213">
        <f>IF('Indicator Date hidden'!P52="x","x",$O$2-'Indicator Date hidden'!P52)</f>
        <v>0</v>
      </c>
      <c r="P51" s="213">
        <f>IF('Indicator Date hidden'!Q52="x","x",$P$2-'Indicator Date hidden'!Q52)</f>
        <v>0</v>
      </c>
      <c r="Q51" s="213">
        <f>IF('Indicator Date hidden'!R52="x","x",$Q$2-'Indicator Date hidden'!R52)</f>
        <v>1</v>
      </c>
      <c r="R51" s="213">
        <f>IF('Indicator Date hidden'!S52="x","x",$R$2-'Indicator Date hidden'!S52)</f>
        <v>0</v>
      </c>
      <c r="S51" s="213">
        <f>IF('Indicator Date hidden'!T52="x","x",$S$2-'Indicator Date hidden'!T52)</f>
        <v>0</v>
      </c>
      <c r="T51" s="213">
        <f>IF('Indicator Date hidden'!U52="x","x",$T$2-'Indicator Date hidden'!U52)</f>
        <v>0</v>
      </c>
      <c r="U51" s="213">
        <f>IF('Indicator Date hidden'!V52="x","x",$U$2-'Indicator Date hidden'!V52)</f>
        <v>0</v>
      </c>
      <c r="V51" s="213">
        <f>IF('Indicator Date hidden'!W52="x","x",$V$2-'Indicator Date hidden'!W52)</f>
        <v>0</v>
      </c>
      <c r="W51" s="213">
        <f>IF('Indicator Date hidden'!X52="x","x",$W$2-'Indicator Date hidden'!X52)</f>
        <v>1</v>
      </c>
      <c r="X51" s="213">
        <f>IF('Indicator Date hidden'!Y52="x","x",$X$2-'Indicator Date hidden'!Y52)</f>
        <v>2</v>
      </c>
      <c r="Y51" s="213">
        <f>IF('Indicator Date hidden'!Z52="x","x",$Y$2-'Indicator Date hidden'!Z52)</f>
        <v>0</v>
      </c>
      <c r="Z51" s="213">
        <f>IF('Indicator Date hidden'!AA52="x","x",$Z$2-'Indicator Date hidden'!AA52)</f>
        <v>0</v>
      </c>
      <c r="AA51" s="213">
        <f>IF('Indicator Date hidden'!AB52="x","x",$AA$2-'Indicator Date hidden'!AB52)</f>
        <v>0</v>
      </c>
      <c r="AB51" s="213">
        <f>IF('Indicator Date hidden'!AC52="x","x",$AB$2-'Indicator Date hidden'!AC52)</f>
        <v>0</v>
      </c>
      <c r="AC51" s="213">
        <f>IF('Indicator Date hidden'!AD52="x","x",$AC$2-'Indicator Date hidden'!AD52)</f>
        <v>0</v>
      </c>
      <c r="AD51" s="213">
        <f>IF('Indicator Date hidden'!AE52="x","x",$AD$2-'Indicator Date hidden'!AE52)</f>
        <v>0</v>
      </c>
      <c r="AE51" s="213">
        <f>IF('Indicator Date hidden'!AF52="x","x",$AE$2-'Indicator Date hidden'!AF52)</f>
        <v>0</v>
      </c>
      <c r="AF51" s="213">
        <f>IF('Indicator Date hidden'!AG52="x","x",$AF$2-'Indicator Date hidden'!AG52)</f>
        <v>0</v>
      </c>
      <c r="AG51" s="213">
        <f>IF('Indicator Date hidden'!AH52="x","x",$AG$2-'Indicator Date hidden'!AH52)</f>
        <v>0</v>
      </c>
      <c r="AH51" s="213">
        <f>IF('Indicator Date hidden'!AI52="x","x",$AH$2-'Indicator Date hidden'!AI52)</f>
        <v>0</v>
      </c>
      <c r="AI51" s="213">
        <f>IF('Indicator Date hidden'!AJ52="x","x",$AI$2-'Indicator Date hidden'!AJ52)</f>
        <v>0</v>
      </c>
      <c r="AJ51" s="213" t="str">
        <f>IF('Indicator Date hidden'!AK52="x","x",$AJ$2-'Indicator Date hidden'!AK52)</f>
        <v>x</v>
      </c>
      <c r="AK51" s="213">
        <f>IF('Indicator Date hidden'!AL52="x","x",$AK$2-'Indicator Date hidden'!AL52)</f>
        <v>1</v>
      </c>
      <c r="AL51" s="213">
        <f>IF('Indicator Date hidden'!AM52="x","x",$AL$2-'Indicator Date hidden'!AM52)</f>
        <v>0</v>
      </c>
      <c r="AM51" s="213">
        <f>IF('Indicator Date hidden'!AN52="x","x",$AM$2-'Indicator Date hidden'!AN52)</f>
        <v>0</v>
      </c>
      <c r="AN51" s="213">
        <f>IF('Indicator Date hidden'!AO52="x","x",$AN$2-'Indicator Date hidden'!AO52)</f>
        <v>0</v>
      </c>
      <c r="AO51" s="213">
        <f>IF('Indicator Date hidden'!AP52="x","x",$AO$2-'Indicator Date hidden'!AP52)</f>
        <v>0</v>
      </c>
      <c r="AP51" s="213">
        <f>IF('Indicator Date hidden'!AQ52="x","x",$AP$2-'Indicator Date hidden'!AQ52)</f>
        <v>0</v>
      </c>
      <c r="AQ51" s="213">
        <f>IF('Indicator Date hidden'!AR52="x","x",$AQ$2-'Indicator Date hidden'!AR52)</f>
        <v>0</v>
      </c>
      <c r="AR51" s="213">
        <f>IF('Indicator Date hidden'!AS52="x","x",$AR$2-'Indicator Date hidden'!AS52)</f>
        <v>0</v>
      </c>
      <c r="AS51" s="213">
        <f>IF('Indicator Date hidden'!AT52="x","x",$AS$2-'Indicator Date hidden'!AT52)</f>
        <v>0</v>
      </c>
      <c r="AT51" s="213">
        <f>IF('Indicator Date hidden'!AU52="x","x",$AT$2-'Indicator Date hidden'!AU52)</f>
        <v>0</v>
      </c>
      <c r="AU51" s="213">
        <f>IF('Indicator Date hidden'!AV52="x","x",$AU$2-'Indicator Date hidden'!AV52)</f>
        <v>1</v>
      </c>
      <c r="AV51" s="213">
        <f>IF('Indicator Date hidden'!AW52="x","x",$AV$2-'Indicator Date hidden'!AW52)</f>
        <v>0</v>
      </c>
      <c r="AW51" s="213">
        <f>IF('Indicator Date hidden'!AX52="x","x",$AW$2-'Indicator Date hidden'!AX52)</f>
        <v>0</v>
      </c>
      <c r="AX51" s="213">
        <f>IF('Indicator Date hidden'!AY52="x","x",$AX$2-'Indicator Date hidden'!AY52)</f>
        <v>0</v>
      </c>
      <c r="AY51" s="213">
        <f>IF('Indicator Date hidden'!AZ52="x","x",$AY$2-'Indicator Date hidden'!AZ52)</f>
        <v>0</v>
      </c>
      <c r="AZ51" s="213">
        <f>IF('Indicator Date hidden'!BA52="x","x",$AZ$2-'Indicator Date hidden'!BA52)</f>
        <v>0</v>
      </c>
      <c r="BA51">
        <f t="shared" si="5"/>
        <v>6</v>
      </c>
      <c r="BB51" s="21">
        <f t="shared" si="6"/>
        <v>0.12</v>
      </c>
      <c r="BC51">
        <f t="shared" si="7"/>
        <v>5</v>
      </c>
      <c r="BD51" s="21">
        <f t="shared" si="8"/>
        <v>0.38157568056677826</v>
      </c>
      <c r="BE51" s="283">
        <f t="shared" si="9"/>
        <v>0</v>
      </c>
    </row>
    <row r="52" spans="1:57" x14ac:dyDescent="0.35">
      <c r="A52" t="s">
        <v>8301</v>
      </c>
      <c r="B52" s="213">
        <f>IF('Indicator Date hidden'!C53="x","x",$B$2-'Indicator Date hidden'!C53)</f>
        <v>0</v>
      </c>
      <c r="C52" s="213">
        <f>IF('Indicator Date hidden'!D53="x","x",$C$2-'Indicator Date hidden'!D53)</f>
        <v>0</v>
      </c>
      <c r="D52" s="213">
        <f>IF('Indicator Date hidden'!E53="x","x",$D$2-'Indicator Date hidden'!E53)</f>
        <v>0</v>
      </c>
      <c r="E52" s="213">
        <f>IF('Indicator Date hidden'!F53="x","x",$E$2-'Indicator Date hidden'!F53)</f>
        <v>0</v>
      </c>
      <c r="F52" s="213">
        <f>IF('Indicator Date hidden'!G53="x","x",$F$2-'Indicator Date hidden'!G53)</f>
        <v>0</v>
      </c>
      <c r="G52" s="213">
        <f>IF('Indicator Date hidden'!H53="x","x",$G$2-'Indicator Date hidden'!H53)</f>
        <v>0</v>
      </c>
      <c r="H52" s="213">
        <f>IF('Indicator Date hidden'!I53="x","x",$H$2-'Indicator Date hidden'!I53)</f>
        <v>0</v>
      </c>
      <c r="I52" s="213">
        <f>IF('Indicator Date hidden'!J53="x","x",$I$2-'Indicator Date hidden'!J53)</f>
        <v>0</v>
      </c>
      <c r="J52" s="213">
        <f>IF('Indicator Date hidden'!K53="x","x",$J$2-'Indicator Date hidden'!K53)</f>
        <v>0</v>
      </c>
      <c r="K52" s="213">
        <f>IF('Indicator Date hidden'!L53="x","x",$K$2-'Indicator Date hidden'!L53)</f>
        <v>0</v>
      </c>
      <c r="L52" s="213">
        <f>IF('Indicator Date hidden'!M53="x","x",$L$2-'Indicator Date hidden'!M53)</f>
        <v>0</v>
      </c>
      <c r="M52" s="213">
        <f>IF('Indicator Date hidden'!N53="x","x",$M$2-'Indicator Date hidden'!N53)</f>
        <v>0</v>
      </c>
      <c r="N52" s="213">
        <f>IF('Indicator Date hidden'!O53="x","x",$N$2-'Indicator Date hidden'!O53)</f>
        <v>0</v>
      </c>
      <c r="O52" s="213">
        <f>IF('Indicator Date hidden'!P53="x","x",$O$2-'Indicator Date hidden'!P53)</f>
        <v>0</v>
      </c>
      <c r="P52" s="213">
        <f>IF('Indicator Date hidden'!Q53="x","x",$P$2-'Indicator Date hidden'!Q53)</f>
        <v>0</v>
      </c>
      <c r="Q52" s="213">
        <f>IF('Indicator Date hidden'!R53="x","x",$Q$2-'Indicator Date hidden'!R53)</f>
        <v>0</v>
      </c>
      <c r="R52" s="213">
        <f>IF('Indicator Date hidden'!S53="x","x",$R$2-'Indicator Date hidden'!S53)</f>
        <v>0</v>
      </c>
      <c r="S52" s="213">
        <f>IF('Indicator Date hidden'!T53="x","x",$S$2-'Indicator Date hidden'!T53)</f>
        <v>0</v>
      </c>
      <c r="T52" s="213">
        <f>IF('Indicator Date hidden'!U53="x","x",$T$2-'Indicator Date hidden'!U53)</f>
        <v>0</v>
      </c>
      <c r="U52" s="213">
        <f>IF('Indicator Date hidden'!V53="x","x",$U$2-'Indicator Date hidden'!V53)</f>
        <v>0</v>
      </c>
      <c r="V52" s="213">
        <f>IF('Indicator Date hidden'!W53="x","x",$V$2-'Indicator Date hidden'!W53)</f>
        <v>0</v>
      </c>
      <c r="W52" s="213">
        <f>IF('Indicator Date hidden'!X53="x","x",$W$2-'Indicator Date hidden'!X53)</f>
        <v>2</v>
      </c>
      <c r="X52" s="213">
        <f>IF('Indicator Date hidden'!Y53="x","x",$X$2-'Indicator Date hidden'!Y53)</f>
        <v>3</v>
      </c>
      <c r="Y52" s="213">
        <f>IF('Indicator Date hidden'!Z53="x","x",$Y$2-'Indicator Date hidden'!Z53)</f>
        <v>0</v>
      </c>
      <c r="Z52" s="213">
        <f>IF('Indicator Date hidden'!AA53="x","x",$Z$2-'Indicator Date hidden'!AA53)</f>
        <v>0</v>
      </c>
      <c r="AA52" s="213">
        <f>IF('Indicator Date hidden'!AB53="x","x",$AA$2-'Indicator Date hidden'!AB53)</f>
        <v>0</v>
      </c>
      <c r="AB52" s="213">
        <f>IF('Indicator Date hidden'!AC53="x","x",$AB$2-'Indicator Date hidden'!AC53)</f>
        <v>0</v>
      </c>
      <c r="AC52" s="213">
        <f>IF('Indicator Date hidden'!AD53="x","x",$AC$2-'Indicator Date hidden'!AD53)</f>
        <v>0</v>
      </c>
      <c r="AD52" s="213">
        <f>IF('Indicator Date hidden'!AE53="x","x",$AD$2-'Indicator Date hidden'!AE53)</f>
        <v>0</v>
      </c>
      <c r="AE52" s="213">
        <f>IF('Indicator Date hidden'!AF53="x","x",$AE$2-'Indicator Date hidden'!AF53)</f>
        <v>0</v>
      </c>
      <c r="AF52" s="213">
        <f>IF('Indicator Date hidden'!AG53="x","x",$AF$2-'Indicator Date hidden'!AG53)</f>
        <v>0</v>
      </c>
      <c r="AG52" s="213">
        <f>IF('Indicator Date hidden'!AH53="x","x",$AG$2-'Indicator Date hidden'!AH53)</f>
        <v>0</v>
      </c>
      <c r="AH52" s="213">
        <f>IF('Indicator Date hidden'!AI53="x","x",$AH$2-'Indicator Date hidden'!AI53)</f>
        <v>0</v>
      </c>
      <c r="AI52" s="213">
        <f>IF('Indicator Date hidden'!AJ53="x","x",$AI$2-'Indicator Date hidden'!AJ53)</f>
        <v>0</v>
      </c>
      <c r="AJ52" s="213" t="str">
        <f>IF('Indicator Date hidden'!AK53="x","x",$AJ$2-'Indicator Date hidden'!AK53)</f>
        <v>x</v>
      </c>
      <c r="AK52" s="213">
        <f>IF('Indicator Date hidden'!AL53="x","x",$AK$2-'Indicator Date hidden'!AL53)</f>
        <v>1</v>
      </c>
      <c r="AL52" s="213">
        <f>IF('Indicator Date hidden'!AM53="x","x",$AL$2-'Indicator Date hidden'!AM53)</f>
        <v>0</v>
      </c>
      <c r="AM52" s="213">
        <f>IF('Indicator Date hidden'!AN53="x","x",$AM$2-'Indicator Date hidden'!AN53)</f>
        <v>0</v>
      </c>
      <c r="AN52" s="213">
        <f>IF('Indicator Date hidden'!AO53="x","x",$AN$2-'Indicator Date hidden'!AO53)</f>
        <v>0</v>
      </c>
      <c r="AO52" s="213">
        <f>IF('Indicator Date hidden'!AP53="x","x",$AO$2-'Indicator Date hidden'!AP53)</f>
        <v>0</v>
      </c>
      <c r="AP52" s="213">
        <f>IF('Indicator Date hidden'!AQ53="x","x",$AP$2-'Indicator Date hidden'!AQ53)</f>
        <v>0</v>
      </c>
      <c r="AQ52" s="213">
        <f>IF('Indicator Date hidden'!AR53="x","x",$AQ$2-'Indicator Date hidden'!AR53)</f>
        <v>0</v>
      </c>
      <c r="AR52" s="213">
        <f>IF('Indicator Date hidden'!AS53="x","x",$AR$2-'Indicator Date hidden'!AS53)</f>
        <v>0</v>
      </c>
      <c r="AS52" s="213">
        <f>IF('Indicator Date hidden'!AT53="x","x",$AS$2-'Indicator Date hidden'!AT53)</f>
        <v>0</v>
      </c>
      <c r="AT52" s="213">
        <f>IF('Indicator Date hidden'!AU53="x","x",$AT$2-'Indicator Date hidden'!AU53)</f>
        <v>0</v>
      </c>
      <c r="AU52" s="213">
        <f>IF('Indicator Date hidden'!AV53="x","x",$AU$2-'Indicator Date hidden'!AV53)</f>
        <v>1</v>
      </c>
      <c r="AV52" s="213">
        <f>IF('Indicator Date hidden'!AW53="x","x",$AV$2-'Indicator Date hidden'!AW53)</f>
        <v>0</v>
      </c>
      <c r="AW52" s="213">
        <f>IF('Indicator Date hidden'!AX53="x","x",$AW$2-'Indicator Date hidden'!AX53)</f>
        <v>0</v>
      </c>
      <c r="AX52" s="213">
        <f>IF('Indicator Date hidden'!AY53="x","x",$AX$2-'Indicator Date hidden'!AY53)</f>
        <v>0</v>
      </c>
      <c r="AY52" s="213">
        <f>IF('Indicator Date hidden'!AZ53="x","x",$AY$2-'Indicator Date hidden'!AZ53)</f>
        <v>0</v>
      </c>
      <c r="AZ52" s="213">
        <f>IF('Indicator Date hidden'!BA53="x","x",$AZ$2-'Indicator Date hidden'!BA53)</f>
        <v>0</v>
      </c>
      <c r="BA52">
        <f t="shared" si="5"/>
        <v>7</v>
      </c>
      <c r="BB52" s="21">
        <f t="shared" si="6"/>
        <v>0.14000000000000001</v>
      </c>
      <c r="BC52">
        <f t="shared" si="7"/>
        <v>4</v>
      </c>
      <c r="BD52" s="21">
        <f t="shared" si="8"/>
        <v>0.52952809179494909</v>
      </c>
      <c r="BE52" s="283">
        <f t="shared" si="9"/>
        <v>0</v>
      </c>
    </row>
    <row r="53" spans="1:57" x14ac:dyDescent="0.35">
      <c r="A53" t="s">
        <v>8302</v>
      </c>
      <c r="B53" s="213">
        <f>IF('Indicator Date hidden'!C54="x","x",$B$2-'Indicator Date hidden'!C54)</f>
        <v>0</v>
      </c>
      <c r="C53" s="213">
        <f>IF('Indicator Date hidden'!D54="x","x",$C$2-'Indicator Date hidden'!D54)</f>
        <v>0</v>
      </c>
      <c r="D53" s="213">
        <f>IF('Indicator Date hidden'!E54="x","x",$D$2-'Indicator Date hidden'!E54)</f>
        <v>0</v>
      </c>
      <c r="E53" s="213">
        <f>IF('Indicator Date hidden'!F54="x","x",$E$2-'Indicator Date hidden'!F54)</f>
        <v>0</v>
      </c>
      <c r="F53" s="213">
        <f>IF('Indicator Date hidden'!G54="x","x",$F$2-'Indicator Date hidden'!G54)</f>
        <v>0</v>
      </c>
      <c r="G53" s="213">
        <f>IF('Indicator Date hidden'!H54="x","x",$G$2-'Indicator Date hidden'!H54)</f>
        <v>0</v>
      </c>
      <c r="H53" s="213">
        <f>IF('Indicator Date hidden'!I54="x","x",$H$2-'Indicator Date hidden'!I54)</f>
        <v>0</v>
      </c>
      <c r="I53" s="213">
        <f>IF('Indicator Date hidden'!J54="x","x",$I$2-'Indicator Date hidden'!J54)</f>
        <v>0</v>
      </c>
      <c r="J53" s="213">
        <f>IF('Indicator Date hidden'!K54="x","x",$J$2-'Indicator Date hidden'!K54)</f>
        <v>0</v>
      </c>
      <c r="K53" s="213">
        <f>IF('Indicator Date hidden'!L54="x","x",$K$2-'Indicator Date hidden'!L54)</f>
        <v>0</v>
      </c>
      <c r="L53" s="213">
        <f>IF('Indicator Date hidden'!M54="x","x",$L$2-'Indicator Date hidden'!M54)</f>
        <v>0</v>
      </c>
      <c r="M53" s="213">
        <f>IF('Indicator Date hidden'!N54="x","x",$M$2-'Indicator Date hidden'!N54)</f>
        <v>0</v>
      </c>
      <c r="N53" s="213">
        <f>IF('Indicator Date hidden'!O54="x","x",$N$2-'Indicator Date hidden'!O54)</f>
        <v>0</v>
      </c>
      <c r="O53" s="213">
        <f>IF('Indicator Date hidden'!P54="x","x",$O$2-'Indicator Date hidden'!P54)</f>
        <v>0</v>
      </c>
      <c r="P53" s="213">
        <f>IF('Indicator Date hidden'!Q54="x","x",$P$2-'Indicator Date hidden'!Q54)</f>
        <v>0</v>
      </c>
      <c r="Q53" s="213">
        <f>IF('Indicator Date hidden'!R54="x","x",$Q$2-'Indicator Date hidden'!R54)</f>
        <v>0</v>
      </c>
      <c r="R53" s="213">
        <f>IF('Indicator Date hidden'!S54="x","x",$R$2-'Indicator Date hidden'!S54)</f>
        <v>0</v>
      </c>
      <c r="S53" s="213">
        <f>IF('Indicator Date hidden'!T54="x","x",$S$2-'Indicator Date hidden'!T54)</f>
        <v>0</v>
      </c>
      <c r="T53" s="213">
        <f>IF('Indicator Date hidden'!U54="x","x",$T$2-'Indicator Date hidden'!U54)</f>
        <v>0</v>
      </c>
      <c r="U53" s="213">
        <f>IF('Indicator Date hidden'!V54="x","x",$U$2-'Indicator Date hidden'!V54)</f>
        <v>0</v>
      </c>
      <c r="V53" s="213">
        <f>IF('Indicator Date hidden'!W54="x","x",$V$2-'Indicator Date hidden'!W54)</f>
        <v>0</v>
      </c>
      <c r="W53" s="213">
        <f>IF('Indicator Date hidden'!X54="x","x",$W$2-'Indicator Date hidden'!X54)</f>
        <v>0</v>
      </c>
      <c r="X53" s="213">
        <f>IF('Indicator Date hidden'!Y54="x","x",$X$2-'Indicator Date hidden'!Y54)</f>
        <v>4</v>
      </c>
      <c r="Y53" s="213">
        <f>IF('Indicator Date hidden'!Z54="x","x",$Y$2-'Indicator Date hidden'!Z54)</f>
        <v>0</v>
      </c>
      <c r="Z53" s="213">
        <f>IF('Indicator Date hidden'!AA54="x","x",$Z$2-'Indicator Date hidden'!AA54)</f>
        <v>0</v>
      </c>
      <c r="AA53" s="213">
        <f>IF('Indicator Date hidden'!AB54="x","x",$AA$2-'Indicator Date hidden'!AB54)</f>
        <v>0</v>
      </c>
      <c r="AB53" s="213">
        <f>IF('Indicator Date hidden'!AC54="x","x",$AB$2-'Indicator Date hidden'!AC54)</f>
        <v>0</v>
      </c>
      <c r="AC53" s="213">
        <f>IF('Indicator Date hidden'!AD54="x","x",$AC$2-'Indicator Date hidden'!AD54)</f>
        <v>0</v>
      </c>
      <c r="AD53" s="213" t="str">
        <f>IF('Indicator Date hidden'!AE54="x","x",$AD$2-'Indicator Date hidden'!AE54)</f>
        <v>x</v>
      </c>
      <c r="AE53" s="213">
        <f>IF('Indicator Date hidden'!AF54="x","x",$AE$2-'Indicator Date hidden'!AF54)</f>
        <v>0</v>
      </c>
      <c r="AF53" s="213">
        <f>IF('Indicator Date hidden'!AG54="x","x",$AF$2-'Indicator Date hidden'!AG54)</f>
        <v>5</v>
      </c>
      <c r="AG53" s="213">
        <f>IF('Indicator Date hidden'!AH54="x","x",$AG$2-'Indicator Date hidden'!AH54)</f>
        <v>0</v>
      </c>
      <c r="AH53" s="213">
        <f>IF('Indicator Date hidden'!AI54="x","x",$AH$2-'Indicator Date hidden'!AI54)</f>
        <v>0</v>
      </c>
      <c r="AI53" s="213">
        <f>IF('Indicator Date hidden'!AJ54="x","x",$AI$2-'Indicator Date hidden'!AJ54)</f>
        <v>0</v>
      </c>
      <c r="AJ53" s="213">
        <f>IF('Indicator Date hidden'!AK54="x","x",$AJ$2-'Indicator Date hidden'!AK54)</f>
        <v>1</v>
      </c>
      <c r="AK53" s="213">
        <f>IF('Indicator Date hidden'!AL54="x","x",$AK$2-'Indicator Date hidden'!AL54)</f>
        <v>0</v>
      </c>
      <c r="AL53" s="213">
        <f>IF('Indicator Date hidden'!AM54="x","x",$AL$2-'Indicator Date hidden'!AM54)</f>
        <v>0</v>
      </c>
      <c r="AM53" s="213">
        <f>IF('Indicator Date hidden'!AN54="x","x",$AM$2-'Indicator Date hidden'!AN54)</f>
        <v>0</v>
      </c>
      <c r="AN53" s="213">
        <f>IF('Indicator Date hidden'!AO54="x","x",$AN$2-'Indicator Date hidden'!AO54)</f>
        <v>0</v>
      </c>
      <c r="AO53" s="213">
        <f>IF('Indicator Date hidden'!AP54="x","x",$AO$2-'Indicator Date hidden'!AP54)</f>
        <v>0</v>
      </c>
      <c r="AP53" s="213">
        <f>IF('Indicator Date hidden'!AQ54="x","x",$AP$2-'Indicator Date hidden'!AQ54)</f>
        <v>0</v>
      </c>
      <c r="AQ53" s="213">
        <f>IF('Indicator Date hidden'!AR54="x","x",$AQ$2-'Indicator Date hidden'!AR54)</f>
        <v>0</v>
      </c>
      <c r="AR53" s="213">
        <f>IF('Indicator Date hidden'!AS54="x","x",$AR$2-'Indicator Date hidden'!AS54)</f>
        <v>0</v>
      </c>
      <c r="AS53" s="213">
        <f>IF('Indicator Date hidden'!AT54="x","x",$AS$2-'Indicator Date hidden'!AT54)</f>
        <v>0</v>
      </c>
      <c r="AT53" s="213">
        <f>IF('Indicator Date hidden'!AU54="x","x",$AT$2-'Indicator Date hidden'!AU54)</f>
        <v>0</v>
      </c>
      <c r="AU53" s="213">
        <f>IF('Indicator Date hidden'!AV54="x","x",$AU$2-'Indicator Date hidden'!AV54)</f>
        <v>1</v>
      </c>
      <c r="AV53" s="213">
        <f>IF('Indicator Date hidden'!AW54="x","x",$AV$2-'Indicator Date hidden'!AW54)</f>
        <v>0</v>
      </c>
      <c r="AW53" s="213">
        <f>IF('Indicator Date hidden'!AX54="x","x",$AW$2-'Indicator Date hidden'!AX54)</f>
        <v>0</v>
      </c>
      <c r="AX53" s="213">
        <f>IF('Indicator Date hidden'!AY54="x","x",$AX$2-'Indicator Date hidden'!AY54)</f>
        <v>0</v>
      </c>
      <c r="AY53" s="213">
        <f>IF('Indicator Date hidden'!AZ54="x","x",$AY$2-'Indicator Date hidden'!AZ54)</f>
        <v>0</v>
      </c>
      <c r="AZ53" s="213">
        <f>IF('Indicator Date hidden'!BA54="x","x",$AZ$2-'Indicator Date hidden'!BA54)</f>
        <v>0</v>
      </c>
      <c r="BA53">
        <f t="shared" si="5"/>
        <v>11</v>
      </c>
      <c r="BB53" s="21">
        <f t="shared" si="6"/>
        <v>0.22</v>
      </c>
      <c r="BC53">
        <f t="shared" si="7"/>
        <v>4</v>
      </c>
      <c r="BD53" s="21">
        <f t="shared" si="8"/>
        <v>0.90088845036441667</v>
      </c>
      <c r="BE53" s="283">
        <f t="shared" si="9"/>
        <v>0</v>
      </c>
    </row>
    <row r="54" spans="1:57" x14ac:dyDescent="0.35">
      <c r="A54" t="s">
        <v>8465</v>
      </c>
      <c r="B54" s="213">
        <f>IF('Indicator Date hidden'!C55="x","x",$B$2-'Indicator Date hidden'!C55)</f>
        <v>0</v>
      </c>
      <c r="C54" s="213">
        <f>IF('Indicator Date hidden'!D55="x","x",$C$2-'Indicator Date hidden'!D55)</f>
        <v>0</v>
      </c>
      <c r="D54" s="213">
        <f>IF('Indicator Date hidden'!E55="x","x",$D$2-'Indicator Date hidden'!E55)</f>
        <v>0</v>
      </c>
      <c r="E54" s="213">
        <f>IF('Indicator Date hidden'!F55="x","x",$E$2-'Indicator Date hidden'!F55)</f>
        <v>0</v>
      </c>
      <c r="F54" s="213">
        <f>IF('Indicator Date hidden'!G55="x","x",$F$2-'Indicator Date hidden'!G55)</f>
        <v>0</v>
      </c>
      <c r="G54" s="213">
        <f>IF('Indicator Date hidden'!H55="x","x",$G$2-'Indicator Date hidden'!H55)</f>
        <v>0</v>
      </c>
      <c r="H54" s="213">
        <f>IF('Indicator Date hidden'!I55="x","x",$H$2-'Indicator Date hidden'!I55)</f>
        <v>0</v>
      </c>
      <c r="I54" s="213">
        <f>IF('Indicator Date hidden'!J55="x","x",$I$2-'Indicator Date hidden'!J55)</f>
        <v>0</v>
      </c>
      <c r="J54" s="213">
        <f>IF('Indicator Date hidden'!K55="x","x",$J$2-'Indicator Date hidden'!K55)</f>
        <v>0</v>
      </c>
      <c r="K54" s="213">
        <f>IF('Indicator Date hidden'!L55="x","x",$K$2-'Indicator Date hidden'!L55)</f>
        <v>0</v>
      </c>
      <c r="L54" s="213">
        <f>IF('Indicator Date hidden'!M55="x","x",$L$2-'Indicator Date hidden'!M55)</f>
        <v>0</v>
      </c>
      <c r="M54" s="213">
        <f>IF('Indicator Date hidden'!N55="x","x",$M$2-'Indicator Date hidden'!N55)</f>
        <v>0</v>
      </c>
      <c r="N54" s="213">
        <f>IF('Indicator Date hidden'!O55="x","x",$N$2-'Indicator Date hidden'!O55)</f>
        <v>0</v>
      </c>
      <c r="O54" s="213">
        <f>IF('Indicator Date hidden'!P55="x","x",$O$2-'Indicator Date hidden'!P55)</f>
        <v>0</v>
      </c>
      <c r="P54" s="213">
        <f>IF('Indicator Date hidden'!Q55="x","x",$P$2-'Indicator Date hidden'!Q55)</f>
        <v>0</v>
      </c>
      <c r="Q54" s="213" t="str">
        <f>IF('Indicator Date hidden'!R55="x","x",$Q$2-'Indicator Date hidden'!R55)</f>
        <v>x</v>
      </c>
      <c r="R54" s="213">
        <f>IF('Indicator Date hidden'!S55="x","x",$R$2-'Indicator Date hidden'!S55)</f>
        <v>0</v>
      </c>
      <c r="S54" s="213">
        <f>IF('Indicator Date hidden'!T55="x","x",$S$2-'Indicator Date hidden'!T55)</f>
        <v>0</v>
      </c>
      <c r="T54" s="213">
        <f>IF('Indicator Date hidden'!U55="x","x",$T$2-'Indicator Date hidden'!U55)</f>
        <v>0</v>
      </c>
      <c r="U54" s="213">
        <f>IF('Indicator Date hidden'!V55="x","x",$U$2-'Indicator Date hidden'!V55)</f>
        <v>0</v>
      </c>
      <c r="V54" s="213">
        <f>IF('Indicator Date hidden'!W55="x","x",$V$2-'Indicator Date hidden'!W55)</f>
        <v>0</v>
      </c>
      <c r="W54" s="213">
        <f>IF('Indicator Date hidden'!X55="x","x",$W$2-'Indicator Date hidden'!X55)</f>
        <v>6</v>
      </c>
      <c r="X54" s="213">
        <f>IF('Indicator Date hidden'!Y55="x","x",$X$2-'Indicator Date hidden'!Y55)</f>
        <v>4</v>
      </c>
      <c r="Y54" s="213">
        <f>IF('Indicator Date hidden'!Z55="x","x",$Y$2-'Indicator Date hidden'!Z55)</f>
        <v>0</v>
      </c>
      <c r="Z54" s="213">
        <f>IF('Indicator Date hidden'!AA55="x","x",$Z$2-'Indicator Date hidden'!AA55)</f>
        <v>0</v>
      </c>
      <c r="AA54" s="213">
        <f>IF('Indicator Date hidden'!AB55="x","x",$AA$2-'Indicator Date hidden'!AB55)</f>
        <v>0</v>
      </c>
      <c r="AB54" s="213">
        <f>IF('Indicator Date hidden'!AC55="x","x",$AB$2-'Indicator Date hidden'!AC55)</f>
        <v>0</v>
      </c>
      <c r="AC54" s="213">
        <f>IF('Indicator Date hidden'!AD55="x","x",$AC$2-'Indicator Date hidden'!AD55)</f>
        <v>0</v>
      </c>
      <c r="AD54" s="213">
        <f>IF('Indicator Date hidden'!AE55="x","x",$AD$2-'Indicator Date hidden'!AE55)</f>
        <v>0</v>
      </c>
      <c r="AE54" s="213">
        <f>IF('Indicator Date hidden'!AF55="x","x",$AE$2-'Indicator Date hidden'!AF55)</f>
        <v>0</v>
      </c>
      <c r="AF54" s="213">
        <f>IF('Indicator Date hidden'!AG55="x","x",$AF$2-'Indicator Date hidden'!AG55)</f>
        <v>0</v>
      </c>
      <c r="AG54" s="213">
        <f>IF('Indicator Date hidden'!AH55="x","x",$AG$2-'Indicator Date hidden'!AH55)</f>
        <v>0</v>
      </c>
      <c r="AH54" s="213">
        <f>IF('Indicator Date hidden'!AI55="x","x",$AH$2-'Indicator Date hidden'!AI55)</f>
        <v>0</v>
      </c>
      <c r="AI54" s="213">
        <f>IF('Indicator Date hidden'!AJ55="x","x",$AI$2-'Indicator Date hidden'!AJ55)</f>
        <v>0</v>
      </c>
      <c r="AJ54" s="213">
        <f>IF('Indicator Date hidden'!AK55="x","x",$AJ$2-'Indicator Date hidden'!AK55)</f>
        <v>1</v>
      </c>
      <c r="AK54" s="213">
        <f>IF('Indicator Date hidden'!AL55="x","x",$AK$2-'Indicator Date hidden'!AL55)</f>
        <v>1</v>
      </c>
      <c r="AL54" s="213">
        <f>IF('Indicator Date hidden'!AM55="x","x",$AL$2-'Indicator Date hidden'!AM55)</f>
        <v>0</v>
      </c>
      <c r="AM54" s="213">
        <f>IF('Indicator Date hidden'!AN55="x","x",$AM$2-'Indicator Date hidden'!AN55)</f>
        <v>0</v>
      </c>
      <c r="AN54" s="213">
        <f>IF('Indicator Date hidden'!AO55="x","x",$AN$2-'Indicator Date hidden'!AO55)</f>
        <v>0</v>
      </c>
      <c r="AO54" s="213">
        <f>IF('Indicator Date hidden'!AP55="x","x",$AO$2-'Indicator Date hidden'!AP55)</f>
        <v>0</v>
      </c>
      <c r="AP54" s="213">
        <f>IF('Indicator Date hidden'!AQ55="x","x",$AP$2-'Indicator Date hidden'!AQ55)</f>
        <v>0</v>
      </c>
      <c r="AQ54" s="213">
        <f>IF('Indicator Date hidden'!AR55="x","x",$AQ$2-'Indicator Date hidden'!AR55)</f>
        <v>6</v>
      </c>
      <c r="AR54" s="213">
        <f>IF('Indicator Date hidden'!AS55="x","x",$AR$2-'Indicator Date hidden'!AS55)</f>
        <v>0</v>
      </c>
      <c r="AS54" s="213">
        <f>IF('Indicator Date hidden'!AT55="x","x",$AS$2-'Indicator Date hidden'!AT55)</f>
        <v>0</v>
      </c>
      <c r="AT54" s="213">
        <f>IF('Indicator Date hidden'!AU55="x","x",$AT$2-'Indicator Date hidden'!AU55)</f>
        <v>0</v>
      </c>
      <c r="AU54" s="213">
        <f>IF('Indicator Date hidden'!AV55="x","x",$AU$2-'Indicator Date hidden'!AV55)</f>
        <v>1</v>
      </c>
      <c r="AV54" s="213">
        <f>IF('Indicator Date hidden'!AW55="x","x",$AV$2-'Indicator Date hidden'!AW55)</f>
        <v>0</v>
      </c>
      <c r="AW54" s="213">
        <f>IF('Indicator Date hidden'!AX55="x","x",$AW$2-'Indicator Date hidden'!AX55)</f>
        <v>0</v>
      </c>
      <c r="AX54" s="213">
        <f>IF('Indicator Date hidden'!AY55="x","x",$AX$2-'Indicator Date hidden'!AY55)</f>
        <v>0</v>
      </c>
      <c r="AY54" s="213">
        <f>IF('Indicator Date hidden'!AZ55="x","x",$AY$2-'Indicator Date hidden'!AZ55)</f>
        <v>0</v>
      </c>
      <c r="AZ54" s="213">
        <f>IF('Indicator Date hidden'!BA55="x","x",$AZ$2-'Indicator Date hidden'!BA55)</f>
        <v>0</v>
      </c>
      <c r="BA54">
        <f t="shared" si="5"/>
        <v>19</v>
      </c>
      <c r="BB54" s="21">
        <f t="shared" si="6"/>
        <v>0.38</v>
      </c>
      <c r="BC54">
        <f t="shared" si="7"/>
        <v>6</v>
      </c>
      <c r="BD54" s="21">
        <f t="shared" si="8"/>
        <v>1.2944496900227525</v>
      </c>
      <c r="BE54" s="283">
        <f t="shared" si="9"/>
        <v>0</v>
      </c>
    </row>
    <row r="55" spans="1:57" x14ac:dyDescent="0.35">
      <c r="A55" t="s">
        <v>8331</v>
      </c>
      <c r="B55" s="213">
        <f>IF('Indicator Date hidden'!C56="x","x",$B$2-'Indicator Date hidden'!C56)</f>
        <v>0</v>
      </c>
      <c r="C55" s="213">
        <f>IF('Indicator Date hidden'!D56="x","x",$C$2-'Indicator Date hidden'!D56)</f>
        <v>0</v>
      </c>
      <c r="D55" s="213">
        <f>IF('Indicator Date hidden'!E56="x","x",$D$2-'Indicator Date hidden'!E56)</f>
        <v>0</v>
      </c>
      <c r="E55" s="213">
        <f>IF('Indicator Date hidden'!F56="x","x",$E$2-'Indicator Date hidden'!F56)</f>
        <v>0</v>
      </c>
      <c r="F55" s="213">
        <f>IF('Indicator Date hidden'!G56="x","x",$F$2-'Indicator Date hidden'!G56)</f>
        <v>0</v>
      </c>
      <c r="G55" s="213">
        <f>IF('Indicator Date hidden'!H56="x","x",$G$2-'Indicator Date hidden'!H56)</f>
        <v>0</v>
      </c>
      <c r="H55" s="213">
        <f>IF('Indicator Date hidden'!I56="x","x",$H$2-'Indicator Date hidden'!I56)</f>
        <v>0</v>
      </c>
      <c r="I55" s="213">
        <f>IF('Indicator Date hidden'!J56="x","x",$I$2-'Indicator Date hidden'!J56)</f>
        <v>0</v>
      </c>
      <c r="J55" s="213">
        <f>IF('Indicator Date hidden'!K56="x","x",$J$2-'Indicator Date hidden'!K56)</f>
        <v>0</v>
      </c>
      <c r="K55" s="213">
        <f>IF('Indicator Date hidden'!L56="x","x",$K$2-'Indicator Date hidden'!L56)</f>
        <v>0</v>
      </c>
      <c r="L55" s="213">
        <f>IF('Indicator Date hidden'!M56="x","x",$L$2-'Indicator Date hidden'!M56)</f>
        <v>0</v>
      </c>
      <c r="M55" s="213">
        <f>IF('Indicator Date hidden'!N56="x","x",$M$2-'Indicator Date hidden'!N56)</f>
        <v>0</v>
      </c>
      <c r="N55" s="213">
        <f>IF('Indicator Date hidden'!O56="x","x",$N$2-'Indicator Date hidden'!O56)</f>
        <v>0</v>
      </c>
      <c r="O55" s="213">
        <f>IF('Indicator Date hidden'!P56="x","x",$O$2-'Indicator Date hidden'!P56)</f>
        <v>0</v>
      </c>
      <c r="P55" s="213">
        <f>IF('Indicator Date hidden'!Q56="x","x",$P$2-'Indicator Date hidden'!Q56)</f>
        <v>0</v>
      </c>
      <c r="Q55" s="213" t="str">
        <f>IF('Indicator Date hidden'!R56="x","x",$Q$2-'Indicator Date hidden'!R56)</f>
        <v>x</v>
      </c>
      <c r="R55" s="213">
        <f>IF('Indicator Date hidden'!S56="x","x",$R$2-'Indicator Date hidden'!S56)</f>
        <v>0</v>
      </c>
      <c r="S55" s="213">
        <f>IF('Indicator Date hidden'!T56="x","x",$S$2-'Indicator Date hidden'!T56)</f>
        <v>0</v>
      </c>
      <c r="T55" s="213">
        <f>IF('Indicator Date hidden'!U56="x","x",$T$2-'Indicator Date hidden'!U56)</f>
        <v>0</v>
      </c>
      <c r="U55" s="213">
        <f>IF('Indicator Date hidden'!V56="x","x",$U$2-'Indicator Date hidden'!V56)</f>
        <v>0</v>
      </c>
      <c r="V55" s="213">
        <f>IF('Indicator Date hidden'!W56="x","x",$V$2-'Indicator Date hidden'!W56)</f>
        <v>0</v>
      </c>
      <c r="W55" s="213">
        <f>IF('Indicator Date hidden'!X56="x","x",$W$2-'Indicator Date hidden'!X56)</f>
        <v>4</v>
      </c>
      <c r="X55" s="213" t="str">
        <f>IF('Indicator Date hidden'!Y56="x","x",$X$2-'Indicator Date hidden'!Y56)</f>
        <v>x</v>
      </c>
      <c r="Y55" s="213">
        <f>IF('Indicator Date hidden'!Z56="x","x",$Y$2-'Indicator Date hidden'!Z56)</f>
        <v>0</v>
      </c>
      <c r="Z55" s="213">
        <f>IF('Indicator Date hidden'!AA56="x","x",$Z$2-'Indicator Date hidden'!AA56)</f>
        <v>0</v>
      </c>
      <c r="AA55" s="213">
        <f>IF('Indicator Date hidden'!AB56="x","x",$AA$2-'Indicator Date hidden'!AB56)</f>
        <v>0</v>
      </c>
      <c r="AB55" s="213">
        <f>IF('Indicator Date hidden'!AC56="x","x",$AB$2-'Indicator Date hidden'!AC56)</f>
        <v>0</v>
      </c>
      <c r="AC55" s="213">
        <f>IF('Indicator Date hidden'!AD56="x","x",$AC$2-'Indicator Date hidden'!AD56)</f>
        <v>0</v>
      </c>
      <c r="AD55" s="213">
        <f>IF('Indicator Date hidden'!AE56="x","x",$AD$2-'Indicator Date hidden'!AE56)</f>
        <v>0</v>
      </c>
      <c r="AE55" s="213" t="str">
        <f>IF('Indicator Date hidden'!AF56="x","x",$AE$2-'Indicator Date hidden'!AF56)</f>
        <v>x</v>
      </c>
      <c r="AF55" s="213" t="str">
        <f>IF('Indicator Date hidden'!AG56="x","x",$AF$2-'Indicator Date hidden'!AG56)</f>
        <v>x</v>
      </c>
      <c r="AG55" s="213">
        <f>IF('Indicator Date hidden'!AH56="x","x",$AG$2-'Indicator Date hidden'!AH56)</f>
        <v>0</v>
      </c>
      <c r="AH55" s="213">
        <f>IF('Indicator Date hidden'!AI56="x","x",$AH$2-'Indicator Date hidden'!AI56)</f>
        <v>0</v>
      </c>
      <c r="AI55" s="213">
        <f>IF('Indicator Date hidden'!AJ56="x","x",$AI$2-'Indicator Date hidden'!AJ56)</f>
        <v>0</v>
      </c>
      <c r="AJ55" s="213" t="str">
        <f>IF('Indicator Date hidden'!AK56="x","x",$AJ$2-'Indicator Date hidden'!AK56)</f>
        <v>x</v>
      </c>
      <c r="AK55" s="213">
        <f>IF('Indicator Date hidden'!AL56="x","x",$AK$2-'Indicator Date hidden'!AL56)</f>
        <v>1</v>
      </c>
      <c r="AL55" s="213">
        <f>IF('Indicator Date hidden'!AM56="x","x",$AL$2-'Indicator Date hidden'!AM56)</f>
        <v>0</v>
      </c>
      <c r="AM55" s="213">
        <f>IF('Indicator Date hidden'!AN56="x","x",$AM$2-'Indicator Date hidden'!AN56)</f>
        <v>0</v>
      </c>
      <c r="AN55" s="213">
        <f>IF('Indicator Date hidden'!AO56="x","x",$AN$2-'Indicator Date hidden'!AO56)</f>
        <v>0</v>
      </c>
      <c r="AO55" s="213" t="str">
        <f>IF('Indicator Date hidden'!AP56="x","x",$AO$2-'Indicator Date hidden'!AP56)</f>
        <v>x</v>
      </c>
      <c r="AP55" s="213" t="str">
        <f>IF('Indicator Date hidden'!AQ56="x","x",$AP$2-'Indicator Date hidden'!AQ56)</f>
        <v>x</v>
      </c>
      <c r="AQ55" s="213" t="str">
        <f>IF('Indicator Date hidden'!AR56="x","x",$AQ$2-'Indicator Date hidden'!AR56)</f>
        <v>x</v>
      </c>
      <c r="AR55" s="213">
        <f>IF('Indicator Date hidden'!AS56="x","x",$AR$2-'Indicator Date hidden'!AS56)</f>
        <v>0</v>
      </c>
      <c r="AS55" s="213">
        <f>IF('Indicator Date hidden'!AT56="x","x",$AS$2-'Indicator Date hidden'!AT56)</f>
        <v>2</v>
      </c>
      <c r="AT55" s="213">
        <f>IF('Indicator Date hidden'!AU56="x","x",$AT$2-'Indicator Date hidden'!AU56)</f>
        <v>0</v>
      </c>
      <c r="AU55" s="213">
        <f>IF('Indicator Date hidden'!AV56="x","x",$AU$2-'Indicator Date hidden'!AV56)</f>
        <v>1</v>
      </c>
      <c r="AV55" s="213">
        <f>IF('Indicator Date hidden'!AW56="x","x",$AV$2-'Indicator Date hidden'!AW56)</f>
        <v>0</v>
      </c>
      <c r="AW55" s="213">
        <f>IF('Indicator Date hidden'!AX56="x","x",$AW$2-'Indicator Date hidden'!AX56)</f>
        <v>0</v>
      </c>
      <c r="AX55" s="213">
        <f>IF('Indicator Date hidden'!AY56="x","x",$AX$2-'Indicator Date hidden'!AY56)</f>
        <v>0</v>
      </c>
      <c r="AY55" s="213">
        <f>IF('Indicator Date hidden'!AZ56="x","x",$AY$2-'Indicator Date hidden'!AZ56)</f>
        <v>0</v>
      </c>
      <c r="AZ55" s="213">
        <f>IF('Indicator Date hidden'!BA56="x","x",$AZ$2-'Indicator Date hidden'!BA56)</f>
        <v>0</v>
      </c>
      <c r="BA55">
        <f t="shared" si="5"/>
        <v>8</v>
      </c>
      <c r="BB55" s="21">
        <f t="shared" si="6"/>
        <v>0.18604651162790697</v>
      </c>
      <c r="BC55">
        <f t="shared" si="7"/>
        <v>4</v>
      </c>
      <c r="BD55" s="21">
        <f t="shared" si="8"/>
        <v>0.69066243743802314</v>
      </c>
      <c r="BE55" s="283">
        <f t="shared" si="9"/>
        <v>0</v>
      </c>
    </row>
    <row r="56" spans="1:57" x14ac:dyDescent="0.35">
      <c r="A56" t="s">
        <v>8303</v>
      </c>
      <c r="B56" s="213">
        <f>IF('Indicator Date hidden'!C57="x","x",$B$2-'Indicator Date hidden'!C57)</f>
        <v>0</v>
      </c>
      <c r="C56" s="213">
        <f>IF('Indicator Date hidden'!D57="x","x",$C$2-'Indicator Date hidden'!D57)</f>
        <v>0</v>
      </c>
      <c r="D56" s="213">
        <f>IF('Indicator Date hidden'!E57="x","x",$D$2-'Indicator Date hidden'!E57)</f>
        <v>0</v>
      </c>
      <c r="E56" s="213">
        <f>IF('Indicator Date hidden'!F57="x","x",$E$2-'Indicator Date hidden'!F57)</f>
        <v>0</v>
      </c>
      <c r="F56" s="213">
        <f>IF('Indicator Date hidden'!G57="x","x",$F$2-'Indicator Date hidden'!G57)</f>
        <v>0</v>
      </c>
      <c r="G56" s="213">
        <f>IF('Indicator Date hidden'!H57="x","x",$G$2-'Indicator Date hidden'!H57)</f>
        <v>0</v>
      </c>
      <c r="H56" s="213">
        <f>IF('Indicator Date hidden'!I57="x","x",$H$2-'Indicator Date hidden'!I57)</f>
        <v>0</v>
      </c>
      <c r="I56" s="213">
        <f>IF('Indicator Date hidden'!J57="x","x",$I$2-'Indicator Date hidden'!J57)</f>
        <v>0</v>
      </c>
      <c r="J56" s="213">
        <f>IF('Indicator Date hidden'!K57="x","x",$J$2-'Indicator Date hidden'!K57)</f>
        <v>0</v>
      </c>
      <c r="K56" s="213">
        <f>IF('Indicator Date hidden'!L57="x","x",$K$2-'Indicator Date hidden'!L57)</f>
        <v>0</v>
      </c>
      <c r="L56" s="213">
        <f>IF('Indicator Date hidden'!M57="x","x",$L$2-'Indicator Date hidden'!M57)</f>
        <v>0</v>
      </c>
      <c r="M56" s="213">
        <f>IF('Indicator Date hidden'!N57="x","x",$M$2-'Indicator Date hidden'!N57)</f>
        <v>0</v>
      </c>
      <c r="N56" s="213">
        <f>IF('Indicator Date hidden'!O57="x","x",$N$2-'Indicator Date hidden'!O57)</f>
        <v>0</v>
      </c>
      <c r="O56" s="213">
        <f>IF('Indicator Date hidden'!P57="x","x",$O$2-'Indicator Date hidden'!P57)</f>
        <v>0</v>
      </c>
      <c r="P56" s="213">
        <f>IF('Indicator Date hidden'!Q57="x","x",$P$2-'Indicator Date hidden'!Q57)</f>
        <v>0</v>
      </c>
      <c r="Q56" s="213" t="str">
        <f>IF('Indicator Date hidden'!R57="x","x",$Q$2-'Indicator Date hidden'!R57)</f>
        <v>x</v>
      </c>
      <c r="R56" s="213">
        <f>IF('Indicator Date hidden'!S57="x","x",$R$2-'Indicator Date hidden'!S57)</f>
        <v>0</v>
      </c>
      <c r="S56" s="213">
        <f>IF('Indicator Date hidden'!T57="x","x",$S$2-'Indicator Date hidden'!T57)</f>
        <v>0</v>
      </c>
      <c r="T56" s="213">
        <f>IF('Indicator Date hidden'!U57="x","x",$T$2-'Indicator Date hidden'!U57)</f>
        <v>0</v>
      </c>
      <c r="U56" s="213" t="str">
        <f>IF('Indicator Date hidden'!V57="x","x",$U$2-'Indicator Date hidden'!V57)</f>
        <v>x</v>
      </c>
      <c r="V56" s="213">
        <f>IF('Indicator Date hidden'!W57="x","x",$V$2-'Indicator Date hidden'!W57)</f>
        <v>0</v>
      </c>
      <c r="W56" s="213">
        <f>IF('Indicator Date hidden'!X57="x","x",$W$2-'Indicator Date hidden'!X57)</f>
        <v>4</v>
      </c>
      <c r="X56" s="213" t="str">
        <f>IF('Indicator Date hidden'!Y57="x","x",$X$2-'Indicator Date hidden'!Y57)</f>
        <v>x</v>
      </c>
      <c r="Y56" s="213">
        <f>IF('Indicator Date hidden'!Z57="x","x",$Y$2-'Indicator Date hidden'!Z57)</f>
        <v>0</v>
      </c>
      <c r="Z56" s="213">
        <f>IF('Indicator Date hidden'!AA57="x","x",$Z$2-'Indicator Date hidden'!AA57)</f>
        <v>0</v>
      </c>
      <c r="AA56" s="213">
        <f>IF('Indicator Date hidden'!AB57="x","x",$AA$2-'Indicator Date hidden'!AB57)</f>
        <v>0</v>
      </c>
      <c r="AB56" s="213">
        <f>IF('Indicator Date hidden'!AC57="x","x",$AB$2-'Indicator Date hidden'!AC57)</f>
        <v>0</v>
      </c>
      <c r="AC56" s="213">
        <f>IF('Indicator Date hidden'!AD57="x","x",$AC$2-'Indicator Date hidden'!AD57)</f>
        <v>0</v>
      </c>
      <c r="AD56" s="213">
        <f>IF('Indicator Date hidden'!AE57="x","x",$AD$2-'Indicator Date hidden'!AE57)</f>
        <v>0</v>
      </c>
      <c r="AE56" s="213" t="str">
        <f>IF('Indicator Date hidden'!AF57="x","x",$AE$2-'Indicator Date hidden'!AF57)</f>
        <v>x</v>
      </c>
      <c r="AF56" s="213" t="str">
        <f>IF('Indicator Date hidden'!AG57="x","x",$AF$2-'Indicator Date hidden'!AG57)</f>
        <v>x</v>
      </c>
      <c r="AG56" s="213">
        <f>IF('Indicator Date hidden'!AH57="x","x",$AG$2-'Indicator Date hidden'!AH57)</f>
        <v>0</v>
      </c>
      <c r="AH56" s="213">
        <f>IF('Indicator Date hidden'!AI57="x","x",$AH$2-'Indicator Date hidden'!AI57)</f>
        <v>0</v>
      </c>
      <c r="AI56" s="213">
        <f>IF('Indicator Date hidden'!AJ57="x","x",$AI$2-'Indicator Date hidden'!AJ57)</f>
        <v>0</v>
      </c>
      <c r="AJ56" s="213" t="str">
        <f>IF('Indicator Date hidden'!AK57="x","x",$AJ$2-'Indicator Date hidden'!AK57)</f>
        <v>x</v>
      </c>
      <c r="AK56" s="213">
        <f>IF('Indicator Date hidden'!AL57="x","x",$AK$2-'Indicator Date hidden'!AL57)</f>
        <v>1</v>
      </c>
      <c r="AL56" s="213">
        <f>IF('Indicator Date hidden'!AM57="x","x",$AL$2-'Indicator Date hidden'!AM57)</f>
        <v>0</v>
      </c>
      <c r="AM56" s="213">
        <f>IF('Indicator Date hidden'!AN57="x","x",$AM$2-'Indicator Date hidden'!AN57)</f>
        <v>0</v>
      </c>
      <c r="AN56" s="213">
        <f>IF('Indicator Date hidden'!AO57="x","x",$AN$2-'Indicator Date hidden'!AO57)</f>
        <v>0</v>
      </c>
      <c r="AO56" s="213" t="str">
        <f>IF('Indicator Date hidden'!AP57="x","x",$AO$2-'Indicator Date hidden'!AP57)</f>
        <v>x</v>
      </c>
      <c r="AP56" s="213" t="str">
        <f>IF('Indicator Date hidden'!AQ57="x","x",$AP$2-'Indicator Date hidden'!AQ57)</f>
        <v>x</v>
      </c>
      <c r="AQ56" s="213" t="str">
        <f>IF('Indicator Date hidden'!AR57="x","x",$AQ$2-'Indicator Date hidden'!AR57)</f>
        <v>x</v>
      </c>
      <c r="AR56" s="213">
        <f>IF('Indicator Date hidden'!AS57="x","x",$AR$2-'Indicator Date hidden'!AS57)</f>
        <v>0</v>
      </c>
      <c r="AS56" s="213">
        <f>IF('Indicator Date hidden'!AT57="x","x",$AS$2-'Indicator Date hidden'!AT57)</f>
        <v>0</v>
      </c>
      <c r="AT56" s="213">
        <f>IF('Indicator Date hidden'!AU57="x","x",$AT$2-'Indicator Date hidden'!AU57)</f>
        <v>0</v>
      </c>
      <c r="AU56" s="213">
        <f>IF('Indicator Date hidden'!AV57="x","x",$AU$2-'Indicator Date hidden'!AV57)</f>
        <v>1</v>
      </c>
      <c r="AV56" s="213">
        <f>IF('Indicator Date hidden'!AW57="x","x",$AV$2-'Indicator Date hidden'!AW57)</f>
        <v>0</v>
      </c>
      <c r="AW56" s="213">
        <f>IF('Indicator Date hidden'!AX57="x","x",$AW$2-'Indicator Date hidden'!AX57)</f>
        <v>0</v>
      </c>
      <c r="AX56" s="213">
        <f>IF('Indicator Date hidden'!AY57="x","x",$AX$2-'Indicator Date hidden'!AY57)</f>
        <v>0</v>
      </c>
      <c r="AY56" s="213">
        <f>IF('Indicator Date hidden'!AZ57="x","x",$AY$2-'Indicator Date hidden'!AZ57)</f>
        <v>0</v>
      </c>
      <c r="AZ56" s="213">
        <f>IF('Indicator Date hidden'!BA57="x","x",$AZ$2-'Indicator Date hidden'!BA57)</f>
        <v>0</v>
      </c>
      <c r="BA56">
        <f t="shared" si="5"/>
        <v>6</v>
      </c>
      <c r="BB56" s="21">
        <f t="shared" si="6"/>
        <v>0.14285714285714285</v>
      </c>
      <c r="BC56">
        <f t="shared" si="7"/>
        <v>3</v>
      </c>
      <c r="BD56" s="21">
        <f t="shared" si="8"/>
        <v>0.63887656499993994</v>
      </c>
      <c r="BE56" s="283">
        <f t="shared" si="9"/>
        <v>0</v>
      </c>
    </row>
    <row r="57" spans="1:57" x14ac:dyDescent="0.35">
      <c r="A57" t="s">
        <v>8306</v>
      </c>
      <c r="B57" s="213">
        <f>IF('Indicator Date hidden'!C58="x","x",$B$2-'Indicator Date hidden'!C58)</f>
        <v>0</v>
      </c>
      <c r="C57" s="213">
        <f>IF('Indicator Date hidden'!D58="x","x",$C$2-'Indicator Date hidden'!D58)</f>
        <v>0</v>
      </c>
      <c r="D57" s="213">
        <f>IF('Indicator Date hidden'!E58="x","x",$D$2-'Indicator Date hidden'!E58)</f>
        <v>0</v>
      </c>
      <c r="E57" s="213">
        <f>IF('Indicator Date hidden'!F58="x","x",$E$2-'Indicator Date hidden'!F58)</f>
        <v>0</v>
      </c>
      <c r="F57" s="213">
        <f>IF('Indicator Date hidden'!G58="x","x",$F$2-'Indicator Date hidden'!G58)</f>
        <v>0</v>
      </c>
      <c r="G57" s="213">
        <f>IF('Indicator Date hidden'!H58="x","x",$G$2-'Indicator Date hidden'!H58)</f>
        <v>0</v>
      </c>
      <c r="H57" s="213">
        <f>IF('Indicator Date hidden'!I58="x","x",$H$2-'Indicator Date hidden'!I58)</f>
        <v>0</v>
      </c>
      <c r="I57" s="213">
        <f>IF('Indicator Date hidden'!J58="x","x",$I$2-'Indicator Date hidden'!J58)</f>
        <v>0</v>
      </c>
      <c r="J57" s="213">
        <f>IF('Indicator Date hidden'!K58="x","x",$J$2-'Indicator Date hidden'!K58)</f>
        <v>0</v>
      </c>
      <c r="K57" s="213">
        <f>IF('Indicator Date hidden'!L58="x","x",$K$2-'Indicator Date hidden'!L58)</f>
        <v>0</v>
      </c>
      <c r="L57" s="213">
        <f>IF('Indicator Date hidden'!M58="x","x",$L$2-'Indicator Date hidden'!M58)</f>
        <v>0</v>
      </c>
      <c r="M57" s="213">
        <f>IF('Indicator Date hidden'!N58="x","x",$M$2-'Indicator Date hidden'!N58)</f>
        <v>0</v>
      </c>
      <c r="N57" s="213">
        <f>IF('Indicator Date hidden'!O58="x","x",$N$2-'Indicator Date hidden'!O58)</f>
        <v>0</v>
      </c>
      <c r="O57" s="213">
        <f>IF('Indicator Date hidden'!P58="x","x",$O$2-'Indicator Date hidden'!P58)</f>
        <v>0</v>
      </c>
      <c r="P57" s="213">
        <f>IF('Indicator Date hidden'!Q58="x","x",$P$2-'Indicator Date hidden'!Q58)</f>
        <v>0</v>
      </c>
      <c r="Q57" s="213" t="str">
        <f>IF('Indicator Date hidden'!R58="x","x",$Q$2-'Indicator Date hidden'!R58)</f>
        <v>x</v>
      </c>
      <c r="R57" s="213">
        <f>IF('Indicator Date hidden'!S58="x","x",$R$2-'Indicator Date hidden'!S58)</f>
        <v>0</v>
      </c>
      <c r="S57" s="213">
        <f>IF('Indicator Date hidden'!T58="x","x",$S$2-'Indicator Date hidden'!T58)</f>
        <v>0</v>
      </c>
      <c r="T57" s="213">
        <f>IF('Indicator Date hidden'!U58="x","x",$T$2-'Indicator Date hidden'!U58)</f>
        <v>0</v>
      </c>
      <c r="U57" s="213" t="str">
        <f>IF('Indicator Date hidden'!V58="x","x",$U$2-'Indicator Date hidden'!V58)</f>
        <v>x</v>
      </c>
      <c r="V57" s="213">
        <f>IF('Indicator Date hidden'!W58="x","x",$V$2-'Indicator Date hidden'!W58)</f>
        <v>0</v>
      </c>
      <c r="W57" s="213" t="str">
        <f>IF('Indicator Date hidden'!X58="x","x",$W$2-'Indicator Date hidden'!X58)</f>
        <v>x</v>
      </c>
      <c r="X57" s="213">
        <f>IF('Indicator Date hidden'!Y58="x","x",$X$2-'Indicator Date hidden'!Y58)</f>
        <v>2</v>
      </c>
      <c r="Y57" s="213">
        <f>IF('Indicator Date hidden'!Z58="x","x",$Y$2-'Indicator Date hidden'!Z58)</f>
        <v>0</v>
      </c>
      <c r="Z57" s="213">
        <f>IF('Indicator Date hidden'!AA58="x","x",$Z$2-'Indicator Date hidden'!AA58)</f>
        <v>0</v>
      </c>
      <c r="AA57" s="213">
        <f>IF('Indicator Date hidden'!AB58="x","x",$AA$2-'Indicator Date hidden'!AB58)</f>
        <v>1</v>
      </c>
      <c r="AB57" s="213">
        <f>IF('Indicator Date hidden'!AC58="x","x",$AB$2-'Indicator Date hidden'!AC58)</f>
        <v>0</v>
      </c>
      <c r="AC57" s="213">
        <f>IF('Indicator Date hidden'!AD58="x","x",$AC$2-'Indicator Date hidden'!AD58)</f>
        <v>0</v>
      </c>
      <c r="AD57" s="213" t="str">
        <f>IF('Indicator Date hidden'!AE58="x","x",$AD$2-'Indicator Date hidden'!AE58)</f>
        <v>x</v>
      </c>
      <c r="AE57" s="213">
        <f>IF('Indicator Date hidden'!AF58="x","x",$AE$2-'Indicator Date hidden'!AF58)</f>
        <v>0</v>
      </c>
      <c r="AF57" s="213">
        <f>IF('Indicator Date hidden'!AG58="x","x",$AF$2-'Indicator Date hidden'!AG58)</f>
        <v>1</v>
      </c>
      <c r="AG57" s="213">
        <f>IF('Indicator Date hidden'!AH58="x","x",$AG$2-'Indicator Date hidden'!AH58)</f>
        <v>0</v>
      </c>
      <c r="AH57" s="213">
        <f>IF('Indicator Date hidden'!AI58="x","x",$AH$2-'Indicator Date hidden'!AI58)</f>
        <v>0</v>
      </c>
      <c r="AI57" s="213">
        <f>IF('Indicator Date hidden'!AJ58="x","x",$AI$2-'Indicator Date hidden'!AJ58)</f>
        <v>0</v>
      </c>
      <c r="AJ57" s="213" t="str">
        <f>IF('Indicator Date hidden'!AK58="x","x",$AJ$2-'Indicator Date hidden'!AK58)</f>
        <v>x</v>
      </c>
      <c r="AK57" s="213">
        <f>IF('Indicator Date hidden'!AL58="x","x",$AK$2-'Indicator Date hidden'!AL58)</f>
        <v>1</v>
      </c>
      <c r="AL57" s="213">
        <f>IF('Indicator Date hidden'!AM58="x","x",$AL$2-'Indicator Date hidden'!AM58)</f>
        <v>0</v>
      </c>
      <c r="AM57" s="213">
        <f>IF('Indicator Date hidden'!AN58="x","x",$AM$2-'Indicator Date hidden'!AN58)</f>
        <v>0</v>
      </c>
      <c r="AN57" s="213">
        <f>IF('Indicator Date hidden'!AO58="x","x",$AN$2-'Indicator Date hidden'!AO58)</f>
        <v>0</v>
      </c>
      <c r="AO57" s="213">
        <f>IF('Indicator Date hidden'!AP58="x","x",$AO$2-'Indicator Date hidden'!AP58)</f>
        <v>0</v>
      </c>
      <c r="AP57" s="213">
        <f>IF('Indicator Date hidden'!AQ58="x","x",$AP$2-'Indicator Date hidden'!AQ58)</f>
        <v>0</v>
      </c>
      <c r="AQ57" s="213" t="str">
        <f>IF('Indicator Date hidden'!AR58="x","x",$AQ$2-'Indicator Date hidden'!AR58)</f>
        <v>x</v>
      </c>
      <c r="AR57" s="213">
        <f>IF('Indicator Date hidden'!AS58="x","x",$AR$2-'Indicator Date hidden'!AS58)</f>
        <v>0</v>
      </c>
      <c r="AS57" s="213">
        <f>IF('Indicator Date hidden'!AT58="x","x",$AS$2-'Indicator Date hidden'!AT58)</f>
        <v>0</v>
      </c>
      <c r="AT57" s="213">
        <f>IF('Indicator Date hidden'!AU58="x","x",$AT$2-'Indicator Date hidden'!AU58)</f>
        <v>0</v>
      </c>
      <c r="AU57" s="213">
        <f>IF('Indicator Date hidden'!AV58="x","x",$AU$2-'Indicator Date hidden'!AV58)</f>
        <v>3</v>
      </c>
      <c r="AV57" s="213">
        <f>IF('Indicator Date hidden'!AW58="x","x",$AV$2-'Indicator Date hidden'!AW58)</f>
        <v>0</v>
      </c>
      <c r="AW57" s="213">
        <f>IF('Indicator Date hidden'!AX58="x","x",$AW$2-'Indicator Date hidden'!AX58)</f>
        <v>0</v>
      </c>
      <c r="AX57" s="213">
        <f>IF('Indicator Date hidden'!AY58="x","x",$AX$2-'Indicator Date hidden'!AY58)</f>
        <v>0</v>
      </c>
      <c r="AY57" s="213">
        <f>IF('Indicator Date hidden'!AZ58="x","x",$AY$2-'Indicator Date hidden'!AZ58)</f>
        <v>0</v>
      </c>
      <c r="AZ57" s="213">
        <f>IF('Indicator Date hidden'!BA58="x","x",$AZ$2-'Indicator Date hidden'!BA58)</f>
        <v>0</v>
      </c>
      <c r="BA57">
        <f t="shared" si="5"/>
        <v>8</v>
      </c>
      <c r="BB57" s="21">
        <f t="shared" si="6"/>
        <v>0.17777777777777778</v>
      </c>
      <c r="BC57">
        <f t="shared" si="7"/>
        <v>5</v>
      </c>
      <c r="BD57" s="21">
        <f t="shared" si="8"/>
        <v>0.56916659888291987</v>
      </c>
      <c r="BE57" s="283">
        <f t="shared" si="9"/>
        <v>0</v>
      </c>
    </row>
    <row r="58" spans="1:57" x14ac:dyDescent="0.35">
      <c r="A58" t="s">
        <v>8307</v>
      </c>
      <c r="B58" s="213">
        <f>IF('Indicator Date hidden'!C59="x","x",$B$2-'Indicator Date hidden'!C59)</f>
        <v>0</v>
      </c>
      <c r="C58" s="213">
        <f>IF('Indicator Date hidden'!D59="x","x",$C$2-'Indicator Date hidden'!D59)</f>
        <v>0</v>
      </c>
      <c r="D58" s="213">
        <f>IF('Indicator Date hidden'!E59="x","x",$D$2-'Indicator Date hidden'!E59)</f>
        <v>0</v>
      </c>
      <c r="E58" s="213">
        <f>IF('Indicator Date hidden'!F59="x","x",$E$2-'Indicator Date hidden'!F59)</f>
        <v>0</v>
      </c>
      <c r="F58" s="213">
        <f>IF('Indicator Date hidden'!G59="x","x",$F$2-'Indicator Date hidden'!G59)</f>
        <v>0</v>
      </c>
      <c r="G58" s="213">
        <f>IF('Indicator Date hidden'!H59="x","x",$G$2-'Indicator Date hidden'!H59)</f>
        <v>0</v>
      </c>
      <c r="H58" s="213">
        <f>IF('Indicator Date hidden'!I59="x","x",$H$2-'Indicator Date hidden'!I59)</f>
        <v>0</v>
      </c>
      <c r="I58" s="213">
        <f>IF('Indicator Date hidden'!J59="x","x",$I$2-'Indicator Date hidden'!J59)</f>
        <v>0</v>
      </c>
      <c r="J58" s="213">
        <f>IF('Indicator Date hidden'!K59="x","x",$J$2-'Indicator Date hidden'!K59)</f>
        <v>0</v>
      </c>
      <c r="K58" s="213">
        <f>IF('Indicator Date hidden'!L59="x","x",$K$2-'Indicator Date hidden'!L59)</f>
        <v>0</v>
      </c>
      <c r="L58" s="213">
        <f>IF('Indicator Date hidden'!M59="x","x",$L$2-'Indicator Date hidden'!M59)</f>
        <v>0</v>
      </c>
      <c r="M58" s="213">
        <f>IF('Indicator Date hidden'!N59="x","x",$M$2-'Indicator Date hidden'!N59)</f>
        <v>0</v>
      </c>
      <c r="N58" s="213">
        <f>IF('Indicator Date hidden'!O59="x","x",$N$2-'Indicator Date hidden'!O59)</f>
        <v>0</v>
      </c>
      <c r="O58" s="213">
        <f>IF('Indicator Date hidden'!P59="x","x",$O$2-'Indicator Date hidden'!P59)</f>
        <v>0</v>
      </c>
      <c r="P58" s="213">
        <f>IF('Indicator Date hidden'!Q59="x","x",$P$2-'Indicator Date hidden'!Q59)</f>
        <v>0</v>
      </c>
      <c r="Q58" s="213">
        <f>IF('Indicator Date hidden'!R59="x","x",$Q$2-'Indicator Date hidden'!R59)</f>
        <v>3</v>
      </c>
      <c r="R58" s="213">
        <f>IF('Indicator Date hidden'!S59="x","x",$R$2-'Indicator Date hidden'!S59)</f>
        <v>0</v>
      </c>
      <c r="S58" s="213">
        <f>IF('Indicator Date hidden'!T59="x","x",$S$2-'Indicator Date hidden'!T59)</f>
        <v>0</v>
      </c>
      <c r="T58" s="213">
        <f>IF('Indicator Date hidden'!U59="x","x",$T$2-'Indicator Date hidden'!U59)</f>
        <v>0</v>
      </c>
      <c r="U58" s="213">
        <f>IF('Indicator Date hidden'!V59="x","x",$U$2-'Indicator Date hidden'!V59)</f>
        <v>0</v>
      </c>
      <c r="V58" s="213">
        <f>IF('Indicator Date hidden'!W59="x","x",$V$2-'Indicator Date hidden'!W59)</f>
        <v>0</v>
      </c>
      <c r="W58" s="213">
        <f>IF('Indicator Date hidden'!X59="x","x",$W$2-'Indicator Date hidden'!X59)</f>
        <v>0</v>
      </c>
      <c r="X58" s="213">
        <f>IF('Indicator Date hidden'!Y59="x","x",$X$2-'Indicator Date hidden'!Y59)</f>
        <v>4</v>
      </c>
      <c r="Y58" s="213">
        <f>IF('Indicator Date hidden'!Z59="x","x",$Y$2-'Indicator Date hidden'!Z59)</f>
        <v>0</v>
      </c>
      <c r="Z58" s="213">
        <f>IF('Indicator Date hidden'!AA59="x","x",$Z$2-'Indicator Date hidden'!AA59)</f>
        <v>0</v>
      </c>
      <c r="AA58" s="213">
        <f>IF('Indicator Date hidden'!AB59="x","x",$AA$2-'Indicator Date hidden'!AB59)</f>
        <v>0</v>
      </c>
      <c r="AB58" s="213">
        <f>IF('Indicator Date hidden'!AC59="x","x",$AB$2-'Indicator Date hidden'!AC59)</f>
        <v>0</v>
      </c>
      <c r="AC58" s="213">
        <f>IF('Indicator Date hidden'!AD59="x","x",$AC$2-'Indicator Date hidden'!AD59)</f>
        <v>0</v>
      </c>
      <c r="AD58" s="213">
        <f>IF('Indicator Date hidden'!AE59="x","x",$AD$2-'Indicator Date hidden'!AE59)</f>
        <v>0</v>
      </c>
      <c r="AE58" s="213">
        <f>IF('Indicator Date hidden'!AF59="x","x",$AE$2-'Indicator Date hidden'!AF59)</f>
        <v>0</v>
      </c>
      <c r="AF58" s="213">
        <f>IF('Indicator Date hidden'!AG59="x","x",$AF$2-'Indicator Date hidden'!AG59)</f>
        <v>3</v>
      </c>
      <c r="AG58" s="213">
        <f>IF('Indicator Date hidden'!AH59="x","x",$AG$2-'Indicator Date hidden'!AH59)</f>
        <v>0</v>
      </c>
      <c r="AH58" s="213">
        <f>IF('Indicator Date hidden'!AI59="x","x",$AH$2-'Indicator Date hidden'!AI59)</f>
        <v>0</v>
      </c>
      <c r="AI58" s="213">
        <f>IF('Indicator Date hidden'!AJ59="x","x",$AI$2-'Indicator Date hidden'!AJ59)</f>
        <v>0</v>
      </c>
      <c r="AJ58" s="213">
        <f>IF('Indicator Date hidden'!AK59="x","x",$AJ$2-'Indicator Date hidden'!AK59)</f>
        <v>1</v>
      </c>
      <c r="AK58" s="213">
        <f>IF('Indicator Date hidden'!AL59="x","x",$AK$2-'Indicator Date hidden'!AL59)</f>
        <v>0</v>
      </c>
      <c r="AL58" s="213">
        <f>IF('Indicator Date hidden'!AM59="x","x",$AL$2-'Indicator Date hidden'!AM59)</f>
        <v>0</v>
      </c>
      <c r="AM58" s="213">
        <f>IF('Indicator Date hidden'!AN59="x","x",$AM$2-'Indicator Date hidden'!AN59)</f>
        <v>0</v>
      </c>
      <c r="AN58" s="213">
        <f>IF('Indicator Date hidden'!AO59="x","x",$AN$2-'Indicator Date hidden'!AO59)</f>
        <v>0</v>
      </c>
      <c r="AO58" s="213">
        <f>IF('Indicator Date hidden'!AP59="x","x",$AO$2-'Indicator Date hidden'!AP59)</f>
        <v>0</v>
      </c>
      <c r="AP58" s="213">
        <f>IF('Indicator Date hidden'!AQ59="x","x",$AP$2-'Indicator Date hidden'!AQ59)</f>
        <v>0</v>
      </c>
      <c r="AQ58" s="213">
        <f>IF('Indicator Date hidden'!AR59="x","x",$AQ$2-'Indicator Date hidden'!AR59)</f>
        <v>0</v>
      </c>
      <c r="AR58" s="213">
        <f>IF('Indicator Date hidden'!AS59="x","x",$AR$2-'Indicator Date hidden'!AS59)</f>
        <v>0</v>
      </c>
      <c r="AS58" s="213">
        <f>IF('Indicator Date hidden'!AT59="x","x",$AS$2-'Indicator Date hidden'!AT59)</f>
        <v>0</v>
      </c>
      <c r="AT58" s="213">
        <f>IF('Indicator Date hidden'!AU59="x","x",$AT$2-'Indicator Date hidden'!AU59)</f>
        <v>0</v>
      </c>
      <c r="AU58" s="213">
        <f>IF('Indicator Date hidden'!AV59="x","x",$AU$2-'Indicator Date hidden'!AV59)</f>
        <v>7</v>
      </c>
      <c r="AV58" s="213">
        <f>IF('Indicator Date hidden'!AW59="x","x",$AV$2-'Indicator Date hidden'!AW59)</f>
        <v>0</v>
      </c>
      <c r="AW58" s="213">
        <f>IF('Indicator Date hidden'!AX59="x","x",$AW$2-'Indicator Date hidden'!AX59)</f>
        <v>0</v>
      </c>
      <c r="AX58" s="213">
        <f>IF('Indicator Date hidden'!AY59="x","x",$AX$2-'Indicator Date hidden'!AY59)</f>
        <v>0</v>
      </c>
      <c r="AY58" s="213">
        <f>IF('Indicator Date hidden'!AZ59="x","x",$AY$2-'Indicator Date hidden'!AZ59)</f>
        <v>0</v>
      </c>
      <c r="AZ58" s="213">
        <f>IF('Indicator Date hidden'!BA59="x","x",$AZ$2-'Indicator Date hidden'!BA59)</f>
        <v>0</v>
      </c>
      <c r="BA58">
        <f t="shared" si="5"/>
        <v>18</v>
      </c>
      <c r="BB58" s="21">
        <f t="shared" si="6"/>
        <v>0.35294117647058826</v>
      </c>
      <c r="BC58">
        <f t="shared" si="7"/>
        <v>5</v>
      </c>
      <c r="BD58" s="21">
        <f t="shared" si="8"/>
        <v>1.2338927625531195</v>
      </c>
      <c r="BE58" s="283">
        <f t="shared" si="9"/>
        <v>0</v>
      </c>
    </row>
    <row r="59" spans="1:57" x14ac:dyDescent="0.35">
      <c r="A59" t="s">
        <v>8311</v>
      </c>
      <c r="B59" s="213">
        <f>IF('Indicator Date hidden'!C60="x","x",$B$2-'Indicator Date hidden'!C60)</f>
        <v>0</v>
      </c>
      <c r="C59" s="213">
        <f>IF('Indicator Date hidden'!D60="x","x",$C$2-'Indicator Date hidden'!D60)</f>
        <v>0</v>
      </c>
      <c r="D59" s="213">
        <f>IF('Indicator Date hidden'!E60="x","x",$D$2-'Indicator Date hidden'!E60)</f>
        <v>0</v>
      </c>
      <c r="E59" s="213">
        <f>IF('Indicator Date hidden'!F60="x","x",$E$2-'Indicator Date hidden'!F60)</f>
        <v>0</v>
      </c>
      <c r="F59" s="213">
        <f>IF('Indicator Date hidden'!G60="x","x",$F$2-'Indicator Date hidden'!G60)</f>
        <v>0</v>
      </c>
      <c r="G59" s="213">
        <f>IF('Indicator Date hidden'!H60="x","x",$G$2-'Indicator Date hidden'!H60)</f>
        <v>0</v>
      </c>
      <c r="H59" s="213">
        <f>IF('Indicator Date hidden'!I60="x","x",$H$2-'Indicator Date hidden'!I60)</f>
        <v>0</v>
      </c>
      <c r="I59" s="213">
        <f>IF('Indicator Date hidden'!J60="x","x",$I$2-'Indicator Date hidden'!J60)</f>
        <v>0</v>
      </c>
      <c r="J59" s="213">
        <f>IF('Indicator Date hidden'!K60="x","x",$J$2-'Indicator Date hidden'!K60)</f>
        <v>0</v>
      </c>
      <c r="K59" s="213">
        <f>IF('Indicator Date hidden'!L60="x","x",$K$2-'Indicator Date hidden'!L60)</f>
        <v>0</v>
      </c>
      <c r="L59" s="213">
        <f>IF('Indicator Date hidden'!M60="x","x",$L$2-'Indicator Date hidden'!M60)</f>
        <v>0</v>
      </c>
      <c r="M59" s="213">
        <f>IF('Indicator Date hidden'!N60="x","x",$M$2-'Indicator Date hidden'!N60)</f>
        <v>0</v>
      </c>
      <c r="N59" s="213">
        <f>IF('Indicator Date hidden'!O60="x","x",$N$2-'Indicator Date hidden'!O60)</f>
        <v>0</v>
      </c>
      <c r="O59" s="213">
        <f>IF('Indicator Date hidden'!P60="x","x",$O$2-'Indicator Date hidden'!P60)</f>
        <v>0</v>
      </c>
      <c r="P59" s="213">
        <f>IF('Indicator Date hidden'!Q60="x","x",$P$2-'Indicator Date hidden'!Q60)</f>
        <v>0</v>
      </c>
      <c r="Q59" s="213" t="str">
        <f>IF('Indicator Date hidden'!R60="x","x",$Q$2-'Indicator Date hidden'!R60)</f>
        <v>x</v>
      </c>
      <c r="R59" s="213">
        <f>IF('Indicator Date hidden'!S60="x","x",$R$2-'Indicator Date hidden'!S60)</f>
        <v>0</v>
      </c>
      <c r="S59" s="213">
        <f>IF('Indicator Date hidden'!T60="x","x",$S$2-'Indicator Date hidden'!T60)</f>
        <v>0</v>
      </c>
      <c r="T59" s="213">
        <f>IF('Indicator Date hidden'!U60="x","x",$T$2-'Indicator Date hidden'!U60)</f>
        <v>0</v>
      </c>
      <c r="U59" s="213">
        <f>IF('Indicator Date hidden'!V60="x","x",$U$2-'Indicator Date hidden'!V60)</f>
        <v>0</v>
      </c>
      <c r="V59" s="213">
        <f>IF('Indicator Date hidden'!W60="x","x",$V$2-'Indicator Date hidden'!W60)</f>
        <v>0</v>
      </c>
      <c r="W59" s="213">
        <f>IF('Indicator Date hidden'!X60="x","x",$W$2-'Indicator Date hidden'!X60)</f>
        <v>10</v>
      </c>
      <c r="X59" s="213">
        <f>IF('Indicator Date hidden'!Y60="x","x",$X$2-'Indicator Date hidden'!Y60)</f>
        <v>4</v>
      </c>
      <c r="Y59" s="213">
        <f>IF('Indicator Date hidden'!Z60="x","x",$Y$2-'Indicator Date hidden'!Z60)</f>
        <v>0</v>
      </c>
      <c r="Z59" s="213">
        <f>IF('Indicator Date hidden'!AA60="x","x",$Z$2-'Indicator Date hidden'!AA60)</f>
        <v>0</v>
      </c>
      <c r="AA59" s="213">
        <f>IF('Indicator Date hidden'!AB60="x","x",$AA$2-'Indicator Date hidden'!AB60)</f>
        <v>0</v>
      </c>
      <c r="AB59" s="213">
        <f>IF('Indicator Date hidden'!AC60="x","x",$AB$2-'Indicator Date hidden'!AC60)</f>
        <v>0</v>
      </c>
      <c r="AC59" s="213">
        <f>IF('Indicator Date hidden'!AD60="x","x",$AC$2-'Indicator Date hidden'!AD60)</f>
        <v>0</v>
      </c>
      <c r="AD59" s="213" t="str">
        <f>IF('Indicator Date hidden'!AE60="x","x",$AD$2-'Indicator Date hidden'!AE60)</f>
        <v>x</v>
      </c>
      <c r="AE59" s="213">
        <f>IF('Indicator Date hidden'!AF60="x","x",$AE$2-'Indicator Date hidden'!AF60)</f>
        <v>0</v>
      </c>
      <c r="AF59" s="213">
        <f>IF('Indicator Date hidden'!AG60="x","x",$AF$2-'Indicator Date hidden'!AG60)</f>
        <v>5</v>
      </c>
      <c r="AG59" s="213">
        <f>IF('Indicator Date hidden'!AH60="x","x",$AG$2-'Indicator Date hidden'!AH60)</f>
        <v>0</v>
      </c>
      <c r="AH59" s="213">
        <f>IF('Indicator Date hidden'!AI60="x","x",$AH$2-'Indicator Date hidden'!AI60)</f>
        <v>0</v>
      </c>
      <c r="AI59" s="213">
        <f>IF('Indicator Date hidden'!AJ60="x","x",$AI$2-'Indicator Date hidden'!AJ60)</f>
        <v>0</v>
      </c>
      <c r="AJ59" s="213" t="str">
        <f>IF('Indicator Date hidden'!AK60="x","x",$AJ$2-'Indicator Date hidden'!AK60)</f>
        <v>x</v>
      </c>
      <c r="AK59" s="213">
        <f>IF('Indicator Date hidden'!AL60="x","x",$AK$2-'Indicator Date hidden'!AL60)</f>
        <v>1</v>
      </c>
      <c r="AL59" s="213">
        <f>IF('Indicator Date hidden'!AM60="x","x",$AL$2-'Indicator Date hidden'!AM60)</f>
        <v>0</v>
      </c>
      <c r="AM59" s="213">
        <f>IF('Indicator Date hidden'!AN60="x","x",$AM$2-'Indicator Date hidden'!AN60)</f>
        <v>0</v>
      </c>
      <c r="AN59" s="213">
        <f>IF('Indicator Date hidden'!AO60="x","x",$AN$2-'Indicator Date hidden'!AO60)</f>
        <v>0</v>
      </c>
      <c r="AO59" s="213">
        <f>IF('Indicator Date hidden'!AP60="x","x",$AO$2-'Indicator Date hidden'!AP60)</f>
        <v>0</v>
      </c>
      <c r="AP59" s="213">
        <f>IF('Indicator Date hidden'!AQ60="x","x",$AP$2-'Indicator Date hidden'!AQ60)</f>
        <v>0</v>
      </c>
      <c r="AQ59" s="213">
        <f>IF('Indicator Date hidden'!AR60="x","x",$AQ$2-'Indicator Date hidden'!AR60)</f>
        <v>0</v>
      </c>
      <c r="AR59" s="213">
        <f>IF('Indicator Date hidden'!AS60="x","x",$AR$2-'Indicator Date hidden'!AS60)</f>
        <v>0</v>
      </c>
      <c r="AS59" s="213" t="str">
        <f>IF('Indicator Date hidden'!AT60="x","x",$AS$2-'Indicator Date hidden'!AT60)</f>
        <v>x</v>
      </c>
      <c r="AT59" s="213">
        <f>IF('Indicator Date hidden'!AU60="x","x",$AT$2-'Indicator Date hidden'!AU60)</f>
        <v>0</v>
      </c>
      <c r="AU59" s="213" t="str">
        <f>IF('Indicator Date hidden'!AV60="x","x",$AU$2-'Indicator Date hidden'!AV60)</f>
        <v>x</v>
      </c>
      <c r="AV59" s="213">
        <f>IF('Indicator Date hidden'!AW60="x","x",$AV$2-'Indicator Date hidden'!AW60)</f>
        <v>0</v>
      </c>
      <c r="AW59" s="213">
        <f>IF('Indicator Date hidden'!AX60="x","x",$AW$2-'Indicator Date hidden'!AX60)</f>
        <v>0</v>
      </c>
      <c r="AX59" s="213">
        <f>IF('Indicator Date hidden'!AY60="x","x",$AX$2-'Indicator Date hidden'!AY60)</f>
        <v>0</v>
      </c>
      <c r="AY59" s="213">
        <f>IF('Indicator Date hidden'!AZ60="x","x",$AY$2-'Indicator Date hidden'!AZ60)</f>
        <v>0</v>
      </c>
      <c r="AZ59" s="213">
        <f>IF('Indicator Date hidden'!BA60="x","x",$AZ$2-'Indicator Date hidden'!BA60)</f>
        <v>0</v>
      </c>
      <c r="BA59">
        <f t="shared" si="5"/>
        <v>20</v>
      </c>
      <c r="BB59" s="21">
        <f t="shared" si="6"/>
        <v>0.43478260869565216</v>
      </c>
      <c r="BC59">
        <f t="shared" si="7"/>
        <v>4</v>
      </c>
      <c r="BD59" s="21">
        <f t="shared" si="8"/>
        <v>1.702327995691469</v>
      </c>
      <c r="BE59" s="283">
        <f t="shared" si="9"/>
        <v>0</v>
      </c>
    </row>
    <row r="60" spans="1:57" x14ac:dyDescent="0.35">
      <c r="A60" t="s">
        <v>8309</v>
      </c>
      <c r="B60" s="213">
        <f>IF('Indicator Date hidden'!C61="x","x",$B$2-'Indicator Date hidden'!C61)</f>
        <v>0</v>
      </c>
      <c r="C60" s="213">
        <f>IF('Indicator Date hidden'!D61="x","x",$C$2-'Indicator Date hidden'!D61)</f>
        <v>0</v>
      </c>
      <c r="D60" s="213">
        <f>IF('Indicator Date hidden'!E61="x","x",$D$2-'Indicator Date hidden'!E61)</f>
        <v>0</v>
      </c>
      <c r="E60" s="213">
        <f>IF('Indicator Date hidden'!F61="x","x",$E$2-'Indicator Date hidden'!F61)</f>
        <v>0</v>
      </c>
      <c r="F60" s="213">
        <f>IF('Indicator Date hidden'!G61="x","x",$F$2-'Indicator Date hidden'!G61)</f>
        <v>0</v>
      </c>
      <c r="G60" s="213">
        <f>IF('Indicator Date hidden'!H61="x","x",$G$2-'Indicator Date hidden'!H61)</f>
        <v>0</v>
      </c>
      <c r="H60" s="213">
        <f>IF('Indicator Date hidden'!I61="x","x",$H$2-'Indicator Date hidden'!I61)</f>
        <v>0</v>
      </c>
      <c r="I60" s="213">
        <f>IF('Indicator Date hidden'!J61="x","x",$I$2-'Indicator Date hidden'!J61)</f>
        <v>0</v>
      </c>
      <c r="J60" s="213">
        <f>IF('Indicator Date hidden'!K61="x","x",$J$2-'Indicator Date hidden'!K61)</f>
        <v>0</v>
      </c>
      <c r="K60" s="213">
        <f>IF('Indicator Date hidden'!L61="x","x",$K$2-'Indicator Date hidden'!L61)</f>
        <v>0</v>
      </c>
      <c r="L60" s="213">
        <f>IF('Indicator Date hidden'!M61="x","x",$L$2-'Indicator Date hidden'!M61)</f>
        <v>0</v>
      </c>
      <c r="M60" s="213">
        <f>IF('Indicator Date hidden'!N61="x","x",$M$2-'Indicator Date hidden'!N61)</f>
        <v>0</v>
      </c>
      <c r="N60" s="213">
        <f>IF('Indicator Date hidden'!O61="x","x",$N$2-'Indicator Date hidden'!O61)</f>
        <v>0</v>
      </c>
      <c r="O60" s="213">
        <f>IF('Indicator Date hidden'!P61="x","x",$O$2-'Indicator Date hidden'!P61)</f>
        <v>0</v>
      </c>
      <c r="P60" s="213">
        <f>IF('Indicator Date hidden'!Q61="x","x",$P$2-'Indicator Date hidden'!Q61)</f>
        <v>0</v>
      </c>
      <c r="Q60" s="213" t="str">
        <f>IF('Indicator Date hidden'!R61="x","x",$Q$2-'Indicator Date hidden'!R61)</f>
        <v>x</v>
      </c>
      <c r="R60" s="213">
        <f>IF('Indicator Date hidden'!S61="x","x",$R$2-'Indicator Date hidden'!S61)</f>
        <v>0</v>
      </c>
      <c r="S60" s="213">
        <f>IF('Indicator Date hidden'!T61="x","x",$S$2-'Indicator Date hidden'!T61)</f>
        <v>0</v>
      </c>
      <c r="T60" s="213">
        <f>IF('Indicator Date hidden'!U61="x","x",$T$2-'Indicator Date hidden'!U61)</f>
        <v>0</v>
      </c>
      <c r="U60" s="213" t="str">
        <f>IF('Indicator Date hidden'!V61="x","x",$U$2-'Indicator Date hidden'!V61)</f>
        <v>x</v>
      </c>
      <c r="V60" s="213">
        <f>IF('Indicator Date hidden'!W61="x","x",$V$2-'Indicator Date hidden'!W61)</f>
        <v>0</v>
      </c>
      <c r="W60" s="213" t="str">
        <f>IF('Indicator Date hidden'!X61="x","x",$W$2-'Indicator Date hidden'!X61)</f>
        <v>x</v>
      </c>
      <c r="X60" s="213">
        <f>IF('Indicator Date hidden'!Y61="x","x",$X$2-'Indicator Date hidden'!Y61)</f>
        <v>4</v>
      </c>
      <c r="Y60" s="213">
        <f>IF('Indicator Date hidden'!Z61="x","x",$Y$2-'Indicator Date hidden'!Z61)</f>
        <v>0</v>
      </c>
      <c r="Z60" s="213">
        <f>IF('Indicator Date hidden'!AA61="x","x",$Z$2-'Indicator Date hidden'!AA61)</f>
        <v>0</v>
      </c>
      <c r="AA60" s="213" t="str">
        <f>IF('Indicator Date hidden'!AB61="x","x",$AA$2-'Indicator Date hidden'!AB61)</f>
        <v>x</v>
      </c>
      <c r="AB60" s="213">
        <f>IF('Indicator Date hidden'!AC61="x","x",$AB$2-'Indicator Date hidden'!AC61)</f>
        <v>0</v>
      </c>
      <c r="AC60" s="213">
        <f>IF('Indicator Date hidden'!AD61="x","x",$AC$2-'Indicator Date hidden'!AD61)</f>
        <v>0</v>
      </c>
      <c r="AD60" s="213" t="str">
        <f>IF('Indicator Date hidden'!AE61="x","x",$AD$2-'Indicator Date hidden'!AE61)</f>
        <v>x</v>
      </c>
      <c r="AE60" s="213">
        <f>IF('Indicator Date hidden'!AF61="x","x",$AE$2-'Indicator Date hidden'!AF61)</f>
        <v>0</v>
      </c>
      <c r="AF60" s="213">
        <f>IF('Indicator Date hidden'!AG61="x","x",$AF$2-'Indicator Date hidden'!AG61)</f>
        <v>1</v>
      </c>
      <c r="AG60" s="213">
        <f>IF('Indicator Date hidden'!AH61="x","x",$AG$2-'Indicator Date hidden'!AH61)</f>
        <v>0</v>
      </c>
      <c r="AH60" s="213">
        <f>IF('Indicator Date hidden'!AI61="x","x",$AH$2-'Indicator Date hidden'!AI61)</f>
        <v>0</v>
      </c>
      <c r="AI60" s="213">
        <f>IF('Indicator Date hidden'!AJ61="x","x",$AI$2-'Indicator Date hidden'!AJ61)</f>
        <v>0</v>
      </c>
      <c r="AJ60" s="213" t="str">
        <f>IF('Indicator Date hidden'!AK61="x","x",$AJ$2-'Indicator Date hidden'!AK61)</f>
        <v>x</v>
      </c>
      <c r="AK60" s="213">
        <f>IF('Indicator Date hidden'!AL61="x","x",$AK$2-'Indicator Date hidden'!AL61)</f>
        <v>1</v>
      </c>
      <c r="AL60" s="213">
        <f>IF('Indicator Date hidden'!AM61="x","x",$AL$2-'Indicator Date hidden'!AM61)</f>
        <v>0</v>
      </c>
      <c r="AM60" s="213">
        <f>IF('Indicator Date hidden'!AN61="x","x",$AM$2-'Indicator Date hidden'!AN61)</f>
        <v>0</v>
      </c>
      <c r="AN60" s="213">
        <f>IF('Indicator Date hidden'!AO61="x","x",$AN$2-'Indicator Date hidden'!AO61)</f>
        <v>0</v>
      </c>
      <c r="AO60" s="213">
        <f>IF('Indicator Date hidden'!AP61="x","x",$AO$2-'Indicator Date hidden'!AP61)</f>
        <v>0</v>
      </c>
      <c r="AP60" s="213">
        <f>IF('Indicator Date hidden'!AQ61="x","x",$AP$2-'Indicator Date hidden'!AQ61)</f>
        <v>0</v>
      </c>
      <c r="AQ60" s="213">
        <f>IF('Indicator Date hidden'!AR61="x","x",$AQ$2-'Indicator Date hidden'!AR61)</f>
        <v>0</v>
      </c>
      <c r="AR60" s="213">
        <f>IF('Indicator Date hidden'!AS61="x","x",$AR$2-'Indicator Date hidden'!AS61)</f>
        <v>0</v>
      </c>
      <c r="AS60" s="213">
        <f>IF('Indicator Date hidden'!AT61="x","x",$AS$2-'Indicator Date hidden'!AT61)</f>
        <v>0</v>
      </c>
      <c r="AT60" s="213">
        <f>IF('Indicator Date hidden'!AU61="x","x",$AT$2-'Indicator Date hidden'!AU61)</f>
        <v>0</v>
      </c>
      <c r="AU60" s="213" t="str">
        <f>IF('Indicator Date hidden'!AV61="x","x",$AU$2-'Indicator Date hidden'!AV61)</f>
        <v>x</v>
      </c>
      <c r="AV60" s="213">
        <f>IF('Indicator Date hidden'!AW61="x","x",$AV$2-'Indicator Date hidden'!AW61)</f>
        <v>0</v>
      </c>
      <c r="AW60" s="213">
        <f>IF('Indicator Date hidden'!AX61="x","x",$AW$2-'Indicator Date hidden'!AX61)</f>
        <v>0</v>
      </c>
      <c r="AX60" s="213">
        <f>IF('Indicator Date hidden'!AY61="x","x",$AX$2-'Indicator Date hidden'!AY61)</f>
        <v>0</v>
      </c>
      <c r="AY60" s="213">
        <f>IF('Indicator Date hidden'!AZ61="x","x",$AY$2-'Indicator Date hidden'!AZ61)</f>
        <v>0</v>
      </c>
      <c r="AZ60" s="213">
        <f>IF('Indicator Date hidden'!BA61="x","x",$AZ$2-'Indicator Date hidden'!BA61)</f>
        <v>0</v>
      </c>
      <c r="BA60">
        <f t="shared" si="5"/>
        <v>6</v>
      </c>
      <c r="BB60" s="21">
        <f t="shared" si="6"/>
        <v>0.13636363636363635</v>
      </c>
      <c r="BC60">
        <f t="shared" si="7"/>
        <v>3</v>
      </c>
      <c r="BD60" s="21">
        <f t="shared" si="8"/>
        <v>0.62489668567579637</v>
      </c>
      <c r="BE60" s="283">
        <f t="shared" si="9"/>
        <v>0</v>
      </c>
    </row>
    <row r="61" spans="1:57" x14ac:dyDescent="0.35">
      <c r="A61" t="s">
        <v>8313</v>
      </c>
      <c r="B61" s="213">
        <f>IF('Indicator Date hidden'!C62="x","x",$B$2-'Indicator Date hidden'!C62)</f>
        <v>0</v>
      </c>
      <c r="C61" s="213">
        <f>IF('Indicator Date hidden'!D62="x","x",$C$2-'Indicator Date hidden'!D62)</f>
        <v>0</v>
      </c>
      <c r="D61" s="213">
        <f>IF('Indicator Date hidden'!E62="x","x",$D$2-'Indicator Date hidden'!E62)</f>
        <v>0</v>
      </c>
      <c r="E61" s="213">
        <f>IF('Indicator Date hidden'!F62="x","x",$E$2-'Indicator Date hidden'!F62)</f>
        <v>0</v>
      </c>
      <c r="F61" s="213">
        <f>IF('Indicator Date hidden'!G62="x","x",$F$2-'Indicator Date hidden'!G62)</f>
        <v>0</v>
      </c>
      <c r="G61" s="213">
        <f>IF('Indicator Date hidden'!H62="x","x",$G$2-'Indicator Date hidden'!H62)</f>
        <v>0</v>
      </c>
      <c r="H61" s="213">
        <f>IF('Indicator Date hidden'!I62="x","x",$H$2-'Indicator Date hidden'!I62)</f>
        <v>0</v>
      </c>
      <c r="I61" s="213">
        <f>IF('Indicator Date hidden'!J62="x","x",$I$2-'Indicator Date hidden'!J62)</f>
        <v>0</v>
      </c>
      <c r="J61" s="213">
        <f>IF('Indicator Date hidden'!K62="x","x",$J$2-'Indicator Date hidden'!K62)</f>
        <v>0</v>
      </c>
      <c r="K61" s="213">
        <f>IF('Indicator Date hidden'!L62="x","x",$K$2-'Indicator Date hidden'!L62)</f>
        <v>0</v>
      </c>
      <c r="L61" s="213">
        <f>IF('Indicator Date hidden'!M62="x","x",$L$2-'Indicator Date hidden'!M62)</f>
        <v>0</v>
      </c>
      <c r="M61" s="213">
        <f>IF('Indicator Date hidden'!N62="x","x",$M$2-'Indicator Date hidden'!N62)</f>
        <v>0</v>
      </c>
      <c r="N61" s="213">
        <f>IF('Indicator Date hidden'!O62="x","x",$N$2-'Indicator Date hidden'!O62)</f>
        <v>0</v>
      </c>
      <c r="O61" s="213">
        <f>IF('Indicator Date hidden'!P62="x","x",$O$2-'Indicator Date hidden'!P62)</f>
        <v>0</v>
      </c>
      <c r="P61" s="213">
        <f>IF('Indicator Date hidden'!Q62="x","x",$P$2-'Indicator Date hidden'!Q62)</f>
        <v>0</v>
      </c>
      <c r="Q61" s="213" t="str">
        <f>IF('Indicator Date hidden'!R62="x","x",$Q$2-'Indicator Date hidden'!R62)</f>
        <v>x</v>
      </c>
      <c r="R61" s="213">
        <f>IF('Indicator Date hidden'!S62="x","x",$R$2-'Indicator Date hidden'!S62)</f>
        <v>0</v>
      </c>
      <c r="S61" s="213">
        <f>IF('Indicator Date hidden'!T62="x","x",$S$2-'Indicator Date hidden'!T62)</f>
        <v>0</v>
      </c>
      <c r="T61" s="213">
        <f>IF('Indicator Date hidden'!U62="x","x",$T$2-'Indicator Date hidden'!U62)</f>
        <v>0</v>
      </c>
      <c r="U61" s="213" t="str">
        <f>IF('Indicator Date hidden'!V62="x","x",$U$2-'Indicator Date hidden'!V62)</f>
        <v>x</v>
      </c>
      <c r="V61" s="213">
        <f>IF('Indicator Date hidden'!W62="x","x",$V$2-'Indicator Date hidden'!W62)</f>
        <v>0</v>
      </c>
      <c r="W61" s="213" t="str">
        <f>IF('Indicator Date hidden'!X62="x","x",$W$2-'Indicator Date hidden'!X62)</f>
        <v>x</v>
      </c>
      <c r="X61" s="213">
        <f>IF('Indicator Date hidden'!Y62="x","x",$X$2-'Indicator Date hidden'!Y62)</f>
        <v>1</v>
      </c>
      <c r="Y61" s="213">
        <f>IF('Indicator Date hidden'!Z62="x","x",$Y$2-'Indicator Date hidden'!Z62)</f>
        <v>0</v>
      </c>
      <c r="Z61" s="213">
        <f>IF('Indicator Date hidden'!AA62="x","x",$Z$2-'Indicator Date hidden'!AA62)</f>
        <v>0</v>
      </c>
      <c r="AA61" s="213" t="str">
        <f>IF('Indicator Date hidden'!AB62="x","x",$AA$2-'Indicator Date hidden'!AB62)</f>
        <v>x</v>
      </c>
      <c r="AB61" s="213">
        <f>IF('Indicator Date hidden'!AC62="x","x",$AB$2-'Indicator Date hidden'!AC62)</f>
        <v>0</v>
      </c>
      <c r="AC61" s="213">
        <f>IF('Indicator Date hidden'!AD62="x","x",$AC$2-'Indicator Date hidden'!AD62)</f>
        <v>0</v>
      </c>
      <c r="AD61" s="213" t="str">
        <f>IF('Indicator Date hidden'!AE62="x","x",$AD$2-'Indicator Date hidden'!AE62)</f>
        <v>x</v>
      </c>
      <c r="AE61" s="213">
        <f>IF('Indicator Date hidden'!AF62="x","x",$AE$2-'Indicator Date hidden'!AF62)</f>
        <v>0</v>
      </c>
      <c r="AF61" s="213">
        <f>IF('Indicator Date hidden'!AG62="x","x",$AF$2-'Indicator Date hidden'!AG62)</f>
        <v>1</v>
      </c>
      <c r="AG61" s="213">
        <f>IF('Indicator Date hidden'!AH62="x","x",$AG$2-'Indicator Date hidden'!AH62)</f>
        <v>0</v>
      </c>
      <c r="AH61" s="213">
        <f>IF('Indicator Date hidden'!AI62="x","x",$AH$2-'Indicator Date hidden'!AI62)</f>
        <v>0</v>
      </c>
      <c r="AI61" s="213">
        <f>IF('Indicator Date hidden'!AJ62="x","x",$AI$2-'Indicator Date hidden'!AJ62)</f>
        <v>0</v>
      </c>
      <c r="AJ61" s="213" t="str">
        <f>IF('Indicator Date hidden'!AK62="x","x",$AJ$2-'Indicator Date hidden'!AK62)</f>
        <v>x</v>
      </c>
      <c r="AK61" s="213">
        <f>IF('Indicator Date hidden'!AL62="x","x",$AK$2-'Indicator Date hidden'!AL62)</f>
        <v>1</v>
      </c>
      <c r="AL61" s="213">
        <f>IF('Indicator Date hidden'!AM62="x","x",$AL$2-'Indicator Date hidden'!AM62)</f>
        <v>0</v>
      </c>
      <c r="AM61" s="213">
        <f>IF('Indicator Date hidden'!AN62="x","x",$AM$2-'Indicator Date hidden'!AN62)</f>
        <v>0</v>
      </c>
      <c r="AN61" s="213">
        <f>IF('Indicator Date hidden'!AO62="x","x",$AN$2-'Indicator Date hidden'!AO62)</f>
        <v>0</v>
      </c>
      <c r="AO61" s="213">
        <f>IF('Indicator Date hidden'!AP62="x","x",$AO$2-'Indicator Date hidden'!AP62)</f>
        <v>0</v>
      </c>
      <c r="AP61" s="213">
        <f>IF('Indicator Date hidden'!AQ62="x","x",$AP$2-'Indicator Date hidden'!AQ62)</f>
        <v>0</v>
      </c>
      <c r="AQ61" s="213">
        <f>IF('Indicator Date hidden'!AR62="x","x",$AQ$2-'Indicator Date hidden'!AR62)</f>
        <v>0</v>
      </c>
      <c r="AR61" s="213">
        <f>IF('Indicator Date hidden'!AS62="x","x",$AR$2-'Indicator Date hidden'!AS62)</f>
        <v>0</v>
      </c>
      <c r="AS61" s="213">
        <f>IF('Indicator Date hidden'!AT62="x","x",$AS$2-'Indicator Date hidden'!AT62)</f>
        <v>0</v>
      </c>
      <c r="AT61" s="213">
        <f>IF('Indicator Date hidden'!AU62="x","x",$AT$2-'Indicator Date hidden'!AU62)</f>
        <v>0</v>
      </c>
      <c r="AU61" s="213" t="str">
        <f>IF('Indicator Date hidden'!AV62="x","x",$AU$2-'Indicator Date hidden'!AV62)</f>
        <v>x</v>
      </c>
      <c r="AV61" s="213">
        <f>IF('Indicator Date hidden'!AW62="x","x",$AV$2-'Indicator Date hidden'!AW62)</f>
        <v>0</v>
      </c>
      <c r="AW61" s="213">
        <f>IF('Indicator Date hidden'!AX62="x","x",$AW$2-'Indicator Date hidden'!AX62)</f>
        <v>0</v>
      </c>
      <c r="AX61" s="213">
        <f>IF('Indicator Date hidden'!AY62="x","x",$AX$2-'Indicator Date hidden'!AY62)</f>
        <v>0</v>
      </c>
      <c r="AY61" s="213">
        <f>IF('Indicator Date hidden'!AZ62="x","x",$AY$2-'Indicator Date hidden'!AZ62)</f>
        <v>0</v>
      </c>
      <c r="AZ61" s="213">
        <f>IF('Indicator Date hidden'!BA62="x","x",$AZ$2-'Indicator Date hidden'!BA62)</f>
        <v>0</v>
      </c>
      <c r="BA61">
        <f t="shared" si="5"/>
        <v>3</v>
      </c>
      <c r="BB61" s="21">
        <f t="shared" si="6"/>
        <v>6.8181818181818177E-2</v>
      </c>
      <c r="BC61">
        <f t="shared" si="7"/>
        <v>3</v>
      </c>
      <c r="BD61" s="21">
        <f t="shared" si="8"/>
        <v>0.25205764787294127</v>
      </c>
      <c r="BE61" s="283">
        <f t="shared" si="9"/>
        <v>0</v>
      </c>
    </row>
    <row r="62" spans="1:57" x14ac:dyDescent="0.35">
      <c r="A62" t="s">
        <v>8317</v>
      </c>
      <c r="B62" s="213">
        <f>IF('Indicator Date hidden'!C63="x","x",$B$2-'Indicator Date hidden'!C63)</f>
        <v>0</v>
      </c>
      <c r="C62" s="213">
        <f>IF('Indicator Date hidden'!D63="x","x",$C$2-'Indicator Date hidden'!D63)</f>
        <v>0</v>
      </c>
      <c r="D62" s="213">
        <f>IF('Indicator Date hidden'!E63="x","x",$D$2-'Indicator Date hidden'!E63)</f>
        <v>0</v>
      </c>
      <c r="E62" s="213">
        <f>IF('Indicator Date hidden'!F63="x","x",$E$2-'Indicator Date hidden'!F63)</f>
        <v>0</v>
      </c>
      <c r="F62" s="213">
        <f>IF('Indicator Date hidden'!G63="x","x",$F$2-'Indicator Date hidden'!G63)</f>
        <v>0</v>
      </c>
      <c r="G62" s="213">
        <f>IF('Indicator Date hidden'!H63="x","x",$G$2-'Indicator Date hidden'!H63)</f>
        <v>0</v>
      </c>
      <c r="H62" s="213">
        <f>IF('Indicator Date hidden'!I63="x","x",$H$2-'Indicator Date hidden'!I63)</f>
        <v>0</v>
      </c>
      <c r="I62" s="213">
        <f>IF('Indicator Date hidden'!J63="x","x",$I$2-'Indicator Date hidden'!J63)</f>
        <v>0</v>
      </c>
      <c r="J62" s="213">
        <f>IF('Indicator Date hidden'!K63="x","x",$J$2-'Indicator Date hidden'!K63)</f>
        <v>0</v>
      </c>
      <c r="K62" s="213">
        <f>IF('Indicator Date hidden'!L63="x","x",$K$2-'Indicator Date hidden'!L63)</f>
        <v>0</v>
      </c>
      <c r="L62" s="213">
        <f>IF('Indicator Date hidden'!M63="x","x",$L$2-'Indicator Date hidden'!M63)</f>
        <v>0</v>
      </c>
      <c r="M62" s="213">
        <f>IF('Indicator Date hidden'!N63="x","x",$M$2-'Indicator Date hidden'!N63)</f>
        <v>0</v>
      </c>
      <c r="N62" s="213">
        <f>IF('Indicator Date hidden'!O63="x","x",$N$2-'Indicator Date hidden'!O63)</f>
        <v>0</v>
      </c>
      <c r="O62" s="213">
        <f>IF('Indicator Date hidden'!P63="x","x",$O$2-'Indicator Date hidden'!P63)</f>
        <v>0</v>
      </c>
      <c r="P62" s="213">
        <f>IF('Indicator Date hidden'!Q63="x","x",$P$2-'Indicator Date hidden'!Q63)</f>
        <v>0</v>
      </c>
      <c r="Q62" s="213">
        <f>IF('Indicator Date hidden'!R63="x","x",$Q$2-'Indicator Date hidden'!R63)</f>
        <v>2</v>
      </c>
      <c r="R62" s="213">
        <f>IF('Indicator Date hidden'!S63="x","x",$R$2-'Indicator Date hidden'!S63)</f>
        <v>0</v>
      </c>
      <c r="S62" s="213">
        <f>IF('Indicator Date hidden'!T63="x","x",$S$2-'Indicator Date hidden'!T63)</f>
        <v>0</v>
      </c>
      <c r="T62" s="213">
        <f>IF('Indicator Date hidden'!U63="x","x",$T$2-'Indicator Date hidden'!U63)</f>
        <v>0</v>
      </c>
      <c r="U62" s="213">
        <f>IF('Indicator Date hidden'!V63="x","x",$U$2-'Indicator Date hidden'!V63)</f>
        <v>0</v>
      </c>
      <c r="V62" s="213">
        <f>IF('Indicator Date hidden'!W63="x","x",$V$2-'Indicator Date hidden'!W63)</f>
        <v>0</v>
      </c>
      <c r="W62" s="213">
        <f>IF('Indicator Date hidden'!X63="x","x",$W$2-'Indicator Date hidden'!X63)</f>
        <v>2</v>
      </c>
      <c r="X62" s="213" t="str">
        <f>IF('Indicator Date hidden'!Y63="x","x",$X$2-'Indicator Date hidden'!Y63)</f>
        <v>x</v>
      </c>
      <c r="Y62" s="213">
        <f>IF('Indicator Date hidden'!Z63="x","x",$Y$2-'Indicator Date hidden'!Z63)</f>
        <v>0</v>
      </c>
      <c r="Z62" s="213">
        <f>IF('Indicator Date hidden'!AA63="x","x",$Z$2-'Indicator Date hidden'!AA63)</f>
        <v>0</v>
      </c>
      <c r="AA62" s="213">
        <f>IF('Indicator Date hidden'!AB63="x","x",$AA$2-'Indicator Date hidden'!AB63)</f>
        <v>0</v>
      </c>
      <c r="AB62" s="213">
        <f>IF('Indicator Date hidden'!AC63="x","x",$AB$2-'Indicator Date hidden'!AC63)</f>
        <v>0</v>
      </c>
      <c r="AC62" s="213">
        <f>IF('Indicator Date hidden'!AD63="x","x",$AC$2-'Indicator Date hidden'!AD63)</f>
        <v>0</v>
      </c>
      <c r="AD62" s="213">
        <f>IF('Indicator Date hidden'!AE63="x","x",$AD$2-'Indicator Date hidden'!AE63)</f>
        <v>0</v>
      </c>
      <c r="AE62" s="213">
        <f>IF('Indicator Date hidden'!AF63="x","x",$AE$2-'Indicator Date hidden'!AF63)</f>
        <v>0</v>
      </c>
      <c r="AF62" s="213">
        <f>IF('Indicator Date hidden'!AG63="x","x",$AF$2-'Indicator Date hidden'!AG63)</f>
        <v>8</v>
      </c>
      <c r="AG62" s="213">
        <f>IF('Indicator Date hidden'!AH63="x","x",$AG$2-'Indicator Date hidden'!AH63)</f>
        <v>0</v>
      </c>
      <c r="AH62" s="213">
        <f>IF('Indicator Date hidden'!AI63="x","x",$AH$2-'Indicator Date hidden'!AI63)</f>
        <v>0</v>
      </c>
      <c r="AI62" s="213">
        <f>IF('Indicator Date hidden'!AJ63="x","x",$AI$2-'Indicator Date hidden'!AJ63)</f>
        <v>0</v>
      </c>
      <c r="AJ62" s="213" t="str">
        <f>IF('Indicator Date hidden'!AK63="x","x",$AJ$2-'Indicator Date hidden'!AK63)</f>
        <v>x</v>
      </c>
      <c r="AK62" s="213">
        <f>IF('Indicator Date hidden'!AL63="x","x",$AK$2-'Indicator Date hidden'!AL63)</f>
        <v>1</v>
      </c>
      <c r="AL62" s="213">
        <f>IF('Indicator Date hidden'!AM63="x","x",$AL$2-'Indicator Date hidden'!AM63)</f>
        <v>0</v>
      </c>
      <c r="AM62" s="213">
        <f>IF('Indicator Date hidden'!AN63="x","x",$AM$2-'Indicator Date hidden'!AN63)</f>
        <v>0</v>
      </c>
      <c r="AN62" s="213">
        <f>IF('Indicator Date hidden'!AO63="x","x",$AN$2-'Indicator Date hidden'!AO63)</f>
        <v>0</v>
      </c>
      <c r="AO62" s="213">
        <f>IF('Indicator Date hidden'!AP63="x","x",$AO$2-'Indicator Date hidden'!AP63)</f>
        <v>0</v>
      </c>
      <c r="AP62" s="213">
        <f>IF('Indicator Date hidden'!AQ63="x","x",$AP$2-'Indicator Date hidden'!AQ63)</f>
        <v>0</v>
      </c>
      <c r="AQ62" s="213">
        <f>IF('Indicator Date hidden'!AR63="x","x",$AQ$2-'Indicator Date hidden'!AR63)</f>
        <v>0</v>
      </c>
      <c r="AR62" s="213">
        <f>IF('Indicator Date hidden'!AS63="x","x",$AR$2-'Indicator Date hidden'!AS63)</f>
        <v>0</v>
      </c>
      <c r="AS62" s="213">
        <f>IF('Indicator Date hidden'!AT63="x","x",$AS$2-'Indicator Date hidden'!AT63)</f>
        <v>0</v>
      </c>
      <c r="AT62" s="213">
        <f>IF('Indicator Date hidden'!AU63="x","x",$AT$2-'Indicator Date hidden'!AU63)</f>
        <v>0</v>
      </c>
      <c r="AU62" s="213">
        <f>IF('Indicator Date hidden'!AV63="x","x",$AU$2-'Indicator Date hidden'!AV63)</f>
        <v>2</v>
      </c>
      <c r="AV62" s="213">
        <f>IF('Indicator Date hidden'!AW63="x","x",$AV$2-'Indicator Date hidden'!AW63)</f>
        <v>0</v>
      </c>
      <c r="AW62" s="213">
        <f>IF('Indicator Date hidden'!AX63="x","x",$AW$2-'Indicator Date hidden'!AX63)</f>
        <v>0</v>
      </c>
      <c r="AX62" s="213">
        <f>IF('Indicator Date hidden'!AY63="x","x",$AX$2-'Indicator Date hidden'!AY63)</f>
        <v>0</v>
      </c>
      <c r="AY62" s="213">
        <f>IF('Indicator Date hidden'!AZ63="x","x",$AY$2-'Indicator Date hidden'!AZ63)</f>
        <v>0</v>
      </c>
      <c r="AZ62" s="213">
        <f>IF('Indicator Date hidden'!BA63="x","x",$AZ$2-'Indicator Date hidden'!BA63)</f>
        <v>0</v>
      </c>
      <c r="BA62">
        <f t="shared" si="5"/>
        <v>15</v>
      </c>
      <c r="BB62" s="21">
        <f t="shared" si="6"/>
        <v>0.30612244897959184</v>
      </c>
      <c r="BC62">
        <f t="shared" si="7"/>
        <v>5</v>
      </c>
      <c r="BD62" s="21">
        <f t="shared" si="8"/>
        <v>1.2156140907620758</v>
      </c>
      <c r="BE62" s="283">
        <f t="shared" si="9"/>
        <v>0</v>
      </c>
    </row>
    <row r="63" spans="1:57" x14ac:dyDescent="0.35">
      <c r="A63" t="s">
        <v>8327</v>
      </c>
      <c r="B63" s="213">
        <f>IF('Indicator Date hidden'!C64="x","x",$B$2-'Indicator Date hidden'!C64)</f>
        <v>0</v>
      </c>
      <c r="C63" s="213">
        <f>IF('Indicator Date hidden'!D64="x","x",$C$2-'Indicator Date hidden'!D64)</f>
        <v>0</v>
      </c>
      <c r="D63" s="213">
        <f>IF('Indicator Date hidden'!E64="x","x",$D$2-'Indicator Date hidden'!E64)</f>
        <v>0</v>
      </c>
      <c r="E63" s="213">
        <f>IF('Indicator Date hidden'!F64="x","x",$E$2-'Indicator Date hidden'!F64)</f>
        <v>0</v>
      </c>
      <c r="F63" s="213">
        <f>IF('Indicator Date hidden'!G64="x","x",$F$2-'Indicator Date hidden'!G64)</f>
        <v>0</v>
      </c>
      <c r="G63" s="213">
        <f>IF('Indicator Date hidden'!H64="x","x",$G$2-'Indicator Date hidden'!H64)</f>
        <v>0</v>
      </c>
      <c r="H63" s="213">
        <f>IF('Indicator Date hidden'!I64="x","x",$H$2-'Indicator Date hidden'!I64)</f>
        <v>0</v>
      </c>
      <c r="I63" s="213">
        <f>IF('Indicator Date hidden'!J64="x","x",$I$2-'Indicator Date hidden'!J64)</f>
        <v>0</v>
      </c>
      <c r="J63" s="213">
        <f>IF('Indicator Date hidden'!K64="x","x",$J$2-'Indicator Date hidden'!K64)</f>
        <v>0</v>
      </c>
      <c r="K63" s="213">
        <f>IF('Indicator Date hidden'!L64="x","x",$K$2-'Indicator Date hidden'!L64)</f>
        <v>0</v>
      </c>
      <c r="L63" s="213">
        <f>IF('Indicator Date hidden'!M64="x","x",$L$2-'Indicator Date hidden'!M64)</f>
        <v>0</v>
      </c>
      <c r="M63" s="213">
        <f>IF('Indicator Date hidden'!N64="x","x",$M$2-'Indicator Date hidden'!N64)</f>
        <v>0</v>
      </c>
      <c r="N63" s="213">
        <f>IF('Indicator Date hidden'!O64="x","x",$N$2-'Indicator Date hidden'!O64)</f>
        <v>0</v>
      </c>
      <c r="O63" s="213">
        <f>IF('Indicator Date hidden'!P64="x","x",$O$2-'Indicator Date hidden'!P64)</f>
        <v>0</v>
      </c>
      <c r="P63" s="213">
        <f>IF('Indicator Date hidden'!Q64="x","x",$P$2-'Indicator Date hidden'!Q64)</f>
        <v>0</v>
      </c>
      <c r="Q63" s="213">
        <f>IF('Indicator Date hidden'!R64="x","x",$Q$2-'Indicator Date hidden'!R64)</f>
        <v>1</v>
      </c>
      <c r="R63" s="213">
        <f>IF('Indicator Date hidden'!S64="x","x",$R$2-'Indicator Date hidden'!S64)</f>
        <v>0</v>
      </c>
      <c r="S63" s="213">
        <f>IF('Indicator Date hidden'!T64="x","x",$S$2-'Indicator Date hidden'!T64)</f>
        <v>0</v>
      </c>
      <c r="T63" s="213">
        <f>IF('Indicator Date hidden'!U64="x","x",$T$2-'Indicator Date hidden'!U64)</f>
        <v>0</v>
      </c>
      <c r="U63" s="213">
        <f>IF('Indicator Date hidden'!V64="x","x",$U$2-'Indicator Date hidden'!V64)</f>
        <v>0</v>
      </c>
      <c r="V63" s="213">
        <f>IF('Indicator Date hidden'!W64="x","x",$V$2-'Indicator Date hidden'!W64)</f>
        <v>0</v>
      </c>
      <c r="W63" s="213">
        <f>IF('Indicator Date hidden'!X64="x","x",$W$2-'Indicator Date hidden'!X64)</f>
        <v>1</v>
      </c>
      <c r="X63" s="213">
        <f>IF('Indicator Date hidden'!Y64="x","x",$X$2-'Indicator Date hidden'!Y64)</f>
        <v>4</v>
      </c>
      <c r="Y63" s="213">
        <f>IF('Indicator Date hidden'!Z64="x","x",$Y$2-'Indicator Date hidden'!Z64)</f>
        <v>0</v>
      </c>
      <c r="Z63" s="213">
        <f>IF('Indicator Date hidden'!AA64="x","x",$Z$2-'Indicator Date hidden'!AA64)</f>
        <v>0</v>
      </c>
      <c r="AA63" s="213">
        <f>IF('Indicator Date hidden'!AB64="x","x",$AA$2-'Indicator Date hidden'!AB64)</f>
        <v>0</v>
      </c>
      <c r="AB63" s="213">
        <f>IF('Indicator Date hidden'!AC64="x","x",$AB$2-'Indicator Date hidden'!AC64)</f>
        <v>0</v>
      </c>
      <c r="AC63" s="213">
        <f>IF('Indicator Date hidden'!AD64="x","x",$AC$2-'Indicator Date hidden'!AD64)</f>
        <v>0</v>
      </c>
      <c r="AD63" s="213">
        <f>IF('Indicator Date hidden'!AE64="x","x",$AD$2-'Indicator Date hidden'!AE64)</f>
        <v>0</v>
      </c>
      <c r="AE63" s="213">
        <f>IF('Indicator Date hidden'!AF64="x","x",$AE$2-'Indicator Date hidden'!AF64)</f>
        <v>0</v>
      </c>
      <c r="AF63" s="213">
        <f>IF('Indicator Date hidden'!AG64="x","x",$AF$2-'Indicator Date hidden'!AG64)</f>
        <v>10</v>
      </c>
      <c r="AG63" s="213">
        <f>IF('Indicator Date hidden'!AH64="x","x",$AG$2-'Indicator Date hidden'!AH64)</f>
        <v>0</v>
      </c>
      <c r="AH63" s="213">
        <f>IF('Indicator Date hidden'!AI64="x","x",$AH$2-'Indicator Date hidden'!AI64)</f>
        <v>0</v>
      </c>
      <c r="AI63" s="213">
        <f>IF('Indicator Date hidden'!AJ64="x","x",$AI$2-'Indicator Date hidden'!AJ64)</f>
        <v>0</v>
      </c>
      <c r="AJ63" s="213" t="str">
        <f>IF('Indicator Date hidden'!AK64="x","x",$AJ$2-'Indicator Date hidden'!AK64)</f>
        <v>x</v>
      </c>
      <c r="AK63" s="213">
        <f>IF('Indicator Date hidden'!AL64="x","x",$AK$2-'Indicator Date hidden'!AL64)</f>
        <v>1</v>
      </c>
      <c r="AL63" s="213">
        <f>IF('Indicator Date hidden'!AM64="x","x",$AL$2-'Indicator Date hidden'!AM64)</f>
        <v>0</v>
      </c>
      <c r="AM63" s="213">
        <f>IF('Indicator Date hidden'!AN64="x","x",$AM$2-'Indicator Date hidden'!AN64)</f>
        <v>0</v>
      </c>
      <c r="AN63" s="213">
        <f>IF('Indicator Date hidden'!AO64="x","x",$AN$2-'Indicator Date hidden'!AO64)</f>
        <v>0</v>
      </c>
      <c r="AO63" s="213">
        <f>IF('Indicator Date hidden'!AP64="x","x",$AO$2-'Indicator Date hidden'!AP64)</f>
        <v>0</v>
      </c>
      <c r="AP63" s="213">
        <f>IF('Indicator Date hidden'!AQ64="x","x",$AP$2-'Indicator Date hidden'!AQ64)</f>
        <v>0</v>
      </c>
      <c r="AQ63" s="213">
        <f>IF('Indicator Date hidden'!AR64="x","x",$AQ$2-'Indicator Date hidden'!AR64)</f>
        <v>0</v>
      </c>
      <c r="AR63" s="213">
        <f>IF('Indicator Date hidden'!AS64="x","x",$AR$2-'Indicator Date hidden'!AS64)</f>
        <v>0</v>
      </c>
      <c r="AS63" s="213">
        <f>IF('Indicator Date hidden'!AT64="x","x",$AS$2-'Indicator Date hidden'!AT64)</f>
        <v>0</v>
      </c>
      <c r="AT63" s="213">
        <f>IF('Indicator Date hidden'!AU64="x","x",$AT$2-'Indicator Date hidden'!AU64)</f>
        <v>0</v>
      </c>
      <c r="AU63" s="213">
        <f>IF('Indicator Date hidden'!AV64="x","x",$AU$2-'Indicator Date hidden'!AV64)</f>
        <v>1</v>
      </c>
      <c r="AV63" s="213">
        <f>IF('Indicator Date hidden'!AW64="x","x",$AV$2-'Indicator Date hidden'!AW64)</f>
        <v>0</v>
      </c>
      <c r="AW63" s="213">
        <f>IF('Indicator Date hidden'!AX64="x","x",$AW$2-'Indicator Date hidden'!AX64)</f>
        <v>0</v>
      </c>
      <c r="AX63" s="213">
        <f>IF('Indicator Date hidden'!AY64="x","x",$AX$2-'Indicator Date hidden'!AY64)</f>
        <v>0</v>
      </c>
      <c r="AY63" s="213">
        <f>IF('Indicator Date hidden'!AZ64="x","x",$AY$2-'Indicator Date hidden'!AZ64)</f>
        <v>0</v>
      </c>
      <c r="AZ63" s="213">
        <f>IF('Indicator Date hidden'!BA64="x","x",$AZ$2-'Indicator Date hidden'!BA64)</f>
        <v>0</v>
      </c>
      <c r="BA63">
        <f t="shared" si="5"/>
        <v>18</v>
      </c>
      <c r="BB63" s="21">
        <f t="shared" si="6"/>
        <v>0.36</v>
      </c>
      <c r="BC63">
        <f t="shared" si="7"/>
        <v>6</v>
      </c>
      <c r="BD63" s="21">
        <f t="shared" si="8"/>
        <v>1.5067846561469891</v>
      </c>
      <c r="BE63" s="283">
        <f t="shared" si="9"/>
        <v>0</v>
      </c>
    </row>
    <row r="64" spans="1:57" x14ac:dyDescent="0.35">
      <c r="A64" t="s">
        <v>8321</v>
      </c>
      <c r="B64" s="213">
        <f>IF('Indicator Date hidden'!C65="x","x",$B$2-'Indicator Date hidden'!C65)</f>
        <v>0</v>
      </c>
      <c r="C64" s="213">
        <f>IF('Indicator Date hidden'!D65="x","x",$C$2-'Indicator Date hidden'!D65)</f>
        <v>0</v>
      </c>
      <c r="D64" s="213">
        <f>IF('Indicator Date hidden'!E65="x","x",$D$2-'Indicator Date hidden'!E65)</f>
        <v>0</v>
      </c>
      <c r="E64" s="213">
        <f>IF('Indicator Date hidden'!F65="x","x",$E$2-'Indicator Date hidden'!F65)</f>
        <v>0</v>
      </c>
      <c r="F64" s="213">
        <f>IF('Indicator Date hidden'!G65="x","x",$F$2-'Indicator Date hidden'!G65)</f>
        <v>0</v>
      </c>
      <c r="G64" s="213">
        <f>IF('Indicator Date hidden'!H65="x","x",$G$2-'Indicator Date hidden'!H65)</f>
        <v>0</v>
      </c>
      <c r="H64" s="213">
        <f>IF('Indicator Date hidden'!I65="x","x",$H$2-'Indicator Date hidden'!I65)</f>
        <v>0</v>
      </c>
      <c r="I64" s="213">
        <f>IF('Indicator Date hidden'!J65="x","x",$I$2-'Indicator Date hidden'!J65)</f>
        <v>0</v>
      </c>
      <c r="J64" s="213">
        <f>IF('Indicator Date hidden'!K65="x","x",$J$2-'Indicator Date hidden'!K65)</f>
        <v>0</v>
      </c>
      <c r="K64" s="213">
        <f>IF('Indicator Date hidden'!L65="x","x",$K$2-'Indicator Date hidden'!L65)</f>
        <v>0</v>
      </c>
      <c r="L64" s="213">
        <f>IF('Indicator Date hidden'!M65="x","x",$L$2-'Indicator Date hidden'!M65)</f>
        <v>0</v>
      </c>
      <c r="M64" s="213">
        <f>IF('Indicator Date hidden'!N65="x","x",$M$2-'Indicator Date hidden'!N65)</f>
        <v>0</v>
      </c>
      <c r="N64" s="213">
        <f>IF('Indicator Date hidden'!O65="x","x",$N$2-'Indicator Date hidden'!O65)</f>
        <v>0</v>
      </c>
      <c r="O64" s="213">
        <f>IF('Indicator Date hidden'!P65="x","x",$O$2-'Indicator Date hidden'!P65)</f>
        <v>0</v>
      </c>
      <c r="P64" s="213">
        <f>IF('Indicator Date hidden'!Q65="x","x",$P$2-'Indicator Date hidden'!Q65)</f>
        <v>0</v>
      </c>
      <c r="Q64" s="213">
        <f>IF('Indicator Date hidden'!R65="x","x",$Q$2-'Indicator Date hidden'!R65)</f>
        <v>9</v>
      </c>
      <c r="R64" s="213">
        <f>IF('Indicator Date hidden'!S65="x","x",$R$2-'Indicator Date hidden'!S65)</f>
        <v>0</v>
      </c>
      <c r="S64" s="213">
        <f>IF('Indicator Date hidden'!T65="x","x",$S$2-'Indicator Date hidden'!T65)</f>
        <v>0</v>
      </c>
      <c r="T64" s="213">
        <f>IF('Indicator Date hidden'!U65="x","x",$T$2-'Indicator Date hidden'!U65)</f>
        <v>0</v>
      </c>
      <c r="U64" s="213">
        <f>IF('Indicator Date hidden'!V65="x","x",$U$2-'Indicator Date hidden'!V65)</f>
        <v>0</v>
      </c>
      <c r="V64" s="213">
        <f>IF('Indicator Date hidden'!W65="x","x",$V$2-'Indicator Date hidden'!W65)</f>
        <v>0</v>
      </c>
      <c r="W64" s="213">
        <f>IF('Indicator Date hidden'!X65="x","x",$W$2-'Indicator Date hidden'!X65)</f>
        <v>5</v>
      </c>
      <c r="X64" s="213">
        <f>IF('Indicator Date hidden'!Y65="x","x",$X$2-'Indicator Date hidden'!Y65)</f>
        <v>1</v>
      </c>
      <c r="Y64" s="213">
        <f>IF('Indicator Date hidden'!Z65="x","x",$Y$2-'Indicator Date hidden'!Z65)</f>
        <v>0</v>
      </c>
      <c r="Z64" s="213">
        <f>IF('Indicator Date hidden'!AA65="x","x",$Z$2-'Indicator Date hidden'!AA65)</f>
        <v>0</v>
      </c>
      <c r="AA64" s="213">
        <f>IF('Indicator Date hidden'!AB65="x","x",$AA$2-'Indicator Date hidden'!AB65)</f>
        <v>0</v>
      </c>
      <c r="AB64" s="213">
        <f>IF('Indicator Date hidden'!AC65="x","x",$AB$2-'Indicator Date hidden'!AC65)</f>
        <v>0</v>
      </c>
      <c r="AC64" s="213">
        <f>IF('Indicator Date hidden'!AD65="x","x",$AC$2-'Indicator Date hidden'!AD65)</f>
        <v>0</v>
      </c>
      <c r="AD64" s="213">
        <f>IF('Indicator Date hidden'!AE65="x","x",$AD$2-'Indicator Date hidden'!AE65)</f>
        <v>0</v>
      </c>
      <c r="AE64" s="213">
        <f>IF('Indicator Date hidden'!AF65="x","x",$AE$2-'Indicator Date hidden'!AF65)</f>
        <v>0</v>
      </c>
      <c r="AF64" s="213">
        <f>IF('Indicator Date hidden'!AG65="x","x",$AF$2-'Indicator Date hidden'!AG65)</f>
        <v>0</v>
      </c>
      <c r="AG64" s="213">
        <f>IF('Indicator Date hidden'!AH65="x","x",$AG$2-'Indicator Date hidden'!AH65)</f>
        <v>0</v>
      </c>
      <c r="AH64" s="213">
        <f>IF('Indicator Date hidden'!AI65="x","x",$AH$2-'Indicator Date hidden'!AI65)</f>
        <v>0</v>
      </c>
      <c r="AI64" s="213">
        <f>IF('Indicator Date hidden'!AJ65="x","x",$AI$2-'Indicator Date hidden'!AJ65)</f>
        <v>0</v>
      </c>
      <c r="AJ64" s="213">
        <f>IF('Indicator Date hidden'!AK65="x","x",$AJ$2-'Indicator Date hidden'!AK65)</f>
        <v>1</v>
      </c>
      <c r="AK64" s="213">
        <f>IF('Indicator Date hidden'!AL65="x","x",$AK$2-'Indicator Date hidden'!AL65)</f>
        <v>1</v>
      </c>
      <c r="AL64" s="213">
        <f>IF('Indicator Date hidden'!AM65="x","x",$AL$2-'Indicator Date hidden'!AM65)</f>
        <v>0</v>
      </c>
      <c r="AM64" s="213">
        <f>IF('Indicator Date hidden'!AN65="x","x",$AM$2-'Indicator Date hidden'!AN65)</f>
        <v>0</v>
      </c>
      <c r="AN64" s="213">
        <f>IF('Indicator Date hidden'!AO65="x","x",$AN$2-'Indicator Date hidden'!AO65)</f>
        <v>0</v>
      </c>
      <c r="AO64" s="213" t="str">
        <f>IF('Indicator Date hidden'!AP65="x","x",$AO$2-'Indicator Date hidden'!AP65)</f>
        <v>x</v>
      </c>
      <c r="AP64" s="213" t="str">
        <f>IF('Indicator Date hidden'!AQ65="x","x",$AP$2-'Indicator Date hidden'!AQ65)</f>
        <v>x</v>
      </c>
      <c r="AQ64" s="213">
        <f>IF('Indicator Date hidden'!AR65="x","x",$AQ$2-'Indicator Date hidden'!AR65)</f>
        <v>0</v>
      </c>
      <c r="AR64" s="213">
        <f>IF('Indicator Date hidden'!AS65="x","x",$AR$2-'Indicator Date hidden'!AS65)</f>
        <v>0</v>
      </c>
      <c r="AS64" s="213">
        <f>IF('Indicator Date hidden'!AT65="x","x",$AS$2-'Indicator Date hidden'!AT65)</f>
        <v>0</v>
      </c>
      <c r="AT64" s="213">
        <f>IF('Indicator Date hidden'!AU65="x","x",$AT$2-'Indicator Date hidden'!AU65)</f>
        <v>0</v>
      </c>
      <c r="AU64" s="213">
        <f>IF('Indicator Date hidden'!AV65="x","x",$AU$2-'Indicator Date hidden'!AV65)</f>
        <v>1</v>
      </c>
      <c r="AV64" s="213">
        <f>IF('Indicator Date hidden'!AW65="x","x",$AV$2-'Indicator Date hidden'!AW65)</f>
        <v>0</v>
      </c>
      <c r="AW64" s="213">
        <f>IF('Indicator Date hidden'!AX65="x","x",$AW$2-'Indicator Date hidden'!AX65)</f>
        <v>0</v>
      </c>
      <c r="AX64" s="213">
        <f>IF('Indicator Date hidden'!AY65="x","x",$AX$2-'Indicator Date hidden'!AY65)</f>
        <v>0</v>
      </c>
      <c r="AY64" s="213">
        <f>IF('Indicator Date hidden'!AZ65="x","x",$AY$2-'Indicator Date hidden'!AZ65)</f>
        <v>0</v>
      </c>
      <c r="AZ64" s="213">
        <f>IF('Indicator Date hidden'!BA65="x","x",$AZ$2-'Indicator Date hidden'!BA65)</f>
        <v>0</v>
      </c>
      <c r="BA64">
        <f t="shared" si="5"/>
        <v>18</v>
      </c>
      <c r="BB64" s="21">
        <f t="shared" si="6"/>
        <v>0.36734693877551022</v>
      </c>
      <c r="BC64">
        <f t="shared" si="7"/>
        <v>6</v>
      </c>
      <c r="BD64" s="21">
        <f t="shared" si="8"/>
        <v>1.4525681346346322</v>
      </c>
      <c r="BE64" s="283">
        <f t="shared" si="9"/>
        <v>0</v>
      </c>
    </row>
    <row r="65" spans="1:57" x14ac:dyDescent="0.35">
      <c r="A65" t="s">
        <v>8293</v>
      </c>
      <c r="B65" s="213">
        <f>IF('Indicator Date hidden'!C66="x","x",$B$2-'Indicator Date hidden'!C66)</f>
        <v>0</v>
      </c>
      <c r="C65" s="213">
        <f>IF('Indicator Date hidden'!D66="x","x",$C$2-'Indicator Date hidden'!D66)</f>
        <v>0</v>
      </c>
      <c r="D65" s="213">
        <f>IF('Indicator Date hidden'!E66="x","x",$D$2-'Indicator Date hidden'!E66)</f>
        <v>0</v>
      </c>
      <c r="E65" s="213">
        <f>IF('Indicator Date hidden'!F66="x","x",$E$2-'Indicator Date hidden'!F66)</f>
        <v>0</v>
      </c>
      <c r="F65" s="213">
        <f>IF('Indicator Date hidden'!G66="x","x",$F$2-'Indicator Date hidden'!G66)</f>
        <v>0</v>
      </c>
      <c r="G65" s="213">
        <f>IF('Indicator Date hidden'!H66="x","x",$G$2-'Indicator Date hidden'!H66)</f>
        <v>0</v>
      </c>
      <c r="H65" s="213">
        <f>IF('Indicator Date hidden'!I66="x","x",$H$2-'Indicator Date hidden'!I66)</f>
        <v>0</v>
      </c>
      <c r="I65" s="213">
        <f>IF('Indicator Date hidden'!J66="x","x",$I$2-'Indicator Date hidden'!J66)</f>
        <v>0</v>
      </c>
      <c r="J65" s="213">
        <f>IF('Indicator Date hidden'!K66="x","x",$J$2-'Indicator Date hidden'!K66)</f>
        <v>0</v>
      </c>
      <c r="K65" s="213">
        <f>IF('Indicator Date hidden'!L66="x","x",$K$2-'Indicator Date hidden'!L66)</f>
        <v>0</v>
      </c>
      <c r="L65" s="213">
        <f>IF('Indicator Date hidden'!M66="x","x",$L$2-'Indicator Date hidden'!M66)</f>
        <v>0</v>
      </c>
      <c r="M65" s="213">
        <f>IF('Indicator Date hidden'!N66="x","x",$M$2-'Indicator Date hidden'!N66)</f>
        <v>0</v>
      </c>
      <c r="N65" s="213">
        <f>IF('Indicator Date hidden'!O66="x","x",$N$2-'Indicator Date hidden'!O66)</f>
        <v>0</v>
      </c>
      <c r="O65" s="213">
        <f>IF('Indicator Date hidden'!P66="x","x",$O$2-'Indicator Date hidden'!P66)</f>
        <v>0</v>
      </c>
      <c r="P65" s="213">
        <f>IF('Indicator Date hidden'!Q66="x","x",$P$2-'Indicator Date hidden'!Q66)</f>
        <v>0</v>
      </c>
      <c r="Q65" s="213" t="str">
        <f>IF('Indicator Date hidden'!R66="x","x",$Q$2-'Indicator Date hidden'!R66)</f>
        <v>x</v>
      </c>
      <c r="R65" s="213">
        <f>IF('Indicator Date hidden'!S66="x","x",$R$2-'Indicator Date hidden'!S66)</f>
        <v>0</v>
      </c>
      <c r="S65" s="213">
        <f>IF('Indicator Date hidden'!T66="x","x",$S$2-'Indicator Date hidden'!T66)</f>
        <v>0</v>
      </c>
      <c r="T65" s="213">
        <f>IF('Indicator Date hidden'!U66="x","x",$T$2-'Indicator Date hidden'!U66)</f>
        <v>0</v>
      </c>
      <c r="U65" s="213" t="str">
        <f>IF('Indicator Date hidden'!V66="x","x",$U$2-'Indicator Date hidden'!V66)</f>
        <v>x</v>
      </c>
      <c r="V65" s="213">
        <f>IF('Indicator Date hidden'!W66="x","x",$V$2-'Indicator Date hidden'!W66)</f>
        <v>0</v>
      </c>
      <c r="W65" s="213">
        <f>IF('Indicator Date hidden'!X66="x","x",$W$2-'Indicator Date hidden'!X66)</f>
        <v>9</v>
      </c>
      <c r="X65" s="213">
        <f>IF('Indicator Date hidden'!Y66="x","x",$X$2-'Indicator Date hidden'!Y66)</f>
        <v>2</v>
      </c>
      <c r="Y65" s="213">
        <f>IF('Indicator Date hidden'!Z66="x","x",$Y$2-'Indicator Date hidden'!Z66)</f>
        <v>0</v>
      </c>
      <c r="Z65" s="213">
        <f>IF('Indicator Date hidden'!AA66="x","x",$Z$2-'Indicator Date hidden'!AA66)</f>
        <v>0</v>
      </c>
      <c r="AA65" s="213" t="str">
        <f>IF('Indicator Date hidden'!AB66="x","x",$AA$2-'Indicator Date hidden'!AB66)</f>
        <v>x</v>
      </c>
      <c r="AB65" s="213">
        <f>IF('Indicator Date hidden'!AC66="x","x",$AB$2-'Indicator Date hidden'!AC66)</f>
        <v>0</v>
      </c>
      <c r="AC65" s="213">
        <f>IF('Indicator Date hidden'!AD66="x","x",$AC$2-'Indicator Date hidden'!AD66)</f>
        <v>0</v>
      </c>
      <c r="AD65" s="213" t="str">
        <f>IF('Indicator Date hidden'!AE66="x","x",$AD$2-'Indicator Date hidden'!AE66)</f>
        <v>x</v>
      </c>
      <c r="AE65" s="213">
        <f>IF('Indicator Date hidden'!AF66="x","x",$AE$2-'Indicator Date hidden'!AF66)</f>
        <v>0</v>
      </c>
      <c r="AF65" s="213">
        <f>IF('Indicator Date hidden'!AG66="x","x",$AF$2-'Indicator Date hidden'!AG66)</f>
        <v>2</v>
      </c>
      <c r="AG65" s="213">
        <f>IF('Indicator Date hidden'!AH66="x","x",$AG$2-'Indicator Date hidden'!AH66)</f>
        <v>0</v>
      </c>
      <c r="AH65" s="213">
        <f>IF('Indicator Date hidden'!AI66="x","x",$AH$2-'Indicator Date hidden'!AI66)</f>
        <v>0</v>
      </c>
      <c r="AI65" s="213">
        <f>IF('Indicator Date hidden'!AJ66="x","x",$AI$2-'Indicator Date hidden'!AJ66)</f>
        <v>0</v>
      </c>
      <c r="AJ65" s="213" t="str">
        <f>IF('Indicator Date hidden'!AK66="x","x",$AJ$2-'Indicator Date hidden'!AK66)</f>
        <v>x</v>
      </c>
      <c r="AK65" s="213">
        <f>IF('Indicator Date hidden'!AL66="x","x",$AK$2-'Indicator Date hidden'!AL66)</f>
        <v>1</v>
      </c>
      <c r="AL65" s="213">
        <f>IF('Indicator Date hidden'!AM66="x","x",$AL$2-'Indicator Date hidden'!AM66)</f>
        <v>0</v>
      </c>
      <c r="AM65" s="213">
        <f>IF('Indicator Date hidden'!AN66="x","x",$AM$2-'Indicator Date hidden'!AN66)</f>
        <v>0</v>
      </c>
      <c r="AN65" s="213">
        <f>IF('Indicator Date hidden'!AO66="x","x",$AN$2-'Indicator Date hidden'!AO66)</f>
        <v>0</v>
      </c>
      <c r="AO65" s="213">
        <f>IF('Indicator Date hidden'!AP66="x","x",$AO$2-'Indicator Date hidden'!AP66)</f>
        <v>0</v>
      </c>
      <c r="AP65" s="213">
        <f>IF('Indicator Date hidden'!AQ66="x","x",$AP$2-'Indicator Date hidden'!AQ66)</f>
        <v>0</v>
      </c>
      <c r="AQ65" s="213">
        <f>IF('Indicator Date hidden'!AR66="x","x",$AQ$2-'Indicator Date hidden'!AR66)</f>
        <v>0</v>
      </c>
      <c r="AR65" s="213">
        <f>IF('Indicator Date hidden'!AS66="x","x",$AR$2-'Indicator Date hidden'!AS66)</f>
        <v>0</v>
      </c>
      <c r="AS65" s="213">
        <f>IF('Indicator Date hidden'!AT66="x","x",$AS$2-'Indicator Date hidden'!AT66)</f>
        <v>0</v>
      </c>
      <c r="AT65" s="213">
        <f>IF('Indicator Date hidden'!AU66="x","x",$AT$2-'Indicator Date hidden'!AU66)</f>
        <v>0</v>
      </c>
      <c r="AU65" s="213" t="str">
        <f>IF('Indicator Date hidden'!AV66="x","x",$AU$2-'Indicator Date hidden'!AV66)</f>
        <v>x</v>
      </c>
      <c r="AV65" s="213">
        <f>IF('Indicator Date hidden'!AW66="x","x",$AV$2-'Indicator Date hidden'!AW66)</f>
        <v>0</v>
      </c>
      <c r="AW65" s="213">
        <f>IF('Indicator Date hidden'!AX66="x","x",$AW$2-'Indicator Date hidden'!AX66)</f>
        <v>0</v>
      </c>
      <c r="AX65" s="213">
        <f>IF('Indicator Date hidden'!AY66="x","x",$AX$2-'Indicator Date hidden'!AY66)</f>
        <v>0</v>
      </c>
      <c r="AY65" s="213">
        <f>IF('Indicator Date hidden'!AZ66="x","x",$AY$2-'Indicator Date hidden'!AZ66)</f>
        <v>0</v>
      </c>
      <c r="AZ65" s="213">
        <f>IF('Indicator Date hidden'!BA66="x","x",$AZ$2-'Indicator Date hidden'!BA66)</f>
        <v>0</v>
      </c>
      <c r="BA65">
        <f t="shared" si="5"/>
        <v>14</v>
      </c>
      <c r="BB65" s="21">
        <f t="shared" si="6"/>
        <v>0.31111111111111112</v>
      </c>
      <c r="BC65">
        <f t="shared" si="7"/>
        <v>4</v>
      </c>
      <c r="BD65" s="21">
        <f t="shared" si="8"/>
        <v>1.3795687284594451</v>
      </c>
      <c r="BE65" s="283">
        <f t="shared" si="9"/>
        <v>0</v>
      </c>
    </row>
    <row r="66" spans="1:57" x14ac:dyDescent="0.35">
      <c r="A66" t="s">
        <v>8323</v>
      </c>
      <c r="B66" s="213">
        <f>IF('Indicator Date hidden'!C67="x","x",$B$2-'Indicator Date hidden'!C67)</f>
        <v>0</v>
      </c>
      <c r="C66" s="213">
        <f>IF('Indicator Date hidden'!D67="x","x",$C$2-'Indicator Date hidden'!D67)</f>
        <v>0</v>
      </c>
      <c r="D66" s="213">
        <f>IF('Indicator Date hidden'!E67="x","x",$D$2-'Indicator Date hidden'!E67)</f>
        <v>0</v>
      </c>
      <c r="E66" s="213">
        <f>IF('Indicator Date hidden'!F67="x","x",$E$2-'Indicator Date hidden'!F67)</f>
        <v>0</v>
      </c>
      <c r="F66" s="213">
        <f>IF('Indicator Date hidden'!G67="x","x",$F$2-'Indicator Date hidden'!G67)</f>
        <v>0</v>
      </c>
      <c r="G66" s="213">
        <f>IF('Indicator Date hidden'!H67="x","x",$G$2-'Indicator Date hidden'!H67)</f>
        <v>0</v>
      </c>
      <c r="H66" s="213">
        <f>IF('Indicator Date hidden'!I67="x","x",$H$2-'Indicator Date hidden'!I67)</f>
        <v>0</v>
      </c>
      <c r="I66" s="213">
        <f>IF('Indicator Date hidden'!J67="x","x",$I$2-'Indicator Date hidden'!J67)</f>
        <v>0</v>
      </c>
      <c r="J66" s="213">
        <f>IF('Indicator Date hidden'!K67="x","x",$J$2-'Indicator Date hidden'!K67)</f>
        <v>0</v>
      </c>
      <c r="K66" s="213">
        <f>IF('Indicator Date hidden'!L67="x","x",$K$2-'Indicator Date hidden'!L67)</f>
        <v>0</v>
      </c>
      <c r="L66" s="213">
        <f>IF('Indicator Date hidden'!M67="x","x",$L$2-'Indicator Date hidden'!M67)</f>
        <v>0</v>
      </c>
      <c r="M66" s="213">
        <f>IF('Indicator Date hidden'!N67="x","x",$M$2-'Indicator Date hidden'!N67)</f>
        <v>0</v>
      </c>
      <c r="N66" s="213">
        <f>IF('Indicator Date hidden'!O67="x","x",$N$2-'Indicator Date hidden'!O67)</f>
        <v>0</v>
      </c>
      <c r="O66" s="213">
        <f>IF('Indicator Date hidden'!P67="x","x",$O$2-'Indicator Date hidden'!P67)</f>
        <v>0</v>
      </c>
      <c r="P66" s="213">
        <f>IF('Indicator Date hidden'!Q67="x","x",$P$2-'Indicator Date hidden'!Q67)</f>
        <v>0</v>
      </c>
      <c r="Q66" s="213">
        <f>IF('Indicator Date hidden'!R67="x","x",$Q$2-'Indicator Date hidden'!R67)</f>
        <v>3</v>
      </c>
      <c r="R66" s="213">
        <f>IF('Indicator Date hidden'!S67="x","x",$R$2-'Indicator Date hidden'!S67)</f>
        <v>0</v>
      </c>
      <c r="S66" s="213">
        <f>IF('Indicator Date hidden'!T67="x","x",$S$2-'Indicator Date hidden'!T67)</f>
        <v>0</v>
      </c>
      <c r="T66" s="213">
        <f>IF('Indicator Date hidden'!U67="x","x",$T$2-'Indicator Date hidden'!U67)</f>
        <v>0</v>
      </c>
      <c r="U66" s="213">
        <f>IF('Indicator Date hidden'!V67="x","x",$U$2-'Indicator Date hidden'!V67)</f>
        <v>0</v>
      </c>
      <c r="V66" s="213">
        <f>IF('Indicator Date hidden'!W67="x","x",$V$2-'Indicator Date hidden'!W67)</f>
        <v>0</v>
      </c>
      <c r="W66" s="213">
        <f>IF('Indicator Date hidden'!X67="x","x",$W$2-'Indicator Date hidden'!X67)</f>
        <v>0</v>
      </c>
      <c r="X66" s="213">
        <f>IF('Indicator Date hidden'!Y67="x","x",$X$2-'Indicator Date hidden'!Y67)</f>
        <v>4</v>
      </c>
      <c r="Y66" s="213">
        <f>IF('Indicator Date hidden'!Z67="x","x",$Y$2-'Indicator Date hidden'!Z67)</f>
        <v>0</v>
      </c>
      <c r="Z66" s="213">
        <f>IF('Indicator Date hidden'!AA67="x","x",$Z$2-'Indicator Date hidden'!AA67)</f>
        <v>0</v>
      </c>
      <c r="AA66" s="213">
        <f>IF('Indicator Date hidden'!AB67="x","x",$AA$2-'Indicator Date hidden'!AB67)</f>
        <v>0</v>
      </c>
      <c r="AB66" s="213">
        <f>IF('Indicator Date hidden'!AC67="x","x",$AB$2-'Indicator Date hidden'!AC67)</f>
        <v>0</v>
      </c>
      <c r="AC66" s="213">
        <f>IF('Indicator Date hidden'!AD67="x","x",$AC$2-'Indicator Date hidden'!AD67)</f>
        <v>0</v>
      </c>
      <c r="AD66" s="213">
        <f>IF('Indicator Date hidden'!AE67="x","x",$AD$2-'Indicator Date hidden'!AE67)</f>
        <v>0</v>
      </c>
      <c r="AE66" s="213">
        <f>IF('Indicator Date hidden'!AF67="x","x",$AE$2-'Indicator Date hidden'!AF67)</f>
        <v>0</v>
      </c>
      <c r="AF66" s="213">
        <f>IF('Indicator Date hidden'!AG67="x","x",$AF$2-'Indicator Date hidden'!AG67)</f>
        <v>8</v>
      </c>
      <c r="AG66" s="213">
        <f>IF('Indicator Date hidden'!AH67="x","x",$AG$2-'Indicator Date hidden'!AH67)</f>
        <v>0</v>
      </c>
      <c r="AH66" s="213">
        <f>IF('Indicator Date hidden'!AI67="x","x",$AH$2-'Indicator Date hidden'!AI67)</f>
        <v>0</v>
      </c>
      <c r="AI66" s="213">
        <f>IF('Indicator Date hidden'!AJ67="x","x",$AI$2-'Indicator Date hidden'!AJ67)</f>
        <v>0</v>
      </c>
      <c r="AJ66" s="213" t="str">
        <f>IF('Indicator Date hidden'!AK67="x","x",$AJ$2-'Indicator Date hidden'!AK67)</f>
        <v>x</v>
      </c>
      <c r="AK66" s="213">
        <f>IF('Indicator Date hidden'!AL67="x","x",$AK$2-'Indicator Date hidden'!AL67)</f>
        <v>1</v>
      </c>
      <c r="AL66" s="213">
        <f>IF('Indicator Date hidden'!AM67="x","x",$AL$2-'Indicator Date hidden'!AM67)</f>
        <v>0</v>
      </c>
      <c r="AM66" s="213">
        <f>IF('Indicator Date hidden'!AN67="x","x",$AM$2-'Indicator Date hidden'!AN67)</f>
        <v>0</v>
      </c>
      <c r="AN66" s="213">
        <f>IF('Indicator Date hidden'!AO67="x","x",$AN$2-'Indicator Date hidden'!AO67)</f>
        <v>0</v>
      </c>
      <c r="AO66" s="213">
        <f>IF('Indicator Date hidden'!AP67="x","x",$AO$2-'Indicator Date hidden'!AP67)</f>
        <v>0</v>
      </c>
      <c r="AP66" s="213">
        <f>IF('Indicator Date hidden'!AQ67="x","x",$AP$2-'Indicator Date hidden'!AQ67)</f>
        <v>0</v>
      </c>
      <c r="AQ66" s="213">
        <f>IF('Indicator Date hidden'!AR67="x","x",$AQ$2-'Indicator Date hidden'!AR67)</f>
        <v>0</v>
      </c>
      <c r="AR66" s="213">
        <f>IF('Indicator Date hidden'!AS67="x","x",$AR$2-'Indicator Date hidden'!AS67)</f>
        <v>0</v>
      </c>
      <c r="AS66" s="213">
        <f>IF('Indicator Date hidden'!AT67="x","x",$AS$2-'Indicator Date hidden'!AT67)</f>
        <v>0</v>
      </c>
      <c r="AT66" s="213">
        <f>IF('Indicator Date hidden'!AU67="x","x",$AT$2-'Indicator Date hidden'!AU67)</f>
        <v>0</v>
      </c>
      <c r="AU66" s="213">
        <f>IF('Indicator Date hidden'!AV67="x","x",$AU$2-'Indicator Date hidden'!AV67)</f>
        <v>4</v>
      </c>
      <c r="AV66" s="213">
        <f>IF('Indicator Date hidden'!AW67="x","x",$AV$2-'Indicator Date hidden'!AW67)</f>
        <v>0</v>
      </c>
      <c r="AW66" s="213">
        <f>IF('Indicator Date hidden'!AX67="x","x",$AW$2-'Indicator Date hidden'!AX67)</f>
        <v>0</v>
      </c>
      <c r="AX66" s="213">
        <f>IF('Indicator Date hidden'!AY67="x","x",$AX$2-'Indicator Date hidden'!AY67)</f>
        <v>0</v>
      </c>
      <c r="AY66" s="213">
        <f>IF('Indicator Date hidden'!AZ67="x","x",$AY$2-'Indicator Date hidden'!AZ67)</f>
        <v>0</v>
      </c>
      <c r="AZ66" s="213">
        <f>IF('Indicator Date hidden'!BA67="x","x",$AZ$2-'Indicator Date hidden'!BA67)</f>
        <v>0</v>
      </c>
      <c r="BA66">
        <f t="shared" si="5"/>
        <v>20</v>
      </c>
      <c r="BB66" s="21">
        <f t="shared" si="6"/>
        <v>0.4</v>
      </c>
      <c r="BC66">
        <f t="shared" si="7"/>
        <v>5</v>
      </c>
      <c r="BD66" s="21">
        <f t="shared" si="8"/>
        <v>1.4</v>
      </c>
      <c r="BE66" s="283">
        <f t="shared" si="9"/>
        <v>0</v>
      </c>
    </row>
    <row r="67" spans="1:57" x14ac:dyDescent="0.35">
      <c r="A67" t="s">
        <v>8332</v>
      </c>
      <c r="B67" s="213">
        <f>IF('Indicator Date hidden'!C68="x","x",$B$2-'Indicator Date hidden'!C68)</f>
        <v>0</v>
      </c>
      <c r="C67" s="213">
        <f>IF('Indicator Date hidden'!D68="x","x",$C$2-'Indicator Date hidden'!D68)</f>
        <v>0</v>
      </c>
      <c r="D67" s="213">
        <f>IF('Indicator Date hidden'!E68="x","x",$D$2-'Indicator Date hidden'!E68)</f>
        <v>0</v>
      </c>
      <c r="E67" s="213">
        <f>IF('Indicator Date hidden'!F68="x","x",$E$2-'Indicator Date hidden'!F68)</f>
        <v>0</v>
      </c>
      <c r="F67" s="213">
        <f>IF('Indicator Date hidden'!G68="x","x",$F$2-'Indicator Date hidden'!G68)</f>
        <v>0</v>
      </c>
      <c r="G67" s="213">
        <f>IF('Indicator Date hidden'!H68="x","x",$G$2-'Indicator Date hidden'!H68)</f>
        <v>0</v>
      </c>
      <c r="H67" s="213">
        <f>IF('Indicator Date hidden'!I68="x","x",$H$2-'Indicator Date hidden'!I68)</f>
        <v>0</v>
      </c>
      <c r="I67" s="213">
        <f>IF('Indicator Date hidden'!J68="x","x",$I$2-'Indicator Date hidden'!J68)</f>
        <v>0</v>
      </c>
      <c r="J67" s="213">
        <f>IF('Indicator Date hidden'!K68="x","x",$J$2-'Indicator Date hidden'!K68)</f>
        <v>0</v>
      </c>
      <c r="K67" s="213">
        <f>IF('Indicator Date hidden'!L68="x","x",$K$2-'Indicator Date hidden'!L68)</f>
        <v>0</v>
      </c>
      <c r="L67" s="213">
        <f>IF('Indicator Date hidden'!M68="x","x",$L$2-'Indicator Date hidden'!M68)</f>
        <v>0</v>
      </c>
      <c r="M67" s="213">
        <f>IF('Indicator Date hidden'!N68="x","x",$M$2-'Indicator Date hidden'!N68)</f>
        <v>0</v>
      </c>
      <c r="N67" s="213">
        <f>IF('Indicator Date hidden'!O68="x","x",$N$2-'Indicator Date hidden'!O68)</f>
        <v>0</v>
      </c>
      <c r="O67" s="213">
        <f>IF('Indicator Date hidden'!P68="x","x",$O$2-'Indicator Date hidden'!P68)</f>
        <v>0</v>
      </c>
      <c r="P67" s="213">
        <f>IF('Indicator Date hidden'!Q68="x","x",$P$2-'Indicator Date hidden'!Q68)</f>
        <v>0</v>
      </c>
      <c r="Q67" s="213" t="str">
        <f>IF('Indicator Date hidden'!R68="x","x",$Q$2-'Indicator Date hidden'!R68)</f>
        <v>x</v>
      </c>
      <c r="R67" s="213">
        <f>IF('Indicator Date hidden'!S68="x","x",$R$2-'Indicator Date hidden'!S68)</f>
        <v>0</v>
      </c>
      <c r="S67" s="213">
        <f>IF('Indicator Date hidden'!T68="x","x",$S$2-'Indicator Date hidden'!T68)</f>
        <v>0</v>
      </c>
      <c r="T67" s="213">
        <f>IF('Indicator Date hidden'!U68="x","x",$T$2-'Indicator Date hidden'!U68)</f>
        <v>0</v>
      </c>
      <c r="U67" s="213" t="str">
        <f>IF('Indicator Date hidden'!V68="x","x",$U$2-'Indicator Date hidden'!V68)</f>
        <v>x</v>
      </c>
      <c r="V67" s="213">
        <f>IF('Indicator Date hidden'!W68="x","x",$V$2-'Indicator Date hidden'!W68)</f>
        <v>0</v>
      </c>
      <c r="W67" s="213" t="str">
        <f>IF('Indicator Date hidden'!X68="x","x",$W$2-'Indicator Date hidden'!X68)</f>
        <v>x</v>
      </c>
      <c r="X67" s="213">
        <f>IF('Indicator Date hidden'!Y68="x","x",$X$2-'Indicator Date hidden'!Y68)</f>
        <v>4</v>
      </c>
      <c r="Y67" s="213">
        <f>IF('Indicator Date hidden'!Z68="x","x",$Y$2-'Indicator Date hidden'!Z68)</f>
        <v>0</v>
      </c>
      <c r="Z67" s="213">
        <f>IF('Indicator Date hidden'!AA68="x","x",$Z$2-'Indicator Date hidden'!AA68)</f>
        <v>0</v>
      </c>
      <c r="AA67" s="213" t="str">
        <f>IF('Indicator Date hidden'!AB68="x","x",$AA$2-'Indicator Date hidden'!AB68)</f>
        <v>x</v>
      </c>
      <c r="AB67" s="213">
        <f>IF('Indicator Date hidden'!AC68="x","x",$AB$2-'Indicator Date hidden'!AC68)</f>
        <v>0</v>
      </c>
      <c r="AC67" s="213">
        <f>IF('Indicator Date hidden'!AD68="x","x",$AC$2-'Indicator Date hidden'!AD68)</f>
        <v>0</v>
      </c>
      <c r="AD67" s="213" t="str">
        <f>IF('Indicator Date hidden'!AE68="x","x",$AD$2-'Indicator Date hidden'!AE68)</f>
        <v>x</v>
      </c>
      <c r="AE67" s="213">
        <f>IF('Indicator Date hidden'!AF68="x","x",$AE$2-'Indicator Date hidden'!AF68)</f>
        <v>0</v>
      </c>
      <c r="AF67" s="213">
        <f>IF('Indicator Date hidden'!AG68="x","x",$AF$2-'Indicator Date hidden'!AG68)</f>
        <v>1</v>
      </c>
      <c r="AG67" s="213">
        <f>IF('Indicator Date hidden'!AH68="x","x",$AG$2-'Indicator Date hidden'!AH68)</f>
        <v>0</v>
      </c>
      <c r="AH67" s="213">
        <f>IF('Indicator Date hidden'!AI68="x","x",$AH$2-'Indicator Date hidden'!AI68)</f>
        <v>0</v>
      </c>
      <c r="AI67" s="213">
        <f>IF('Indicator Date hidden'!AJ68="x","x",$AI$2-'Indicator Date hidden'!AJ68)</f>
        <v>0</v>
      </c>
      <c r="AJ67" s="213" t="str">
        <f>IF('Indicator Date hidden'!AK68="x","x",$AJ$2-'Indicator Date hidden'!AK68)</f>
        <v>x</v>
      </c>
      <c r="AK67" s="213">
        <f>IF('Indicator Date hidden'!AL68="x","x",$AK$2-'Indicator Date hidden'!AL68)</f>
        <v>1</v>
      </c>
      <c r="AL67" s="213">
        <f>IF('Indicator Date hidden'!AM68="x","x",$AL$2-'Indicator Date hidden'!AM68)</f>
        <v>0</v>
      </c>
      <c r="AM67" s="213">
        <f>IF('Indicator Date hidden'!AN68="x","x",$AM$2-'Indicator Date hidden'!AN68)</f>
        <v>0</v>
      </c>
      <c r="AN67" s="213">
        <f>IF('Indicator Date hidden'!AO68="x","x",$AN$2-'Indicator Date hidden'!AO68)</f>
        <v>0</v>
      </c>
      <c r="AO67" s="213">
        <f>IF('Indicator Date hidden'!AP68="x","x",$AO$2-'Indicator Date hidden'!AP68)</f>
        <v>0</v>
      </c>
      <c r="AP67" s="213">
        <f>IF('Indicator Date hidden'!AQ68="x","x",$AP$2-'Indicator Date hidden'!AQ68)</f>
        <v>0</v>
      </c>
      <c r="AQ67" s="213">
        <f>IF('Indicator Date hidden'!AR68="x","x",$AQ$2-'Indicator Date hidden'!AR68)</f>
        <v>0</v>
      </c>
      <c r="AR67" s="213">
        <f>IF('Indicator Date hidden'!AS68="x","x",$AR$2-'Indicator Date hidden'!AS68)</f>
        <v>0</v>
      </c>
      <c r="AS67" s="213">
        <f>IF('Indicator Date hidden'!AT68="x","x",$AS$2-'Indicator Date hidden'!AT68)</f>
        <v>0</v>
      </c>
      <c r="AT67" s="213">
        <f>IF('Indicator Date hidden'!AU68="x","x",$AT$2-'Indicator Date hidden'!AU68)</f>
        <v>0</v>
      </c>
      <c r="AU67" s="213">
        <f>IF('Indicator Date hidden'!AV68="x","x",$AU$2-'Indicator Date hidden'!AV68)</f>
        <v>1</v>
      </c>
      <c r="AV67" s="213">
        <f>IF('Indicator Date hidden'!AW68="x","x",$AV$2-'Indicator Date hidden'!AW68)</f>
        <v>0</v>
      </c>
      <c r="AW67" s="213">
        <f>IF('Indicator Date hidden'!AX68="x","x",$AW$2-'Indicator Date hidden'!AX68)</f>
        <v>0</v>
      </c>
      <c r="AX67" s="213">
        <f>IF('Indicator Date hidden'!AY68="x","x",$AX$2-'Indicator Date hidden'!AY68)</f>
        <v>0</v>
      </c>
      <c r="AY67" s="213">
        <f>IF('Indicator Date hidden'!AZ68="x","x",$AY$2-'Indicator Date hidden'!AZ68)</f>
        <v>0</v>
      </c>
      <c r="AZ67" s="213">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3">
        <f t="shared" ref="BE67:BE98" si="14">MEDIAN(B67:AZ67)</f>
        <v>0</v>
      </c>
    </row>
    <row r="68" spans="1:57" x14ac:dyDescent="0.35">
      <c r="A68" t="s">
        <v>8334</v>
      </c>
      <c r="B68" s="213">
        <f>IF('Indicator Date hidden'!C69="x","x",$B$2-'Indicator Date hidden'!C69)</f>
        <v>0</v>
      </c>
      <c r="C68" s="213">
        <f>IF('Indicator Date hidden'!D69="x","x",$C$2-'Indicator Date hidden'!D69)</f>
        <v>0</v>
      </c>
      <c r="D68" s="213">
        <f>IF('Indicator Date hidden'!E69="x","x",$D$2-'Indicator Date hidden'!E69)</f>
        <v>0</v>
      </c>
      <c r="E68" s="213">
        <f>IF('Indicator Date hidden'!F69="x","x",$E$2-'Indicator Date hidden'!F69)</f>
        <v>0</v>
      </c>
      <c r="F68" s="213">
        <f>IF('Indicator Date hidden'!G69="x","x",$F$2-'Indicator Date hidden'!G69)</f>
        <v>0</v>
      </c>
      <c r="G68" s="213">
        <f>IF('Indicator Date hidden'!H69="x","x",$G$2-'Indicator Date hidden'!H69)</f>
        <v>0</v>
      </c>
      <c r="H68" s="213">
        <f>IF('Indicator Date hidden'!I69="x","x",$H$2-'Indicator Date hidden'!I69)</f>
        <v>0</v>
      </c>
      <c r="I68" s="213">
        <f>IF('Indicator Date hidden'!J69="x","x",$I$2-'Indicator Date hidden'!J69)</f>
        <v>0</v>
      </c>
      <c r="J68" s="213">
        <f>IF('Indicator Date hidden'!K69="x","x",$J$2-'Indicator Date hidden'!K69)</f>
        <v>0</v>
      </c>
      <c r="K68" s="213">
        <f>IF('Indicator Date hidden'!L69="x","x",$K$2-'Indicator Date hidden'!L69)</f>
        <v>0</v>
      </c>
      <c r="L68" s="213">
        <f>IF('Indicator Date hidden'!M69="x","x",$L$2-'Indicator Date hidden'!M69)</f>
        <v>0</v>
      </c>
      <c r="M68" s="213">
        <f>IF('Indicator Date hidden'!N69="x","x",$M$2-'Indicator Date hidden'!N69)</f>
        <v>0</v>
      </c>
      <c r="N68" s="213">
        <f>IF('Indicator Date hidden'!O69="x","x",$N$2-'Indicator Date hidden'!O69)</f>
        <v>0</v>
      </c>
      <c r="O68" s="213">
        <f>IF('Indicator Date hidden'!P69="x","x",$O$2-'Indicator Date hidden'!P69)</f>
        <v>0</v>
      </c>
      <c r="P68" s="213">
        <f>IF('Indicator Date hidden'!Q69="x","x",$P$2-'Indicator Date hidden'!Q69)</f>
        <v>0</v>
      </c>
      <c r="Q68" s="213" t="str">
        <f>IF('Indicator Date hidden'!R69="x","x",$Q$2-'Indicator Date hidden'!R69)</f>
        <v>x</v>
      </c>
      <c r="R68" s="213">
        <f>IF('Indicator Date hidden'!S69="x","x",$R$2-'Indicator Date hidden'!S69)</f>
        <v>0</v>
      </c>
      <c r="S68" s="213">
        <f>IF('Indicator Date hidden'!T69="x","x",$S$2-'Indicator Date hidden'!T69)</f>
        <v>0</v>
      </c>
      <c r="T68" s="213">
        <f>IF('Indicator Date hidden'!U69="x","x",$T$2-'Indicator Date hidden'!U69)</f>
        <v>0</v>
      </c>
      <c r="U68" s="213">
        <f>IF('Indicator Date hidden'!V69="x","x",$U$2-'Indicator Date hidden'!V69)</f>
        <v>0</v>
      </c>
      <c r="V68" s="213">
        <f>IF('Indicator Date hidden'!W69="x","x",$V$2-'Indicator Date hidden'!W69)</f>
        <v>0</v>
      </c>
      <c r="W68" s="213" t="str">
        <f>IF('Indicator Date hidden'!X69="x","x",$W$2-'Indicator Date hidden'!X69)</f>
        <v>x</v>
      </c>
      <c r="X68" s="213" t="str">
        <f>IF('Indicator Date hidden'!Y69="x","x",$X$2-'Indicator Date hidden'!Y69)</f>
        <v>x</v>
      </c>
      <c r="Y68" s="213">
        <f>IF('Indicator Date hidden'!Z69="x","x",$Y$2-'Indicator Date hidden'!Z69)</f>
        <v>0</v>
      </c>
      <c r="Z68" s="213">
        <f>IF('Indicator Date hidden'!AA69="x","x",$Z$2-'Indicator Date hidden'!AA69)</f>
        <v>0</v>
      </c>
      <c r="AA68" s="213" t="str">
        <f>IF('Indicator Date hidden'!AB69="x","x",$AA$2-'Indicator Date hidden'!AB69)</f>
        <v>x</v>
      </c>
      <c r="AB68" s="213">
        <f>IF('Indicator Date hidden'!AC69="x","x",$AB$2-'Indicator Date hidden'!AC69)</f>
        <v>0</v>
      </c>
      <c r="AC68" s="213">
        <f>IF('Indicator Date hidden'!AD69="x","x",$AC$2-'Indicator Date hidden'!AD69)</f>
        <v>0</v>
      </c>
      <c r="AD68" s="213" t="str">
        <f>IF('Indicator Date hidden'!AE69="x","x",$AD$2-'Indicator Date hidden'!AE69)</f>
        <v>x</v>
      </c>
      <c r="AE68" s="213" t="str">
        <f>IF('Indicator Date hidden'!AF69="x","x",$AE$2-'Indicator Date hidden'!AF69)</f>
        <v>x</v>
      </c>
      <c r="AF68" s="213" t="str">
        <f>IF('Indicator Date hidden'!AG69="x","x",$AF$2-'Indicator Date hidden'!AG69)</f>
        <v>x</v>
      </c>
      <c r="AG68" s="213">
        <f>IF('Indicator Date hidden'!AH69="x","x",$AG$2-'Indicator Date hidden'!AH69)</f>
        <v>0</v>
      </c>
      <c r="AH68" s="213">
        <f>IF('Indicator Date hidden'!AI69="x","x",$AH$2-'Indicator Date hidden'!AI69)</f>
        <v>0</v>
      </c>
      <c r="AI68" s="213">
        <f>IF('Indicator Date hidden'!AJ69="x","x",$AI$2-'Indicator Date hidden'!AJ69)</f>
        <v>0</v>
      </c>
      <c r="AJ68" s="213" t="str">
        <f>IF('Indicator Date hidden'!AK69="x","x",$AJ$2-'Indicator Date hidden'!AK69)</f>
        <v>x</v>
      </c>
      <c r="AK68" s="213">
        <f>IF('Indicator Date hidden'!AL69="x","x",$AK$2-'Indicator Date hidden'!AL69)</f>
        <v>1</v>
      </c>
      <c r="AL68" s="213">
        <f>IF('Indicator Date hidden'!AM69="x","x",$AL$2-'Indicator Date hidden'!AM69)</f>
        <v>0</v>
      </c>
      <c r="AM68" s="213">
        <f>IF('Indicator Date hidden'!AN69="x","x",$AM$2-'Indicator Date hidden'!AN69)</f>
        <v>0</v>
      </c>
      <c r="AN68" s="213">
        <f>IF('Indicator Date hidden'!AO69="x","x",$AN$2-'Indicator Date hidden'!AO69)</f>
        <v>0</v>
      </c>
      <c r="AO68" s="213">
        <f>IF('Indicator Date hidden'!AP69="x","x",$AO$2-'Indicator Date hidden'!AP69)</f>
        <v>0</v>
      </c>
      <c r="AP68" s="213" t="str">
        <f>IF('Indicator Date hidden'!AQ69="x","x",$AP$2-'Indicator Date hidden'!AQ69)</f>
        <v>x</v>
      </c>
      <c r="AQ68" s="213">
        <f>IF('Indicator Date hidden'!AR69="x","x",$AQ$2-'Indicator Date hidden'!AR69)</f>
        <v>4</v>
      </c>
      <c r="AR68" s="213">
        <f>IF('Indicator Date hidden'!AS69="x","x",$AR$2-'Indicator Date hidden'!AS69)</f>
        <v>0</v>
      </c>
      <c r="AS68" s="213" t="str">
        <f>IF('Indicator Date hidden'!AT69="x","x",$AS$2-'Indicator Date hidden'!AT69)</f>
        <v>x</v>
      </c>
      <c r="AT68" s="213">
        <f>IF('Indicator Date hidden'!AU69="x","x",$AT$2-'Indicator Date hidden'!AU69)</f>
        <v>0</v>
      </c>
      <c r="AU68" s="213" t="str">
        <f>IF('Indicator Date hidden'!AV69="x","x",$AU$2-'Indicator Date hidden'!AV69)</f>
        <v>x</v>
      </c>
      <c r="AV68" s="213">
        <f>IF('Indicator Date hidden'!AW69="x","x",$AV$2-'Indicator Date hidden'!AW69)</f>
        <v>0</v>
      </c>
      <c r="AW68" s="213">
        <f>IF('Indicator Date hidden'!AX69="x","x",$AW$2-'Indicator Date hidden'!AX69)</f>
        <v>0</v>
      </c>
      <c r="AX68" s="213">
        <f>IF('Indicator Date hidden'!AY69="x","x",$AX$2-'Indicator Date hidden'!AY69)</f>
        <v>0</v>
      </c>
      <c r="AY68" s="213">
        <f>IF('Indicator Date hidden'!AZ69="x","x",$AY$2-'Indicator Date hidden'!AZ69)</f>
        <v>0</v>
      </c>
      <c r="AZ68" s="213">
        <f>IF('Indicator Date hidden'!BA69="x","x",$AZ$2-'Indicator Date hidden'!BA69)</f>
        <v>0</v>
      </c>
      <c r="BA68">
        <f t="shared" si="10"/>
        <v>5</v>
      </c>
      <c r="BB68" s="21">
        <f t="shared" si="11"/>
        <v>0.125</v>
      </c>
      <c r="BC68">
        <f t="shared" si="12"/>
        <v>2</v>
      </c>
      <c r="BD68" s="21">
        <f t="shared" si="13"/>
        <v>0.63982419460348638</v>
      </c>
      <c r="BE68" s="283">
        <f t="shared" si="14"/>
        <v>0</v>
      </c>
    </row>
    <row r="69" spans="1:57" x14ac:dyDescent="0.35">
      <c r="A69" t="s">
        <v>8335</v>
      </c>
      <c r="B69" s="213">
        <f>IF('Indicator Date hidden'!C70="x","x",$B$2-'Indicator Date hidden'!C70)</f>
        <v>0</v>
      </c>
      <c r="C69" s="213">
        <f>IF('Indicator Date hidden'!D70="x","x",$C$2-'Indicator Date hidden'!D70)</f>
        <v>0</v>
      </c>
      <c r="D69" s="213">
        <f>IF('Indicator Date hidden'!E70="x","x",$D$2-'Indicator Date hidden'!E70)</f>
        <v>0</v>
      </c>
      <c r="E69" s="213">
        <f>IF('Indicator Date hidden'!F70="x","x",$E$2-'Indicator Date hidden'!F70)</f>
        <v>0</v>
      </c>
      <c r="F69" s="213">
        <f>IF('Indicator Date hidden'!G70="x","x",$F$2-'Indicator Date hidden'!G70)</f>
        <v>0</v>
      </c>
      <c r="G69" s="213">
        <f>IF('Indicator Date hidden'!H70="x","x",$G$2-'Indicator Date hidden'!H70)</f>
        <v>0</v>
      </c>
      <c r="H69" s="213">
        <f>IF('Indicator Date hidden'!I70="x","x",$H$2-'Indicator Date hidden'!I70)</f>
        <v>0</v>
      </c>
      <c r="I69" s="213">
        <f>IF('Indicator Date hidden'!J70="x","x",$I$2-'Indicator Date hidden'!J70)</f>
        <v>0</v>
      </c>
      <c r="J69" s="213">
        <f>IF('Indicator Date hidden'!K70="x","x",$J$2-'Indicator Date hidden'!K70)</f>
        <v>0</v>
      </c>
      <c r="K69" s="213">
        <f>IF('Indicator Date hidden'!L70="x","x",$K$2-'Indicator Date hidden'!L70)</f>
        <v>0</v>
      </c>
      <c r="L69" s="213">
        <f>IF('Indicator Date hidden'!M70="x","x",$L$2-'Indicator Date hidden'!M70)</f>
        <v>0</v>
      </c>
      <c r="M69" s="213">
        <f>IF('Indicator Date hidden'!N70="x","x",$M$2-'Indicator Date hidden'!N70)</f>
        <v>0</v>
      </c>
      <c r="N69" s="213">
        <f>IF('Indicator Date hidden'!O70="x","x",$N$2-'Indicator Date hidden'!O70)</f>
        <v>0</v>
      </c>
      <c r="O69" s="213">
        <f>IF('Indicator Date hidden'!P70="x","x",$O$2-'Indicator Date hidden'!P70)</f>
        <v>0</v>
      </c>
      <c r="P69" s="213">
        <f>IF('Indicator Date hidden'!Q70="x","x",$P$2-'Indicator Date hidden'!Q70)</f>
        <v>0</v>
      </c>
      <c r="Q69" s="213" t="str">
        <f>IF('Indicator Date hidden'!R70="x","x",$Q$2-'Indicator Date hidden'!R70)</f>
        <v>x</v>
      </c>
      <c r="R69" s="213">
        <f>IF('Indicator Date hidden'!S70="x","x",$R$2-'Indicator Date hidden'!S70)</f>
        <v>0</v>
      </c>
      <c r="S69" s="213">
        <f>IF('Indicator Date hidden'!T70="x","x",$S$2-'Indicator Date hidden'!T70)</f>
        <v>0</v>
      </c>
      <c r="T69" s="213">
        <f>IF('Indicator Date hidden'!U70="x","x",$T$2-'Indicator Date hidden'!U70)</f>
        <v>0</v>
      </c>
      <c r="U69" s="213">
        <f>IF('Indicator Date hidden'!V70="x","x",$U$2-'Indicator Date hidden'!V70)</f>
        <v>0</v>
      </c>
      <c r="V69" s="213">
        <f>IF('Indicator Date hidden'!W70="x","x",$V$2-'Indicator Date hidden'!W70)</f>
        <v>0</v>
      </c>
      <c r="W69" s="213">
        <f>IF('Indicator Date hidden'!X70="x","x",$W$2-'Indicator Date hidden'!X70)</f>
        <v>5</v>
      </c>
      <c r="X69" s="213">
        <f>IF('Indicator Date hidden'!Y70="x","x",$X$2-'Indicator Date hidden'!Y70)</f>
        <v>5</v>
      </c>
      <c r="Y69" s="213">
        <f>IF('Indicator Date hidden'!Z70="x","x",$Y$2-'Indicator Date hidden'!Z70)</f>
        <v>0</v>
      </c>
      <c r="Z69" s="213">
        <f>IF('Indicator Date hidden'!AA70="x","x",$Z$2-'Indicator Date hidden'!AA70)</f>
        <v>0</v>
      </c>
      <c r="AA69" s="213">
        <f>IF('Indicator Date hidden'!AB70="x","x",$AA$2-'Indicator Date hidden'!AB70)</f>
        <v>0</v>
      </c>
      <c r="AB69" s="213">
        <f>IF('Indicator Date hidden'!AC70="x","x",$AB$2-'Indicator Date hidden'!AC70)</f>
        <v>0</v>
      </c>
      <c r="AC69" s="213">
        <f>IF('Indicator Date hidden'!AD70="x","x",$AC$2-'Indicator Date hidden'!AD70)</f>
        <v>0</v>
      </c>
      <c r="AD69" s="213">
        <f>IF('Indicator Date hidden'!AE70="x","x",$AD$2-'Indicator Date hidden'!AE70)</f>
        <v>0</v>
      </c>
      <c r="AE69" s="213">
        <f>IF('Indicator Date hidden'!AF70="x","x",$AE$2-'Indicator Date hidden'!AF70)</f>
        <v>0</v>
      </c>
      <c r="AF69" s="213">
        <f>IF('Indicator Date hidden'!AG70="x","x",$AF$2-'Indicator Date hidden'!AG70)</f>
        <v>2</v>
      </c>
      <c r="AG69" s="213">
        <f>IF('Indicator Date hidden'!AH70="x","x",$AG$2-'Indicator Date hidden'!AH70)</f>
        <v>0</v>
      </c>
      <c r="AH69" s="213">
        <f>IF('Indicator Date hidden'!AI70="x","x",$AH$2-'Indicator Date hidden'!AI70)</f>
        <v>0</v>
      </c>
      <c r="AI69" s="213">
        <f>IF('Indicator Date hidden'!AJ70="x","x",$AI$2-'Indicator Date hidden'!AJ70)</f>
        <v>0</v>
      </c>
      <c r="AJ69" s="213">
        <f>IF('Indicator Date hidden'!AK70="x","x",$AJ$2-'Indicator Date hidden'!AK70)</f>
        <v>1</v>
      </c>
      <c r="AK69" s="213">
        <f>IF('Indicator Date hidden'!AL70="x","x",$AK$2-'Indicator Date hidden'!AL70)</f>
        <v>1</v>
      </c>
      <c r="AL69" s="213">
        <f>IF('Indicator Date hidden'!AM70="x","x",$AL$2-'Indicator Date hidden'!AM70)</f>
        <v>0</v>
      </c>
      <c r="AM69" s="213">
        <f>IF('Indicator Date hidden'!AN70="x","x",$AM$2-'Indicator Date hidden'!AN70)</f>
        <v>0</v>
      </c>
      <c r="AN69" s="213">
        <f>IF('Indicator Date hidden'!AO70="x","x",$AN$2-'Indicator Date hidden'!AO70)</f>
        <v>0</v>
      </c>
      <c r="AO69" s="213">
        <f>IF('Indicator Date hidden'!AP70="x","x",$AO$2-'Indicator Date hidden'!AP70)</f>
        <v>0</v>
      </c>
      <c r="AP69" s="213">
        <f>IF('Indicator Date hidden'!AQ70="x","x",$AP$2-'Indicator Date hidden'!AQ70)</f>
        <v>0</v>
      </c>
      <c r="AQ69" s="213">
        <f>IF('Indicator Date hidden'!AR70="x","x",$AQ$2-'Indicator Date hidden'!AR70)</f>
        <v>0</v>
      </c>
      <c r="AR69" s="213">
        <f>IF('Indicator Date hidden'!AS70="x","x",$AR$2-'Indicator Date hidden'!AS70)</f>
        <v>0</v>
      </c>
      <c r="AS69" s="213">
        <f>IF('Indicator Date hidden'!AT70="x","x",$AS$2-'Indicator Date hidden'!AT70)</f>
        <v>0</v>
      </c>
      <c r="AT69" s="213">
        <f>IF('Indicator Date hidden'!AU70="x","x",$AT$2-'Indicator Date hidden'!AU70)</f>
        <v>0</v>
      </c>
      <c r="AU69" s="213">
        <f>IF('Indicator Date hidden'!AV70="x","x",$AU$2-'Indicator Date hidden'!AV70)</f>
        <v>1</v>
      </c>
      <c r="AV69" s="213">
        <f>IF('Indicator Date hidden'!AW70="x","x",$AV$2-'Indicator Date hidden'!AW70)</f>
        <v>0</v>
      </c>
      <c r="AW69" s="213">
        <f>IF('Indicator Date hidden'!AX70="x","x",$AW$2-'Indicator Date hidden'!AX70)</f>
        <v>0</v>
      </c>
      <c r="AX69" s="213">
        <f>IF('Indicator Date hidden'!AY70="x","x",$AX$2-'Indicator Date hidden'!AY70)</f>
        <v>0</v>
      </c>
      <c r="AY69" s="213">
        <f>IF('Indicator Date hidden'!AZ70="x","x",$AY$2-'Indicator Date hidden'!AZ70)</f>
        <v>0</v>
      </c>
      <c r="AZ69" s="213">
        <f>IF('Indicator Date hidden'!BA70="x","x",$AZ$2-'Indicator Date hidden'!BA70)</f>
        <v>0</v>
      </c>
      <c r="BA69">
        <f t="shared" si="10"/>
        <v>15</v>
      </c>
      <c r="BB69" s="21">
        <f t="shared" si="11"/>
        <v>0.3</v>
      </c>
      <c r="BC69">
        <f t="shared" si="12"/>
        <v>6</v>
      </c>
      <c r="BD69" s="21">
        <f t="shared" si="13"/>
        <v>1.0246950765959599</v>
      </c>
      <c r="BE69" s="283">
        <f t="shared" si="14"/>
        <v>0</v>
      </c>
    </row>
    <row r="70" spans="1:57" x14ac:dyDescent="0.35">
      <c r="A70" t="s">
        <v>8325</v>
      </c>
      <c r="B70" s="213">
        <f>IF('Indicator Date hidden'!C71="x","x",$B$2-'Indicator Date hidden'!C71)</f>
        <v>0</v>
      </c>
      <c r="C70" s="213">
        <f>IF('Indicator Date hidden'!D71="x","x",$C$2-'Indicator Date hidden'!D71)</f>
        <v>0</v>
      </c>
      <c r="D70" s="213">
        <f>IF('Indicator Date hidden'!E71="x","x",$D$2-'Indicator Date hidden'!E71)</f>
        <v>0</v>
      </c>
      <c r="E70" s="213">
        <f>IF('Indicator Date hidden'!F71="x","x",$E$2-'Indicator Date hidden'!F71)</f>
        <v>0</v>
      </c>
      <c r="F70" s="213">
        <f>IF('Indicator Date hidden'!G71="x","x",$F$2-'Indicator Date hidden'!G71)</f>
        <v>0</v>
      </c>
      <c r="G70" s="213">
        <f>IF('Indicator Date hidden'!H71="x","x",$G$2-'Indicator Date hidden'!H71)</f>
        <v>0</v>
      </c>
      <c r="H70" s="213">
        <f>IF('Indicator Date hidden'!I71="x","x",$H$2-'Indicator Date hidden'!I71)</f>
        <v>0</v>
      </c>
      <c r="I70" s="213">
        <f>IF('Indicator Date hidden'!J71="x","x",$I$2-'Indicator Date hidden'!J71)</f>
        <v>0</v>
      </c>
      <c r="J70" s="213">
        <f>IF('Indicator Date hidden'!K71="x","x",$J$2-'Indicator Date hidden'!K71)</f>
        <v>0</v>
      </c>
      <c r="K70" s="213">
        <f>IF('Indicator Date hidden'!L71="x","x",$K$2-'Indicator Date hidden'!L71)</f>
        <v>0</v>
      </c>
      <c r="L70" s="213">
        <f>IF('Indicator Date hidden'!M71="x","x",$L$2-'Indicator Date hidden'!M71)</f>
        <v>0</v>
      </c>
      <c r="M70" s="213">
        <f>IF('Indicator Date hidden'!N71="x","x",$M$2-'Indicator Date hidden'!N71)</f>
        <v>0</v>
      </c>
      <c r="N70" s="213">
        <f>IF('Indicator Date hidden'!O71="x","x",$N$2-'Indicator Date hidden'!O71)</f>
        <v>0</v>
      </c>
      <c r="O70" s="213">
        <f>IF('Indicator Date hidden'!P71="x","x",$O$2-'Indicator Date hidden'!P71)</f>
        <v>0</v>
      </c>
      <c r="P70" s="213">
        <f>IF('Indicator Date hidden'!Q71="x","x",$P$2-'Indicator Date hidden'!Q71)</f>
        <v>0</v>
      </c>
      <c r="Q70" s="213">
        <f>IF('Indicator Date hidden'!R71="x","x",$Q$2-'Indicator Date hidden'!R71)</f>
        <v>2</v>
      </c>
      <c r="R70" s="213">
        <f>IF('Indicator Date hidden'!S71="x","x",$R$2-'Indicator Date hidden'!S71)</f>
        <v>0</v>
      </c>
      <c r="S70" s="213">
        <f>IF('Indicator Date hidden'!T71="x","x",$S$2-'Indicator Date hidden'!T71)</f>
        <v>0</v>
      </c>
      <c r="T70" s="213">
        <f>IF('Indicator Date hidden'!U71="x","x",$T$2-'Indicator Date hidden'!U71)</f>
        <v>0</v>
      </c>
      <c r="U70" s="213">
        <f>IF('Indicator Date hidden'!V71="x","x",$U$2-'Indicator Date hidden'!V71)</f>
        <v>0</v>
      </c>
      <c r="V70" s="213">
        <f>IF('Indicator Date hidden'!W71="x","x",$V$2-'Indicator Date hidden'!W71)</f>
        <v>0</v>
      </c>
      <c r="W70" s="213">
        <f>IF('Indicator Date hidden'!X71="x","x",$W$2-'Indicator Date hidden'!X71)</f>
        <v>2</v>
      </c>
      <c r="X70" s="213">
        <f>IF('Indicator Date hidden'!Y71="x","x",$X$2-'Indicator Date hidden'!Y71)</f>
        <v>4</v>
      </c>
      <c r="Y70" s="213">
        <f>IF('Indicator Date hidden'!Z71="x","x",$Y$2-'Indicator Date hidden'!Z71)</f>
        <v>0</v>
      </c>
      <c r="Z70" s="213">
        <f>IF('Indicator Date hidden'!AA71="x","x",$Z$2-'Indicator Date hidden'!AA71)</f>
        <v>0</v>
      </c>
      <c r="AA70" s="213">
        <f>IF('Indicator Date hidden'!AB71="x","x",$AA$2-'Indicator Date hidden'!AB71)</f>
        <v>0</v>
      </c>
      <c r="AB70" s="213">
        <f>IF('Indicator Date hidden'!AC71="x","x",$AB$2-'Indicator Date hidden'!AC71)</f>
        <v>0</v>
      </c>
      <c r="AC70" s="213">
        <f>IF('Indicator Date hidden'!AD71="x","x",$AC$2-'Indicator Date hidden'!AD71)</f>
        <v>0</v>
      </c>
      <c r="AD70" s="213">
        <f>IF('Indicator Date hidden'!AE71="x","x",$AD$2-'Indicator Date hidden'!AE71)</f>
        <v>0</v>
      </c>
      <c r="AE70" s="213" t="str">
        <f>IF('Indicator Date hidden'!AF71="x","x",$AE$2-'Indicator Date hidden'!AF71)</f>
        <v>x</v>
      </c>
      <c r="AF70" s="213">
        <f>IF('Indicator Date hidden'!AG71="x","x",$AF$2-'Indicator Date hidden'!AG71)</f>
        <v>1</v>
      </c>
      <c r="AG70" s="213">
        <f>IF('Indicator Date hidden'!AH71="x","x",$AG$2-'Indicator Date hidden'!AH71)</f>
        <v>0</v>
      </c>
      <c r="AH70" s="213">
        <f>IF('Indicator Date hidden'!AI71="x","x",$AH$2-'Indicator Date hidden'!AI71)</f>
        <v>0</v>
      </c>
      <c r="AI70" s="213">
        <f>IF('Indicator Date hidden'!AJ71="x","x",$AI$2-'Indicator Date hidden'!AJ71)</f>
        <v>0</v>
      </c>
      <c r="AJ70" s="213" t="str">
        <f>IF('Indicator Date hidden'!AK71="x","x",$AJ$2-'Indicator Date hidden'!AK71)</f>
        <v>x</v>
      </c>
      <c r="AK70" s="213">
        <f>IF('Indicator Date hidden'!AL71="x","x",$AK$2-'Indicator Date hidden'!AL71)</f>
        <v>1</v>
      </c>
      <c r="AL70" s="213">
        <f>IF('Indicator Date hidden'!AM71="x","x",$AL$2-'Indicator Date hidden'!AM71)</f>
        <v>0</v>
      </c>
      <c r="AM70" s="213">
        <f>IF('Indicator Date hidden'!AN71="x","x",$AM$2-'Indicator Date hidden'!AN71)</f>
        <v>0</v>
      </c>
      <c r="AN70" s="213">
        <f>IF('Indicator Date hidden'!AO71="x","x",$AN$2-'Indicator Date hidden'!AO71)</f>
        <v>0</v>
      </c>
      <c r="AO70" s="213">
        <f>IF('Indicator Date hidden'!AP71="x","x",$AO$2-'Indicator Date hidden'!AP71)</f>
        <v>1</v>
      </c>
      <c r="AP70" s="213">
        <f>IF('Indicator Date hidden'!AQ71="x","x",$AP$2-'Indicator Date hidden'!AQ71)</f>
        <v>1</v>
      </c>
      <c r="AQ70" s="213">
        <f>IF('Indicator Date hidden'!AR71="x","x",$AQ$2-'Indicator Date hidden'!AR71)</f>
        <v>0</v>
      </c>
      <c r="AR70" s="213">
        <f>IF('Indicator Date hidden'!AS71="x","x",$AR$2-'Indicator Date hidden'!AS71)</f>
        <v>0</v>
      </c>
      <c r="AS70" s="213">
        <f>IF('Indicator Date hidden'!AT71="x","x",$AS$2-'Indicator Date hidden'!AT71)</f>
        <v>0</v>
      </c>
      <c r="AT70" s="213">
        <f>IF('Indicator Date hidden'!AU71="x","x",$AT$2-'Indicator Date hidden'!AU71)</f>
        <v>0</v>
      </c>
      <c r="AU70" s="213">
        <f>IF('Indicator Date hidden'!AV71="x","x",$AU$2-'Indicator Date hidden'!AV71)</f>
        <v>4</v>
      </c>
      <c r="AV70" s="213">
        <f>IF('Indicator Date hidden'!AW71="x","x",$AV$2-'Indicator Date hidden'!AW71)</f>
        <v>0</v>
      </c>
      <c r="AW70" s="213">
        <f>IF('Indicator Date hidden'!AX71="x","x",$AW$2-'Indicator Date hidden'!AX71)</f>
        <v>0</v>
      </c>
      <c r="AX70" s="213">
        <f>IF('Indicator Date hidden'!AY71="x","x",$AX$2-'Indicator Date hidden'!AY71)</f>
        <v>0</v>
      </c>
      <c r="AY70" s="213">
        <f>IF('Indicator Date hidden'!AZ71="x","x",$AY$2-'Indicator Date hidden'!AZ71)</f>
        <v>0</v>
      </c>
      <c r="AZ70" s="213">
        <f>IF('Indicator Date hidden'!BA71="x","x",$AZ$2-'Indicator Date hidden'!BA71)</f>
        <v>0</v>
      </c>
      <c r="BA70">
        <f t="shared" si="10"/>
        <v>16</v>
      </c>
      <c r="BB70" s="21">
        <f t="shared" si="11"/>
        <v>0.32653061224489793</v>
      </c>
      <c r="BC70">
        <f t="shared" si="12"/>
        <v>8</v>
      </c>
      <c r="BD70" s="21">
        <f t="shared" si="13"/>
        <v>0.88957121296748443</v>
      </c>
      <c r="BE70" s="283">
        <f t="shared" si="14"/>
        <v>0</v>
      </c>
    </row>
    <row r="71" spans="1:57" x14ac:dyDescent="0.35">
      <c r="A71" t="s">
        <v>8329</v>
      </c>
      <c r="B71" s="213">
        <f>IF('Indicator Date hidden'!C72="x","x",$B$2-'Indicator Date hidden'!C72)</f>
        <v>0</v>
      </c>
      <c r="C71" s="213">
        <f>IF('Indicator Date hidden'!D72="x","x",$C$2-'Indicator Date hidden'!D72)</f>
        <v>0</v>
      </c>
      <c r="D71" s="213">
        <f>IF('Indicator Date hidden'!E72="x","x",$D$2-'Indicator Date hidden'!E72)</f>
        <v>0</v>
      </c>
      <c r="E71" s="213">
        <f>IF('Indicator Date hidden'!F72="x","x",$E$2-'Indicator Date hidden'!F72)</f>
        <v>0</v>
      </c>
      <c r="F71" s="213">
        <f>IF('Indicator Date hidden'!G72="x","x",$F$2-'Indicator Date hidden'!G72)</f>
        <v>0</v>
      </c>
      <c r="G71" s="213">
        <f>IF('Indicator Date hidden'!H72="x","x",$G$2-'Indicator Date hidden'!H72)</f>
        <v>0</v>
      </c>
      <c r="H71" s="213">
        <f>IF('Indicator Date hidden'!I72="x","x",$H$2-'Indicator Date hidden'!I72)</f>
        <v>0</v>
      </c>
      <c r="I71" s="213">
        <f>IF('Indicator Date hidden'!J72="x","x",$I$2-'Indicator Date hidden'!J72)</f>
        <v>0</v>
      </c>
      <c r="J71" s="213">
        <f>IF('Indicator Date hidden'!K72="x","x",$J$2-'Indicator Date hidden'!K72)</f>
        <v>0</v>
      </c>
      <c r="K71" s="213">
        <f>IF('Indicator Date hidden'!L72="x","x",$K$2-'Indicator Date hidden'!L72)</f>
        <v>0</v>
      </c>
      <c r="L71" s="213">
        <f>IF('Indicator Date hidden'!M72="x","x",$L$2-'Indicator Date hidden'!M72)</f>
        <v>0</v>
      </c>
      <c r="M71" s="213">
        <f>IF('Indicator Date hidden'!N72="x","x",$M$2-'Indicator Date hidden'!N72)</f>
        <v>0</v>
      </c>
      <c r="N71" s="213">
        <f>IF('Indicator Date hidden'!O72="x","x",$N$2-'Indicator Date hidden'!O72)</f>
        <v>0</v>
      </c>
      <c r="O71" s="213">
        <f>IF('Indicator Date hidden'!P72="x","x",$O$2-'Indicator Date hidden'!P72)</f>
        <v>0</v>
      </c>
      <c r="P71" s="213">
        <f>IF('Indicator Date hidden'!Q72="x","x",$P$2-'Indicator Date hidden'!Q72)</f>
        <v>0</v>
      </c>
      <c r="Q71" s="213">
        <f>IF('Indicator Date hidden'!R72="x","x",$Q$2-'Indicator Date hidden'!R72)</f>
        <v>8</v>
      </c>
      <c r="R71" s="213">
        <f>IF('Indicator Date hidden'!S72="x","x",$R$2-'Indicator Date hidden'!S72)</f>
        <v>0</v>
      </c>
      <c r="S71" s="213">
        <f>IF('Indicator Date hidden'!T72="x","x",$S$2-'Indicator Date hidden'!T72)</f>
        <v>0</v>
      </c>
      <c r="T71" s="213">
        <f>IF('Indicator Date hidden'!U72="x","x",$T$2-'Indicator Date hidden'!U72)</f>
        <v>0</v>
      </c>
      <c r="U71" s="213">
        <f>IF('Indicator Date hidden'!V72="x","x",$U$2-'Indicator Date hidden'!V72)</f>
        <v>0</v>
      </c>
      <c r="V71" s="213">
        <f>IF('Indicator Date hidden'!W72="x","x",$V$2-'Indicator Date hidden'!W72)</f>
        <v>0</v>
      </c>
      <c r="W71" s="213">
        <f>IF('Indicator Date hidden'!X72="x","x",$W$2-'Indicator Date hidden'!X72)</f>
        <v>0</v>
      </c>
      <c r="X71" s="213">
        <f>IF('Indicator Date hidden'!Y72="x","x",$X$2-'Indicator Date hidden'!Y72)</f>
        <v>4</v>
      </c>
      <c r="Y71" s="213">
        <f>IF('Indicator Date hidden'!Z72="x","x",$Y$2-'Indicator Date hidden'!Z72)</f>
        <v>0</v>
      </c>
      <c r="Z71" s="213">
        <f>IF('Indicator Date hidden'!AA72="x","x",$Z$2-'Indicator Date hidden'!AA72)</f>
        <v>0</v>
      </c>
      <c r="AA71" s="213">
        <f>IF('Indicator Date hidden'!AB72="x","x",$AA$2-'Indicator Date hidden'!AB72)</f>
        <v>0</v>
      </c>
      <c r="AB71" s="213">
        <f>IF('Indicator Date hidden'!AC72="x","x",$AB$2-'Indicator Date hidden'!AC72)</f>
        <v>0</v>
      </c>
      <c r="AC71" s="213">
        <f>IF('Indicator Date hidden'!AD72="x","x",$AC$2-'Indicator Date hidden'!AD72)</f>
        <v>0</v>
      </c>
      <c r="AD71" s="213">
        <f>IF('Indicator Date hidden'!AE72="x","x",$AD$2-'Indicator Date hidden'!AE72)</f>
        <v>0</v>
      </c>
      <c r="AE71" s="213" t="str">
        <f>IF('Indicator Date hidden'!AF72="x","x",$AE$2-'Indicator Date hidden'!AF72)</f>
        <v>x</v>
      </c>
      <c r="AF71" s="213">
        <f>IF('Indicator Date hidden'!AG72="x","x",$AF$2-'Indicator Date hidden'!AG72)</f>
        <v>3</v>
      </c>
      <c r="AG71" s="213">
        <f>IF('Indicator Date hidden'!AH72="x","x",$AG$2-'Indicator Date hidden'!AH72)</f>
        <v>0</v>
      </c>
      <c r="AH71" s="213">
        <f>IF('Indicator Date hidden'!AI72="x","x",$AH$2-'Indicator Date hidden'!AI72)</f>
        <v>0</v>
      </c>
      <c r="AI71" s="213">
        <f>IF('Indicator Date hidden'!AJ72="x","x",$AI$2-'Indicator Date hidden'!AJ72)</f>
        <v>0</v>
      </c>
      <c r="AJ71" s="213" t="str">
        <f>IF('Indicator Date hidden'!AK72="x","x",$AJ$2-'Indicator Date hidden'!AK72)</f>
        <v>x</v>
      </c>
      <c r="AK71" s="213">
        <f>IF('Indicator Date hidden'!AL72="x","x",$AK$2-'Indicator Date hidden'!AL72)</f>
        <v>1</v>
      </c>
      <c r="AL71" s="213">
        <f>IF('Indicator Date hidden'!AM72="x","x",$AL$2-'Indicator Date hidden'!AM72)</f>
        <v>0</v>
      </c>
      <c r="AM71" s="213">
        <f>IF('Indicator Date hidden'!AN72="x","x",$AM$2-'Indicator Date hidden'!AN72)</f>
        <v>0</v>
      </c>
      <c r="AN71" s="213">
        <f>IF('Indicator Date hidden'!AO72="x","x",$AN$2-'Indicator Date hidden'!AO72)</f>
        <v>0</v>
      </c>
      <c r="AO71" s="213" t="str">
        <f>IF('Indicator Date hidden'!AP72="x","x",$AO$2-'Indicator Date hidden'!AP72)</f>
        <v>x</v>
      </c>
      <c r="AP71" s="213" t="str">
        <f>IF('Indicator Date hidden'!AQ72="x","x",$AP$2-'Indicator Date hidden'!AQ72)</f>
        <v>x</v>
      </c>
      <c r="AQ71" s="213">
        <f>IF('Indicator Date hidden'!AR72="x","x",$AQ$2-'Indicator Date hidden'!AR72)</f>
        <v>0</v>
      </c>
      <c r="AR71" s="213">
        <f>IF('Indicator Date hidden'!AS72="x","x",$AR$2-'Indicator Date hidden'!AS72)</f>
        <v>0</v>
      </c>
      <c r="AS71" s="213">
        <f>IF('Indicator Date hidden'!AT72="x","x",$AS$2-'Indicator Date hidden'!AT72)</f>
        <v>0</v>
      </c>
      <c r="AT71" s="213">
        <f>IF('Indicator Date hidden'!AU72="x","x",$AT$2-'Indicator Date hidden'!AU72)</f>
        <v>0</v>
      </c>
      <c r="AU71" s="213">
        <f>IF('Indicator Date hidden'!AV72="x","x",$AU$2-'Indicator Date hidden'!AV72)</f>
        <v>1</v>
      </c>
      <c r="AV71" s="213">
        <f>IF('Indicator Date hidden'!AW72="x","x",$AV$2-'Indicator Date hidden'!AW72)</f>
        <v>0</v>
      </c>
      <c r="AW71" s="213">
        <f>IF('Indicator Date hidden'!AX72="x","x",$AW$2-'Indicator Date hidden'!AX72)</f>
        <v>0</v>
      </c>
      <c r="AX71" s="213">
        <f>IF('Indicator Date hidden'!AY72="x","x",$AX$2-'Indicator Date hidden'!AY72)</f>
        <v>0</v>
      </c>
      <c r="AY71" s="213">
        <f>IF('Indicator Date hidden'!AZ72="x","x",$AY$2-'Indicator Date hidden'!AZ72)</f>
        <v>0</v>
      </c>
      <c r="AZ71" s="213">
        <f>IF('Indicator Date hidden'!BA72="x","x",$AZ$2-'Indicator Date hidden'!BA72)</f>
        <v>0</v>
      </c>
      <c r="BA71">
        <f t="shared" si="10"/>
        <v>17</v>
      </c>
      <c r="BB71" s="21">
        <f t="shared" si="11"/>
        <v>0.36170212765957449</v>
      </c>
      <c r="BC71">
        <f t="shared" si="12"/>
        <v>5</v>
      </c>
      <c r="BD71" s="21">
        <f t="shared" si="13"/>
        <v>1.3436300769231442</v>
      </c>
      <c r="BE71" s="283">
        <f t="shared" si="14"/>
        <v>0</v>
      </c>
    </row>
    <row r="72" spans="1:57" x14ac:dyDescent="0.35">
      <c r="A72" t="s">
        <v>8337</v>
      </c>
      <c r="B72" s="213">
        <f>IF('Indicator Date hidden'!C73="x","x",$B$2-'Indicator Date hidden'!C73)</f>
        <v>0</v>
      </c>
      <c r="C72" s="213">
        <f>IF('Indicator Date hidden'!D73="x","x",$C$2-'Indicator Date hidden'!D73)</f>
        <v>0</v>
      </c>
      <c r="D72" s="213">
        <f>IF('Indicator Date hidden'!E73="x","x",$D$2-'Indicator Date hidden'!E73)</f>
        <v>0</v>
      </c>
      <c r="E72" s="213">
        <f>IF('Indicator Date hidden'!F73="x","x",$E$2-'Indicator Date hidden'!F73)</f>
        <v>0</v>
      </c>
      <c r="F72" s="213">
        <f>IF('Indicator Date hidden'!G73="x","x",$F$2-'Indicator Date hidden'!G73)</f>
        <v>0</v>
      </c>
      <c r="G72" s="213">
        <f>IF('Indicator Date hidden'!H73="x","x",$G$2-'Indicator Date hidden'!H73)</f>
        <v>0</v>
      </c>
      <c r="H72" s="213">
        <f>IF('Indicator Date hidden'!I73="x","x",$H$2-'Indicator Date hidden'!I73)</f>
        <v>0</v>
      </c>
      <c r="I72" s="213">
        <f>IF('Indicator Date hidden'!J73="x","x",$I$2-'Indicator Date hidden'!J73)</f>
        <v>0</v>
      </c>
      <c r="J72" s="213">
        <f>IF('Indicator Date hidden'!K73="x","x",$J$2-'Indicator Date hidden'!K73)</f>
        <v>0</v>
      </c>
      <c r="K72" s="213">
        <f>IF('Indicator Date hidden'!L73="x","x",$K$2-'Indicator Date hidden'!L73)</f>
        <v>0</v>
      </c>
      <c r="L72" s="213">
        <f>IF('Indicator Date hidden'!M73="x","x",$L$2-'Indicator Date hidden'!M73)</f>
        <v>0</v>
      </c>
      <c r="M72" s="213">
        <f>IF('Indicator Date hidden'!N73="x","x",$M$2-'Indicator Date hidden'!N73)</f>
        <v>0</v>
      </c>
      <c r="N72" s="213">
        <f>IF('Indicator Date hidden'!O73="x","x",$N$2-'Indicator Date hidden'!O73)</f>
        <v>0</v>
      </c>
      <c r="O72" s="213">
        <f>IF('Indicator Date hidden'!P73="x","x",$O$2-'Indicator Date hidden'!P73)</f>
        <v>0</v>
      </c>
      <c r="P72" s="213">
        <f>IF('Indicator Date hidden'!Q73="x","x",$P$2-'Indicator Date hidden'!Q73)</f>
        <v>0</v>
      </c>
      <c r="Q72" s="213">
        <f>IF('Indicator Date hidden'!R73="x","x",$Q$2-'Indicator Date hidden'!R73)</f>
        <v>5</v>
      </c>
      <c r="R72" s="213">
        <f>IF('Indicator Date hidden'!S73="x","x",$R$2-'Indicator Date hidden'!S73)</f>
        <v>0</v>
      </c>
      <c r="S72" s="213">
        <f>IF('Indicator Date hidden'!T73="x","x",$S$2-'Indicator Date hidden'!T73)</f>
        <v>0</v>
      </c>
      <c r="T72" s="213">
        <f>IF('Indicator Date hidden'!U73="x","x",$T$2-'Indicator Date hidden'!U73)</f>
        <v>0</v>
      </c>
      <c r="U72" s="213">
        <f>IF('Indicator Date hidden'!V73="x","x",$U$2-'Indicator Date hidden'!V73)</f>
        <v>0</v>
      </c>
      <c r="V72" s="213">
        <f>IF('Indicator Date hidden'!W73="x","x",$V$2-'Indicator Date hidden'!W73)</f>
        <v>0</v>
      </c>
      <c r="W72" s="213">
        <f>IF('Indicator Date hidden'!X73="x","x",$W$2-'Indicator Date hidden'!X73)</f>
        <v>0</v>
      </c>
      <c r="X72" s="213">
        <f>IF('Indicator Date hidden'!Y73="x","x",$X$2-'Indicator Date hidden'!Y73)</f>
        <v>4</v>
      </c>
      <c r="Y72" s="213">
        <f>IF('Indicator Date hidden'!Z73="x","x",$Y$2-'Indicator Date hidden'!Z73)</f>
        <v>0</v>
      </c>
      <c r="Z72" s="213">
        <f>IF('Indicator Date hidden'!AA73="x","x",$Z$2-'Indicator Date hidden'!AA73)</f>
        <v>0</v>
      </c>
      <c r="AA72" s="213">
        <f>IF('Indicator Date hidden'!AB73="x","x",$AA$2-'Indicator Date hidden'!AB73)</f>
        <v>0</v>
      </c>
      <c r="AB72" s="213">
        <f>IF('Indicator Date hidden'!AC73="x","x",$AB$2-'Indicator Date hidden'!AC73)</f>
        <v>0</v>
      </c>
      <c r="AC72" s="213">
        <f>IF('Indicator Date hidden'!AD73="x","x",$AC$2-'Indicator Date hidden'!AD73)</f>
        <v>0</v>
      </c>
      <c r="AD72" s="213">
        <f>IF('Indicator Date hidden'!AE73="x","x",$AD$2-'Indicator Date hidden'!AE73)</f>
        <v>0</v>
      </c>
      <c r="AE72" s="213">
        <f>IF('Indicator Date hidden'!AF73="x","x",$AE$2-'Indicator Date hidden'!AF73)</f>
        <v>0</v>
      </c>
      <c r="AF72" s="213" t="str">
        <f>IF('Indicator Date hidden'!AG73="x","x",$AF$2-'Indicator Date hidden'!AG73)</f>
        <v>x</v>
      </c>
      <c r="AG72" s="213">
        <f>IF('Indicator Date hidden'!AH73="x","x",$AG$2-'Indicator Date hidden'!AH73)</f>
        <v>0</v>
      </c>
      <c r="AH72" s="213">
        <f>IF('Indicator Date hidden'!AI73="x","x",$AH$2-'Indicator Date hidden'!AI73)</f>
        <v>0</v>
      </c>
      <c r="AI72" s="213">
        <f>IF('Indicator Date hidden'!AJ73="x","x",$AI$2-'Indicator Date hidden'!AJ73)</f>
        <v>0</v>
      </c>
      <c r="AJ72" s="213" t="str">
        <f>IF('Indicator Date hidden'!AK73="x","x",$AJ$2-'Indicator Date hidden'!AK73)</f>
        <v>x</v>
      </c>
      <c r="AK72" s="213">
        <f>IF('Indicator Date hidden'!AL73="x","x",$AK$2-'Indicator Date hidden'!AL73)</f>
        <v>1</v>
      </c>
      <c r="AL72" s="213">
        <f>IF('Indicator Date hidden'!AM73="x","x",$AL$2-'Indicator Date hidden'!AM73)</f>
        <v>0</v>
      </c>
      <c r="AM72" s="213">
        <f>IF('Indicator Date hidden'!AN73="x","x",$AM$2-'Indicator Date hidden'!AN73)</f>
        <v>0</v>
      </c>
      <c r="AN72" s="213">
        <f>IF('Indicator Date hidden'!AO73="x","x",$AN$2-'Indicator Date hidden'!AO73)</f>
        <v>0</v>
      </c>
      <c r="AO72" s="213" t="str">
        <f>IF('Indicator Date hidden'!AP73="x","x",$AO$2-'Indicator Date hidden'!AP73)</f>
        <v>x</v>
      </c>
      <c r="AP72" s="213" t="str">
        <f>IF('Indicator Date hidden'!AQ73="x","x",$AP$2-'Indicator Date hidden'!AQ73)</f>
        <v>x</v>
      </c>
      <c r="AQ72" s="213" t="str">
        <f>IF('Indicator Date hidden'!AR73="x","x",$AQ$2-'Indicator Date hidden'!AR73)</f>
        <v>x</v>
      </c>
      <c r="AR72" s="213">
        <f>IF('Indicator Date hidden'!AS73="x","x",$AR$2-'Indicator Date hidden'!AS73)</f>
        <v>0</v>
      </c>
      <c r="AS72" s="213">
        <f>IF('Indicator Date hidden'!AT73="x","x",$AS$2-'Indicator Date hidden'!AT73)</f>
        <v>0</v>
      </c>
      <c r="AT72" s="213">
        <f>IF('Indicator Date hidden'!AU73="x","x",$AT$2-'Indicator Date hidden'!AU73)</f>
        <v>0</v>
      </c>
      <c r="AU72" s="213">
        <f>IF('Indicator Date hidden'!AV73="x","x",$AU$2-'Indicator Date hidden'!AV73)</f>
        <v>5</v>
      </c>
      <c r="AV72" s="213">
        <f>IF('Indicator Date hidden'!AW73="x","x",$AV$2-'Indicator Date hidden'!AW73)</f>
        <v>0</v>
      </c>
      <c r="AW72" s="213">
        <f>IF('Indicator Date hidden'!AX73="x","x",$AW$2-'Indicator Date hidden'!AX73)</f>
        <v>0</v>
      </c>
      <c r="AX72" s="213">
        <f>IF('Indicator Date hidden'!AY73="x","x",$AX$2-'Indicator Date hidden'!AY73)</f>
        <v>0</v>
      </c>
      <c r="AY72" s="213">
        <f>IF('Indicator Date hidden'!AZ73="x","x",$AY$2-'Indicator Date hidden'!AZ73)</f>
        <v>0</v>
      </c>
      <c r="AZ72" s="213">
        <f>IF('Indicator Date hidden'!BA73="x","x",$AZ$2-'Indicator Date hidden'!BA73)</f>
        <v>0</v>
      </c>
      <c r="BA72">
        <f t="shared" si="10"/>
        <v>15</v>
      </c>
      <c r="BB72" s="21">
        <f t="shared" si="11"/>
        <v>0.32608695652173914</v>
      </c>
      <c r="BC72">
        <f t="shared" si="12"/>
        <v>4</v>
      </c>
      <c r="BD72" s="21">
        <f t="shared" si="13"/>
        <v>1.1619763491211101</v>
      </c>
      <c r="BE72" s="283">
        <f t="shared" si="14"/>
        <v>0</v>
      </c>
    </row>
    <row r="73" spans="1:57" x14ac:dyDescent="0.35">
      <c r="A73" t="s">
        <v>8341</v>
      </c>
      <c r="B73" s="213">
        <f>IF('Indicator Date hidden'!C74="x","x",$B$2-'Indicator Date hidden'!C74)</f>
        <v>0</v>
      </c>
      <c r="C73" s="213">
        <f>IF('Indicator Date hidden'!D74="x","x",$C$2-'Indicator Date hidden'!D74)</f>
        <v>0</v>
      </c>
      <c r="D73" s="213">
        <f>IF('Indicator Date hidden'!E74="x","x",$D$2-'Indicator Date hidden'!E74)</f>
        <v>0</v>
      </c>
      <c r="E73" s="213">
        <f>IF('Indicator Date hidden'!F74="x","x",$E$2-'Indicator Date hidden'!F74)</f>
        <v>0</v>
      </c>
      <c r="F73" s="213">
        <f>IF('Indicator Date hidden'!G74="x","x",$F$2-'Indicator Date hidden'!G74)</f>
        <v>0</v>
      </c>
      <c r="G73" s="213">
        <f>IF('Indicator Date hidden'!H74="x","x",$G$2-'Indicator Date hidden'!H74)</f>
        <v>0</v>
      </c>
      <c r="H73" s="213">
        <f>IF('Indicator Date hidden'!I74="x","x",$H$2-'Indicator Date hidden'!I74)</f>
        <v>0</v>
      </c>
      <c r="I73" s="213">
        <f>IF('Indicator Date hidden'!J74="x","x",$I$2-'Indicator Date hidden'!J74)</f>
        <v>0</v>
      </c>
      <c r="J73" s="213">
        <f>IF('Indicator Date hidden'!K74="x","x",$J$2-'Indicator Date hidden'!K74)</f>
        <v>0</v>
      </c>
      <c r="K73" s="213">
        <f>IF('Indicator Date hidden'!L74="x","x",$K$2-'Indicator Date hidden'!L74)</f>
        <v>0</v>
      </c>
      <c r="L73" s="213">
        <f>IF('Indicator Date hidden'!M74="x","x",$L$2-'Indicator Date hidden'!M74)</f>
        <v>0</v>
      </c>
      <c r="M73" s="213">
        <f>IF('Indicator Date hidden'!N74="x","x",$M$2-'Indicator Date hidden'!N74)</f>
        <v>0</v>
      </c>
      <c r="N73" s="213">
        <f>IF('Indicator Date hidden'!O74="x","x",$N$2-'Indicator Date hidden'!O74)</f>
        <v>0</v>
      </c>
      <c r="O73" s="213">
        <f>IF('Indicator Date hidden'!P74="x","x",$O$2-'Indicator Date hidden'!P74)</f>
        <v>0</v>
      </c>
      <c r="P73" s="213">
        <f>IF('Indicator Date hidden'!Q74="x","x",$P$2-'Indicator Date hidden'!Q74)</f>
        <v>0</v>
      </c>
      <c r="Q73" s="213">
        <f>IF('Indicator Date hidden'!R74="x","x",$Q$2-'Indicator Date hidden'!R74)</f>
        <v>2</v>
      </c>
      <c r="R73" s="213">
        <f>IF('Indicator Date hidden'!S74="x","x",$R$2-'Indicator Date hidden'!S74)</f>
        <v>0</v>
      </c>
      <c r="S73" s="213">
        <f>IF('Indicator Date hidden'!T74="x","x",$S$2-'Indicator Date hidden'!T74)</f>
        <v>0</v>
      </c>
      <c r="T73" s="213">
        <f>IF('Indicator Date hidden'!U74="x","x",$T$2-'Indicator Date hidden'!U74)</f>
        <v>0</v>
      </c>
      <c r="U73" s="213">
        <f>IF('Indicator Date hidden'!V74="x","x",$U$2-'Indicator Date hidden'!V74)</f>
        <v>0</v>
      </c>
      <c r="V73" s="213">
        <f>IF('Indicator Date hidden'!W74="x","x",$V$2-'Indicator Date hidden'!W74)</f>
        <v>0</v>
      </c>
      <c r="W73" s="213">
        <f>IF('Indicator Date hidden'!X74="x","x",$W$2-'Indicator Date hidden'!X74)</f>
        <v>2</v>
      </c>
      <c r="X73" s="213">
        <f>IF('Indicator Date hidden'!Y74="x","x",$X$2-'Indicator Date hidden'!Y74)</f>
        <v>0</v>
      </c>
      <c r="Y73" s="213">
        <f>IF('Indicator Date hidden'!Z74="x","x",$Y$2-'Indicator Date hidden'!Z74)</f>
        <v>0</v>
      </c>
      <c r="Z73" s="213">
        <f>IF('Indicator Date hidden'!AA74="x","x",$Z$2-'Indicator Date hidden'!AA74)</f>
        <v>0</v>
      </c>
      <c r="AA73" s="213">
        <f>IF('Indicator Date hidden'!AB74="x","x",$AA$2-'Indicator Date hidden'!AB74)</f>
        <v>0</v>
      </c>
      <c r="AB73" s="213">
        <f>IF('Indicator Date hidden'!AC74="x","x",$AB$2-'Indicator Date hidden'!AC74)</f>
        <v>0</v>
      </c>
      <c r="AC73" s="213">
        <f>IF('Indicator Date hidden'!AD74="x","x",$AC$2-'Indicator Date hidden'!AD74)</f>
        <v>0</v>
      </c>
      <c r="AD73" s="213">
        <f>IF('Indicator Date hidden'!AE74="x","x",$AD$2-'Indicator Date hidden'!AE74)</f>
        <v>0</v>
      </c>
      <c r="AE73" s="213">
        <f>IF('Indicator Date hidden'!AF74="x","x",$AE$2-'Indicator Date hidden'!AF74)</f>
        <v>0</v>
      </c>
      <c r="AF73" s="213">
        <f>IF('Indicator Date hidden'!AG74="x","x",$AF$2-'Indicator Date hidden'!AG74)</f>
        <v>1</v>
      </c>
      <c r="AG73" s="213">
        <f>IF('Indicator Date hidden'!AH74="x","x",$AG$2-'Indicator Date hidden'!AH74)</f>
        <v>0</v>
      </c>
      <c r="AH73" s="213">
        <f>IF('Indicator Date hidden'!AI74="x","x",$AH$2-'Indicator Date hidden'!AI74)</f>
        <v>0</v>
      </c>
      <c r="AI73" s="213">
        <f>IF('Indicator Date hidden'!AJ74="x","x",$AI$2-'Indicator Date hidden'!AJ74)</f>
        <v>0</v>
      </c>
      <c r="AJ73" s="213">
        <f>IF('Indicator Date hidden'!AK74="x","x",$AJ$2-'Indicator Date hidden'!AK74)</f>
        <v>0</v>
      </c>
      <c r="AK73" s="213">
        <f>IF('Indicator Date hidden'!AL74="x","x",$AK$2-'Indicator Date hidden'!AL74)</f>
        <v>1</v>
      </c>
      <c r="AL73" s="213">
        <f>IF('Indicator Date hidden'!AM74="x","x",$AL$2-'Indicator Date hidden'!AM74)</f>
        <v>0</v>
      </c>
      <c r="AM73" s="213">
        <f>IF('Indicator Date hidden'!AN74="x","x",$AM$2-'Indicator Date hidden'!AN74)</f>
        <v>0</v>
      </c>
      <c r="AN73" s="213">
        <f>IF('Indicator Date hidden'!AO74="x","x",$AN$2-'Indicator Date hidden'!AO74)</f>
        <v>0</v>
      </c>
      <c r="AO73" s="213">
        <f>IF('Indicator Date hidden'!AP74="x","x",$AO$2-'Indicator Date hidden'!AP74)</f>
        <v>0</v>
      </c>
      <c r="AP73" s="213">
        <f>IF('Indicator Date hidden'!AQ74="x","x",$AP$2-'Indicator Date hidden'!AQ74)</f>
        <v>0</v>
      </c>
      <c r="AQ73" s="213">
        <f>IF('Indicator Date hidden'!AR74="x","x",$AQ$2-'Indicator Date hidden'!AR74)</f>
        <v>4</v>
      </c>
      <c r="AR73" s="213">
        <f>IF('Indicator Date hidden'!AS74="x","x",$AR$2-'Indicator Date hidden'!AS74)</f>
        <v>0</v>
      </c>
      <c r="AS73" s="213">
        <f>IF('Indicator Date hidden'!AT74="x","x",$AS$2-'Indicator Date hidden'!AT74)</f>
        <v>0</v>
      </c>
      <c r="AT73" s="213">
        <f>IF('Indicator Date hidden'!AU74="x","x",$AT$2-'Indicator Date hidden'!AU74)</f>
        <v>0</v>
      </c>
      <c r="AU73" s="213">
        <f>IF('Indicator Date hidden'!AV74="x","x",$AU$2-'Indicator Date hidden'!AV74)</f>
        <v>8</v>
      </c>
      <c r="AV73" s="213">
        <f>IF('Indicator Date hidden'!AW74="x","x",$AV$2-'Indicator Date hidden'!AW74)</f>
        <v>0</v>
      </c>
      <c r="AW73" s="213">
        <f>IF('Indicator Date hidden'!AX74="x","x",$AW$2-'Indicator Date hidden'!AX74)</f>
        <v>0</v>
      </c>
      <c r="AX73" s="213">
        <f>IF('Indicator Date hidden'!AY74="x","x",$AX$2-'Indicator Date hidden'!AY74)</f>
        <v>0</v>
      </c>
      <c r="AY73" s="213">
        <f>IF('Indicator Date hidden'!AZ74="x","x",$AY$2-'Indicator Date hidden'!AZ74)</f>
        <v>0</v>
      </c>
      <c r="AZ73" s="213">
        <f>IF('Indicator Date hidden'!BA74="x","x",$AZ$2-'Indicator Date hidden'!BA74)</f>
        <v>0</v>
      </c>
      <c r="BA73">
        <f t="shared" si="10"/>
        <v>18</v>
      </c>
      <c r="BB73" s="21">
        <f t="shared" si="11"/>
        <v>0.35294117647058826</v>
      </c>
      <c r="BC73">
        <f t="shared" si="12"/>
        <v>6</v>
      </c>
      <c r="BD73" s="21">
        <f t="shared" si="13"/>
        <v>1.2806788857104259</v>
      </c>
      <c r="BE73" s="283">
        <f t="shared" si="14"/>
        <v>0</v>
      </c>
    </row>
    <row r="74" spans="1:57" x14ac:dyDescent="0.35">
      <c r="A74" t="s">
        <v>8338</v>
      </c>
      <c r="B74" s="213">
        <f>IF('Indicator Date hidden'!C75="x","x",$B$2-'Indicator Date hidden'!C75)</f>
        <v>0</v>
      </c>
      <c r="C74" s="213">
        <f>IF('Indicator Date hidden'!D75="x","x",$C$2-'Indicator Date hidden'!D75)</f>
        <v>0</v>
      </c>
      <c r="D74" s="213">
        <f>IF('Indicator Date hidden'!E75="x","x",$D$2-'Indicator Date hidden'!E75)</f>
        <v>0</v>
      </c>
      <c r="E74" s="213">
        <f>IF('Indicator Date hidden'!F75="x","x",$E$2-'Indicator Date hidden'!F75)</f>
        <v>0</v>
      </c>
      <c r="F74" s="213">
        <f>IF('Indicator Date hidden'!G75="x","x",$F$2-'Indicator Date hidden'!G75)</f>
        <v>0</v>
      </c>
      <c r="G74" s="213">
        <f>IF('Indicator Date hidden'!H75="x","x",$G$2-'Indicator Date hidden'!H75)</f>
        <v>0</v>
      </c>
      <c r="H74" s="213">
        <f>IF('Indicator Date hidden'!I75="x","x",$H$2-'Indicator Date hidden'!I75)</f>
        <v>0</v>
      </c>
      <c r="I74" s="213">
        <f>IF('Indicator Date hidden'!J75="x","x",$I$2-'Indicator Date hidden'!J75)</f>
        <v>0</v>
      </c>
      <c r="J74" s="213">
        <f>IF('Indicator Date hidden'!K75="x","x",$J$2-'Indicator Date hidden'!K75)</f>
        <v>0</v>
      </c>
      <c r="K74" s="213">
        <f>IF('Indicator Date hidden'!L75="x","x",$K$2-'Indicator Date hidden'!L75)</f>
        <v>0</v>
      </c>
      <c r="L74" s="213">
        <f>IF('Indicator Date hidden'!M75="x","x",$L$2-'Indicator Date hidden'!M75)</f>
        <v>0</v>
      </c>
      <c r="M74" s="213">
        <f>IF('Indicator Date hidden'!N75="x","x",$M$2-'Indicator Date hidden'!N75)</f>
        <v>0</v>
      </c>
      <c r="N74" s="213">
        <f>IF('Indicator Date hidden'!O75="x","x",$N$2-'Indicator Date hidden'!O75)</f>
        <v>0</v>
      </c>
      <c r="O74" s="213">
        <f>IF('Indicator Date hidden'!P75="x","x",$O$2-'Indicator Date hidden'!P75)</f>
        <v>0</v>
      </c>
      <c r="P74" s="213">
        <f>IF('Indicator Date hidden'!Q75="x","x",$P$2-'Indicator Date hidden'!Q75)</f>
        <v>0</v>
      </c>
      <c r="Q74" s="213">
        <f>IF('Indicator Date hidden'!R75="x","x",$Q$2-'Indicator Date hidden'!R75)</f>
        <v>2</v>
      </c>
      <c r="R74" s="213">
        <f>IF('Indicator Date hidden'!S75="x","x",$R$2-'Indicator Date hidden'!S75)</f>
        <v>0</v>
      </c>
      <c r="S74" s="213">
        <f>IF('Indicator Date hidden'!T75="x","x",$S$2-'Indicator Date hidden'!T75)</f>
        <v>0</v>
      </c>
      <c r="T74" s="213">
        <f>IF('Indicator Date hidden'!U75="x","x",$T$2-'Indicator Date hidden'!U75)</f>
        <v>0</v>
      </c>
      <c r="U74" s="213">
        <f>IF('Indicator Date hidden'!V75="x","x",$U$2-'Indicator Date hidden'!V75)</f>
        <v>0</v>
      </c>
      <c r="V74" s="213">
        <f>IF('Indicator Date hidden'!W75="x","x",$V$2-'Indicator Date hidden'!W75)</f>
        <v>0</v>
      </c>
      <c r="W74" s="213">
        <f>IF('Indicator Date hidden'!X75="x","x",$W$2-'Indicator Date hidden'!X75)</f>
        <v>2</v>
      </c>
      <c r="X74" s="213" t="str">
        <f>IF('Indicator Date hidden'!Y75="x","x",$X$2-'Indicator Date hidden'!Y75)</f>
        <v>x</v>
      </c>
      <c r="Y74" s="213">
        <f>IF('Indicator Date hidden'!Z75="x","x",$Y$2-'Indicator Date hidden'!Z75)</f>
        <v>0</v>
      </c>
      <c r="Z74" s="213">
        <f>IF('Indicator Date hidden'!AA75="x","x",$Z$2-'Indicator Date hidden'!AA75)</f>
        <v>0</v>
      </c>
      <c r="AA74" s="213">
        <f>IF('Indicator Date hidden'!AB75="x","x",$AA$2-'Indicator Date hidden'!AB75)</f>
        <v>0</v>
      </c>
      <c r="AB74" s="213">
        <f>IF('Indicator Date hidden'!AC75="x","x",$AB$2-'Indicator Date hidden'!AC75)</f>
        <v>0</v>
      </c>
      <c r="AC74" s="213">
        <f>IF('Indicator Date hidden'!AD75="x","x",$AC$2-'Indicator Date hidden'!AD75)</f>
        <v>0</v>
      </c>
      <c r="AD74" s="213">
        <f>IF('Indicator Date hidden'!AE75="x","x",$AD$2-'Indicator Date hidden'!AE75)</f>
        <v>0</v>
      </c>
      <c r="AE74" s="213">
        <f>IF('Indicator Date hidden'!AF75="x","x",$AE$2-'Indicator Date hidden'!AF75)</f>
        <v>0</v>
      </c>
      <c r="AF74" s="213">
        <f>IF('Indicator Date hidden'!AG75="x","x",$AF$2-'Indicator Date hidden'!AG75)</f>
        <v>0</v>
      </c>
      <c r="AG74" s="213">
        <f>IF('Indicator Date hidden'!AH75="x","x",$AG$2-'Indicator Date hidden'!AH75)</f>
        <v>0</v>
      </c>
      <c r="AH74" s="213">
        <f>IF('Indicator Date hidden'!AI75="x","x",$AH$2-'Indicator Date hidden'!AI75)</f>
        <v>0</v>
      </c>
      <c r="AI74" s="213">
        <f>IF('Indicator Date hidden'!AJ75="x","x",$AI$2-'Indicator Date hidden'!AJ75)</f>
        <v>0</v>
      </c>
      <c r="AJ74" s="213">
        <f>IF('Indicator Date hidden'!AK75="x","x",$AJ$2-'Indicator Date hidden'!AK75)</f>
        <v>1</v>
      </c>
      <c r="AK74" s="213">
        <f>IF('Indicator Date hidden'!AL75="x","x",$AK$2-'Indicator Date hidden'!AL75)</f>
        <v>1</v>
      </c>
      <c r="AL74" s="213">
        <f>IF('Indicator Date hidden'!AM75="x","x",$AL$2-'Indicator Date hidden'!AM75)</f>
        <v>0</v>
      </c>
      <c r="AM74" s="213">
        <f>IF('Indicator Date hidden'!AN75="x","x",$AM$2-'Indicator Date hidden'!AN75)</f>
        <v>0</v>
      </c>
      <c r="AN74" s="213">
        <f>IF('Indicator Date hidden'!AO75="x","x",$AN$2-'Indicator Date hidden'!AO75)</f>
        <v>0</v>
      </c>
      <c r="AO74" s="213">
        <f>IF('Indicator Date hidden'!AP75="x","x",$AO$2-'Indicator Date hidden'!AP75)</f>
        <v>0</v>
      </c>
      <c r="AP74" s="213">
        <f>IF('Indicator Date hidden'!AQ75="x","x",$AP$2-'Indicator Date hidden'!AQ75)</f>
        <v>0</v>
      </c>
      <c r="AQ74" s="213">
        <f>IF('Indicator Date hidden'!AR75="x","x",$AQ$2-'Indicator Date hidden'!AR75)</f>
        <v>4</v>
      </c>
      <c r="AR74" s="213">
        <f>IF('Indicator Date hidden'!AS75="x","x",$AR$2-'Indicator Date hidden'!AS75)</f>
        <v>0</v>
      </c>
      <c r="AS74" s="213">
        <f>IF('Indicator Date hidden'!AT75="x","x",$AS$2-'Indicator Date hidden'!AT75)</f>
        <v>0</v>
      </c>
      <c r="AT74" s="213">
        <f>IF('Indicator Date hidden'!AU75="x","x",$AT$2-'Indicator Date hidden'!AU75)</f>
        <v>0</v>
      </c>
      <c r="AU74" s="213">
        <f>IF('Indicator Date hidden'!AV75="x","x",$AU$2-'Indicator Date hidden'!AV75)</f>
        <v>0</v>
      </c>
      <c r="AV74" s="213">
        <f>IF('Indicator Date hidden'!AW75="x","x",$AV$2-'Indicator Date hidden'!AW75)</f>
        <v>0</v>
      </c>
      <c r="AW74" s="213">
        <f>IF('Indicator Date hidden'!AX75="x","x",$AW$2-'Indicator Date hidden'!AX75)</f>
        <v>0</v>
      </c>
      <c r="AX74" s="213">
        <f>IF('Indicator Date hidden'!AY75="x","x",$AX$2-'Indicator Date hidden'!AY75)</f>
        <v>0</v>
      </c>
      <c r="AY74" s="213">
        <f>IF('Indicator Date hidden'!AZ75="x","x",$AY$2-'Indicator Date hidden'!AZ75)</f>
        <v>0</v>
      </c>
      <c r="AZ74" s="213">
        <f>IF('Indicator Date hidden'!BA75="x","x",$AZ$2-'Indicator Date hidden'!BA75)</f>
        <v>0</v>
      </c>
      <c r="BA74">
        <f t="shared" si="10"/>
        <v>10</v>
      </c>
      <c r="BB74" s="21">
        <f t="shared" si="11"/>
        <v>0.2</v>
      </c>
      <c r="BC74">
        <f t="shared" si="12"/>
        <v>5</v>
      </c>
      <c r="BD74" s="21">
        <f t="shared" si="13"/>
        <v>0.69282032302755092</v>
      </c>
      <c r="BE74" s="283">
        <f t="shared" si="14"/>
        <v>0</v>
      </c>
    </row>
    <row r="75" spans="1:57" x14ac:dyDescent="0.35">
      <c r="A75" t="s">
        <v>8342</v>
      </c>
      <c r="B75" s="213">
        <f>IF('Indicator Date hidden'!C76="x","x",$B$2-'Indicator Date hidden'!C76)</f>
        <v>0</v>
      </c>
      <c r="C75" s="213">
        <f>IF('Indicator Date hidden'!D76="x","x",$C$2-'Indicator Date hidden'!D76)</f>
        <v>0</v>
      </c>
      <c r="D75" s="213">
        <f>IF('Indicator Date hidden'!E76="x","x",$D$2-'Indicator Date hidden'!E76)</f>
        <v>0</v>
      </c>
      <c r="E75" s="213">
        <f>IF('Indicator Date hidden'!F76="x","x",$E$2-'Indicator Date hidden'!F76)</f>
        <v>0</v>
      </c>
      <c r="F75" s="213">
        <f>IF('Indicator Date hidden'!G76="x","x",$F$2-'Indicator Date hidden'!G76)</f>
        <v>0</v>
      </c>
      <c r="G75" s="213">
        <f>IF('Indicator Date hidden'!H76="x","x",$G$2-'Indicator Date hidden'!H76)</f>
        <v>0</v>
      </c>
      <c r="H75" s="213">
        <f>IF('Indicator Date hidden'!I76="x","x",$H$2-'Indicator Date hidden'!I76)</f>
        <v>0</v>
      </c>
      <c r="I75" s="213">
        <f>IF('Indicator Date hidden'!J76="x","x",$I$2-'Indicator Date hidden'!J76)</f>
        <v>0</v>
      </c>
      <c r="J75" s="213">
        <f>IF('Indicator Date hidden'!K76="x","x",$J$2-'Indicator Date hidden'!K76)</f>
        <v>0</v>
      </c>
      <c r="K75" s="213">
        <f>IF('Indicator Date hidden'!L76="x","x",$K$2-'Indicator Date hidden'!L76)</f>
        <v>0</v>
      </c>
      <c r="L75" s="213">
        <f>IF('Indicator Date hidden'!M76="x","x",$L$2-'Indicator Date hidden'!M76)</f>
        <v>0</v>
      </c>
      <c r="M75" s="213">
        <f>IF('Indicator Date hidden'!N76="x","x",$M$2-'Indicator Date hidden'!N76)</f>
        <v>0</v>
      </c>
      <c r="N75" s="213">
        <f>IF('Indicator Date hidden'!O76="x","x",$N$2-'Indicator Date hidden'!O76)</f>
        <v>0</v>
      </c>
      <c r="O75" s="213">
        <f>IF('Indicator Date hidden'!P76="x","x",$O$2-'Indicator Date hidden'!P76)</f>
        <v>0</v>
      </c>
      <c r="P75" s="213">
        <f>IF('Indicator Date hidden'!Q76="x","x",$P$2-'Indicator Date hidden'!Q76)</f>
        <v>0</v>
      </c>
      <c r="Q75" s="213" t="str">
        <f>IF('Indicator Date hidden'!R76="x","x",$Q$2-'Indicator Date hidden'!R76)</f>
        <v>x</v>
      </c>
      <c r="R75" s="213">
        <f>IF('Indicator Date hidden'!S76="x","x",$R$2-'Indicator Date hidden'!S76)</f>
        <v>0</v>
      </c>
      <c r="S75" s="213">
        <f>IF('Indicator Date hidden'!T76="x","x",$S$2-'Indicator Date hidden'!T76)</f>
        <v>0</v>
      </c>
      <c r="T75" s="213">
        <f>IF('Indicator Date hidden'!U76="x","x",$T$2-'Indicator Date hidden'!U76)</f>
        <v>0</v>
      </c>
      <c r="U75" s="213" t="str">
        <f>IF('Indicator Date hidden'!V76="x","x",$U$2-'Indicator Date hidden'!V76)</f>
        <v>x</v>
      </c>
      <c r="V75" s="213">
        <f>IF('Indicator Date hidden'!W76="x","x",$V$2-'Indicator Date hidden'!W76)</f>
        <v>0</v>
      </c>
      <c r="W75" s="213" t="str">
        <f>IF('Indicator Date hidden'!X76="x","x",$W$2-'Indicator Date hidden'!X76)</f>
        <v>x</v>
      </c>
      <c r="X75" s="213">
        <f>IF('Indicator Date hidden'!Y76="x","x",$X$2-'Indicator Date hidden'!Y76)</f>
        <v>2</v>
      </c>
      <c r="Y75" s="213">
        <f>IF('Indicator Date hidden'!Z76="x","x",$Y$2-'Indicator Date hidden'!Z76)</f>
        <v>0</v>
      </c>
      <c r="Z75" s="213">
        <f>IF('Indicator Date hidden'!AA76="x","x",$Z$2-'Indicator Date hidden'!AA76)</f>
        <v>0</v>
      </c>
      <c r="AA75" s="213" t="str">
        <f>IF('Indicator Date hidden'!AB76="x","x",$AA$2-'Indicator Date hidden'!AB76)</f>
        <v>x</v>
      </c>
      <c r="AB75" s="213">
        <f>IF('Indicator Date hidden'!AC76="x","x",$AB$2-'Indicator Date hidden'!AC76)</f>
        <v>0</v>
      </c>
      <c r="AC75" s="213">
        <f>IF('Indicator Date hidden'!AD76="x","x",$AC$2-'Indicator Date hidden'!AD76)</f>
        <v>0</v>
      </c>
      <c r="AD75" s="213" t="str">
        <f>IF('Indicator Date hidden'!AE76="x","x",$AD$2-'Indicator Date hidden'!AE76)</f>
        <v>x</v>
      </c>
      <c r="AE75" s="213">
        <f>IF('Indicator Date hidden'!AF76="x","x",$AE$2-'Indicator Date hidden'!AF76)</f>
        <v>0</v>
      </c>
      <c r="AF75" s="213">
        <f>IF('Indicator Date hidden'!AG76="x","x",$AF$2-'Indicator Date hidden'!AG76)</f>
        <v>1</v>
      </c>
      <c r="AG75" s="213">
        <f>IF('Indicator Date hidden'!AH76="x","x",$AG$2-'Indicator Date hidden'!AH76)</f>
        <v>0</v>
      </c>
      <c r="AH75" s="213">
        <f>IF('Indicator Date hidden'!AI76="x","x",$AH$2-'Indicator Date hidden'!AI76)</f>
        <v>0</v>
      </c>
      <c r="AI75" s="213">
        <f>IF('Indicator Date hidden'!AJ76="x","x",$AI$2-'Indicator Date hidden'!AJ76)</f>
        <v>0</v>
      </c>
      <c r="AJ75" s="213" t="str">
        <f>IF('Indicator Date hidden'!AK76="x","x",$AJ$2-'Indicator Date hidden'!AK76)</f>
        <v>x</v>
      </c>
      <c r="AK75" s="213">
        <f>IF('Indicator Date hidden'!AL76="x","x",$AK$2-'Indicator Date hidden'!AL76)</f>
        <v>1</v>
      </c>
      <c r="AL75" s="213">
        <f>IF('Indicator Date hidden'!AM76="x","x",$AL$2-'Indicator Date hidden'!AM76)</f>
        <v>0</v>
      </c>
      <c r="AM75" s="213">
        <f>IF('Indicator Date hidden'!AN76="x","x",$AM$2-'Indicator Date hidden'!AN76)</f>
        <v>0</v>
      </c>
      <c r="AN75" s="213">
        <f>IF('Indicator Date hidden'!AO76="x","x",$AN$2-'Indicator Date hidden'!AO76)</f>
        <v>0</v>
      </c>
      <c r="AO75" s="213">
        <f>IF('Indicator Date hidden'!AP76="x","x",$AO$2-'Indicator Date hidden'!AP76)</f>
        <v>0</v>
      </c>
      <c r="AP75" s="213">
        <f>IF('Indicator Date hidden'!AQ76="x","x",$AP$2-'Indicator Date hidden'!AQ76)</f>
        <v>0</v>
      </c>
      <c r="AQ75" s="213">
        <f>IF('Indicator Date hidden'!AR76="x","x",$AQ$2-'Indicator Date hidden'!AR76)</f>
        <v>0</v>
      </c>
      <c r="AR75" s="213">
        <f>IF('Indicator Date hidden'!AS76="x","x",$AR$2-'Indicator Date hidden'!AS76)</f>
        <v>0</v>
      </c>
      <c r="AS75" s="213">
        <f>IF('Indicator Date hidden'!AT76="x","x",$AS$2-'Indicator Date hidden'!AT76)</f>
        <v>0</v>
      </c>
      <c r="AT75" s="213">
        <f>IF('Indicator Date hidden'!AU76="x","x",$AT$2-'Indicator Date hidden'!AU76)</f>
        <v>0</v>
      </c>
      <c r="AU75" s="213">
        <f>IF('Indicator Date hidden'!AV76="x","x",$AU$2-'Indicator Date hidden'!AV76)</f>
        <v>1</v>
      </c>
      <c r="AV75" s="213">
        <f>IF('Indicator Date hidden'!AW76="x","x",$AV$2-'Indicator Date hidden'!AW76)</f>
        <v>0</v>
      </c>
      <c r="AW75" s="213">
        <f>IF('Indicator Date hidden'!AX76="x","x",$AW$2-'Indicator Date hidden'!AX76)</f>
        <v>0</v>
      </c>
      <c r="AX75" s="213">
        <f>IF('Indicator Date hidden'!AY76="x","x",$AX$2-'Indicator Date hidden'!AY76)</f>
        <v>0</v>
      </c>
      <c r="AY75" s="213">
        <f>IF('Indicator Date hidden'!AZ76="x","x",$AY$2-'Indicator Date hidden'!AZ76)</f>
        <v>0</v>
      </c>
      <c r="AZ75" s="213">
        <f>IF('Indicator Date hidden'!BA76="x","x",$AZ$2-'Indicator Date hidden'!BA76)</f>
        <v>0</v>
      </c>
      <c r="BA75">
        <f t="shared" si="10"/>
        <v>5</v>
      </c>
      <c r="BB75" s="21">
        <f t="shared" si="11"/>
        <v>0.1111111111111111</v>
      </c>
      <c r="BC75">
        <f t="shared" si="12"/>
        <v>4</v>
      </c>
      <c r="BD75" s="21">
        <f t="shared" si="13"/>
        <v>0.37843080813169783</v>
      </c>
      <c r="BE75" s="283">
        <f t="shared" si="14"/>
        <v>0</v>
      </c>
    </row>
    <row r="76" spans="1:57" x14ac:dyDescent="0.35">
      <c r="A76" t="s">
        <v>8350</v>
      </c>
      <c r="B76" s="213">
        <f>IF('Indicator Date hidden'!C77="x","x",$B$2-'Indicator Date hidden'!C77)</f>
        <v>0</v>
      </c>
      <c r="C76" s="213">
        <f>IF('Indicator Date hidden'!D77="x","x",$C$2-'Indicator Date hidden'!D77)</f>
        <v>0</v>
      </c>
      <c r="D76" s="213">
        <f>IF('Indicator Date hidden'!E77="x","x",$D$2-'Indicator Date hidden'!E77)</f>
        <v>0</v>
      </c>
      <c r="E76" s="213">
        <f>IF('Indicator Date hidden'!F77="x","x",$E$2-'Indicator Date hidden'!F77)</f>
        <v>0</v>
      </c>
      <c r="F76" s="213">
        <f>IF('Indicator Date hidden'!G77="x","x",$F$2-'Indicator Date hidden'!G77)</f>
        <v>0</v>
      </c>
      <c r="G76" s="213">
        <f>IF('Indicator Date hidden'!H77="x","x",$G$2-'Indicator Date hidden'!H77)</f>
        <v>0</v>
      </c>
      <c r="H76" s="213">
        <f>IF('Indicator Date hidden'!I77="x","x",$H$2-'Indicator Date hidden'!I77)</f>
        <v>0</v>
      </c>
      <c r="I76" s="213">
        <f>IF('Indicator Date hidden'!J77="x","x",$I$2-'Indicator Date hidden'!J77)</f>
        <v>0</v>
      </c>
      <c r="J76" s="213">
        <f>IF('Indicator Date hidden'!K77="x","x",$J$2-'Indicator Date hidden'!K77)</f>
        <v>0</v>
      </c>
      <c r="K76" s="213">
        <f>IF('Indicator Date hidden'!L77="x","x",$K$2-'Indicator Date hidden'!L77)</f>
        <v>0</v>
      </c>
      <c r="L76" s="213">
        <f>IF('Indicator Date hidden'!M77="x","x",$L$2-'Indicator Date hidden'!M77)</f>
        <v>0</v>
      </c>
      <c r="M76" s="213">
        <f>IF('Indicator Date hidden'!N77="x","x",$M$2-'Indicator Date hidden'!N77)</f>
        <v>0</v>
      </c>
      <c r="N76" s="213">
        <f>IF('Indicator Date hidden'!O77="x","x",$N$2-'Indicator Date hidden'!O77)</f>
        <v>0</v>
      </c>
      <c r="O76" s="213">
        <f>IF('Indicator Date hidden'!P77="x","x",$O$2-'Indicator Date hidden'!P77)</f>
        <v>0</v>
      </c>
      <c r="P76" s="213">
        <f>IF('Indicator Date hidden'!Q77="x","x",$P$2-'Indicator Date hidden'!Q77)</f>
        <v>0</v>
      </c>
      <c r="Q76" s="213" t="str">
        <f>IF('Indicator Date hidden'!R77="x","x",$Q$2-'Indicator Date hidden'!R77)</f>
        <v>x</v>
      </c>
      <c r="R76" s="213">
        <f>IF('Indicator Date hidden'!S77="x","x",$R$2-'Indicator Date hidden'!S77)</f>
        <v>0</v>
      </c>
      <c r="S76" s="213">
        <f>IF('Indicator Date hidden'!T77="x","x",$S$2-'Indicator Date hidden'!T77)</f>
        <v>0</v>
      </c>
      <c r="T76" s="213">
        <f>IF('Indicator Date hidden'!U77="x","x",$T$2-'Indicator Date hidden'!U77)</f>
        <v>0</v>
      </c>
      <c r="U76" s="213" t="str">
        <f>IF('Indicator Date hidden'!V77="x","x",$U$2-'Indicator Date hidden'!V77)</f>
        <v>x</v>
      </c>
      <c r="V76" s="213">
        <f>IF('Indicator Date hidden'!W77="x","x",$V$2-'Indicator Date hidden'!W77)</f>
        <v>0</v>
      </c>
      <c r="W76" s="213" t="str">
        <f>IF('Indicator Date hidden'!X77="x","x",$W$2-'Indicator Date hidden'!X77)</f>
        <v>x</v>
      </c>
      <c r="X76" s="213">
        <f>IF('Indicator Date hidden'!Y77="x","x",$X$2-'Indicator Date hidden'!Y77)</f>
        <v>2</v>
      </c>
      <c r="Y76" s="213">
        <f>IF('Indicator Date hidden'!Z77="x","x",$Y$2-'Indicator Date hidden'!Z77)</f>
        <v>0</v>
      </c>
      <c r="Z76" s="213">
        <f>IF('Indicator Date hidden'!AA77="x","x",$Z$2-'Indicator Date hidden'!AA77)</f>
        <v>0</v>
      </c>
      <c r="AA76" s="213" t="str">
        <f>IF('Indicator Date hidden'!AB77="x","x",$AA$2-'Indicator Date hidden'!AB77)</f>
        <v>x</v>
      </c>
      <c r="AB76" s="213">
        <f>IF('Indicator Date hidden'!AC77="x","x",$AB$2-'Indicator Date hidden'!AC77)</f>
        <v>0</v>
      </c>
      <c r="AC76" s="213">
        <f>IF('Indicator Date hidden'!AD77="x","x",$AC$2-'Indicator Date hidden'!AD77)</f>
        <v>0</v>
      </c>
      <c r="AD76" s="213" t="str">
        <f>IF('Indicator Date hidden'!AE77="x","x",$AD$2-'Indicator Date hidden'!AE77)</f>
        <v>x</v>
      </c>
      <c r="AE76" s="213">
        <f>IF('Indicator Date hidden'!AF77="x","x",$AE$2-'Indicator Date hidden'!AF77)</f>
        <v>0</v>
      </c>
      <c r="AF76" s="213">
        <f>IF('Indicator Date hidden'!AG77="x","x",$AF$2-'Indicator Date hidden'!AG77)</f>
        <v>1</v>
      </c>
      <c r="AG76" s="213">
        <f>IF('Indicator Date hidden'!AH77="x","x",$AG$2-'Indicator Date hidden'!AH77)</f>
        <v>0</v>
      </c>
      <c r="AH76" s="213">
        <f>IF('Indicator Date hidden'!AI77="x","x",$AH$2-'Indicator Date hidden'!AI77)</f>
        <v>0</v>
      </c>
      <c r="AI76" s="213">
        <f>IF('Indicator Date hidden'!AJ77="x","x",$AI$2-'Indicator Date hidden'!AJ77)</f>
        <v>0</v>
      </c>
      <c r="AJ76" s="213" t="str">
        <f>IF('Indicator Date hidden'!AK77="x","x",$AJ$2-'Indicator Date hidden'!AK77)</f>
        <v>x</v>
      </c>
      <c r="AK76" s="213">
        <f>IF('Indicator Date hidden'!AL77="x","x",$AK$2-'Indicator Date hidden'!AL77)</f>
        <v>1</v>
      </c>
      <c r="AL76" s="213">
        <f>IF('Indicator Date hidden'!AM77="x","x",$AL$2-'Indicator Date hidden'!AM77)</f>
        <v>0</v>
      </c>
      <c r="AM76" s="213">
        <f>IF('Indicator Date hidden'!AN77="x","x",$AM$2-'Indicator Date hidden'!AN77)</f>
        <v>0</v>
      </c>
      <c r="AN76" s="213">
        <f>IF('Indicator Date hidden'!AO77="x","x",$AN$2-'Indicator Date hidden'!AO77)</f>
        <v>0</v>
      </c>
      <c r="AO76" s="213">
        <f>IF('Indicator Date hidden'!AP77="x","x",$AO$2-'Indicator Date hidden'!AP77)</f>
        <v>0</v>
      </c>
      <c r="AP76" s="213">
        <f>IF('Indicator Date hidden'!AQ77="x","x",$AP$2-'Indicator Date hidden'!AQ77)</f>
        <v>0</v>
      </c>
      <c r="AQ76" s="213" t="str">
        <f>IF('Indicator Date hidden'!AR77="x","x",$AQ$2-'Indicator Date hidden'!AR77)</f>
        <v>x</v>
      </c>
      <c r="AR76" s="213">
        <f>IF('Indicator Date hidden'!AS77="x","x",$AR$2-'Indicator Date hidden'!AS77)</f>
        <v>0</v>
      </c>
      <c r="AS76" s="213">
        <f>IF('Indicator Date hidden'!AT77="x","x",$AS$2-'Indicator Date hidden'!AT77)</f>
        <v>0</v>
      </c>
      <c r="AT76" s="213">
        <f>IF('Indicator Date hidden'!AU77="x","x",$AT$2-'Indicator Date hidden'!AU77)</f>
        <v>0</v>
      </c>
      <c r="AU76" s="213" t="str">
        <f>IF('Indicator Date hidden'!AV77="x","x",$AU$2-'Indicator Date hidden'!AV77)</f>
        <v>x</v>
      </c>
      <c r="AV76" s="213">
        <f>IF('Indicator Date hidden'!AW77="x","x",$AV$2-'Indicator Date hidden'!AW77)</f>
        <v>0</v>
      </c>
      <c r="AW76" s="213">
        <f>IF('Indicator Date hidden'!AX77="x","x",$AW$2-'Indicator Date hidden'!AX77)</f>
        <v>0</v>
      </c>
      <c r="AX76" s="213">
        <f>IF('Indicator Date hidden'!AY77="x","x",$AX$2-'Indicator Date hidden'!AY77)</f>
        <v>0</v>
      </c>
      <c r="AY76" s="213">
        <f>IF('Indicator Date hidden'!AZ77="x","x",$AY$2-'Indicator Date hidden'!AZ77)</f>
        <v>0</v>
      </c>
      <c r="AZ76" s="213">
        <f>IF('Indicator Date hidden'!BA77="x","x",$AZ$2-'Indicator Date hidden'!BA77)</f>
        <v>0</v>
      </c>
      <c r="BA76">
        <f t="shared" si="10"/>
        <v>4</v>
      </c>
      <c r="BB76" s="21">
        <f t="shared" si="11"/>
        <v>9.3023255813953487E-2</v>
      </c>
      <c r="BC76">
        <f t="shared" si="12"/>
        <v>3</v>
      </c>
      <c r="BD76" s="21">
        <f t="shared" si="13"/>
        <v>0.36177556246753595</v>
      </c>
      <c r="BE76" s="283">
        <f t="shared" si="14"/>
        <v>0</v>
      </c>
    </row>
    <row r="77" spans="1:57" x14ac:dyDescent="0.35">
      <c r="A77" t="s">
        <v>8344</v>
      </c>
      <c r="B77" s="213">
        <f>IF('Indicator Date hidden'!C78="x","x",$B$2-'Indicator Date hidden'!C78)</f>
        <v>0</v>
      </c>
      <c r="C77" s="213">
        <f>IF('Indicator Date hidden'!D78="x","x",$C$2-'Indicator Date hidden'!D78)</f>
        <v>0</v>
      </c>
      <c r="D77" s="213">
        <f>IF('Indicator Date hidden'!E78="x","x",$D$2-'Indicator Date hidden'!E78)</f>
        <v>0</v>
      </c>
      <c r="E77" s="213">
        <f>IF('Indicator Date hidden'!F78="x","x",$E$2-'Indicator Date hidden'!F78)</f>
        <v>0</v>
      </c>
      <c r="F77" s="213">
        <f>IF('Indicator Date hidden'!G78="x","x",$F$2-'Indicator Date hidden'!G78)</f>
        <v>0</v>
      </c>
      <c r="G77" s="213">
        <f>IF('Indicator Date hidden'!H78="x","x",$G$2-'Indicator Date hidden'!H78)</f>
        <v>0</v>
      </c>
      <c r="H77" s="213">
        <f>IF('Indicator Date hidden'!I78="x","x",$H$2-'Indicator Date hidden'!I78)</f>
        <v>0</v>
      </c>
      <c r="I77" s="213">
        <f>IF('Indicator Date hidden'!J78="x","x",$I$2-'Indicator Date hidden'!J78)</f>
        <v>0</v>
      </c>
      <c r="J77" s="213">
        <f>IF('Indicator Date hidden'!K78="x","x",$J$2-'Indicator Date hidden'!K78)</f>
        <v>0</v>
      </c>
      <c r="K77" s="213">
        <f>IF('Indicator Date hidden'!L78="x","x",$K$2-'Indicator Date hidden'!L78)</f>
        <v>0</v>
      </c>
      <c r="L77" s="213">
        <f>IF('Indicator Date hidden'!M78="x","x",$L$2-'Indicator Date hidden'!M78)</f>
        <v>0</v>
      </c>
      <c r="M77" s="213">
        <f>IF('Indicator Date hidden'!N78="x","x",$M$2-'Indicator Date hidden'!N78)</f>
        <v>0</v>
      </c>
      <c r="N77" s="213">
        <f>IF('Indicator Date hidden'!O78="x","x",$N$2-'Indicator Date hidden'!O78)</f>
        <v>0</v>
      </c>
      <c r="O77" s="213">
        <f>IF('Indicator Date hidden'!P78="x","x",$O$2-'Indicator Date hidden'!P78)</f>
        <v>0</v>
      </c>
      <c r="P77" s="213">
        <f>IF('Indicator Date hidden'!Q78="x","x",$P$2-'Indicator Date hidden'!Q78)</f>
        <v>0</v>
      </c>
      <c r="Q77" s="213">
        <f>IF('Indicator Date hidden'!R78="x","x",$Q$2-'Indicator Date hidden'!R78)</f>
        <v>8</v>
      </c>
      <c r="R77" s="213">
        <f>IF('Indicator Date hidden'!S78="x","x",$R$2-'Indicator Date hidden'!S78)</f>
        <v>0</v>
      </c>
      <c r="S77" s="213">
        <f>IF('Indicator Date hidden'!T78="x","x",$S$2-'Indicator Date hidden'!T78)</f>
        <v>0</v>
      </c>
      <c r="T77" s="213">
        <f>IF('Indicator Date hidden'!U78="x","x",$T$2-'Indicator Date hidden'!U78)</f>
        <v>0</v>
      </c>
      <c r="U77" s="213">
        <f>IF('Indicator Date hidden'!V78="x","x",$U$2-'Indicator Date hidden'!V78)</f>
        <v>0</v>
      </c>
      <c r="V77" s="213">
        <f>IF('Indicator Date hidden'!W78="x","x",$V$2-'Indicator Date hidden'!W78)</f>
        <v>0</v>
      </c>
      <c r="W77" s="213">
        <f>IF('Indicator Date hidden'!X78="x","x",$W$2-'Indicator Date hidden'!X78)</f>
        <v>8</v>
      </c>
      <c r="X77" s="213">
        <f>IF('Indicator Date hidden'!Y78="x","x",$X$2-'Indicator Date hidden'!Y78)</f>
        <v>2</v>
      </c>
      <c r="Y77" s="213">
        <f>IF('Indicator Date hidden'!Z78="x","x",$Y$2-'Indicator Date hidden'!Z78)</f>
        <v>0</v>
      </c>
      <c r="Z77" s="213">
        <f>IF('Indicator Date hidden'!AA78="x","x",$Z$2-'Indicator Date hidden'!AA78)</f>
        <v>0</v>
      </c>
      <c r="AA77" s="213">
        <f>IF('Indicator Date hidden'!AB78="x","x",$AA$2-'Indicator Date hidden'!AB78)</f>
        <v>1</v>
      </c>
      <c r="AB77" s="213">
        <f>IF('Indicator Date hidden'!AC78="x","x",$AB$2-'Indicator Date hidden'!AC78)</f>
        <v>0</v>
      </c>
      <c r="AC77" s="213">
        <f>IF('Indicator Date hidden'!AD78="x","x",$AC$2-'Indicator Date hidden'!AD78)</f>
        <v>0</v>
      </c>
      <c r="AD77" s="213">
        <f>IF('Indicator Date hidden'!AE78="x","x",$AD$2-'Indicator Date hidden'!AE78)</f>
        <v>0</v>
      </c>
      <c r="AE77" s="213">
        <f>IF('Indicator Date hidden'!AF78="x","x",$AE$2-'Indicator Date hidden'!AF78)</f>
        <v>0</v>
      </c>
      <c r="AF77" s="213">
        <f>IF('Indicator Date hidden'!AG78="x","x",$AF$2-'Indicator Date hidden'!AG78)</f>
        <v>2</v>
      </c>
      <c r="AG77" s="213">
        <f>IF('Indicator Date hidden'!AH78="x","x",$AG$2-'Indicator Date hidden'!AH78)</f>
        <v>0</v>
      </c>
      <c r="AH77" s="213">
        <f>IF('Indicator Date hidden'!AI78="x","x",$AH$2-'Indicator Date hidden'!AI78)</f>
        <v>0</v>
      </c>
      <c r="AI77" s="213">
        <f>IF('Indicator Date hidden'!AJ78="x","x",$AI$2-'Indicator Date hidden'!AJ78)</f>
        <v>0</v>
      </c>
      <c r="AJ77" s="213">
        <f>IF('Indicator Date hidden'!AK78="x","x",$AJ$2-'Indicator Date hidden'!AK78)</f>
        <v>1</v>
      </c>
      <c r="AK77" s="213">
        <f>IF('Indicator Date hidden'!AL78="x","x",$AK$2-'Indicator Date hidden'!AL78)</f>
        <v>1</v>
      </c>
      <c r="AL77" s="213">
        <f>IF('Indicator Date hidden'!AM78="x","x",$AL$2-'Indicator Date hidden'!AM78)</f>
        <v>0</v>
      </c>
      <c r="AM77" s="213">
        <f>IF('Indicator Date hidden'!AN78="x","x",$AM$2-'Indicator Date hidden'!AN78)</f>
        <v>0</v>
      </c>
      <c r="AN77" s="213">
        <f>IF('Indicator Date hidden'!AO78="x","x",$AN$2-'Indicator Date hidden'!AO78)</f>
        <v>0</v>
      </c>
      <c r="AO77" s="213">
        <f>IF('Indicator Date hidden'!AP78="x","x",$AO$2-'Indicator Date hidden'!AP78)</f>
        <v>0</v>
      </c>
      <c r="AP77" s="213">
        <f>IF('Indicator Date hidden'!AQ78="x","x",$AP$2-'Indicator Date hidden'!AQ78)</f>
        <v>0</v>
      </c>
      <c r="AQ77" s="213">
        <f>IF('Indicator Date hidden'!AR78="x","x",$AQ$2-'Indicator Date hidden'!AR78)</f>
        <v>0</v>
      </c>
      <c r="AR77" s="213">
        <f>IF('Indicator Date hidden'!AS78="x","x",$AR$2-'Indicator Date hidden'!AS78)</f>
        <v>0</v>
      </c>
      <c r="AS77" s="213">
        <f>IF('Indicator Date hidden'!AT78="x","x",$AS$2-'Indicator Date hidden'!AT78)</f>
        <v>0</v>
      </c>
      <c r="AT77" s="213">
        <f>IF('Indicator Date hidden'!AU78="x","x",$AT$2-'Indicator Date hidden'!AU78)</f>
        <v>0</v>
      </c>
      <c r="AU77" s="213">
        <f>IF('Indicator Date hidden'!AV78="x","x",$AU$2-'Indicator Date hidden'!AV78)</f>
        <v>3</v>
      </c>
      <c r="AV77" s="213">
        <f>IF('Indicator Date hidden'!AW78="x","x",$AV$2-'Indicator Date hidden'!AW78)</f>
        <v>0</v>
      </c>
      <c r="AW77" s="213">
        <f>IF('Indicator Date hidden'!AX78="x","x",$AW$2-'Indicator Date hidden'!AX78)</f>
        <v>0</v>
      </c>
      <c r="AX77" s="213">
        <f>IF('Indicator Date hidden'!AY78="x","x",$AX$2-'Indicator Date hidden'!AY78)</f>
        <v>0</v>
      </c>
      <c r="AY77" s="213">
        <f>IF('Indicator Date hidden'!AZ78="x","x",$AY$2-'Indicator Date hidden'!AZ78)</f>
        <v>0</v>
      </c>
      <c r="AZ77" s="213">
        <f>IF('Indicator Date hidden'!BA78="x","x",$AZ$2-'Indicator Date hidden'!BA78)</f>
        <v>0</v>
      </c>
      <c r="BA77">
        <f t="shared" si="10"/>
        <v>26</v>
      </c>
      <c r="BB77" s="21">
        <f t="shared" si="11"/>
        <v>0.50980392156862742</v>
      </c>
      <c r="BC77">
        <f t="shared" si="12"/>
        <v>8</v>
      </c>
      <c r="BD77" s="21">
        <f t="shared" si="13"/>
        <v>1.6254417079264867</v>
      </c>
      <c r="BE77" s="283">
        <f t="shared" si="14"/>
        <v>0</v>
      </c>
    </row>
    <row r="78" spans="1:57" x14ac:dyDescent="0.35">
      <c r="A78" t="s">
        <v>8343</v>
      </c>
      <c r="B78" s="213">
        <f>IF('Indicator Date hidden'!C79="x","x",$B$2-'Indicator Date hidden'!C79)</f>
        <v>0</v>
      </c>
      <c r="C78" s="213">
        <f>IF('Indicator Date hidden'!D79="x","x",$C$2-'Indicator Date hidden'!D79)</f>
        <v>0</v>
      </c>
      <c r="D78" s="213">
        <f>IF('Indicator Date hidden'!E79="x","x",$D$2-'Indicator Date hidden'!E79)</f>
        <v>0</v>
      </c>
      <c r="E78" s="213">
        <f>IF('Indicator Date hidden'!F79="x","x",$E$2-'Indicator Date hidden'!F79)</f>
        <v>0</v>
      </c>
      <c r="F78" s="213">
        <f>IF('Indicator Date hidden'!G79="x","x",$F$2-'Indicator Date hidden'!G79)</f>
        <v>0</v>
      </c>
      <c r="G78" s="213">
        <f>IF('Indicator Date hidden'!H79="x","x",$G$2-'Indicator Date hidden'!H79)</f>
        <v>0</v>
      </c>
      <c r="H78" s="213">
        <f>IF('Indicator Date hidden'!I79="x","x",$H$2-'Indicator Date hidden'!I79)</f>
        <v>0</v>
      </c>
      <c r="I78" s="213">
        <f>IF('Indicator Date hidden'!J79="x","x",$I$2-'Indicator Date hidden'!J79)</f>
        <v>0</v>
      </c>
      <c r="J78" s="213">
        <f>IF('Indicator Date hidden'!K79="x","x",$J$2-'Indicator Date hidden'!K79)</f>
        <v>0</v>
      </c>
      <c r="K78" s="213">
        <f>IF('Indicator Date hidden'!L79="x","x",$K$2-'Indicator Date hidden'!L79)</f>
        <v>0</v>
      </c>
      <c r="L78" s="213">
        <f>IF('Indicator Date hidden'!M79="x","x",$L$2-'Indicator Date hidden'!M79)</f>
        <v>0</v>
      </c>
      <c r="M78" s="213">
        <f>IF('Indicator Date hidden'!N79="x","x",$M$2-'Indicator Date hidden'!N79)</f>
        <v>0</v>
      </c>
      <c r="N78" s="213">
        <f>IF('Indicator Date hidden'!O79="x","x",$N$2-'Indicator Date hidden'!O79)</f>
        <v>0</v>
      </c>
      <c r="O78" s="213">
        <f>IF('Indicator Date hidden'!P79="x","x",$O$2-'Indicator Date hidden'!P79)</f>
        <v>0</v>
      </c>
      <c r="P78" s="213">
        <f>IF('Indicator Date hidden'!Q79="x","x",$P$2-'Indicator Date hidden'!Q79)</f>
        <v>0</v>
      </c>
      <c r="Q78" s="213">
        <f>IF('Indicator Date hidden'!R79="x","x",$Q$2-'Indicator Date hidden'!R79)</f>
        <v>2</v>
      </c>
      <c r="R78" s="213">
        <f>IF('Indicator Date hidden'!S79="x","x",$R$2-'Indicator Date hidden'!S79)</f>
        <v>0</v>
      </c>
      <c r="S78" s="213">
        <f>IF('Indicator Date hidden'!T79="x","x",$S$2-'Indicator Date hidden'!T79)</f>
        <v>0</v>
      </c>
      <c r="T78" s="213">
        <f>IF('Indicator Date hidden'!U79="x","x",$T$2-'Indicator Date hidden'!U79)</f>
        <v>0</v>
      </c>
      <c r="U78" s="213">
        <f>IF('Indicator Date hidden'!V79="x","x",$U$2-'Indicator Date hidden'!V79)</f>
        <v>0</v>
      </c>
      <c r="V78" s="213">
        <f>IF('Indicator Date hidden'!W79="x","x",$V$2-'Indicator Date hidden'!W79)</f>
        <v>0</v>
      </c>
      <c r="W78" s="213">
        <f>IF('Indicator Date hidden'!X79="x","x",$W$2-'Indicator Date hidden'!X79)</f>
        <v>1</v>
      </c>
      <c r="X78" s="213">
        <f>IF('Indicator Date hidden'!Y79="x","x",$X$2-'Indicator Date hidden'!Y79)</f>
        <v>2</v>
      </c>
      <c r="Y78" s="213">
        <f>IF('Indicator Date hidden'!Z79="x","x",$Y$2-'Indicator Date hidden'!Z79)</f>
        <v>0</v>
      </c>
      <c r="Z78" s="213">
        <f>IF('Indicator Date hidden'!AA79="x","x",$Z$2-'Indicator Date hidden'!AA79)</f>
        <v>0</v>
      </c>
      <c r="AA78" s="213">
        <f>IF('Indicator Date hidden'!AB79="x","x",$AA$2-'Indicator Date hidden'!AB79)</f>
        <v>0</v>
      </c>
      <c r="AB78" s="213">
        <f>IF('Indicator Date hidden'!AC79="x","x",$AB$2-'Indicator Date hidden'!AC79)</f>
        <v>0</v>
      </c>
      <c r="AC78" s="213">
        <f>IF('Indicator Date hidden'!AD79="x","x",$AC$2-'Indicator Date hidden'!AD79)</f>
        <v>0</v>
      </c>
      <c r="AD78" s="213">
        <f>IF('Indicator Date hidden'!AE79="x","x",$AD$2-'Indicator Date hidden'!AE79)</f>
        <v>0</v>
      </c>
      <c r="AE78" s="213">
        <f>IF('Indicator Date hidden'!AF79="x","x",$AE$2-'Indicator Date hidden'!AF79)</f>
        <v>0</v>
      </c>
      <c r="AF78" s="213">
        <f>IF('Indicator Date hidden'!AG79="x","x",$AF$2-'Indicator Date hidden'!AG79)</f>
        <v>2</v>
      </c>
      <c r="AG78" s="213">
        <f>IF('Indicator Date hidden'!AH79="x","x",$AG$2-'Indicator Date hidden'!AH79)</f>
        <v>0</v>
      </c>
      <c r="AH78" s="213">
        <f>IF('Indicator Date hidden'!AI79="x","x",$AH$2-'Indicator Date hidden'!AI79)</f>
        <v>0</v>
      </c>
      <c r="AI78" s="213">
        <f>IF('Indicator Date hidden'!AJ79="x","x",$AI$2-'Indicator Date hidden'!AJ79)</f>
        <v>0</v>
      </c>
      <c r="AJ78" s="213">
        <f>IF('Indicator Date hidden'!AK79="x","x",$AJ$2-'Indicator Date hidden'!AK79)</f>
        <v>1</v>
      </c>
      <c r="AK78" s="213">
        <f>IF('Indicator Date hidden'!AL79="x","x",$AK$2-'Indicator Date hidden'!AL79)</f>
        <v>1</v>
      </c>
      <c r="AL78" s="213">
        <f>IF('Indicator Date hidden'!AM79="x","x",$AL$2-'Indicator Date hidden'!AM79)</f>
        <v>0</v>
      </c>
      <c r="AM78" s="213">
        <f>IF('Indicator Date hidden'!AN79="x","x",$AM$2-'Indicator Date hidden'!AN79)</f>
        <v>0</v>
      </c>
      <c r="AN78" s="213">
        <f>IF('Indicator Date hidden'!AO79="x","x",$AN$2-'Indicator Date hidden'!AO79)</f>
        <v>0</v>
      </c>
      <c r="AO78" s="213">
        <f>IF('Indicator Date hidden'!AP79="x","x",$AO$2-'Indicator Date hidden'!AP79)</f>
        <v>0</v>
      </c>
      <c r="AP78" s="213">
        <f>IF('Indicator Date hidden'!AQ79="x","x",$AP$2-'Indicator Date hidden'!AQ79)</f>
        <v>0</v>
      </c>
      <c r="AQ78" s="213">
        <f>IF('Indicator Date hidden'!AR79="x","x",$AQ$2-'Indicator Date hidden'!AR79)</f>
        <v>0</v>
      </c>
      <c r="AR78" s="213">
        <f>IF('Indicator Date hidden'!AS79="x","x",$AR$2-'Indicator Date hidden'!AS79)</f>
        <v>0</v>
      </c>
      <c r="AS78" s="213">
        <f>IF('Indicator Date hidden'!AT79="x","x",$AS$2-'Indicator Date hidden'!AT79)</f>
        <v>0</v>
      </c>
      <c r="AT78" s="213">
        <f>IF('Indicator Date hidden'!AU79="x","x",$AT$2-'Indicator Date hidden'!AU79)</f>
        <v>0</v>
      </c>
      <c r="AU78" s="213">
        <f>IF('Indicator Date hidden'!AV79="x","x",$AU$2-'Indicator Date hidden'!AV79)</f>
        <v>3</v>
      </c>
      <c r="AV78" s="213">
        <f>IF('Indicator Date hidden'!AW79="x","x",$AV$2-'Indicator Date hidden'!AW79)</f>
        <v>0</v>
      </c>
      <c r="AW78" s="213">
        <f>IF('Indicator Date hidden'!AX79="x","x",$AW$2-'Indicator Date hidden'!AX79)</f>
        <v>0</v>
      </c>
      <c r="AX78" s="213">
        <f>IF('Indicator Date hidden'!AY79="x","x",$AX$2-'Indicator Date hidden'!AY79)</f>
        <v>0</v>
      </c>
      <c r="AY78" s="213">
        <f>IF('Indicator Date hidden'!AZ79="x","x",$AY$2-'Indicator Date hidden'!AZ79)</f>
        <v>0</v>
      </c>
      <c r="AZ78" s="213">
        <f>IF('Indicator Date hidden'!BA79="x","x",$AZ$2-'Indicator Date hidden'!BA79)</f>
        <v>0</v>
      </c>
      <c r="BA78">
        <f t="shared" si="10"/>
        <v>12</v>
      </c>
      <c r="BB78" s="21">
        <f t="shared" si="11"/>
        <v>0.23529411764705882</v>
      </c>
      <c r="BC78">
        <f t="shared" si="12"/>
        <v>7</v>
      </c>
      <c r="BD78" s="21">
        <f t="shared" si="13"/>
        <v>0.64437947941784246</v>
      </c>
      <c r="BE78" s="283">
        <f t="shared" si="14"/>
        <v>0</v>
      </c>
    </row>
    <row r="79" spans="1:57" x14ac:dyDescent="0.35">
      <c r="A79" t="s">
        <v>8347</v>
      </c>
      <c r="B79" s="213">
        <f>IF('Indicator Date hidden'!C80="x","x",$B$2-'Indicator Date hidden'!C80)</f>
        <v>0</v>
      </c>
      <c r="C79" s="213">
        <f>IF('Indicator Date hidden'!D80="x","x",$C$2-'Indicator Date hidden'!D80)</f>
        <v>0</v>
      </c>
      <c r="D79" s="213">
        <f>IF('Indicator Date hidden'!E80="x","x",$D$2-'Indicator Date hidden'!E80)</f>
        <v>0</v>
      </c>
      <c r="E79" s="213">
        <f>IF('Indicator Date hidden'!F80="x","x",$E$2-'Indicator Date hidden'!F80)</f>
        <v>0</v>
      </c>
      <c r="F79" s="213">
        <f>IF('Indicator Date hidden'!G80="x","x",$F$2-'Indicator Date hidden'!G80)</f>
        <v>0</v>
      </c>
      <c r="G79" s="213">
        <f>IF('Indicator Date hidden'!H80="x","x",$G$2-'Indicator Date hidden'!H80)</f>
        <v>0</v>
      </c>
      <c r="H79" s="213">
        <f>IF('Indicator Date hidden'!I80="x","x",$H$2-'Indicator Date hidden'!I80)</f>
        <v>0</v>
      </c>
      <c r="I79" s="213">
        <f>IF('Indicator Date hidden'!J80="x","x",$I$2-'Indicator Date hidden'!J80)</f>
        <v>0</v>
      </c>
      <c r="J79" s="213">
        <f>IF('Indicator Date hidden'!K80="x","x",$J$2-'Indicator Date hidden'!K80)</f>
        <v>0</v>
      </c>
      <c r="K79" s="213">
        <f>IF('Indicator Date hidden'!L80="x","x",$K$2-'Indicator Date hidden'!L80)</f>
        <v>0</v>
      </c>
      <c r="L79" s="213">
        <f>IF('Indicator Date hidden'!M80="x","x",$L$2-'Indicator Date hidden'!M80)</f>
        <v>0</v>
      </c>
      <c r="M79" s="213">
        <f>IF('Indicator Date hidden'!N80="x","x",$M$2-'Indicator Date hidden'!N80)</f>
        <v>0</v>
      </c>
      <c r="N79" s="213">
        <f>IF('Indicator Date hidden'!O80="x","x",$N$2-'Indicator Date hidden'!O80)</f>
        <v>0</v>
      </c>
      <c r="O79" s="213">
        <f>IF('Indicator Date hidden'!P80="x","x",$O$2-'Indicator Date hidden'!P80)</f>
        <v>0</v>
      </c>
      <c r="P79" s="213">
        <f>IF('Indicator Date hidden'!Q80="x","x",$P$2-'Indicator Date hidden'!Q80)</f>
        <v>0</v>
      </c>
      <c r="Q79" s="213" t="str">
        <f>IF('Indicator Date hidden'!R80="x","x",$Q$2-'Indicator Date hidden'!R80)</f>
        <v>x</v>
      </c>
      <c r="R79" s="213">
        <f>IF('Indicator Date hidden'!S80="x","x",$R$2-'Indicator Date hidden'!S80)</f>
        <v>0</v>
      </c>
      <c r="S79" s="213">
        <f>IF('Indicator Date hidden'!T80="x","x",$S$2-'Indicator Date hidden'!T80)</f>
        <v>0</v>
      </c>
      <c r="T79" s="213">
        <f>IF('Indicator Date hidden'!U80="x","x",$T$2-'Indicator Date hidden'!U80)</f>
        <v>0</v>
      </c>
      <c r="U79" s="213">
        <f>IF('Indicator Date hidden'!V80="x","x",$U$2-'Indicator Date hidden'!V80)</f>
        <v>0</v>
      </c>
      <c r="V79" s="213">
        <f>IF('Indicator Date hidden'!W80="x","x",$V$2-'Indicator Date hidden'!W80)</f>
        <v>0</v>
      </c>
      <c r="W79" s="213">
        <f>IF('Indicator Date hidden'!X80="x","x",$W$2-'Indicator Date hidden'!X80)</f>
        <v>10</v>
      </c>
      <c r="X79" s="213">
        <f>IF('Indicator Date hidden'!Y80="x","x",$X$2-'Indicator Date hidden'!Y80)</f>
        <v>4</v>
      </c>
      <c r="Y79" s="213">
        <f>IF('Indicator Date hidden'!Z80="x","x",$Y$2-'Indicator Date hidden'!Z80)</f>
        <v>0</v>
      </c>
      <c r="Z79" s="213">
        <f>IF('Indicator Date hidden'!AA80="x","x",$Z$2-'Indicator Date hidden'!AA80)</f>
        <v>0</v>
      </c>
      <c r="AA79" s="213">
        <f>IF('Indicator Date hidden'!AB80="x","x",$AA$2-'Indicator Date hidden'!AB80)</f>
        <v>0</v>
      </c>
      <c r="AB79" s="213">
        <f>IF('Indicator Date hidden'!AC80="x","x",$AB$2-'Indicator Date hidden'!AC80)</f>
        <v>0</v>
      </c>
      <c r="AC79" s="213">
        <f>IF('Indicator Date hidden'!AD80="x","x",$AC$2-'Indicator Date hidden'!AD80)</f>
        <v>0</v>
      </c>
      <c r="AD79" s="213">
        <f>IF('Indicator Date hidden'!AE80="x","x",$AD$2-'Indicator Date hidden'!AE80)</f>
        <v>0</v>
      </c>
      <c r="AE79" s="213">
        <f>IF('Indicator Date hidden'!AF80="x","x",$AE$2-'Indicator Date hidden'!AF80)</f>
        <v>0</v>
      </c>
      <c r="AF79" s="213">
        <f>IF('Indicator Date hidden'!AG80="x","x",$AF$2-'Indicator Date hidden'!AG80)</f>
        <v>0</v>
      </c>
      <c r="AG79" s="213">
        <f>IF('Indicator Date hidden'!AH80="x","x",$AG$2-'Indicator Date hidden'!AH80)</f>
        <v>0</v>
      </c>
      <c r="AH79" s="213">
        <f>IF('Indicator Date hidden'!AI80="x","x",$AH$2-'Indicator Date hidden'!AI80)</f>
        <v>0</v>
      </c>
      <c r="AI79" s="213">
        <f>IF('Indicator Date hidden'!AJ80="x","x",$AI$2-'Indicator Date hidden'!AJ80)</f>
        <v>0</v>
      </c>
      <c r="AJ79" s="213" t="str">
        <f>IF('Indicator Date hidden'!AK80="x","x",$AJ$2-'Indicator Date hidden'!AK80)</f>
        <v>x</v>
      </c>
      <c r="AK79" s="213">
        <f>IF('Indicator Date hidden'!AL80="x","x",$AK$2-'Indicator Date hidden'!AL80)</f>
        <v>1</v>
      </c>
      <c r="AL79" s="213">
        <f>IF('Indicator Date hidden'!AM80="x","x",$AL$2-'Indicator Date hidden'!AM80)</f>
        <v>0</v>
      </c>
      <c r="AM79" s="213">
        <f>IF('Indicator Date hidden'!AN80="x","x",$AM$2-'Indicator Date hidden'!AN80)</f>
        <v>0</v>
      </c>
      <c r="AN79" s="213">
        <f>IF('Indicator Date hidden'!AO80="x","x",$AN$2-'Indicator Date hidden'!AO80)</f>
        <v>0</v>
      </c>
      <c r="AO79" s="213">
        <f>IF('Indicator Date hidden'!AP80="x","x",$AO$2-'Indicator Date hidden'!AP80)</f>
        <v>0</v>
      </c>
      <c r="AP79" s="213">
        <f>IF('Indicator Date hidden'!AQ80="x","x",$AP$2-'Indicator Date hidden'!AQ80)</f>
        <v>0</v>
      </c>
      <c r="AQ79" s="213">
        <f>IF('Indicator Date hidden'!AR80="x","x",$AQ$2-'Indicator Date hidden'!AR80)</f>
        <v>4</v>
      </c>
      <c r="AR79" s="213">
        <f>IF('Indicator Date hidden'!AS80="x","x",$AR$2-'Indicator Date hidden'!AS80)</f>
        <v>0</v>
      </c>
      <c r="AS79" s="213">
        <f>IF('Indicator Date hidden'!AT80="x","x",$AS$2-'Indicator Date hidden'!AT80)</f>
        <v>0</v>
      </c>
      <c r="AT79" s="213">
        <f>IF('Indicator Date hidden'!AU80="x","x",$AT$2-'Indicator Date hidden'!AU80)</f>
        <v>0</v>
      </c>
      <c r="AU79" s="213">
        <f>IF('Indicator Date hidden'!AV80="x","x",$AU$2-'Indicator Date hidden'!AV80)</f>
        <v>2</v>
      </c>
      <c r="AV79" s="213">
        <f>IF('Indicator Date hidden'!AW80="x","x",$AV$2-'Indicator Date hidden'!AW80)</f>
        <v>0</v>
      </c>
      <c r="AW79" s="213">
        <f>IF('Indicator Date hidden'!AX80="x","x",$AW$2-'Indicator Date hidden'!AX80)</f>
        <v>0</v>
      </c>
      <c r="AX79" s="213">
        <f>IF('Indicator Date hidden'!AY80="x","x",$AX$2-'Indicator Date hidden'!AY80)</f>
        <v>0</v>
      </c>
      <c r="AY79" s="213">
        <f>IF('Indicator Date hidden'!AZ80="x","x",$AY$2-'Indicator Date hidden'!AZ80)</f>
        <v>0</v>
      </c>
      <c r="AZ79" s="213">
        <f>IF('Indicator Date hidden'!BA80="x","x",$AZ$2-'Indicator Date hidden'!BA80)</f>
        <v>0</v>
      </c>
      <c r="BA79">
        <f t="shared" si="10"/>
        <v>21</v>
      </c>
      <c r="BB79" s="21">
        <f t="shared" si="11"/>
        <v>0.42857142857142855</v>
      </c>
      <c r="BC79">
        <f t="shared" si="12"/>
        <v>5</v>
      </c>
      <c r="BD79" s="21">
        <f t="shared" si="13"/>
        <v>1.6162440712835371</v>
      </c>
      <c r="BE79" s="283">
        <f t="shared" si="14"/>
        <v>0</v>
      </c>
    </row>
    <row r="80" spans="1:57" x14ac:dyDescent="0.35">
      <c r="A80" t="s">
        <v>8348</v>
      </c>
      <c r="B80" s="213">
        <f>IF('Indicator Date hidden'!C81="x","x",$B$2-'Indicator Date hidden'!C81)</f>
        <v>0</v>
      </c>
      <c r="C80" s="213">
        <f>IF('Indicator Date hidden'!D81="x","x",$C$2-'Indicator Date hidden'!D81)</f>
        <v>0</v>
      </c>
      <c r="D80" s="213">
        <f>IF('Indicator Date hidden'!E81="x","x",$D$2-'Indicator Date hidden'!E81)</f>
        <v>0</v>
      </c>
      <c r="E80" s="213">
        <f>IF('Indicator Date hidden'!F81="x","x",$E$2-'Indicator Date hidden'!F81)</f>
        <v>0</v>
      </c>
      <c r="F80" s="213">
        <f>IF('Indicator Date hidden'!G81="x","x",$F$2-'Indicator Date hidden'!G81)</f>
        <v>0</v>
      </c>
      <c r="G80" s="213">
        <f>IF('Indicator Date hidden'!H81="x","x",$G$2-'Indicator Date hidden'!H81)</f>
        <v>0</v>
      </c>
      <c r="H80" s="213">
        <f>IF('Indicator Date hidden'!I81="x","x",$H$2-'Indicator Date hidden'!I81)</f>
        <v>0</v>
      </c>
      <c r="I80" s="213">
        <f>IF('Indicator Date hidden'!J81="x","x",$I$2-'Indicator Date hidden'!J81)</f>
        <v>0</v>
      </c>
      <c r="J80" s="213">
        <f>IF('Indicator Date hidden'!K81="x","x",$J$2-'Indicator Date hidden'!K81)</f>
        <v>0</v>
      </c>
      <c r="K80" s="213">
        <f>IF('Indicator Date hidden'!L81="x","x",$K$2-'Indicator Date hidden'!L81)</f>
        <v>0</v>
      </c>
      <c r="L80" s="213">
        <f>IF('Indicator Date hidden'!M81="x","x",$L$2-'Indicator Date hidden'!M81)</f>
        <v>0</v>
      </c>
      <c r="M80" s="213">
        <f>IF('Indicator Date hidden'!N81="x","x",$M$2-'Indicator Date hidden'!N81)</f>
        <v>0</v>
      </c>
      <c r="N80" s="213">
        <f>IF('Indicator Date hidden'!O81="x","x",$N$2-'Indicator Date hidden'!O81)</f>
        <v>0</v>
      </c>
      <c r="O80" s="213">
        <f>IF('Indicator Date hidden'!P81="x","x",$O$2-'Indicator Date hidden'!P81)</f>
        <v>0</v>
      </c>
      <c r="P80" s="213">
        <f>IF('Indicator Date hidden'!Q81="x","x",$P$2-'Indicator Date hidden'!Q81)</f>
        <v>0</v>
      </c>
      <c r="Q80" s="213">
        <f>IF('Indicator Date hidden'!R81="x","x",$Q$2-'Indicator Date hidden'!R81)</f>
        <v>3</v>
      </c>
      <c r="R80" s="213">
        <f>IF('Indicator Date hidden'!S81="x","x",$R$2-'Indicator Date hidden'!S81)</f>
        <v>0</v>
      </c>
      <c r="S80" s="213">
        <f>IF('Indicator Date hidden'!T81="x","x",$S$2-'Indicator Date hidden'!T81)</f>
        <v>0</v>
      </c>
      <c r="T80" s="213">
        <f>IF('Indicator Date hidden'!U81="x","x",$T$2-'Indicator Date hidden'!U81)</f>
        <v>0</v>
      </c>
      <c r="U80" s="213">
        <f>IF('Indicator Date hidden'!V81="x","x",$U$2-'Indicator Date hidden'!V81)</f>
        <v>0</v>
      </c>
      <c r="V80" s="213">
        <f>IF('Indicator Date hidden'!W81="x","x",$V$2-'Indicator Date hidden'!W81)</f>
        <v>0</v>
      </c>
      <c r="W80" s="213">
        <f>IF('Indicator Date hidden'!X81="x","x",$W$2-'Indicator Date hidden'!X81)</f>
        <v>3</v>
      </c>
      <c r="X80" s="213">
        <f>IF('Indicator Date hidden'!Y81="x","x",$X$2-'Indicator Date hidden'!Y81)</f>
        <v>4</v>
      </c>
      <c r="Y80" s="213">
        <f>IF('Indicator Date hidden'!Z81="x","x",$Y$2-'Indicator Date hidden'!Z81)</f>
        <v>0</v>
      </c>
      <c r="Z80" s="213">
        <f>IF('Indicator Date hidden'!AA81="x","x",$Z$2-'Indicator Date hidden'!AA81)</f>
        <v>0</v>
      </c>
      <c r="AA80" s="213" t="str">
        <f>IF('Indicator Date hidden'!AB81="x","x",$AA$2-'Indicator Date hidden'!AB81)</f>
        <v>x</v>
      </c>
      <c r="AB80" s="213">
        <f>IF('Indicator Date hidden'!AC81="x","x",$AB$2-'Indicator Date hidden'!AC81)</f>
        <v>0</v>
      </c>
      <c r="AC80" s="213">
        <f>IF('Indicator Date hidden'!AD81="x","x",$AC$2-'Indicator Date hidden'!AD81)</f>
        <v>0</v>
      </c>
      <c r="AD80" s="213" t="str">
        <f>IF('Indicator Date hidden'!AE81="x","x",$AD$2-'Indicator Date hidden'!AE81)</f>
        <v>x</v>
      </c>
      <c r="AE80" s="213">
        <f>IF('Indicator Date hidden'!AF81="x","x",$AE$2-'Indicator Date hidden'!AF81)</f>
        <v>0</v>
      </c>
      <c r="AF80" s="213">
        <f>IF('Indicator Date hidden'!AG81="x","x",$AF$2-'Indicator Date hidden'!AG81)</f>
        <v>1</v>
      </c>
      <c r="AG80" s="213">
        <f>IF('Indicator Date hidden'!AH81="x","x",$AG$2-'Indicator Date hidden'!AH81)</f>
        <v>0</v>
      </c>
      <c r="AH80" s="213">
        <f>IF('Indicator Date hidden'!AI81="x","x",$AH$2-'Indicator Date hidden'!AI81)</f>
        <v>0</v>
      </c>
      <c r="AI80" s="213">
        <f>IF('Indicator Date hidden'!AJ81="x","x",$AI$2-'Indicator Date hidden'!AJ81)</f>
        <v>0</v>
      </c>
      <c r="AJ80" s="213">
        <f>IF('Indicator Date hidden'!AK81="x","x",$AJ$2-'Indicator Date hidden'!AK81)</f>
        <v>0</v>
      </c>
      <c r="AK80" s="213">
        <f>IF('Indicator Date hidden'!AL81="x","x",$AK$2-'Indicator Date hidden'!AL81)</f>
        <v>0</v>
      </c>
      <c r="AL80" s="213">
        <f>IF('Indicator Date hidden'!AM81="x","x",$AL$2-'Indicator Date hidden'!AM81)</f>
        <v>0</v>
      </c>
      <c r="AM80" s="213">
        <f>IF('Indicator Date hidden'!AN81="x","x",$AM$2-'Indicator Date hidden'!AN81)</f>
        <v>0</v>
      </c>
      <c r="AN80" s="213">
        <f>IF('Indicator Date hidden'!AO81="x","x",$AN$2-'Indicator Date hidden'!AO81)</f>
        <v>0</v>
      </c>
      <c r="AO80" s="213">
        <f>IF('Indicator Date hidden'!AP81="x","x",$AO$2-'Indicator Date hidden'!AP81)</f>
        <v>0</v>
      </c>
      <c r="AP80" s="213">
        <f>IF('Indicator Date hidden'!AQ81="x","x",$AP$2-'Indicator Date hidden'!AQ81)</f>
        <v>0</v>
      </c>
      <c r="AQ80" s="213">
        <f>IF('Indicator Date hidden'!AR81="x","x",$AQ$2-'Indicator Date hidden'!AR81)</f>
        <v>0</v>
      </c>
      <c r="AR80" s="213">
        <f>IF('Indicator Date hidden'!AS81="x","x",$AR$2-'Indicator Date hidden'!AS81)</f>
        <v>0</v>
      </c>
      <c r="AS80" s="213">
        <f>IF('Indicator Date hidden'!AT81="x","x",$AS$2-'Indicator Date hidden'!AT81)</f>
        <v>0</v>
      </c>
      <c r="AT80" s="213">
        <f>IF('Indicator Date hidden'!AU81="x","x",$AT$2-'Indicator Date hidden'!AU81)</f>
        <v>0</v>
      </c>
      <c r="AU80" s="213">
        <f>IF('Indicator Date hidden'!AV81="x","x",$AU$2-'Indicator Date hidden'!AV81)</f>
        <v>1</v>
      </c>
      <c r="AV80" s="213">
        <f>IF('Indicator Date hidden'!AW81="x","x",$AV$2-'Indicator Date hidden'!AW81)</f>
        <v>0</v>
      </c>
      <c r="AW80" s="213">
        <f>IF('Indicator Date hidden'!AX81="x","x",$AW$2-'Indicator Date hidden'!AX81)</f>
        <v>0</v>
      </c>
      <c r="AX80" s="213">
        <f>IF('Indicator Date hidden'!AY81="x","x",$AX$2-'Indicator Date hidden'!AY81)</f>
        <v>0</v>
      </c>
      <c r="AY80" s="213">
        <f>IF('Indicator Date hidden'!AZ81="x","x",$AY$2-'Indicator Date hidden'!AZ81)</f>
        <v>0</v>
      </c>
      <c r="AZ80" s="213">
        <f>IF('Indicator Date hidden'!BA81="x","x",$AZ$2-'Indicator Date hidden'!BA81)</f>
        <v>0</v>
      </c>
      <c r="BA80">
        <f t="shared" si="10"/>
        <v>12</v>
      </c>
      <c r="BB80" s="21">
        <f t="shared" si="11"/>
        <v>0.24489795918367346</v>
      </c>
      <c r="BC80">
        <f t="shared" si="12"/>
        <v>5</v>
      </c>
      <c r="BD80" s="21">
        <f t="shared" si="13"/>
        <v>0.82141272642849417</v>
      </c>
      <c r="BE80" s="283">
        <f t="shared" si="14"/>
        <v>0</v>
      </c>
    </row>
    <row r="81" spans="1:57" x14ac:dyDescent="0.35">
      <c r="A81" t="s">
        <v>8346</v>
      </c>
      <c r="B81" s="213">
        <f>IF('Indicator Date hidden'!C82="x","x",$B$2-'Indicator Date hidden'!C82)</f>
        <v>0</v>
      </c>
      <c r="C81" s="213">
        <f>IF('Indicator Date hidden'!D82="x","x",$C$2-'Indicator Date hidden'!D82)</f>
        <v>0</v>
      </c>
      <c r="D81" s="213">
        <f>IF('Indicator Date hidden'!E82="x","x",$D$2-'Indicator Date hidden'!E82)</f>
        <v>0</v>
      </c>
      <c r="E81" s="213">
        <f>IF('Indicator Date hidden'!F82="x","x",$E$2-'Indicator Date hidden'!F82)</f>
        <v>0</v>
      </c>
      <c r="F81" s="213">
        <f>IF('Indicator Date hidden'!G82="x","x",$F$2-'Indicator Date hidden'!G82)</f>
        <v>0</v>
      </c>
      <c r="G81" s="213">
        <f>IF('Indicator Date hidden'!H82="x","x",$G$2-'Indicator Date hidden'!H82)</f>
        <v>0</v>
      </c>
      <c r="H81" s="213">
        <f>IF('Indicator Date hidden'!I82="x","x",$H$2-'Indicator Date hidden'!I82)</f>
        <v>0</v>
      </c>
      <c r="I81" s="213">
        <f>IF('Indicator Date hidden'!J82="x","x",$I$2-'Indicator Date hidden'!J82)</f>
        <v>0</v>
      </c>
      <c r="J81" s="213">
        <f>IF('Indicator Date hidden'!K82="x","x",$J$2-'Indicator Date hidden'!K82)</f>
        <v>0</v>
      </c>
      <c r="K81" s="213">
        <f>IF('Indicator Date hidden'!L82="x","x",$K$2-'Indicator Date hidden'!L82)</f>
        <v>0</v>
      </c>
      <c r="L81" s="213">
        <f>IF('Indicator Date hidden'!M82="x","x",$L$2-'Indicator Date hidden'!M82)</f>
        <v>0</v>
      </c>
      <c r="M81" s="213">
        <f>IF('Indicator Date hidden'!N82="x","x",$M$2-'Indicator Date hidden'!N82)</f>
        <v>0</v>
      </c>
      <c r="N81" s="213">
        <f>IF('Indicator Date hidden'!O82="x","x",$N$2-'Indicator Date hidden'!O82)</f>
        <v>0</v>
      </c>
      <c r="O81" s="213">
        <f>IF('Indicator Date hidden'!P82="x","x",$O$2-'Indicator Date hidden'!P82)</f>
        <v>0</v>
      </c>
      <c r="P81" s="213">
        <f>IF('Indicator Date hidden'!Q82="x","x",$P$2-'Indicator Date hidden'!Q82)</f>
        <v>0</v>
      </c>
      <c r="Q81" s="213" t="str">
        <f>IF('Indicator Date hidden'!R82="x","x",$Q$2-'Indicator Date hidden'!R82)</f>
        <v>x</v>
      </c>
      <c r="R81" s="213">
        <f>IF('Indicator Date hidden'!S82="x","x",$R$2-'Indicator Date hidden'!S82)</f>
        <v>0</v>
      </c>
      <c r="S81" s="213">
        <f>IF('Indicator Date hidden'!T82="x","x",$S$2-'Indicator Date hidden'!T82)</f>
        <v>0</v>
      </c>
      <c r="T81" s="213">
        <f>IF('Indicator Date hidden'!U82="x","x",$T$2-'Indicator Date hidden'!U82)</f>
        <v>0</v>
      </c>
      <c r="U81" s="213" t="str">
        <f>IF('Indicator Date hidden'!V82="x","x",$U$2-'Indicator Date hidden'!V82)</f>
        <v>x</v>
      </c>
      <c r="V81" s="213">
        <f>IF('Indicator Date hidden'!W82="x","x",$V$2-'Indicator Date hidden'!W82)</f>
        <v>0</v>
      </c>
      <c r="W81" s="213" t="str">
        <f>IF('Indicator Date hidden'!X82="x","x",$W$2-'Indicator Date hidden'!X82)</f>
        <v>x</v>
      </c>
      <c r="X81" s="213">
        <f>IF('Indicator Date hidden'!Y82="x","x",$X$2-'Indicator Date hidden'!Y82)</f>
        <v>1</v>
      </c>
      <c r="Y81" s="213">
        <f>IF('Indicator Date hidden'!Z82="x","x",$Y$2-'Indicator Date hidden'!Z82)</f>
        <v>0</v>
      </c>
      <c r="Z81" s="213">
        <f>IF('Indicator Date hidden'!AA82="x","x",$Z$2-'Indicator Date hidden'!AA82)</f>
        <v>0</v>
      </c>
      <c r="AA81" s="213">
        <f>IF('Indicator Date hidden'!AB82="x","x",$AA$2-'Indicator Date hidden'!AB82)</f>
        <v>0</v>
      </c>
      <c r="AB81" s="213">
        <f>IF('Indicator Date hidden'!AC82="x","x",$AB$2-'Indicator Date hidden'!AC82)</f>
        <v>0</v>
      </c>
      <c r="AC81" s="213">
        <f>IF('Indicator Date hidden'!AD82="x","x",$AC$2-'Indicator Date hidden'!AD82)</f>
        <v>0</v>
      </c>
      <c r="AD81" s="213" t="str">
        <f>IF('Indicator Date hidden'!AE82="x","x",$AD$2-'Indicator Date hidden'!AE82)</f>
        <v>x</v>
      </c>
      <c r="AE81" s="213">
        <f>IF('Indicator Date hidden'!AF82="x","x",$AE$2-'Indicator Date hidden'!AF82)</f>
        <v>0</v>
      </c>
      <c r="AF81" s="213">
        <f>IF('Indicator Date hidden'!AG82="x","x",$AF$2-'Indicator Date hidden'!AG82)</f>
        <v>1</v>
      </c>
      <c r="AG81" s="213">
        <f>IF('Indicator Date hidden'!AH82="x","x",$AG$2-'Indicator Date hidden'!AH82)</f>
        <v>0</v>
      </c>
      <c r="AH81" s="213">
        <f>IF('Indicator Date hidden'!AI82="x","x",$AH$2-'Indicator Date hidden'!AI82)</f>
        <v>0</v>
      </c>
      <c r="AI81" s="213">
        <f>IF('Indicator Date hidden'!AJ82="x","x",$AI$2-'Indicator Date hidden'!AJ82)</f>
        <v>0</v>
      </c>
      <c r="AJ81" s="213" t="str">
        <f>IF('Indicator Date hidden'!AK82="x","x",$AJ$2-'Indicator Date hidden'!AK82)</f>
        <v>x</v>
      </c>
      <c r="AK81" s="213">
        <f>IF('Indicator Date hidden'!AL82="x","x",$AK$2-'Indicator Date hidden'!AL82)</f>
        <v>1</v>
      </c>
      <c r="AL81" s="213">
        <f>IF('Indicator Date hidden'!AM82="x","x",$AL$2-'Indicator Date hidden'!AM82)</f>
        <v>0</v>
      </c>
      <c r="AM81" s="213">
        <f>IF('Indicator Date hidden'!AN82="x","x",$AM$2-'Indicator Date hidden'!AN82)</f>
        <v>0</v>
      </c>
      <c r="AN81" s="213">
        <f>IF('Indicator Date hidden'!AO82="x","x",$AN$2-'Indicator Date hidden'!AO82)</f>
        <v>0</v>
      </c>
      <c r="AO81" s="213">
        <f>IF('Indicator Date hidden'!AP82="x","x",$AO$2-'Indicator Date hidden'!AP82)</f>
        <v>0</v>
      </c>
      <c r="AP81" s="213">
        <f>IF('Indicator Date hidden'!AQ82="x","x",$AP$2-'Indicator Date hidden'!AQ82)</f>
        <v>0</v>
      </c>
      <c r="AQ81" s="213" t="str">
        <f>IF('Indicator Date hidden'!AR82="x","x",$AQ$2-'Indicator Date hidden'!AR82)</f>
        <v>x</v>
      </c>
      <c r="AR81" s="213">
        <f>IF('Indicator Date hidden'!AS82="x","x",$AR$2-'Indicator Date hidden'!AS82)</f>
        <v>0</v>
      </c>
      <c r="AS81" s="213">
        <f>IF('Indicator Date hidden'!AT82="x","x",$AS$2-'Indicator Date hidden'!AT82)</f>
        <v>0</v>
      </c>
      <c r="AT81" s="213">
        <f>IF('Indicator Date hidden'!AU82="x","x",$AT$2-'Indicator Date hidden'!AU82)</f>
        <v>0</v>
      </c>
      <c r="AU81" s="213" t="str">
        <f>IF('Indicator Date hidden'!AV82="x","x",$AU$2-'Indicator Date hidden'!AV82)</f>
        <v>x</v>
      </c>
      <c r="AV81" s="213">
        <f>IF('Indicator Date hidden'!AW82="x","x",$AV$2-'Indicator Date hidden'!AW82)</f>
        <v>0</v>
      </c>
      <c r="AW81" s="213">
        <f>IF('Indicator Date hidden'!AX82="x","x",$AW$2-'Indicator Date hidden'!AX82)</f>
        <v>0</v>
      </c>
      <c r="AX81" s="213">
        <f>IF('Indicator Date hidden'!AY82="x","x",$AX$2-'Indicator Date hidden'!AY82)</f>
        <v>0</v>
      </c>
      <c r="AY81" s="213">
        <f>IF('Indicator Date hidden'!AZ82="x","x",$AY$2-'Indicator Date hidden'!AZ82)</f>
        <v>0</v>
      </c>
      <c r="AZ81" s="213">
        <f>IF('Indicator Date hidden'!BA82="x","x",$AZ$2-'Indicator Date hidden'!BA82)</f>
        <v>0</v>
      </c>
      <c r="BA81">
        <f t="shared" si="10"/>
        <v>3</v>
      </c>
      <c r="BB81" s="21">
        <f t="shared" si="11"/>
        <v>6.8181818181818177E-2</v>
      </c>
      <c r="BC81">
        <f t="shared" si="12"/>
        <v>3</v>
      </c>
      <c r="BD81" s="21">
        <f t="shared" si="13"/>
        <v>0.25205764787294127</v>
      </c>
      <c r="BE81" s="283">
        <f t="shared" si="14"/>
        <v>0</v>
      </c>
    </row>
    <row r="82" spans="1:57" x14ac:dyDescent="0.35">
      <c r="A82" t="s">
        <v>8352</v>
      </c>
      <c r="B82" s="213">
        <f>IF('Indicator Date hidden'!C83="x","x",$B$2-'Indicator Date hidden'!C83)</f>
        <v>0</v>
      </c>
      <c r="C82" s="213">
        <f>IF('Indicator Date hidden'!D83="x","x",$C$2-'Indicator Date hidden'!D83)</f>
        <v>0</v>
      </c>
      <c r="D82" s="213">
        <f>IF('Indicator Date hidden'!E83="x","x",$D$2-'Indicator Date hidden'!E83)</f>
        <v>0</v>
      </c>
      <c r="E82" s="213">
        <f>IF('Indicator Date hidden'!F83="x","x",$E$2-'Indicator Date hidden'!F83)</f>
        <v>0</v>
      </c>
      <c r="F82" s="213">
        <f>IF('Indicator Date hidden'!G83="x","x",$F$2-'Indicator Date hidden'!G83)</f>
        <v>0</v>
      </c>
      <c r="G82" s="213">
        <f>IF('Indicator Date hidden'!H83="x","x",$G$2-'Indicator Date hidden'!H83)</f>
        <v>0</v>
      </c>
      <c r="H82" s="213">
        <f>IF('Indicator Date hidden'!I83="x","x",$H$2-'Indicator Date hidden'!I83)</f>
        <v>0</v>
      </c>
      <c r="I82" s="213">
        <f>IF('Indicator Date hidden'!J83="x","x",$I$2-'Indicator Date hidden'!J83)</f>
        <v>0</v>
      </c>
      <c r="J82" s="213">
        <f>IF('Indicator Date hidden'!K83="x","x",$J$2-'Indicator Date hidden'!K83)</f>
        <v>0</v>
      </c>
      <c r="K82" s="213">
        <f>IF('Indicator Date hidden'!L83="x","x",$K$2-'Indicator Date hidden'!L83)</f>
        <v>0</v>
      </c>
      <c r="L82" s="213">
        <f>IF('Indicator Date hidden'!M83="x","x",$L$2-'Indicator Date hidden'!M83)</f>
        <v>0</v>
      </c>
      <c r="M82" s="213">
        <f>IF('Indicator Date hidden'!N83="x","x",$M$2-'Indicator Date hidden'!N83)</f>
        <v>0</v>
      </c>
      <c r="N82" s="213">
        <f>IF('Indicator Date hidden'!O83="x","x",$N$2-'Indicator Date hidden'!O83)</f>
        <v>0</v>
      </c>
      <c r="O82" s="213">
        <f>IF('Indicator Date hidden'!P83="x","x",$O$2-'Indicator Date hidden'!P83)</f>
        <v>0</v>
      </c>
      <c r="P82" s="213">
        <f>IF('Indicator Date hidden'!Q83="x","x",$P$2-'Indicator Date hidden'!Q83)</f>
        <v>0</v>
      </c>
      <c r="Q82" s="213" t="str">
        <f>IF('Indicator Date hidden'!R83="x","x",$Q$2-'Indicator Date hidden'!R83)</f>
        <v>x</v>
      </c>
      <c r="R82" s="213">
        <f>IF('Indicator Date hidden'!S83="x","x",$R$2-'Indicator Date hidden'!S83)</f>
        <v>0</v>
      </c>
      <c r="S82" s="213">
        <f>IF('Indicator Date hidden'!T83="x","x",$S$2-'Indicator Date hidden'!T83)</f>
        <v>0</v>
      </c>
      <c r="T82" s="213">
        <f>IF('Indicator Date hidden'!U83="x","x",$T$2-'Indicator Date hidden'!U83)</f>
        <v>0</v>
      </c>
      <c r="U82" s="213" t="str">
        <f>IF('Indicator Date hidden'!V83="x","x",$U$2-'Indicator Date hidden'!V83)</f>
        <v>x</v>
      </c>
      <c r="V82" s="213">
        <f>IF('Indicator Date hidden'!W83="x","x",$V$2-'Indicator Date hidden'!W83)</f>
        <v>0</v>
      </c>
      <c r="W82" s="213" t="str">
        <f>IF('Indicator Date hidden'!X83="x","x",$W$2-'Indicator Date hidden'!X83)</f>
        <v>x</v>
      </c>
      <c r="X82" s="213">
        <f>IF('Indicator Date hidden'!Y83="x","x",$X$2-'Indicator Date hidden'!Y83)</f>
        <v>2</v>
      </c>
      <c r="Y82" s="213">
        <f>IF('Indicator Date hidden'!Z83="x","x",$Y$2-'Indicator Date hidden'!Z83)</f>
        <v>0</v>
      </c>
      <c r="Z82" s="213">
        <f>IF('Indicator Date hidden'!AA83="x","x",$Z$2-'Indicator Date hidden'!AA83)</f>
        <v>0</v>
      </c>
      <c r="AA82" s="213" t="str">
        <f>IF('Indicator Date hidden'!AB83="x","x",$AA$2-'Indicator Date hidden'!AB83)</f>
        <v>x</v>
      </c>
      <c r="AB82" s="213">
        <f>IF('Indicator Date hidden'!AC83="x","x",$AB$2-'Indicator Date hidden'!AC83)</f>
        <v>0</v>
      </c>
      <c r="AC82" s="213">
        <f>IF('Indicator Date hidden'!AD83="x","x",$AC$2-'Indicator Date hidden'!AD83)</f>
        <v>0</v>
      </c>
      <c r="AD82" s="213" t="str">
        <f>IF('Indicator Date hidden'!AE83="x","x",$AD$2-'Indicator Date hidden'!AE83)</f>
        <v>x</v>
      </c>
      <c r="AE82" s="213">
        <f>IF('Indicator Date hidden'!AF83="x","x",$AE$2-'Indicator Date hidden'!AF83)</f>
        <v>0</v>
      </c>
      <c r="AF82" s="213">
        <f>IF('Indicator Date hidden'!AG83="x","x",$AF$2-'Indicator Date hidden'!AG83)</f>
        <v>3</v>
      </c>
      <c r="AG82" s="213">
        <f>IF('Indicator Date hidden'!AH83="x","x",$AG$2-'Indicator Date hidden'!AH83)</f>
        <v>0</v>
      </c>
      <c r="AH82" s="213">
        <f>IF('Indicator Date hidden'!AI83="x","x",$AH$2-'Indicator Date hidden'!AI83)</f>
        <v>0</v>
      </c>
      <c r="AI82" s="213">
        <f>IF('Indicator Date hidden'!AJ83="x","x",$AI$2-'Indicator Date hidden'!AJ83)</f>
        <v>0</v>
      </c>
      <c r="AJ82" s="213" t="str">
        <f>IF('Indicator Date hidden'!AK83="x","x",$AJ$2-'Indicator Date hidden'!AK83)</f>
        <v>x</v>
      </c>
      <c r="AK82" s="213">
        <f>IF('Indicator Date hidden'!AL83="x","x",$AK$2-'Indicator Date hidden'!AL83)</f>
        <v>1</v>
      </c>
      <c r="AL82" s="213">
        <f>IF('Indicator Date hidden'!AM83="x","x",$AL$2-'Indicator Date hidden'!AM83)</f>
        <v>0</v>
      </c>
      <c r="AM82" s="213">
        <f>IF('Indicator Date hidden'!AN83="x","x",$AM$2-'Indicator Date hidden'!AN83)</f>
        <v>0</v>
      </c>
      <c r="AN82" s="213">
        <f>IF('Indicator Date hidden'!AO83="x","x",$AN$2-'Indicator Date hidden'!AO83)</f>
        <v>0</v>
      </c>
      <c r="AO82" s="213">
        <f>IF('Indicator Date hidden'!AP83="x","x",$AO$2-'Indicator Date hidden'!AP83)</f>
        <v>0</v>
      </c>
      <c r="AP82" s="213">
        <f>IF('Indicator Date hidden'!AQ83="x","x",$AP$2-'Indicator Date hidden'!AQ83)</f>
        <v>0</v>
      </c>
      <c r="AQ82" s="213" t="str">
        <f>IF('Indicator Date hidden'!AR83="x","x",$AQ$2-'Indicator Date hidden'!AR83)</f>
        <v>x</v>
      </c>
      <c r="AR82" s="213">
        <f>IF('Indicator Date hidden'!AS83="x","x",$AR$2-'Indicator Date hidden'!AS83)</f>
        <v>0</v>
      </c>
      <c r="AS82" s="213">
        <f>IF('Indicator Date hidden'!AT83="x","x",$AS$2-'Indicator Date hidden'!AT83)</f>
        <v>0</v>
      </c>
      <c r="AT82" s="213">
        <f>IF('Indicator Date hidden'!AU83="x","x",$AT$2-'Indicator Date hidden'!AU83)</f>
        <v>0</v>
      </c>
      <c r="AU82" s="213" t="str">
        <f>IF('Indicator Date hidden'!AV83="x","x",$AU$2-'Indicator Date hidden'!AV83)</f>
        <v>x</v>
      </c>
      <c r="AV82" s="213">
        <f>IF('Indicator Date hidden'!AW83="x","x",$AV$2-'Indicator Date hidden'!AW83)</f>
        <v>0</v>
      </c>
      <c r="AW82" s="213">
        <f>IF('Indicator Date hidden'!AX83="x","x",$AW$2-'Indicator Date hidden'!AX83)</f>
        <v>0</v>
      </c>
      <c r="AX82" s="213">
        <f>IF('Indicator Date hidden'!AY83="x","x",$AX$2-'Indicator Date hidden'!AY83)</f>
        <v>0</v>
      </c>
      <c r="AY82" s="213">
        <f>IF('Indicator Date hidden'!AZ83="x","x",$AY$2-'Indicator Date hidden'!AZ83)</f>
        <v>0</v>
      </c>
      <c r="AZ82" s="213">
        <f>IF('Indicator Date hidden'!BA83="x","x",$AZ$2-'Indicator Date hidden'!BA83)</f>
        <v>0</v>
      </c>
      <c r="BA82">
        <f t="shared" si="10"/>
        <v>6</v>
      </c>
      <c r="BB82" s="21">
        <f t="shared" si="11"/>
        <v>0.13953488372093023</v>
      </c>
      <c r="BC82">
        <f t="shared" si="12"/>
        <v>3</v>
      </c>
      <c r="BD82" s="21">
        <f t="shared" si="13"/>
        <v>0.55327336062187538</v>
      </c>
      <c r="BE82" s="283">
        <f t="shared" si="14"/>
        <v>0</v>
      </c>
    </row>
    <row r="83" spans="1:57" x14ac:dyDescent="0.35">
      <c r="A83" t="s">
        <v>8353</v>
      </c>
      <c r="B83" s="213">
        <f>IF('Indicator Date hidden'!C84="x","x",$B$2-'Indicator Date hidden'!C84)</f>
        <v>0</v>
      </c>
      <c r="C83" s="213">
        <f>IF('Indicator Date hidden'!D84="x","x",$C$2-'Indicator Date hidden'!D84)</f>
        <v>0</v>
      </c>
      <c r="D83" s="213">
        <f>IF('Indicator Date hidden'!E84="x","x",$D$2-'Indicator Date hidden'!E84)</f>
        <v>0</v>
      </c>
      <c r="E83" s="213">
        <f>IF('Indicator Date hidden'!F84="x","x",$E$2-'Indicator Date hidden'!F84)</f>
        <v>0</v>
      </c>
      <c r="F83" s="213">
        <f>IF('Indicator Date hidden'!G84="x","x",$F$2-'Indicator Date hidden'!G84)</f>
        <v>0</v>
      </c>
      <c r="G83" s="213">
        <f>IF('Indicator Date hidden'!H84="x","x",$G$2-'Indicator Date hidden'!H84)</f>
        <v>0</v>
      </c>
      <c r="H83" s="213">
        <f>IF('Indicator Date hidden'!I84="x","x",$H$2-'Indicator Date hidden'!I84)</f>
        <v>0</v>
      </c>
      <c r="I83" s="213">
        <f>IF('Indicator Date hidden'!J84="x","x",$I$2-'Indicator Date hidden'!J84)</f>
        <v>0</v>
      </c>
      <c r="J83" s="213">
        <f>IF('Indicator Date hidden'!K84="x","x",$J$2-'Indicator Date hidden'!K84)</f>
        <v>0</v>
      </c>
      <c r="K83" s="213">
        <f>IF('Indicator Date hidden'!L84="x","x",$K$2-'Indicator Date hidden'!L84)</f>
        <v>0</v>
      </c>
      <c r="L83" s="213">
        <f>IF('Indicator Date hidden'!M84="x","x",$L$2-'Indicator Date hidden'!M84)</f>
        <v>0</v>
      </c>
      <c r="M83" s="213">
        <f>IF('Indicator Date hidden'!N84="x","x",$M$2-'Indicator Date hidden'!N84)</f>
        <v>0</v>
      </c>
      <c r="N83" s="213">
        <f>IF('Indicator Date hidden'!O84="x","x",$N$2-'Indicator Date hidden'!O84)</f>
        <v>0</v>
      </c>
      <c r="O83" s="213">
        <f>IF('Indicator Date hidden'!P84="x","x",$O$2-'Indicator Date hidden'!P84)</f>
        <v>0</v>
      </c>
      <c r="P83" s="213">
        <f>IF('Indicator Date hidden'!Q84="x","x",$P$2-'Indicator Date hidden'!Q84)</f>
        <v>0</v>
      </c>
      <c r="Q83" s="213" t="str">
        <f>IF('Indicator Date hidden'!R84="x","x",$Q$2-'Indicator Date hidden'!R84)</f>
        <v>x</v>
      </c>
      <c r="R83" s="213">
        <f>IF('Indicator Date hidden'!S84="x","x",$R$2-'Indicator Date hidden'!S84)</f>
        <v>0</v>
      </c>
      <c r="S83" s="213">
        <f>IF('Indicator Date hidden'!T84="x","x",$S$2-'Indicator Date hidden'!T84)</f>
        <v>0</v>
      </c>
      <c r="T83" s="213">
        <f>IF('Indicator Date hidden'!U84="x","x",$T$2-'Indicator Date hidden'!U84)</f>
        <v>0</v>
      </c>
      <c r="U83" s="213" t="str">
        <f>IF('Indicator Date hidden'!V84="x","x",$U$2-'Indicator Date hidden'!V84)</f>
        <v>x</v>
      </c>
      <c r="V83" s="213">
        <f>IF('Indicator Date hidden'!W84="x","x",$V$2-'Indicator Date hidden'!W84)</f>
        <v>0</v>
      </c>
      <c r="W83" s="213" t="str">
        <f>IF('Indicator Date hidden'!X84="x","x",$W$2-'Indicator Date hidden'!X84)</f>
        <v>x</v>
      </c>
      <c r="X83" s="213">
        <f>IF('Indicator Date hidden'!Y84="x","x",$X$2-'Indicator Date hidden'!Y84)</f>
        <v>2</v>
      </c>
      <c r="Y83" s="213">
        <f>IF('Indicator Date hidden'!Z84="x","x",$Y$2-'Indicator Date hidden'!Z84)</f>
        <v>0</v>
      </c>
      <c r="Z83" s="213">
        <f>IF('Indicator Date hidden'!AA84="x","x",$Z$2-'Indicator Date hidden'!AA84)</f>
        <v>0</v>
      </c>
      <c r="AA83" s="213">
        <f>IF('Indicator Date hidden'!AB84="x","x",$AA$2-'Indicator Date hidden'!AB84)</f>
        <v>1</v>
      </c>
      <c r="AB83" s="213">
        <f>IF('Indicator Date hidden'!AC84="x","x",$AB$2-'Indicator Date hidden'!AC84)</f>
        <v>0</v>
      </c>
      <c r="AC83" s="213">
        <f>IF('Indicator Date hidden'!AD84="x","x",$AC$2-'Indicator Date hidden'!AD84)</f>
        <v>0</v>
      </c>
      <c r="AD83" s="213" t="str">
        <f>IF('Indicator Date hidden'!AE84="x","x",$AD$2-'Indicator Date hidden'!AE84)</f>
        <v>x</v>
      </c>
      <c r="AE83" s="213">
        <f>IF('Indicator Date hidden'!AF84="x","x",$AE$2-'Indicator Date hidden'!AF84)</f>
        <v>0</v>
      </c>
      <c r="AF83" s="213">
        <f>IF('Indicator Date hidden'!AG84="x","x",$AF$2-'Indicator Date hidden'!AG84)</f>
        <v>1</v>
      </c>
      <c r="AG83" s="213">
        <f>IF('Indicator Date hidden'!AH84="x","x",$AG$2-'Indicator Date hidden'!AH84)</f>
        <v>0</v>
      </c>
      <c r="AH83" s="213">
        <f>IF('Indicator Date hidden'!AI84="x","x",$AH$2-'Indicator Date hidden'!AI84)</f>
        <v>0</v>
      </c>
      <c r="AI83" s="213">
        <f>IF('Indicator Date hidden'!AJ84="x","x",$AI$2-'Indicator Date hidden'!AJ84)</f>
        <v>0</v>
      </c>
      <c r="AJ83" s="213" t="str">
        <f>IF('Indicator Date hidden'!AK84="x","x",$AJ$2-'Indicator Date hidden'!AK84)</f>
        <v>x</v>
      </c>
      <c r="AK83" s="213">
        <f>IF('Indicator Date hidden'!AL84="x","x",$AK$2-'Indicator Date hidden'!AL84)</f>
        <v>1</v>
      </c>
      <c r="AL83" s="213">
        <f>IF('Indicator Date hidden'!AM84="x","x",$AL$2-'Indicator Date hidden'!AM84)</f>
        <v>0</v>
      </c>
      <c r="AM83" s="213">
        <f>IF('Indicator Date hidden'!AN84="x","x",$AM$2-'Indicator Date hidden'!AN84)</f>
        <v>0</v>
      </c>
      <c r="AN83" s="213">
        <f>IF('Indicator Date hidden'!AO84="x","x",$AN$2-'Indicator Date hidden'!AO84)</f>
        <v>0</v>
      </c>
      <c r="AO83" s="213">
        <f>IF('Indicator Date hidden'!AP84="x","x",$AO$2-'Indicator Date hidden'!AP84)</f>
        <v>0</v>
      </c>
      <c r="AP83" s="213">
        <f>IF('Indicator Date hidden'!AQ84="x","x",$AP$2-'Indicator Date hidden'!AQ84)</f>
        <v>0</v>
      </c>
      <c r="AQ83" s="213">
        <f>IF('Indicator Date hidden'!AR84="x","x",$AQ$2-'Indicator Date hidden'!AR84)</f>
        <v>0</v>
      </c>
      <c r="AR83" s="213">
        <f>IF('Indicator Date hidden'!AS84="x","x",$AR$2-'Indicator Date hidden'!AS84)</f>
        <v>0</v>
      </c>
      <c r="AS83" s="213">
        <f>IF('Indicator Date hidden'!AT84="x","x",$AS$2-'Indicator Date hidden'!AT84)</f>
        <v>0</v>
      </c>
      <c r="AT83" s="213">
        <f>IF('Indicator Date hidden'!AU84="x","x",$AT$2-'Indicator Date hidden'!AU84)</f>
        <v>0</v>
      </c>
      <c r="AU83" s="213">
        <f>IF('Indicator Date hidden'!AV84="x","x",$AU$2-'Indicator Date hidden'!AV84)</f>
        <v>1</v>
      </c>
      <c r="AV83" s="213">
        <f>IF('Indicator Date hidden'!AW84="x","x",$AV$2-'Indicator Date hidden'!AW84)</f>
        <v>0</v>
      </c>
      <c r="AW83" s="213">
        <f>IF('Indicator Date hidden'!AX84="x","x",$AW$2-'Indicator Date hidden'!AX84)</f>
        <v>0</v>
      </c>
      <c r="AX83" s="213">
        <f>IF('Indicator Date hidden'!AY84="x","x",$AX$2-'Indicator Date hidden'!AY84)</f>
        <v>0</v>
      </c>
      <c r="AY83" s="213">
        <f>IF('Indicator Date hidden'!AZ84="x","x",$AY$2-'Indicator Date hidden'!AZ84)</f>
        <v>0</v>
      </c>
      <c r="AZ83" s="213">
        <f>IF('Indicator Date hidden'!BA84="x","x",$AZ$2-'Indicator Date hidden'!BA84)</f>
        <v>0</v>
      </c>
      <c r="BA83">
        <f t="shared" si="10"/>
        <v>6</v>
      </c>
      <c r="BB83" s="21">
        <f t="shared" si="11"/>
        <v>0.13043478260869565</v>
      </c>
      <c r="BC83">
        <f t="shared" si="12"/>
        <v>5</v>
      </c>
      <c r="BD83" s="21">
        <f t="shared" si="13"/>
        <v>0.39610580778888255</v>
      </c>
      <c r="BE83" s="283">
        <f t="shared" si="14"/>
        <v>0</v>
      </c>
    </row>
    <row r="84" spans="1:57" x14ac:dyDescent="0.35">
      <c r="A84" t="s">
        <v>8355</v>
      </c>
      <c r="B84" s="213">
        <f>IF('Indicator Date hidden'!C85="x","x",$B$2-'Indicator Date hidden'!C85)</f>
        <v>0</v>
      </c>
      <c r="C84" s="213">
        <f>IF('Indicator Date hidden'!D85="x","x",$C$2-'Indicator Date hidden'!D85)</f>
        <v>0</v>
      </c>
      <c r="D84" s="213">
        <f>IF('Indicator Date hidden'!E85="x","x",$D$2-'Indicator Date hidden'!E85)</f>
        <v>0</v>
      </c>
      <c r="E84" s="213">
        <f>IF('Indicator Date hidden'!F85="x","x",$E$2-'Indicator Date hidden'!F85)</f>
        <v>0</v>
      </c>
      <c r="F84" s="213">
        <f>IF('Indicator Date hidden'!G85="x","x",$F$2-'Indicator Date hidden'!G85)</f>
        <v>0</v>
      </c>
      <c r="G84" s="213">
        <f>IF('Indicator Date hidden'!H85="x","x",$G$2-'Indicator Date hidden'!H85)</f>
        <v>0</v>
      </c>
      <c r="H84" s="213">
        <f>IF('Indicator Date hidden'!I85="x","x",$H$2-'Indicator Date hidden'!I85)</f>
        <v>0</v>
      </c>
      <c r="I84" s="213">
        <f>IF('Indicator Date hidden'!J85="x","x",$I$2-'Indicator Date hidden'!J85)</f>
        <v>0</v>
      </c>
      <c r="J84" s="213">
        <f>IF('Indicator Date hidden'!K85="x","x",$J$2-'Indicator Date hidden'!K85)</f>
        <v>0</v>
      </c>
      <c r="K84" s="213">
        <f>IF('Indicator Date hidden'!L85="x","x",$K$2-'Indicator Date hidden'!L85)</f>
        <v>0</v>
      </c>
      <c r="L84" s="213">
        <f>IF('Indicator Date hidden'!M85="x","x",$L$2-'Indicator Date hidden'!M85)</f>
        <v>0</v>
      </c>
      <c r="M84" s="213">
        <f>IF('Indicator Date hidden'!N85="x","x",$M$2-'Indicator Date hidden'!N85)</f>
        <v>0</v>
      </c>
      <c r="N84" s="213">
        <f>IF('Indicator Date hidden'!O85="x","x",$N$2-'Indicator Date hidden'!O85)</f>
        <v>0</v>
      </c>
      <c r="O84" s="213">
        <f>IF('Indicator Date hidden'!P85="x","x",$O$2-'Indicator Date hidden'!P85)</f>
        <v>0</v>
      </c>
      <c r="P84" s="213">
        <f>IF('Indicator Date hidden'!Q85="x","x",$P$2-'Indicator Date hidden'!Q85)</f>
        <v>0</v>
      </c>
      <c r="Q84" s="213">
        <f>IF('Indicator Date hidden'!R85="x","x",$Q$2-'Indicator Date hidden'!R85)</f>
        <v>4</v>
      </c>
      <c r="R84" s="213">
        <f>IF('Indicator Date hidden'!S85="x","x",$R$2-'Indicator Date hidden'!S85)</f>
        <v>0</v>
      </c>
      <c r="S84" s="213">
        <f>IF('Indicator Date hidden'!T85="x","x",$S$2-'Indicator Date hidden'!T85)</f>
        <v>0</v>
      </c>
      <c r="T84" s="213">
        <f>IF('Indicator Date hidden'!U85="x","x",$T$2-'Indicator Date hidden'!U85)</f>
        <v>0</v>
      </c>
      <c r="U84" s="213">
        <f>IF('Indicator Date hidden'!V85="x","x",$U$2-'Indicator Date hidden'!V85)</f>
        <v>0</v>
      </c>
      <c r="V84" s="213">
        <f>IF('Indicator Date hidden'!W85="x","x",$V$2-'Indicator Date hidden'!W85)</f>
        <v>0</v>
      </c>
      <c r="W84" s="213">
        <f>IF('Indicator Date hidden'!X85="x","x",$W$2-'Indicator Date hidden'!X85)</f>
        <v>2</v>
      </c>
      <c r="X84" s="213">
        <f>IF('Indicator Date hidden'!Y85="x","x",$X$2-'Indicator Date hidden'!Y85)</f>
        <v>6</v>
      </c>
      <c r="Y84" s="213">
        <f>IF('Indicator Date hidden'!Z85="x","x",$Y$2-'Indicator Date hidden'!Z85)</f>
        <v>0</v>
      </c>
      <c r="Z84" s="213">
        <f>IF('Indicator Date hidden'!AA85="x","x",$Z$2-'Indicator Date hidden'!AA85)</f>
        <v>0</v>
      </c>
      <c r="AA84" s="213">
        <f>IF('Indicator Date hidden'!AB85="x","x",$AA$2-'Indicator Date hidden'!AB85)</f>
        <v>0</v>
      </c>
      <c r="AB84" s="213">
        <f>IF('Indicator Date hidden'!AC85="x","x",$AB$2-'Indicator Date hidden'!AC85)</f>
        <v>0</v>
      </c>
      <c r="AC84" s="213">
        <f>IF('Indicator Date hidden'!AD85="x","x",$AC$2-'Indicator Date hidden'!AD85)</f>
        <v>0</v>
      </c>
      <c r="AD84" s="213" t="str">
        <f>IF('Indicator Date hidden'!AE85="x","x",$AD$2-'Indicator Date hidden'!AE85)</f>
        <v>x</v>
      </c>
      <c r="AE84" s="213">
        <f>IF('Indicator Date hidden'!AF85="x","x",$AE$2-'Indicator Date hidden'!AF85)</f>
        <v>0</v>
      </c>
      <c r="AF84" s="213">
        <f>IF('Indicator Date hidden'!AG85="x","x",$AF$2-'Indicator Date hidden'!AG85)</f>
        <v>9</v>
      </c>
      <c r="AG84" s="213">
        <f>IF('Indicator Date hidden'!AH85="x","x",$AG$2-'Indicator Date hidden'!AH85)</f>
        <v>0</v>
      </c>
      <c r="AH84" s="213">
        <f>IF('Indicator Date hidden'!AI85="x","x",$AH$2-'Indicator Date hidden'!AI85)</f>
        <v>0</v>
      </c>
      <c r="AI84" s="213">
        <f>IF('Indicator Date hidden'!AJ85="x","x",$AI$2-'Indicator Date hidden'!AJ85)</f>
        <v>0</v>
      </c>
      <c r="AJ84" s="213" t="str">
        <f>IF('Indicator Date hidden'!AK85="x","x",$AJ$2-'Indicator Date hidden'!AK85)</f>
        <v>x</v>
      </c>
      <c r="AK84" s="213">
        <f>IF('Indicator Date hidden'!AL85="x","x",$AK$2-'Indicator Date hidden'!AL85)</f>
        <v>1</v>
      </c>
      <c r="AL84" s="213">
        <f>IF('Indicator Date hidden'!AM85="x","x",$AL$2-'Indicator Date hidden'!AM85)</f>
        <v>0</v>
      </c>
      <c r="AM84" s="213">
        <f>IF('Indicator Date hidden'!AN85="x","x",$AM$2-'Indicator Date hidden'!AN85)</f>
        <v>0</v>
      </c>
      <c r="AN84" s="213">
        <f>IF('Indicator Date hidden'!AO85="x","x",$AN$2-'Indicator Date hidden'!AO85)</f>
        <v>0</v>
      </c>
      <c r="AO84" s="213">
        <f>IF('Indicator Date hidden'!AP85="x","x",$AO$2-'Indicator Date hidden'!AP85)</f>
        <v>0</v>
      </c>
      <c r="AP84" s="213">
        <f>IF('Indicator Date hidden'!AQ85="x","x",$AP$2-'Indicator Date hidden'!AQ85)</f>
        <v>0</v>
      </c>
      <c r="AQ84" s="213">
        <f>IF('Indicator Date hidden'!AR85="x","x",$AQ$2-'Indicator Date hidden'!AR85)</f>
        <v>4</v>
      </c>
      <c r="AR84" s="213">
        <f>IF('Indicator Date hidden'!AS85="x","x",$AR$2-'Indicator Date hidden'!AS85)</f>
        <v>0</v>
      </c>
      <c r="AS84" s="213">
        <f>IF('Indicator Date hidden'!AT85="x","x",$AS$2-'Indicator Date hidden'!AT85)</f>
        <v>0</v>
      </c>
      <c r="AT84" s="213">
        <f>IF('Indicator Date hidden'!AU85="x","x",$AT$2-'Indicator Date hidden'!AU85)</f>
        <v>0</v>
      </c>
      <c r="AU84" s="213">
        <f>IF('Indicator Date hidden'!AV85="x","x",$AU$2-'Indicator Date hidden'!AV85)</f>
        <v>1</v>
      </c>
      <c r="AV84" s="213">
        <f>IF('Indicator Date hidden'!AW85="x","x",$AV$2-'Indicator Date hidden'!AW85)</f>
        <v>0</v>
      </c>
      <c r="AW84" s="213">
        <f>IF('Indicator Date hidden'!AX85="x","x",$AW$2-'Indicator Date hidden'!AX85)</f>
        <v>0</v>
      </c>
      <c r="AX84" s="213">
        <f>IF('Indicator Date hidden'!AY85="x","x",$AX$2-'Indicator Date hidden'!AY85)</f>
        <v>0</v>
      </c>
      <c r="AY84" s="213">
        <f>IF('Indicator Date hidden'!AZ85="x","x",$AY$2-'Indicator Date hidden'!AZ85)</f>
        <v>0</v>
      </c>
      <c r="AZ84" s="213">
        <f>IF('Indicator Date hidden'!BA85="x","x",$AZ$2-'Indicator Date hidden'!BA85)</f>
        <v>0</v>
      </c>
      <c r="BA84">
        <f t="shared" si="10"/>
        <v>27</v>
      </c>
      <c r="BB84" s="21">
        <f t="shared" si="11"/>
        <v>0.55102040816326525</v>
      </c>
      <c r="BC84">
        <f t="shared" si="12"/>
        <v>7</v>
      </c>
      <c r="BD84" s="21">
        <f t="shared" si="13"/>
        <v>1.6910475498666611</v>
      </c>
      <c r="BE84" s="283">
        <f t="shared" si="14"/>
        <v>0</v>
      </c>
    </row>
    <row r="85" spans="1:57" x14ac:dyDescent="0.35">
      <c r="A85" t="s">
        <v>8358</v>
      </c>
      <c r="B85" s="213">
        <f>IF('Indicator Date hidden'!C86="x","x",$B$2-'Indicator Date hidden'!C86)</f>
        <v>0</v>
      </c>
      <c r="C85" s="213">
        <f>IF('Indicator Date hidden'!D86="x","x",$C$2-'Indicator Date hidden'!D86)</f>
        <v>0</v>
      </c>
      <c r="D85" s="213">
        <f>IF('Indicator Date hidden'!E86="x","x",$D$2-'Indicator Date hidden'!E86)</f>
        <v>0</v>
      </c>
      <c r="E85" s="213">
        <f>IF('Indicator Date hidden'!F86="x","x",$E$2-'Indicator Date hidden'!F86)</f>
        <v>0</v>
      </c>
      <c r="F85" s="213">
        <f>IF('Indicator Date hidden'!G86="x","x",$F$2-'Indicator Date hidden'!G86)</f>
        <v>0</v>
      </c>
      <c r="G85" s="213">
        <f>IF('Indicator Date hidden'!H86="x","x",$G$2-'Indicator Date hidden'!H86)</f>
        <v>0</v>
      </c>
      <c r="H85" s="213">
        <f>IF('Indicator Date hidden'!I86="x","x",$H$2-'Indicator Date hidden'!I86)</f>
        <v>0</v>
      </c>
      <c r="I85" s="213">
        <f>IF('Indicator Date hidden'!J86="x","x",$I$2-'Indicator Date hidden'!J86)</f>
        <v>0</v>
      </c>
      <c r="J85" s="213">
        <f>IF('Indicator Date hidden'!K86="x","x",$J$2-'Indicator Date hidden'!K86)</f>
        <v>0</v>
      </c>
      <c r="K85" s="213">
        <f>IF('Indicator Date hidden'!L86="x","x",$K$2-'Indicator Date hidden'!L86)</f>
        <v>0</v>
      </c>
      <c r="L85" s="213">
        <f>IF('Indicator Date hidden'!M86="x","x",$L$2-'Indicator Date hidden'!M86)</f>
        <v>0</v>
      </c>
      <c r="M85" s="213">
        <f>IF('Indicator Date hidden'!N86="x","x",$M$2-'Indicator Date hidden'!N86)</f>
        <v>0</v>
      </c>
      <c r="N85" s="213">
        <f>IF('Indicator Date hidden'!O86="x","x",$N$2-'Indicator Date hidden'!O86)</f>
        <v>0</v>
      </c>
      <c r="O85" s="213">
        <f>IF('Indicator Date hidden'!P86="x","x",$O$2-'Indicator Date hidden'!P86)</f>
        <v>0</v>
      </c>
      <c r="P85" s="213">
        <f>IF('Indicator Date hidden'!Q86="x","x",$P$2-'Indicator Date hidden'!Q86)</f>
        <v>0</v>
      </c>
      <c r="Q85" s="213" t="str">
        <f>IF('Indicator Date hidden'!R86="x","x",$Q$2-'Indicator Date hidden'!R86)</f>
        <v>x</v>
      </c>
      <c r="R85" s="213">
        <f>IF('Indicator Date hidden'!S86="x","x",$R$2-'Indicator Date hidden'!S86)</f>
        <v>0</v>
      </c>
      <c r="S85" s="213">
        <f>IF('Indicator Date hidden'!T86="x","x",$S$2-'Indicator Date hidden'!T86)</f>
        <v>0</v>
      </c>
      <c r="T85" s="213">
        <f>IF('Indicator Date hidden'!U86="x","x",$T$2-'Indicator Date hidden'!U86)</f>
        <v>0</v>
      </c>
      <c r="U85" s="213" t="str">
        <f>IF('Indicator Date hidden'!V86="x","x",$U$2-'Indicator Date hidden'!V86)</f>
        <v>x</v>
      </c>
      <c r="V85" s="213">
        <f>IF('Indicator Date hidden'!W86="x","x",$V$2-'Indicator Date hidden'!W86)</f>
        <v>0</v>
      </c>
      <c r="W85" s="213">
        <f>IF('Indicator Date hidden'!X86="x","x",$W$2-'Indicator Date hidden'!X86)</f>
        <v>4</v>
      </c>
      <c r="X85" s="213">
        <f>IF('Indicator Date hidden'!Y86="x","x",$X$2-'Indicator Date hidden'!Y86)</f>
        <v>4</v>
      </c>
      <c r="Y85" s="213">
        <f>IF('Indicator Date hidden'!Z86="x","x",$Y$2-'Indicator Date hidden'!Z86)</f>
        <v>0</v>
      </c>
      <c r="Z85" s="213">
        <f>IF('Indicator Date hidden'!AA86="x","x",$Z$2-'Indicator Date hidden'!AA86)</f>
        <v>0</v>
      </c>
      <c r="AA85" s="213">
        <f>IF('Indicator Date hidden'!AB86="x","x",$AA$2-'Indicator Date hidden'!AB86)</f>
        <v>3</v>
      </c>
      <c r="AB85" s="213">
        <f>IF('Indicator Date hidden'!AC86="x","x",$AB$2-'Indicator Date hidden'!AC86)</f>
        <v>0</v>
      </c>
      <c r="AC85" s="213">
        <f>IF('Indicator Date hidden'!AD86="x","x",$AC$2-'Indicator Date hidden'!AD86)</f>
        <v>0</v>
      </c>
      <c r="AD85" s="213" t="str">
        <f>IF('Indicator Date hidden'!AE86="x","x",$AD$2-'Indicator Date hidden'!AE86)</f>
        <v>x</v>
      </c>
      <c r="AE85" s="213">
        <f>IF('Indicator Date hidden'!AF86="x","x",$AE$2-'Indicator Date hidden'!AF86)</f>
        <v>0</v>
      </c>
      <c r="AF85" s="213">
        <f>IF('Indicator Date hidden'!AG86="x","x",$AF$2-'Indicator Date hidden'!AG86)</f>
        <v>5</v>
      </c>
      <c r="AG85" s="213">
        <f>IF('Indicator Date hidden'!AH86="x","x",$AG$2-'Indicator Date hidden'!AH86)</f>
        <v>0</v>
      </c>
      <c r="AH85" s="213">
        <f>IF('Indicator Date hidden'!AI86="x","x",$AH$2-'Indicator Date hidden'!AI86)</f>
        <v>0</v>
      </c>
      <c r="AI85" s="213">
        <f>IF('Indicator Date hidden'!AJ86="x","x",$AI$2-'Indicator Date hidden'!AJ86)</f>
        <v>0</v>
      </c>
      <c r="AJ85" s="213" t="str">
        <f>IF('Indicator Date hidden'!AK86="x","x",$AJ$2-'Indicator Date hidden'!AK86)</f>
        <v>x</v>
      </c>
      <c r="AK85" s="213">
        <f>IF('Indicator Date hidden'!AL86="x","x",$AK$2-'Indicator Date hidden'!AL86)</f>
        <v>1</v>
      </c>
      <c r="AL85" s="213">
        <f>IF('Indicator Date hidden'!AM86="x","x",$AL$2-'Indicator Date hidden'!AM86)</f>
        <v>0</v>
      </c>
      <c r="AM85" s="213">
        <f>IF('Indicator Date hidden'!AN86="x","x",$AM$2-'Indicator Date hidden'!AN86)</f>
        <v>0</v>
      </c>
      <c r="AN85" s="213">
        <f>IF('Indicator Date hidden'!AO86="x","x",$AN$2-'Indicator Date hidden'!AO86)</f>
        <v>0</v>
      </c>
      <c r="AO85" s="213">
        <f>IF('Indicator Date hidden'!AP86="x","x",$AO$2-'Indicator Date hidden'!AP86)</f>
        <v>0</v>
      </c>
      <c r="AP85" s="213">
        <f>IF('Indicator Date hidden'!AQ86="x","x",$AP$2-'Indicator Date hidden'!AQ86)</f>
        <v>0</v>
      </c>
      <c r="AQ85" s="213">
        <f>IF('Indicator Date hidden'!AR86="x","x",$AQ$2-'Indicator Date hidden'!AR86)</f>
        <v>4</v>
      </c>
      <c r="AR85" s="213">
        <f>IF('Indicator Date hidden'!AS86="x","x",$AR$2-'Indicator Date hidden'!AS86)</f>
        <v>0</v>
      </c>
      <c r="AS85" s="213">
        <f>IF('Indicator Date hidden'!AT86="x","x",$AS$2-'Indicator Date hidden'!AT86)</f>
        <v>0</v>
      </c>
      <c r="AT85" s="213">
        <f>IF('Indicator Date hidden'!AU86="x","x",$AT$2-'Indicator Date hidden'!AU86)</f>
        <v>0</v>
      </c>
      <c r="AU85" s="213" t="str">
        <f>IF('Indicator Date hidden'!AV86="x","x",$AU$2-'Indicator Date hidden'!AV86)</f>
        <v>x</v>
      </c>
      <c r="AV85" s="213">
        <f>IF('Indicator Date hidden'!AW86="x","x",$AV$2-'Indicator Date hidden'!AW86)</f>
        <v>0</v>
      </c>
      <c r="AW85" s="213">
        <f>IF('Indicator Date hidden'!AX86="x","x",$AW$2-'Indicator Date hidden'!AX86)</f>
        <v>0</v>
      </c>
      <c r="AX85" s="213">
        <f>IF('Indicator Date hidden'!AY86="x","x",$AX$2-'Indicator Date hidden'!AY86)</f>
        <v>0</v>
      </c>
      <c r="AY85" s="213">
        <f>IF('Indicator Date hidden'!AZ86="x","x",$AY$2-'Indicator Date hidden'!AZ86)</f>
        <v>0</v>
      </c>
      <c r="AZ85" s="213">
        <f>IF('Indicator Date hidden'!BA86="x","x",$AZ$2-'Indicator Date hidden'!BA86)</f>
        <v>0</v>
      </c>
      <c r="BA85">
        <f t="shared" si="10"/>
        <v>21</v>
      </c>
      <c r="BB85" s="21">
        <f t="shared" si="11"/>
        <v>0.45652173913043476</v>
      </c>
      <c r="BC85">
        <f t="shared" si="12"/>
        <v>6</v>
      </c>
      <c r="BD85" s="21">
        <f t="shared" si="13"/>
        <v>1.2633034978928379</v>
      </c>
      <c r="BE85" s="283">
        <f t="shared" si="14"/>
        <v>0</v>
      </c>
    </row>
    <row r="86" spans="1:57" x14ac:dyDescent="0.35">
      <c r="A86" t="s">
        <v>8356</v>
      </c>
      <c r="B86" s="213">
        <f>IF('Indicator Date hidden'!C87="x","x",$B$2-'Indicator Date hidden'!C87)</f>
        <v>0</v>
      </c>
      <c r="C86" s="213">
        <f>IF('Indicator Date hidden'!D87="x","x",$C$2-'Indicator Date hidden'!D87)</f>
        <v>0</v>
      </c>
      <c r="D86" s="213">
        <f>IF('Indicator Date hidden'!E87="x","x",$D$2-'Indicator Date hidden'!E87)</f>
        <v>0</v>
      </c>
      <c r="E86" s="213">
        <f>IF('Indicator Date hidden'!F87="x","x",$E$2-'Indicator Date hidden'!F87)</f>
        <v>0</v>
      </c>
      <c r="F86" s="213">
        <f>IF('Indicator Date hidden'!G87="x","x",$F$2-'Indicator Date hidden'!G87)</f>
        <v>0</v>
      </c>
      <c r="G86" s="213">
        <f>IF('Indicator Date hidden'!H87="x","x",$G$2-'Indicator Date hidden'!H87)</f>
        <v>0</v>
      </c>
      <c r="H86" s="213">
        <f>IF('Indicator Date hidden'!I87="x","x",$H$2-'Indicator Date hidden'!I87)</f>
        <v>0</v>
      </c>
      <c r="I86" s="213">
        <f>IF('Indicator Date hidden'!J87="x","x",$I$2-'Indicator Date hidden'!J87)</f>
        <v>0</v>
      </c>
      <c r="J86" s="213">
        <f>IF('Indicator Date hidden'!K87="x","x",$J$2-'Indicator Date hidden'!K87)</f>
        <v>0</v>
      </c>
      <c r="K86" s="213">
        <f>IF('Indicator Date hidden'!L87="x","x",$K$2-'Indicator Date hidden'!L87)</f>
        <v>0</v>
      </c>
      <c r="L86" s="213">
        <f>IF('Indicator Date hidden'!M87="x","x",$L$2-'Indicator Date hidden'!M87)</f>
        <v>0</v>
      </c>
      <c r="M86" s="213">
        <f>IF('Indicator Date hidden'!N87="x","x",$M$2-'Indicator Date hidden'!N87)</f>
        <v>0</v>
      </c>
      <c r="N86" s="213">
        <f>IF('Indicator Date hidden'!O87="x","x",$N$2-'Indicator Date hidden'!O87)</f>
        <v>0</v>
      </c>
      <c r="O86" s="213">
        <f>IF('Indicator Date hidden'!P87="x","x",$O$2-'Indicator Date hidden'!P87)</f>
        <v>0</v>
      </c>
      <c r="P86" s="213">
        <f>IF('Indicator Date hidden'!Q87="x","x",$P$2-'Indicator Date hidden'!Q87)</f>
        <v>0</v>
      </c>
      <c r="Q86" s="213">
        <f>IF('Indicator Date hidden'!R87="x","x",$Q$2-'Indicator Date hidden'!R87)</f>
        <v>2</v>
      </c>
      <c r="R86" s="213">
        <f>IF('Indicator Date hidden'!S87="x","x",$R$2-'Indicator Date hidden'!S87)</f>
        <v>0</v>
      </c>
      <c r="S86" s="213">
        <f>IF('Indicator Date hidden'!T87="x","x",$S$2-'Indicator Date hidden'!T87)</f>
        <v>0</v>
      </c>
      <c r="T86" s="213">
        <f>IF('Indicator Date hidden'!U87="x","x",$T$2-'Indicator Date hidden'!U87)</f>
        <v>0</v>
      </c>
      <c r="U86" s="213">
        <f>IF('Indicator Date hidden'!V87="x","x",$U$2-'Indicator Date hidden'!V87)</f>
        <v>0</v>
      </c>
      <c r="V86" s="213">
        <f>IF('Indicator Date hidden'!W87="x","x",$V$2-'Indicator Date hidden'!W87)</f>
        <v>0</v>
      </c>
      <c r="W86" s="213">
        <f>IF('Indicator Date hidden'!X87="x","x",$W$2-'Indicator Date hidden'!X87)</f>
        <v>2</v>
      </c>
      <c r="X86" s="213">
        <f>IF('Indicator Date hidden'!Y87="x","x",$X$2-'Indicator Date hidden'!Y87)</f>
        <v>4</v>
      </c>
      <c r="Y86" s="213">
        <f>IF('Indicator Date hidden'!Z87="x","x",$Y$2-'Indicator Date hidden'!Z87)</f>
        <v>0</v>
      </c>
      <c r="Z86" s="213">
        <f>IF('Indicator Date hidden'!AA87="x","x",$Z$2-'Indicator Date hidden'!AA87)</f>
        <v>0</v>
      </c>
      <c r="AA86" s="213" t="str">
        <f>IF('Indicator Date hidden'!AB87="x","x",$AA$2-'Indicator Date hidden'!AB87)</f>
        <v>x</v>
      </c>
      <c r="AB86" s="213">
        <f>IF('Indicator Date hidden'!AC87="x","x",$AB$2-'Indicator Date hidden'!AC87)</f>
        <v>0</v>
      </c>
      <c r="AC86" s="213">
        <f>IF('Indicator Date hidden'!AD87="x","x",$AC$2-'Indicator Date hidden'!AD87)</f>
        <v>0</v>
      </c>
      <c r="AD86" s="213" t="str">
        <f>IF('Indicator Date hidden'!AE87="x","x",$AD$2-'Indicator Date hidden'!AE87)</f>
        <v>x</v>
      </c>
      <c r="AE86" s="213">
        <f>IF('Indicator Date hidden'!AF87="x","x",$AE$2-'Indicator Date hidden'!AF87)</f>
        <v>0</v>
      </c>
      <c r="AF86" s="213">
        <f>IF('Indicator Date hidden'!AG87="x","x",$AF$2-'Indicator Date hidden'!AG87)</f>
        <v>3</v>
      </c>
      <c r="AG86" s="213">
        <f>IF('Indicator Date hidden'!AH87="x","x",$AG$2-'Indicator Date hidden'!AH87)</f>
        <v>0</v>
      </c>
      <c r="AH86" s="213">
        <f>IF('Indicator Date hidden'!AI87="x","x",$AH$2-'Indicator Date hidden'!AI87)</f>
        <v>0</v>
      </c>
      <c r="AI86" s="213">
        <f>IF('Indicator Date hidden'!AJ87="x","x",$AI$2-'Indicator Date hidden'!AJ87)</f>
        <v>0</v>
      </c>
      <c r="AJ86" s="213" t="str">
        <f>IF('Indicator Date hidden'!AK87="x","x",$AJ$2-'Indicator Date hidden'!AK87)</f>
        <v>x</v>
      </c>
      <c r="AK86" s="213">
        <f>IF('Indicator Date hidden'!AL87="x","x",$AK$2-'Indicator Date hidden'!AL87)</f>
        <v>0</v>
      </c>
      <c r="AL86" s="213">
        <f>IF('Indicator Date hidden'!AM87="x","x",$AL$2-'Indicator Date hidden'!AM87)</f>
        <v>0</v>
      </c>
      <c r="AM86" s="213">
        <f>IF('Indicator Date hidden'!AN87="x","x",$AM$2-'Indicator Date hidden'!AN87)</f>
        <v>0</v>
      </c>
      <c r="AN86" s="213">
        <f>IF('Indicator Date hidden'!AO87="x","x",$AN$2-'Indicator Date hidden'!AO87)</f>
        <v>0</v>
      </c>
      <c r="AO86" s="213">
        <f>IF('Indicator Date hidden'!AP87="x","x",$AO$2-'Indicator Date hidden'!AP87)</f>
        <v>0</v>
      </c>
      <c r="AP86" s="213">
        <f>IF('Indicator Date hidden'!AQ87="x","x",$AP$2-'Indicator Date hidden'!AQ87)</f>
        <v>0</v>
      </c>
      <c r="AQ86" s="213">
        <f>IF('Indicator Date hidden'!AR87="x","x",$AQ$2-'Indicator Date hidden'!AR87)</f>
        <v>4</v>
      </c>
      <c r="AR86" s="213">
        <f>IF('Indicator Date hidden'!AS87="x","x",$AR$2-'Indicator Date hidden'!AS87)</f>
        <v>0</v>
      </c>
      <c r="AS86" s="213">
        <f>IF('Indicator Date hidden'!AT87="x","x",$AS$2-'Indicator Date hidden'!AT87)</f>
        <v>0</v>
      </c>
      <c r="AT86" s="213">
        <f>IF('Indicator Date hidden'!AU87="x","x",$AT$2-'Indicator Date hidden'!AU87)</f>
        <v>0</v>
      </c>
      <c r="AU86" s="213">
        <f>IF('Indicator Date hidden'!AV87="x","x",$AU$2-'Indicator Date hidden'!AV87)</f>
        <v>2</v>
      </c>
      <c r="AV86" s="213">
        <f>IF('Indicator Date hidden'!AW87="x","x",$AV$2-'Indicator Date hidden'!AW87)</f>
        <v>0</v>
      </c>
      <c r="AW86" s="213">
        <f>IF('Indicator Date hidden'!AX87="x","x",$AW$2-'Indicator Date hidden'!AX87)</f>
        <v>0</v>
      </c>
      <c r="AX86" s="213">
        <f>IF('Indicator Date hidden'!AY87="x","x",$AX$2-'Indicator Date hidden'!AY87)</f>
        <v>0</v>
      </c>
      <c r="AY86" s="213">
        <f>IF('Indicator Date hidden'!AZ87="x","x",$AY$2-'Indicator Date hidden'!AZ87)</f>
        <v>0</v>
      </c>
      <c r="AZ86" s="213">
        <f>IF('Indicator Date hidden'!BA87="x","x",$AZ$2-'Indicator Date hidden'!BA87)</f>
        <v>0</v>
      </c>
      <c r="BA86">
        <f t="shared" si="10"/>
        <v>17</v>
      </c>
      <c r="BB86" s="21">
        <f t="shared" si="11"/>
        <v>0.35416666666666669</v>
      </c>
      <c r="BC86">
        <f t="shared" si="12"/>
        <v>6</v>
      </c>
      <c r="BD86" s="21">
        <f t="shared" si="13"/>
        <v>0.98930917254864714</v>
      </c>
      <c r="BE86" s="283">
        <f t="shared" si="14"/>
        <v>0</v>
      </c>
    </row>
    <row r="87" spans="1:57" x14ac:dyDescent="0.35">
      <c r="A87" t="s">
        <v>8360</v>
      </c>
      <c r="B87" s="213">
        <f>IF('Indicator Date hidden'!C88="x","x",$B$2-'Indicator Date hidden'!C88)</f>
        <v>0</v>
      </c>
      <c r="C87" s="213">
        <f>IF('Indicator Date hidden'!D88="x","x",$C$2-'Indicator Date hidden'!D88)</f>
        <v>0</v>
      </c>
      <c r="D87" s="213">
        <f>IF('Indicator Date hidden'!E88="x","x",$D$2-'Indicator Date hidden'!E88)</f>
        <v>0</v>
      </c>
      <c r="E87" s="213">
        <f>IF('Indicator Date hidden'!F88="x","x",$E$2-'Indicator Date hidden'!F88)</f>
        <v>0</v>
      </c>
      <c r="F87" s="213">
        <f>IF('Indicator Date hidden'!G88="x","x",$F$2-'Indicator Date hidden'!G88)</f>
        <v>0</v>
      </c>
      <c r="G87" s="213">
        <f>IF('Indicator Date hidden'!H88="x","x",$G$2-'Indicator Date hidden'!H88)</f>
        <v>0</v>
      </c>
      <c r="H87" s="213">
        <f>IF('Indicator Date hidden'!I88="x","x",$H$2-'Indicator Date hidden'!I88)</f>
        <v>0</v>
      </c>
      <c r="I87" s="213">
        <f>IF('Indicator Date hidden'!J88="x","x",$I$2-'Indicator Date hidden'!J88)</f>
        <v>0</v>
      </c>
      <c r="J87" s="213">
        <f>IF('Indicator Date hidden'!K88="x","x",$J$2-'Indicator Date hidden'!K88)</f>
        <v>0</v>
      </c>
      <c r="K87" s="213">
        <f>IF('Indicator Date hidden'!L88="x","x",$K$2-'Indicator Date hidden'!L88)</f>
        <v>0</v>
      </c>
      <c r="L87" s="213">
        <f>IF('Indicator Date hidden'!M88="x","x",$L$2-'Indicator Date hidden'!M88)</f>
        <v>0</v>
      </c>
      <c r="M87" s="213">
        <f>IF('Indicator Date hidden'!N88="x","x",$M$2-'Indicator Date hidden'!N88)</f>
        <v>0</v>
      </c>
      <c r="N87" s="213">
        <f>IF('Indicator Date hidden'!O88="x","x",$N$2-'Indicator Date hidden'!O88)</f>
        <v>0</v>
      </c>
      <c r="O87" s="213">
        <f>IF('Indicator Date hidden'!P88="x","x",$O$2-'Indicator Date hidden'!P88)</f>
        <v>0</v>
      </c>
      <c r="P87" s="213">
        <f>IF('Indicator Date hidden'!Q88="x","x",$P$2-'Indicator Date hidden'!Q88)</f>
        <v>0</v>
      </c>
      <c r="Q87" s="213">
        <f>IF('Indicator Date hidden'!R88="x","x",$Q$2-'Indicator Date hidden'!R88)</f>
        <v>3</v>
      </c>
      <c r="R87" s="213">
        <f>IF('Indicator Date hidden'!S88="x","x",$R$2-'Indicator Date hidden'!S88)</f>
        <v>0</v>
      </c>
      <c r="S87" s="213">
        <f>IF('Indicator Date hidden'!T88="x","x",$S$2-'Indicator Date hidden'!T88)</f>
        <v>0</v>
      </c>
      <c r="T87" s="213">
        <f>IF('Indicator Date hidden'!U88="x","x",$T$2-'Indicator Date hidden'!U88)</f>
        <v>0</v>
      </c>
      <c r="U87" s="213">
        <f>IF('Indicator Date hidden'!V88="x","x",$U$2-'Indicator Date hidden'!V88)</f>
        <v>0</v>
      </c>
      <c r="V87" s="213">
        <f>IF('Indicator Date hidden'!W88="x","x",$V$2-'Indicator Date hidden'!W88)</f>
        <v>0</v>
      </c>
      <c r="W87" s="213">
        <f>IF('Indicator Date hidden'!X88="x","x",$W$2-'Indicator Date hidden'!X88)</f>
        <v>4</v>
      </c>
      <c r="X87" s="213">
        <f>IF('Indicator Date hidden'!Y88="x","x",$X$2-'Indicator Date hidden'!Y88)</f>
        <v>1</v>
      </c>
      <c r="Y87" s="213">
        <f>IF('Indicator Date hidden'!Z88="x","x",$Y$2-'Indicator Date hidden'!Z88)</f>
        <v>0</v>
      </c>
      <c r="Z87" s="213">
        <f>IF('Indicator Date hidden'!AA88="x","x",$Z$2-'Indicator Date hidden'!AA88)</f>
        <v>0</v>
      </c>
      <c r="AA87" s="213">
        <f>IF('Indicator Date hidden'!AB88="x","x",$AA$2-'Indicator Date hidden'!AB88)</f>
        <v>0</v>
      </c>
      <c r="AB87" s="213">
        <f>IF('Indicator Date hidden'!AC88="x","x",$AB$2-'Indicator Date hidden'!AC88)</f>
        <v>0</v>
      </c>
      <c r="AC87" s="213">
        <f>IF('Indicator Date hidden'!AD88="x","x",$AC$2-'Indicator Date hidden'!AD88)</f>
        <v>0</v>
      </c>
      <c r="AD87" s="213" t="str">
        <f>IF('Indicator Date hidden'!AE88="x","x",$AD$2-'Indicator Date hidden'!AE88)</f>
        <v>x</v>
      </c>
      <c r="AE87" s="213">
        <f>IF('Indicator Date hidden'!AF88="x","x",$AE$2-'Indicator Date hidden'!AF88)</f>
        <v>0</v>
      </c>
      <c r="AF87" s="213">
        <f>IF('Indicator Date hidden'!AG88="x","x",$AF$2-'Indicator Date hidden'!AG88)</f>
        <v>0</v>
      </c>
      <c r="AG87" s="213">
        <f>IF('Indicator Date hidden'!AH88="x","x",$AG$2-'Indicator Date hidden'!AH88)</f>
        <v>0</v>
      </c>
      <c r="AH87" s="213">
        <f>IF('Indicator Date hidden'!AI88="x","x",$AH$2-'Indicator Date hidden'!AI88)</f>
        <v>0</v>
      </c>
      <c r="AI87" s="213">
        <f>IF('Indicator Date hidden'!AJ88="x","x",$AI$2-'Indicator Date hidden'!AJ88)</f>
        <v>0</v>
      </c>
      <c r="AJ87" s="213" t="str">
        <f>IF('Indicator Date hidden'!AK88="x","x",$AJ$2-'Indicator Date hidden'!AK88)</f>
        <v>x</v>
      </c>
      <c r="AK87" s="213">
        <f>IF('Indicator Date hidden'!AL88="x","x",$AK$2-'Indicator Date hidden'!AL88)</f>
        <v>1</v>
      </c>
      <c r="AL87" s="213">
        <f>IF('Indicator Date hidden'!AM88="x","x",$AL$2-'Indicator Date hidden'!AM88)</f>
        <v>0</v>
      </c>
      <c r="AM87" s="213">
        <f>IF('Indicator Date hidden'!AN88="x","x",$AM$2-'Indicator Date hidden'!AN88)</f>
        <v>0</v>
      </c>
      <c r="AN87" s="213">
        <f>IF('Indicator Date hidden'!AO88="x","x",$AN$2-'Indicator Date hidden'!AO88)</f>
        <v>0</v>
      </c>
      <c r="AO87" s="213" t="str">
        <f>IF('Indicator Date hidden'!AP88="x","x",$AO$2-'Indicator Date hidden'!AP88)</f>
        <v>x</v>
      </c>
      <c r="AP87" s="213" t="str">
        <f>IF('Indicator Date hidden'!AQ88="x","x",$AP$2-'Indicator Date hidden'!AQ88)</f>
        <v>x</v>
      </c>
      <c r="AQ87" s="213">
        <f>IF('Indicator Date hidden'!AR88="x","x",$AQ$2-'Indicator Date hidden'!AR88)</f>
        <v>4</v>
      </c>
      <c r="AR87" s="213">
        <f>IF('Indicator Date hidden'!AS88="x","x",$AR$2-'Indicator Date hidden'!AS88)</f>
        <v>0</v>
      </c>
      <c r="AS87" s="213">
        <f>IF('Indicator Date hidden'!AT88="x","x",$AS$2-'Indicator Date hidden'!AT88)</f>
        <v>0</v>
      </c>
      <c r="AT87" s="213">
        <f>IF('Indicator Date hidden'!AU88="x","x",$AT$2-'Indicator Date hidden'!AU88)</f>
        <v>0</v>
      </c>
      <c r="AU87" s="213">
        <f>IF('Indicator Date hidden'!AV88="x","x",$AU$2-'Indicator Date hidden'!AV88)</f>
        <v>5</v>
      </c>
      <c r="AV87" s="213">
        <f>IF('Indicator Date hidden'!AW88="x","x",$AV$2-'Indicator Date hidden'!AW88)</f>
        <v>0</v>
      </c>
      <c r="AW87" s="213">
        <f>IF('Indicator Date hidden'!AX88="x","x",$AW$2-'Indicator Date hidden'!AX88)</f>
        <v>0</v>
      </c>
      <c r="AX87" s="213">
        <f>IF('Indicator Date hidden'!AY88="x","x",$AX$2-'Indicator Date hidden'!AY88)</f>
        <v>0</v>
      </c>
      <c r="AY87" s="213">
        <f>IF('Indicator Date hidden'!AZ88="x","x",$AY$2-'Indicator Date hidden'!AZ88)</f>
        <v>0</v>
      </c>
      <c r="AZ87" s="213">
        <f>IF('Indicator Date hidden'!BA88="x","x",$AZ$2-'Indicator Date hidden'!BA88)</f>
        <v>0</v>
      </c>
      <c r="BA87">
        <f t="shared" si="10"/>
        <v>18</v>
      </c>
      <c r="BB87" s="21">
        <f t="shared" si="11"/>
        <v>0.38297872340425532</v>
      </c>
      <c r="BC87">
        <f t="shared" si="12"/>
        <v>6</v>
      </c>
      <c r="BD87" s="21">
        <f t="shared" si="13"/>
        <v>1.1402349793169586</v>
      </c>
      <c r="BE87" s="283">
        <f t="shared" si="14"/>
        <v>0</v>
      </c>
    </row>
    <row r="88" spans="1:57" x14ac:dyDescent="0.35">
      <c r="A88" t="s">
        <v>8361</v>
      </c>
      <c r="B88" s="213">
        <f>IF('Indicator Date hidden'!C89="x","x",$B$2-'Indicator Date hidden'!C89)</f>
        <v>0</v>
      </c>
      <c r="C88" s="213">
        <f>IF('Indicator Date hidden'!D89="x","x",$C$2-'Indicator Date hidden'!D89)</f>
        <v>0</v>
      </c>
      <c r="D88" s="213">
        <f>IF('Indicator Date hidden'!E89="x","x",$D$2-'Indicator Date hidden'!E89)</f>
        <v>0</v>
      </c>
      <c r="E88" s="213">
        <f>IF('Indicator Date hidden'!F89="x","x",$E$2-'Indicator Date hidden'!F89)</f>
        <v>0</v>
      </c>
      <c r="F88" s="213">
        <f>IF('Indicator Date hidden'!G89="x","x",$F$2-'Indicator Date hidden'!G89)</f>
        <v>0</v>
      </c>
      <c r="G88" s="213">
        <f>IF('Indicator Date hidden'!H89="x","x",$G$2-'Indicator Date hidden'!H89)</f>
        <v>0</v>
      </c>
      <c r="H88" s="213">
        <f>IF('Indicator Date hidden'!I89="x","x",$H$2-'Indicator Date hidden'!I89)</f>
        <v>0</v>
      </c>
      <c r="I88" s="213">
        <f>IF('Indicator Date hidden'!J89="x","x",$I$2-'Indicator Date hidden'!J89)</f>
        <v>0</v>
      </c>
      <c r="J88" s="213">
        <f>IF('Indicator Date hidden'!K89="x","x",$J$2-'Indicator Date hidden'!K89)</f>
        <v>0</v>
      </c>
      <c r="K88" s="213">
        <f>IF('Indicator Date hidden'!L89="x","x",$K$2-'Indicator Date hidden'!L89)</f>
        <v>0</v>
      </c>
      <c r="L88" s="213">
        <f>IF('Indicator Date hidden'!M89="x","x",$L$2-'Indicator Date hidden'!M89)</f>
        <v>0</v>
      </c>
      <c r="M88" s="213">
        <f>IF('Indicator Date hidden'!N89="x","x",$M$2-'Indicator Date hidden'!N89)</f>
        <v>0</v>
      </c>
      <c r="N88" s="213">
        <f>IF('Indicator Date hidden'!O89="x","x",$N$2-'Indicator Date hidden'!O89)</f>
        <v>0</v>
      </c>
      <c r="O88" s="213">
        <f>IF('Indicator Date hidden'!P89="x","x",$O$2-'Indicator Date hidden'!P89)</f>
        <v>0</v>
      </c>
      <c r="P88" s="213">
        <f>IF('Indicator Date hidden'!Q89="x","x",$P$2-'Indicator Date hidden'!Q89)</f>
        <v>0</v>
      </c>
      <c r="Q88" s="213">
        <f>IF('Indicator Date hidden'!R89="x","x",$Q$2-'Indicator Date hidden'!R89)</f>
        <v>5</v>
      </c>
      <c r="R88" s="213">
        <f>IF('Indicator Date hidden'!S89="x","x",$R$2-'Indicator Date hidden'!S89)</f>
        <v>0</v>
      </c>
      <c r="S88" s="213">
        <f>IF('Indicator Date hidden'!T89="x","x",$S$2-'Indicator Date hidden'!T89)</f>
        <v>0</v>
      </c>
      <c r="T88" s="213">
        <f>IF('Indicator Date hidden'!U89="x","x",$T$2-'Indicator Date hidden'!U89)</f>
        <v>0</v>
      </c>
      <c r="U88" s="213">
        <f>IF('Indicator Date hidden'!V89="x","x",$U$2-'Indicator Date hidden'!V89)</f>
        <v>0</v>
      </c>
      <c r="V88" s="213">
        <f>IF('Indicator Date hidden'!W89="x","x",$V$2-'Indicator Date hidden'!W89)</f>
        <v>0</v>
      </c>
      <c r="W88" s="213">
        <f>IF('Indicator Date hidden'!X89="x","x",$W$2-'Indicator Date hidden'!X89)</f>
        <v>0</v>
      </c>
      <c r="X88" s="213">
        <f>IF('Indicator Date hidden'!Y89="x","x",$X$2-'Indicator Date hidden'!Y89)</f>
        <v>1</v>
      </c>
      <c r="Y88" s="213">
        <f>IF('Indicator Date hidden'!Z89="x","x",$Y$2-'Indicator Date hidden'!Z89)</f>
        <v>0</v>
      </c>
      <c r="Z88" s="213">
        <f>IF('Indicator Date hidden'!AA89="x","x",$Z$2-'Indicator Date hidden'!AA89)</f>
        <v>0</v>
      </c>
      <c r="AA88" s="213">
        <f>IF('Indicator Date hidden'!AB89="x","x",$AA$2-'Indicator Date hidden'!AB89)</f>
        <v>0</v>
      </c>
      <c r="AB88" s="213">
        <f>IF('Indicator Date hidden'!AC89="x","x",$AB$2-'Indicator Date hidden'!AC89)</f>
        <v>0</v>
      </c>
      <c r="AC88" s="213">
        <f>IF('Indicator Date hidden'!AD89="x","x",$AC$2-'Indicator Date hidden'!AD89)</f>
        <v>0</v>
      </c>
      <c r="AD88" s="213">
        <f>IF('Indicator Date hidden'!AE89="x","x",$AD$2-'Indicator Date hidden'!AE89)</f>
        <v>0</v>
      </c>
      <c r="AE88" s="213">
        <f>IF('Indicator Date hidden'!AF89="x","x",$AE$2-'Indicator Date hidden'!AF89)</f>
        <v>0</v>
      </c>
      <c r="AF88" s="213">
        <f>IF('Indicator Date hidden'!AG89="x","x",$AF$2-'Indicator Date hidden'!AG89)</f>
        <v>8</v>
      </c>
      <c r="AG88" s="213">
        <f>IF('Indicator Date hidden'!AH89="x","x",$AG$2-'Indicator Date hidden'!AH89)</f>
        <v>0</v>
      </c>
      <c r="AH88" s="213">
        <f>IF('Indicator Date hidden'!AI89="x","x",$AH$2-'Indicator Date hidden'!AI89)</f>
        <v>0</v>
      </c>
      <c r="AI88" s="213">
        <f>IF('Indicator Date hidden'!AJ89="x","x",$AI$2-'Indicator Date hidden'!AJ89)</f>
        <v>0</v>
      </c>
      <c r="AJ88" s="213">
        <f>IF('Indicator Date hidden'!AK89="x","x",$AJ$2-'Indicator Date hidden'!AK89)</f>
        <v>1</v>
      </c>
      <c r="AK88" s="213">
        <f>IF('Indicator Date hidden'!AL89="x","x",$AK$2-'Indicator Date hidden'!AL89)</f>
        <v>0</v>
      </c>
      <c r="AL88" s="213">
        <f>IF('Indicator Date hidden'!AM89="x","x",$AL$2-'Indicator Date hidden'!AM89)</f>
        <v>0</v>
      </c>
      <c r="AM88" s="213">
        <f>IF('Indicator Date hidden'!AN89="x","x",$AM$2-'Indicator Date hidden'!AN89)</f>
        <v>0</v>
      </c>
      <c r="AN88" s="213">
        <f>IF('Indicator Date hidden'!AO89="x","x",$AN$2-'Indicator Date hidden'!AO89)</f>
        <v>0</v>
      </c>
      <c r="AO88" s="213">
        <f>IF('Indicator Date hidden'!AP89="x","x",$AO$2-'Indicator Date hidden'!AP89)</f>
        <v>1</v>
      </c>
      <c r="AP88" s="213">
        <f>IF('Indicator Date hidden'!AQ89="x","x",$AP$2-'Indicator Date hidden'!AQ89)</f>
        <v>0</v>
      </c>
      <c r="AQ88" s="213">
        <f>IF('Indicator Date hidden'!AR89="x","x",$AQ$2-'Indicator Date hidden'!AR89)</f>
        <v>0</v>
      </c>
      <c r="AR88" s="213">
        <f>IF('Indicator Date hidden'!AS89="x","x",$AR$2-'Indicator Date hidden'!AS89)</f>
        <v>0</v>
      </c>
      <c r="AS88" s="213">
        <f>IF('Indicator Date hidden'!AT89="x","x",$AS$2-'Indicator Date hidden'!AT89)</f>
        <v>0</v>
      </c>
      <c r="AT88" s="213">
        <f>IF('Indicator Date hidden'!AU89="x","x",$AT$2-'Indicator Date hidden'!AU89)</f>
        <v>0</v>
      </c>
      <c r="AU88" s="213">
        <f>IF('Indicator Date hidden'!AV89="x","x",$AU$2-'Indicator Date hidden'!AV89)</f>
        <v>7</v>
      </c>
      <c r="AV88" s="213">
        <f>IF('Indicator Date hidden'!AW89="x","x",$AV$2-'Indicator Date hidden'!AW89)</f>
        <v>0</v>
      </c>
      <c r="AW88" s="213">
        <f>IF('Indicator Date hidden'!AX89="x","x",$AW$2-'Indicator Date hidden'!AX89)</f>
        <v>0</v>
      </c>
      <c r="AX88" s="213">
        <f>IF('Indicator Date hidden'!AY89="x","x",$AX$2-'Indicator Date hidden'!AY89)</f>
        <v>0</v>
      </c>
      <c r="AY88" s="213">
        <f>IF('Indicator Date hidden'!AZ89="x","x",$AY$2-'Indicator Date hidden'!AZ89)</f>
        <v>0</v>
      </c>
      <c r="AZ88" s="213">
        <f>IF('Indicator Date hidden'!BA89="x","x",$AZ$2-'Indicator Date hidden'!BA89)</f>
        <v>0</v>
      </c>
      <c r="BA88">
        <f t="shared" si="10"/>
        <v>23</v>
      </c>
      <c r="BB88" s="21">
        <f t="shared" si="11"/>
        <v>0.45098039215686275</v>
      </c>
      <c r="BC88">
        <f t="shared" si="12"/>
        <v>6</v>
      </c>
      <c r="BD88" s="21">
        <f t="shared" si="13"/>
        <v>1.6004132492087735</v>
      </c>
      <c r="BE88" s="283">
        <f t="shared" si="14"/>
        <v>0</v>
      </c>
    </row>
    <row r="89" spans="1:57" x14ac:dyDescent="0.35">
      <c r="A89" t="s">
        <v>8367</v>
      </c>
      <c r="B89" s="213">
        <f>IF('Indicator Date hidden'!C90="x","x",$B$2-'Indicator Date hidden'!C90)</f>
        <v>0</v>
      </c>
      <c r="C89" s="213">
        <f>IF('Indicator Date hidden'!D90="x","x",$C$2-'Indicator Date hidden'!D90)</f>
        <v>0</v>
      </c>
      <c r="D89" s="213">
        <f>IF('Indicator Date hidden'!E90="x","x",$D$2-'Indicator Date hidden'!E90)</f>
        <v>0</v>
      </c>
      <c r="E89" s="213">
        <f>IF('Indicator Date hidden'!F90="x","x",$E$2-'Indicator Date hidden'!F90)</f>
        <v>0</v>
      </c>
      <c r="F89" s="213">
        <f>IF('Indicator Date hidden'!G90="x","x",$F$2-'Indicator Date hidden'!G90)</f>
        <v>0</v>
      </c>
      <c r="G89" s="213">
        <f>IF('Indicator Date hidden'!H90="x","x",$G$2-'Indicator Date hidden'!H90)</f>
        <v>0</v>
      </c>
      <c r="H89" s="213">
        <f>IF('Indicator Date hidden'!I90="x","x",$H$2-'Indicator Date hidden'!I90)</f>
        <v>0</v>
      </c>
      <c r="I89" s="213">
        <f>IF('Indicator Date hidden'!J90="x","x",$I$2-'Indicator Date hidden'!J90)</f>
        <v>0</v>
      </c>
      <c r="J89" s="213">
        <f>IF('Indicator Date hidden'!K90="x","x",$J$2-'Indicator Date hidden'!K90)</f>
        <v>0</v>
      </c>
      <c r="K89" s="213">
        <f>IF('Indicator Date hidden'!L90="x","x",$K$2-'Indicator Date hidden'!L90)</f>
        <v>0</v>
      </c>
      <c r="L89" s="213">
        <f>IF('Indicator Date hidden'!M90="x","x",$L$2-'Indicator Date hidden'!M90)</f>
        <v>0</v>
      </c>
      <c r="M89" s="213">
        <f>IF('Indicator Date hidden'!N90="x","x",$M$2-'Indicator Date hidden'!N90)</f>
        <v>0</v>
      </c>
      <c r="N89" s="213">
        <f>IF('Indicator Date hidden'!O90="x","x",$N$2-'Indicator Date hidden'!O90)</f>
        <v>0</v>
      </c>
      <c r="O89" s="213">
        <f>IF('Indicator Date hidden'!P90="x","x",$O$2-'Indicator Date hidden'!P90)</f>
        <v>0</v>
      </c>
      <c r="P89" s="213">
        <f>IF('Indicator Date hidden'!Q90="x","x",$P$2-'Indicator Date hidden'!Q90)</f>
        <v>0</v>
      </c>
      <c r="Q89" s="213" t="str">
        <f>IF('Indicator Date hidden'!R90="x","x",$Q$2-'Indicator Date hidden'!R90)</f>
        <v>x</v>
      </c>
      <c r="R89" s="213">
        <f>IF('Indicator Date hidden'!S90="x","x",$R$2-'Indicator Date hidden'!S90)</f>
        <v>0</v>
      </c>
      <c r="S89" s="213">
        <f>IF('Indicator Date hidden'!T90="x","x",$S$2-'Indicator Date hidden'!T90)</f>
        <v>0</v>
      </c>
      <c r="T89" s="213">
        <f>IF('Indicator Date hidden'!U90="x","x",$T$2-'Indicator Date hidden'!U90)</f>
        <v>0</v>
      </c>
      <c r="U89" s="213">
        <f>IF('Indicator Date hidden'!V90="x","x",$U$2-'Indicator Date hidden'!V90)</f>
        <v>0</v>
      </c>
      <c r="V89" s="213">
        <f>IF('Indicator Date hidden'!W90="x","x",$V$2-'Indicator Date hidden'!W90)</f>
        <v>0</v>
      </c>
      <c r="W89" s="213">
        <f>IF('Indicator Date hidden'!X90="x","x",$W$2-'Indicator Date hidden'!X90)</f>
        <v>5</v>
      </c>
      <c r="X89" s="213">
        <f>IF('Indicator Date hidden'!Y90="x","x",$X$2-'Indicator Date hidden'!Y90)</f>
        <v>4</v>
      </c>
      <c r="Y89" s="213">
        <f>IF('Indicator Date hidden'!Z90="x","x",$Y$2-'Indicator Date hidden'!Z90)</f>
        <v>0</v>
      </c>
      <c r="Z89" s="213">
        <f>IF('Indicator Date hidden'!AA90="x","x",$Z$2-'Indicator Date hidden'!AA90)</f>
        <v>0</v>
      </c>
      <c r="AA89" s="213" t="str">
        <f>IF('Indicator Date hidden'!AB90="x","x",$AA$2-'Indicator Date hidden'!AB90)</f>
        <v>x</v>
      </c>
      <c r="AB89" s="213">
        <f>IF('Indicator Date hidden'!AC90="x","x",$AB$2-'Indicator Date hidden'!AC90)</f>
        <v>0</v>
      </c>
      <c r="AC89" s="213">
        <f>IF('Indicator Date hidden'!AD90="x","x",$AC$2-'Indicator Date hidden'!AD90)</f>
        <v>0</v>
      </c>
      <c r="AD89" s="213" t="str">
        <f>IF('Indicator Date hidden'!AE90="x","x",$AD$2-'Indicator Date hidden'!AE90)</f>
        <v>x</v>
      </c>
      <c r="AE89" s="213" t="str">
        <f>IF('Indicator Date hidden'!AF90="x","x",$AE$2-'Indicator Date hidden'!AF90)</f>
        <v>x</v>
      </c>
      <c r="AF89" s="213">
        <f>IF('Indicator Date hidden'!AG90="x","x",$AF$2-'Indicator Date hidden'!AG90)</f>
        <v>7</v>
      </c>
      <c r="AG89" s="213">
        <f>IF('Indicator Date hidden'!AH90="x","x",$AG$2-'Indicator Date hidden'!AH90)</f>
        <v>0</v>
      </c>
      <c r="AH89" s="213">
        <f>IF('Indicator Date hidden'!AI90="x","x",$AH$2-'Indicator Date hidden'!AI90)</f>
        <v>0</v>
      </c>
      <c r="AI89" s="213">
        <f>IF('Indicator Date hidden'!AJ90="x","x",$AI$2-'Indicator Date hidden'!AJ90)</f>
        <v>0</v>
      </c>
      <c r="AJ89" s="213" t="str">
        <f>IF('Indicator Date hidden'!AK90="x","x",$AJ$2-'Indicator Date hidden'!AK90)</f>
        <v>x</v>
      </c>
      <c r="AK89" s="213" t="str">
        <f>IF('Indicator Date hidden'!AL90="x","x",$AK$2-'Indicator Date hidden'!AL90)</f>
        <v>x</v>
      </c>
      <c r="AL89" s="213">
        <f>IF('Indicator Date hidden'!AM90="x","x",$AL$2-'Indicator Date hidden'!AM90)</f>
        <v>0</v>
      </c>
      <c r="AM89" s="213">
        <f>IF('Indicator Date hidden'!AN90="x","x",$AM$2-'Indicator Date hidden'!AN90)</f>
        <v>0</v>
      </c>
      <c r="AN89" s="213">
        <f>IF('Indicator Date hidden'!AO90="x","x",$AN$2-'Indicator Date hidden'!AO90)</f>
        <v>0</v>
      </c>
      <c r="AO89" s="213" t="str">
        <f>IF('Indicator Date hidden'!AP90="x","x",$AO$2-'Indicator Date hidden'!AP90)</f>
        <v>x</v>
      </c>
      <c r="AP89" s="213" t="str">
        <f>IF('Indicator Date hidden'!AQ90="x","x",$AP$2-'Indicator Date hidden'!AQ90)</f>
        <v>x</v>
      </c>
      <c r="AQ89" s="213" t="str">
        <f>IF('Indicator Date hidden'!AR90="x","x",$AQ$2-'Indicator Date hidden'!AR90)</f>
        <v>x</v>
      </c>
      <c r="AR89" s="213">
        <f>IF('Indicator Date hidden'!AS90="x","x",$AR$2-'Indicator Date hidden'!AS90)</f>
        <v>0</v>
      </c>
      <c r="AS89" s="213" t="str">
        <f>IF('Indicator Date hidden'!AT90="x","x",$AS$2-'Indicator Date hidden'!AT90)</f>
        <v>x</v>
      </c>
      <c r="AT89" s="213">
        <f>IF('Indicator Date hidden'!AU90="x","x",$AT$2-'Indicator Date hidden'!AU90)</f>
        <v>0</v>
      </c>
      <c r="AU89" s="213" t="str">
        <f>IF('Indicator Date hidden'!AV90="x","x",$AU$2-'Indicator Date hidden'!AV90)</f>
        <v>x</v>
      </c>
      <c r="AV89" s="213">
        <f>IF('Indicator Date hidden'!AW90="x","x",$AV$2-'Indicator Date hidden'!AW90)</f>
        <v>0</v>
      </c>
      <c r="AW89" s="213">
        <f>IF('Indicator Date hidden'!AX90="x","x",$AW$2-'Indicator Date hidden'!AX90)</f>
        <v>0</v>
      </c>
      <c r="AX89" s="213">
        <f>IF('Indicator Date hidden'!AY90="x","x",$AX$2-'Indicator Date hidden'!AY90)</f>
        <v>0</v>
      </c>
      <c r="AY89" s="213">
        <f>IF('Indicator Date hidden'!AZ90="x","x",$AY$2-'Indicator Date hidden'!AZ90)</f>
        <v>0</v>
      </c>
      <c r="AZ89" s="213">
        <f>IF('Indicator Date hidden'!BA90="x","x",$AZ$2-'Indicator Date hidden'!BA90)</f>
        <v>0</v>
      </c>
      <c r="BA89">
        <f t="shared" si="10"/>
        <v>16</v>
      </c>
      <c r="BB89" s="21">
        <f t="shared" si="11"/>
        <v>0.4</v>
      </c>
      <c r="BC89">
        <f t="shared" si="12"/>
        <v>3</v>
      </c>
      <c r="BD89" s="21">
        <f t="shared" si="13"/>
        <v>1.4456832294800961</v>
      </c>
      <c r="BE89" s="283">
        <f t="shared" si="14"/>
        <v>0</v>
      </c>
    </row>
    <row r="90" spans="1:57" x14ac:dyDescent="0.35">
      <c r="A90" t="s">
        <v>8441</v>
      </c>
      <c r="B90" s="213">
        <f>IF('Indicator Date hidden'!C91="x","x",$B$2-'Indicator Date hidden'!C91)</f>
        <v>0</v>
      </c>
      <c r="C90" s="213">
        <f>IF('Indicator Date hidden'!D91="x","x",$C$2-'Indicator Date hidden'!D91)</f>
        <v>0</v>
      </c>
      <c r="D90" s="213">
        <f>IF('Indicator Date hidden'!E91="x","x",$D$2-'Indicator Date hidden'!E91)</f>
        <v>0</v>
      </c>
      <c r="E90" s="213">
        <f>IF('Indicator Date hidden'!F91="x","x",$E$2-'Indicator Date hidden'!F91)</f>
        <v>0</v>
      </c>
      <c r="F90" s="213">
        <f>IF('Indicator Date hidden'!G91="x","x",$F$2-'Indicator Date hidden'!G91)</f>
        <v>0</v>
      </c>
      <c r="G90" s="213">
        <f>IF('Indicator Date hidden'!H91="x","x",$G$2-'Indicator Date hidden'!H91)</f>
        <v>0</v>
      </c>
      <c r="H90" s="213">
        <f>IF('Indicator Date hidden'!I91="x","x",$H$2-'Indicator Date hidden'!I91)</f>
        <v>0</v>
      </c>
      <c r="I90" s="213">
        <f>IF('Indicator Date hidden'!J91="x","x",$I$2-'Indicator Date hidden'!J91)</f>
        <v>0</v>
      </c>
      <c r="J90" s="213">
        <f>IF('Indicator Date hidden'!K91="x","x",$J$2-'Indicator Date hidden'!K91)</f>
        <v>0</v>
      </c>
      <c r="K90" s="213">
        <f>IF('Indicator Date hidden'!L91="x","x",$K$2-'Indicator Date hidden'!L91)</f>
        <v>0</v>
      </c>
      <c r="L90" s="213">
        <f>IF('Indicator Date hidden'!M91="x","x",$L$2-'Indicator Date hidden'!M91)</f>
        <v>0</v>
      </c>
      <c r="M90" s="213">
        <f>IF('Indicator Date hidden'!N91="x","x",$M$2-'Indicator Date hidden'!N91)</f>
        <v>0</v>
      </c>
      <c r="N90" s="213">
        <f>IF('Indicator Date hidden'!O91="x","x",$N$2-'Indicator Date hidden'!O91)</f>
        <v>0</v>
      </c>
      <c r="O90" s="213">
        <f>IF('Indicator Date hidden'!P91="x","x",$O$2-'Indicator Date hidden'!P91)</f>
        <v>0</v>
      </c>
      <c r="P90" s="213" t="str">
        <f>IF('Indicator Date hidden'!Q91="x","x",$P$2-'Indicator Date hidden'!Q91)</f>
        <v>x</v>
      </c>
      <c r="Q90" s="213" t="str">
        <f>IF('Indicator Date hidden'!R91="x","x",$Q$2-'Indicator Date hidden'!R91)</f>
        <v>x</v>
      </c>
      <c r="R90" s="213">
        <f>IF('Indicator Date hidden'!S91="x","x",$R$2-'Indicator Date hidden'!S91)</f>
        <v>0</v>
      </c>
      <c r="S90" s="213">
        <f>IF('Indicator Date hidden'!T91="x","x",$S$2-'Indicator Date hidden'!T91)</f>
        <v>0</v>
      </c>
      <c r="T90" s="213">
        <f>IF('Indicator Date hidden'!U91="x","x",$T$2-'Indicator Date hidden'!U91)</f>
        <v>0</v>
      </c>
      <c r="U90" s="213" t="str">
        <f>IF('Indicator Date hidden'!V91="x","x",$U$2-'Indicator Date hidden'!V91)</f>
        <v>x</v>
      </c>
      <c r="V90" s="213">
        <f>IF('Indicator Date hidden'!W91="x","x",$V$2-'Indicator Date hidden'!W91)</f>
        <v>0</v>
      </c>
      <c r="W90" s="213">
        <f>IF('Indicator Date hidden'!X91="x","x",$W$2-'Indicator Date hidden'!X91)</f>
        <v>2</v>
      </c>
      <c r="X90" s="213" t="str">
        <f>IF('Indicator Date hidden'!Y91="x","x",$X$2-'Indicator Date hidden'!Y91)</f>
        <v>x</v>
      </c>
      <c r="Y90" s="213">
        <f>IF('Indicator Date hidden'!Z91="x","x",$Y$2-'Indicator Date hidden'!Z91)</f>
        <v>0</v>
      </c>
      <c r="Z90" s="213">
        <f>IF('Indicator Date hidden'!AA91="x","x",$Z$2-'Indicator Date hidden'!AA91)</f>
        <v>0</v>
      </c>
      <c r="AA90" s="213" t="str">
        <f>IF('Indicator Date hidden'!AB91="x","x",$AA$2-'Indicator Date hidden'!AB91)</f>
        <v>x</v>
      </c>
      <c r="AB90" s="213" t="str">
        <f>IF('Indicator Date hidden'!AC91="x","x",$AB$2-'Indicator Date hidden'!AC91)</f>
        <v>x</v>
      </c>
      <c r="AC90" s="213">
        <f>IF('Indicator Date hidden'!AD91="x","x",$AC$2-'Indicator Date hidden'!AD91)</f>
        <v>0</v>
      </c>
      <c r="AD90" s="213">
        <f>IF('Indicator Date hidden'!AE91="x","x",$AD$2-'Indicator Date hidden'!AE91)</f>
        <v>0</v>
      </c>
      <c r="AE90" s="213" t="str">
        <f>IF('Indicator Date hidden'!AF91="x","x",$AE$2-'Indicator Date hidden'!AF91)</f>
        <v>x</v>
      </c>
      <c r="AF90" s="213" t="str">
        <f>IF('Indicator Date hidden'!AG91="x","x",$AF$2-'Indicator Date hidden'!AG91)</f>
        <v>x</v>
      </c>
      <c r="AG90" s="213">
        <f>IF('Indicator Date hidden'!AH91="x","x",$AG$2-'Indicator Date hidden'!AH91)</f>
        <v>0</v>
      </c>
      <c r="AH90" s="213">
        <f>IF('Indicator Date hidden'!AI91="x","x",$AH$2-'Indicator Date hidden'!AI91)</f>
        <v>0</v>
      </c>
      <c r="AI90" s="213">
        <f>IF('Indicator Date hidden'!AJ91="x","x",$AI$2-'Indicator Date hidden'!AJ91)</f>
        <v>0</v>
      </c>
      <c r="AJ90" s="213" t="str">
        <f>IF('Indicator Date hidden'!AK91="x","x",$AJ$2-'Indicator Date hidden'!AK91)</f>
        <v>x</v>
      </c>
      <c r="AK90" s="213" t="str">
        <f>IF('Indicator Date hidden'!AL91="x","x",$AK$2-'Indicator Date hidden'!AL91)</f>
        <v>x</v>
      </c>
      <c r="AL90" s="213">
        <f>IF('Indicator Date hidden'!AM91="x","x",$AL$2-'Indicator Date hidden'!AM91)</f>
        <v>0</v>
      </c>
      <c r="AM90" s="213">
        <f>IF('Indicator Date hidden'!AN91="x","x",$AM$2-'Indicator Date hidden'!AN91)</f>
        <v>0</v>
      </c>
      <c r="AN90" s="213">
        <f>IF('Indicator Date hidden'!AO91="x","x",$AN$2-'Indicator Date hidden'!AO91)</f>
        <v>0</v>
      </c>
      <c r="AO90" s="213" t="str">
        <f>IF('Indicator Date hidden'!AP91="x","x",$AO$2-'Indicator Date hidden'!AP91)</f>
        <v>x</v>
      </c>
      <c r="AP90" s="213" t="str">
        <f>IF('Indicator Date hidden'!AQ91="x","x",$AP$2-'Indicator Date hidden'!AQ91)</f>
        <v>x</v>
      </c>
      <c r="AQ90" s="213" t="str">
        <f>IF('Indicator Date hidden'!AR91="x","x",$AQ$2-'Indicator Date hidden'!AR91)</f>
        <v>x</v>
      </c>
      <c r="AR90" s="213">
        <f>IF('Indicator Date hidden'!AS91="x","x",$AR$2-'Indicator Date hidden'!AS91)</f>
        <v>0</v>
      </c>
      <c r="AS90" s="213">
        <f>IF('Indicator Date hidden'!AT91="x","x",$AS$2-'Indicator Date hidden'!AT91)</f>
        <v>0</v>
      </c>
      <c r="AT90" s="213">
        <f>IF('Indicator Date hidden'!AU91="x","x",$AT$2-'Indicator Date hidden'!AU91)</f>
        <v>0</v>
      </c>
      <c r="AU90" s="213">
        <f>IF('Indicator Date hidden'!AV91="x","x",$AU$2-'Indicator Date hidden'!AV91)</f>
        <v>6</v>
      </c>
      <c r="AV90" s="213">
        <f>IF('Indicator Date hidden'!AW91="x","x",$AV$2-'Indicator Date hidden'!AW91)</f>
        <v>0</v>
      </c>
      <c r="AW90" s="213">
        <f>IF('Indicator Date hidden'!AX91="x","x",$AW$2-'Indicator Date hidden'!AX91)</f>
        <v>0</v>
      </c>
      <c r="AX90" s="213">
        <f>IF('Indicator Date hidden'!AY91="x","x",$AX$2-'Indicator Date hidden'!AY91)</f>
        <v>0</v>
      </c>
      <c r="AY90" s="213">
        <f>IF('Indicator Date hidden'!AZ91="x","x",$AY$2-'Indicator Date hidden'!AZ91)</f>
        <v>0</v>
      </c>
      <c r="AZ90" s="213">
        <f>IF('Indicator Date hidden'!BA91="x","x",$AZ$2-'Indicator Date hidden'!BA91)</f>
        <v>0</v>
      </c>
      <c r="BA90">
        <f t="shared" si="10"/>
        <v>8</v>
      </c>
      <c r="BB90" s="21">
        <f t="shared" si="11"/>
        <v>0.21052631578947367</v>
      </c>
      <c r="BC90">
        <f t="shared" si="12"/>
        <v>2</v>
      </c>
      <c r="BD90" s="21">
        <f t="shared" si="13"/>
        <v>1.0041465278073112</v>
      </c>
      <c r="BE90" s="283">
        <f t="shared" si="14"/>
        <v>0</v>
      </c>
    </row>
    <row r="91" spans="1:57" x14ac:dyDescent="0.35">
      <c r="A91" t="s">
        <v>8371</v>
      </c>
      <c r="B91" s="213">
        <f>IF('Indicator Date hidden'!C92="x","x",$B$2-'Indicator Date hidden'!C92)</f>
        <v>0</v>
      </c>
      <c r="C91" s="213">
        <f>IF('Indicator Date hidden'!D92="x","x",$C$2-'Indicator Date hidden'!D92)</f>
        <v>0</v>
      </c>
      <c r="D91" s="213">
        <f>IF('Indicator Date hidden'!E92="x","x",$D$2-'Indicator Date hidden'!E92)</f>
        <v>0</v>
      </c>
      <c r="E91" s="213">
        <f>IF('Indicator Date hidden'!F92="x","x",$E$2-'Indicator Date hidden'!F92)</f>
        <v>0</v>
      </c>
      <c r="F91" s="213">
        <f>IF('Indicator Date hidden'!G92="x","x",$F$2-'Indicator Date hidden'!G92)</f>
        <v>0</v>
      </c>
      <c r="G91" s="213">
        <f>IF('Indicator Date hidden'!H92="x","x",$G$2-'Indicator Date hidden'!H92)</f>
        <v>0</v>
      </c>
      <c r="H91" s="213">
        <f>IF('Indicator Date hidden'!I92="x","x",$H$2-'Indicator Date hidden'!I92)</f>
        <v>0</v>
      </c>
      <c r="I91" s="213">
        <f>IF('Indicator Date hidden'!J92="x","x",$I$2-'Indicator Date hidden'!J92)</f>
        <v>0</v>
      </c>
      <c r="J91" s="213">
        <f>IF('Indicator Date hidden'!K92="x","x",$J$2-'Indicator Date hidden'!K92)</f>
        <v>0</v>
      </c>
      <c r="K91" s="213">
        <f>IF('Indicator Date hidden'!L92="x","x",$K$2-'Indicator Date hidden'!L92)</f>
        <v>0</v>
      </c>
      <c r="L91" s="213">
        <f>IF('Indicator Date hidden'!M92="x","x",$L$2-'Indicator Date hidden'!M92)</f>
        <v>0</v>
      </c>
      <c r="M91" s="213">
        <f>IF('Indicator Date hidden'!N92="x","x",$M$2-'Indicator Date hidden'!N92)</f>
        <v>0</v>
      </c>
      <c r="N91" s="213">
        <f>IF('Indicator Date hidden'!O92="x","x",$N$2-'Indicator Date hidden'!O92)</f>
        <v>0</v>
      </c>
      <c r="O91" s="213">
        <f>IF('Indicator Date hidden'!P92="x","x",$O$2-'Indicator Date hidden'!P92)</f>
        <v>0</v>
      </c>
      <c r="P91" s="213">
        <f>IF('Indicator Date hidden'!Q92="x","x",$P$2-'Indicator Date hidden'!Q92)</f>
        <v>0</v>
      </c>
      <c r="Q91" s="213" t="str">
        <f>IF('Indicator Date hidden'!R92="x","x",$Q$2-'Indicator Date hidden'!R92)</f>
        <v>x</v>
      </c>
      <c r="R91" s="213">
        <f>IF('Indicator Date hidden'!S92="x","x",$R$2-'Indicator Date hidden'!S92)</f>
        <v>0</v>
      </c>
      <c r="S91" s="213">
        <f>IF('Indicator Date hidden'!T92="x","x",$S$2-'Indicator Date hidden'!T92)</f>
        <v>0</v>
      </c>
      <c r="T91" s="213">
        <f>IF('Indicator Date hidden'!U92="x","x",$T$2-'Indicator Date hidden'!U92)</f>
        <v>0</v>
      </c>
      <c r="U91" s="213" t="str">
        <f>IF('Indicator Date hidden'!V92="x","x",$U$2-'Indicator Date hidden'!V92)</f>
        <v>x</v>
      </c>
      <c r="V91" s="213">
        <f>IF('Indicator Date hidden'!W92="x","x",$V$2-'Indicator Date hidden'!W92)</f>
        <v>0</v>
      </c>
      <c r="W91" s="213">
        <f>IF('Indicator Date hidden'!X92="x","x",$W$2-'Indicator Date hidden'!X92)</f>
        <v>4</v>
      </c>
      <c r="X91" s="213">
        <f>IF('Indicator Date hidden'!Y92="x","x",$X$2-'Indicator Date hidden'!Y92)</f>
        <v>2</v>
      </c>
      <c r="Y91" s="213">
        <f>IF('Indicator Date hidden'!Z92="x","x",$Y$2-'Indicator Date hidden'!Z92)</f>
        <v>0</v>
      </c>
      <c r="Z91" s="213">
        <f>IF('Indicator Date hidden'!AA92="x","x",$Z$2-'Indicator Date hidden'!AA92)</f>
        <v>0</v>
      </c>
      <c r="AA91" s="213" t="str">
        <f>IF('Indicator Date hidden'!AB92="x","x",$AA$2-'Indicator Date hidden'!AB92)</f>
        <v>x</v>
      </c>
      <c r="AB91" s="213">
        <f>IF('Indicator Date hidden'!AC92="x","x",$AB$2-'Indicator Date hidden'!AC92)</f>
        <v>0</v>
      </c>
      <c r="AC91" s="213">
        <f>IF('Indicator Date hidden'!AD92="x","x",$AC$2-'Indicator Date hidden'!AD92)</f>
        <v>0</v>
      </c>
      <c r="AD91" s="213">
        <f>IF('Indicator Date hidden'!AE92="x","x",$AD$2-'Indicator Date hidden'!AE92)</f>
        <v>0</v>
      </c>
      <c r="AE91" s="213">
        <f>IF('Indicator Date hidden'!AF92="x","x",$AE$2-'Indicator Date hidden'!AF92)</f>
        <v>0</v>
      </c>
      <c r="AF91" s="213" t="str">
        <f>IF('Indicator Date hidden'!AG92="x","x",$AF$2-'Indicator Date hidden'!AG92)</f>
        <v>x</v>
      </c>
      <c r="AG91" s="213">
        <f>IF('Indicator Date hidden'!AH92="x","x",$AG$2-'Indicator Date hidden'!AH92)</f>
        <v>0</v>
      </c>
      <c r="AH91" s="213">
        <f>IF('Indicator Date hidden'!AI92="x","x",$AH$2-'Indicator Date hidden'!AI92)</f>
        <v>0</v>
      </c>
      <c r="AI91" s="213">
        <f>IF('Indicator Date hidden'!AJ92="x","x",$AI$2-'Indicator Date hidden'!AJ92)</f>
        <v>0</v>
      </c>
      <c r="AJ91" s="213" t="str">
        <f>IF('Indicator Date hidden'!AK92="x","x",$AJ$2-'Indicator Date hidden'!AK92)</f>
        <v>x</v>
      </c>
      <c r="AK91" s="213">
        <f>IF('Indicator Date hidden'!AL92="x","x",$AK$2-'Indicator Date hidden'!AL92)</f>
        <v>1</v>
      </c>
      <c r="AL91" s="213">
        <f>IF('Indicator Date hidden'!AM92="x","x",$AL$2-'Indicator Date hidden'!AM92)</f>
        <v>0</v>
      </c>
      <c r="AM91" s="213">
        <f>IF('Indicator Date hidden'!AN92="x","x",$AM$2-'Indicator Date hidden'!AN92)</f>
        <v>0</v>
      </c>
      <c r="AN91" s="213">
        <f>IF('Indicator Date hidden'!AO92="x","x",$AN$2-'Indicator Date hidden'!AO92)</f>
        <v>0</v>
      </c>
      <c r="AO91" s="213">
        <f>IF('Indicator Date hidden'!AP92="x","x",$AO$2-'Indicator Date hidden'!AP92)</f>
        <v>0</v>
      </c>
      <c r="AP91" s="213">
        <f>IF('Indicator Date hidden'!AQ92="x","x",$AP$2-'Indicator Date hidden'!AQ92)</f>
        <v>0</v>
      </c>
      <c r="AQ91" s="213">
        <f>IF('Indicator Date hidden'!AR92="x","x",$AQ$2-'Indicator Date hidden'!AR92)</f>
        <v>4</v>
      </c>
      <c r="AR91" s="213">
        <f>IF('Indicator Date hidden'!AS92="x","x",$AR$2-'Indicator Date hidden'!AS92)</f>
        <v>0</v>
      </c>
      <c r="AS91" s="213">
        <f>IF('Indicator Date hidden'!AT92="x","x",$AS$2-'Indicator Date hidden'!AT92)</f>
        <v>0</v>
      </c>
      <c r="AT91" s="213">
        <f>IF('Indicator Date hidden'!AU92="x","x",$AT$2-'Indicator Date hidden'!AU92)</f>
        <v>0</v>
      </c>
      <c r="AU91" s="213" t="str">
        <f>IF('Indicator Date hidden'!AV92="x","x",$AU$2-'Indicator Date hidden'!AV92)</f>
        <v>x</v>
      </c>
      <c r="AV91" s="213">
        <f>IF('Indicator Date hidden'!AW92="x","x",$AV$2-'Indicator Date hidden'!AW92)</f>
        <v>0</v>
      </c>
      <c r="AW91" s="213">
        <f>IF('Indicator Date hidden'!AX92="x","x",$AW$2-'Indicator Date hidden'!AX92)</f>
        <v>0</v>
      </c>
      <c r="AX91" s="213">
        <f>IF('Indicator Date hidden'!AY92="x","x",$AX$2-'Indicator Date hidden'!AY92)</f>
        <v>0</v>
      </c>
      <c r="AY91" s="213">
        <f>IF('Indicator Date hidden'!AZ92="x","x",$AY$2-'Indicator Date hidden'!AZ92)</f>
        <v>0</v>
      </c>
      <c r="AZ91" s="213">
        <f>IF('Indicator Date hidden'!BA92="x","x",$AZ$2-'Indicator Date hidden'!BA92)</f>
        <v>3</v>
      </c>
      <c r="BA91">
        <f t="shared" si="10"/>
        <v>14</v>
      </c>
      <c r="BB91" s="21">
        <f t="shared" si="11"/>
        <v>0.31111111111111112</v>
      </c>
      <c r="BC91">
        <f t="shared" si="12"/>
        <v>5</v>
      </c>
      <c r="BD91" s="21">
        <f t="shared" si="13"/>
        <v>0.9619938143072605</v>
      </c>
      <c r="BE91" s="283">
        <f t="shared" si="14"/>
        <v>0</v>
      </c>
    </row>
    <row r="92" spans="1:57" x14ac:dyDescent="0.35">
      <c r="A92" t="s">
        <v>8373</v>
      </c>
      <c r="B92" s="213">
        <f>IF('Indicator Date hidden'!C93="x","x",$B$2-'Indicator Date hidden'!C93)</f>
        <v>0</v>
      </c>
      <c r="C92" s="213">
        <f>IF('Indicator Date hidden'!D93="x","x",$C$2-'Indicator Date hidden'!D93)</f>
        <v>0</v>
      </c>
      <c r="D92" s="213">
        <f>IF('Indicator Date hidden'!E93="x","x",$D$2-'Indicator Date hidden'!E93)</f>
        <v>0</v>
      </c>
      <c r="E92" s="213">
        <f>IF('Indicator Date hidden'!F93="x","x",$E$2-'Indicator Date hidden'!F93)</f>
        <v>0</v>
      </c>
      <c r="F92" s="213">
        <f>IF('Indicator Date hidden'!G93="x","x",$F$2-'Indicator Date hidden'!G93)</f>
        <v>0</v>
      </c>
      <c r="G92" s="213">
        <f>IF('Indicator Date hidden'!H93="x","x",$G$2-'Indicator Date hidden'!H93)</f>
        <v>0</v>
      </c>
      <c r="H92" s="213">
        <f>IF('Indicator Date hidden'!I93="x","x",$H$2-'Indicator Date hidden'!I93)</f>
        <v>0</v>
      </c>
      <c r="I92" s="213">
        <f>IF('Indicator Date hidden'!J93="x","x",$I$2-'Indicator Date hidden'!J93)</f>
        <v>0</v>
      </c>
      <c r="J92" s="213">
        <f>IF('Indicator Date hidden'!K93="x","x",$J$2-'Indicator Date hidden'!K93)</f>
        <v>0</v>
      </c>
      <c r="K92" s="213">
        <f>IF('Indicator Date hidden'!L93="x","x",$K$2-'Indicator Date hidden'!L93)</f>
        <v>0</v>
      </c>
      <c r="L92" s="213">
        <f>IF('Indicator Date hidden'!M93="x","x",$L$2-'Indicator Date hidden'!M93)</f>
        <v>0</v>
      </c>
      <c r="M92" s="213">
        <f>IF('Indicator Date hidden'!N93="x","x",$M$2-'Indicator Date hidden'!N93)</f>
        <v>0</v>
      </c>
      <c r="N92" s="213">
        <f>IF('Indicator Date hidden'!O93="x","x",$N$2-'Indicator Date hidden'!O93)</f>
        <v>0</v>
      </c>
      <c r="O92" s="213">
        <f>IF('Indicator Date hidden'!P93="x","x",$O$2-'Indicator Date hidden'!P93)</f>
        <v>0</v>
      </c>
      <c r="P92" s="213">
        <f>IF('Indicator Date hidden'!Q93="x","x",$P$2-'Indicator Date hidden'!Q93)</f>
        <v>0</v>
      </c>
      <c r="Q92" s="213" t="str">
        <f>IF('Indicator Date hidden'!R93="x","x",$Q$2-'Indicator Date hidden'!R93)</f>
        <v>x</v>
      </c>
      <c r="R92" s="213">
        <f>IF('Indicator Date hidden'!S93="x","x",$R$2-'Indicator Date hidden'!S93)</f>
        <v>0</v>
      </c>
      <c r="S92" s="213">
        <f>IF('Indicator Date hidden'!T93="x","x",$S$2-'Indicator Date hidden'!T93)</f>
        <v>0</v>
      </c>
      <c r="T92" s="213">
        <f>IF('Indicator Date hidden'!U93="x","x",$T$2-'Indicator Date hidden'!U93)</f>
        <v>0</v>
      </c>
      <c r="U92" s="213" t="str">
        <f>IF('Indicator Date hidden'!V93="x","x",$U$2-'Indicator Date hidden'!V93)</f>
        <v>x</v>
      </c>
      <c r="V92" s="213">
        <f>IF('Indicator Date hidden'!W93="x","x",$V$2-'Indicator Date hidden'!W93)</f>
        <v>0</v>
      </c>
      <c r="W92" s="213">
        <f>IF('Indicator Date hidden'!X93="x","x",$W$2-'Indicator Date hidden'!X93)</f>
        <v>0</v>
      </c>
      <c r="X92" s="213">
        <f>IF('Indicator Date hidden'!Y93="x","x",$X$2-'Indicator Date hidden'!Y93)</f>
        <v>2</v>
      </c>
      <c r="Y92" s="213">
        <f>IF('Indicator Date hidden'!Z93="x","x",$Y$2-'Indicator Date hidden'!Z93)</f>
        <v>0</v>
      </c>
      <c r="Z92" s="213">
        <f>IF('Indicator Date hidden'!AA93="x","x",$Z$2-'Indicator Date hidden'!AA93)</f>
        <v>0</v>
      </c>
      <c r="AA92" s="213" t="str">
        <f>IF('Indicator Date hidden'!AB93="x","x",$AA$2-'Indicator Date hidden'!AB93)</f>
        <v>x</v>
      </c>
      <c r="AB92" s="213">
        <f>IF('Indicator Date hidden'!AC93="x","x",$AB$2-'Indicator Date hidden'!AC93)</f>
        <v>0</v>
      </c>
      <c r="AC92" s="213">
        <f>IF('Indicator Date hidden'!AD93="x","x",$AC$2-'Indicator Date hidden'!AD93)</f>
        <v>0</v>
      </c>
      <c r="AD92" s="213" t="str">
        <f>IF('Indicator Date hidden'!AE93="x","x",$AD$2-'Indicator Date hidden'!AE93)</f>
        <v>x</v>
      </c>
      <c r="AE92" s="213">
        <f>IF('Indicator Date hidden'!AF93="x","x",$AE$2-'Indicator Date hidden'!AF93)</f>
        <v>0</v>
      </c>
      <c r="AF92" s="213" t="str">
        <f>IF('Indicator Date hidden'!AG93="x","x",$AF$2-'Indicator Date hidden'!AG93)</f>
        <v>x</v>
      </c>
      <c r="AG92" s="213">
        <f>IF('Indicator Date hidden'!AH93="x","x",$AG$2-'Indicator Date hidden'!AH93)</f>
        <v>0</v>
      </c>
      <c r="AH92" s="213">
        <f>IF('Indicator Date hidden'!AI93="x","x",$AH$2-'Indicator Date hidden'!AI93)</f>
        <v>0</v>
      </c>
      <c r="AI92" s="213">
        <f>IF('Indicator Date hidden'!AJ93="x","x",$AI$2-'Indicator Date hidden'!AJ93)</f>
        <v>0</v>
      </c>
      <c r="AJ92" s="213" t="str">
        <f>IF('Indicator Date hidden'!AK93="x","x",$AJ$2-'Indicator Date hidden'!AK93)</f>
        <v>x</v>
      </c>
      <c r="AK92" s="213">
        <f>IF('Indicator Date hidden'!AL93="x","x",$AK$2-'Indicator Date hidden'!AL93)</f>
        <v>1</v>
      </c>
      <c r="AL92" s="213">
        <f>IF('Indicator Date hidden'!AM93="x","x",$AL$2-'Indicator Date hidden'!AM93)</f>
        <v>0</v>
      </c>
      <c r="AM92" s="213">
        <f>IF('Indicator Date hidden'!AN93="x","x",$AM$2-'Indicator Date hidden'!AN93)</f>
        <v>0</v>
      </c>
      <c r="AN92" s="213">
        <f>IF('Indicator Date hidden'!AO93="x","x",$AN$2-'Indicator Date hidden'!AO93)</f>
        <v>0</v>
      </c>
      <c r="AO92" s="213">
        <f>IF('Indicator Date hidden'!AP93="x","x",$AO$2-'Indicator Date hidden'!AP93)</f>
        <v>0</v>
      </c>
      <c r="AP92" s="213">
        <f>IF('Indicator Date hidden'!AQ93="x","x",$AP$2-'Indicator Date hidden'!AQ93)</f>
        <v>0</v>
      </c>
      <c r="AQ92" s="213" t="str">
        <f>IF('Indicator Date hidden'!AR93="x","x",$AQ$2-'Indicator Date hidden'!AR93)</f>
        <v>x</v>
      </c>
      <c r="AR92" s="213">
        <f>IF('Indicator Date hidden'!AS93="x","x",$AR$2-'Indicator Date hidden'!AS93)</f>
        <v>0</v>
      </c>
      <c r="AS92" s="213">
        <f>IF('Indicator Date hidden'!AT93="x","x",$AS$2-'Indicator Date hidden'!AT93)</f>
        <v>0</v>
      </c>
      <c r="AT92" s="213">
        <f>IF('Indicator Date hidden'!AU93="x","x",$AT$2-'Indicator Date hidden'!AU93)</f>
        <v>0</v>
      </c>
      <c r="AU92" s="213">
        <f>IF('Indicator Date hidden'!AV93="x","x",$AU$2-'Indicator Date hidden'!AV93)</f>
        <v>1</v>
      </c>
      <c r="AV92" s="213">
        <f>IF('Indicator Date hidden'!AW93="x","x",$AV$2-'Indicator Date hidden'!AW93)</f>
        <v>0</v>
      </c>
      <c r="AW92" s="213">
        <f>IF('Indicator Date hidden'!AX93="x","x",$AW$2-'Indicator Date hidden'!AX93)</f>
        <v>0</v>
      </c>
      <c r="AX92" s="213">
        <f>IF('Indicator Date hidden'!AY93="x","x",$AX$2-'Indicator Date hidden'!AY93)</f>
        <v>0</v>
      </c>
      <c r="AY92" s="213">
        <f>IF('Indicator Date hidden'!AZ93="x","x",$AY$2-'Indicator Date hidden'!AZ93)</f>
        <v>0</v>
      </c>
      <c r="AZ92" s="213">
        <f>IF('Indicator Date hidden'!BA93="x","x",$AZ$2-'Indicator Date hidden'!BA93)</f>
        <v>0</v>
      </c>
      <c r="BA92">
        <f t="shared" si="10"/>
        <v>4</v>
      </c>
      <c r="BB92" s="21">
        <f t="shared" si="11"/>
        <v>9.0909090909090912E-2</v>
      </c>
      <c r="BC92">
        <f t="shared" si="12"/>
        <v>3</v>
      </c>
      <c r="BD92" s="21">
        <f t="shared" si="13"/>
        <v>0.35790944881871867</v>
      </c>
      <c r="BE92" s="283">
        <f t="shared" si="14"/>
        <v>0</v>
      </c>
    </row>
    <row r="93" spans="1:57" x14ac:dyDescent="0.35">
      <c r="A93" t="s">
        <v>8363</v>
      </c>
      <c r="B93" s="213">
        <f>IF('Indicator Date hidden'!C94="x","x",$B$2-'Indicator Date hidden'!C94)</f>
        <v>0</v>
      </c>
      <c r="C93" s="213">
        <f>IF('Indicator Date hidden'!D94="x","x",$C$2-'Indicator Date hidden'!D94)</f>
        <v>0</v>
      </c>
      <c r="D93" s="213">
        <f>IF('Indicator Date hidden'!E94="x","x",$D$2-'Indicator Date hidden'!E94)</f>
        <v>0</v>
      </c>
      <c r="E93" s="213">
        <f>IF('Indicator Date hidden'!F94="x","x",$E$2-'Indicator Date hidden'!F94)</f>
        <v>0</v>
      </c>
      <c r="F93" s="213">
        <f>IF('Indicator Date hidden'!G94="x","x",$F$2-'Indicator Date hidden'!G94)</f>
        <v>0</v>
      </c>
      <c r="G93" s="213">
        <f>IF('Indicator Date hidden'!H94="x","x",$G$2-'Indicator Date hidden'!H94)</f>
        <v>0</v>
      </c>
      <c r="H93" s="213">
        <f>IF('Indicator Date hidden'!I94="x","x",$H$2-'Indicator Date hidden'!I94)</f>
        <v>0</v>
      </c>
      <c r="I93" s="213">
        <f>IF('Indicator Date hidden'!J94="x","x",$I$2-'Indicator Date hidden'!J94)</f>
        <v>0</v>
      </c>
      <c r="J93" s="213">
        <f>IF('Indicator Date hidden'!K94="x","x",$J$2-'Indicator Date hidden'!K94)</f>
        <v>0</v>
      </c>
      <c r="K93" s="213">
        <f>IF('Indicator Date hidden'!L94="x","x",$K$2-'Indicator Date hidden'!L94)</f>
        <v>0</v>
      </c>
      <c r="L93" s="213">
        <f>IF('Indicator Date hidden'!M94="x","x",$L$2-'Indicator Date hidden'!M94)</f>
        <v>0</v>
      </c>
      <c r="M93" s="213">
        <f>IF('Indicator Date hidden'!N94="x","x",$M$2-'Indicator Date hidden'!N94)</f>
        <v>0</v>
      </c>
      <c r="N93" s="213">
        <f>IF('Indicator Date hidden'!O94="x","x",$N$2-'Indicator Date hidden'!O94)</f>
        <v>0</v>
      </c>
      <c r="O93" s="213">
        <f>IF('Indicator Date hidden'!P94="x","x",$O$2-'Indicator Date hidden'!P94)</f>
        <v>0</v>
      </c>
      <c r="P93" s="213">
        <f>IF('Indicator Date hidden'!Q94="x","x",$P$2-'Indicator Date hidden'!Q94)</f>
        <v>0</v>
      </c>
      <c r="Q93" s="213">
        <f>IF('Indicator Date hidden'!R94="x","x",$Q$2-'Indicator Date hidden'!R94)</f>
        <v>2</v>
      </c>
      <c r="R93" s="213">
        <f>IF('Indicator Date hidden'!S94="x","x",$R$2-'Indicator Date hidden'!S94)</f>
        <v>0</v>
      </c>
      <c r="S93" s="213">
        <f>IF('Indicator Date hidden'!T94="x","x",$S$2-'Indicator Date hidden'!T94)</f>
        <v>0</v>
      </c>
      <c r="T93" s="213">
        <f>IF('Indicator Date hidden'!U94="x","x",$T$2-'Indicator Date hidden'!U94)</f>
        <v>0</v>
      </c>
      <c r="U93" s="213">
        <f>IF('Indicator Date hidden'!V94="x","x",$U$2-'Indicator Date hidden'!V94)</f>
        <v>0</v>
      </c>
      <c r="V93" s="213">
        <f>IF('Indicator Date hidden'!W94="x","x",$V$2-'Indicator Date hidden'!W94)</f>
        <v>0</v>
      </c>
      <c r="W93" s="213">
        <f>IF('Indicator Date hidden'!X94="x","x",$W$2-'Indicator Date hidden'!X94)</f>
        <v>0</v>
      </c>
      <c r="X93" s="213">
        <f>IF('Indicator Date hidden'!Y94="x","x",$X$2-'Indicator Date hidden'!Y94)</f>
        <v>1</v>
      </c>
      <c r="Y93" s="213">
        <f>IF('Indicator Date hidden'!Z94="x","x",$Y$2-'Indicator Date hidden'!Z94)</f>
        <v>0</v>
      </c>
      <c r="Z93" s="213">
        <f>IF('Indicator Date hidden'!AA94="x","x",$Z$2-'Indicator Date hidden'!AA94)</f>
        <v>0</v>
      </c>
      <c r="AA93" s="213">
        <f>IF('Indicator Date hidden'!AB94="x","x",$AA$2-'Indicator Date hidden'!AB94)</f>
        <v>0</v>
      </c>
      <c r="AB93" s="213">
        <f>IF('Indicator Date hidden'!AC94="x","x",$AB$2-'Indicator Date hidden'!AC94)</f>
        <v>0</v>
      </c>
      <c r="AC93" s="213">
        <f>IF('Indicator Date hidden'!AD94="x","x",$AC$2-'Indicator Date hidden'!AD94)</f>
        <v>0</v>
      </c>
      <c r="AD93" s="213">
        <f>IF('Indicator Date hidden'!AE94="x","x",$AD$2-'Indicator Date hidden'!AE94)</f>
        <v>0</v>
      </c>
      <c r="AE93" s="213">
        <f>IF('Indicator Date hidden'!AF94="x","x",$AE$2-'Indicator Date hidden'!AF94)</f>
        <v>0</v>
      </c>
      <c r="AF93" s="213">
        <f>IF('Indicator Date hidden'!AG94="x","x",$AF$2-'Indicator Date hidden'!AG94)</f>
        <v>1</v>
      </c>
      <c r="AG93" s="213">
        <f>IF('Indicator Date hidden'!AH94="x","x",$AG$2-'Indicator Date hidden'!AH94)</f>
        <v>0</v>
      </c>
      <c r="AH93" s="213">
        <f>IF('Indicator Date hidden'!AI94="x","x",$AH$2-'Indicator Date hidden'!AI94)</f>
        <v>0</v>
      </c>
      <c r="AI93" s="213">
        <f>IF('Indicator Date hidden'!AJ94="x","x",$AI$2-'Indicator Date hidden'!AJ94)</f>
        <v>0</v>
      </c>
      <c r="AJ93" s="213" t="str">
        <f>IF('Indicator Date hidden'!AK94="x","x",$AJ$2-'Indicator Date hidden'!AK94)</f>
        <v>x</v>
      </c>
      <c r="AK93" s="213">
        <f>IF('Indicator Date hidden'!AL94="x","x",$AK$2-'Indicator Date hidden'!AL94)</f>
        <v>1</v>
      </c>
      <c r="AL93" s="213">
        <f>IF('Indicator Date hidden'!AM94="x","x",$AL$2-'Indicator Date hidden'!AM94)</f>
        <v>0</v>
      </c>
      <c r="AM93" s="213">
        <f>IF('Indicator Date hidden'!AN94="x","x",$AM$2-'Indicator Date hidden'!AN94)</f>
        <v>0</v>
      </c>
      <c r="AN93" s="213">
        <f>IF('Indicator Date hidden'!AO94="x","x",$AN$2-'Indicator Date hidden'!AO94)</f>
        <v>0</v>
      </c>
      <c r="AO93" s="213" t="str">
        <f>IF('Indicator Date hidden'!AP94="x","x",$AO$2-'Indicator Date hidden'!AP94)</f>
        <v>x</v>
      </c>
      <c r="AP93" s="213" t="str">
        <f>IF('Indicator Date hidden'!AQ94="x","x",$AP$2-'Indicator Date hidden'!AQ94)</f>
        <v>x</v>
      </c>
      <c r="AQ93" s="213">
        <f>IF('Indicator Date hidden'!AR94="x","x",$AQ$2-'Indicator Date hidden'!AR94)</f>
        <v>0</v>
      </c>
      <c r="AR93" s="213">
        <f>IF('Indicator Date hidden'!AS94="x","x",$AR$2-'Indicator Date hidden'!AS94)</f>
        <v>0</v>
      </c>
      <c r="AS93" s="213">
        <f>IF('Indicator Date hidden'!AT94="x","x",$AS$2-'Indicator Date hidden'!AT94)</f>
        <v>0</v>
      </c>
      <c r="AT93" s="213">
        <f>IF('Indicator Date hidden'!AU94="x","x",$AT$2-'Indicator Date hidden'!AU94)</f>
        <v>0</v>
      </c>
      <c r="AU93" s="213">
        <f>IF('Indicator Date hidden'!AV94="x","x",$AU$2-'Indicator Date hidden'!AV94)</f>
        <v>5</v>
      </c>
      <c r="AV93" s="213">
        <f>IF('Indicator Date hidden'!AW94="x","x",$AV$2-'Indicator Date hidden'!AW94)</f>
        <v>0</v>
      </c>
      <c r="AW93" s="213">
        <f>IF('Indicator Date hidden'!AX94="x","x",$AW$2-'Indicator Date hidden'!AX94)</f>
        <v>0</v>
      </c>
      <c r="AX93" s="213">
        <f>IF('Indicator Date hidden'!AY94="x","x",$AX$2-'Indicator Date hidden'!AY94)</f>
        <v>0</v>
      </c>
      <c r="AY93" s="213">
        <f>IF('Indicator Date hidden'!AZ94="x","x",$AY$2-'Indicator Date hidden'!AZ94)</f>
        <v>0</v>
      </c>
      <c r="AZ93" s="213">
        <f>IF('Indicator Date hidden'!BA94="x","x",$AZ$2-'Indicator Date hidden'!BA94)</f>
        <v>0</v>
      </c>
      <c r="BA93">
        <f t="shared" si="10"/>
        <v>10</v>
      </c>
      <c r="BB93" s="21">
        <f t="shared" si="11"/>
        <v>0.20833333333333334</v>
      </c>
      <c r="BC93">
        <f t="shared" si="12"/>
        <v>5</v>
      </c>
      <c r="BD93" s="21">
        <f t="shared" si="13"/>
        <v>0.78947063839568399</v>
      </c>
      <c r="BE93" s="283">
        <f t="shared" si="14"/>
        <v>0</v>
      </c>
    </row>
    <row r="94" spans="1:57" x14ac:dyDescent="0.35">
      <c r="A94" t="s">
        <v>8375</v>
      </c>
      <c r="B94" s="213">
        <f>IF('Indicator Date hidden'!C95="x","x",$B$2-'Indicator Date hidden'!C95)</f>
        <v>0</v>
      </c>
      <c r="C94" s="213">
        <f>IF('Indicator Date hidden'!D95="x","x",$C$2-'Indicator Date hidden'!D95)</f>
        <v>0</v>
      </c>
      <c r="D94" s="213">
        <f>IF('Indicator Date hidden'!E95="x","x",$D$2-'Indicator Date hidden'!E95)</f>
        <v>0</v>
      </c>
      <c r="E94" s="213">
        <f>IF('Indicator Date hidden'!F95="x","x",$E$2-'Indicator Date hidden'!F95)</f>
        <v>0</v>
      </c>
      <c r="F94" s="213">
        <f>IF('Indicator Date hidden'!G95="x","x",$F$2-'Indicator Date hidden'!G95)</f>
        <v>0</v>
      </c>
      <c r="G94" s="213">
        <f>IF('Indicator Date hidden'!H95="x","x",$G$2-'Indicator Date hidden'!H95)</f>
        <v>0</v>
      </c>
      <c r="H94" s="213">
        <f>IF('Indicator Date hidden'!I95="x","x",$H$2-'Indicator Date hidden'!I95)</f>
        <v>0</v>
      </c>
      <c r="I94" s="213">
        <f>IF('Indicator Date hidden'!J95="x","x",$I$2-'Indicator Date hidden'!J95)</f>
        <v>0</v>
      </c>
      <c r="J94" s="213">
        <f>IF('Indicator Date hidden'!K95="x","x",$J$2-'Indicator Date hidden'!K95)</f>
        <v>0</v>
      </c>
      <c r="K94" s="213">
        <f>IF('Indicator Date hidden'!L95="x","x",$K$2-'Indicator Date hidden'!L95)</f>
        <v>0</v>
      </c>
      <c r="L94" s="213">
        <f>IF('Indicator Date hidden'!M95="x","x",$L$2-'Indicator Date hidden'!M95)</f>
        <v>0</v>
      </c>
      <c r="M94" s="213">
        <f>IF('Indicator Date hidden'!N95="x","x",$M$2-'Indicator Date hidden'!N95)</f>
        <v>0</v>
      </c>
      <c r="N94" s="213">
        <f>IF('Indicator Date hidden'!O95="x","x",$N$2-'Indicator Date hidden'!O95)</f>
        <v>0</v>
      </c>
      <c r="O94" s="213">
        <f>IF('Indicator Date hidden'!P95="x","x",$O$2-'Indicator Date hidden'!P95)</f>
        <v>0</v>
      </c>
      <c r="P94" s="213">
        <f>IF('Indicator Date hidden'!Q95="x","x",$P$2-'Indicator Date hidden'!Q95)</f>
        <v>0</v>
      </c>
      <c r="Q94" s="213">
        <f>IF('Indicator Date hidden'!R95="x","x",$Q$2-'Indicator Date hidden'!R95)</f>
        <v>2</v>
      </c>
      <c r="R94" s="213">
        <f>IF('Indicator Date hidden'!S95="x","x",$R$2-'Indicator Date hidden'!S95)</f>
        <v>0</v>
      </c>
      <c r="S94" s="213">
        <f>IF('Indicator Date hidden'!T95="x","x",$S$2-'Indicator Date hidden'!T95)</f>
        <v>0</v>
      </c>
      <c r="T94" s="213">
        <f>IF('Indicator Date hidden'!U95="x","x",$T$2-'Indicator Date hidden'!U95)</f>
        <v>0</v>
      </c>
      <c r="U94" s="213">
        <f>IF('Indicator Date hidden'!V95="x","x",$U$2-'Indicator Date hidden'!V95)</f>
        <v>0</v>
      </c>
      <c r="V94" s="213">
        <f>IF('Indicator Date hidden'!W95="x","x",$V$2-'Indicator Date hidden'!W95)</f>
        <v>0</v>
      </c>
      <c r="W94" s="213">
        <f>IF('Indicator Date hidden'!X95="x","x",$W$2-'Indicator Date hidden'!X95)</f>
        <v>3</v>
      </c>
      <c r="X94" s="213">
        <f>IF('Indicator Date hidden'!Y95="x","x",$X$2-'Indicator Date hidden'!Y95)</f>
        <v>2</v>
      </c>
      <c r="Y94" s="213">
        <f>IF('Indicator Date hidden'!Z95="x","x",$Y$2-'Indicator Date hidden'!Z95)</f>
        <v>0</v>
      </c>
      <c r="Z94" s="213">
        <f>IF('Indicator Date hidden'!AA95="x","x",$Z$2-'Indicator Date hidden'!AA95)</f>
        <v>0</v>
      </c>
      <c r="AA94" s="213">
        <f>IF('Indicator Date hidden'!AB95="x","x",$AA$2-'Indicator Date hidden'!AB95)</f>
        <v>0</v>
      </c>
      <c r="AB94" s="213">
        <f>IF('Indicator Date hidden'!AC95="x","x",$AB$2-'Indicator Date hidden'!AC95)</f>
        <v>0</v>
      </c>
      <c r="AC94" s="213">
        <f>IF('Indicator Date hidden'!AD95="x","x",$AC$2-'Indicator Date hidden'!AD95)</f>
        <v>0</v>
      </c>
      <c r="AD94" s="213">
        <f>IF('Indicator Date hidden'!AE95="x","x",$AD$2-'Indicator Date hidden'!AE95)</f>
        <v>0</v>
      </c>
      <c r="AE94" s="213">
        <f>IF('Indicator Date hidden'!AF95="x","x",$AE$2-'Indicator Date hidden'!AF95)</f>
        <v>1</v>
      </c>
      <c r="AF94" s="213">
        <f>IF('Indicator Date hidden'!AG95="x","x",$AF$2-'Indicator Date hidden'!AG95)</f>
        <v>1</v>
      </c>
      <c r="AG94" s="213">
        <f>IF('Indicator Date hidden'!AH95="x","x",$AG$2-'Indicator Date hidden'!AH95)</f>
        <v>0</v>
      </c>
      <c r="AH94" s="213">
        <f>IF('Indicator Date hidden'!AI95="x","x",$AH$2-'Indicator Date hidden'!AI95)</f>
        <v>0</v>
      </c>
      <c r="AI94" s="213">
        <f>IF('Indicator Date hidden'!AJ95="x","x",$AI$2-'Indicator Date hidden'!AJ95)</f>
        <v>0</v>
      </c>
      <c r="AJ94" s="213">
        <f>IF('Indicator Date hidden'!AK95="x","x",$AJ$2-'Indicator Date hidden'!AK95)</f>
        <v>1</v>
      </c>
      <c r="AK94" s="213">
        <f>IF('Indicator Date hidden'!AL95="x","x",$AK$2-'Indicator Date hidden'!AL95)</f>
        <v>1</v>
      </c>
      <c r="AL94" s="213">
        <f>IF('Indicator Date hidden'!AM95="x","x",$AL$2-'Indicator Date hidden'!AM95)</f>
        <v>0</v>
      </c>
      <c r="AM94" s="213">
        <f>IF('Indicator Date hidden'!AN95="x","x",$AM$2-'Indicator Date hidden'!AN95)</f>
        <v>0</v>
      </c>
      <c r="AN94" s="213">
        <f>IF('Indicator Date hidden'!AO95="x","x",$AN$2-'Indicator Date hidden'!AO95)</f>
        <v>0</v>
      </c>
      <c r="AO94" s="213">
        <f>IF('Indicator Date hidden'!AP95="x","x",$AO$2-'Indicator Date hidden'!AP95)</f>
        <v>2</v>
      </c>
      <c r="AP94" s="213">
        <f>IF('Indicator Date hidden'!AQ95="x","x",$AP$2-'Indicator Date hidden'!AQ95)</f>
        <v>1</v>
      </c>
      <c r="AQ94" s="213">
        <f>IF('Indicator Date hidden'!AR95="x","x",$AQ$2-'Indicator Date hidden'!AR95)</f>
        <v>0</v>
      </c>
      <c r="AR94" s="213">
        <f>IF('Indicator Date hidden'!AS95="x","x",$AR$2-'Indicator Date hidden'!AS95)</f>
        <v>0</v>
      </c>
      <c r="AS94" s="213">
        <f>IF('Indicator Date hidden'!AT95="x","x",$AS$2-'Indicator Date hidden'!AT95)</f>
        <v>0</v>
      </c>
      <c r="AT94" s="213">
        <f>IF('Indicator Date hidden'!AU95="x","x",$AT$2-'Indicator Date hidden'!AU95)</f>
        <v>0</v>
      </c>
      <c r="AU94" s="213" t="str">
        <f>IF('Indicator Date hidden'!AV95="x","x",$AU$2-'Indicator Date hidden'!AV95)</f>
        <v>x</v>
      </c>
      <c r="AV94" s="213">
        <f>IF('Indicator Date hidden'!AW95="x","x",$AV$2-'Indicator Date hidden'!AW95)</f>
        <v>0</v>
      </c>
      <c r="AW94" s="213">
        <f>IF('Indicator Date hidden'!AX95="x","x",$AW$2-'Indicator Date hidden'!AX95)</f>
        <v>0</v>
      </c>
      <c r="AX94" s="213">
        <f>IF('Indicator Date hidden'!AY95="x","x",$AX$2-'Indicator Date hidden'!AY95)</f>
        <v>0</v>
      </c>
      <c r="AY94" s="213">
        <f>IF('Indicator Date hidden'!AZ95="x","x",$AY$2-'Indicator Date hidden'!AZ95)</f>
        <v>0</v>
      </c>
      <c r="AZ94" s="213">
        <f>IF('Indicator Date hidden'!BA95="x","x",$AZ$2-'Indicator Date hidden'!BA95)</f>
        <v>0</v>
      </c>
      <c r="BA94">
        <f t="shared" si="10"/>
        <v>14</v>
      </c>
      <c r="BB94" s="21">
        <f t="shared" si="11"/>
        <v>0.28000000000000003</v>
      </c>
      <c r="BC94">
        <f t="shared" si="12"/>
        <v>9</v>
      </c>
      <c r="BD94" s="21">
        <f t="shared" si="13"/>
        <v>0.664529909033446</v>
      </c>
      <c r="BE94" s="283">
        <f t="shared" si="14"/>
        <v>0</v>
      </c>
    </row>
    <row r="95" spans="1:57" x14ac:dyDescent="0.35">
      <c r="A95" t="s">
        <v>8391</v>
      </c>
      <c r="B95" s="213">
        <f>IF('Indicator Date hidden'!C96="x","x",$B$2-'Indicator Date hidden'!C96)</f>
        <v>0</v>
      </c>
      <c r="C95" s="213">
        <f>IF('Indicator Date hidden'!D96="x","x",$C$2-'Indicator Date hidden'!D96)</f>
        <v>0</v>
      </c>
      <c r="D95" s="213">
        <f>IF('Indicator Date hidden'!E96="x","x",$D$2-'Indicator Date hidden'!E96)</f>
        <v>0</v>
      </c>
      <c r="E95" s="213">
        <f>IF('Indicator Date hidden'!F96="x","x",$E$2-'Indicator Date hidden'!F96)</f>
        <v>0</v>
      </c>
      <c r="F95" s="213">
        <f>IF('Indicator Date hidden'!G96="x","x",$F$2-'Indicator Date hidden'!G96)</f>
        <v>0</v>
      </c>
      <c r="G95" s="213">
        <f>IF('Indicator Date hidden'!H96="x","x",$G$2-'Indicator Date hidden'!H96)</f>
        <v>0</v>
      </c>
      <c r="H95" s="213">
        <f>IF('Indicator Date hidden'!I96="x","x",$H$2-'Indicator Date hidden'!I96)</f>
        <v>0</v>
      </c>
      <c r="I95" s="213">
        <f>IF('Indicator Date hidden'!J96="x","x",$I$2-'Indicator Date hidden'!J96)</f>
        <v>0</v>
      </c>
      <c r="J95" s="213">
        <f>IF('Indicator Date hidden'!K96="x","x",$J$2-'Indicator Date hidden'!K96)</f>
        <v>0</v>
      </c>
      <c r="K95" s="213">
        <f>IF('Indicator Date hidden'!L96="x","x",$K$2-'Indicator Date hidden'!L96)</f>
        <v>0</v>
      </c>
      <c r="L95" s="213">
        <f>IF('Indicator Date hidden'!M96="x","x",$L$2-'Indicator Date hidden'!M96)</f>
        <v>0</v>
      </c>
      <c r="M95" s="213">
        <f>IF('Indicator Date hidden'!N96="x","x",$M$2-'Indicator Date hidden'!N96)</f>
        <v>0</v>
      </c>
      <c r="N95" s="213">
        <f>IF('Indicator Date hidden'!O96="x","x",$N$2-'Indicator Date hidden'!O96)</f>
        <v>0</v>
      </c>
      <c r="O95" s="213">
        <f>IF('Indicator Date hidden'!P96="x","x",$O$2-'Indicator Date hidden'!P96)</f>
        <v>0</v>
      </c>
      <c r="P95" s="213">
        <f>IF('Indicator Date hidden'!Q96="x","x",$P$2-'Indicator Date hidden'!Q96)</f>
        <v>0</v>
      </c>
      <c r="Q95" s="213" t="str">
        <f>IF('Indicator Date hidden'!R96="x","x",$Q$2-'Indicator Date hidden'!R96)</f>
        <v>x</v>
      </c>
      <c r="R95" s="213">
        <f>IF('Indicator Date hidden'!S96="x","x",$R$2-'Indicator Date hidden'!S96)</f>
        <v>0</v>
      </c>
      <c r="S95" s="213">
        <f>IF('Indicator Date hidden'!T96="x","x",$S$2-'Indicator Date hidden'!T96)</f>
        <v>0</v>
      </c>
      <c r="T95" s="213">
        <f>IF('Indicator Date hidden'!U96="x","x",$T$2-'Indicator Date hidden'!U96)</f>
        <v>0</v>
      </c>
      <c r="U95" s="213" t="str">
        <f>IF('Indicator Date hidden'!V96="x","x",$U$2-'Indicator Date hidden'!V96)</f>
        <v>x</v>
      </c>
      <c r="V95" s="213">
        <f>IF('Indicator Date hidden'!W96="x","x",$V$2-'Indicator Date hidden'!W96)</f>
        <v>0</v>
      </c>
      <c r="W95" s="213" t="str">
        <f>IF('Indicator Date hidden'!X96="x","x",$W$2-'Indicator Date hidden'!X96)</f>
        <v>x</v>
      </c>
      <c r="X95" s="213">
        <f>IF('Indicator Date hidden'!Y96="x","x",$X$2-'Indicator Date hidden'!Y96)</f>
        <v>2</v>
      </c>
      <c r="Y95" s="213">
        <f>IF('Indicator Date hidden'!Z96="x","x",$Y$2-'Indicator Date hidden'!Z96)</f>
        <v>0</v>
      </c>
      <c r="Z95" s="213">
        <f>IF('Indicator Date hidden'!AA96="x","x",$Z$2-'Indicator Date hidden'!AA96)</f>
        <v>0</v>
      </c>
      <c r="AA95" s="213" t="str">
        <f>IF('Indicator Date hidden'!AB96="x","x",$AA$2-'Indicator Date hidden'!AB96)</f>
        <v>x</v>
      </c>
      <c r="AB95" s="213">
        <f>IF('Indicator Date hidden'!AC96="x","x",$AB$2-'Indicator Date hidden'!AC96)</f>
        <v>0</v>
      </c>
      <c r="AC95" s="213">
        <f>IF('Indicator Date hidden'!AD96="x","x",$AC$2-'Indicator Date hidden'!AD96)</f>
        <v>0</v>
      </c>
      <c r="AD95" s="213" t="str">
        <f>IF('Indicator Date hidden'!AE96="x","x",$AD$2-'Indicator Date hidden'!AE96)</f>
        <v>x</v>
      </c>
      <c r="AE95" s="213">
        <f>IF('Indicator Date hidden'!AF96="x","x",$AE$2-'Indicator Date hidden'!AF96)</f>
        <v>0</v>
      </c>
      <c r="AF95" s="213">
        <f>IF('Indicator Date hidden'!AG96="x","x",$AF$2-'Indicator Date hidden'!AG96)</f>
        <v>1</v>
      </c>
      <c r="AG95" s="213">
        <f>IF('Indicator Date hidden'!AH96="x","x",$AG$2-'Indicator Date hidden'!AH96)</f>
        <v>0</v>
      </c>
      <c r="AH95" s="213">
        <f>IF('Indicator Date hidden'!AI96="x","x",$AH$2-'Indicator Date hidden'!AI96)</f>
        <v>0</v>
      </c>
      <c r="AI95" s="213">
        <f>IF('Indicator Date hidden'!AJ96="x","x",$AI$2-'Indicator Date hidden'!AJ96)</f>
        <v>0</v>
      </c>
      <c r="AJ95" s="213" t="str">
        <f>IF('Indicator Date hidden'!AK96="x","x",$AJ$2-'Indicator Date hidden'!AK96)</f>
        <v>x</v>
      </c>
      <c r="AK95" s="213">
        <f>IF('Indicator Date hidden'!AL96="x","x",$AK$2-'Indicator Date hidden'!AL96)</f>
        <v>1</v>
      </c>
      <c r="AL95" s="213">
        <f>IF('Indicator Date hidden'!AM96="x","x",$AL$2-'Indicator Date hidden'!AM96)</f>
        <v>0</v>
      </c>
      <c r="AM95" s="213">
        <f>IF('Indicator Date hidden'!AN96="x","x",$AM$2-'Indicator Date hidden'!AN96)</f>
        <v>0</v>
      </c>
      <c r="AN95" s="213">
        <f>IF('Indicator Date hidden'!AO96="x","x",$AN$2-'Indicator Date hidden'!AO96)</f>
        <v>0</v>
      </c>
      <c r="AO95" s="213">
        <f>IF('Indicator Date hidden'!AP96="x","x",$AO$2-'Indicator Date hidden'!AP96)</f>
        <v>0</v>
      </c>
      <c r="AP95" s="213">
        <f>IF('Indicator Date hidden'!AQ96="x","x",$AP$2-'Indicator Date hidden'!AQ96)</f>
        <v>0</v>
      </c>
      <c r="AQ95" s="213" t="str">
        <f>IF('Indicator Date hidden'!AR96="x","x",$AQ$2-'Indicator Date hidden'!AR96)</f>
        <v>x</v>
      </c>
      <c r="AR95" s="213">
        <f>IF('Indicator Date hidden'!AS96="x","x",$AR$2-'Indicator Date hidden'!AS96)</f>
        <v>0</v>
      </c>
      <c r="AS95" s="213">
        <f>IF('Indicator Date hidden'!AT96="x","x",$AS$2-'Indicator Date hidden'!AT96)</f>
        <v>0</v>
      </c>
      <c r="AT95" s="213">
        <f>IF('Indicator Date hidden'!AU96="x","x",$AT$2-'Indicator Date hidden'!AU96)</f>
        <v>0</v>
      </c>
      <c r="AU95" s="213">
        <f>IF('Indicator Date hidden'!AV96="x","x",$AU$2-'Indicator Date hidden'!AV96)</f>
        <v>3</v>
      </c>
      <c r="AV95" s="213">
        <f>IF('Indicator Date hidden'!AW96="x","x",$AV$2-'Indicator Date hidden'!AW96)</f>
        <v>0</v>
      </c>
      <c r="AW95" s="213">
        <f>IF('Indicator Date hidden'!AX96="x","x",$AW$2-'Indicator Date hidden'!AX96)</f>
        <v>0</v>
      </c>
      <c r="AX95" s="213">
        <f>IF('Indicator Date hidden'!AY96="x","x",$AX$2-'Indicator Date hidden'!AY96)</f>
        <v>0</v>
      </c>
      <c r="AY95" s="213">
        <f>IF('Indicator Date hidden'!AZ96="x","x",$AY$2-'Indicator Date hidden'!AZ96)</f>
        <v>0</v>
      </c>
      <c r="AZ95" s="213">
        <f>IF('Indicator Date hidden'!BA96="x","x",$AZ$2-'Indicator Date hidden'!BA96)</f>
        <v>0</v>
      </c>
      <c r="BA95">
        <f t="shared" si="10"/>
        <v>7</v>
      </c>
      <c r="BB95" s="21">
        <f t="shared" si="11"/>
        <v>0.15909090909090909</v>
      </c>
      <c r="BC95">
        <f t="shared" si="12"/>
        <v>4</v>
      </c>
      <c r="BD95" s="21">
        <f t="shared" si="13"/>
        <v>0.56178214065037613</v>
      </c>
      <c r="BE95" s="283">
        <f t="shared" si="14"/>
        <v>0</v>
      </c>
    </row>
    <row r="96" spans="1:57" x14ac:dyDescent="0.35">
      <c r="A96" t="s">
        <v>8376</v>
      </c>
      <c r="B96" s="213">
        <f>IF('Indicator Date hidden'!C97="x","x",$B$2-'Indicator Date hidden'!C97)</f>
        <v>0</v>
      </c>
      <c r="C96" s="213">
        <f>IF('Indicator Date hidden'!D97="x","x",$C$2-'Indicator Date hidden'!D97)</f>
        <v>0</v>
      </c>
      <c r="D96" s="213">
        <f>IF('Indicator Date hidden'!E97="x","x",$D$2-'Indicator Date hidden'!E97)</f>
        <v>0</v>
      </c>
      <c r="E96" s="213">
        <f>IF('Indicator Date hidden'!F97="x","x",$E$2-'Indicator Date hidden'!F97)</f>
        <v>0</v>
      </c>
      <c r="F96" s="213">
        <f>IF('Indicator Date hidden'!G97="x","x",$F$2-'Indicator Date hidden'!G97)</f>
        <v>0</v>
      </c>
      <c r="G96" s="213">
        <f>IF('Indicator Date hidden'!H97="x","x",$G$2-'Indicator Date hidden'!H97)</f>
        <v>0</v>
      </c>
      <c r="H96" s="213">
        <f>IF('Indicator Date hidden'!I97="x","x",$H$2-'Indicator Date hidden'!I97)</f>
        <v>0</v>
      </c>
      <c r="I96" s="213">
        <f>IF('Indicator Date hidden'!J97="x","x",$I$2-'Indicator Date hidden'!J97)</f>
        <v>0</v>
      </c>
      <c r="J96" s="213">
        <f>IF('Indicator Date hidden'!K97="x","x",$J$2-'Indicator Date hidden'!K97)</f>
        <v>0</v>
      </c>
      <c r="K96" s="213">
        <f>IF('Indicator Date hidden'!L97="x","x",$K$2-'Indicator Date hidden'!L97)</f>
        <v>0</v>
      </c>
      <c r="L96" s="213">
        <f>IF('Indicator Date hidden'!M97="x","x",$L$2-'Indicator Date hidden'!M97)</f>
        <v>0</v>
      </c>
      <c r="M96" s="213">
        <f>IF('Indicator Date hidden'!N97="x","x",$M$2-'Indicator Date hidden'!N97)</f>
        <v>0</v>
      </c>
      <c r="N96" s="213">
        <f>IF('Indicator Date hidden'!O97="x","x",$N$2-'Indicator Date hidden'!O97)</f>
        <v>0</v>
      </c>
      <c r="O96" s="213">
        <f>IF('Indicator Date hidden'!P97="x","x",$O$2-'Indicator Date hidden'!P97)</f>
        <v>0</v>
      </c>
      <c r="P96" s="213">
        <f>IF('Indicator Date hidden'!Q97="x","x",$P$2-'Indicator Date hidden'!Q97)</f>
        <v>0</v>
      </c>
      <c r="Q96" s="213" t="str">
        <f>IF('Indicator Date hidden'!R97="x","x",$Q$2-'Indicator Date hidden'!R97)</f>
        <v>x</v>
      </c>
      <c r="R96" s="213">
        <f>IF('Indicator Date hidden'!S97="x","x",$R$2-'Indicator Date hidden'!S97)</f>
        <v>0</v>
      </c>
      <c r="S96" s="213">
        <f>IF('Indicator Date hidden'!T97="x","x",$S$2-'Indicator Date hidden'!T97)</f>
        <v>0</v>
      </c>
      <c r="T96" s="213">
        <f>IF('Indicator Date hidden'!U97="x","x",$T$2-'Indicator Date hidden'!U97)</f>
        <v>0</v>
      </c>
      <c r="U96" s="213">
        <f>IF('Indicator Date hidden'!V97="x","x",$U$2-'Indicator Date hidden'!V97)</f>
        <v>0</v>
      </c>
      <c r="V96" s="213">
        <f>IF('Indicator Date hidden'!W97="x","x",$V$2-'Indicator Date hidden'!W97)</f>
        <v>0</v>
      </c>
      <c r="W96" s="213">
        <f>IF('Indicator Date hidden'!X97="x","x",$W$2-'Indicator Date hidden'!X97)</f>
        <v>10</v>
      </c>
      <c r="X96" s="213">
        <f>IF('Indicator Date hidden'!Y97="x","x",$X$2-'Indicator Date hidden'!Y97)</f>
        <v>3</v>
      </c>
      <c r="Y96" s="213">
        <f>IF('Indicator Date hidden'!Z97="x","x",$Y$2-'Indicator Date hidden'!Z97)</f>
        <v>0</v>
      </c>
      <c r="Z96" s="213">
        <f>IF('Indicator Date hidden'!AA97="x","x",$Z$2-'Indicator Date hidden'!AA97)</f>
        <v>0</v>
      </c>
      <c r="AA96" s="213">
        <f>IF('Indicator Date hidden'!AB97="x","x",$AA$2-'Indicator Date hidden'!AB97)</f>
        <v>0</v>
      </c>
      <c r="AB96" s="213">
        <f>IF('Indicator Date hidden'!AC97="x","x",$AB$2-'Indicator Date hidden'!AC97)</f>
        <v>0</v>
      </c>
      <c r="AC96" s="213">
        <f>IF('Indicator Date hidden'!AD97="x","x",$AC$2-'Indicator Date hidden'!AD97)</f>
        <v>0</v>
      </c>
      <c r="AD96" s="213" t="str">
        <f>IF('Indicator Date hidden'!AE97="x","x",$AD$2-'Indicator Date hidden'!AE97)</f>
        <v>x</v>
      </c>
      <c r="AE96" s="213">
        <f>IF('Indicator Date hidden'!AF97="x","x",$AE$2-'Indicator Date hidden'!AF97)</f>
        <v>0</v>
      </c>
      <c r="AF96" s="213" t="str">
        <f>IF('Indicator Date hidden'!AG97="x","x",$AF$2-'Indicator Date hidden'!AG97)</f>
        <v>x</v>
      </c>
      <c r="AG96" s="213">
        <f>IF('Indicator Date hidden'!AH97="x","x",$AG$2-'Indicator Date hidden'!AH97)</f>
        <v>0</v>
      </c>
      <c r="AH96" s="213">
        <f>IF('Indicator Date hidden'!AI97="x","x",$AH$2-'Indicator Date hidden'!AI97)</f>
        <v>0</v>
      </c>
      <c r="AI96" s="213">
        <f>IF('Indicator Date hidden'!AJ97="x","x",$AI$2-'Indicator Date hidden'!AJ97)</f>
        <v>0</v>
      </c>
      <c r="AJ96" s="213">
        <f>IF('Indicator Date hidden'!AK97="x","x",$AJ$2-'Indicator Date hidden'!AK97)</f>
        <v>1</v>
      </c>
      <c r="AK96" s="213">
        <f>IF('Indicator Date hidden'!AL97="x","x",$AK$2-'Indicator Date hidden'!AL97)</f>
        <v>0</v>
      </c>
      <c r="AL96" s="213">
        <f>IF('Indicator Date hidden'!AM97="x","x",$AL$2-'Indicator Date hidden'!AM97)</f>
        <v>0</v>
      </c>
      <c r="AM96" s="213">
        <f>IF('Indicator Date hidden'!AN97="x","x",$AM$2-'Indicator Date hidden'!AN97)</f>
        <v>0</v>
      </c>
      <c r="AN96" s="213">
        <f>IF('Indicator Date hidden'!AO97="x","x",$AN$2-'Indicator Date hidden'!AO97)</f>
        <v>0</v>
      </c>
      <c r="AO96" s="213" t="str">
        <f>IF('Indicator Date hidden'!AP97="x","x",$AO$2-'Indicator Date hidden'!AP97)</f>
        <v>x</v>
      </c>
      <c r="AP96" s="213" t="str">
        <f>IF('Indicator Date hidden'!AQ97="x","x",$AP$2-'Indicator Date hidden'!AQ97)</f>
        <v>x</v>
      </c>
      <c r="AQ96" s="213">
        <f>IF('Indicator Date hidden'!AR97="x","x",$AQ$2-'Indicator Date hidden'!AR97)</f>
        <v>0</v>
      </c>
      <c r="AR96" s="213">
        <f>IF('Indicator Date hidden'!AS97="x","x",$AR$2-'Indicator Date hidden'!AS97)</f>
        <v>0</v>
      </c>
      <c r="AS96" s="213">
        <f>IF('Indicator Date hidden'!AT97="x","x",$AS$2-'Indicator Date hidden'!AT97)</f>
        <v>0</v>
      </c>
      <c r="AT96" s="213">
        <f>IF('Indicator Date hidden'!AU97="x","x",$AT$2-'Indicator Date hidden'!AU97)</f>
        <v>0</v>
      </c>
      <c r="AU96" s="213">
        <f>IF('Indicator Date hidden'!AV97="x","x",$AU$2-'Indicator Date hidden'!AV97)</f>
        <v>7</v>
      </c>
      <c r="AV96" s="213">
        <f>IF('Indicator Date hidden'!AW97="x","x",$AV$2-'Indicator Date hidden'!AW97)</f>
        <v>0</v>
      </c>
      <c r="AW96" s="213">
        <f>IF('Indicator Date hidden'!AX97="x","x",$AW$2-'Indicator Date hidden'!AX97)</f>
        <v>0</v>
      </c>
      <c r="AX96" s="213">
        <f>IF('Indicator Date hidden'!AY97="x","x",$AX$2-'Indicator Date hidden'!AY97)</f>
        <v>0</v>
      </c>
      <c r="AY96" s="213">
        <f>IF('Indicator Date hidden'!AZ97="x","x",$AY$2-'Indicator Date hidden'!AZ97)</f>
        <v>0</v>
      </c>
      <c r="AZ96" s="213">
        <f>IF('Indicator Date hidden'!BA97="x","x",$AZ$2-'Indicator Date hidden'!BA97)</f>
        <v>0</v>
      </c>
      <c r="BA96">
        <f t="shared" si="10"/>
        <v>21</v>
      </c>
      <c r="BB96" s="21">
        <f t="shared" si="11"/>
        <v>0.45652173913043476</v>
      </c>
      <c r="BC96">
        <f t="shared" si="12"/>
        <v>4</v>
      </c>
      <c r="BD96" s="21">
        <f t="shared" si="13"/>
        <v>1.8022512701706603</v>
      </c>
      <c r="BE96" s="283">
        <f t="shared" si="14"/>
        <v>0</v>
      </c>
    </row>
    <row r="97" spans="1:57" x14ac:dyDescent="0.35">
      <c r="A97" t="s">
        <v>8385</v>
      </c>
      <c r="B97" s="213">
        <f>IF('Indicator Date hidden'!C98="x","x",$B$2-'Indicator Date hidden'!C98)</f>
        <v>0</v>
      </c>
      <c r="C97" s="213">
        <f>IF('Indicator Date hidden'!D98="x","x",$C$2-'Indicator Date hidden'!D98)</f>
        <v>0</v>
      </c>
      <c r="D97" s="213">
        <f>IF('Indicator Date hidden'!E98="x","x",$D$2-'Indicator Date hidden'!E98)</f>
        <v>0</v>
      </c>
      <c r="E97" s="213">
        <f>IF('Indicator Date hidden'!F98="x","x",$E$2-'Indicator Date hidden'!F98)</f>
        <v>0</v>
      </c>
      <c r="F97" s="213">
        <f>IF('Indicator Date hidden'!G98="x","x",$F$2-'Indicator Date hidden'!G98)</f>
        <v>0</v>
      </c>
      <c r="G97" s="213">
        <f>IF('Indicator Date hidden'!H98="x","x",$G$2-'Indicator Date hidden'!H98)</f>
        <v>0</v>
      </c>
      <c r="H97" s="213">
        <f>IF('Indicator Date hidden'!I98="x","x",$H$2-'Indicator Date hidden'!I98)</f>
        <v>0</v>
      </c>
      <c r="I97" s="213">
        <f>IF('Indicator Date hidden'!J98="x","x",$I$2-'Indicator Date hidden'!J98)</f>
        <v>0</v>
      </c>
      <c r="J97" s="213">
        <f>IF('Indicator Date hidden'!K98="x","x",$J$2-'Indicator Date hidden'!K98)</f>
        <v>0</v>
      </c>
      <c r="K97" s="213">
        <f>IF('Indicator Date hidden'!L98="x","x",$K$2-'Indicator Date hidden'!L98)</f>
        <v>0</v>
      </c>
      <c r="L97" s="213">
        <f>IF('Indicator Date hidden'!M98="x","x",$L$2-'Indicator Date hidden'!M98)</f>
        <v>0</v>
      </c>
      <c r="M97" s="213">
        <f>IF('Indicator Date hidden'!N98="x","x",$M$2-'Indicator Date hidden'!N98)</f>
        <v>0</v>
      </c>
      <c r="N97" s="213">
        <f>IF('Indicator Date hidden'!O98="x","x",$N$2-'Indicator Date hidden'!O98)</f>
        <v>0</v>
      </c>
      <c r="O97" s="213">
        <f>IF('Indicator Date hidden'!P98="x","x",$O$2-'Indicator Date hidden'!P98)</f>
        <v>0</v>
      </c>
      <c r="P97" s="213">
        <f>IF('Indicator Date hidden'!Q98="x","x",$P$2-'Indicator Date hidden'!Q98)</f>
        <v>0</v>
      </c>
      <c r="Q97" s="213">
        <f>IF('Indicator Date hidden'!R98="x","x",$Q$2-'Indicator Date hidden'!R98)</f>
        <v>5</v>
      </c>
      <c r="R97" s="213">
        <f>IF('Indicator Date hidden'!S98="x","x",$R$2-'Indicator Date hidden'!S98)</f>
        <v>0</v>
      </c>
      <c r="S97" s="213">
        <f>IF('Indicator Date hidden'!T98="x","x",$S$2-'Indicator Date hidden'!T98)</f>
        <v>0</v>
      </c>
      <c r="T97" s="213">
        <f>IF('Indicator Date hidden'!U98="x","x",$T$2-'Indicator Date hidden'!U98)</f>
        <v>0</v>
      </c>
      <c r="U97" s="213">
        <f>IF('Indicator Date hidden'!V98="x","x",$U$2-'Indicator Date hidden'!V98)</f>
        <v>0</v>
      </c>
      <c r="V97" s="213">
        <f>IF('Indicator Date hidden'!W98="x","x",$V$2-'Indicator Date hidden'!W98)</f>
        <v>0</v>
      </c>
      <c r="W97" s="213">
        <f>IF('Indicator Date hidden'!X98="x","x",$W$2-'Indicator Date hidden'!X98)</f>
        <v>0</v>
      </c>
      <c r="X97" s="213" t="str">
        <f>IF('Indicator Date hidden'!Y98="x","x",$X$2-'Indicator Date hidden'!Y98)</f>
        <v>x</v>
      </c>
      <c r="Y97" s="213">
        <f>IF('Indicator Date hidden'!Z98="x","x",$Y$2-'Indicator Date hidden'!Z98)</f>
        <v>0</v>
      </c>
      <c r="Z97" s="213">
        <f>IF('Indicator Date hidden'!AA98="x","x",$Z$2-'Indicator Date hidden'!AA98)</f>
        <v>0</v>
      </c>
      <c r="AA97" s="213">
        <f>IF('Indicator Date hidden'!AB98="x","x",$AA$2-'Indicator Date hidden'!AB98)</f>
        <v>0</v>
      </c>
      <c r="AB97" s="213">
        <f>IF('Indicator Date hidden'!AC98="x","x",$AB$2-'Indicator Date hidden'!AC98)</f>
        <v>0</v>
      </c>
      <c r="AC97" s="213">
        <f>IF('Indicator Date hidden'!AD98="x","x",$AC$2-'Indicator Date hidden'!AD98)</f>
        <v>0</v>
      </c>
      <c r="AD97" s="213" t="str">
        <f>IF('Indicator Date hidden'!AE98="x","x",$AD$2-'Indicator Date hidden'!AE98)</f>
        <v>x</v>
      </c>
      <c r="AE97" s="213">
        <f>IF('Indicator Date hidden'!AF98="x","x",$AE$2-'Indicator Date hidden'!AF98)</f>
        <v>0</v>
      </c>
      <c r="AF97" s="213">
        <f>IF('Indicator Date hidden'!AG98="x","x",$AF$2-'Indicator Date hidden'!AG98)</f>
        <v>3</v>
      </c>
      <c r="AG97" s="213">
        <f>IF('Indicator Date hidden'!AH98="x","x",$AG$2-'Indicator Date hidden'!AH98)</f>
        <v>0</v>
      </c>
      <c r="AH97" s="213">
        <f>IF('Indicator Date hidden'!AI98="x","x",$AH$2-'Indicator Date hidden'!AI98)</f>
        <v>0</v>
      </c>
      <c r="AI97" s="213">
        <f>IF('Indicator Date hidden'!AJ98="x","x",$AI$2-'Indicator Date hidden'!AJ98)</f>
        <v>0</v>
      </c>
      <c r="AJ97" s="213" t="str">
        <f>IF('Indicator Date hidden'!AK98="x","x",$AJ$2-'Indicator Date hidden'!AK98)</f>
        <v>x</v>
      </c>
      <c r="AK97" s="213">
        <f>IF('Indicator Date hidden'!AL98="x","x",$AK$2-'Indicator Date hidden'!AL98)</f>
        <v>1</v>
      </c>
      <c r="AL97" s="213">
        <f>IF('Indicator Date hidden'!AM98="x","x",$AL$2-'Indicator Date hidden'!AM98)</f>
        <v>0</v>
      </c>
      <c r="AM97" s="213">
        <f>IF('Indicator Date hidden'!AN98="x","x",$AM$2-'Indicator Date hidden'!AN98)</f>
        <v>0</v>
      </c>
      <c r="AN97" s="213">
        <f>IF('Indicator Date hidden'!AO98="x","x",$AN$2-'Indicator Date hidden'!AO98)</f>
        <v>0</v>
      </c>
      <c r="AO97" s="213">
        <f>IF('Indicator Date hidden'!AP98="x","x",$AO$2-'Indicator Date hidden'!AP98)</f>
        <v>0</v>
      </c>
      <c r="AP97" s="213">
        <f>IF('Indicator Date hidden'!AQ98="x","x",$AP$2-'Indicator Date hidden'!AQ98)</f>
        <v>0</v>
      </c>
      <c r="AQ97" s="213">
        <f>IF('Indicator Date hidden'!AR98="x","x",$AQ$2-'Indicator Date hidden'!AR98)</f>
        <v>0</v>
      </c>
      <c r="AR97" s="213">
        <f>IF('Indicator Date hidden'!AS98="x","x",$AR$2-'Indicator Date hidden'!AS98)</f>
        <v>0</v>
      </c>
      <c r="AS97" s="213">
        <f>IF('Indicator Date hidden'!AT98="x","x",$AS$2-'Indicator Date hidden'!AT98)</f>
        <v>0</v>
      </c>
      <c r="AT97" s="213">
        <f>IF('Indicator Date hidden'!AU98="x","x",$AT$2-'Indicator Date hidden'!AU98)</f>
        <v>0</v>
      </c>
      <c r="AU97" s="213">
        <f>IF('Indicator Date hidden'!AV98="x","x",$AU$2-'Indicator Date hidden'!AV98)</f>
        <v>5</v>
      </c>
      <c r="AV97" s="213">
        <f>IF('Indicator Date hidden'!AW98="x","x",$AV$2-'Indicator Date hidden'!AW98)</f>
        <v>0</v>
      </c>
      <c r="AW97" s="213">
        <f>IF('Indicator Date hidden'!AX98="x","x",$AW$2-'Indicator Date hidden'!AX98)</f>
        <v>0</v>
      </c>
      <c r="AX97" s="213">
        <f>IF('Indicator Date hidden'!AY98="x","x",$AX$2-'Indicator Date hidden'!AY98)</f>
        <v>0</v>
      </c>
      <c r="AY97" s="213">
        <f>IF('Indicator Date hidden'!AZ98="x","x",$AY$2-'Indicator Date hidden'!AZ98)</f>
        <v>0</v>
      </c>
      <c r="AZ97" s="213">
        <f>IF('Indicator Date hidden'!BA98="x","x",$AZ$2-'Indicator Date hidden'!BA98)</f>
        <v>0</v>
      </c>
      <c r="BA97">
        <f t="shared" si="10"/>
        <v>14</v>
      </c>
      <c r="BB97" s="21">
        <f t="shared" si="11"/>
        <v>0.29166666666666669</v>
      </c>
      <c r="BC97">
        <f t="shared" si="12"/>
        <v>4</v>
      </c>
      <c r="BD97" s="21">
        <f t="shared" si="13"/>
        <v>1.0793194872490515</v>
      </c>
      <c r="BE97" s="283">
        <f t="shared" si="14"/>
        <v>0</v>
      </c>
    </row>
    <row r="98" spans="1:57" x14ac:dyDescent="0.35">
      <c r="A98" t="s">
        <v>8378</v>
      </c>
      <c r="B98" s="213">
        <f>IF('Indicator Date hidden'!C99="x","x",$B$2-'Indicator Date hidden'!C99)</f>
        <v>0</v>
      </c>
      <c r="C98" s="213">
        <f>IF('Indicator Date hidden'!D99="x","x",$C$2-'Indicator Date hidden'!D99)</f>
        <v>0</v>
      </c>
      <c r="D98" s="213">
        <f>IF('Indicator Date hidden'!E99="x","x",$D$2-'Indicator Date hidden'!E99)</f>
        <v>0</v>
      </c>
      <c r="E98" s="213">
        <f>IF('Indicator Date hidden'!F99="x","x",$E$2-'Indicator Date hidden'!F99)</f>
        <v>0</v>
      </c>
      <c r="F98" s="213">
        <f>IF('Indicator Date hidden'!G99="x","x",$F$2-'Indicator Date hidden'!G99)</f>
        <v>0</v>
      </c>
      <c r="G98" s="213">
        <f>IF('Indicator Date hidden'!H99="x","x",$G$2-'Indicator Date hidden'!H99)</f>
        <v>0</v>
      </c>
      <c r="H98" s="213">
        <f>IF('Indicator Date hidden'!I99="x","x",$H$2-'Indicator Date hidden'!I99)</f>
        <v>0</v>
      </c>
      <c r="I98" s="213">
        <f>IF('Indicator Date hidden'!J99="x","x",$I$2-'Indicator Date hidden'!J99)</f>
        <v>0</v>
      </c>
      <c r="J98" s="213">
        <f>IF('Indicator Date hidden'!K99="x","x",$J$2-'Indicator Date hidden'!K99)</f>
        <v>0</v>
      </c>
      <c r="K98" s="213">
        <f>IF('Indicator Date hidden'!L99="x","x",$K$2-'Indicator Date hidden'!L99)</f>
        <v>0</v>
      </c>
      <c r="L98" s="213">
        <f>IF('Indicator Date hidden'!M99="x","x",$L$2-'Indicator Date hidden'!M99)</f>
        <v>0</v>
      </c>
      <c r="M98" s="213">
        <f>IF('Indicator Date hidden'!N99="x","x",$M$2-'Indicator Date hidden'!N99)</f>
        <v>0</v>
      </c>
      <c r="N98" s="213">
        <f>IF('Indicator Date hidden'!O99="x","x",$N$2-'Indicator Date hidden'!O99)</f>
        <v>0</v>
      </c>
      <c r="O98" s="213">
        <f>IF('Indicator Date hidden'!P99="x","x",$O$2-'Indicator Date hidden'!P99)</f>
        <v>0</v>
      </c>
      <c r="P98" s="213">
        <f>IF('Indicator Date hidden'!Q99="x","x",$P$2-'Indicator Date hidden'!Q99)</f>
        <v>0</v>
      </c>
      <c r="Q98" s="213">
        <f>IF('Indicator Date hidden'!R99="x","x",$Q$2-'Indicator Date hidden'!R99)</f>
        <v>1</v>
      </c>
      <c r="R98" s="213">
        <f>IF('Indicator Date hidden'!S99="x","x",$R$2-'Indicator Date hidden'!S99)</f>
        <v>0</v>
      </c>
      <c r="S98" s="213">
        <f>IF('Indicator Date hidden'!T99="x","x",$S$2-'Indicator Date hidden'!T99)</f>
        <v>0</v>
      </c>
      <c r="T98" s="213">
        <f>IF('Indicator Date hidden'!U99="x","x",$T$2-'Indicator Date hidden'!U99)</f>
        <v>0</v>
      </c>
      <c r="U98" s="213">
        <f>IF('Indicator Date hidden'!V99="x","x",$U$2-'Indicator Date hidden'!V99)</f>
        <v>0</v>
      </c>
      <c r="V98" s="213">
        <f>IF('Indicator Date hidden'!W99="x","x",$V$2-'Indicator Date hidden'!W99)</f>
        <v>0</v>
      </c>
      <c r="W98" s="213">
        <f>IF('Indicator Date hidden'!X99="x","x",$W$2-'Indicator Date hidden'!X99)</f>
        <v>1</v>
      </c>
      <c r="X98" s="213">
        <f>IF('Indicator Date hidden'!Y99="x","x",$X$2-'Indicator Date hidden'!Y99)</f>
        <v>4</v>
      </c>
      <c r="Y98" s="213">
        <f>IF('Indicator Date hidden'!Z99="x","x",$Y$2-'Indicator Date hidden'!Z99)</f>
        <v>0</v>
      </c>
      <c r="Z98" s="213">
        <f>IF('Indicator Date hidden'!AA99="x","x",$Z$2-'Indicator Date hidden'!AA99)</f>
        <v>0</v>
      </c>
      <c r="AA98" s="213">
        <f>IF('Indicator Date hidden'!AB99="x","x",$AA$2-'Indicator Date hidden'!AB99)</f>
        <v>0</v>
      </c>
      <c r="AB98" s="213">
        <f>IF('Indicator Date hidden'!AC99="x","x",$AB$2-'Indicator Date hidden'!AC99)</f>
        <v>0</v>
      </c>
      <c r="AC98" s="213">
        <f>IF('Indicator Date hidden'!AD99="x","x",$AC$2-'Indicator Date hidden'!AD99)</f>
        <v>0</v>
      </c>
      <c r="AD98" s="213">
        <f>IF('Indicator Date hidden'!AE99="x","x",$AD$2-'Indicator Date hidden'!AE99)</f>
        <v>0</v>
      </c>
      <c r="AE98" s="213">
        <f>IF('Indicator Date hidden'!AF99="x","x",$AE$2-'Indicator Date hidden'!AF99)</f>
        <v>0</v>
      </c>
      <c r="AF98" s="213">
        <f>IF('Indicator Date hidden'!AG99="x","x",$AF$2-'Indicator Date hidden'!AG99)</f>
        <v>6</v>
      </c>
      <c r="AG98" s="213">
        <f>IF('Indicator Date hidden'!AH99="x","x",$AG$2-'Indicator Date hidden'!AH99)</f>
        <v>0</v>
      </c>
      <c r="AH98" s="213">
        <f>IF('Indicator Date hidden'!AI99="x","x",$AH$2-'Indicator Date hidden'!AI99)</f>
        <v>0</v>
      </c>
      <c r="AI98" s="213">
        <f>IF('Indicator Date hidden'!AJ99="x","x",$AI$2-'Indicator Date hidden'!AJ99)</f>
        <v>0</v>
      </c>
      <c r="AJ98" s="213" t="str">
        <f>IF('Indicator Date hidden'!AK99="x","x",$AJ$2-'Indicator Date hidden'!AK99)</f>
        <v>x</v>
      </c>
      <c r="AK98" s="213">
        <f>IF('Indicator Date hidden'!AL99="x","x",$AK$2-'Indicator Date hidden'!AL99)</f>
        <v>0</v>
      </c>
      <c r="AL98" s="213">
        <f>IF('Indicator Date hidden'!AM99="x","x",$AL$2-'Indicator Date hidden'!AM99)</f>
        <v>0</v>
      </c>
      <c r="AM98" s="213">
        <f>IF('Indicator Date hidden'!AN99="x","x",$AM$2-'Indicator Date hidden'!AN99)</f>
        <v>0</v>
      </c>
      <c r="AN98" s="213">
        <f>IF('Indicator Date hidden'!AO99="x","x",$AN$2-'Indicator Date hidden'!AO99)</f>
        <v>0</v>
      </c>
      <c r="AO98" s="213" t="str">
        <f>IF('Indicator Date hidden'!AP99="x","x",$AO$2-'Indicator Date hidden'!AP99)</f>
        <v>x</v>
      </c>
      <c r="AP98" s="213" t="str">
        <f>IF('Indicator Date hidden'!AQ99="x","x",$AP$2-'Indicator Date hidden'!AQ99)</f>
        <v>x</v>
      </c>
      <c r="AQ98" s="213" t="str">
        <f>IF('Indicator Date hidden'!AR99="x","x",$AQ$2-'Indicator Date hidden'!AR99)</f>
        <v>x</v>
      </c>
      <c r="AR98" s="213">
        <f>IF('Indicator Date hidden'!AS99="x","x",$AR$2-'Indicator Date hidden'!AS99)</f>
        <v>0</v>
      </c>
      <c r="AS98" s="213">
        <f>IF('Indicator Date hidden'!AT99="x","x",$AS$2-'Indicator Date hidden'!AT99)</f>
        <v>0</v>
      </c>
      <c r="AT98" s="213">
        <f>IF('Indicator Date hidden'!AU99="x","x",$AT$2-'Indicator Date hidden'!AU99)</f>
        <v>0</v>
      </c>
      <c r="AU98" s="213">
        <f>IF('Indicator Date hidden'!AV99="x","x",$AU$2-'Indicator Date hidden'!AV99)</f>
        <v>7</v>
      </c>
      <c r="AV98" s="213">
        <f>IF('Indicator Date hidden'!AW99="x","x",$AV$2-'Indicator Date hidden'!AW99)</f>
        <v>0</v>
      </c>
      <c r="AW98" s="213">
        <f>IF('Indicator Date hidden'!AX99="x","x",$AW$2-'Indicator Date hidden'!AX99)</f>
        <v>0</v>
      </c>
      <c r="AX98" s="213">
        <f>IF('Indicator Date hidden'!AY99="x","x",$AX$2-'Indicator Date hidden'!AY99)</f>
        <v>0</v>
      </c>
      <c r="AY98" s="213">
        <f>IF('Indicator Date hidden'!AZ99="x","x",$AY$2-'Indicator Date hidden'!AZ99)</f>
        <v>0</v>
      </c>
      <c r="AZ98" s="213">
        <f>IF('Indicator Date hidden'!BA99="x","x",$AZ$2-'Indicator Date hidden'!BA99)</f>
        <v>0</v>
      </c>
      <c r="BA98">
        <f t="shared" si="10"/>
        <v>19</v>
      </c>
      <c r="BB98" s="21">
        <f t="shared" si="11"/>
        <v>0.40425531914893614</v>
      </c>
      <c r="BC98">
        <f t="shared" si="12"/>
        <v>5</v>
      </c>
      <c r="BD98" s="21">
        <f t="shared" si="13"/>
        <v>1.4241021728239582</v>
      </c>
      <c r="BE98" s="283">
        <f t="shared" si="14"/>
        <v>0</v>
      </c>
    </row>
    <row r="99" spans="1:57" x14ac:dyDescent="0.35">
      <c r="A99" t="s">
        <v>8379</v>
      </c>
      <c r="B99" s="213">
        <f>IF('Indicator Date hidden'!C100="x","x",$B$2-'Indicator Date hidden'!C100)</f>
        <v>0</v>
      </c>
      <c r="C99" s="213">
        <f>IF('Indicator Date hidden'!D100="x","x",$C$2-'Indicator Date hidden'!D100)</f>
        <v>0</v>
      </c>
      <c r="D99" s="213">
        <f>IF('Indicator Date hidden'!E100="x","x",$D$2-'Indicator Date hidden'!E100)</f>
        <v>0</v>
      </c>
      <c r="E99" s="213">
        <f>IF('Indicator Date hidden'!F100="x","x",$E$2-'Indicator Date hidden'!F100)</f>
        <v>0</v>
      </c>
      <c r="F99" s="213">
        <f>IF('Indicator Date hidden'!G100="x","x",$F$2-'Indicator Date hidden'!G100)</f>
        <v>0</v>
      </c>
      <c r="G99" s="213">
        <f>IF('Indicator Date hidden'!H100="x","x",$G$2-'Indicator Date hidden'!H100)</f>
        <v>0</v>
      </c>
      <c r="H99" s="213">
        <f>IF('Indicator Date hidden'!I100="x","x",$H$2-'Indicator Date hidden'!I100)</f>
        <v>0</v>
      </c>
      <c r="I99" s="213">
        <f>IF('Indicator Date hidden'!J100="x","x",$I$2-'Indicator Date hidden'!J100)</f>
        <v>0</v>
      </c>
      <c r="J99" s="213">
        <f>IF('Indicator Date hidden'!K100="x","x",$J$2-'Indicator Date hidden'!K100)</f>
        <v>0</v>
      </c>
      <c r="K99" s="213">
        <f>IF('Indicator Date hidden'!L100="x","x",$K$2-'Indicator Date hidden'!L100)</f>
        <v>0</v>
      </c>
      <c r="L99" s="213">
        <f>IF('Indicator Date hidden'!M100="x","x",$L$2-'Indicator Date hidden'!M100)</f>
        <v>0</v>
      </c>
      <c r="M99" s="213">
        <f>IF('Indicator Date hidden'!N100="x","x",$M$2-'Indicator Date hidden'!N100)</f>
        <v>0</v>
      </c>
      <c r="N99" s="213">
        <f>IF('Indicator Date hidden'!O100="x","x",$N$2-'Indicator Date hidden'!O100)</f>
        <v>0</v>
      </c>
      <c r="O99" s="213">
        <f>IF('Indicator Date hidden'!P100="x","x",$O$2-'Indicator Date hidden'!P100)</f>
        <v>0</v>
      </c>
      <c r="P99" s="213">
        <f>IF('Indicator Date hidden'!Q100="x","x",$P$2-'Indicator Date hidden'!Q100)</f>
        <v>0</v>
      </c>
      <c r="Q99" s="213">
        <f>IF('Indicator Date hidden'!R100="x","x",$Q$2-'Indicator Date hidden'!R100)</f>
        <v>7</v>
      </c>
      <c r="R99" s="213">
        <f>IF('Indicator Date hidden'!S100="x","x",$R$2-'Indicator Date hidden'!S100)</f>
        <v>0</v>
      </c>
      <c r="S99" s="213">
        <f>IF('Indicator Date hidden'!T100="x","x",$S$2-'Indicator Date hidden'!T100)</f>
        <v>0</v>
      </c>
      <c r="T99" s="213">
        <f>IF('Indicator Date hidden'!U100="x","x",$T$2-'Indicator Date hidden'!U100)</f>
        <v>0</v>
      </c>
      <c r="U99" s="213">
        <f>IF('Indicator Date hidden'!V100="x","x",$U$2-'Indicator Date hidden'!V100)</f>
        <v>0</v>
      </c>
      <c r="V99" s="213">
        <f>IF('Indicator Date hidden'!W100="x","x",$V$2-'Indicator Date hidden'!W100)</f>
        <v>0</v>
      </c>
      <c r="W99" s="213">
        <f>IF('Indicator Date hidden'!X100="x","x",$W$2-'Indicator Date hidden'!X100)</f>
        <v>7</v>
      </c>
      <c r="X99" s="213">
        <f>IF('Indicator Date hidden'!Y100="x","x",$X$2-'Indicator Date hidden'!Y100)</f>
        <v>4</v>
      </c>
      <c r="Y99" s="213">
        <f>IF('Indicator Date hidden'!Z100="x","x",$Y$2-'Indicator Date hidden'!Z100)</f>
        <v>0</v>
      </c>
      <c r="Z99" s="213">
        <f>IF('Indicator Date hidden'!AA100="x","x",$Z$2-'Indicator Date hidden'!AA100)</f>
        <v>0</v>
      </c>
      <c r="AA99" s="213" t="str">
        <f>IF('Indicator Date hidden'!AB100="x","x",$AA$2-'Indicator Date hidden'!AB100)</f>
        <v>x</v>
      </c>
      <c r="AB99" s="213">
        <f>IF('Indicator Date hidden'!AC100="x","x",$AB$2-'Indicator Date hidden'!AC100)</f>
        <v>0</v>
      </c>
      <c r="AC99" s="213">
        <f>IF('Indicator Date hidden'!AD100="x","x",$AC$2-'Indicator Date hidden'!AD100)</f>
        <v>0</v>
      </c>
      <c r="AD99" s="213" t="str">
        <f>IF('Indicator Date hidden'!AE100="x","x",$AD$2-'Indicator Date hidden'!AE100)</f>
        <v>x</v>
      </c>
      <c r="AE99" s="213">
        <f>IF('Indicator Date hidden'!AF100="x","x",$AE$2-'Indicator Date hidden'!AF100)</f>
        <v>0</v>
      </c>
      <c r="AF99" s="213" t="str">
        <f>IF('Indicator Date hidden'!AG100="x","x",$AF$2-'Indicator Date hidden'!AG100)</f>
        <v>x</v>
      </c>
      <c r="AG99" s="213">
        <f>IF('Indicator Date hidden'!AH100="x","x",$AG$2-'Indicator Date hidden'!AH100)</f>
        <v>0</v>
      </c>
      <c r="AH99" s="213">
        <f>IF('Indicator Date hidden'!AI100="x","x",$AH$2-'Indicator Date hidden'!AI100)</f>
        <v>0</v>
      </c>
      <c r="AI99" s="213">
        <f>IF('Indicator Date hidden'!AJ100="x","x",$AI$2-'Indicator Date hidden'!AJ100)</f>
        <v>0</v>
      </c>
      <c r="AJ99" s="213">
        <f>IF('Indicator Date hidden'!AK100="x","x",$AJ$2-'Indicator Date hidden'!AK100)</f>
        <v>0</v>
      </c>
      <c r="AK99" s="213">
        <f>IF('Indicator Date hidden'!AL100="x","x",$AK$2-'Indicator Date hidden'!AL100)</f>
        <v>1</v>
      </c>
      <c r="AL99" s="213">
        <f>IF('Indicator Date hidden'!AM100="x","x",$AL$2-'Indicator Date hidden'!AM100)</f>
        <v>0</v>
      </c>
      <c r="AM99" s="213">
        <f>IF('Indicator Date hidden'!AN100="x","x",$AM$2-'Indicator Date hidden'!AN100)</f>
        <v>0</v>
      </c>
      <c r="AN99" s="213">
        <f>IF('Indicator Date hidden'!AO100="x","x",$AN$2-'Indicator Date hidden'!AO100)</f>
        <v>0</v>
      </c>
      <c r="AO99" s="213" t="str">
        <f>IF('Indicator Date hidden'!AP100="x","x",$AO$2-'Indicator Date hidden'!AP100)</f>
        <v>x</v>
      </c>
      <c r="AP99" s="213" t="str">
        <f>IF('Indicator Date hidden'!AQ100="x","x",$AP$2-'Indicator Date hidden'!AQ100)</f>
        <v>x</v>
      </c>
      <c r="AQ99" s="213" t="str">
        <f>IF('Indicator Date hidden'!AR100="x","x",$AQ$2-'Indicator Date hidden'!AR100)</f>
        <v>x</v>
      </c>
      <c r="AR99" s="213">
        <f>IF('Indicator Date hidden'!AS100="x","x",$AR$2-'Indicator Date hidden'!AS100)</f>
        <v>0</v>
      </c>
      <c r="AS99" s="213">
        <f>IF('Indicator Date hidden'!AT100="x","x",$AS$2-'Indicator Date hidden'!AT100)</f>
        <v>0</v>
      </c>
      <c r="AT99" s="213">
        <f>IF('Indicator Date hidden'!AU100="x","x",$AT$2-'Indicator Date hidden'!AU100)</f>
        <v>0</v>
      </c>
      <c r="AU99" s="213">
        <f>IF('Indicator Date hidden'!AV100="x","x",$AU$2-'Indicator Date hidden'!AV100)</f>
        <v>1</v>
      </c>
      <c r="AV99" s="213">
        <f>IF('Indicator Date hidden'!AW100="x","x",$AV$2-'Indicator Date hidden'!AW100)</f>
        <v>0</v>
      </c>
      <c r="AW99" s="213">
        <f>IF('Indicator Date hidden'!AX100="x","x",$AW$2-'Indicator Date hidden'!AX100)</f>
        <v>0</v>
      </c>
      <c r="AX99" s="213">
        <f>IF('Indicator Date hidden'!AY100="x","x",$AX$2-'Indicator Date hidden'!AY100)</f>
        <v>0</v>
      </c>
      <c r="AY99" s="213">
        <f>IF('Indicator Date hidden'!AZ100="x","x",$AY$2-'Indicator Date hidden'!AZ100)</f>
        <v>0</v>
      </c>
      <c r="AZ99" s="213"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3">
        <f t="shared" ref="BE99:BE130" si="19">MEDIAN(B99:AZ99)</f>
        <v>0</v>
      </c>
    </row>
    <row r="100" spans="1:57" x14ac:dyDescent="0.35">
      <c r="A100" t="s">
        <v>8383</v>
      </c>
      <c r="B100" s="213">
        <f>IF('Indicator Date hidden'!C101="x","x",$B$2-'Indicator Date hidden'!C101)</f>
        <v>0</v>
      </c>
      <c r="C100" s="213">
        <f>IF('Indicator Date hidden'!D101="x","x",$C$2-'Indicator Date hidden'!D101)</f>
        <v>0</v>
      </c>
      <c r="D100" s="213">
        <f>IF('Indicator Date hidden'!E101="x","x",$D$2-'Indicator Date hidden'!E101)</f>
        <v>0</v>
      </c>
      <c r="E100" s="213">
        <f>IF('Indicator Date hidden'!F101="x","x",$E$2-'Indicator Date hidden'!F101)</f>
        <v>0</v>
      </c>
      <c r="F100" s="213">
        <f>IF('Indicator Date hidden'!G101="x","x",$F$2-'Indicator Date hidden'!G101)</f>
        <v>0</v>
      </c>
      <c r="G100" s="213">
        <f>IF('Indicator Date hidden'!H101="x","x",$G$2-'Indicator Date hidden'!H101)</f>
        <v>0</v>
      </c>
      <c r="H100" s="213">
        <f>IF('Indicator Date hidden'!I101="x","x",$H$2-'Indicator Date hidden'!I101)</f>
        <v>0</v>
      </c>
      <c r="I100" s="213">
        <f>IF('Indicator Date hidden'!J101="x","x",$I$2-'Indicator Date hidden'!J101)</f>
        <v>0</v>
      </c>
      <c r="J100" s="213">
        <f>IF('Indicator Date hidden'!K101="x","x",$J$2-'Indicator Date hidden'!K101)</f>
        <v>0</v>
      </c>
      <c r="K100" s="213">
        <f>IF('Indicator Date hidden'!L101="x","x",$K$2-'Indicator Date hidden'!L101)</f>
        <v>0</v>
      </c>
      <c r="L100" s="213">
        <f>IF('Indicator Date hidden'!M101="x","x",$L$2-'Indicator Date hidden'!M101)</f>
        <v>0</v>
      </c>
      <c r="M100" s="213">
        <f>IF('Indicator Date hidden'!N101="x","x",$M$2-'Indicator Date hidden'!N101)</f>
        <v>0</v>
      </c>
      <c r="N100" s="213">
        <f>IF('Indicator Date hidden'!O101="x","x",$N$2-'Indicator Date hidden'!O101)</f>
        <v>0</v>
      </c>
      <c r="O100" s="213">
        <f>IF('Indicator Date hidden'!P101="x","x",$O$2-'Indicator Date hidden'!P101)</f>
        <v>0</v>
      </c>
      <c r="P100" s="213">
        <f>IF('Indicator Date hidden'!Q101="x","x",$P$2-'Indicator Date hidden'!Q101)</f>
        <v>0</v>
      </c>
      <c r="Q100" s="213" t="str">
        <f>IF('Indicator Date hidden'!R101="x","x",$Q$2-'Indicator Date hidden'!R101)</f>
        <v>x</v>
      </c>
      <c r="R100" s="213">
        <f>IF('Indicator Date hidden'!S101="x","x",$R$2-'Indicator Date hidden'!S101)</f>
        <v>0</v>
      </c>
      <c r="S100" s="213">
        <f>IF('Indicator Date hidden'!T101="x","x",$S$2-'Indicator Date hidden'!T101)</f>
        <v>0</v>
      </c>
      <c r="T100" s="213">
        <f>IF('Indicator Date hidden'!U101="x","x",$T$2-'Indicator Date hidden'!U101)</f>
        <v>0</v>
      </c>
      <c r="U100" s="213" t="str">
        <f>IF('Indicator Date hidden'!V101="x","x",$U$2-'Indicator Date hidden'!V101)</f>
        <v>x</v>
      </c>
      <c r="V100" s="213" t="str">
        <f>IF('Indicator Date hidden'!W101="x","x",$V$2-'Indicator Date hidden'!W101)</f>
        <v>x</v>
      </c>
      <c r="W100" s="213" t="str">
        <f>IF('Indicator Date hidden'!X101="x","x",$W$2-'Indicator Date hidden'!X101)</f>
        <v>x</v>
      </c>
      <c r="X100" s="213" t="str">
        <f>IF('Indicator Date hidden'!Y101="x","x",$X$2-'Indicator Date hidden'!Y101)</f>
        <v>x</v>
      </c>
      <c r="Y100" s="213" t="str">
        <f>IF('Indicator Date hidden'!Z101="x","x",$Y$2-'Indicator Date hidden'!Z101)</f>
        <v>x</v>
      </c>
      <c r="Z100" s="213" t="str">
        <f>IF('Indicator Date hidden'!AA101="x","x",$Z$2-'Indicator Date hidden'!AA101)</f>
        <v>x</v>
      </c>
      <c r="AA100" s="213" t="str">
        <f>IF('Indicator Date hidden'!AB101="x","x",$AA$2-'Indicator Date hidden'!AB101)</f>
        <v>x</v>
      </c>
      <c r="AB100" s="213" t="str">
        <f>IF('Indicator Date hidden'!AC101="x","x",$AB$2-'Indicator Date hidden'!AC101)</f>
        <v>x</v>
      </c>
      <c r="AC100" s="213">
        <f>IF('Indicator Date hidden'!AD101="x","x",$AC$2-'Indicator Date hidden'!AD101)</f>
        <v>0</v>
      </c>
      <c r="AD100" s="213" t="str">
        <f>IF('Indicator Date hidden'!AE101="x","x",$AD$2-'Indicator Date hidden'!AE101)</f>
        <v>x</v>
      </c>
      <c r="AE100" s="213" t="str">
        <f>IF('Indicator Date hidden'!AF101="x","x",$AE$2-'Indicator Date hidden'!AF101)</f>
        <v>x</v>
      </c>
      <c r="AF100" s="213" t="str">
        <f>IF('Indicator Date hidden'!AG101="x","x",$AF$2-'Indicator Date hidden'!AG101)</f>
        <v>x</v>
      </c>
      <c r="AG100" s="213">
        <f>IF('Indicator Date hidden'!AH101="x","x",$AG$2-'Indicator Date hidden'!AH101)</f>
        <v>0</v>
      </c>
      <c r="AH100" s="213">
        <f>IF('Indicator Date hidden'!AI101="x","x",$AH$2-'Indicator Date hidden'!AI101)</f>
        <v>0</v>
      </c>
      <c r="AI100" s="213">
        <f>IF('Indicator Date hidden'!AJ101="x","x",$AI$2-'Indicator Date hidden'!AJ101)</f>
        <v>0</v>
      </c>
      <c r="AJ100" s="213" t="str">
        <f>IF('Indicator Date hidden'!AK101="x","x",$AJ$2-'Indicator Date hidden'!AK101)</f>
        <v>x</v>
      </c>
      <c r="AK100" s="213">
        <f>IF('Indicator Date hidden'!AL101="x","x",$AK$2-'Indicator Date hidden'!AL101)</f>
        <v>1</v>
      </c>
      <c r="AL100" s="213">
        <f>IF('Indicator Date hidden'!AM101="x","x",$AL$2-'Indicator Date hidden'!AM101)</f>
        <v>0</v>
      </c>
      <c r="AM100" s="213">
        <f>IF('Indicator Date hidden'!AN101="x","x",$AM$2-'Indicator Date hidden'!AN101)</f>
        <v>0</v>
      </c>
      <c r="AN100" s="213">
        <f>IF('Indicator Date hidden'!AO101="x","x",$AN$2-'Indicator Date hidden'!AO101)</f>
        <v>0</v>
      </c>
      <c r="AO100" s="213" t="str">
        <f>IF('Indicator Date hidden'!AP101="x","x",$AO$2-'Indicator Date hidden'!AP101)</f>
        <v>x</v>
      </c>
      <c r="AP100" s="213" t="str">
        <f>IF('Indicator Date hidden'!AQ101="x","x",$AP$2-'Indicator Date hidden'!AQ101)</f>
        <v>x</v>
      </c>
      <c r="AQ100" s="213" t="str">
        <f>IF('Indicator Date hidden'!AR101="x","x",$AQ$2-'Indicator Date hidden'!AR101)</f>
        <v>x</v>
      </c>
      <c r="AR100" s="213">
        <f>IF('Indicator Date hidden'!AS101="x","x",$AR$2-'Indicator Date hidden'!AS101)</f>
        <v>0</v>
      </c>
      <c r="AS100" s="213" t="str">
        <f>IF('Indicator Date hidden'!AT101="x","x",$AS$2-'Indicator Date hidden'!AT101)</f>
        <v>x</v>
      </c>
      <c r="AT100" s="213">
        <f>IF('Indicator Date hidden'!AU101="x","x",$AT$2-'Indicator Date hidden'!AU101)</f>
        <v>0</v>
      </c>
      <c r="AU100" s="213" t="str">
        <f>IF('Indicator Date hidden'!AV101="x","x",$AU$2-'Indicator Date hidden'!AV101)</f>
        <v>x</v>
      </c>
      <c r="AV100" s="213">
        <f>IF('Indicator Date hidden'!AW101="x","x",$AV$2-'Indicator Date hidden'!AW101)</f>
        <v>0</v>
      </c>
      <c r="AW100" s="213">
        <f>IF('Indicator Date hidden'!AX101="x","x",$AW$2-'Indicator Date hidden'!AX101)</f>
        <v>0</v>
      </c>
      <c r="AX100" s="213">
        <f>IF('Indicator Date hidden'!AY101="x","x",$AX$2-'Indicator Date hidden'!AY101)</f>
        <v>0</v>
      </c>
      <c r="AY100" s="213" t="str">
        <f>IF('Indicator Date hidden'!AZ101="x","x",$AY$2-'Indicator Date hidden'!AZ101)</f>
        <v>x</v>
      </c>
      <c r="AZ100" s="213" t="str">
        <f>IF('Indicator Date hidden'!BA101="x","x",$AZ$2-'Indicator Date hidden'!BA101)</f>
        <v>x</v>
      </c>
      <c r="BA100">
        <f t="shared" si="15"/>
        <v>1</v>
      </c>
      <c r="BB100" s="21">
        <f t="shared" si="16"/>
        <v>3.2258064516129031E-2</v>
      </c>
      <c r="BC100">
        <f t="shared" si="17"/>
        <v>1</v>
      </c>
      <c r="BD100" s="21">
        <f t="shared" si="18"/>
        <v>0.17668469596940842</v>
      </c>
      <c r="BE100" s="283">
        <f t="shared" si="19"/>
        <v>0</v>
      </c>
    </row>
    <row r="101" spans="1:57" x14ac:dyDescent="0.35">
      <c r="A101" t="s">
        <v>8387</v>
      </c>
      <c r="B101" s="213">
        <f>IF('Indicator Date hidden'!C102="x","x",$B$2-'Indicator Date hidden'!C102)</f>
        <v>0</v>
      </c>
      <c r="C101" s="213">
        <f>IF('Indicator Date hidden'!D102="x","x",$C$2-'Indicator Date hidden'!D102)</f>
        <v>0</v>
      </c>
      <c r="D101" s="213">
        <f>IF('Indicator Date hidden'!E102="x","x",$D$2-'Indicator Date hidden'!E102)</f>
        <v>0</v>
      </c>
      <c r="E101" s="213">
        <f>IF('Indicator Date hidden'!F102="x","x",$E$2-'Indicator Date hidden'!F102)</f>
        <v>0</v>
      </c>
      <c r="F101" s="213">
        <f>IF('Indicator Date hidden'!G102="x","x",$F$2-'Indicator Date hidden'!G102)</f>
        <v>0</v>
      </c>
      <c r="G101" s="213">
        <f>IF('Indicator Date hidden'!H102="x","x",$G$2-'Indicator Date hidden'!H102)</f>
        <v>0</v>
      </c>
      <c r="H101" s="213">
        <f>IF('Indicator Date hidden'!I102="x","x",$H$2-'Indicator Date hidden'!I102)</f>
        <v>0</v>
      </c>
      <c r="I101" s="213">
        <f>IF('Indicator Date hidden'!J102="x","x",$I$2-'Indicator Date hidden'!J102)</f>
        <v>0</v>
      </c>
      <c r="J101" s="213">
        <f>IF('Indicator Date hidden'!K102="x","x",$J$2-'Indicator Date hidden'!K102)</f>
        <v>0</v>
      </c>
      <c r="K101" s="213">
        <f>IF('Indicator Date hidden'!L102="x","x",$K$2-'Indicator Date hidden'!L102)</f>
        <v>0</v>
      </c>
      <c r="L101" s="213">
        <f>IF('Indicator Date hidden'!M102="x","x",$L$2-'Indicator Date hidden'!M102)</f>
        <v>0</v>
      </c>
      <c r="M101" s="213">
        <f>IF('Indicator Date hidden'!N102="x","x",$M$2-'Indicator Date hidden'!N102)</f>
        <v>0</v>
      </c>
      <c r="N101" s="213">
        <f>IF('Indicator Date hidden'!O102="x","x",$N$2-'Indicator Date hidden'!O102)</f>
        <v>0</v>
      </c>
      <c r="O101" s="213">
        <f>IF('Indicator Date hidden'!P102="x","x",$O$2-'Indicator Date hidden'!P102)</f>
        <v>0</v>
      </c>
      <c r="P101" s="213">
        <f>IF('Indicator Date hidden'!Q102="x","x",$P$2-'Indicator Date hidden'!Q102)</f>
        <v>0</v>
      </c>
      <c r="Q101" s="213" t="str">
        <f>IF('Indicator Date hidden'!R102="x","x",$Q$2-'Indicator Date hidden'!R102)</f>
        <v>x</v>
      </c>
      <c r="R101" s="213">
        <f>IF('Indicator Date hidden'!S102="x","x",$R$2-'Indicator Date hidden'!S102)</f>
        <v>0</v>
      </c>
      <c r="S101" s="213">
        <f>IF('Indicator Date hidden'!T102="x","x",$S$2-'Indicator Date hidden'!T102)</f>
        <v>0</v>
      </c>
      <c r="T101" s="213">
        <f>IF('Indicator Date hidden'!U102="x","x",$T$2-'Indicator Date hidden'!U102)</f>
        <v>0</v>
      </c>
      <c r="U101" s="213" t="str">
        <f>IF('Indicator Date hidden'!V102="x","x",$U$2-'Indicator Date hidden'!V102)</f>
        <v>x</v>
      </c>
      <c r="V101" s="213">
        <f>IF('Indicator Date hidden'!W102="x","x",$V$2-'Indicator Date hidden'!W102)</f>
        <v>0</v>
      </c>
      <c r="W101" s="213" t="str">
        <f>IF('Indicator Date hidden'!X102="x","x",$W$2-'Indicator Date hidden'!X102)</f>
        <v>x</v>
      </c>
      <c r="X101" s="213">
        <f>IF('Indicator Date hidden'!Y102="x","x",$X$2-'Indicator Date hidden'!Y102)</f>
        <v>2</v>
      </c>
      <c r="Y101" s="213">
        <f>IF('Indicator Date hidden'!Z102="x","x",$Y$2-'Indicator Date hidden'!Z102)</f>
        <v>0</v>
      </c>
      <c r="Z101" s="213">
        <f>IF('Indicator Date hidden'!AA102="x","x",$Z$2-'Indicator Date hidden'!AA102)</f>
        <v>0</v>
      </c>
      <c r="AA101" s="213" t="str">
        <f>IF('Indicator Date hidden'!AB102="x","x",$AA$2-'Indicator Date hidden'!AB102)</f>
        <v>x</v>
      </c>
      <c r="AB101" s="213">
        <f>IF('Indicator Date hidden'!AC102="x","x",$AB$2-'Indicator Date hidden'!AC102)</f>
        <v>0</v>
      </c>
      <c r="AC101" s="213">
        <f>IF('Indicator Date hidden'!AD102="x","x",$AC$2-'Indicator Date hidden'!AD102)</f>
        <v>0</v>
      </c>
      <c r="AD101" s="213" t="str">
        <f>IF('Indicator Date hidden'!AE102="x","x",$AD$2-'Indicator Date hidden'!AE102)</f>
        <v>x</v>
      </c>
      <c r="AE101" s="213">
        <f>IF('Indicator Date hidden'!AF102="x","x",$AE$2-'Indicator Date hidden'!AF102)</f>
        <v>0</v>
      </c>
      <c r="AF101" s="213">
        <f>IF('Indicator Date hidden'!AG102="x","x",$AF$2-'Indicator Date hidden'!AG102)</f>
        <v>1</v>
      </c>
      <c r="AG101" s="213">
        <f>IF('Indicator Date hidden'!AH102="x","x",$AG$2-'Indicator Date hidden'!AH102)</f>
        <v>0</v>
      </c>
      <c r="AH101" s="213">
        <f>IF('Indicator Date hidden'!AI102="x","x",$AH$2-'Indicator Date hidden'!AI102)</f>
        <v>0</v>
      </c>
      <c r="AI101" s="213">
        <f>IF('Indicator Date hidden'!AJ102="x","x",$AI$2-'Indicator Date hidden'!AJ102)</f>
        <v>0</v>
      </c>
      <c r="AJ101" s="213" t="str">
        <f>IF('Indicator Date hidden'!AK102="x","x",$AJ$2-'Indicator Date hidden'!AK102)</f>
        <v>x</v>
      </c>
      <c r="AK101" s="213">
        <f>IF('Indicator Date hidden'!AL102="x","x",$AK$2-'Indicator Date hidden'!AL102)</f>
        <v>1</v>
      </c>
      <c r="AL101" s="213">
        <f>IF('Indicator Date hidden'!AM102="x","x",$AL$2-'Indicator Date hidden'!AM102)</f>
        <v>0</v>
      </c>
      <c r="AM101" s="213">
        <f>IF('Indicator Date hidden'!AN102="x","x",$AM$2-'Indicator Date hidden'!AN102)</f>
        <v>0</v>
      </c>
      <c r="AN101" s="213">
        <f>IF('Indicator Date hidden'!AO102="x","x",$AN$2-'Indicator Date hidden'!AO102)</f>
        <v>0</v>
      </c>
      <c r="AO101" s="213">
        <f>IF('Indicator Date hidden'!AP102="x","x",$AO$2-'Indicator Date hidden'!AP102)</f>
        <v>0</v>
      </c>
      <c r="AP101" s="213">
        <f>IF('Indicator Date hidden'!AQ102="x","x",$AP$2-'Indicator Date hidden'!AQ102)</f>
        <v>0</v>
      </c>
      <c r="AQ101" s="213" t="str">
        <f>IF('Indicator Date hidden'!AR102="x","x",$AQ$2-'Indicator Date hidden'!AR102)</f>
        <v>x</v>
      </c>
      <c r="AR101" s="213">
        <f>IF('Indicator Date hidden'!AS102="x","x",$AR$2-'Indicator Date hidden'!AS102)</f>
        <v>0</v>
      </c>
      <c r="AS101" s="213">
        <f>IF('Indicator Date hidden'!AT102="x","x",$AS$2-'Indicator Date hidden'!AT102)</f>
        <v>0</v>
      </c>
      <c r="AT101" s="213">
        <f>IF('Indicator Date hidden'!AU102="x","x",$AT$2-'Indicator Date hidden'!AU102)</f>
        <v>0</v>
      </c>
      <c r="AU101" s="213">
        <f>IF('Indicator Date hidden'!AV102="x","x",$AU$2-'Indicator Date hidden'!AV102)</f>
        <v>3</v>
      </c>
      <c r="AV101" s="213">
        <f>IF('Indicator Date hidden'!AW102="x","x",$AV$2-'Indicator Date hidden'!AW102)</f>
        <v>0</v>
      </c>
      <c r="AW101" s="213">
        <f>IF('Indicator Date hidden'!AX102="x","x",$AW$2-'Indicator Date hidden'!AX102)</f>
        <v>0</v>
      </c>
      <c r="AX101" s="213">
        <f>IF('Indicator Date hidden'!AY102="x","x",$AX$2-'Indicator Date hidden'!AY102)</f>
        <v>0</v>
      </c>
      <c r="AY101" s="213">
        <f>IF('Indicator Date hidden'!AZ102="x","x",$AY$2-'Indicator Date hidden'!AZ102)</f>
        <v>0</v>
      </c>
      <c r="AZ101" s="213">
        <f>IF('Indicator Date hidden'!BA102="x","x",$AZ$2-'Indicator Date hidden'!BA102)</f>
        <v>0</v>
      </c>
      <c r="BA101">
        <f t="shared" si="15"/>
        <v>7</v>
      </c>
      <c r="BB101" s="21">
        <f t="shared" si="16"/>
        <v>0.15909090909090909</v>
      </c>
      <c r="BC101">
        <f t="shared" si="17"/>
        <v>4</v>
      </c>
      <c r="BD101" s="21">
        <f t="shared" si="18"/>
        <v>0.56178214065037613</v>
      </c>
      <c r="BE101" s="283">
        <f t="shared" si="19"/>
        <v>0</v>
      </c>
    </row>
    <row r="102" spans="1:57" x14ac:dyDescent="0.35">
      <c r="A102" t="s">
        <v>8389</v>
      </c>
      <c r="B102" s="213">
        <f>IF('Indicator Date hidden'!C103="x","x",$B$2-'Indicator Date hidden'!C103)</f>
        <v>0</v>
      </c>
      <c r="C102" s="213">
        <f>IF('Indicator Date hidden'!D103="x","x",$C$2-'Indicator Date hidden'!D103)</f>
        <v>0</v>
      </c>
      <c r="D102" s="213">
        <f>IF('Indicator Date hidden'!E103="x","x",$D$2-'Indicator Date hidden'!E103)</f>
        <v>0</v>
      </c>
      <c r="E102" s="213">
        <f>IF('Indicator Date hidden'!F103="x","x",$E$2-'Indicator Date hidden'!F103)</f>
        <v>0</v>
      </c>
      <c r="F102" s="213">
        <f>IF('Indicator Date hidden'!G103="x","x",$F$2-'Indicator Date hidden'!G103)</f>
        <v>0</v>
      </c>
      <c r="G102" s="213">
        <f>IF('Indicator Date hidden'!H103="x","x",$G$2-'Indicator Date hidden'!H103)</f>
        <v>0</v>
      </c>
      <c r="H102" s="213">
        <f>IF('Indicator Date hidden'!I103="x","x",$H$2-'Indicator Date hidden'!I103)</f>
        <v>0</v>
      </c>
      <c r="I102" s="213">
        <f>IF('Indicator Date hidden'!J103="x","x",$I$2-'Indicator Date hidden'!J103)</f>
        <v>0</v>
      </c>
      <c r="J102" s="213">
        <f>IF('Indicator Date hidden'!K103="x","x",$J$2-'Indicator Date hidden'!K103)</f>
        <v>0</v>
      </c>
      <c r="K102" s="213">
        <f>IF('Indicator Date hidden'!L103="x","x",$K$2-'Indicator Date hidden'!L103)</f>
        <v>0</v>
      </c>
      <c r="L102" s="213">
        <f>IF('Indicator Date hidden'!M103="x","x",$L$2-'Indicator Date hidden'!M103)</f>
        <v>0</v>
      </c>
      <c r="M102" s="213">
        <f>IF('Indicator Date hidden'!N103="x","x",$M$2-'Indicator Date hidden'!N103)</f>
        <v>0</v>
      </c>
      <c r="N102" s="213">
        <f>IF('Indicator Date hidden'!O103="x","x",$N$2-'Indicator Date hidden'!O103)</f>
        <v>0</v>
      </c>
      <c r="O102" s="213">
        <f>IF('Indicator Date hidden'!P103="x","x",$O$2-'Indicator Date hidden'!P103)</f>
        <v>0</v>
      </c>
      <c r="P102" s="213">
        <f>IF('Indicator Date hidden'!Q103="x","x",$P$2-'Indicator Date hidden'!Q103)</f>
        <v>0</v>
      </c>
      <c r="Q102" s="213" t="str">
        <f>IF('Indicator Date hidden'!R103="x","x",$Q$2-'Indicator Date hidden'!R103)</f>
        <v>x</v>
      </c>
      <c r="R102" s="213">
        <f>IF('Indicator Date hidden'!S103="x","x",$R$2-'Indicator Date hidden'!S103)</f>
        <v>0</v>
      </c>
      <c r="S102" s="213">
        <f>IF('Indicator Date hidden'!T103="x","x",$S$2-'Indicator Date hidden'!T103)</f>
        <v>0</v>
      </c>
      <c r="T102" s="213">
        <f>IF('Indicator Date hidden'!U103="x","x",$T$2-'Indicator Date hidden'!U103)</f>
        <v>0</v>
      </c>
      <c r="U102" s="213" t="str">
        <f>IF('Indicator Date hidden'!V103="x","x",$U$2-'Indicator Date hidden'!V103)</f>
        <v>x</v>
      </c>
      <c r="V102" s="213">
        <f>IF('Indicator Date hidden'!W103="x","x",$V$2-'Indicator Date hidden'!W103)</f>
        <v>0</v>
      </c>
      <c r="W102" s="213" t="str">
        <f>IF('Indicator Date hidden'!X103="x","x",$W$2-'Indicator Date hidden'!X103)</f>
        <v>x</v>
      </c>
      <c r="X102" s="213">
        <f>IF('Indicator Date hidden'!Y103="x","x",$X$2-'Indicator Date hidden'!Y103)</f>
        <v>1</v>
      </c>
      <c r="Y102" s="213">
        <f>IF('Indicator Date hidden'!Z103="x","x",$Y$2-'Indicator Date hidden'!Z103)</f>
        <v>0</v>
      </c>
      <c r="Z102" s="213">
        <f>IF('Indicator Date hidden'!AA103="x","x",$Z$2-'Indicator Date hidden'!AA103)</f>
        <v>0</v>
      </c>
      <c r="AA102" s="213" t="str">
        <f>IF('Indicator Date hidden'!AB103="x","x",$AA$2-'Indicator Date hidden'!AB103)</f>
        <v>x</v>
      </c>
      <c r="AB102" s="213">
        <f>IF('Indicator Date hidden'!AC103="x","x",$AB$2-'Indicator Date hidden'!AC103)</f>
        <v>0</v>
      </c>
      <c r="AC102" s="213">
        <f>IF('Indicator Date hidden'!AD103="x","x",$AC$2-'Indicator Date hidden'!AD103)</f>
        <v>0</v>
      </c>
      <c r="AD102" s="213" t="str">
        <f>IF('Indicator Date hidden'!AE103="x","x",$AD$2-'Indicator Date hidden'!AE103)</f>
        <v>x</v>
      </c>
      <c r="AE102" s="213">
        <f>IF('Indicator Date hidden'!AF103="x","x",$AE$2-'Indicator Date hidden'!AF103)</f>
        <v>0</v>
      </c>
      <c r="AF102" s="213">
        <f>IF('Indicator Date hidden'!AG103="x","x",$AF$2-'Indicator Date hidden'!AG103)</f>
        <v>1</v>
      </c>
      <c r="AG102" s="213">
        <f>IF('Indicator Date hidden'!AH103="x","x",$AG$2-'Indicator Date hidden'!AH103)</f>
        <v>0</v>
      </c>
      <c r="AH102" s="213">
        <f>IF('Indicator Date hidden'!AI103="x","x",$AH$2-'Indicator Date hidden'!AI103)</f>
        <v>0</v>
      </c>
      <c r="AI102" s="213">
        <f>IF('Indicator Date hidden'!AJ103="x","x",$AI$2-'Indicator Date hidden'!AJ103)</f>
        <v>0</v>
      </c>
      <c r="AJ102" s="213" t="str">
        <f>IF('Indicator Date hidden'!AK103="x","x",$AJ$2-'Indicator Date hidden'!AK103)</f>
        <v>x</v>
      </c>
      <c r="AK102" s="213">
        <f>IF('Indicator Date hidden'!AL103="x","x",$AK$2-'Indicator Date hidden'!AL103)</f>
        <v>1</v>
      </c>
      <c r="AL102" s="213">
        <f>IF('Indicator Date hidden'!AM103="x","x",$AL$2-'Indicator Date hidden'!AM103)</f>
        <v>0</v>
      </c>
      <c r="AM102" s="213">
        <f>IF('Indicator Date hidden'!AN103="x","x",$AM$2-'Indicator Date hidden'!AN103)</f>
        <v>0</v>
      </c>
      <c r="AN102" s="213">
        <f>IF('Indicator Date hidden'!AO103="x","x",$AN$2-'Indicator Date hidden'!AO103)</f>
        <v>0</v>
      </c>
      <c r="AO102" s="213">
        <f>IF('Indicator Date hidden'!AP103="x","x",$AO$2-'Indicator Date hidden'!AP103)</f>
        <v>0</v>
      </c>
      <c r="AP102" s="213">
        <f>IF('Indicator Date hidden'!AQ103="x","x",$AP$2-'Indicator Date hidden'!AQ103)</f>
        <v>0</v>
      </c>
      <c r="AQ102" s="213" t="str">
        <f>IF('Indicator Date hidden'!AR103="x","x",$AQ$2-'Indicator Date hidden'!AR103)</f>
        <v>x</v>
      </c>
      <c r="AR102" s="213">
        <f>IF('Indicator Date hidden'!AS103="x","x",$AR$2-'Indicator Date hidden'!AS103)</f>
        <v>0</v>
      </c>
      <c r="AS102" s="213">
        <f>IF('Indicator Date hidden'!AT103="x","x",$AS$2-'Indicator Date hidden'!AT103)</f>
        <v>0</v>
      </c>
      <c r="AT102" s="213">
        <f>IF('Indicator Date hidden'!AU103="x","x",$AT$2-'Indicator Date hidden'!AU103)</f>
        <v>0</v>
      </c>
      <c r="AU102" s="213" t="str">
        <f>IF('Indicator Date hidden'!AV103="x","x",$AU$2-'Indicator Date hidden'!AV103)</f>
        <v>x</v>
      </c>
      <c r="AV102" s="213">
        <f>IF('Indicator Date hidden'!AW103="x","x",$AV$2-'Indicator Date hidden'!AW103)</f>
        <v>0</v>
      </c>
      <c r="AW102" s="213">
        <f>IF('Indicator Date hidden'!AX103="x","x",$AW$2-'Indicator Date hidden'!AX103)</f>
        <v>0</v>
      </c>
      <c r="AX102" s="213">
        <f>IF('Indicator Date hidden'!AY103="x","x",$AX$2-'Indicator Date hidden'!AY103)</f>
        <v>0</v>
      </c>
      <c r="AY102" s="213">
        <f>IF('Indicator Date hidden'!AZ103="x","x",$AY$2-'Indicator Date hidden'!AZ103)</f>
        <v>0</v>
      </c>
      <c r="AZ102" s="213">
        <f>IF('Indicator Date hidden'!BA103="x","x",$AZ$2-'Indicator Date hidden'!BA103)</f>
        <v>0</v>
      </c>
      <c r="BA102">
        <f t="shared" si="15"/>
        <v>3</v>
      </c>
      <c r="BB102" s="21">
        <f t="shared" si="16"/>
        <v>6.9767441860465115E-2</v>
      </c>
      <c r="BC102">
        <f t="shared" si="17"/>
        <v>3</v>
      </c>
      <c r="BD102" s="21">
        <f t="shared" si="18"/>
        <v>0.25475467790937961</v>
      </c>
      <c r="BE102" s="283">
        <f t="shared" si="19"/>
        <v>0</v>
      </c>
    </row>
    <row r="103" spans="1:57" x14ac:dyDescent="0.35">
      <c r="A103" t="s">
        <v>8394</v>
      </c>
      <c r="B103" s="213">
        <f>IF('Indicator Date hidden'!C104="x","x",$B$2-'Indicator Date hidden'!C104)</f>
        <v>0</v>
      </c>
      <c r="C103" s="213">
        <f>IF('Indicator Date hidden'!D104="x","x",$C$2-'Indicator Date hidden'!D104)</f>
        <v>0</v>
      </c>
      <c r="D103" s="213">
        <f>IF('Indicator Date hidden'!E104="x","x",$D$2-'Indicator Date hidden'!E104)</f>
        <v>0</v>
      </c>
      <c r="E103" s="213">
        <f>IF('Indicator Date hidden'!F104="x","x",$E$2-'Indicator Date hidden'!F104)</f>
        <v>0</v>
      </c>
      <c r="F103" s="213">
        <f>IF('Indicator Date hidden'!G104="x","x",$F$2-'Indicator Date hidden'!G104)</f>
        <v>0</v>
      </c>
      <c r="G103" s="213">
        <f>IF('Indicator Date hidden'!H104="x","x",$G$2-'Indicator Date hidden'!H104)</f>
        <v>0</v>
      </c>
      <c r="H103" s="213">
        <f>IF('Indicator Date hidden'!I104="x","x",$H$2-'Indicator Date hidden'!I104)</f>
        <v>0</v>
      </c>
      <c r="I103" s="213">
        <f>IF('Indicator Date hidden'!J104="x","x",$I$2-'Indicator Date hidden'!J104)</f>
        <v>0</v>
      </c>
      <c r="J103" s="213">
        <f>IF('Indicator Date hidden'!K104="x","x",$J$2-'Indicator Date hidden'!K104)</f>
        <v>0</v>
      </c>
      <c r="K103" s="213">
        <f>IF('Indicator Date hidden'!L104="x","x",$K$2-'Indicator Date hidden'!L104)</f>
        <v>0</v>
      </c>
      <c r="L103" s="213">
        <f>IF('Indicator Date hidden'!M104="x","x",$L$2-'Indicator Date hidden'!M104)</f>
        <v>0</v>
      </c>
      <c r="M103" s="213">
        <f>IF('Indicator Date hidden'!N104="x","x",$M$2-'Indicator Date hidden'!N104)</f>
        <v>0</v>
      </c>
      <c r="N103" s="213">
        <f>IF('Indicator Date hidden'!O104="x","x",$N$2-'Indicator Date hidden'!O104)</f>
        <v>0</v>
      </c>
      <c r="O103" s="213">
        <f>IF('Indicator Date hidden'!P104="x","x",$O$2-'Indicator Date hidden'!P104)</f>
        <v>0</v>
      </c>
      <c r="P103" s="213">
        <f>IF('Indicator Date hidden'!Q104="x","x",$P$2-'Indicator Date hidden'!Q104)</f>
        <v>0</v>
      </c>
      <c r="Q103" s="213">
        <f>IF('Indicator Date hidden'!R104="x","x",$Q$2-'Indicator Date hidden'!R104)</f>
        <v>5</v>
      </c>
      <c r="R103" s="213">
        <f>IF('Indicator Date hidden'!S104="x","x",$R$2-'Indicator Date hidden'!S104)</f>
        <v>0</v>
      </c>
      <c r="S103" s="213">
        <f>IF('Indicator Date hidden'!T104="x","x",$S$2-'Indicator Date hidden'!T104)</f>
        <v>0</v>
      </c>
      <c r="T103" s="213">
        <f>IF('Indicator Date hidden'!U104="x","x",$T$2-'Indicator Date hidden'!U104)</f>
        <v>0</v>
      </c>
      <c r="U103" s="213">
        <f>IF('Indicator Date hidden'!V104="x","x",$U$2-'Indicator Date hidden'!V104)</f>
        <v>0</v>
      </c>
      <c r="V103" s="213">
        <f>IF('Indicator Date hidden'!W104="x","x",$V$2-'Indicator Date hidden'!W104)</f>
        <v>0</v>
      </c>
      <c r="W103" s="213">
        <f>IF('Indicator Date hidden'!X104="x","x",$W$2-'Indicator Date hidden'!X104)</f>
        <v>10</v>
      </c>
      <c r="X103" s="213">
        <f>IF('Indicator Date hidden'!Y104="x","x",$X$2-'Indicator Date hidden'!Y104)</f>
        <v>4</v>
      </c>
      <c r="Y103" s="213">
        <f>IF('Indicator Date hidden'!Z104="x","x",$Y$2-'Indicator Date hidden'!Z104)</f>
        <v>0</v>
      </c>
      <c r="Z103" s="213">
        <f>IF('Indicator Date hidden'!AA104="x","x",$Z$2-'Indicator Date hidden'!AA104)</f>
        <v>0</v>
      </c>
      <c r="AA103" s="213">
        <f>IF('Indicator Date hidden'!AB104="x","x",$AA$2-'Indicator Date hidden'!AB104)</f>
        <v>0</v>
      </c>
      <c r="AB103" s="213">
        <f>IF('Indicator Date hidden'!AC104="x","x",$AB$2-'Indicator Date hidden'!AC104)</f>
        <v>0</v>
      </c>
      <c r="AC103" s="213">
        <f>IF('Indicator Date hidden'!AD104="x","x",$AC$2-'Indicator Date hidden'!AD104)</f>
        <v>0</v>
      </c>
      <c r="AD103" s="213">
        <f>IF('Indicator Date hidden'!AE104="x","x",$AD$2-'Indicator Date hidden'!AE104)</f>
        <v>0</v>
      </c>
      <c r="AE103" s="213" t="str">
        <f>IF('Indicator Date hidden'!AF104="x","x",$AE$2-'Indicator Date hidden'!AF104)</f>
        <v>x</v>
      </c>
      <c r="AF103" s="213">
        <f>IF('Indicator Date hidden'!AG104="x","x",$AF$2-'Indicator Date hidden'!AG104)</f>
        <v>3</v>
      </c>
      <c r="AG103" s="213">
        <f>IF('Indicator Date hidden'!AH104="x","x",$AG$2-'Indicator Date hidden'!AH104)</f>
        <v>0</v>
      </c>
      <c r="AH103" s="213">
        <f>IF('Indicator Date hidden'!AI104="x","x",$AH$2-'Indicator Date hidden'!AI104)</f>
        <v>0</v>
      </c>
      <c r="AI103" s="213">
        <f>IF('Indicator Date hidden'!AJ104="x","x",$AI$2-'Indicator Date hidden'!AJ104)</f>
        <v>0</v>
      </c>
      <c r="AJ103" s="213" t="str">
        <f>IF('Indicator Date hidden'!AK104="x","x",$AJ$2-'Indicator Date hidden'!AK104)</f>
        <v>x</v>
      </c>
      <c r="AK103" s="213">
        <f>IF('Indicator Date hidden'!AL104="x","x",$AK$2-'Indicator Date hidden'!AL104)</f>
        <v>1</v>
      </c>
      <c r="AL103" s="213">
        <f>IF('Indicator Date hidden'!AM104="x","x",$AL$2-'Indicator Date hidden'!AM104)</f>
        <v>0</v>
      </c>
      <c r="AM103" s="213">
        <f>IF('Indicator Date hidden'!AN104="x","x",$AM$2-'Indicator Date hidden'!AN104)</f>
        <v>0</v>
      </c>
      <c r="AN103" s="213">
        <f>IF('Indicator Date hidden'!AO104="x","x",$AN$2-'Indicator Date hidden'!AO104)</f>
        <v>0</v>
      </c>
      <c r="AO103" s="213">
        <f>IF('Indicator Date hidden'!AP104="x","x",$AO$2-'Indicator Date hidden'!AP104)</f>
        <v>0</v>
      </c>
      <c r="AP103" s="213">
        <f>IF('Indicator Date hidden'!AQ104="x","x",$AP$2-'Indicator Date hidden'!AQ104)</f>
        <v>0</v>
      </c>
      <c r="AQ103" s="213">
        <f>IF('Indicator Date hidden'!AR104="x","x",$AQ$2-'Indicator Date hidden'!AR104)</f>
        <v>0</v>
      </c>
      <c r="AR103" s="213">
        <f>IF('Indicator Date hidden'!AS104="x","x",$AR$2-'Indicator Date hidden'!AS104)</f>
        <v>0</v>
      </c>
      <c r="AS103" s="213">
        <f>IF('Indicator Date hidden'!AT104="x","x",$AS$2-'Indicator Date hidden'!AT104)</f>
        <v>0</v>
      </c>
      <c r="AT103" s="213">
        <f>IF('Indicator Date hidden'!AU104="x","x",$AT$2-'Indicator Date hidden'!AU104)</f>
        <v>0</v>
      </c>
      <c r="AU103" s="213">
        <f>IF('Indicator Date hidden'!AV104="x","x",$AU$2-'Indicator Date hidden'!AV104)</f>
        <v>5</v>
      </c>
      <c r="AV103" s="213">
        <f>IF('Indicator Date hidden'!AW104="x","x",$AV$2-'Indicator Date hidden'!AW104)</f>
        <v>0</v>
      </c>
      <c r="AW103" s="213">
        <f>IF('Indicator Date hidden'!AX104="x","x",$AW$2-'Indicator Date hidden'!AX104)</f>
        <v>0</v>
      </c>
      <c r="AX103" s="213">
        <f>IF('Indicator Date hidden'!AY104="x","x",$AX$2-'Indicator Date hidden'!AY104)</f>
        <v>0</v>
      </c>
      <c r="AY103" s="213">
        <f>IF('Indicator Date hidden'!AZ104="x","x",$AY$2-'Indicator Date hidden'!AZ104)</f>
        <v>0</v>
      </c>
      <c r="AZ103" s="213">
        <f>IF('Indicator Date hidden'!BA104="x","x",$AZ$2-'Indicator Date hidden'!BA104)</f>
        <v>0</v>
      </c>
      <c r="BA103">
        <f t="shared" si="15"/>
        <v>28</v>
      </c>
      <c r="BB103" s="21">
        <f t="shared" si="16"/>
        <v>0.5714285714285714</v>
      </c>
      <c r="BC103">
        <f t="shared" si="17"/>
        <v>6</v>
      </c>
      <c r="BD103" s="21">
        <f t="shared" si="18"/>
        <v>1.8070158058105026</v>
      </c>
      <c r="BE103" s="283">
        <f t="shared" si="19"/>
        <v>0</v>
      </c>
    </row>
    <row r="104" spans="1:57" x14ac:dyDescent="0.35">
      <c r="A104" t="s">
        <v>8414</v>
      </c>
      <c r="B104" s="213">
        <f>IF('Indicator Date hidden'!C105="x","x",$B$2-'Indicator Date hidden'!C105)</f>
        <v>0</v>
      </c>
      <c r="C104" s="213">
        <f>IF('Indicator Date hidden'!D105="x","x",$C$2-'Indicator Date hidden'!D105)</f>
        <v>0</v>
      </c>
      <c r="D104" s="213">
        <f>IF('Indicator Date hidden'!E105="x","x",$D$2-'Indicator Date hidden'!E105)</f>
        <v>0</v>
      </c>
      <c r="E104" s="213">
        <f>IF('Indicator Date hidden'!F105="x","x",$E$2-'Indicator Date hidden'!F105)</f>
        <v>0</v>
      </c>
      <c r="F104" s="213">
        <f>IF('Indicator Date hidden'!G105="x","x",$F$2-'Indicator Date hidden'!G105)</f>
        <v>0</v>
      </c>
      <c r="G104" s="213">
        <f>IF('Indicator Date hidden'!H105="x","x",$G$2-'Indicator Date hidden'!H105)</f>
        <v>0</v>
      </c>
      <c r="H104" s="213">
        <f>IF('Indicator Date hidden'!I105="x","x",$H$2-'Indicator Date hidden'!I105)</f>
        <v>0</v>
      </c>
      <c r="I104" s="213">
        <f>IF('Indicator Date hidden'!J105="x","x",$I$2-'Indicator Date hidden'!J105)</f>
        <v>0</v>
      </c>
      <c r="J104" s="213">
        <f>IF('Indicator Date hidden'!K105="x","x",$J$2-'Indicator Date hidden'!K105)</f>
        <v>0</v>
      </c>
      <c r="K104" s="213">
        <f>IF('Indicator Date hidden'!L105="x","x",$K$2-'Indicator Date hidden'!L105)</f>
        <v>0</v>
      </c>
      <c r="L104" s="213">
        <f>IF('Indicator Date hidden'!M105="x","x",$L$2-'Indicator Date hidden'!M105)</f>
        <v>0</v>
      </c>
      <c r="M104" s="213">
        <f>IF('Indicator Date hidden'!N105="x","x",$M$2-'Indicator Date hidden'!N105)</f>
        <v>0</v>
      </c>
      <c r="N104" s="213">
        <f>IF('Indicator Date hidden'!O105="x","x",$N$2-'Indicator Date hidden'!O105)</f>
        <v>0</v>
      </c>
      <c r="O104" s="213">
        <f>IF('Indicator Date hidden'!P105="x","x",$O$2-'Indicator Date hidden'!P105)</f>
        <v>0</v>
      </c>
      <c r="P104" s="213">
        <f>IF('Indicator Date hidden'!Q105="x","x",$P$2-'Indicator Date hidden'!Q105)</f>
        <v>0</v>
      </c>
      <c r="Q104" s="213">
        <f>IF('Indicator Date hidden'!R105="x","x",$Q$2-'Indicator Date hidden'!R105)</f>
        <v>4</v>
      </c>
      <c r="R104" s="213">
        <f>IF('Indicator Date hidden'!S105="x","x",$R$2-'Indicator Date hidden'!S105)</f>
        <v>0</v>
      </c>
      <c r="S104" s="213">
        <f>IF('Indicator Date hidden'!T105="x","x",$S$2-'Indicator Date hidden'!T105)</f>
        <v>0</v>
      </c>
      <c r="T104" s="213">
        <f>IF('Indicator Date hidden'!U105="x","x",$T$2-'Indicator Date hidden'!U105)</f>
        <v>0</v>
      </c>
      <c r="U104" s="213">
        <f>IF('Indicator Date hidden'!V105="x","x",$U$2-'Indicator Date hidden'!V105)</f>
        <v>0</v>
      </c>
      <c r="V104" s="213">
        <f>IF('Indicator Date hidden'!W105="x","x",$V$2-'Indicator Date hidden'!W105)</f>
        <v>0</v>
      </c>
      <c r="W104" s="213">
        <f>IF('Indicator Date hidden'!X105="x","x",$W$2-'Indicator Date hidden'!X105)</f>
        <v>0</v>
      </c>
      <c r="X104" s="213">
        <f>IF('Indicator Date hidden'!Y105="x","x",$X$2-'Indicator Date hidden'!Y105)</f>
        <v>4</v>
      </c>
      <c r="Y104" s="213">
        <f>IF('Indicator Date hidden'!Z105="x","x",$Y$2-'Indicator Date hidden'!Z105)</f>
        <v>0</v>
      </c>
      <c r="Z104" s="213">
        <f>IF('Indicator Date hidden'!AA105="x","x",$Z$2-'Indicator Date hidden'!AA105)</f>
        <v>0</v>
      </c>
      <c r="AA104" s="213">
        <f>IF('Indicator Date hidden'!AB105="x","x",$AA$2-'Indicator Date hidden'!AB105)</f>
        <v>0</v>
      </c>
      <c r="AB104" s="213">
        <f>IF('Indicator Date hidden'!AC105="x","x",$AB$2-'Indicator Date hidden'!AC105)</f>
        <v>0</v>
      </c>
      <c r="AC104" s="213">
        <f>IF('Indicator Date hidden'!AD105="x","x",$AC$2-'Indicator Date hidden'!AD105)</f>
        <v>0</v>
      </c>
      <c r="AD104" s="213">
        <f>IF('Indicator Date hidden'!AE105="x","x",$AD$2-'Indicator Date hidden'!AE105)</f>
        <v>0</v>
      </c>
      <c r="AE104" s="213">
        <f>IF('Indicator Date hidden'!AF105="x","x",$AE$2-'Indicator Date hidden'!AF105)</f>
        <v>0</v>
      </c>
      <c r="AF104" s="213">
        <f>IF('Indicator Date hidden'!AG105="x","x",$AF$2-'Indicator Date hidden'!AG105)</f>
        <v>3</v>
      </c>
      <c r="AG104" s="213">
        <f>IF('Indicator Date hidden'!AH105="x","x",$AG$2-'Indicator Date hidden'!AH105)</f>
        <v>0</v>
      </c>
      <c r="AH104" s="213">
        <f>IF('Indicator Date hidden'!AI105="x","x",$AH$2-'Indicator Date hidden'!AI105)</f>
        <v>0</v>
      </c>
      <c r="AI104" s="213">
        <f>IF('Indicator Date hidden'!AJ105="x","x",$AI$2-'Indicator Date hidden'!AJ105)</f>
        <v>0</v>
      </c>
      <c r="AJ104" s="213" t="str">
        <f>IF('Indicator Date hidden'!AK105="x","x",$AJ$2-'Indicator Date hidden'!AK105)</f>
        <v>x</v>
      </c>
      <c r="AK104" s="213">
        <f>IF('Indicator Date hidden'!AL105="x","x",$AK$2-'Indicator Date hidden'!AL105)</f>
        <v>1</v>
      </c>
      <c r="AL104" s="213">
        <f>IF('Indicator Date hidden'!AM105="x","x",$AL$2-'Indicator Date hidden'!AM105)</f>
        <v>0</v>
      </c>
      <c r="AM104" s="213">
        <f>IF('Indicator Date hidden'!AN105="x","x",$AM$2-'Indicator Date hidden'!AN105)</f>
        <v>0</v>
      </c>
      <c r="AN104" s="213">
        <f>IF('Indicator Date hidden'!AO105="x","x",$AN$2-'Indicator Date hidden'!AO105)</f>
        <v>0</v>
      </c>
      <c r="AO104" s="213">
        <f>IF('Indicator Date hidden'!AP105="x","x",$AO$2-'Indicator Date hidden'!AP105)</f>
        <v>1</v>
      </c>
      <c r="AP104" s="213">
        <f>IF('Indicator Date hidden'!AQ105="x","x",$AP$2-'Indicator Date hidden'!AQ105)</f>
        <v>1</v>
      </c>
      <c r="AQ104" s="213">
        <f>IF('Indicator Date hidden'!AR105="x","x",$AQ$2-'Indicator Date hidden'!AR105)</f>
        <v>0</v>
      </c>
      <c r="AR104" s="213">
        <f>IF('Indicator Date hidden'!AS105="x","x",$AR$2-'Indicator Date hidden'!AS105)</f>
        <v>0</v>
      </c>
      <c r="AS104" s="213">
        <f>IF('Indicator Date hidden'!AT105="x","x",$AS$2-'Indicator Date hidden'!AT105)</f>
        <v>0</v>
      </c>
      <c r="AT104" s="213">
        <f>IF('Indicator Date hidden'!AU105="x","x",$AT$2-'Indicator Date hidden'!AU105)</f>
        <v>0</v>
      </c>
      <c r="AU104" s="213">
        <f>IF('Indicator Date hidden'!AV105="x","x",$AU$2-'Indicator Date hidden'!AV105)</f>
        <v>4</v>
      </c>
      <c r="AV104" s="213">
        <f>IF('Indicator Date hidden'!AW105="x","x",$AV$2-'Indicator Date hidden'!AW105)</f>
        <v>0</v>
      </c>
      <c r="AW104" s="213">
        <f>IF('Indicator Date hidden'!AX105="x","x",$AW$2-'Indicator Date hidden'!AX105)</f>
        <v>0</v>
      </c>
      <c r="AX104" s="213">
        <f>IF('Indicator Date hidden'!AY105="x","x",$AX$2-'Indicator Date hidden'!AY105)</f>
        <v>0</v>
      </c>
      <c r="AY104" s="213">
        <f>IF('Indicator Date hidden'!AZ105="x","x",$AY$2-'Indicator Date hidden'!AZ105)</f>
        <v>0</v>
      </c>
      <c r="AZ104" s="213">
        <f>IF('Indicator Date hidden'!BA105="x","x",$AZ$2-'Indicator Date hidden'!BA105)</f>
        <v>0</v>
      </c>
      <c r="BA104">
        <f t="shared" si="15"/>
        <v>18</v>
      </c>
      <c r="BB104" s="21">
        <f t="shared" si="16"/>
        <v>0.36</v>
      </c>
      <c r="BC104">
        <f t="shared" si="17"/>
        <v>7</v>
      </c>
      <c r="BD104" s="21">
        <f t="shared" si="18"/>
        <v>1.034601372510205</v>
      </c>
      <c r="BE104" s="283">
        <f t="shared" si="19"/>
        <v>0</v>
      </c>
    </row>
    <row r="105" spans="1:57" x14ac:dyDescent="0.35">
      <c r="A105" t="s">
        <v>8415</v>
      </c>
      <c r="B105" s="213">
        <f>IF('Indicator Date hidden'!C106="x","x",$B$2-'Indicator Date hidden'!C106)</f>
        <v>0</v>
      </c>
      <c r="C105" s="213">
        <f>IF('Indicator Date hidden'!D106="x","x",$C$2-'Indicator Date hidden'!D106)</f>
        <v>0</v>
      </c>
      <c r="D105" s="213">
        <f>IF('Indicator Date hidden'!E106="x","x",$D$2-'Indicator Date hidden'!E106)</f>
        <v>0</v>
      </c>
      <c r="E105" s="213">
        <f>IF('Indicator Date hidden'!F106="x","x",$E$2-'Indicator Date hidden'!F106)</f>
        <v>0</v>
      </c>
      <c r="F105" s="213">
        <f>IF('Indicator Date hidden'!G106="x","x",$F$2-'Indicator Date hidden'!G106)</f>
        <v>0</v>
      </c>
      <c r="G105" s="213">
        <f>IF('Indicator Date hidden'!H106="x","x",$G$2-'Indicator Date hidden'!H106)</f>
        <v>0</v>
      </c>
      <c r="H105" s="213">
        <f>IF('Indicator Date hidden'!I106="x","x",$H$2-'Indicator Date hidden'!I106)</f>
        <v>0</v>
      </c>
      <c r="I105" s="213">
        <f>IF('Indicator Date hidden'!J106="x","x",$I$2-'Indicator Date hidden'!J106)</f>
        <v>0</v>
      </c>
      <c r="J105" s="213">
        <f>IF('Indicator Date hidden'!K106="x","x",$J$2-'Indicator Date hidden'!K106)</f>
        <v>0</v>
      </c>
      <c r="K105" s="213">
        <f>IF('Indicator Date hidden'!L106="x","x",$K$2-'Indicator Date hidden'!L106)</f>
        <v>0</v>
      </c>
      <c r="L105" s="213">
        <f>IF('Indicator Date hidden'!M106="x","x",$L$2-'Indicator Date hidden'!M106)</f>
        <v>0</v>
      </c>
      <c r="M105" s="213">
        <f>IF('Indicator Date hidden'!N106="x","x",$M$2-'Indicator Date hidden'!N106)</f>
        <v>0</v>
      </c>
      <c r="N105" s="213">
        <f>IF('Indicator Date hidden'!O106="x","x",$N$2-'Indicator Date hidden'!O106)</f>
        <v>0</v>
      </c>
      <c r="O105" s="213">
        <f>IF('Indicator Date hidden'!P106="x","x",$O$2-'Indicator Date hidden'!P106)</f>
        <v>0</v>
      </c>
      <c r="P105" s="213">
        <f>IF('Indicator Date hidden'!Q106="x","x",$P$2-'Indicator Date hidden'!Q106)</f>
        <v>0</v>
      </c>
      <c r="Q105" s="213" t="str">
        <f>IF('Indicator Date hidden'!R106="x","x",$Q$2-'Indicator Date hidden'!R106)</f>
        <v>x</v>
      </c>
      <c r="R105" s="213">
        <f>IF('Indicator Date hidden'!S106="x","x",$R$2-'Indicator Date hidden'!S106)</f>
        <v>0</v>
      </c>
      <c r="S105" s="213">
        <f>IF('Indicator Date hidden'!T106="x","x",$S$2-'Indicator Date hidden'!T106)</f>
        <v>0</v>
      </c>
      <c r="T105" s="213">
        <f>IF('Indicator Date hidden'!U106="x","x",$T$2-'Indicator Date hidden'!U106)</f>
        <v>0</v>
      </c>
      <c r="U105" s="213" t="str">
        <f>IF('Indicator Date hidden'!V106="x","x",$U$2-'Indicator Date hidden'!V106)</f>
        <v>x</v>
      </c>
      <c r="V105" s="213">
        <f>IF('Indicator Date hidden'!W106="x","x",$V$2-'Indicator Date hidden'!W106)</f>
        <v>0</v>
      </c>
      <c r="W105" s="213">
        <f>IF('Indicator Date hidden'!X106="x","x",$W$2-'Indicator Date hidden'!X106)</f>
        <v>8</v>
      </c>
      <c r="X105" s="213">
        <f>IF('Indicator Date hidden'!Y106="x","x",$X$2-'Indicator Date hidden'!Y106)</f>
        <v>4</v>
      </c>
      <c r="Y105" s="213">
        <f>IF('Indicator Date hidden'!Z106="x","x",$Y$2-'Indicator Date hidden'!Z106)</f>
        <v>0</v>
      </c>
      <c r="Z105" s="213">
        <f>IF('Indicator Date hidden'!AA106="x","x",$Z$2-'Indicator Date hidden'!AA106)</f>
        <v>0</v>
      </c>
      <c r="AA105" s="213">
        <f>IF('Indicator Date hidden'!AB106="x","x",$AA$2-'Indicator Date hidden'!AB106)</f>
        <v>0</v>
      </c>
      <c r="AB105" s="213">
        <f>IF('Indicator Date hidden'!AC106="x","x",$AB$2-'Indicator Date hidden'!AC106)</f>
        <v>0</v>
      </c>
      <c r="AC105" s="213">
        <f>IF('Indicator Date hidden'!AD106="x","x",$AC$2-'Indicator Date hidden'!AD106)</f>
        <v>0</v>
      </c>
      <c r="AD105" s="213">
        <f>IF('Indicator Date hidden'!AE106="x","x",$AD$2-'Indicator Date hidden'!AE106)</f>
        <v>0</v>
      </c>
      <c r="AE105" s="213">
        <f>IF('Indicator Date hidden'!AF106="x","x",$AE$2-'Indicator Date hidden'!AF106)</f>
        <v>0</v>
      </c>
      <c r="AF105" s="213">
        <f>IF('Indicator Date hidden'!AG106="x","x",$AF$2-'Indicator Date hidden'!AG106)</f>
        <v>4</v>
      </c>
      <c r="AG105" s="213">
        <f>IF('Indicator Date hidden'!AH106="x","x",$AG$2-'Indicator Date hidden'!AH106)</f>
        <v>0</v>
      </c>
      <c r="AH105" s="213">
        <f>IF('Indicator Date hidden'!AI106="x","x",$AH$2-'Indicator Date hidden'!AI106)</f>
        <v>0</v>
      </c>
      <c r="AI105" s="213">
        <f>IF('Indicator Date hidden'!AJ106="x","x",$AI$2-'Indicator Date hidden'!AJ106)</f>
        <v>0</v>
      </c>
      <c r="AJ105" s="213" t="str">
        <f>IF('Indicator Date hidden'!AK106="x","x",$AJ$2-'Indicator Date hidden'!AK106)</f>
        <v>x</v>
      </c>
      <c r="AK105" s="213">
        <f>IF('Indicator Date hidden'!AL106="x","x",$AK$2-'Indicator Date hidden'!AL106)</f>
        <v>1</v>
      </c>
      <c r="AL105" s="213">
        <f>IF('Indicator Date hidden'!AM106="x","x",$AL$2-'Indicator Date hidden'!AM106)</f>
        <v>0</v>
      </c>
      <c r="AM105" s="213">
        <f>IF('Indicator Date hidden'!AN106="x","x",$AM$2-'Indicator Date hidden'!AN106)</f>
        <v>0</v>
      </c>
      <c r="AN105" s="213">
        <f>IF('Indicator Date hidden'!AO106="x","x",$AN$2-'Indicator Date hidden'!AO106)</f>
        <v>0</v>
      </c>
      <c r="AO105" s="213">
        <f>IF('Indicator Date hidden'!AP106="x","x",$AO$2-'Indicator Date hidden'!AP106)</f>
        <v>0</v>
      </c>
      <c r="AP105" s="213">
        <f>IF('Indicator Date hidden'!AQ106="x","x",$AP$2-'Indicator Date hidden'!AQ106)</f>
        <v>0</v>
      </c>
      <c r="AQ105" s="213">
        <f>IF('Indicator Date hidden'!AR106="x","x",$AQ$2-'Indicator Date hidden'!AR106)</f>
        <v>4</v>
      </c>
      <c r="AR105" s="213">
        <f>IF('Indicator Date hidden'!AS106="x","x",$AR$2-'Indicator Date hidden'!AS106)</f>
        <v>0</v>
      </c>
      <c r="AS105" s="213">
        <f>IF('Indicator Date hidden'!AT106="x","x",$AS$2-'Indicator Date hidden'!AT106)</f>
        <v>0</v>
      </c>
      <c r="AT105" s="213">
        <f>IF('Indicator Date hidden'!AU106="x","x",$AT$2-'Indicator Date hidden'!AU106)</f>
        <v>0</v>
      </c>
      <c r="AU105" s="213">
        <f>IF('Indicator Date hidden'!AV106="x","x",$AU$2-'Indicator Date hidden'!AV106)</f>
        <v>4</v>
      </c>
      <c r="AV105" s="213">
        <f>IF('Indicator Date hidden'!AW106="x","x",$AV$2-'Indicator Date hidden'!AW106)</f>
        <v>0</v>
      </c>
      <c r="AW105" s="213">
        <f>IF('Indicator Date hidden'!AX106="x","x",$AW$2-'Indicator Date hidden'!AX106)</f>
        <v>0</v>
      </c>
      <c r="AX105" s="213">
        <f>IF('Indicator Date hidden'!AY106="x","x",$AX$2-'Indicator Date hidden'!AY106)</f>
        <v>0</v>
      </c>
      <c r="AY105" s="213">
        <f>IF('Indicator Date hidden'!AZ106="x","x",$AY$2-'Indicator Date hidden'!AZ106)</f>
        <v>0</v>
      </c>
      <c r="AZ105" s="213">
        <f>IF('Indicator Date hidden'!BA106="x","x",$AZ$2-'Indicator Date hidden'!BA106)</f>
        <v>0</v>
      </c>
      <c r="BA105">
        <f t="shared" si="15"/>
        <v>25</v>
      </c>
      <c r="BB105" s="21">
        <f t="shared" si="16"/>
        <v>0.52083333333333337</v>
      </c>
      <c r="BC105">
        <f t="shared" si="17"/>
        <v>6</v>
      </c>
      <c r="BD105" s="21">
        <f t="shared" si="18"/>
        <v>1.5544235712600631</v>
      </c>
      <c r="BE105" s="283">
        <f t="shared" si="19"/>
        <v>0</v>
      </c>
    </row>
    <row r="106" spans="1:57" x14ac:dyDescent="0.35">
      <c r="A106" t="s">
        <v>8396</v>
      </c>
      <c r="B106" s="213">
        <f>IF('Indicator Date hidden'!C107="x","x",$B$2-'Indicator Date hidden'!C107)</f>
        <v>0</v>
      </c>
      <c r="C106" s="213">
        <f>IF('Indicator Date hidden'!D107="x","x",$C$2-'Indicator Date hidden'!D107)</f>
        <v>0</v>
      </c>
      <c r="D106" s="213">
        <f>IF('Indicator Date hidden'!E107="x","x",$D$2-'Indicator Date hidden'!E107)</f>
        <v>0</v>
      </c>
      <c r="E106" s="213">
        <f>IF('Indicator Date hidden'!F107="x","x",$E$2-'Indicator Date hidden'!F107)</f>
        <v>0</v>
      </c>
      <c r="F106" s="213">
        <f>IF('Indicator Date hidden'!G107="x","x",$F$2-'Indicator Date hidden'!G107)</f>
        <v>0</v>
      </c>
      <c r="G106" s="213">
        <f>IF('Indicator Date hidden'!H107="x","x",$G$2-'Indicator Date hidden'!H107)</f>
        <v>0</v>
      </c>
      <c r="H106" s="213">
        <f>IF('Indicator Date hidden'!I107="x","x",$H$2-'Indicator Date hidden'!I107)</f>
        <v>0</v>
      </c>
      <c r="I106" s="213">
        <f>IF('Indicator Date hidden'!J107="x","x",$I$2-'Indicator Date hidden'!J107)</f>
        <v>0</v>
      </c>
      <c r="J106" s="213">
        <f>IF('Indicator Date hidden'!K107="x","x",$J$2-'Indicator Date hidden'!K107)</f>
        <v>0</v>
      </c>
      <c r="K106" s="213">
        <f>IF('Indicator Date hidden'!L107="x","x",$K$2-'Indicator Date hidden'!L107)</f>
        <v>0</v>
      </c>
      <c r="L106" s="213">
        <f>IF('Indicator Date hidden'!M107="x","x",$L$2-'Indicator Date hidden'!M107)</f>
        <v>0</v>
      </c>
      <c r="M106" s="213">
        <f>IF('Indicator Date hidden'!N107="x","x",$M$2-'Indicator Date hidden'!N107)</f>
        <v>0</v>
      </c>
      <c r="N106" s="213">
        <f>IF('Indicator Date hidden'!O107="x","x",$N$2-'Indicator Date hidden'!O107)</f>
        <v>0</v>
      </c>
      <c r="O106" s="213">
        <f>IF('Indicator Date hidden'!P107="x","x",$O$2-'Indicator Date hidden'!P107)</f>
        <v>0</v>
      </c>
      <c r="P106" s="213">
        <f>IF('Indicator Date hidden'!Q107="x","x",$P$2-'Indicator Date hidden'!Q107)</f>
        <v>0</v>
      </c>
      <c r="Q106" s="213">
        <f>IF('Indicator Date hidden'!R107="x","x",$Q$2-'Indicator Date hidden'!R107)</f>
        <v>5</v>
      </c>
      <c r="R106" s="213">
        <f>IF('Indicator Date hidden'!S107="x","x",$R$2-'Indicator Date hidden'!S107)</f>
        <v>0</v>
      </c>
      <c r="S106" s="213">
        <f>IF('Indicator Date hidden'!T107="x","x",$S$2-'Indicator Date hidden'!T107)</f>
        <v>0</v>
      </c>
      <c r="T106" s="213">
        <f>IF('Indicator Date hidden'!U107="x","x",$T$2-'Indicator Date hidden'!U107)</f>
        <v>0</v>
      </c>
      <c r="U106" s="213">
        <f>IF('Indicator Date hidden'!V107="x","x",$U$2-'Indicator Date hidden'!V107)</f>
        <v>0</v>
      </c>
      <c r="V106" s="213">
        <f>IF('Indicator Date hidden'!W107="x","x",$V$2-'Indicator Date hidden'!W107)</f>
        <v>0</v>
      </c>
      <c r="W106" s="213">
        <f>IF('Indicator Date hidden'!X107="x","x",$W$2-'Indicator Date hidden'!X107)</f>
        <v>5</v>
      </c>
      <c r="X106" s="213">
        <f>IF('Indicator Date hidden'!Y107="x","x",$X$2-'Indicator Date hidden'!Y107)</f>
        <v>4</v>
      </c>
      <c r="Y106" s="213">
        <f>IF('Indicator Date hidden'!Z107="x","x",$Y$2-'Indicator Date hidden'!Z107)</f>
        <v>0</v>
      </c>
      <c r="Z106" s="213">
        <f>IF('Indicator Date hidden'!AA107="x","x",$Z$2-'Indicator Date hidden'!AA107)</f>
        <v>0</v>
      </c>
      <c r="AA106" s="213">
        <f>IF('Indicator Date hidden'!AB107="x","x",$AA$2-'Indicator Date hidden'!AB107)</f>
        <v>1</v>
      </c>
      <c r="AB106" s="213">
        <f>IF('Indicator Date hidden'!AC107="x","x",$AB$2-'Indicator Date hidden'!AC107)</f>
        <v>0</v>
      </c>
      <c r="AC106" s="213">
        <f>IF('Indicator Date hidden'!AD107="x","x",$AC$2-'Indicator Date hidden'!AD107)</f>
        <v>0</v>
      </c>
      <c r="AD106" s="213" t="str">
        <f>IF('Indicator Date hidden'!AE107="x","x",$AD$2-'Indicator Date hidden'!AE107)</f>
        <v>x</v>
      </c>
      <c r="AE106" s="213">
        <f>IF('Indicator Date hidden'!AF107="x","x",$AE$2-'Indicator Date hidden'!AF107)</f>
        <v>0</v>
      </c>
      <c r="AF106" s="213">
        <f>IF('Indicator Date hidden'!AG107="x","x",$AF$2-'Indicator Date hidden'!AG107)</f>
        <v>4</v>
      </c>
      <c r="AG106" s="213">
        <f>IF('Indicator Date hidden'!AH107="x","x",$AG$2-'Indicator Date hidden'!AH107)</f>
        <v>0</v>
      </c>
      <c r="AH106" s="213">
        <f>IF('Indicator Date hidden'!AI107="x","x",$AH$2-'Indicator Date hidden'!AI107)</f>
        <v>0</v>
      </c>
      <c r="AI106" s="213">
        <f>IF('Indicator Date hidden'!AJ107="x","x",$AI$2-'Indicator Date hidden'!AJ107)</f>
        <v>0</v>
      </c>
      <c r="AJ106" s="213" t="str">
        <f>IF('Indicator Date hidden'!AK107="x","x",$AJ$2-'Indicator Date hidden'!AK107)</f>
        <v>x</v>
      </c>
      <c r="AK106" s="213" t="str">
        <f>IF('Indicator Date hidden'!AL107="x","x",$AK$2-'Indicator Date hidden'!AL107)</f>
        <v>x</v>
      </c>
      <c r="AL106" s="213">
        <f>IF('Indicator Date hidden'!AM107="x","x",$AL$2-'Indicator Date hidden'!AM107)</f>
        <v>0</v>
      </c>
      <c r="AM106" s="213">
        <f>IF('Indicator Date hidden'!AN107="x","x",$AM$2-'Indicator Date hidden'!AN107)</f>
        <v>0</v>
      </c>
      <c r="AN106" s="213">
        <f>IF('Indicator Date hidden'!AO107="x","x",$AN$2-'Indicator Date hidden'!AO107)</f>
        <v>0</v>
      </c>
      <c r="AO106" s="213">
        <f>IF('Indicator Date hidden'!AP107="x","x",$AO$2-'Indicator Date hidden'!AP107)</f>
        <v>1</v>
      </c>
      <c r="AP106" s="213">
        <f>IF('Indicator Date hidden'!AQ107="x","x",$AP$2-'Indicator Date hidden'!AQ107)</f>
        <v>1</v>
      </c>
      <c r="AQ106" s="213">
        <f>IF('Indicator Date hidden'!AR107="x","x",$AQ$2-'Indicator Date hidden'!AR107)</f>
        <v>4</v>
      </c>
      <c r="AR106" s="213">
        <f>IF('Indicator Date hidden'!AS107="x","x",$AR$2-'Indicator Date hidden'!AS107)</f>
        <v>0</v>
      </c>
      <c r="AS106" s="213" t="str">
        <f>IF('Indicator Date hidden'!AT107="x","x",$AS$2-'Indicator Date hidden'!AT107)</f>
        <v>x</v>
      </c>
      <c r="AT106" s="213">
        <f>IF('Indicator Date hidden'!AU107="x","x",$AT$2-'Indicator Date hidden'!AU107)</f>
        <v>0</v>
      </c>
      <c r="AU106" s="213">
        <f>IF('Indicator Date hidden'!AV107="x","x",$AU$2-'Indicator Date hidden'!AV107)</f>
        <v>8</v>
      </c>
      <c r="AV106" s="213">
        <f>IF('Indicator Date hidden'!AW107="x","x",$AV$2-'Indicator Date hidden'!AW107)</f>
        <v>0</v>
      </c>
      <c r="AW106" s="213">
        <f>IF('Indicator Date hidden'!AX107="x","x",$AW$2-'Indicator Date hidden'!AX107)</f>
        <v>0</v>
      </c>
      <c r="AX106" s="213">
        <f>IF('Indicator Date hidden'!AY107="x","x",$AX$2-'Indicator Date hidden'!AY107)</f>
        <v>0</v>
      </c>
      <c r="AY106" s="213">
        <f>IF('Indicator Date hidden'!AZ107="x","x",$AY$2-'Indicator Date hidden'!AZ107)</f>
        <v>0</v>
      </c>
      <c r="AZ106" s="213">
        <f>IF('Indicator Date hidden'!BA107="x","x",$AZ$2-'Indicator Date hidden'!BA107)</f>
        <v>0</v>
      </c>
      <c r="BA106">
        <f t="shared" si="15"/>
        <v>33</v>
      </c>
      <c r="BB106" s="21">
        <f t="shared" si="16"/>
        <v>0.7021276595744681</v>
      </c>
      <c r="BC106">
        <f t="shared" si="17"/>
        <v>9</v>
      </c>
      <c r="BD106" s="21">
        <f t="shared" si="18"/>
        <v>1.7371399044212934</v>
      </c>
      <c r="BE106" s="283">
        <f t="shared" si="19"/>
        <v>0</v>
      </c>
    </row>
    <row r="107" spans="1:57" x14ac:dyDescent="0.35">
      <c r="A107" t="s">
        <v>8402</v>
      </c>
      <c r="B107" s="213">
        <f>IF('Indicator Date hidden'!C108="x","x",$B$2-'Indicator Date hidden'!C108)</f>
        <v>0</v>
      </c>
      <c r="C107" s="213">
        <f>IF('Indicator Date hidden'!D108="x","x",$C$2-'Indicator Date hidden'!D108)</f>
        <v>0</v>
      </c>
      <c r="D107" s="213">
        <f>IF('Indicator Date hidden'!E108="x","x",$D$2-'Indicator Date hidden'!E108)</f>
        <v>0</v>
      </c>
      <c r="E107" s="213">
        <f>IF('Indicator Date hidden'!F108="x","x",$E$2-'Indicator Date hidden'!F108)</f>
        <v>0</v>
      </c>
      <c r="F107" s="213">
        <f>IF('Indicator Date hidden'!G108="x","x",$F$2-'Indicator Date hidden'!G108)</f>
        <v>0</v>
      </c>
      <c r="G107" s="213">
        <f>IF('Indicator Date hidden'!H108="x","x",$G$2-'Indicator Date hidden'!H108)</f>
        <v>0</v>
      </c>
      <c r="H107" s="213">
        <f>IF('Indicator Date hidden'!I108="x","x",$H$2-'Indicator Date hidden'!I108)</f>
        <v>0</v>
      </c>
      <c r="I107" s="213">
        <f>IF('Indicator Date hidden'!J108="x","x",$I$2-'Indicator Date hidden'!J108)</f>
        <v>0</v>
      </c>
      <c r="J107" s="213">
        <f>IF('Indicator Date hidden'!K108="x","x",$J$2-'Indicator Date hidden'!K108)</f>
        <v>0</v>
      </c>
      <c r="K107" s="213">
        <f>IF('Indicator Date hidden'!L108="x","x",$K$2-'Indicator Date hidden'!L108)</f>
        <v>0</v>
      </c>
      <c r="L107" s="213">
        <f>IF('Indicator Date hidden'!M108="x","x",$L$2-'Indicator Date hidden'!M108)</f>
        <v>0</v>
      </c>
      <c r="M107" s="213">
        <f>IF('Indicator Date hidden'!N108="x","x",$M$2-'Indicator Date hidden'!N108)</f>
        <v>0</v>
      </c>
      <c r="N107" s="213">
        <f>IF('Indicator Date hidden'!O108="x","x",$N$2-'Indicator Date hidden'!O108)</f>
        <v>0</v>
      </c>
      <c r="O107" s="213">
        <f>IF('Indicator Date hidden'!P108="x","x",$O$2-'Indicator Date hidden'!P108)</f>
        <v>0</v>
      </c>
      <c r="P107" s="213">
        <f>IF('Indicator Date hidden'!Q108="x","x",$P$2-'Indicator Date hidden'!Q108)</f>
        <v>0</v>
      </c>
      <c r="Q107" s="213">
        <f>IF('Indicator Date hidden'!R108="x","x",$Q$2-'Indicator Date hidden'!R108)</f>
        <v>1</v>
      </c>
      <c r="R107" s="213">
        <f>IF('Indicator Date hidden'!S108="x","x",$R$2-'Indicator Date hidden'!S108)</f>
        <v>0</v>
      </c>
      <c r="S107" s="213">
        <f>IF('Indicator Date hidden'!T108="x","x",$S$2-'Indicator Date hidden'!T108)</f>
        <v>0</v>
      </c>
      <c r="T107" s="213">
        <f>IF('Indicator Date hidden'!U108="x","x",$T$2-'Indicator Date hidden'!U108)</f>
        <v>0</v>
      </c>
      <c r="U107" s="213">
        <f>IF('Indicator Date hidden'!V108="x","x",$U$2-'Indicator Date hidden'!V108)</f>
        <v>0</v>
      </c>
      <c r="V107" s="213">
        <f>IF('Indicator Date hidden'!W108="x","x",$V$2-'Indicator Date hidden'!W108)</f>
        <v>0</v>
      </c>
      <c r="W107" s="213">
        <f>IF('Indicator Date hidden'!X108="x","x",$W$2-'Indicator Date hidden'!X108)</f>
        <v>8</v>
      </c>
      <c r="X107" s="213">
        <f>IF('Indicator Date hidden'!Y108="x","x",$X$2-'Indicator Date hidden'!Y108)</f>
        <v>4</v>
      </c>
      <c r="Y107" s="213">
        <f>IF('Indicator Date hidden'!Z108="x","x",$Y$2-'Indicator Date hidden'!Z108)</f>
        <v>0</v>
      </c>
      <c r="Z107" s="213">
        <f>IF('Indicator Date hidden'!AA108="x","x",$Z$2-'Indicator Date hidden'!AA108)</f>
        <v>0</v>
      </c>
      <c r="AA107" s="213">
        <f>IF('Indicator Date hidden'!AB108="x","x",$AA$2-'Indicator Date hidden'!AB108)</f>
        <v>0</v>
      </c>
      <c r="AB107" s="213">
        <f>IF('Indicator Date hidden'!AC108="x","x",$AB$2-'Indicator Date hidden'!AC108)</f>
        <v>0</v>
      </c>
      <c r="AC107" s="213">
        <f>IF('Indicator Date hidden'!AD108="x","x",$AC$2-'Indicator Date hidden'!AD108)</f>
        <v>0</v>
      </c>
      <c r="AD107" s="213">
        <f>IF('Indicator Date hidden'!AE108="x","x",$AD$2-'Indicator Date hidden'!AE108)</f>
        <v>0</v>
      </c>
      <c r="AE107" s="213">
        <f>IF('Indicator Date hidden'!AF108="x","x",$AE$2-'Indicator Date hidden'!AF108)</f>
        <v>0</v>
      </c>
      <c r="AF107" s="213">
        <f>IF('Indicator Date hidden'!AG108="x","x",$AF$2-'Indicator Date hidden'!AG108)</f>
        <v>3</v>
      </c>
      <c r="AG107" s="213">
        <f>IF('Indicator Date hidden'!AH108="x","x",$AG$2-'Indicator Date hidden'!AH108)</f>
        <v>0</v>
      </c>
      <c r="AH107" s="213">
        <f>IF('Indicator Date hidden'!AI108="x","x",$AH$2-'Indicator Date hidden'!AI108)</f>
        <v>0</v>
      </c>
      <c r="AI107" s="213">
        <f>IF('Indicator Date hidden'!AJ108="x","x",$AI$2-'Indicator Date hidden'!AJ108)</f>
        <v>0</v>
      </c>
      <c r="AJ107" s="213">
        <f>IF('Indicator Date hidden'!AK108="x","x",$AJ$2-'Indicator Date hidden'!AK108)</f>
        <v>0</v>
      </c>
      <c r="AK107" s="213">
        <f>IF('Indicator Date hidden'!AL108="x","x",$AK$2-'Indicator Date hidden'!AL108)</f>
        <v>1</v>
      </c>
      <c r="AL107" s="213">
        <f>IF('Indicator Date hidden'!AM108="x","x",$AL$2-'Indicator Date hidden'!AM108)</f>
        <v>0</v>
      </c>
      <c r="AM107" s="213">
        <f>IF('Indicator Date hidden'!AN108="x","x",$AM$2-'Indicator Date hidden'!AN108)</f>
        <v>0</v>
      </c>
      <c r="AN107" s="213">
        <f>IF('Indicator Date hidden'!AO108="x","x",$AN$2-'Indicator Date hidden'!AO108)</f>
        <v>0</v>
      </c>
      <c r="AO107" s="213">
        <f>IF('Indicator Date hidden'!AP108="x","x",$AO$2-'Indicator Date hidden'!AP108)</f>
        <v>0</v>
      </c>
      <c r="AP107" s="213">
        <f>IF('Indicator Date hidden'!AQ108="x","x",$AP$2-'Indicator Date hidden'!AQ108)</f>
        <v>0</v>
      </c>
      <c r="AQ107" s="213">
        <f>IF('Indicator Date hidden'!AR108="x","x",$AQ$2-'Indicator Date hidden'!AR108)</f>
        <v>0</v>
      </c>
      <c r="AR107" s="213">
        <f>IF('Indicator Date hidden'!AS108="x","x",$AR$2-'Indicator Date hidden'!AS108)</f>
        <v>0</v>
      </c>
      <c r="AS107" s="213">
        <f>IF('Indicator Date hidden'!AT108="x","x",$AS$2-'Indicator Date hidden'!AT108)</f>
        <v>0</v>
      </c>
      <c r="AT107" s="213">
        <f>IF('Indicator Date hidden'!AU108="x","x",$AT$2-'Indicator Date hidden'!AU108)</f>
        <v>0</v>
      </c>
      <c r="AU107" s="213">
        <f>IF('Indicator Date hidden'!AV108="x","x",$AU$2-'Indicator Date hidden'!AV108)</f>
        <v>3</v>
      </c>
      <c r="AV107" s="213">
        <f>IF('Indicator Date hidden'!AW108="x","x",$AV$2-'Indicator Date hidden'!AW108)</f>
        <v>0</v>
      </c>
      <c r="AW107" s="213">
        <f>IF('Indicator Date hidden'!AX108="x","x",$AW$2-'Indicator Date hidden'!AX108)</f>
        <v>0</v>
      </c>
      <c r="AX107" s="213">
        <f>IF('Indicator Date hidden'!AY108="x","x",$AX$2-'Indicator Date hidden'!AY108)</f>
        <v>0</v>
      </c>
      <c r="AY107" s="213">
        <f>IF('Indicator Date hidden'!AZ108="x","x",$AY$2-'Indicator Date hidden'!AZ108)</f>
        <v>0</v>
      </c>
      <c r="AZ107" s="213">
        <f>IF('Indicator Date hidden'!BA108="x","x",$AZ$2-'Indicator Date hidden'!BA108)</f>
        <v>0</v>
      </c>
      <c r="BA107">
        <f t="shared" si="15"/>
        <v>20</v>
      </c>
      <c r="BB107" s="21">
        <f t="shared" si="16"/>
        <v>0.39215686274509803</v>
      </c>
      <c r="BC107">
        <f t="shared" si="17"/>
        <v>6</v>
      </c>
      <c r="BD107" s="21">
        <f t="shared" si="18"/>
        <v>1.344246000078636</v>
      </c>
      <c r="BE107" s="283">
        <f t="shared" si="19"/>
        <v>0</v>
      </c>
    </row>
    <row r="108" spans="1:57" x14ac:dyDescent="0.35">
      <c r="A108" t="s">
        <v>8404</v>
      </c>
      <c r="B108" s="213">
        <f>IF('Indicator Date hidden'!C109="x","x",$B$2-'Indicator Date hidden'!C109)</f>
        <v>0</v>
      </c>
      <c r="C108" s="213">
        <f>IF('Indicator Date hidden'!D109="x","x",$C$2-'Indicator Date hidden'!D109)</f>
        <v>0</v>
      </c>
      <c r="D108" s="213">
        <f>IF('Indicator Date hidden'!E109="x","x",$D$2-'Indicator Date hidden'!E109)</f>
        <v>0</v>
      </c>
      <c r="E108" s="213">
        <f>IF('Indicator Date hidden'!F109="x","x",$E$2-'Indicator Date hidden'!F109)</f>
        <v>0</v>
      </c>
      <c r="F108" s="213">
        <f>IF('Indicator Date hidden'!G109="x","x",$F$2-'Indicator Date hidden'!G109)</f>
        <v>0</v>
      </c>
      <c r="G108" s="213">
        <f>IF('Indicator Date hidden'!H109="x","x",$G$2-'Indicator Date hidden'!H109)</f>
        <v>0</v>
      </c>
      <c r="H108" s="213">
        <f>IF('Indicator Date hidden'!I109="x","x",$H$2-'Indicator Date hidden'!I109)</f>
        <v>0</v>
      </c>
      <c r="I108" s="213">
        <f>IF('Indicator Date hidden'!J109="x","x",$I$2-'Indicator Date hidden'!J109)</f>
        <v>0</v>
      </c>
      <c r="J108" s="213">
        <f>IF('Indicator Date hidden'!K109="x","x",$J$2-'Indicator Date hidden'!K109)</f>
        <v>0</v>
      </c>
      <c r="K108" s="213">
        <f>IF('Indicator Date hidden'!L109="x","x",$K$2-'Indicator Date hidden'!L109)</f>
        <v>0</v>
      </c>
      <c r="L108" s="213">
        <f>IF('Indicator Date hidden'!M109="x","x",$L$2-'Indicator Date hidden'!M109)</f>
        <v>0</v>
      </c>
      <c r="M108" s="213">
        <f>IF('Indicator Date hidden'!N109="x","x",$M$2-'Indicator Date hidden'!N109)</f>
        <v>0</v>
      </c>
      <c r="N108" s="213">
        <f>IF('Indicator Date hidden'!O109="x","x",$N$2-'Indicator Date hidden'!O109)</f>
        <v>0</v>
      </c>
      <c r="O108" s="213">
        <f>IF('Indicator Date hidden'!P109="x","x",$O$2-'Indicator Date hidden'!P109)</f>
        <v>0</v>
      </c>
      <c r="P108" s="213">
        <f>IF('Indicator Date hidden'!Q109="x","x",$P$2-'Indicator Date hidden'!Q109)</f>
        <v>0</v>
      </c>
      <c r="Q108" s="213" t="str">
        <f>IF('Indicator Date hidden'!R109="x","x",$Q$2-'Indicator Date hidden'!R109)</f>
        <v>x</v>
      </c>
      <c r="R108" s="213">
        <f>IF('Indicator Date hidden'!S109="x","x",$R$2-'Indicator Date hidden'!S109)</f>
        <v>0</v>
      </c>
      <c r="S108" s="213">
        <f>IF('Indicator Date hidden'!T109="x","x",$S$2-'Indicator Date hidden'!T109)</f>
        <v>0</v>
      </c>
      <c r="T108" s="213">
        <f>IF('Indicator Date hidden'!U109="x","x",$T$2-'Indicator Date hidden'!U109)</f>
        <v>0</v>
      </c>
      <c r="U108" s="213" t="str">
        <f>IF('Indicator Date hidden'!V109="x","x",$U$2-'Indicator Date hidden'!V109)</f>
        <v>x</v>
      </c>
      <c r="V108" s="213">
        <f>IF('Indicator Date hidden'!W109="x","x",$V$2-'Indicator Date hidden'!W109)</f>
        <v>0</v>
      </c>
      <c r="W108" s="213" t="str">
        <f>IF('Indicator Date hidden'!X109="x","x",$W$2-'Indicator Date hidden'!X109)</f>
        <v>x</v>
      </c>
      <c r="X108" s="213">
        <f>IF('Indicator Date hidden'!Y109="x","x",$X$2-'Indicator Date hidden'!Y109)</f>
        <v>1</v>
      </c>
      <c r="Y108" s="213">
        <f>IF('Indicator Date hidden'!Z109="x","x",$Y$2-'Indicator Date hidden'!Z109)</f>
        <v>0</v>
      </c>
      <c r="Z108" s="213">
        <f>IF('Indicator Date hidden'!AA109="x","x",$Z$2-'Indicator Date hidden'!AA109)</f>
        <v>0</v>
      </c>
      <c r="AA108" s="213" t="str">
        <f>IF('Indicator Date hidden'!AB109="x","x",$AA$2-'Indicator Date hidden'!AB109)</f>
        <v>x</v>
      </c>
      <c r="AB108" s="213">
        <f>IF('Indicator Date hidden'!AC109="x","x",$AB$2-'Indicator Date hidden'!AC109)</f>
        <v>0</v>
      </c>
      <c r="AC108" s="213">
        <f>IF('Indicator Date hidden'!AD109="x","x",$AC$2-'Indicator Date hidden'!AD109)</f>
        <v>0</v>
      </c>
      <c r="AD108" s="213" t="str">
        <f>IF('Indicator Date hidden'!AE109="x","x",$AD$2-'Indicator Date hidden'!AE109)</f>
        <v>x</v>
      </c>
      <c r="AE108" s="213">
        <f>IF('Indicator Date hidden'!AF109="x","x",$AE$2-'Indicator Date hidden'!AF109)</f>
        <v>0</v>
      </c>
      <c r="AF108" s="213" t="str">
        <f>IF('Indicator Date hidden'!AG109="x","x",$AF$2-'Indicator Date hidden'!AG109)</f>
        <v>x</v>
      </c>
      <c r="AG108" s="213">
        <f>IF('Indicator Date hidden'!AH109="x","x",$AG$2-'Indicator Date hidden'!AH109)</f>
        <v>0</v>
      </c>
      <c r="AH108" s="213">
        <f>IF('Indicator Date hidden'!AI109="x","x",$AH$2-'Indicator Date hidden'!AI109)</f>
        <v>0</v>
      </c>
      <c r="AI108" s="213">
        <f>IF('Indicator Date hidden'!AJ109="x","x",$AI$2-'Indicator Date hidden'!AJ109)</f>
        <v>0</v>
      </c>
      <c r="AJ108" s="213" t="str">
        <f>IF('Indicator Date hidden'!AK109="x","x",$AJ$2-'Indicator Date hidden'!AK109)</f>
        <v>x</v>
      </c>
      <c r="AK108" s="213">
        <f>IF('Indicator Date hidden'!AL109="x","x",$AK$2-'Indicator Date hidden'!AL109)</f>
        <v>1</v>
      </c>
      <c r="AL108" s="213">
        <f>IF('Indicator Date hidden'!AM109="x","x",$AL$2-'Indicator Date hidden'!AM109)</f>
        <v>0</v>
      </c>
      <c r="AM108" s="213">
        <f>IF('Indicator Date hidden'!AN109="x","x",$AM$2-'Indicator Date hidden'!AN109)</f>
        <v>0</v>
      </c>
      <c r="AN108" s="213">
        <f>IF('Indicator Date hidden'!AO109="x","x",$AN$2-'Indicator Date hidden'!AO109)</f>
        <v>0</v>
      </c>
      <c r="AO108" s="213">
        <f>IF('Indicator Date hidden'!AP109="x","x",$AO$2-'Indicator Date hidden'!AP109)</f>
        <v>0</v>
      </c>
      <c r="AP108" s="213">
        <f>IF('Indicator Date hidden'!AQ109="x","x",$AP$2-'Indicator Date hidden'!AQ109)</f>
        <v>0</v>
      </c>
      <c r="AQ108" s="213" t="str">
        <f>IF('Indicator Date hidden'!AR109="x","x",$AQ$2-'Indicator Date hidden'!AR109)</f>
        <v>x</v>
      </c>
      <c r="AR108" s="213">
        <f>IF('Indicator Date hidden'!AS109="x","x",$AR$2-'Indicator Date hidden'!AS109)</f>
        <v>0</v>
      </c>
      <c r="AS108" s="213">
        <f>IF('Indicator Date hidden'!AT109="x","x",$AS$2-'Indicator Date hidden'!AT109)</f>
        <v>0</v>
      </c>
      <c r="AT108" s="213">
        <f>IF('Indicator Date hidden'!AU109="x","x",$AT$2-'Indicator Date hidden'!AU109)</f>
        <v>0</v>
      </c>
      <c r="AU108" s="213">
        <f>IF('Indicator Date hidden'!AV109="x","x",$AU$2-'Indicator Date hidden'!AV109)</f>
        <v>3</v>
      </c>
      <c r="AV108" s="213">
        <f>IF('Indicator Date hidden'!AW109="x","x",$AV$2-'Indicator Date hidden'!AW109)</f>
        <v>0</v>
      </c>
      <c r="AW108" s="213">
        <f>IF('Indicator Date hidden'!AX109="x","x",$AW$2-'Indicator Date hidden'!AX109)</f>
        <v>0</v>
      </c>
      <c r="AX108" s="213">
        <f>IF('Indicator Date hidden'!AY109="x","x",$AX$2-'Indicator Date hidden'!AY109)</f>
        <v>0</v>
      </c>
      <c r="AY108" s="213">
        <f>IF('Indicator Date hidden'!AZ109="x","x",$AY$2-'Indicator Date hidden'!AZ109)</f>
        <v>0</v>
      </c>
      <c r="AZ108" s="213">
        <f>IF('Indicator Date hidden'!BA109="x","x",$AZ$2-'Indicator Date hidden'!BA109)</f>
        <v>0</v>
      </c>
      <c r="BA108">
        <f t="shared" si="15"/>
        <v>5</v>
      </c>
      <c r="BB108" s="21">
        <f t="shared" si="16"/>
        <v>0.11627906976744186</v>
      </c>
      <c r="BC108">
        <f t="shared" si="17"/>
        <v>3</v>
      </c>
      <c r="BD108" s="21">
        <f t="shared" si="18"/>
        <v>0.49223280205852848</v>
      </c>
      <c r="BE108" s="283">
        <f t="shared" si="19"/>
        <v>0</v>
      </c>
    </row>
    <row r="109" spans="1:57" x14ac:dyDescent="0.35">
      <c r="A109" t="s">
        <v>8399</v>
      </c>
      <c r="B109" s="213">
        <f>IF('Indicator Date hidden'!C110="x","x",$B$2-'Indicator Date hidden'!C110)</f>
        <v>0</v>
      </c>
      <c r="C109" s="213">
        <f>IF('Indicator Date hidden'!D110="x","x",$C$2-'Indicator Date hidden'!D110)</f>
        <v>0</v>
      </c>
      <c r="D109" s="213">
        <f>IF('Indicator Date hidden'!E110="x","x",$D$2-'Indicator Date hidden'!E110)</f>
        <v>0</v>
      </c>
      <c r="E109" s="213">
        <f>IF('Indicator Date hidden'!F110="x","x",$E$2-'Indicator Date hidden'!F110)</f>
        <v>0</v>
      </c>
      <c r="F109" s="213">
        <f>IF('Indicator Date hidden'!G110="x","x",$F$2-'Indicator Date hidden'!G110)</f>
        <v>0</v>
      </c>
      <c r="G109" s="213">
        <f>IF('Indicator Date hidden'!H110="x","x",$G$2-'Indicator Date hidden'!H110)</f>
        <v>0</v>
      </c>
      <c r="H109" s="213">
        <f>IF('Indicator Date hidden'!I110="x","x",$H$2-'Indicator Date hidden'!I110)</f>
        <v>0</v>
      </c>
      <c r="I109" s="213">
        <f>IF('Indicator Date hidden'!J110="x","x",$I$2-'Indicator Date hidden'!J110)</f>
        <v>0</v>
      </c>
      <c r="J109" s="213">
        <f>IF('Indicator Date hidden'!K110="x","x",$J$2-'Indicator Date hidden'!K110)</f>
        <v>0</v>
      </c>
      <c r="K109" s="213">
        <f>IF('Indicator Date hidden'!L110="x","x",$K$2-'Indicator Date hidden'!L110)</f>
        <v>0</v>
      </c>
      <c r="L109" s="213">
        <f>IF('Indicator Date hidden'!M110="x","x",$L$2-'Indicator Date hidden'!M110)</f>
        <v>0</v>
      </c>
      <c r="M109" s="213">
        <f>IF('Indicator Date hidden'!N110="x","x",$M$2-'Indicator Date hidden'!N110)</f>
        <v>0</v>
      </c>
      <c r="N109" s="213">
        <f>IF('Indicator Date hidden'!O110="x","x",$N$2-'Indicator Date hidden'!O110)</f>
        <v>0</v>
      </c>
      <c r="O109" s="213">
        <f>IF('Indicator Date hidden'!P110="x","x",$O$2-'Indicator Date hidden'!P110)</f>
        <v>0</v>
      </c>
      <c r="P109" s="213" t="str">
        <f>IF('Indicator Date hidden'!Q110="x","x",$P$2-'Indicator Date hidden'!Q110)</f>
        <v>x</v>
      </c>
      <c r="Q109" s="213" t="str">
        <f>IF('Indicator Date hidden'!R110="x","x",$Q$2-'Indicator Date hidden'!R110)</f>
        <v>x</v>
      </c>
      <c r="R109" s="213">
        <f>IF('Indicator Date hidden'!S110="x","x",$R$2-'Indicator Date hidden'!S110)</f>
        <v>0</v>
      </c>
      <c r="S109" s="213">
        <f>IF('Indicator Date hidden'!T110="x","x",$S$2-'Indicator Date hidden'!T110)</f>
        <v>0</v>
      </c>
      <c r="T109" s="213">
        <f>IF('Indicator Date hidden'!U110="x","x",$T$2-'Indicator Date hidden'!U110)</f>
        <v>0</v>
      </c>
      <c r="U109" s="213">
        <f>IF('Indicator Date hidden'!V110="x","x",$U$2-'Indicator Date hidden'!V110)</f>
        <v>0</v>
      </c>
      <c r="V109" s="213">
        <f>IF('Indicator Date hidden'!W110="x","x",$V$2-'Indicator Date hidden'!W110)</f>
        <v>0</v>
      </c>
      <c r="W109" s="213">
        <f>IF('Indicator Date hidden'!X110="x","x",$W$2-'Indicator Date hidden'!X110)</f>
        <v>7</v>
      </c>
      <c r="X109" s="213">
        <f>IF('Indicator Date hidden'!Y110="x","x",$X$2-'Indicator Date hidden'!Y110)</f>
        <v>4</v>
      </c>
      <c r="Y109" s="213">
        <f>IF('Indicator Date hidden'!Z110="x","x",$Y$2-'Indicator Date hidden'!Z110)</f>
        <v>0</v>
      </c>
      <c r="Z109" s="213">
        <f>IF('Indicator Date hidden'!AA110="x","x",$Z$2-'Indicator Date hidden'!AA110)</f>
        <v>0</v>
      </c>
      <c r="AA109" s="213" t="str">
        <f>IF('Indicator Date hidden'!AB110="x","x",$AA$2-'Indicator Date hidden'!AB110)</f>
        <v>x</v>
      </c>
      <c r="AB109" s="213">
        <f>IF('Indicator Date hidden'!AC110="x","x",$AB$2-'Indicator Date hidden'!AC110)</f>
        <v>0</v>
      </c>
      <c r="AC109" s="213">
        <f>IF('Indicator Date hidden'!AD110="x","x",$AC$2-'Indicator Date hidden'!AD110)</f>
        <v>0</v>
      </c>
      <c r="AD109" s="213" t="str">
        <f>IF('Indicator Date hidden'!AE110="x","x",$AD$2-'Indicator Date hidden'!AE110)</f>
        <v>x</v>
      </c>
      <c r="AE109" s="213" t="str">
        <f>IF('Indicator Date hidden'!AF110="x","x",$AE$2-'Indicator Date hidden'!AF110)</f>
        <v>x</v>
      </c>
      <c r="AF109" s="213" t="str">
        <f>IF('Indicator Date hidden'!AG110="x","x",$AF$2-'Indicator Date hidden'!AG110)</f>
        <v>x</v>
      </c>
      <c r="AG109" s="213">
        <f>IF('Indicator Date hidden'!AH110="x","x",$AG$2-'Indicator Date hidden'!AH110)</f>
        <v>0</v>
      </c>
      <c r="AH109" s="213">
        <f>IF('Indicator Date hidden'!AI110="x","x",$AH$2-'Indicator Date hidden'!AI110)</f>
        <v>0</v>
      </c>
      <c r="AI109" s="213">
        <f>IF('Indicator Date hidden'!AJ110="x","x",$AI$2-'Indicator Date hidden'!AJ110)</f>
        <v>0</v>
      </c>
      <c r="AJ109" s="213" t="str">
        <f>IF('Indicator Date hidden'!AK110="x","x",$AJ$2-'Indicator Date hidden'!AK110)</f>
        <v>x</v>
      </c>
      <c r="AK109" s="213" t="str">
        <f>IF('Indicator Date hidden'!AL110="x","x",$AK$2-'Indicator Date hidden'!AL110)</f>
        <v>x</v>
      </c>
      <c r="AL109" s="213">
        <f>IF('Indicator Date hidden'!AM110="x","x",$AL$2-'Indicator Date hidden'!AM110)</f>
        <v>0</v>
      </c>
      <c r="AM109" s="213">
        <f>IF('Indicator Date hidden'!AN110="x","x",$AM$2-'Indicator Date hidden'!AN110)</f>
        <v>0</v>
      </c>
      <c r="AN109" s="213">
        <f>IF('Indicator Date hidden'!AO110="x","x",$AN$2-'Indicator Date hidden'!AO110)</f>
        <v>0</v>
      </c>
      <c r="AO109" s="213" t="str">
        <f>IF('Indicator Date hidden'!AP110="x","x",$AO$2-'Indicator Date hidden'!AP110)</f>
        <v>x</v>
      </c>
      <c r="AP109" s="213" t="str">
        <f>IF('Indicator Date hidden'!AQ110="x","x",$AP$2-'Indicator Date hidden'!AQ110)</f>
        <v>x</v>
      </c>
      <c r="AQ109" s="213">
        <f>IF('Indicator Date hidden'!AR110="x","x",$AQ$2-'Indicator Date hidden'!AR110)</f>
        <v>4</v>
      </c>
      <c r="AR109" s="213">
        <f>IF('Indicator Date hidden'!AS110="x","x",$AR$2-'Indicator Date hidden'!AS110)</f>
        <v>0</v>
      </c>
      <c r="AS109" s="213" t="str">
        <f>IF('Indicator Date hidden'!AT110="x","x",$AS$2-'Indicator Date hidden'!AT110)</f>
        <v>x</v>
      </c>
      <c r="AT109" s="213">
        <f>IF('Indicator Date hidden'!AU110="x","x",$AT$2-'Indicator Date hidden'!AU110)</f>
        <v>0</v>
      </c>
      <c r="AU109" s="213" t="str">
        <f>IF('Indicator Date hidden'!AV110="x","x",$AU$2-'Indicator Date hidden'!AV110)</f>
        <v>x</v>
      </c>
      <c r="AV109" s="213">
        <f>IF('Indicator Date hidden'!AW110="x","x",$AV$2-'Indicator Date hidden'!AW110)</f>
        <v>0</v>
      </c>
      <c r="AW109" s="213">
        <f>IF('Indicator Date hidden'!AX110="x","x",$AW$2-'Indicator Date hidden'!AX110)</f>
        <v>0</v>
      </c>
      <c r="AX109" s="213">
        <f>IF('Indicator Date hidden'!AY110="x","x",$AX$2-'Indicator Date hidden'!AY110)</f>
        <v>0</v>
      </c>
      <c r="AY109" s="213">
        <f>IF('Indicator Date hidden'!AZ110="x","x",$AY$2-'Indicator Date hidden'!AZ110)</f>
        <v>0</v>
      </c>
      <c r="AZ109" s="213">
        <f>IF('Indicator Date hidden'!BA110="x","x",$AZ$2-'Indicator Date hidden'!BA110)</f>
        <v>0</v>
      </c>
      <c r="BA109">
        <f t="shared" si="15"/>
        <v>15</v>
      </c>
      <c r="BB109" s="21">
        <f t="shared" si="16"/>
        <v>0.38461538461538464</v>
      </c>
      <c r="BC109">
        <f t="shared" si="17"/>
        <v>3</v>
      </c>
      <c r="BD109" s="21">
        <f t="shared" si="18"/>
        <v>1.3888823142513684</v>
      </c>
      <c r="BE109" s="283">
        <f t="shared" si="19"/>
        <v>0</v>
      </c>
    </row>
    <row r="110" spans="1:57" x14ac:dyDescent="0.35">
      <c r="A110" t="s">
        <v>8411</v>
      </c>
      <c r="B110" s="213">
        <f>IF('Indicator Date hidden'!C111="x","x",$B$2-'Indicator Date hidden'!C111)</f>
        <v>0</v>
      </c>
      <c r="C110" s="213">
        <f>IF('Indicator Date hidden'!D111="x","x",$C$2-'Indicator Date hidden'!D111)</f>
        <v>0</v>
      </c>
      <c r="D110" s="213">
        <f>IF('Indicator Date hidden'!E111="x","x",$D$2-'Indicator Date hidden'!E111)</f>
        <v>0</v>
      </c>
      <c r="E110" s="213">
        <f>IF('Indicator Date hidden'!F111="x","x",$E$2-'Indicator Date hidden'!F111)</f>
        <v>0</v>
      </c>
      <c r="F110" s="213">
        <f>IF('Indicator Date hidden'!G111="x","x",$F$2-'Indicator Date hidden'!G111)</f>
        <v>0</v>
      </c>
      <c r="G110" s="213">
        <f>IF('Indicator Date hidden'!H111="x","x",$G$2-'Indicator Date hidden'!H111)</f>
        <v>0</v>
      </c>
      <c r="H110" s="213">
        <f>IF('Indicator Date hidden'!I111="x","x",$H$2-'Indicator Date hidden'!I111)</f>
        <v>0</v>
      </c>
      <c r="I110" s="213">
        <f>IF('Indicator Date hidden'!J111="x","x",$I$2-'Indicator Date hidden'!J111)</f>
        <v>0</v>
      </c>
      <c r="J110" s="213">
        <f>IF('Indicator Date hidden'!K111="x","x",$J$2-'Indicator Date hidden'!K111)</f>
        <v>0</v>
      </c>
      <c r="K110" s="213">
        <f>IF('Indicator Date hidden'!L111="x","x",$K$2-'Indicator Date hidden'!L111)</f>
        <v>0</v>
      </c>
      <c r="L110" s="213">
        <f>IF('Indicator Date hidden'!M111="x","x",$L$2-'Indicator Date hidden'!M111)</f>
        <v>0</v>
      </c>
      <c r="M110" s="213">
        <f>IF('Indicator Date hidden'!N111="x","x",$M$2-'Indicator Date hidden'!N111)</f>
        <v>0</v>
      </c>
      <c r="N110" s="213">
        <f>IF('Indicator Date hidden'!O111="x","x",$N$2-'Indicator Date hidden'!O111)</f>
        <v>0</v>
      </c>
      <c r="O110" s="213">
        <f>IF('Indicator Date hidden'!P111="x","x",$O$2-'Indicator Date hidden'!P111)</f>
        <v>0</v>
      </c>
      <c r="P110" s="213">
        <f>IF('Indicator Date hidden'!Q111="x","x",$P$2-'Indicator Date hidden'!Q111)</f>
        <v>0</v>
      </c>
      <c r="Q110" s="213">
        <f>IF('Indicator Date hidden'!R111="x","x",$Q$2-'Indicator Date hidden'!R111)</f>
        <v>3</v>
      </c>
      <c r="R110" s="213">
        <f>IF('Indicator Date hidden'!S111="x","x",$R$2-'Indicator Date hidden'!S111)</f>
        <v>0</v>
      </c>
      <c r="S110" s="213">
        <f>IF('Indicator Date hidden'!T111="x","x",$S$2-'Indicator Date hidden'!T111)</f>
        <v>0</v>
      </c>
      <c r="T110" s="213">
        <f>IF('Indicator Date hidden'!U111="x","x",$T$2-'Indicator Date hidden'!U111)</f>
        <v>0</v>
      </c>
      <c r="U110" s="213">
        <f>IF('Indicator Date hidden'!V111="x","x",$U$2-'Indicator Date hidden'!V111)</f>
        <v>0</v>
      </c>
      <c r="V110" s="213">
        <f>IF('Indicator Date hidden'!W111="x","x",$V$2-'Indicator Date hidden'!W111)</f>
        <v>0</v>
      </c>
      <c r="W110" s="213">
        <f>IF('Indicator Date hidden'!X111="x","x",$W$2-'Indicator Date hidden'!X111)</f>
        <v>2</v>
      </c>
      <c r="X110" s="213">
        <f>IF('Indicator Date hidden'!Y111="x","x",$X$2-'Indicator Date hidden'!Y111)</f>
        <v>4</v>
      </c>
      <c r="Y110" s="213">
        <f>IF('Indicator Date hidden'!Z111="x","x",$Y$2-'Indicator Date hidden'!Z111)</f>
        <v>0</v>
      </c>
      <c r="Z110" s="213">
        <f>IF('Indicator Date hidden'!AA111="x","x",$Z$2-'Indicator Date hidden'!AA111)</f>
        <v>0</v>
      </c>
      <c r="AA110" s="213">
        <f>IF('Indicator Date hidden'!AB111="x","x",$AA$2-'Indicator Date hidden'!AB111)</f>
        <v>0</v>
      </c>
      <c r="AB110" s="213">
        <f>IF('Indicator Date hidden'!AC111="x","x",$AB$2-'Indicator Date hidden'!AC111)</f>
        <v>0</v>
      </c>
      <c r="AC110" s="213">
        <f>IF('Indicator Date hidden'!AD111="x","x",$AC$2-'Indicator Date hidden'!AD111)</f>
        <v>0</v>
      </c>
      <c r="AD110" s="213">
        <f>IF('Indicator Date hidden'!AE111="x","x",$AD$2-'Indicator Date hidden'!AE111)</f>
        <v>0</v>
      </c>
      <c r="AE110" s="213">
        <f>IF('Indicator Date hidden'!AF111="x","x",$AE$2-'Indicator Date hidden'!AF111)</f>
        <v>0</v>
      </c>
      <c r="AF110" s="213">
        <f>IF('Indicator Date hidden'!AG111="x","x",$AF$2-'Indicator Date hidden'!AG111)</f>
        <v>5</v>
      </c>
      <c r="AG110" s="213">
        <f>IF('Indicator Date hidden'!AH111="x","x",$AG$2-'Indicator Date hidden'!AH111)</f>
        <v>0</v>
      </c>
      <c r="AH110" s="213">
        <f>IF('Indicator Date hidden'!AI111="x","x",$AH$2-'Indicator Date hidden'!AI111)</f>
        <v>0</v>
      </c>
      <c r="AI110" s="213">
        <f>IF('Indicator Date hidden'!AJ111="x","x",$AI$2-'Indicator Date hidden'!AJ111)</f>
        <v>0</v>
      </c>
      <c r="AJ110" s="213" t="str">
        <f>IF('Indicator Date hidden'!AK111="x","x",$AJ$2-'Indicator Date hidden'!AK111)</f>
        <v>x</v>
      </c>
      <c r="AK110" s="213">
        <f>IF('Indicator Date hidden'!AL111="x","x",$AK$2-'Indicator Date hidden'!AL111)</f>
        <v>0</v>
      </c>
      <c r="AL110" s="213">
        <f>IF('Indicator Date hidden'!AM111="x","x",$AL$2-'Indicator Date hidden'!AM111)</f>
        <v>0</v>
      </c>
      <c r="AM110" s="213">
        <f>IF('Indicator Date hidden'!AN111="x","x",$AM$2-'Indicator Date hidden'!AN111)</f>
        <v>0</v>
      </c>
      <c r="AN110" s="213">
        <f>IF('Indicator Date hidden'!AO111="x","x",$AN$2-'Indicator Date hidden'!AO111)</f>
        <v>0</v>
      </c>
      <c r="AO110" s="213">
        <f>IF('Indicator Date hidden'!AP111="x","x",$AO$2-'Indicator Date hidden'!AP111)</f>
        <v>0</v>
      </c>
      <c r="AP110" s="213">
        <f>IF('Indicator Date hidden'!AQ111="x","x",$AP$2-'Indicator Date hidden'!AQ111)</f>
        <v>0</v>
      </c>
      <c r="AQ110" s="213">
        <f>IF('Indicator Date hidden'!AR111="x","x",$AQ$2-'Indicator Date hidden'!AR111)</f>
        <v>4</v>
      </c>
      <c r="AR110" s="213">
        <f>IF('Indicator Date hidden'!AS111="x","x",$AR$2-'Indicator Date hidden'!AS111)</f>
        <v>0</v>
      </c>
      <c r="AS110" s="213">
        <f>IF('Indicator Date hidden'!AT111="x","x",$AS$2-'Indicator Date hidden'!AT111)</f>
        <v>0</v>
      </c>
      <c r="AT110" s="213">
        <f>IF('Indicator Date hidden'!AU111="x","x",$AT$2-'Indicator Date hidden'!AU111)</f>
        <v>0</v>
      </c>
      <c r="AU110" s="213">
        <f>IF('Indicator Date hidden'!AV111="x","x",$AU$2-'Indicator Date hidden'!AV111)</f>
        <v>7</v>
      </c>
      <c r="AV110" s="213">
        <f>IF('Indicator Date hidden'!AW111="x","x",$AV$2-'Indicator Date hidden'!AW111)</f>
        <v>0</v>
      </c>
      <c r="AW110" s="213">
        <f>IF('Indicator Date hidden'!AX111="x","x",$AW$2-'Indicator Date hidden'!AX111)</f>
        <v>0</v>
      </c>
      <c r="AX110" s="213">
        <f>IF('Indicator Date hidden'!AY111="x","x",$AX$2-'Indicator Date hidden'!AY111)</f>
        <v>0</v>
      </c>
      <c r="AY110" s="213">
        <f>IF('Indicator Date hidden'!AZ111="x","x",$AY$2-'Indicator Date hidden'!AZ111)</f>
        <v>0</v>
      </c>
      <c r="AZ110" s="213">
        <f>IF('Indicator Date hidden'!BA111="x","x",$AZ$2-'Indicator Date hidden'!BA111)</f>
        <v>0</v>
      </c>
      <c r="BA110">
        <f t="shared" si="15"/>
        <v>25</v>
      </c>
      <c r="BB110" s="21">
        <f t="shared" si="16"/>
        <v>0.5</v>
      </c>
      <c r="BC110">
        <f t="shared" si="17"/>
        <v>6</v>
      </c>
      <c r="BD110" s="21">
        <f t="shared" si="18"/>
        <v>1.4594519519326423</v>
      </c>
      <c r="BE110" s="283">
        <f t="shared" si="19"/>
        <v>0</v>
      </c>
    </row>
    <row r="111" spans="1:57" x14ac:dyDescent="0.35">
      <c r="A111" t="s">
        <v>8413</v>
      </c>
      <c r="B111" s="213">
        <f>IF('Indicator Date hidden'!C112="x","x",$B$2-'Indicator Date hidden'!C112)</f>
        <v>0</v>
      </c>
      <c r="C111" s="213">
        <f>IF('Indicator Date hidden'!D112="x","x",$C$2-'Indicator Date hidden'!D112)</f>
        <v>0</v>
      </c>
      <c r="D111" s="213">
        <f>IF('Indicator Date hidden'!E112="x","x",$D$2-'Indicator Date hidden'!E112)</f>
        <v>0</v>
      </c>
      <c r="E111" s="213">
        <f>IF('Indicator Date hidden'!F112="x","x",$E$2-'Indicator Date hidden'!F112)</f>
        <v>0</v>
      </c>
      <c r="F111" s="213">
        <f>IF('Indicator Date hidden'!G112="x","x",$F$2-'Indicator Date hidden'!G112)</f>
        <v>0</v>
      </c>
      <c r="G111" s="213">
        <f>IF('Indicator Date hidden'!H112="x","x",$G$2-'Indicator Date hidden'!H112)</f>
        <v>0</v>
      </c>
      <c r="H111" s="213">
        <f>IF('Indicator Date hidden'!I112="x","x",$H$2-'Indicator Date hidden'!I112)</f>
        <v>0</v>
      </c>
      <c r="I111" s="213">
        <f>IF('Indicator Date hidden'!J112="x","x",$I$2-'Indicator Date hidden'!J112)</f>
        <v>0</v>
      </c>
      <c r="J111" s="213">
        <f>IF('Indicator Date hidden'!K112="x","x",$J$2-'Indicator Date hidden'!K112)</f>
        <v>0</v>
      </c>
      <c r="K111" s="213">
        <f>IF('Indicator Date hidden'!L112="x","x",$K$2-'Indicator Date hidden'!L112)</f>
        <v>0</v>
      </c>
      <c r="L111" s="213">
        <f>IF('Indicator Date hidden'!M112="x","x",$L$2-'Indicator Date hidden'!M112)</f>
        <v>0</v>
      </c>
      <c r="M111" s="213">
        <f>IF('Indicator Date hidden'!N112="x","x",$M$2-'Indicator Date hidden'!N112)</f>
        <v>0</v>
      </c>
      <c r="N111" s="213">
        <f>IF('Indicator Date hidden'!O112="x","x",$N$2-'Indicator Date hidden'!O112)</f>
        <v>0</v>
      </c>
      <c r="O111" s="213">
        <f>IF('Indicator Date hidden'!P112="x","x",$O$2-'Indicator Date hidden'!P112)</f>
        <v>0</v>
      </c>
      <c r="P111" s="213">
        <f>IF('Indicator Date hidden'!Q112="x","x",$P$2-'Indicator Date hidden'!Q112)</f>
        <v>0</v>
      </c>
      <c r="Q111" s="213" t="str">
        <f>IF('Indicator Date hidden'!R112="x","x",$Q$2-'Indicator Date hidden'!R112)</f>
        <v>x</v>
      </c>
      <c r="R111" s="213">
        <f>IF('Indicator Date hidden'!S112="x","x",$R$2-'Indicator Date hidden'!S112)</f>
        <v>0</v>
      </c>
      <c r="S111" s="213">
        <f>IF('Indicator Date hidden'!T112="x","x",$S$2-'Indicator Date hidden'!T112)</f>
        <v>0</v>
      </c>
      <c r="T111" s="213">
        <f>IF('Indicator Date hidden'!U112="x","x",$T$2-'Indicator Date hidden'!U112)</f>
        <v>0</v>
      </c>
      <c r="U111" s="213">
        <f>IF('Indicator Date hidden'!V112="x","x",$U$2-'Indicator Date hidden'!V112)</f>
        <v>0</v>
      </c>
      <c r="V111" s="213">
        <f>IF('Indicator Date hidden'!W112="x","x",$V$2-'Indicator Date hidden'!W112)</f>
        <v>0</v>
      </c>
      <c r="W111" s="213" t="str">
        <f>IF('Indicator Date hidden'!X112="x","x",$W$2-'Indicator Date hidden'!X112)</f>
        <v>x</v>
      </c>
      <c r="X111" s="213" t="str">
        <f>IF('Indicator Date hidden'!Y112="x","x",$X$2-'Indicator Date hidden'!Y112)</f>
        <v>x</v>
      </c>
      <c r="Y111" s="213">
        <f>IF('Indicator Date hidden'!Z112="x","x",$Y$2-'Indicator Date hidden'!Z112)</f>
        <v>0</v>
      </c>
      <c r="Z111" s="213">
        <f>IF('Indicator Date hidden'!AA112="x","x",$Z$2-'Indicator Date hidden'!AA112)</f>
        <v>0</v>
      </c>
      <c r="AA111" s="213">
        <f>IF('Indicator Date hidden'!AB112="x","x",$AA$2-'Indicator Date hidden'!AB112)</f>
        <v>0</v>
      </c>
      <c r="AB111" s="213">
        <f>IF('Indicator Date hidden'!AC112="x","x",$AB$2-'Indicator Date hidden'!AC112)</f>
        <v>0</v>
      </c>
      <c r="AC111" s="213">
        <f>IF('Indicator Date hidden'!AD112="x","x",$AC$2-'Indicator Date hidden'!AD112)</f>
        <v>0</v>
      </c>
      <c r="AD111" s="213" t="str">
        <f>IF('Indicator Date hidden'!AE112="x","x",$AD$2-'Indicator Date hidden'!AE112)</f>
        <v>x</v>
      </c>
      <c r="AE111" s="213">
        <f>IF('Indicator Date hidden'!AF112="x","x",$AE$2-'Indicator Date hidden'!AF112)</f>
        <v>0</v>
      </c>
      <c r="AF111" s="213">
        <f>IF('Indicator Date hidden'!AG112="x","x",$AF$2-'Indicator Date hidden'!AG112)</f>
        <v>1</v>
      </c>
      <c r="AG111" s="213">
        <f>IF('Indicator Date hidden'!AH112="x","x",$AG$2-'Indicator Date hidden'!AH112)</f>
        <v>0</v>
      </c>
      <c r="AH111" s="213">
        <f>IF('Indicator Date hidden'!AI112="x","x",$AH$2-'Indicator Date hidden'!AI112)</f>
        <v>0</v>
      </c>
      <c r="AI111" s="213">
        <f>IF('Indicator Date hidden'!AJ112="x","x",$AI$2-'Indicator Date hidden'!AJ112)</f>
        <v>0</v>
      </c>
      <c r="AJ111" s="213" t="str">
        <f>IF('Indicator Date hidden'!AK112="x","x",$AJ$2-'Indicator Date hidden'!AK112)</f>
        <v>x</v>
      </c>
      <c r="AK111" s="213">
        <f>IF('Indicator Date hidden'!AL112="x","x",$AK$2-'Indicator Date hidden'!AL112)</f>
        <v>1</v>
      </c>
      <c r="AL111" s="213">
        <f>IF('Indicator Date hidden'!AM112="x","x",$AL$2-'Indicator Date hidden'!AM112)</f>
        <v>0</v>
      </c>
      <c r="AM111" s="213">
        <f>IF('Indicator Date hidden'!AN112="x","x",$AM$2-'Indicator Date hidden'!AN112)</f>
        <v>0</v>
      </c>
      <c r="AN111" s="213">
        <f>IF('Indicator Date hidden'!AO112="x","x",$AN$2-'Indicator Date hidden'!AO112)</f>
        <v>0</v>
      </c>
      <c r="AO111" s="213">
        <f>IF('Indicator Date hidden'!AP112="x","x",$AO$2-'Indicator Date hidden'!AP112)</f>
        <v>0</v>
      </c>
      <c r="AP111" s="213">
        <f>IF('Indicator Date hidden'!AQ112="x","x",$AP$2-'Indicator Date hidden'!AQ112)</f>
        <v>0</v>
      </c>
      <c r="AQ111" s="213">
        <f>IF('Indicator Date hidden'!AR112="x","x",$AQ$2-'Indicator Date hidden'!AR112)</f>
        <v>0</v>
      </c>
      <c r="AR111" s="213">
        <f>IF('Indicator Date hidden'!AS112="x","x",$AR$2-'Indicator Date hidden'!AS112)</f>
        <v>0</v>
      </c>
      <c r="AS111" s="213">
        <f>IF('Indicator Date hidden'!AT112="x","x",$AS$2-'Indicator Date hidden'!AT112)</f>
        <v>0</v>
      </c>
      <c r="AT111" s="213">
        <f>IF('Indicator Date hidden'!AU112="x","x",$AT$2-'Indicator Date hidden'!AU112)</f>
        <v>0</v>
      </c>
      <c r="AU111" s="213">
        <f>IF('Indicator Date hidden'!AV112="x","x",$AU$2-'Indicator Date hidden'!AV112)</f>
        <v>3</v>
      </c>
      <c r="AV111" s="213">
        <f>IF('Indicator Date hidden'!AW112="x","x",$AV$2-'Indicator Date hidden'!AW112)</f>
        <v>0</v>
      </c>
      <c r="AW111" s="213">
        <f>IF('Indicator Date hidden'!AX112="x","x",$AW$2-'Indicator Date hidden'!AX112)</f>
        <v>0</v>
      </c>
      <c r="AX111" s="213">
        <f>IF('Indicator Date hidden'!AY112="x","x",$AX$2-'Indicator Date hidden'!AY112)</f>
        <v>0</v>
      </c>
      <c r="AY111" s="213">
        <f>IF('Indicator Date hidden'!AZ112="x","x",$AY$2-'Indicator Date hidden'!AZ112)</f>
        <v>0</v>
      </c>
      <c r="AZ111" s="213">
        <f>IF('Indicator Date hidden'!BA112="x","x",$AZ$2-'Indicator Date hidden'!BA112)</f>
        <v>0</v>
      </c>
      <c r="BA111">
        <f t="shared" si="15"/>
        <v>5</v>
      </c>
      <c r="BB111" s="21">
        <f t="shared" si="16"/>
        <v>0.10869565217391304</v>
      </c>
      <c r="BC111">
        <f t="shared" si="17"/>
        <v>3</v>
      </c>
      <c r="BD111" s="21">
        <f t="shared" si="18"/>
        <v>0.47677635216220238</v>
      </c>
      <c r="BE111" s="283">
        <f t="shared" si="19"/>
        <v>0</v>
      </c>
    </row>
    <row r="112" spans="1:57" x14ac:dyDescent="0.35">
      <c r="A112" t="s">
        <v>8397</v>
      </c>
      <c r="B112" s="213">
        <f>IF('Indicator Date hidden'!C113="x","x",$B$2-'Indicator Date hidden'!C113)</f>
        <v>0</v>
      </c>
      <c r="C112" s="213">
        <f>IF('Indicator Date hidden'!D113="x","x",$C$2-'Indicator Date hidden'!D113)</f>
        <v>0</v>
      </c>
      <c r="D112" s="213">
        <f>IF('Indicator Date hidden'!E113="x","x",$D$2-'Indicator Date hidden'!E113)</f>
        <v>0</v>
      </c>
      <c r="E112" s="213">
        <f>IF('Indicator Date hidden'!F113="x","x",$E$2-'Indicator Date hidden'!F113)</f>
        <v>0</v>
      </c>
      <c r="F112" s="213">
        <f>IF('Indicator Date hidden'!G113="x","x",$F$2-'Indicator Date hidden'!G113)</f>
        <v>0</v>
      </c>
      <c r="G112" s="213">
        <f>IF('Indicator Date hidden'!H113="x","x",$G$2-'Indicator Date hidden'!H113)</f>
        <v>0</v>
      </c>
      <c r="H112" s="213">
        <f>IF('Indicator Date hidden'!I113="x","x",$H$2-'Indicator Date hidden'!I113)</f>
        <v>0</v>
      </c>
      <c r="I112" s="213">
        <f>IF('Indicator Date hidden'!J113="x","x",$I$2-'Indicator Date hidden'!J113)</f>
        <v>0</v>
      </c>
      <c r="J112" s="213">
        <f>IF('Indicator Date hidden'!K113="x","x",$J$2-'Indicator Date hidden'!K113)</f>
        <v>0</v>
      </c>
      <c r="K112" s="213">
        <f>IF('Indicator Date hidden'!L113="x","x",$K$2-'Indicator Date hidden'!L113)</f>
        <v>0</v>
      </c>
      <c r="L112" s="213">
        <f>IF('Indicator Date hidden'!M113="x","x",$L$2-'Indicator Date hidden'!M113)</f>
        <v>0</v>
      </c>
      <c r="M112" s="213">
        <f>IF('Indicator Date hidden'!N113="x","x",$M$2-'Indicator Date hidden'!N113)</f>
        <v>0</v>
      </c>
      <c r="N112" s="213">
        <f>IF('Indicator Date hidden'!O113="x","x",$N$2-'Indicator Date hidden'!O113)</f>
        <v>0</v>
      </c>
      <c r="O112" s="213">
        <f>IF('Indicator Date hidden'!P113="x","x",$O$2-'Indicator Date hidden'!P113)</f>
        <v>0</v>
      </c>
      <c r="P112" s="213">
        <f>IF('Indicator Date hidden'!Q113="x","x",$P$2-'Indicator Date hidden'!Q113)</f>
        <v>0</v>
      </c>
      <c r="Q112" s="213">
        <f>IF('Indicator Date hidden'!R113="x","x",$Q$2-'Indicator Date hidden'!R113)</f>
        <v>2</v>
      </c>
      <c r="R112" s="213">
        <f>IF('Indicator Date hidden'!S113="x","x",$R$2-'Indicator Date hidden'!S113)</f>
        <v>0</v>
      </c>
      <c r="S112" s="213">
        <f>IF('Indicator Date hidden'!T113="x","x",$S$2-'Indicator Date hidden'!T113)</f>
        <v>0</v>
      </c>
      <c r="T112" s="213">
        <f>IF('Indicator Date hidden'!U113="x","x",$T$2-'Indicator Date hidden'!U113)</f>
        <v>0</v>
      </c>
      <c r="U112" s="213">
        <f>IF('Indicator Date hidden'!V113="x","x",$U$2-'Indicator Date hidden'!V113)</f>
        <v>0</v>
      </c>
      <c r="V112" s="213">
        <f>IF('Indicator Date hidden'!W113="x","x",$V$2-'Indicator Date hidden'!W113)</f>
        <v>0</v>
      </c>
      <c r="W112" s="213">
        <f>IF('Indicator Date hidden'!X113="x","x",$W$2-'Indicator Date hidden'!X113)</f>
        <v>2</v>
      </c>
      <c r="X112" s="213">
        <f>IF('Indicator Date hidden'!Y113="x","x",$X$2-'Indicator Date hidden'!Y113)</f>
        <v>3</v>
      </c>
      <c r="Y112" s="213">
        <f>IF('Indicator Date hidden'!Z113="x","x",$Y$2-'Indicator Date hidden'!Z113)</f>
        <v>0</v>
      </c>
      <c r="Z112" s="213">
        <f>IF('Indicator Date hidden'!AA113="x","x",$Z$2-'Indicator Date hidden'!AA113)</f>
        <v>0</v>
      </c>
      <c r="AA112" s="213">
        <f>IF('Indicator Date hidden'!AB113="x","x",$AA$2-'Indicator Date hidden'!AB113)</f>
        <v>0</v>
      </c>
      <c r="AB112" s="213">
        <f>IF('Indicator Date hidden'!AC113="x","x",$AB$2-'Indicator Date hidden'!AC113)</f>
        <v>0</v>
      </c>
      <c r="AC112" s="213">
        <f>IF('Indicator Date hidden'!AD113="x","x",$AC$2-'Indicator Date hidden'!AD113)</f>
        <v>0</v>
      </c>
      <c r="AD112" s="213">
        <f>IF('Indicator Date hidden'!AE113="x","x",$AD$2-'Indicator Date hidden'!AE113)</f>
        <v>0</v>
      </c>
      <c r="AE112" s="213">
        <f>IF('Indicator Date hidden'!AF113="x","x",$AE$2-'Indicator Date hidden'!AF113)</f>
        <v>0</v>
      </c>
      <c r="AF112" s="213">
        <f>IF('Indicator Date hidden'!AG113="x","x",$AF$2-'Indicator Date hidden'!AG113)</f>
        <v>1</v>
      </c>
      <c r="AG112" s="213">
        <f>IF('Indicator Date hidden'!AH113="x","x",$AG$2-'Indicator Date hidden'!AH113)</f>
        <v>0</v>
      </c>
      <c r="AH112" s="213">
        <f>IF('Indicator Date hidden'!AI113="x","x",$AH$2-'Indicator Date hidden'!AI113)</f>
        <v>0</v>
      </c>
      <c r="AI112" s="213">
        <f>IF('Indicator Date hidden'!AJ113="x","x",$AI$2-'Indicator Date hidden'!AJ113)</f>
        <v>0</v>
      </c>
      <c r="AJ112" s="213">
        <f>IF('Indicator Date hidden'!AK113="x","x",$AJ$2-'Indicator Date hidden'!AK113)</f>
        <v>1</v>
      </c>
      <c r="AK112" s="213">
        <f>IF('Indicator Date hidden'!AL113="x","x",$AK$2-'Indicator Date hidden'!AL113)</f>
        <v>1</v>
      </c>
      <c r="AL112" s="213">
        <f>IF('Indicator Date hidden'!AM113="x","x",$AL$2-'Indicator Date hidden'!AM113)</f>
        <v>0</v>
      </c>
      <c r="AM112" s="213">
        <f>IF('Indicator Date hidden'!AN113="x","x",$AM$2-'Indicator Date hidden'!AN113)</f>
        <v>0</v>
      </c>
      <c r="AN112" s="213">
        <f>IF('Indicator Date hidden'!AO113="x","x",$AN$2-'Indicator Date hidden'!AO113)</f>
        <v>0</v>
      </c>
      <c r="AO112" s="213">
        <f>IF('Indicator Date hidden'!AP113="x","x",$AO$2-'Indicator Date hidden'!AP113)</f>
        <v>0</v>
      </c>
      <c r="AP112" s="213">
        <f>IF('Indicator Date hidden'!AQ113="x","x",$AP$2-'Indicator Date hidden'!AQ113)</f>
        <v>0</v>
      </c>
      <c r="AQ112" s="213">
        <f>IF('Indicator Date hidden'!AR113="x","x",$AQ$2-'Indicator Date hidden'!AR113)</f>
        <v>0</v>
      </c>
      <c r="AR112" s="213">
        <f>IF('Indicator Date hidden'!AS113="x","x",$AR$2-'Indicator Date hidden'!AS113)</f>
        <v>0</v>
      </c>
      <c r="AS112" s="213">
        <f>IF('Indicator Date hidden'!AT113="x","x",$AS$2-'Indicator Date hidden'!AT113)</f>
        <v>0</v>
      </c>
      <c r="AT112" s="213">
        <f>IF('Indicator Date hidden'!AU113="x","x",$AT$2-'Indicator Date hidden'!AU113)</f>
        <v>0</v>
      </c>
      <c r="AU112" s="213">
        <f>IF('Indicator Date hidden'!AV113="x","x",$AU$2-'Indicator Date hidden'!AV113)</f>
        <v>1</v>
      </c>
      <c r="AV112" s="213">
        <f>IF('Indicator Date hidden'!AW113="x","x",$AV$2-'Indicator Date hidden'!AW113)</f>
        <v>0</v>
      </c>
      <c r="AW112" s="213">
        <f>IF('Indicator Date hidden'!AX113="x","x",$AW$2-'Indicator Date hidden'!AX113)</f>
        <v>0</v>
      </c>
      <c r="AX112" s="213">
        <f>IF('Indicator Date hidden'!AY113="x","x",$AX$2-'Indicator Date hidden'!AY113)</f>
        <v>0</v>
      </c>
      <c r="AY112" s="213">
        <f>IF('Indicator Date hidden'!AZ113="x","x",$AY$2-'Indicator Date hidden'!AZ113)</f>
        <v>0</v>
      </c>
      <c r="AZ112" s="213">
        <f>IF('Indicator Date hidden'!BA113="x","x",$AZ$2-'Indicator Date hidden'!BA113)</f>
        <v>0</v>
      </c>
      <c r="BA112">
        <f t="shared" si="15"/>
        <v>11</v>
      </c>
      <c r="BB112" s="21">
        <f t="shared" si="16"/>
        <v>0.21568627450980393</v>
      </c>
      <c r="BC112">
        <f t="shared" si="17"/>
        <v>7</v>
      </c>
      <c r="BD112" s="21">
        <f t="shared" si="18"/>
        <v>0.60435431401656636</v>
      </c>
      <c r="BE112" s="283">
        <f t="shared" si="19"/>
        <v>0</v>
      </c>
    </row>
    <row r="113" spans="1:57" x14ac:dyDescent="0.35">
      <c r="A113" t="s">
        <v>8315</v>
      </c>
      <c r="B113" s="213">
        <f>IF('Indicator Date hidden'!C114="x","x",$B$2-'Indicator Date hidden'!C114)</f>
        <v>0</v>
      </c>
      <c r="C113" s="213">
        <f>IF('Indicator Date hidden'!D114="x","x",$C$2-'Indicator Date hidden'!D114)</f>
        <v>0</v>
      </c>
      <c r="D113" s="213">
        <f>IF('Indicator Date hidden'!E114="x","x",$D$2-'Indicator Date hidden'!E114)</f>
        <v>0</v>
      </c>
      <c r="E113" s="213">
        <f>IF('Indicator Date hidden'!F114="x","x",$E$2-'Indicator Date hidden'!F114)</f>
        <v>0</v>
      </c>
      <c r="F113" s="213">
        <f>IF('Indicator Date hidden'!G114="x","x",$F$2-'Indicator Date hidden'!G114)</f>
        <v>0</v>
      </c>
      <c r="G113" s="213">
        <f>IF('Indicator Date hidden'!H114="x","x",$G$2-'Indicator Date hidden'!H114)</f>
        <v>0</v>
      </c>
      <c r="H113" s="213">
        <f>IF('Indicator Date hidden'!I114="x","x",$H$2-'Indicator Date hidden'!I114)</f>
        <v>0</v>
      </c>
      <c r="I113" s="213">
        <f>IF('Indicator Date hidden'!J114="x","x",$I$2-'Indicator Date hidden'!J114)</f>
        <v>0</v>
      </c>
      <c r="J113" s="213">
        <f>IF('Indicator Date hidden'!K114="x","x",$J$2-'Indicator Date hidden'!K114)</f>
        <v>0</v>
      </c>
      <c r="K113" s="213">
        <f>IF('Indicator Date hidden'!L114="x","x",$K$2-'Indicator Date hidden'!L114)</f>
        <v>0</v>
      </c>
      <c r="L113" s="213">
        <f>IF('Indicator Date hidden'!M114="x","x",$L$2-'Indicator Date hidden'!M114)</f>
        <v>0</v>
      </c>
      <c r="M113" s="213">
        <f>IF('Indicator Date hidden'!N114="x","x",$M$2-'Indicator Date hidden'!N114)</f>
        <v>0</v>
      </c>
      <c r="N113" s="213">
        <f>IF('Indicator Date hidden'!O114="x","x",$N$2-'Indicator Date hidden'!O114)</f>
        <v>0</v>
      </c>
      <c r="O113" s="213">
        <f>IF('Indicator Date hidden'!P114="x","x",$O$2-'Indicator Date hidden'!P114)</f>
        <v>0</v>
      </c>
      <c r="P113" s="213">
        <f>IF('Indicator Date hidden'!Q114="x","x",$P$2-'Indicator Date hidden'!Q114)</f>
        <v>0</v>
      </c>
      <c r="Q113" s="213" t="str">
        <f>IF('Indicator Date hidden'!R114="x","x",$Q$2-'Indicator Date hidden'!R114)</f>
        <v>x</v>
      </c>
      <c r="R113" s="213">
        <f>IF('Indicator Date hidden'!S114="x","x",$R$2-'Indicator Date hidden'!S114)</f>
        <v>0</v>
      </c>
      <c r="S113" s="213">
        <f>IF('Indicator Date hidden'!T114="x","x",$S$2-'Indicator Date hidden'!T114)</f>
        <v>0</v>
      </c>
      <c r="T113" s="213">
        <f>IF('Indicator Date hidden'!U114="x","x",$T$2-'Indicator Date hidden'!U114)</f>
        <v>0</v>
      </c>
      <c r="U113" s="213">
        <f>IF('Indicator Date hidden'!V114="x","x",$U$2-'Indicator Date hidden'!V114)</f>
        <v>0</v>
      </c>
      <c r="V113" s="213">
        <f>IF('Indicator Date hidden'!W114="x","x",$V$2-'Indicator Date hidden'!W114)</f>
        <v>0</v>
      </c>
      <c r="W113" s="213">
        <f>IF('Indicator Date hidden'!X114="x","x",$W$2-'Indicator Date hidden'!X114)</f>
        <v>9</v>
      </c>
      <c r="X113" s="213">
        <f>IF('Indicator Date hidden'!Y114="x","x",$X$2-'Indicator Date hidden'!Y114)</f>
        <v>4</v>
      </c>
      <c r="Y113" s="213">
        <f>IF('Indicator Date hidden'!Z114="x","x",$Y$2-'Indicator Date hidden'!Z114)</f>
        <v>0</v>
      </c>
      <c r="Z113" s="213">
        <f>IF('Indicator Date hidden'!AA114="x","x",$Z$2-'Indicator Date hidden'!AA114)</f>
        <v>0</v>
      </c>
      <c r="AA113" s="213" t="str">
        <f>IF('Indicator Date hidden'!AB114="x","x",$AA$2-'Indicator Date hidden'!AB114)</f>
        <v>x</v>
      </c>
      <c r="AB113" s="213">
        <f>IF('Indicator Date hidden'!AC114="x","x",$AB$2-'Indicator Date hidden'!AC114)</f>
        <v>0</v>
      </c>
      <c r="AC113" s="213">
        <f>IF('Indicator Date hidden'!AD114="x","x",$AC$2-'Indicator Date hidden'!AD114)</f>
        <v>0</v>
      </c>
      <c r="AD113" s="213" t="str">
        <f>IF('Indicator Date hidden'!AE114="x","x",$AD$2-'Indicator Date hidden'!AE114)</f>
        <v>x</v>
      </c>
      <c r="AE113" s="213" t="str">
        <f>IF('Indicator Date hidden'!AF114="x","x",$AE$2-'Indicator Date hidden'!AF114)</f>
        <v>x</v>
      </c>
      <c r="AF113" s="213" t="str">
        <f>IF('Indicator Date hidden'!AG114="x","x",$AF$2-'Indicator Date hidden'!AG114)</f>
        <v>x</v>
      </c>
      <c r="AG113" s="213">
        <f>IF('Indicator Date hidden'!AH114="x","x",$AG$2-'Indicator Date hidden'!AH114)</f>
        <v>0</v>
      </c>
      <c r="AH113" s="213">
        <f>IF('Indicator Date hidden'!AI114="x","x",$AH$2-'Indicator Date hidden'!AI114)</f>
        <v>0</v>
      </c>
      <c r="AI113" s="213">
        <f>IF('Indicator Date hidden'!AJ114="x","x",$AI$2-'Indicator Date hidden'!AJ114)</f>
        <v>0</v>
      </c>
      <c r="AJ113" s="213" t="str">
        <f>IF('Indicator Date hidden'!AK114="x","x",$AJ$2-'Indicator Date hidden'!AK114)</f>
        <v>x</v>
      </c>
      <c r="AK113" s="213">
        <f>IF('Indicator Date hidden'!AL114="x","x",$AK$2-'Indicator Date hidden'!AL114)</f>
        <v>1</v>
      </c>
      <c r="AL113" s="213">
        <f>IF('Indicator Date hidden'!AM114="x","x",$AL$2-'Indicator Date hidden'!AM114)</f>
        <v>0</v>
      </c>
      <c r="AM113" s="213">
        <f>IF('Indicator Date hidden'!AN114="x","x",$AM$2-'Indicator Date hidden'!AN114)</f>
        <v>0</v>
      </c>
      <c r="AN113" s="213">
        <f>IF('Indicator Date hidden'!AO114="x","x",$AN$2-'Indicator Date hidden'!AO114)</f>
        <v>0</v>
      </c>
      <c r="AO113" s="213" t="str">
        <f>IF('Indicator Date hidden'!AP114="x","x",$AO$2-'Indicator Date hidden'!AP114)</f>
        <v>x</v>
      </c>
      <c r="AP113" s="213" t="str">
        <f>IF('Indicator Date hidden'!AQ114="x","x",$AP$2-'Indicator Date hidden'!AQ114)</f>
        <v>x</v>
      </c>
      <c r="AQ113" s="213">
        <f>IF('Indicator Date hidden'!AR114="x","x",$AQ$2-'Indicator Date hidden'!AR114)</f>
        <v>4</v>
      </c>
      <c r="AR113" s="213">
        <f>IF('Indicator Date hidden'!AS114="x","x",$AR$2-'Indicator Date hidden'!AS114)</f>
        <v>0</v>
      </c>
      <c r="AS113" s="213" t="str">
        <f>IF('Indicator Date hidden'!AT114="x","x",$AS$2-'Indicator Date hidden'!AT114)</f>
        <v>x</v>
      </c>
      <c r="AT113" s="213">
        <f>IF('Indicator Date hidden'!AU114="x","x",$AT$2-'Indicator Date hidden'!AU114)</f>
        <v>0</v>
      </c>
      <c r="AU113" s="213" t="str">
        <f>IF('Indicator Date hidden'!AV114="x","x",$AU$2-'Indicator Date hidden'!AV114)</f>
        <v>x</v>
      </c>
      <c r="AV113" s="213">
        <f>IF('Indicator Date hidden'!AW114="x","x",$AV$2-'Indicator Date hidden'!AW114)</f>
        <v>0</v>
      </c>
      <c r="AW113" s="213">
        <f>IF('Indicator Date hidden'!AX114="x","x",$AW$2-'Indicator Date hidden'!AX114)</f>
        <v>0</v>
      </c>
      <c r="AX113" s="213">
        <f>IF('Indicator Date hidden'!AY114="x","x",$AX$2-'Indicator Date hidden'!AY114)</f>
        <v>0</v>
      </c>
      <c r="AY113" s="213">
        <f>IF('Indicator Date hidden'!AZ114="x","x",$AY$2-'Indicator Date hidden'!AZ114)</f>
        <v>0</v>
      </c>
      <c r="AZ113" s="213">
        <f>IF('Indicator Date hidden'!BA114="x","x",$AZ$2-'Indicator Date hidden'!BA114)</f>
        <v>0</v>
      </c>
      <c r="BA113">
        <f t="shared" si="15"/>
        <v>18</v>
      </c>
      <c r="BB113" s="21">
        <f t="shared" si="16"/>
        <v>0.43902439024390244</v>
      </c>
      <c r="BC113">
        <f t="shared" si="17"/>
        <v>4</v>
      </c>
      <c r="BD113" s="21">
        <f t="shared" si="18"/>
        <v>1.6086470680820633</v>
      </c>
      <c r="BE113" s="283">
        <f t="shared" si="19"/>
        <v>0</v>
      </c>
    </row>
    <row r="114" spans="1:57" x14ac:dyDescent="0.35">
      <c r="A114" t="s">
        <v>8393</v>
      </c>
      <c r="B114" s="213">
        <f>IF('Indicator Date hidden'!C115="x","x",$B$2-'Indicator Date hidden'!C115)</f>
        <v>0</v>
      </c>
      <c r="C114" s="213">
        <f>IF('Indicator Date hidden'!D115="x","x",$C$2-'Indicator Date hidden'!D115)</f>
        <v>0</v>
      </c>
      <c r="D114" s="213">
        <f>IF('Indicator Date hidden'!E115="x","x",$D$2-'Indicator Date hidden'!E115)</f>
        <v>0</v>
      </c>
      <c r="E114" s="213">
        <f>IF('Indicator Date hidden'!F115="x","x",$E$2-'Indicator Date hidden'!F115)</f>
        <v>0</v>
      </c>
      <c r="F114" s="213">
        <f>IF('Indicator Date hidden'!G115="x","x",$F$2-'Indicator Date hidden'!G115)</f>
        <v>0</v>
      </c>
      <c r="G114" s="213">
        <f>IF('Indicator Date hidden'!H115="x","x",$G$2-'Indicator Date hidden'!H115)</f>
        <v>0</v>
      </c>
      <c r="H114" s="213">
        <f>IF('Indicator Date hidden'!I115="x","x",$H$2-'Indicator Date hidden'!I115)</f>
        <v>0</v>
      </c>
      <c r="I114" s="213">
        <f>IF('Indicator Date hidden'!J115="x","x",$I$2-'Indicator Date hidden'!J115)</f>
        <v>0</v>
      </c>
      <c r="J114" s="213">
        <f>IF('Indicator Date hidden'!K115="x","x",$J$2-'Indicator Date hidden'!K115)</f>
        <v>0</v>
      </c>
      <c r="K114" s="213">
        <f>IF('Indicator Date hidden'!L115="x","x",$K$2-'Indicator Date hidden'!L115)</f>
        <v>0</v>
      </c>
      <c r="L114" s="213">
        <f>IF('Indicator Date hidden'!M115="x","x",$L$2-'Indicator Date hidden'!M115)</f>
        <v>0</v>
      </c>
      <c r="M114" s="213">
        <f>IF('Indicator Date hidden'!N115="x","x",$M$2-'Indicator Date hidden'!N115)</f>
        <v>0</v>
      </c>
      <c r="N114" s="213">
        <f>IF('Indicator Date hidden'!O115="x","x",$N$2-'Indicator Date hidden'!O115)</f>
        <v>0</v>
      </c>
      <c r="O114" s="213">
        <f>IF('Indicator Date hidden'!P115="x","x",$O$2-'Indicator Date hidden'!P115)</f>
        <v>0</v>
      </c>
      <c r="P114" s="213">
        <f>IF('Indicator Date hidden'!Q115="x","x",$P$2-'Indicator Date hidden'!Q115)</f>
        <v>0</v>
      </c>
      <c r="Q114" s="213">
        <f>IF('Indicator Date hidden'!R115="x","x",$Q$2-'Indicator Date hidden'!R115)</f>
        <v>2</v>
      </c>
      <c r="R114" s="213">
        <f>IF('Indicator Date hidden'!S115="x","x",$R$2-'Indicator Date hidden'!S115)</f>
        <v>0</v>
      </c>
      <c r="S114" s="213">
        <f>IF('Indicator Date hidden'!T115="x","x",$S$2-'Indicator Date hidden'!T115)</f>
        <v>0</v>
      </c>
      <c r="T114" s="213">
        <f>IF('Indicator Date hidden'!U115="x","x",$T$2-'Indicator Date hidden'!U115)</f>
        <v>0</v>
      </c>
      <c r="U114" s="213">
        <f>IF('Indicator Date hidden'!V115="x","x",$U$2-'Indicator Date hidden'!V115)</f>
        <v>0</v>
      </c>
      <c r="V114" s="213">
        <f>IF('Indicator Date hidden'!W115="x","x",$V$2-'Indicator Date hidden'!W115)</f>
        <v>0</v>
      </c>
      <c r="W114" s="213">
        <f>IF('Indicator Date hidden'!X115="x","x",$W$2-'Indicator Date hidden'!X115)</f>
        <v>2</v>
      </c>
      <c r="X114" s="213">
        <f>IF('Indicator Date hidden'!Y115="x","x",$X$2-'Indicator Date hidden'!Y115)</f>
        <v>1</v>
      </c>
      <c r="Y114" s="213">
        <f>IF('Indicator Date hidden'!Z115="x","x",$Y$2-'Indicator Date hidden'!Z115)</f>
        <v>0</v>
      </c>
      <c r="Z114" s="213">
        <f>IF('Indicator Date hidden'!AA115="x","x",$Z$2-'Indicator Date hidden'!AA115)</f>
        <v>0</v>
      </c>
      <c r="AA114" s="213">
        <f>IF('Indicator Date hidden'!AB115="x","x",$AA$2-'Indicator Date hidden'!AB115)</f>
        <v>0</v>
      </c>
      <c r="AB114" s="213">
        <f>IF('Indicator Date hidden'!AC115="x","x",$AB$2-'Indicator Date hidden'!AC115)</f>
        <v>0</v>
      </c>
      <c r="AC114" s="213">
        <f>IF('Indicator Date hidden'!AD115="x","x",$AC$2-'Indicator Date hidden'!AD115)</f>
        <v>0</v>
      </c>
      <c r="AD114" s="213" t="str">
        <f>IF('Indicator Date hidden'!AE115="x","x",$AD$2-'Indicator Date hidden'!AE115)</f>
        <v>x</v>
      </c>
      <c r="AE114" s="213">
        <f>IF('Indicator Date hidden'!AF115="x","x",$AE$2-'Indicator Date hidden'!AF115)</f>
        <v>0</v>
      </c>
      <c r="AF114" s="213">
        <f>IF('Indicator Date hidden'!AG115="x","x",$AF$2-'Indicator Date hidden'!AG115)</f>
        <v>0</v>
      </c>
      <c r="AG114" s="213">
        <f>IF('Indicator Date hidden'!AH115="x","x",$AG$2-'Indicator Date hidden'!AH115)</f>
        <v>0</v>
      </c>
      <c r="AH114" s="213">
        <f>IF('Indicator Date hidden'!AI115="x","x",$AH$2-'Indicator Date hidden'!AI115)</f>
        <v>0</v>
      </c>
      <c r="AI114" s="213">
        <f>IF('Indicator Date hidden'!AJ115="x","x",$AI$2-'Indicator Date hidden'!AJ115)</f>
        <v>0</v>
      </c>
      <c r="AJ114" s="213" t="str">
        <f>IF('Indicator Date hidden'!AK115="x","x",$AJ$2-'Indicator Date hidden'!AK115)</f>
        <v>x</v>
      </c>
      <c r="AK114" s="213">
        <f>IF('Indicator Date hidden'!AL115="x","x",$AK$2-'Indicator Date hidden'!AL115)</f>
        <v>1</v>
      </c>
      <c r="AL114" s="213">
        <f>IF('Indicator Date hidden'!AM115="x","x",$AL$2-'Indicator Date hidden'!AM115)</f>
        <v>0</v>
      </c>
      <c r="AM114" s="213">
        <f>IF('Indicator Date hidden'!AN115="x","x",$AM$2-'Indicator Date hidden'!AN115)</f>
        <v>0</v>
      </c>
      <c r="AN114" s="213">
        <f>IF('Indicator Date hidden'!AO115="x","x",$AN$2-'Indicator Date hidden'!AO115)</f>
        <v>0</v>
      </c>
      <c r="AO114" s="213">
        <f>IF('Indicator Date hidden'!AP115="x","x",$AO$2-'Indicator Date hidden'!AP115)</f>
        <v>1</v>
      </c>
      <c r="AP114" s="213">
        <f>IF('Indicator Date hidden'!AQ115="x","x",$AP$2-'Indicator Date hidden'!AQ115)</f>
        <v>1</v>
      </c>
      <c r="AQ114" s="213">
        <f>IF('Indicator Date hidden'!AR115="x","x",$AQ$2-'Indicator Date hidden'!AR115)</f>
        <v>6</v>
      </c>
      <c r="AR114" s="213">
        <f>IF('Indicator Date hidden'!AS115="x","x",$AR$2-'Indicator Date hidden'!AS115)</f>
        <v>0</v>
      </c>
      <c r="AS114" s="213">
        <f>IF('Indicator Date hidden'!AT115="x","x",$AS$2-'Indicator Date hidden'!AT115)</f>
        <v>0</v>
      </c>
      <c r="AT114" s="213">
        <f>IF('Indicator Date hidden'!AU115="x","x",$AT$2-'Indicator Date hidden'!AU115)</f>
        <v>0</v>
      </c>
      <c r="AU114" s="213">
        <f>IF('Indicator Date hidden'!AV115="x","x",$AU$2-'Indicator Date hidden'!AV115)</f>
        <v>1</v>
      </c>
      <c r="AV114" s="213">
        <f>IF('Indicator Date hidden'!AW115="x","x",$AV$2-'Indicator Date hidden'!AW115)</f>
        <v>0</v>
      </c>
      <c r="AW114" s="213">
        <f>IF('Indicator Date hidden'!AX115="x","x",$AW$2-'Indicator Date hidden'!AX115)</f>
        <v>0</v>
      </c>
      <c r="AX114" s="213">
        <f>IF('Indicator Date hidden'!AY115="x","x",$AX$2-'Indicator Date hidden'!AY115)</f>
        <v>0</v>
      </c>
      <c r="AY114" s="213">
        <f>IF('Indicator Date hidden'!AZ115="x","x",$AY$2-'Indicator Date hidden'!AZ115)</f>
        <v>0</v>
      </c>
      <c r="AZ114" s="213">
        <f>IF('Indicator Date hidden'!BA115="x","x",$AZ$2-'Indicator Date hidden'!BA115)</f>
        <v>0</v>
      </c>
      <c r="BA114">
        <f t="shared" si="15"/>
        <v>15</v>
      </c>
      <c r="BB114" s="21">
        <f t="shared" si="16"/>
        <v>0.30612244897959184</v>
      </c>
      <c r="BC114">
        <f t="shared" si="17"/>
        <v>8</v>
      </c>
      <c r="BD114" s="21">
        <f t="shared" si="18"/>
        <v>0.95199214609719185</v>
      </c>
      <c r="BE114" s="283">
        <f t="shared" si="19"/>
        <v>0</v>
      </c>
    </row>
    <row r="115" spans="1:57" x14ac:dyDescent="0.35">
      <c r="A115" t="s">
        <v>8409</v>
      </c>
      <c r="B115" s="213">
        <f>IF('Indicator Date hidden'!C116="x","x",$B$2-'Indicator Date hidden'!C116)</f>
        <v>0</v>
      </c>
      <c r="C115" s="213">
        <f>IF('Indicator Date hidden'!D116="x","x",$C$2-'Indicator Date hidden'!D116)</f>
        <v>0</v>
      </c>
      <c r="D115" s="213">
        <f>IF('Indicator Date hidden'!E116="x","x",$D$2-'Indicator Date hidden'!E116)</f>
        <v>0</v>
      </c>
      <c r="E115" s="213">
        <f>IF('Indicator Date hidden'!F116="x","x",$E$2-'Indicator Date hidden'!F116)</f>
        <v>0</v>
      </c>
      <c r="F115" s="213">
        <f>IF('Indicator Date hidden'!G116="x","x",$F$2-'Indicator Date hidden'!G116)</f>
        <v>0</v>
      </c>
      <c r="G115" s="213">
        <f>IF('Indicator Date hidden'!H116="x","x",$G$2-'Indicator Date hidden'!H116)</f>
        <v>0</v>
      </c>
      <c r="H115" s="213">
        <f>IF('Indicator Date hidden'!I116="x","x",$H$2-'Indicator Date hidden'!I116)</f>
        <v>0</v>
      </c>
      <c r="I115" s="213">
        <f>IF('Indicator Date hidden'!J116="x","x",$I$2-'Indicator Date hidden'!J116)</f>
        <v>0</v>
      </c>
      <c r="J115" s="213">
        <f>IF('Indicator Date hidden'!K116="x","x",$J$2-'Indicator Date hidden'!K116)</f>
        <v>0</v>
      </c>
      <c r="K115" s="213">
        <f>IF('Indicator Date hidden'!L116="x","x",$K$2-'Indicator Date hidden'!L116)</f>
        <v>0</v>
      </c>
      <c r="L115" s="213">
        <f>IF('Indicator Date hidden'!M116="x","x",$L$2-'Indicator Date hidden'!M116)</f>
        <v>0</v>
      </c>
      <c r="M115" s="213">
        <f>IF('Indicator Date hidden'!N116="x","x",$M$2-'Indicator Date hidden'!N116)</f>
        <v>0</v>
      </c>
      <c r="N115" s="213">
        <f>IF('Indicator Date hidden'!O116="x","x",$N$2-'Indicator Date hidden'!O116)</f>
        <v>0</v>
      </c>
      <c r="O115" s="213">
        <f>IF('Indicator Date hidden'!P116="x","x",$O$2-'Indicator Date hidden'!P116)</f>
        <v>0</v>
      </c>
      <c r="P115" s="213">
        <f>IF('Indicator Date hidden'!Q116="x","x",$P$2-'Indicator Date hidden'!Q116)</f>
        <v>0</v>
      </c>
      <c r="Q115" s="213">
        <f>IF('Indicator Date hidden'!R116="x","x",$Q$2-'Indicator Date hidden'!R116)</f>
        <v>4</v>
      </c>
      <c r="R115" s="213">
        <f>IF('Indicator Date hidden'!S116="x","x",$R$2-'Indicator Date hidden'!S116)</f>
        <v>0</v>
      </c>
      <c r="S115" s="213">
        <f>IF('Indicator Date hidden'!T116="x","x",$S$2-'Indicator Date hidden'!T116)</f>
        <v>0</v>
      </c>
      <c r="T115" s="213">
        <f>IF('Indicator Date hidden'!U116="x","x",$T$2-'Indicator Date hidden'!U116)</f>
        <v>0</v>
      </c>
      <c r="U115" s="213">
        <f>IF('Indicator Date hidden'!V116="x","x",$U$2-'Indicator Date hidden'!V116)</f>
        <v>0</v>
      </c>
      <c r="V115" s="213">
        <f>IF('Indicator Date hidden'!W116="x","x",$V$2-'Indicator Date hidden'!W116)</f>
        <v>0</v>
      </c>
      <c r="W115" s="213">
        <f>IF('Indicator Date hidden'!X116="x","x",$W$2-'Indicator Date hidden'!X116)</f>
        <v>1</v>
      </c>
      <c r="X115" s="213">
        <f>IF('Indicator Date hidden'!Y116="x","x",$X$2-'Indicator Date hidden'!Y116)</f>
        <v>3</v>
      </c>
      <c r="Y115" s="213">
        <f>IF('Indicator Date hidden'!Z116="x","x",$Y$2-'Indicator Date hidden'!Z116)</f>
        <v>0</v>
      </c>
      <c r="Z115" s="213">
        <f>IF('Indicator Date hidden'!AA116="x","x",$Z$2-'Indicator Date hidden'!AA116)</f>
        <v>0</v>
      </c>
      <c r="AA115" s="213">
        <f>IF('Indicator Date hidden'!AB116="x","x",$AA$2-'Indicator Date hidden'!AB116)</f>
        <v>1</v>
      </c>
      <c r="AB115" s="213">
        <f>IF('Indicator Date hidden'!AC116="x","x",$AB$2-'Indicator Date hidden'!AC116)</f>
        <v>0</v>
      </c>
      <c r="AC115" s="213">
        <f>IF('Indicator Date hidden'!AD116="x","x",$AC$2-'Indicator Date hidden'!AD116)</f>
        <v>0</v>
      </c>
      <c r="AD115" s="213" t="str">
        <f>IF('Indicator Date hidden'!AE116="x","x",$AD$2-'Indicator Date hidden'!AE116)</f>
        <v>x</v>
      </c>
      <c r="AE115" s="213">
        <f>IF('Indicator Date hidden'!AF116="x","x",$AE$2-'Indicator Date hidden'!AF116)</f>
        <v>0</v>
      </c>
      <c r="AF115" s="213">
        <f>IF('Indicator Date hidden'!AG116="x","x",$AF$2-'Indicator Date hidden'!AG116)</f>
        <v>1</v>
      </c>
      <c r="AG115" s="213">
        <f>IF('Indicator Date hidden'!AH116="x","x",$AG$2-'Indicator Date hidden'!AH116)</f>
        <v>0</v>
      </c>
      <c r="AH115" s="213">
        <f>IF('Indicator Date hidden'!AI116="x","x",$AH$2-'Indicator Date hidden'!AI116)</f>
        <v>0</v>
      </c>
      <c r="AI115" s="213">
        <f>IF('Indicator Date hidden'!AJ116="x","x",$AI$2-'Indicator Date hidden'!AJ116)</f>
        <v>0</v>
      </c>
      <c r="AJ115" s="213" t="str">
        <f>IF('Indicator Date hidden'!AK116="x","x",$AJ$2-'Indicator Date hidden'!AK116)</f>
        <v>x</v>
      </c>
      <c r="AK115" s="213">
        <f>IF('Indicator Date hidden'!AL116="x","x",$AK$2-'Indicator Date hidden'!AL116)</f>
        <v>1</v>
      </c>
      <c r="AL115" s="213">
        <f>IF('Indicator Date hidden'!AM116="x","x",$AL$2-'Indicator Date hidden'!AM116)</f>
        <v>0</v>
      </c>
      <c r="AM115" s="213">
        <f>IF('Indicator Date hidden'!AN116="x","x",$AM$2-'Indicator Date hidden'!AN116)</f>
        <v>0</v>
      </c>
      <c r="AN115" s="213">
        <f>IF('Indicator Date hidden'!AO116="x","x",$AN$2-'Indicator Date hidden'!AO116)</f>
        <v>0</v>
      </c>
      <c r="AO115" s="213" t="str">
        <f>IF('Indicator Date hidden'!AP116="x","x",$AO$2-'Indicator Date hidden'!AP116)</f>
        <v>x</v>
      </c>
      <c r="AP115" s="213">
        <f>IF('Indicator Date hidden'!AQ116="x","x",$AP$2-'Indicator Date hidden'!AQ116)</f>
        <v>2</v>
      </c>
      <c r="AQ115" s="213">
        <f>IF('Indicator Date hidden'!AR116="x","x",$AQ$2-'Indicator Date hidden'!AR116)</f>
        <v>0</v>
      </c>
      <c r="AR115" s="213">
        <f>IF('Indicator Date hidden'!AS116="x","x",$AR$2-'Indicator Date hidden'!AS116)</f>
        <v>0</v>
      </c>
      <c r="AS115" s="213">
        <f>IF('Indicator Date hidden'!AT116="x","x",$AS$2-'Indicator Date hidden'!AT116)</f>
        <v>0</v>
      </c>
      <c r="AT115" s="213">
        <f>IF('Indicator Date hidden'!AU116="x","x",$AT$2-'Indicator Date hidden'!AU116)</f>
        <v>0</v>
      </c>
      <c r="AU115" s="213">
        <f>IF('Indicator Date hidden'!AV116="x","x",$AU$2-'Indicator Date hidden'!AV116)</f>
        <v>4</v>
      </c>
      <c r="AV115" s="213">
        <f>IF('Indicator Date hidden'!AW116="x","x",$AV$2-'Indicator Date hidden'!AW116)</f>
        <v>0</v>
      </c>
      <c r="AW115" s="213">
        <f>IF('Indicator Date hidden'!AX116="x","x",$AW$2-'Indicator Date hidden'!AX116)</f>
        <v>0</v>
      </c>
      <c r="AX115" s="213">
        <f>IF('Indicator Date hidden'!AY116="x","x",$AX$2-'Indicator Date hidden'!AY116)</f>
        <v>0</v>
      </c>
      <c r="AY115" s="213">
        <f>IF('Indicator Date hidden'!AZ116="x","x",$AY$2-'Indicator Date hidden'!AZ116)</f>
        <v>0</v>
      </c>
      <c r="AZ115" s="213">
        <f>IF('Indicator Date hidden'!BA116="x","x",$AZ$2-'Indicator Date hidden'!BA116)</f>
        <v>0</v>
      </c>
      <c r="BA115">
        <f t="shared" si="15"/>
        <v>17</v>
      </c>
      <c r="BB115" s="21">
        <f t="shared" si="16"/>
        <v>0.35416666666666669</v>
      </c>
      <c r="BC115">
        <f t="shared" si="17"/>
        <v>8</v>
      </c>
      <c r="BD115" s="21">
        <f t="shared" si="18"/>
        <v>0.94625541243131372</v>
      </c>
      <c r="BE115" s="283">
        <f t="shared" si="19"/>
        <v>0</v>
      </c>
    </row>
    <row r="116" spans="1:57" x14ac:dyDescent="0.35">
      <c r="A116" t="s">
        <v>8407</v>
      </c>
      <c r="B116" s="213">
        <f>IF('Indicator Date hidden'!C117="x","x",$B$2-'Indicator Date hidden'!C117)</f>
        <v>0</v>
      </c>
      <c r="C116" s="213">
        <f>IF('Indicator Date hidden'!D117="x","x",$C$2-'Indicator Date hidden'!D117)</f>
        <v>0</v>
      </c>
      <c r="D116" s="213">
        <f>IF('Indicator Date hidden'!E117="x","x",$D$2-'Indicator Date hidden'!E117)</f>
        <v>0</v>
      </c>
      <c r="E116" s="213">
        <f>IF('Indicator Date hidden'!F117="x","x",$E$2-'Indicator Date hidden'!F117)</f>
        <v>0</v>
      </c>
      <c r="F116" s="213">
        <f>IF('Indicator Date hidden'!G117="x","x",$F$2-'Indicator Date hidden'!G117)</f>
        <v>0</v>
      </c>
      <c r="G116" s="213">
        <f>IF('Indicator Date hidden'!H117="x","x",$G$2-'Indicator Date hidden'!H117)</f>
        <v>0</v>
      </c>
      <c r="H116" s="213">
        <f>IF('Indicator Date hidden'!I117="x","x",$H$2-'Indicator Date hidden'!I117)</f>
        <v>0</v>
      </c>
      <c r="I116" s="213">
        <f>IF('Indicator Date hidden'!J117="x","x",$I$2-'Indicator Date hidden'!J117)</f>
        <v>0</v>
      </c>
      <c r="J116" s="213">
        <f>IF('Indicator Date hidden'!K117="x","x",$J$2-'Indicator Date hidden'!K117)</f>
        <v>0</v>
      </c>
      <c r="K116" s="213">
        <f>IF('Indicator Date hidden'!L117="x","x",$K$2-'Indicator Date hidden'!L117)</f>
        <v>0</v>
      </c>
      <c r="L116" s="213">
        <f>IF('Indicator Date hidden'!M117="x","x",$L$2-'Indicator Date hidden'!M117)</f>
        <v>0</v>
      </c>
      <c r="M116" s="213">
        <f>IF('Indicator Date hidden'!N117="x","x",$M$2-'Indicator Date hidden'!N117)</f>
        <v>0</v>
      </c>
      <c r="N116" s="213">
        <f>IF('Indicator Date hidden'!O117="x","x",$N$2-'Indicator Date hidden'!O117)</f>
        <v>0</v>
      </c>
      <c r="O116" s="213">
        <f>IF('Indicator Date hidden'!P117="x","x",$O$2-'Indicator Date hidden'!P117)</f>
        <v>0</v>
      </c>
      <c r="P116" s="213">
        <f>IF('Indicator Date hidden'!Q117="x","x",$P$2-'Indicator Date hidden'!Q117)</f>
        <v>0</v>
      </c>
      <c r="Q116" s="213">
        <f>IF('Indicator Date hidden'!R117="x","x",$Q$2-'Indicator Date hidden'!R117)</f>
        <v>1</v>
      </c>
      <c r="R116" s="213">
        <f>IF('Indicator Date hidden'!S117="x","x",$R$2-'Indicator Date hidden'!S117)</f>
        <v>0</v>
      </c>
      <c r="S116" s="213">
        <f>IF('Indicator Date hidden'!T117="x","x",$S$2-'Indicator Date hidden'!T117)</f>
        <v>0</v>
      </c>
      <c r="T116" s="213">
        <f>IF('Indicator Date hidden'!U117="x","x",$T$2-'Indicator Date hidden'!U117)</f>
        <v>0</v>
      </c>
      <c r="U116" s="213">
        <f>IF('Indicator Date hidden'!V117="x","x",$U$2-'Indicator Date hidden'!V117)</f>
        <v>0</v>
      </c>
      <c r="V116" s="213">
        <f>IF('Indicator Date hidden'!W117="x","x",$V$2-'Indicator Date hidden'!W117)</f>
        <v>0</v>
      </c>
      <c r="W116" s="213">
        <f>IF('Indicator Date hidden'!X117="x","x",$W$2-'Indicator Date hidden'!X117)</f>
        <v>1</v>
      </c>
      <c r="X116" s="213">
        <f>IF('Indicator Date hidden'!Y117="x","x",$X$2-'Indicator Date hidden'!Y117)</f>
        <v>1</v>
      </c>
      <c r="Y116" s="213">
        <f>IF('Indicator Date hidden'!Z117="x","x",$Y$2-'Indicator Date hidden'!Z117)</f>
        <v>0</v>
      </c>
      <c r="Z116" s="213">
        <f>IF('Indicator Date hidden'!AA117="x","x",$Z$2-'Indicator Date hidden'!AA117)</f>
        <v>0</v>
      </c>
      <c r="AA116" s="213" t="str">
        <f>IF('Indicator Date hidden'!AB117="x","x",$AA$2-'Indicator Date hidden'!AB117)</f>
        <v>x</v>
      </c>
      <c r="AB116" s="213">
        <f>IF('Indicator Date hidden'!AC117="x","x",$AB$2-'Indicator Date hidden'!AC117)</f>
        <v>0</v>
      </c>
      <c r="AC116" s="213">
        <f>IF('Indicator Date hidden'!AD117="x","x",$AC$2-'Indicator Date hidden'!AD117)</f>
        <v>0</v>
      </c>
      <c r="AD116" s="213" t="str">
        <f>IF('Indicator Date hidden'!AE117="x","x",$AD$2-'Indicator Date hidden'!AE117)</f>
        <v>x</v>
      </c>
      <c r="AE116" s="213">
        <f>IF('Indicator Date hidden'!AF117="x","x",$AE$2-'Indicator Date hidden'!AF117)</f>
        <v>0</v>
      </c>
      <c r="AF116" s="213">
        <f>IF('Indicator Date hidden'!AG117="x","x",$AF$2-'Indicator Date hidden'!AG117)</f>
        <v>0</v>
      </c>
      <c r="AG116" s="213">
        <f>IF('Indicator Date hidden'!AH117="x","x",$AG$2-'Indicator Date hidden'!AH117)</f>
        <v>0</v>
      </c>
      <c r="AH116" s="213">
        <f>IF('Indicator Date hidden'!AI117="x","x",$AH$2-'Indicator Date hidden'!AI117)</f>
        <v>0</v>
      </c>
      <c r="AI116" s="213">
        <f>IF('Indicator Date hidden'!AJ117="x","x",$AI$2-'Indicator Date hidden'!AJ117)</f>
        <v>0</v>
      </c>
      <c r="AJ116" s="213" t="str">
        <f>IF('Indicator Date hidden'!AK117="x","x",$AJ$2-'Indicator Date hidden'!AK117)</f>
        <v>x</v>
      </c>
      <c r="AK116" s="213">
        <f>IF('Indicator Date hidden'!AL117="x","x",$AK$2-'Indicator Date hidden'!AL117)</f>
        <v>1</v>
      </c>
      <c r="AL116" s="213">
        <f>IF('Indicator Date hidden'!AM117="x","x",$AL$2-'Indicator Date hidden'!AM117)</f>
        <v>0</v>
      </c>
      <c r="AM116" s="213">
        <f>IF('Indicator Date hidden'!AN117="x","x",$AM$2-'Indicator Date hidden'!AN117)</f>
        <v>0</v>
      </c>
      <c r="AN116" s="213">
        <f>IF('Indicator Date hidden'!AO117="x","x",$AN$2-'Indicator Date hidden'!AO117)</f>
        <v>0</v>
      </c>
      <c r="AO116" s="213" t="str">
        <f>IF('Indicator Date hidden'!AP117="x","x",$AO$2-'Indicator Date hidden'!AP117)</f>
        <v>x</v>
      </c>
      <c r="AP116" s="213" t="str">
        <f>IF('Indicator Date hidden'!AQ117="x","x",$AP$2-'Indicator Date hidden'!AQ117)</f>
        <v>x</v>
      </c>
      <c r="AQ116" s="213">
        <f>IF('Indicator Date hidden'!AR117="x","x",$AQ$2-'Indicator Date hidden'!AR117)</f>
        <v>8</v>
      </c>
      <c r="AR116" s="213">
        <f>IF('Indicator Date hidden'!AS117="x","x",$AR$2-'Indicator Date hidden'!AS117)</f>
        <v>0</v>
      </c>
      <c r="AS116" s="213">
        <f>IF('Indicator Date hidden'!AT117="x","x",$AS$2-'Indicator Date hidden'!AT117)</f>
        <v>0</v>
      </c>
      <c r="AT116" s="213">
        <f>IF('Indicator Date hidden'!AU117="x","x",$AT$2-'Indicator Date hidden'!AU117)</f>
        <v>0</v>
      </c>
      <c r="AU116" s="213">
        <f>IF('Indicator Date hidden'!AV117="x","x",$AU$2-'Indicator Date hidden'!AV117)</f>
        <v>3</v>
      </c>
      <c r="AV116" s="213">
        <f>IF('Indicator Date hidden'!AW117="x","x",$AV$2-'Indicator Date hidden'!AW117)</f>
        <v>0</v>
      </c>
      <c r="AW116" s="213">
        <f>IF('Indicator Date hidden'!AX117="x","x",$AW$2-'Indicator Date hidden'!AX117)</f>
        <v>0</v>
      </c>
      <c r="AX116" s="213">
        <f>IF('Indicator Date hidden'!AY117="x","x",$AX$2-'Indicator Date hidden'!AY117)</f>
        <v>0</v>
      </c>
      <c r="AY116" s="213">
        <f>IF('Indicator Date hidden'!AZ117="x","x",$AY$2-'Indicator Date hidden'!AZ117)</f>
        <v>0</v>
      </c>
      <c r="AZ116" s="213">
        <f>IF('Indicator Date hidden'!BA117="x","x",$AZ$2-'Indicator Date hidden'!BA117)</f>
        <v>0</v>
      </c>
      <c r="BA116">
        <f t="shared" si="15"/>
        <v>15</v>
      </c>
      <c r="BB116" s="21">
        <f t="shared" si="16"/>
        <v>0.32608695652173914</v>
      </c>
      <c r="BC116">
        <f t="shared" si="17"/>
        <v>6</v>
      </c>
      <c r="BD116" s="21">
        <f t="shared" si="18"/>
        <v>1.2520304869549503</v>
      </c>
      <c r="BE116" s="283">
        <f t="shared" si="19"/>
        <v>0</v>
      </c>
    </row>
    <row r="117" spans="1:57" x14ac:dyDescent="0.35">
      <c r="A117" t="s">
        <v>8392</v>
      </c>
      <c r="B117" s="213">
        <f>IF('Indicator Date hidden'!C118="x","x",$B$2-'Indicator Date hidden'!C118)</f>
        <v>0</v>
      </c>
      <c r="C117" s="213">
        <f>IF('Indicator Date hidden'!D118="x","x",$C$2-'Indicator Date hidden'!D118)</f>
        <v>0</v>
      </c>
      <c r="D117" s="213">
        <f>IF('Indicator Date hidden'!E118="x","x",$D$2-'Indicator Date hidden'!E118)</f>
        <v>0</v>
      </c>
      <c r="E117" s="213">
        <f>IF('Indicator Date hidden'!F118="x","x",$E$2-'Indicator Date hidden'!F118)</f>
        <v>0</v>
      </c>
      <c r="F117" s="213">
        <f>IF('Indicator Date hidden'!G118="x","x",$F$2-'Indicator Date hidden'!G118)</f>
        <v>0</v>
      </c>
      <c r="G117" s="213">
        <f>IF('Indicator Date hidden'!H118="x","x",$G$2-'Indicator Date hidden'!H118)</f>
        <v>0</v>
      </c>
      <c r="H117" s="213">
        <f>IF('Indicator Date hidden'!I118="x","x",$H$2-'Indicator Date hidden'!I118)</f>
        <v>0</v>
      </c>
      <c r="I117" s="213">
        <f>IF('Indicator Date hidden'!J118="x","x",$I$2-'Indicator Date hidden'!J118)</f>
        <v>0</v>
      </c>
      <c r="J117" s="213">
        <f>IF('Indicator Date hidden'!K118="x","x",$J$2-'Indicator Date hidden'!K118)</f>
        <v>0</v>
      </c>
      <c r="K117" s="213">
        <f>IF('Indicator Date hidden'!L118="x","x",$K$2-'Indicator Date hidden'!L118)</f>
        <v>0</v>
      </c>
      <c r="L117" s="213">
        <f>IF('Indicator Date hidden'!M118="x","x",$L$2-'Indicator Date hidden'!M118)</f>
        <v>0</v>
      </c>
      <c r="M117" s="213">
        <f>IF('Indicator Date hidden'!N118="x","x",$M$2-'Indicator Date hidden'!N118)</f>
        <v>0</v>
      </c>
      <c r="N117" s="213">
        <f>IF('Indicator Date hidden'!O118="x","x",$N$2-'Indicator Date hidden'!O118)</f>
        <v>0</v>
      </c>
      <c r="O117" s="213">
        <f>IF('Indicator Date hidden'!P118="x","x",$O$2-'Indicator Date hidden'!P118)</f>
        <v>0</v>
      </c>
      <c r="P117" s="213">
        <f>IF('Indicator Date hidden'!Q118="x","x",$P$2-'Indicator Date hidden'!Q118)</f>
        <v>0</v>
      </c>
      <c r="Q117" s="213">
        <f>IF('Indicator Date hidden'!R118="x","x",$Q$2-'Indicator Date hidden'!R118)</f>
        <v>3</v>
      </c>
      <c r="R117" s="213">
        <f>IF('Indicator Date hidden'!S118="x","x",$R$2-'Indicator Date hidden'!S118)</f>
        <v>0</v>
      </c>
      <c r="S117" s="213">
        <f>IF('Indicator Date hidden'!T118="x","x",$S$2-'Indicator Date hidden'!T118)</f>
        <v>0</v>
      </c>
      <c r="T117" s="213">
        <f>IF('Indicator Date hidden'!U118="x","x",$T$2-'Indicator Date hidden'!U118)</f>
        <v>0</v>
      </c>
      <c r="U117" s="213">
        <f>IF('Indicator Date hidden'!V118="x","x",$U$2-'Indicator Date hidden'!V118)</f>
        <v>0</v>
      </c>
      <c r="V117" s="213">
        <f>IF('Indicator Date hidden'!W118="x","x",$V$2-'Indicator Date hidden'!W118)</f>
        <v>0</v>
      </c>
      <c r="W117" s="213">
        <f>IF('Indicator Date hidden'!X118="x","x",$W$2-'Indicator Date hidden'!X118)</f>
        <v>3</v>
      </c>
      <c r="X117" s="213">
        <f>IF('Indicator Date hidden'!Y118="x","x",$X$2-'Indicator Date hidden'!Y118)</f>
        <v>4</v>
      </c>
      <c r="Y117" s="213">
        <f>IF('Indicator Date hidden'!Z118="x","x",$Y$2-'Indicator Date hidden'!Z118)</f>
        <v>0</v>
      </c>
      <c r="Z117" s="213">
        <f>IF('Indicator Date hidden'!AA118="x","x",$Z$2-'Indicator Date hidden'!AA118)</f>
        <v>0</v>
      </c>
      <c r="AA117" s="213">
        <f>IF('Indicator Date hidden'!AB118="x","x",$AA$2-'Indicator Date hidden'!AB118)</f>
        <v>0</v>
      </c>
      <c r="AB117" s="213">
        <f>IF('Indicator Date hidden'!AC118="x","x",$AB$2-'Indicator Date hidden'!AC118)</f>
        <v>0</v>
      </c>
      <c r="AC117" s="213">
        <f>IF('Indicator Date hidden'!AD118="x","x",$AC$2-'Indicator Date hidden'!AD118)</f>
        <v>0</v>
      </c>
      <c r="AD117" s="213" t="str">
        <f>IF('Indicator Date hidden'!AE118="x","x",$AD$2-'Indicator Date hidden'!AE118)</f>
        <v>x</v>
      </c>
      <c r="AE117" s="213">
        <f>IF('Indicator Date hidden'!AF118="x","x",$AE$2-'Indicator Date hidden'!AF118)</f>
        <v>0</v>
      </c>
      <c r="AF117" s="213">
        <f>IF('Indicator Date hidden'!AG118="x","x",$AF$2-'Indicator Date hidden'!AG118)</f>
        <v>6</v>
      </c>
      <c r="AG117" s="213">
        <f>IF('Indicator Date hidden'!AH118="x","x",$AG$2-'Indicator Date hidden'!AH118)</f>
        <v>0</v>
      </c>
      <c r="AH117" s="213">
        <f>IF('Indicator Date hidden'!AI118="x","x",$AH$2-'Indicator Date hidden'!AI118)</f>
        <v>0</v>
      </c>
      <c r="AI117" s="213">
        <f>IF('Indicator Date hidden'!AJ118="x","x",$AI$2-'Indicator Date hidden'!AJ118)</f>
        <v>0</v>
      </c>
      <c r="AJ117" s="213" t="str">
        <f>IF('Indicator Date hidden'!AK118="x","x",$AJ$2-'Indicator Date hidden'!AK118)</f>
        <v>x</v>
      </c>
      <c r="AK117" s="213">
        <f>IF('Indicator Date hidden'!AL118="x","x",$AK$2-'Indicator Date hidden'!AL118)</f>
        <v>1</v>
      </c>
      <c r="AL117" s="213">
        <f>IF('Indicator Date hidden'!AM118="x","x",$AL$2-'Indicator Date hidden'!AM118)</f>
        <v>0</v>
      </c>
      <c r="AM117" s="213">
        <f>IF('Indicator Date hidden'!AN118="x","x",$AM$2-'Indicator Date hidden'!AN118)</f>
        <v>0</v>
      </c>
      <c r="AN117" s="213">
        <f>IF('Indicator Date hidden'!AO118="x","x",$AN$2-'Indicator Date hidden'!AO118)</f>
        <v>0</v>
      </c>
      <c r="AO117" s="213">
        <f>IF('Indicator Date hidden'!AP118="x","x",$AO$2-'Indicator Date hidden'!AP118)</f>
        <v>0</v>
      </c>
      <c r="AP117" s="213">
        <f>IF('Indicator Date hidden'!AQ118="x","x",$AP$2-'Indicator Date hidden'!AQ118)</f>
        <v>0</v>
      </c>
      <c r="AQ117" s="213">
        <f>IF('Indicator Date hidden'!AR118="x","x",$AQ$2-'Indicator Date hidden'!AR118)</f>
        <v>4</v>
      </c>
      <c r="AR117" s="213">
        <f>IF('Indicator Date hidden'!AS118="x","x",$AR$2-'Indicator Date hidden'!AS118)</f>
        <v>0</v>
      </c>
      <c r="AS117" s="213">
        <f>IF('Indicator Date hidden'!AT118="x","x",$AS$2-'Indicator Date hidden'!AT118)</f>
        <v>0</v>
      </c>
      <c r="AT117" s="213">
        <f>IF('Indicator Date hidden'!AU118="x","x",$AT$2-'Indicator Date hidden'!AU118)</f>
        <v>0</v>
      </c>
      <c r="AU117" s="213">
        <f>IF('Indicator Date hidden'!AV118="x","x",$AU$2-'Indicator Date hidden'!AV118)</f>
        <v>3</v>
      </c>
      <c r="AV117" s="213">
        <f>IF('Indicator Date hidden'!AW118="x","x",$AV$2-'Indicator Date hidden'!AW118)</f>
        <v>0</v>
      </c>
      <c r="AW117" s="213">
        <f>IF('Indicator Date hidden'!AX118="x","x",$AW$2-'Indicator Date hidden'!AX118)</f>
        <v>0</v>
      </c>
      <c r="AX117" s="213">
        <f>IF('Indicator Date hidden'!AY118="x","x",$AX$2-'Indicator Date hidden'!AY118)</f>
        <v>0</v>
      </c>
      <c r="AY117" s="213">
        <f>IF('Indicator Date hidden'!AZ118="x","x",$AY$2-'Indicator Date hidden'!AZ118)</f>
        <v>0</v>
      </c>
      <c r="AZ117" s="213">
        <f>IF('Indicator Date hidden'!BA118="x","x",$AZ$2-'Indicator Date hidden'!BA118)</f>
        <v>0</v>
      </c>
      <c r="BA117">
        <f t="shared" si="15"/>
        <v>24</v>
      </c>
      <c r="BB117" s="21">
        <f t="shared" si="16"/>
        <v>0.48979591836734693</v>
      </c>
      <c r="BC117">
        <f t="shared" si="17"/>
        <v>7</v>
      </c>
      <c r="BD117" s="21">
        <f t="shared" si="18"/>
        <v>1.3112145636088988</v>
      </c>
      <c r="BE117" s="283">
        <f t="shared" si="19"/>
        <v>0</v>
      </c>
    </row>
    <row r="118" spans="1:57" x14ac:dyDescent="0.35">
      <c r="A118" t="s">
        <v>8410</v>
      </c>
      <c r="B118" s="213">
        <f>IF('Indicator Date hidden'!C119="x","x",$B$2-'Indicator Date hidden'!C119)</f>
        <v>0</v>
      </c>
      <c r="C118" s="213">
        <f>IF('Indicator Date hidden'!D119="x","x",$C$2-'Indicator Date hidden'!D119)</f>
        <v>0</v>
      </c>
      <c r="D118" s="213">
        <f>IF('Indicator Date hidden'!E119="x","x",$D$2-'Indicator Date hidden'!E119)</f>
        <v>0</v>
      </c>
      <c r="E118" s="213">
        <f>IF('Indicator Date hidden'!F119="x","x",$E$2-'Indicator Date hidden'!F119)</f>
        <v>0</v>
      </c>
      <c r="F118" s="213">
        <f>IF('Indicator Date hidden'!G119="x","x",$F$2-'Indicator Date hidden'!G119)</f>
        <v>0</v>
      </c>
      <c r="G118" s="213">
        <f>IF('Indicator Date hidden'!H119="x","x",$G$2-'Indicator Date hidden'!H119)</f>
        <v>0</v>
      </c>
      <c r="H118" s="213">
        <f>IF('Indicator Date hidden'!I119="x","x",$H$2-'Indicator Date hidden'!I119)</f>
        <v>0</v>
      </c>
      <c r="I118" s="213">
        <f>IF('Indicator Date hidden'!J119="x","x",$I$2-'Indicator Date hidden'!J119)</f>
        <v>0</v>
      </c>
      <c r="J118" s="213">
        <f>IF('Indicator Date hidden'!K119="x","x",$J$2-'Indicator Date hidden'!K119)</f>
        <v>0</v>
      </c>
      <c r="K118" s="213">
        <f>IF('Indicator Date hidden'!L119="x","x",$K$2-'Indicator Date hidden'!L119)</f>
        <v>0</v>
      </c>
      <c r="L118" s="213">
        <f>IF('Indicator Date hidden'!M119="x","x",$L$2-'Indicator Date hidden'!M119)</f>
        <v>0</v>
      </c>
      <c r="M118" s="213">
        <f>IF('Indicator Date hidden'!N119="x","x",$M$2-'Indicator Date hidden'!N119)</f>
        <v>0</v>
      </c>
      <c r="N118" s="213">
        <f>IF('Indicator Date hidden'!O119="x","x",$N$2-'Indicator Date hidden'!O119)</f>
        <v>0</v>
      </c>
      <c r="O118" s="213">
        <f>IF('Indicator Date hidden'!P119="x","x",$O$2-'Indicator Date hidden'!P119)</f>
        <v>0</v>
      </c>
      <c r="P118" s="213">
        <f>IF('Indicator Date hidden'!Q119="x","x",$P$2-'Indicator Date hidden'!Q119)</f>
        <v>0</v>
      </c>
      <c r="Q118" s="213">
        <f>IF('Indicator Date hidden'!R119="x","x",$Q$2-'Indicator Date hidden'!R119)</f>
        <v>3</v>
      </c>
      <c r="R118" s="213">
        <f>IF('Indicator Date hidden'!S119="x","x",$R$2-'Indicator Date hidden'!S119)</f>
        <v>0</v>
      </c>
      <c r="S118" s="213">
        <f>IF('Indicator Date hidden'!T119="x","x",$S$2-'Indicator Date hidden'!T119)</f>
        <v>0</v>
      </c>
      <c r="T118" s="213">
        <f>IF('Indicator Date hidden'!U119="x","x",$T$2-'Indicator Date hidden'!U119)</f>
        <v>0</v>
      </c>
      <c r="U118" s="213">
        <f>IF('Indicator Date hidden'!V119="x","x",$U$2-'Indicator Date hidden'!V119)</f>
        <v>0</v>
      </c>
      <c r="V118" s="213">
        <f>IF('Indicator Date hidden'!W119="x","x",$V$2-'Indicator Date hidden'!W119)</f>
        <v>0</v>
      </c>
      <c r="W118" s="213">
        <f>IF('Indicator Date hidden'!X119="x","x",$W$2-'Indicator Date hidden'!X119)</f>
        <v>3</v>
      </c>
      <c r="X118" s="213">
        <f>IF('Indicator Date hidden'!Y119="x","x",$X$2-'Indicator Date hidden'!Y119)</f>
        <v>2</v>
      </c>
      <c r="Y118" s="213">
        <f>IF('Indicator Date hidden'!Z119="x","x",$Y$2-'Indicator Date hidden'!Z119)</f>
        <v>0</v>
      </c>
      <c r="Z118" s="213">
        <f>IF('Indicator Date hidden'!AA119="x","x",$Z$2-'Indicator Date hidden'!AA119)</f>
        <v>0</v>
      </c>
      <c r="AA118" s="213">
        <f>IF('Indicator Date hidden'!AB119="x","x",$AA$2-'Indicator Date hidden'!AB119)</f>
        <v>0</v>
      </c>
      <c r="AB118" s="213">
        <f>IF('Indicator Date hidden'!AC119="x","x",$AB$2-'Indicator Date hidden'!AC119)</f>
        <v>0</v>
      </c>
      <c r="AC118" s="213">
        <f>IF('Indicator Date hidden'!AD119="x","x",$AC$2-'Indicator Date hidden'!AD119)</f>
        <v>0</v>
      </c>
      <c r="AD118" s="213">
        <f>IF('Indicator Date hidden'!AE119="x","x",$AD$2-'Indicator Date hidden'!AE119)</f>
        <v>0</v>
      </c>
      <c r="AE118" s="213">
        <f>IF('Indicator Date hidden'!AF119="x","x",$AE$2-'Indicator Date hidden'!AF119)</f>
        <v>0</v>
      </c>
      <c r="AF118" s="213">
        <f>IF('Indicator Date hidden'!AG119="x","x",$AF$2-'Indicator Date hidden'!AG119)</f>
        <v>4</v>
      </c>
      <c r="AG118" s="213">
        <f>IF('Indicator Date hidden'!AH119="x","x",$AG$2-'Indicator Date hidden'!AH119)</f>
        <v>0</v>
      </c>
      <c r="AH118" s="213">
        <f>IF('Indicator Date hidden'!AI119="x","x",$AH$2-'Indicator Date hidden'!AI119)</f>
        <v>0</v>
      </c>
      <c r="AI118" s="213">
        <f>IF('Indicator Date hidden'!AJ119="x","x",$AI$2-'Indicator Date hidden'!AJ119)</f>
        <v>0</v>
      </c>
      <c r="AJ118" s="213" t="str">
        <f>IF('Indicator Date hidden'!AK119="x","x",$AJ$2-'Indicator Date hidden'!AK119)</f>
        <v>x</v>
      </c>
      <c r="AK118" s="213">
        <f>IF('Indicator Date hidden'!AL119="x","x",$AK$2-'Indicator Date hidden'!AL119)</f>
        <v>1</v>
      </c>
      <c r="AL118" s="213">
        <f>IF('Indicator Date hidden'!AM119="x","x",$AL$2-'Indicator Date hidden'!AM119)</f>
        <v>0</v>
      </c>
      <c r="AM118" s="213">
        <f>IF('Indicator Date hidden'!AN119="x","x",$AM$2-'Indicator Date hidden'!AN119)</f>
        <v>0</v>
      </c>
      <c r="AN118" s="213">
        <f>IF('Indicator Date hidden'!AO119="x","x",$AN$2-'Indicator Date hidden'!AO119)</f>
        <v>0</v>
      </c>
      <c r="AO118" s="213">
        <f>IF('Indicator Date hidden'!AP119="x","x",$AO$2-'Indicator Date hidden'!AP119)</f>
        <v>2</v>
      </c>
      <c r="AP118" s="213">
        <f>IF('Indicator Date hidden'!AQ119="x","x",$AP$2-'Indicator Date hidden'!AQ119)</f>
        <v>2</v>
      </c>
      <c r="AQ118" s="213">
        <f>IF('Indicator Date hidden'!AR119="x","x",$AQ$2-'Indicator Date hidden'!AR119)</f>
        <v>0</v>
      </c>
      <c r="AR118" s="213">
        <f>IF('Indicator Date hidden'!AS119="x","x",$AR$2-'Indicator Date hidden'!AS119)</f>
        <v>0</v>
      </c>
      <c r="AS118" s="213">
        <f>IF('Indicator Date hidden'!AT119="x","x",$AS$2-'Indicator Date hidden'!AT119)</f>
        <v>0</v>
      </c>
      <c r="AT118" s="213">
        <f>IF('Indicator Date hidden'!AU119="x","x",$AT$2-'Indicator Date hidden'!AU119)</f>
        <v>0</v>
      </c>
      <c r="AU118" s="213">
        <f>IF('Indicator Date hidden'!AV119="x","x",$AU$2-'Indicator Date hidden'!AV119)</f>
        <v>5</v>
      </c>
      <c r="AV118" s="213">
        <f>IF('Indicator Date hidden'!AW119="x","x",$AV$2-'Indicator Date hidden'!AW119)</f>
        <v>0</v>
      </c>
      <c r="AW118" s="213">
        <f>IF('Indicator Date hidden'!AX119="x","x",$AW$2-'Indicator Date hidden'!AX119)</f>
        <v>0</v>
      </c>
      <c r="AX118" s="213">
        <f>IF('Indicator Date hidden'!AY119="x","x",$AX$2-'Indicator Date hidden'!AY119)</f>
        <v>0</v>
      </c>
      <c r="AY118" s="213">
        <f>IF('Indicator Date hidden'!AZ119="x","x",$AY$2-'Indicator Date hidden'!AZ119)</f>
        <v>0</v>
      </c>
      <c r="AZ118" s="213">
        <f>IF('Indicator Date hidden'!BA119="x","x",$AZ$2-'Indicator Date hidden'!BA119)</f>
        <v>0</v>
      </c>
      <c r="BA118">
        <f t="shared" si="15"/>
        <v>22</v>
      </c>
      <c r="BB118" s="21">
        <f t="shared" si="16"/>
        <v>0.44</v>
      </c>
      <c r="BC118">
        <f t="shared" si="17"/>
        <v>8</v>
      </c>
      <c r="BD118" s="21">
        <f t="shared" si="18"/>
        <v>1.1164228589562291</v>
      </c>
      <c r="BE118" s="283">
        <f t="shared" si="19"/>
        <v>0</v>
      </c>
    </row>
    <row r="119" spans="1:57" x14ac:dyDescent="0.35">
      <c r="A119" t="s">
        <v>8405</v>
      </c>
      <c r="B119" s="213">
        <f>IF('Indicator Date hidden'!C120="x","x",$B$2-'Indicator Date hidden'!C120)</f>
        <v>0</v>
      </c>
      <c r="C119" s="213">
        <f>IF('Indicator Date hidden'!D120="x","x",$C$2-'Indicator Date hidden'!D120)</f>
        <v>0</v>
      </c>
      <c r="D119" s="213">
        <f>IF('Indicator Date hidden'!E120="x","x",$D$2-'Indicator Date hidden'!E120)</f>
        <v>0</v>
      </c>
      <c r="E119" s="213">
        <f>IF('Indicator Date hidden'!F120="x","x",$E$2-'Indicator Date hidden'!F120)</f>
        <v>0</v>
      </c>
      <c r="F119" s="213">
        <f>IF('Indicator Date hidden'!G120="x","x",$F$2-'Indicator Date hidden'!G120)</f>
        <v>0</v>
      </c>
      <c r="G119" s="213">
        <f>IF('Indicator Date hidden'!H120="x","x",$G$2-'Indicator Date hidden'!H120)</f>
        <v>0</v>
      </c>
      <c r="H119" s="213">
        <f>IF('Indicator Date hidden'!I120="x","x",$H$2-'Indicator Date hidden'!I120)</f>
        <v>0</v>
      </c>
      <c r="I119" s="213">
        <f>IF('Indicator Date hidden'!J120="x","x",$I$2-'Indicator Date hidden'!J120)</f>
        <v>0</v>
      </c>
      <c r="J119" s="213">
        <f>IF('Indicator Date hidden'!K120="x","x",$J$2-'Indicator Date hidden'!K120)</f>
        <v>0</v>
      </c>
      <c r="K119" s="213">
        <f>IF('Indicator Date hidden'!L120="x","x",$K$2-'Indicator Date hidden'!L120)</f>
        <v>0</v>
      </c>
      <c r="L119" s="213">
        <f>IF('Indicator Date hidden'!M120="x","x",$L$2-'Indicator Date hidden'!M120)</f>
        <v>0</v>
      </c>
      <c r="M119" s="213">
        <f>IF('Indicator Date hidden'!N120="x","x",$M$2-'Indicator Date hidden'!N120)</f>
        <v>0</v>
      </c>
      <c r="N119" s="213">
        <f>IF('Indicator Date hidden'!O120="x","x",$N$2-'Indicator Date hidden'!O120)</f>
        <v>0</v>
      </c>
      <c r="O119" s="213">
        <f>IF('Indicator Date hidden'!P120="x","x",$O$2-'Indicator Date hidden'!P120)</f>
        <v>0</v>
      </c>
      <c r="P119" s="213">
        <f>IF('Indicator Date hidden'!Q120="x","x",$P$2-'Indicator Date hidden'!Q120)</f>
        <v>0</v>
      </c>
      <c r="Q119" s="213" t="str">
        <f>IF('Indicator Date hidden'!R120="x","x",$Q$2-'Indicator Date hidden'!R120)</f>
        <v>x</v>
      </c>
      <c r="R119" s="213">
        <f>IF('Indicator Date hidden'!S120="x","x",$R$2-'Indicator Date hidden'!S120)</f>
        <v>0</v>
      </c>
      <c r="S119" s="213">
        <f>IF('Indicator Date hidden'!T120="x","x",$S$2-'Indicator Date hidden'!T120)</f>
        <v>0</v>
      </c>
      <c r="T119" s="213">
        <f>IF('Indicator Date hidden'!U120="x","x",$T$2-'Indicator Date hidden'!U120)</f>
        <v>0</v>
      </c>
      <c r="U119" s="213">
        <f>IF('Indicator Date hidden'!V120="x","x",$U$2-'Indicator Date hidden'!V120)</f>
        <v>0</v>
      </c>
      <c r="V119" s="213">
        <f>IF('Indicator Date hidden'!W120="x","x",$V$2-'Indicator Date hidden'!W120)</f>
        <v>0</v>
      </c>
      <c r="W119" s="213">
        <f>IF('Indicator Date hidden'!X120="x","x",$W$2-'Indicator Date hidden'!X120)</f>
        <v>5</v>
      </c>
      <c r="X119" s="213">
        <f>IF('Indicator Date hidden'!Y120="x","x",$X$2-'Indicator Date hidden'!Y120)</f>
        <v>2</v>
      </c>
      <c r="Y119" s="213">
        <f>IF('Indicator Date hidden'!Z120="x","x",$Y$2-'Indicator Date hidden'!Z120)</f>
        <v>0</v>
      </c>
      <c r="Z119" s="213">
        <f>IF('Indicator Date hidden'!AA120="x","x",$Z$2-'Indicator Date hidden'!AA120)</f>
        <v>0</v>
      </c>
      <c r="AA119" s="213">
        <f>IF('Indicator Date hidden'!AB120="x","x",$AA$2-'Indicator Date hidden'!AB120)</f>
        <v>0</v>
      </c>
      <c r="AB119" s="213">
        <f>IF('Indicator Date hidden'!AC120="x","x",$AB$2-'Indicator Date hidden'!AC120)</f>
        <v>0</v>
      </c>
      <c r="AC119" s="213">
        <f>IF('Indicator Date hidden'!AD120="x","x",$AC$2-'Indicator Date hidden'!AD120)</f>
        <v>0</v>
      </c>
      <c r="AD119" s="213">
        <f>IF('Indicator Date hidden'!AE120="x","x",$AD$2-'Indicator Date hidden'!AE120)</f>
        <v>0</v>
      </c>
      <c r="AE119" s="213">
        <f>IF('Indicator Date hidden'!AF120="x","x",$AE$2-'Indicator Date hidden'!AF120)</f>
        <v>0</v>
      </c>
      <c r="AF119" s="213" t="str">
        <f>IF('Indicator Date hidden'!AG120="x","x",$AF$2-'Indicator Date hidden'!AG120)</f>
        <v>x</v>
      </c>
      <c r="AG119" s="213">
        <f>IF('Indicator Date hidden'!AH120="x","x",$AG$2-'Indicator Date hidden'!AH120)</f>
        <v>0</v>
      </c>
      <c r="AH119" s="213">
        <f>IF('Indicator Date hidden'!AI120="x","x",$AH$2-'Indicator Date hidden'!AI120)</f>
        <v>0</v>
      </c>
      <c r="AI119" s="213">
        <f>IF('Indicator Date hidden'!AJ120="x","x",$AI$2-'Indicator Date hidden'!AJ120)</f>
        <v>0</v>
      </c>
      <c r="AJ119" s="213">
        <f>IF('Indicator Date hidden'!AK120="x","x",$AJ$2-'Indicator Date hidden'!AK120)</f>
        <v>1</v>
      </c>
      <c r="AK119" s="213">
        <f>IF('Indicator Date hidden'!AL120="x","x",$AK$2-'Indicator Date hidden'!AL120)</f>
        <v>1</v>
      </c>
      <c r="AL119" s="213">
        <f>IF('Indicator Date hidden'!AM120="x","x",$AL$2-'Indicator Date hidden'!AM120)</f>
        <v>0</v>
      </c>
      <c r="AM119" s="213">
        <f>IF('Indicator Date hidden'!AN120="x","x",$AM$2-'Indicator Date hidden'!AN120)</f>
        <v>0</v>
      </c>
      <c r="AN119" s="213">
        <f>IF('Indicator Date hidden'!AO120="x","x",$AN$2-'Indicator Date hidden'!AO120)</f>
        <v>0</v>
      </c>
      <c r="AO119" s="213">
        <f>IF('Indicator Date hidden'!AP120="x","x",$AO$2-'Indicator Date hidden'!AP120)</f>
        <v>1</v>
      </c>
      <c r="AP119" s="213">
        <f>IF('Indicator Date hidden'!AQ120="x","x",$AP$2-'Indicator Date hidden'!AQ120)</f>
        <v>1</v>
      </c>
      <c r="AQ119" s="213">
        <f>IF('Indicator Date hidden'!AR120="x","x",$AQ$2-'Indicator Date hidden'!AR120)</f>
        <v>6</v>
      </c>
      <c r="AR119" s="213">
        <f>IF('Indicator Date hidden'!AS120="x","x",$AR$2-'Indicator Date hidden'!AS120)</f>
        <v>0</v>
      </c>
      <c r="AS119" s="213">
        <f>IF('Indicator Date hidden'!AT120="x","x",$AS$2-'Indicator Date hidden'!AT120)</f>
        <v>0</v>
      </c>
      <c r="AT119" s="213">
        <f>IF('Indicator Date hidden'!AU120="x","x",$AT$2-'Indicator Date hidden'!AU120)</f>
        <v>0</v>
      </c>
      <c r="AU119" s="213">
        <f>IF('Indicator Date hidden'!AV120="x","x",$AU$2-'Indicator Date hidden'!AV120)</f>
        <v>1</v>
      </c>
      <c r="AV119" s="213">
        <f>IF('Indicator Date hidden'!AW120="x","x",$AV$2-'Indicator Date hidden'!AW120)</f>
        <v>0</v>
      </c>
      <c r="AW119" s="213">
        <f>IF('Indicator Date hidden'!AX120="x","x",$AW$2-'Indicator Date hidden'!AX120)</f>
        <v>0</v>
      </c>
      <c r="AX119" s="213">
        <f>IF('Indicator Date hidden'!AY120="x","x",$AX$2-'Indicator Date hidden'!AY120)</f>
        <v>0</v>
      </c>
      <c r="AY119" s="213">
        <f>IF('Indicator Date hidden'!AZ120="x","x",$AY$2-'Indicator Date hidden'!AZ120)</f>
        <v>0</v>
      </c>
      <c r="AZ119" s="213">
        <f>IF('Indicator Date hidden'!BA120="x","x",$AZ$2-'Indicator Date hidden'!BA120)</f>
        <v>0</v>
      </c>
      <c r="BA119">
        <f t="shared" si="15"/>
        <v>18</v>
      </c>
      <c r="BB119" s="21">
        <f t="shared" si="16"/>
        <v>0.36734693877551022</v>
      </c>
      <c r="BC119">
        <f t="shared" si="17"/>
        <v>8</v>
      </c>
      <c r="BD119" s="21">
        <f t="shared" si="18"/>
        <v>1.1373775341300223</v>
      </c>
      <c r="BE119" s="283">
        <f t="shared" si="19"/>
        <v>0</v>
      </c>
    </row>
    <row r="120" spans="1:57" x14ac:dyDescent="0.35">
      <c r="A120" t="s">
        <v>8416</v>
      </c>
      <c r="B120" s="213">
        <f>IF('Indicator Date hidden'!C121="x","x",$B$2-'Indicator Date hidden'!C121)</f>
        <v>0</v>
      </c>
      <c r="C120" s="213">
        <f>IF('Indicator Date hidden'!D121="x","x",$C$2-'Indicator Date hidden'!D121)</f>
        <v>0</v>
      </c>
      <c r="D120" s="213">
        <f>IF('Indicator Date hidden'!E121="x","x",$D$2-'Indicator Date hidden'!E121)</f>
        <v>0</v>
      </c>
      <c r="E120" s="213">
        <f>IF('Indicator Date hidden'!F121="x","x",$E$2-'Indicator Date hidden'!F121)</f>
        <v>0</v>
      </c>
      <c r="F120" s="213">
        <f>IF('Indicator Date hidden'!G121="x","x",$F$2-'Indicator Date hidden'!G121)</f>
        <v>0</v>
      </c>
      <c r="G120" s="213">
        <f>IF('Indicator Date hidden'!H121="x","x",$G$2-'Indicator Date hidden'!H121)</f>
        <v>0</v>
      </c>
      <c r="H120" s="213">
        <f>IF('Indicator Date hidden'!I121="x","x",$H$2-'Indicator Date hidden'!I121)</f>
        <v>0</v>
      </c>
      <c r="I120" s="213">
        <f>IF('Indicator Date hidden'!J121="x","x",$I$2-'Indicator Date hidden'!J121)</f>
        <v>0</v>
      </c>
      <c r="J120" s="213">
        <f>IF('Indicator Date hidden'!K121="x","x",$J$2-'Indicator Date hidden'!K121)</f>
        <v>0</v>
      </c>
      <c r="K120" s="213">
        <f>IF('Indicator Date hidden'!L121="x","x",$K$2-'Indicator Date hidden'!L121)</f>
        <v>0</v>
      </c>
      <c r="L120" s="213">
        <f>IF('Indicator Date hidden'!M121="x","x",$L$2-'Indicator Date hidden'!M121)</f>
        <v>0</v>
      </c>
      <c r="M120" s="213">
        <f>IF('Indicator Date hidden'!N121="x","x",$M$2-'Indicator Date hidden'!N121)</f>
        <v>0</v>
      </c>
      <c r="N120" s="213">
        <f>IF('Indicator Date hidden'!O121="x","x",$N$2-'Indicator Date hidden'!O121)</f>
        <v>0</v>
      </c>
      <c r="O120" s="213">
        <f>IF('Indicator Date hidden'!P121="x","x",$O$2-'Indicator Date hidden'!P121)</f>
        <v>0</v>
      </c>
      <c r="P120" s="213">
        <f>IF('Indicator Date hidden'!Q121="x","x",$P$2-'Indicator Date hidden'!Q121)</f>
        <v>0</v>
      </c>
      <c r="Q120" s="213">
        <f>IF('Indicator Date hidden'!R121="x","x",$Q$2-'Indicator Date hidden'!R121)</f>
        <v>1</v>
      </c>
      <c r="R120" s="213">
        <f>IF('Indicator Date hidden'!S121="x","x",$R$2-'Indicator Date hidden'!S121)</f>
        <v>0</v>
      </c>
      <c r="S120" s="213">
        <f>IF('Indicator Date hidden'!T121="x","x",$S$2-'Indicator Date hidden'!T121)</f>
        <v>0</v>
      </c>
      <c r="T120" s="213">
        <f>IF('Indicator Date hidden'!U121="x","x",$T$2-'Indicator Date hidden'!U121)</f>
        <v>0</v>
      </c>
      <c r="U120" s="213">
        <f>IF('Indicator Date hidden'!V121="x","x",$U$2-'Indicator Date hidden'!V121)</f>
        <v>0</v>
      </c>
      <c r="V120" s="213">
        <f>IF('Indicator Date hidden'!W121="x","x",$V$2-'Indicator Date hidden'!W121)</f>
        <v>0</v>
      </c>
      <c r="W120" s="213">
        <f>IF('Indicator Date hidden'!X121="x","x",$W$2-'Indicator Date hidden'!X121)</f>
        <v>1</v>
      </c>
      <c r="X120" s="213">
        <f>IF('Indicator Date hidden'!Y121="x","x",$X$2-'Indicator Date hidden'!Y121)</f>
        <v>4</v>
      </c>
      <c r="Y120" s="213">
        <f>IF('Indicator Date hidden'!Z121="x","x",$Y$2-'Indicator Date hidden'!Z121)</f>
        <v>0</v>
      </c>
      <c r="Z120" s="213">
        <f>IF('Indicator Date hidden'!AA121="x","x",$Z$2-'Indicator Date hidden'!AA121)</f>
        <v>0</v>
      </c>
      <c r="AA120" s="213">
        <f>IF('Indicator Date hidden'!AB121="x","x",$AA$2-'Indicator Date hidden'!AB121)</f>
        <v>0</v>
      </c>
      <c r="AB120" s="213">
        <f>IF('Indicator Date hidden'!AC121="x","x",$AB$2-'Indicator Date hidden'!AC121)</f>
        <v>0</v>
      </c>
      <c r="AC120" s="213">
        <f>IF('Indicator Date hidden'!AD121="x","x",$AC$2-'Indicator Date hidden'!AD121)</f>
        <v>0</v>
      </c>
      <c r="AD120" s="213">
        <f>IF('Indicator Date hidden'!AE121="x","x",$AD$2-'Indicator Date hidden'!AE121)</f>
        <v>0</v>
      </c>
      <c r="AE120" s="213">
        <f>IF('Indicator Date hidden'!AF121="x","x",$AE$2-'Indicator Date hidden'!AF121)</f>
        <v>0</v>
      </c>
      <c r="AF120" s="213">
        <f>IF('Indicator Date hidden'!AG121="x","x",$AF$2-'Indicator Date hidden'!AG121)</f>
        <v>4</v>
      </c>
      <c r="AG120" s="213">
        <f>IF('Indicator Date hidden'!AH121="x","x",$AG$2-'Indicator Date hidden'!AH121)</f>
        <v>0</v>
      </c>
      <c r="AH120" s="213">
        <f>IF('Indicator Date hidden'!AI121="x","x",$AH$2-'Indicator Date hidden'!AI121)</f>
        <v>0</v>
      </c>
      <c r="AI120" s="213">
        <f>IF('Indicator Date hidden'!AJ121="x","x",$AI$2-'Indicator Date hidden'!AJ121)</f>
        <v>0</v>
      </c>
      <c r="AJ120" s="213" t="str">
        <f>IF('Indicator Date hidden'!AK121="x","x",$AJ$2-'Indicator Date hidden'!AK121)</f>
        <v>x</v>
      </c>
      <c r="AK120" s="213">
        <f>IF('Indicator Date hidden'!AL121="x","x",$AK$2-'Indicator Date hidden'!AL121)</f>
        <v>1</v>
      </c>
      <c r="AL120" s="213">
        <f>IF('Indicator Date hidden'!AM121="x","x",$AL$2-'Indicator Date hidden'!AM121)</f>
        <v>0</v>
      </c>
      <c r="AM120" s="213">
        <f>IF('Indicator Date hidden'!AN121="x","x",$AM$2-'Indicator Date hidden'!AN121)</f>
        <v>0</v>
      </c>
      <c r="AN120" s="213">
        <f>IF('Indicator Date hidden'!AO121="x","x",$AN$2-'Indicator Date hidden'!AO121)</f>
        <v>0</v>
      </c>
      <c r="AO120" s="213">
        <f>IF('Indicator Date hidden'!AP121="x","x",$AO$2-'Indicator Date hidden'!AP121)</f>
        <v>1</v>
      </c>
      <c r="AP120" s="213">
        <f>IF('Indicator Date hidden'!AQ121="x","x",$AP$2-'Indicator Date hidden'!AQ121)</f>
        <v>1</v>
      </c>
      <c r="AQ120" s="213">
        <f>IF('Indicator Date hidden'!AR121="x","x",$AQ$2-'Indicator Date hidden'!AR121)</f>
        <v>6</v>
      </c>
      <c r="AR120" s="213">
        <f>IF('Indicator Date hidden'!AS121="x","x",$AR$2-'Indicator Date hidden'!AS121)</f>
        <v>0</v>
      </c>
      <c r="AS120" s="213">
        <f>IF('Indicator Date hidden'!AT121="x","x",$AS$2-'Indicator Date hidden'!AT121)</f>
        <v>0</v>
      </c>
      <c r="AT120" s="213">
        <f>IF('Indicator Date hidden'!AU121="x","x",$AT$2-'Indicator Date hidden'!AU121)</f>
        <v>0</v>
      </c>
      <c r="AU120" s="213">
        <f>IF('Indicator Date hidden'!AV121="x","x",$AU$2-'Indicator Date hidden'!AV121)</f>
        <v>7</v>
      </c>
      <c r="AV120" s="213">
        <f>IF('Indicator Date hidden'!AW121="x","x",$AV$2-'Indicator Date hidden'!AW121)</f>
        <v>0</v>
      </c>
      <c r="AW120" s="213">
        <f>IF('Indicator Date hidden'!AX121="x","x",$AW$2-'Indicator Date hidden'!AX121)</f>
        <v>0</v>
      </c>
      <c r="AX120" s="213">
        <f>IF('Indicator Date hidden'!AY121="x","x",$AX$2-'Indicator Date hidden'!AY121)</f>
        <v>0</v>
      </c>
      <c r="AY120" s="213">
        <f>IF('Indicator Date hidden'!AZ121="x","x",$AY$2-'Indicator Date hidden'!AZ121)</f>
        <v>0</v>
      </c>
      <c r="AZ120" s="213">
        <f>IF('Indicator Date hidden'!BA121="x","x",$AZ$2-'Indicator Date hidden'!BA121)</f>
        <v>0</v>
      </c>
      <c r="BA120">
        <f t="shared" si="15"/>
        <v>26</v>
      </c>
      <c r="BB120" s="21">
        <f t="shared" si="16"/>
        <v>0.52</v>
      </c>
      <c r="BC120">
        <f t="shared" si="17"/>
        <v>9</v>
      </c>
      <c r="BD120" s="21">
        <f t="shared" si="18"/>
        <v>1.4729562111617576</v>
      </c>
      <c r="BE120" s="283">
        <f t="shared" si="19"/>
        <v>0</v>
      </c>
    </row>
    <row r="121" spans="1:57" x14ac:dyDescent="0.35">
      <c r="A121" t="s">
        <v>8427</v>
      </c>
      <c r="B121" s="213">
        <f>IF('Indicator Date hidden'!C122="x","x",$B$2-'Indicator Date hidden'!C122)</f>
        <v>0</v>
      </c>
      <c r="C121" s="213">
        <f>IF('Indicator Date hidden'!D122="x","x",$C$2-'Indicator Date hidden'!D122)</f>
        <v>0</v>
      </c>
      <c r="D121" s="213">
        <f>IF('Indicator Date hidden'!E122="x","x",$D$2-'Indicator Date hidden'!E122)</f>
        <v>0</v>
      </c>
      <c r="E121" s="213">
        <f>IF('Indicator Date hidden'!F122="x","x",$E$2-'Indicator Date hidden'!F122)</f>
        <v>0</v>
      </c>
      <c r="F121" s="213">
        <f>IF('Indicator Date hidden'!G122="x","x",$F$2-'Indicator Date hidden'!G122)</f>
        <v>0</v>
      </c>
      <c r="G121" s="213">
        <f>IF('Indicator Date hidden'!H122="x","x",$G$2-'Indicator Date hidden'!H122)</f>
        <v>0</v>
      </c>
      <c r="H121" s="213">
        <f>IF('Indicator Date hidden'!I122="x","x",$H$2-'Indicator Date hidden'!I122)</f>
        <v>0</v>
      </c>
      <c r="I121" s="213">
        <f>IF('Indicator Date hidden'!J122="x","x",$I$2-'Indicator Date hidden'!J122)</f>
        <v>0</v>
      </c>
      <c r="J121" s="213">
        <f>IF('Indicator Date hidden'!K122="x","x",$J$2-'Indicator Date hidden'!K122)</f>
        <v>0</v>
      </c>
      <c r="K121" s="213">
        <f>IF('Indicator Date hidden'!L122="x","x",$K$2-'Indicator Date hidden'!L122)</f>
        <v>0</v>
      </c>
      <c r="L121" s="213">
        <f>IF('Indicator Date hidden'!M122="x","x",$L$2-'Indicator Date hidden'!M122)</f>
        <v>0</v>
      </c>
      <c r="M121" s="213">
        <f>IF('Indicator Date hidden'!N122="x","x",$M$2-'Indicator Date hidden'!N122)</f>
        <v>0</v>
      </c>
      <c r="N121" s="213">
        <f>IF('Indicator Date hidden'!O122="x","x",$N$2-'Indicator Date hidden'!O122)</f>
        <v>0</v>
      </c>
      <c r="O121" s="213">
        <f>IF('Indicator Date hidden'!P122="x","x",$O$2-'Indicator Date hidden'!P122)</f>
        <v>0</v>
      </c>
      <c r="P121" s="213" t="str">
        <f>IF('Indicator Date hidden'!Q122="x","x",$P$2-'Indicator Date hidden'!Q122)</f>
        <v>x</v>
      </c>
      <c r="Q121" s="213" t="str">
        <f>IF('Indicator Date hidden'!R122="x","x",$Q$2-'Indicator Date hidden'!R122)</f>
        <v>x</v>
      </c>
      <c r="R121" s="213">
        <f>IF('Indicator Date hidden'!S122="x","x",$R$2-'Indicator Date hidden'!S122)</f>
        <v>0</v>
      </c>
      <c r="S121" s="213">
        <f>IF('Indicator Date hidden'!T122="x","x",$S$2-'Indicator Date hidden'!T122)</f>
        <v>0</v>
      </c>
      <c r="T121" s="213">
        <f>IF('Indicator Date hidden'!U122="x","x",$T$2-'Indicator Date hidden'!U122)</f>
        <v>0</v>
      </c>
      <c r="U121" s="213" t="str">
        <f>IF('Indicator Date hidden'!V122="x","x",$U$2-'Indicator Date hidden'!V122)</f>
        <v>x</v>
      </c>
      <c r="V121" s="213">
        <f>IF('Indicator Date hidden'!W122="x","x",$V$2-'Indicator Date hidden'!W122)</f>
        <v>0</v>
      </c>
      <c r="W121" s="213">
        <f>IF('Indicator Date hidden'!X122="x","x",$W$2-'Indicator Date hidden'!X122)</f>
        <v>7</v>
      </c>
      <c r="X121" s="213">
        <f>IF('Indicator Date hidden'!Y122="x","x",$X$2-'Indicator Date hidden'!Y122)</f>
        <v>4</v>
      </c>
      <c r="Y121" s="213">
        <f>IF('Indicator Date hidden'!Z122="x","x",$Y$2-'Indicator Date hidden'!Z122)</f>
        <v>0</v>
      </c>
      <c r="Z121" s="213">
        <f>IF('Indicator Date hidden'!AA122="x","x",$Z$2-'Indicator Date hidden'!AA122)</f>
        <v>0</v>
      </c>
      <c r="AA121" s="213" t="str">
        <f>IF('Indicator Date hidden'!AB122="x","x",$AA$2-'Indicator Date hidden'!AB122)</f>
        <v>x</v>
      </c>
      <c r="AB121" s="213">
        <f>IF('Indicator Date hidden'!AC122="x","x",$AB$2-'Indicator Date hidden'!AC122)</f>
        <v>0</v>
      </c>
      <c r="AC121" s="213">
        <f>IF('Indicator Date hidden'!AD122="x","x",$AC$2-'Indicator Date hidden'!AD122)</f>
        <v>0</v>
      </c>
      <c r="AD121" s="213" t="str">
        <f>IF('Indicator Date hidden'!AE122="x","x",$AD$2-'Indicator Date hidden'!AE122)</f>
        <v>x</v>
      </c>
      <c r="AE121" s="213" t="str">
        <f>IF('Indicator Date hidden'!AF122="x","x",$AE$2-'Indicator Date hidden'!AF122)</f>
        <v>x</v>
      </c>
      <c r="AF121" s="213" t="str">
        <f>IF('Indicator Date hidden'!AG122="x","x",$AF$2-'Indicator Date hidden'!AG122)</f>
        <v>x</v>
      </c>
      <c r="AG121" s="213">
        <f>IF('Indicator Date hidden'!AH122="x","x",$AG$2-'Indicator Date hidden'!AH122)</f>
        <v>0</v>
      </c>
      <c r="AH121" s="213">
        <f>IF('Indicator Date hidden'!AI122="x","x",$AH$2-'Indicator Date hidden'!AI122)</f>
        <v>0</v>
      </c>
      <c r="AI121" s="213">
        <f>IF('Indicator Date hidden'!AJ122="x","x",$AI$2-'Indicator Date hidden'!AJ122)</f>
        <v>0</v>
      </c>
      <c r="AJ121" s="213" t="str">
        <f>IF('Indicator Date hidden'!AK122="x","x",$AJ$2-'Indicator Date hidden'!AK122)</f>
        <v>x</v>
      </c>
      <c r="AK121" s="213">
        <f>IF('Indicator Date hidden'!AL122="x","x",$AK$2-'Indicator Date hidden'!AL122)</f>
        <v>1</v>
      </c>
      <c r="AL121" s="213">
        <f>IF('Indicator Date hidden'!AM122="x","x",$AL$2-'Indicator Date hidden'!AM122)</f>
        <v>0</v>
      </c>
      <c r="AM121" s="213">
        <f>IF('Indicator Date hidden'!AN122="x","x",$AM$2-'Indicator Date hidden'!AN122)</f>
        <v>0</v>
      </c>
      <c r="AN121" s="213">
        <f>IF('Indicator Date hidden'!AO122="x","x",$AN$2-'Indicator Date hidden'!AO122)</f>
        <v>0</v>
      </c>
      <c r="AO121" s="213" t="str">
        <f>IF('Indicator Date hidden'!AP122="x","x",$AO$2-'Indicator Date hidden'!AP122)</f>
        <v>x</v>
      </c>
      <c r="AP121" s="213" t="str">
        <f>IF('Indicator Date hidden'!AQ122="x","x",$AP$2-'Indicator Date hidden'!AQ122)</f>
        <v>x</v>
      </c>
      <c r="AQ121" s="213">
        <f>IF('Indicator Date hidden'!AR122="x","x",$AQ$2-'Indicator Date hidden'!AR122)</f>
        <v>4</v>
      </c>
      <c r="AR121" s="213">
        <f>IF('Indicator Date hidden'!AS122="x","x",$AR$2-'Indicator Date hidden'!AS122)</f>
        <v>1</v>
      </c>
      <c r="AS121" s="213" t="str">
        <f>IF('Indicator Date hidden'!AT122="x","x",$AS$2-'Indicator Date hidden'!AT122)</f>
        <v>x</v>
      </c>
      <c r="AT121" s="213" t="str">
        <f>IF('Indicator Date hidden'!AU122="x","x",$AT$2-'Indicator Date hidden'!AU122)</f>
        <v>x</v>
      </c>
      <c r="AU121" s="213" t="str">
        <f>IF('Indicator Date hidden'!AV122="x","x",$AU$2-'Indicator Date hidden'!AV122)</f>
        <v>x</v>
      </c>
      <c r="AV121" s="213">
        <f>IF('Indicator Date hidden'!AW122="x","x",$AV$2-'Indicator Date hidden'!AW122)</f>
        <v>3</v>
      </c>
      <c r="AW121" s="213">
        <f>IF('Indicator Date hidden'!AX122="x","x",$AW$2-'Indicator Date hidden'!AX122)</f>
        <v>3</v>
      </c>
      <c r="AX121" s="213">
        <f>IF('Indicator Date hidden'!AY122="x","x",$AX$2-'Indicator Date hidden'!AY122)</f>
        <v>0</v>
      </c>
      <c r="AY121" s="213">
        <f>IF('Indicator Date hidden'!AZ122="x","x",$AY$2-'Indicator Date hidden'!AZ122)</f>
        <v>0</v>
      </c>
      <c r="AZ121" s="213">
        <f>IF('Indicator Date hidden'!BA122="x","x",$AZ$2-'Indicator Date hidden'!BA122)</f>
        <v>0</v>
      </c>
      <c r="BA121">
        <f t="shared" si="15"/>
        <v>23</v>
      </c>
      <c r="BB121" s="21">
        <f t="shared" si="16"/>
        <v>0.60526315789473684</v>
      </c>
      <c r="BC121">
        <f t="shared" si="17"/>
        <v>7</v>
      </c>
      <c r="BD121" s="21">
        <f t="shared" si="18"/>
        <v>1.5137870545547005</v>
      </c>
      <c r="BE121" s="283">
        <f t="shared" si="19"/>
        <v>0</v>
      </c>
    </row>
    <row r="122" spans="1:57" x14ac:dyDescent="0.35">
      <c r="A122" t="s">
        <v>8425</v>
      </c>
      <c r="B122" s="213">
        <f>IF('Indicator Date hidden'!C123="x","x",$B$2-'Indicator Date hidden'!C123)</f>
        <v>0</v>
      </c>
      <c r="C122" s="213">
        <f>IF('Indicator Date hidden'!D123="x","x",$C$2-'Indicator Date hidden'!D123)</f>
        <v>0</v>
      </c>
      <c r="D122" s="213">
        <f>IF('Indicator Date hidden'!E123="x","x",$D$2-'Indicator Date hidden'!E123)</f>
        <v>0</v>
      </c>
      <c r="E122" s="213">
        <f>IF('Indicator Date hidden'!F123="x","x",$E$2-'Indicator Date hidden'!F123)</f>
        <v>0</v>
      </c>
      <c r="F122" s="213">
        <f>IF('Indicator Date hidden'!G123="x","x",$F$2-'Indicator Date hidden'!G123)</f>
        <v>0</v>
      </c>
      <c r="G122" s="213">
        <f>IF('Indicator Date hidden'!H123="x","x",$G$2-'Indicator Date hidden'!H123)</f>
        <v>0</v>
      </c>
      <c r="H122" s="213">
        <f>IF('Indicator Date hidden'!I123="x","x",$H$2-'Indicator Date hidden'!I123)</f>
        <v>0</v>
      </c>
      <c r="I122" s="213">
        <f>IF('Indicator Date hidden'!J123="x","x",$I$2-'Indicator Date hidden'!J123)</f>
        <v>0</v>
      </c>
      <c r="J122" s="213">
        <f>IF('Indicator Date hidden'!K123="x","x",$J$2-'Indicator Date hidden'!K123)</f>
        <v>0</v>
      </c>
      <c r="K122" s="213">
        <f>IF('Indicator Date hidden'!L123="x","x",$K$2-'Indicator Date hidden'!L123)</f>
        <v>0</v>
      </c>
      <c r="L122" s="213">
        <f>IF('Indicator Date hidden'!M123="x","x",$L$2-'Indicator Date hidden'!M123)</f>
        <v>0</v>
      </c>
      <c r="M122" s="213">
        <f>IF('Indicator Date hidden'!N123="x","x",$M$2-'Indicator Date hidden'!N123)</f>
        <v>0</v>
      </c>
      <c r="N122" s="213">
        <f>IF('Indicator Date hidden'!O123="x","x",$N$2-'Indicator Date hidden'!O123)</f>
        <v>0</v>
      </c>
      <c r="O122" s="213">
        <f>IF('Indicator Date hidden'!P123="x","x",$O$2-'Indicator Date hidden'!P123)</f>
        <v>0</v>
      </c>
      <c r="P122" s="213">
        <f>IF('Indicator Date hidden'!Q123="x","x",$P$2-'Indicator Date hidden'!Q123)</f>
        <v>0</v>
      </c>
      <c r="Q122" s="213">
        <f>IF('Indicator Date hidden'!R123="x","x",$Q$2-'Indicator Date hidden'!R123)</f>
        <v>3</v>
      </c>
      <c r="R122" s="213">
        <f>IF('Indicator Date hidden'!S123="x","x",$R$2-'Indicator Date hidden'!S123)</f>
        <v>0</v>
      </c>
      <c r="S122" s="213">
        <f>IF('Indicator Date hidden'!T123="x","x",$S$2-'Indicator Date hidden'!T123)</f>
        <v>0</v>
      </c>
      <c r="T122" s="213">
        <f>IF('Indicator Date hidden'!U123="x","x",$T$2-'Indicator Date hidden'!U123)</f>
        <v>0</v>
      </c>
      <c r="U122" s="213">
        <f>IF('Indicator Date hidden'!V123="x","x",$U$2-'Indicator Date hidden'!V123)</f>
        <v>0</v>
      </c>
      <c r="V122" s="213">
        <f>IF('Indicator Date hidden'!W123="x","x",$V$2-'Indicator Date hidden'!W123)</f>
        <v>0</v>
      </c>
      <c r="W122" s="213">
        <f>IF('Indicator Date hidden'!X123="x","x",$W$2-'Indicator Date hidden'!X123)</f>
        <v>3</v>
      </c>
      <c r="X122" s="213" t="str">
        <f>IF('Indicator Date hidden'!Y123="x","x",$X$2-'Indicator Date hidden'!Y123)</f>
        <v>x</v>
      </c>
      <c r="Y122" s="213">
        <f>IF('Indicator Date hidden'!Z123="x","x",$Y$2-'Indicator Date hidden'!Z123)</f>
        <v>0</v>
      </c>
      <c r="Z122" s="213">
        <f>IF('Indicator Date hidden'!AA123="x","x",$Z$2-'Indicator Date hidden'!AA123)</f>
        <v>0</v>
      </c>
      <c r="AA122" s="213">
        <f>IF('Indicator Date hidden'!AB123="x","x",$AA$2-'Indicator Date hidden'!AB123)</f>
        <v>0</v>
      </c>
      <c r="AB122" s="213">
        <f>IF('Indicator Date hidden'!AC123="x","x",$AB$2-'Indicator Date hidden'!AC123)</f>
        <v>0</v>
      </c>
      <c r="AC122" s="213">
        <f>IF('Indicator Date hidden'!AD123="x","x",$AC$2-'Indicator Date hidden'!AD123)</f>
        <v>0</v>
      </c>
      <c r="AD122" s="213">
        <f>IF('Indicator Date hidden'!AE123="x","x",$AD$2-'Indicator Date hidden'!AE123)</f>
        <v>0</v>
      </c>
      <c r="AE122" s="213">
        <f>IF('Indicator Date hidden'!AF123="x","x",$AE$2-'Indicator Date hidden'!AF123)</f>
        <v>0</v>
      </c>
      <c r="AF122" s="213">
        <f>IF('Indicator Date hidden'!AG123="x","x",$AF$2-'Indicator Date hidden'!AG123)</f>
        <v>3</v>
      </c>
      <c r="AG122" s="213">
        <f>IF('Indicator Date hidden'!AH123="x","x",$AG$2-'Indicator Date hidden'!AH123)</f>
        <v>0</v>
      </c>
      <c r="AH122" s="213">
        <f>IF('Indicator Date hidden'!AI123="x","x",$AH$2-'Indicator Date hidden'!AI123)</f>
        <v>0</v>
      </c>
      <c r="AI122" s="213">
        <f>IF('Indicator Date hidden'!AJ123="x","x",$AI$2-'Indicator Date hidden'!AJ123)</f>
        <v>0</v>
      </c>
      <c r="AJ122" s="213">
        <f>IF('Indicator Date hidden'!AK123="x","x",$AJ$2-'Indicator Date hidden'!AK123)</f>
        <v>1</v>
      </c>
      <c r="AK122" s="213">
        <f>IF('Indicator Date hidden'!AL123="x","x",$AK$2-'Indicator Date hidden'!AL123)</f>
        <v>1</v>
      </c>
      <c r="AL122" s="213">
        <f>IF('Indicator Date hidden'!AM123="x","x",$AL$2-'Indicator Date hidden'!AM123)</f>
        <v>0</v>
      </c>
      <c r="AM122" s="213">
        <f>IF('Indicator Date hidden'!AN123="x","x",$AM$2-'Indicator Date hidden'!AN123)</f>
        <v>0</v>
      </c>
      <c r="AN122" s="213">
        <f>IF('Indicator Date hidden'!AO123="x","x",$AN$2-'Indicator Date hidden'!AO123)</f>
        <v>0</v>
      </c>
      <c r="AO122" s="213">
        <f>IF('Indicator Date hidden'!AP123="x","x",$AO$2-'Indicator Date hidden'!AP123)</f>
        <v>0</v>
      </c>
      <c r="AP122" s="213">
        <f>IF('Indicator Date hidden'!AQ123="x","x",$AP$2-'Indicator Date hidden'!AQ123)</f>
        <v>0</v>
      </c>
      <c r="AQ122" s="213">
        <f>IF('Indicator Date hidden'!AR123="x","x",$AQ$2-'Indicator Date hidden'!AR123)</f>
        <v>0</v>
      </c>
      <c r="AR122" s="213">
        <f>IF('Indicator Date hidden'!AS123="x","x",$AR$2-'Indicator Date hidden'!AS123)</f>
        <v>0</v>
      </c>
      <c r="AS122" s="213">
        <f>IF('Indicator Date hidden'!AT123="x","x",$AS$2-'Indicator Date hidden'!AT123)</f>
        <v>0</v>
      </c>
      <c r="AT122" s="213">
        <f>IF('Indicator Date hidden'!AU123="x","x",$AT$2-'Indicator Date hidden'!AU123)</f>
        <v>0</v>
      </c>
      <c r="AU122" s="213">
        <f>IF('Indicator Date hidden'!AV123="x","x",$AU$2-'Indicator Date hidden'!AV123)</f>
        <v>3</v>
      </c>
      <c r="AV122" s="213">
        <f>IF('Indicator Date hidden'!AW123="x","x",$AV$2-'Indicator Date hidden'!AW123)</f>
        <v>0</v>
      </c>
      <c r="AW122" s="213">
        <f>IF('Indicator Date hidden'!AX123="x","x",$AW$2-'Indicator Date hidden'!AX123)</f>
        <v>0</v>
      </c>
      <c r="AX122" s="213">
        <f>IF('Indicator Date hidden'!AY123="x","x",$AX$2-'Indicator Date hidden'!AY123)</f>
        <v>0</v>
      </c>
      <c r="AY122" s="213">
        <f>IF('Indicator Date hidden'!AZ123="x","x",$AY$2-'Indicator Date hidden'!AZ123)</f>
        <v>0</v>
      </c>
      <c r="AZ122" s="213">
        <f>IF('Indicator Date hidden'!BA123="x","x",$AZ$2-'Indicator Date hidden'!BA123)</f>
        <v>0</v>
      </c>
      <c r="BA122">
        <f t="shared" si="15"/>
        <v>14</v>
      </c>
      <c r="BB122" s="21">
        <f t="shared" si="16"/>
        <v>0.28000000000000003</v>
      </c>
      <c r="BC122">
        <f t="shared" si="17"/>
        <v>6</v>
      </c>
      <c r="BD122" s="21">
        <f t="shared" si="18"/>
        <v>0.82559069762201176</v>
      </c>
      <c r="BE122" s="283">
        <f t="shared" si="19"/>
        <v>0</v>
      </c>
    </row>
    <row r="123" spans="1:57" x14ac:dyDescent="0.35">
      <c r="A123" t="s">
        <v>8421</v>
      </c>
      <c r="B123" s="213">
        <f>IF('Indicator Date hidden'!C124="x","x",$B$2-'Indicator Date hidden'!C124)</f>
        <v>0</v>
      </c>
      <c r="C123" s="213">
        <f>IF('Indicator Date hidden'!D124="x","x",$C$2-'Indicator Date hidden'!D124)</f>
        <v>0</v>
      </c>
      <c r="D123" s="213">
        <f>IF('Indicator Date hidden'!E124="x","x",$D$2-'Indicator Date hidden'!E124)</f>
        <v>0</v>
      </c>
      <c r="E123" s="213">
        <f>IF('Indicator Date hidden'!F124="x","x",$E$2-'Indicator Date hidden'!F124)</f>
        <v>0</v>
      </c>
      <c r="F123" s="213">
        <f>IF('Indicator Date hidden'!G124="x","x",$F$2-'Indicator Date hidden'!G124)</f>
        <v>0</v>
      </c>
      <c r="G123" s="213">
        <f>IF('Indicator Date hidden'!H124="x","x",$G$2-'Indicator Date hidden'!H124)</f>
        <v>0</v>
      </c>
      <c r="H123" s="213">
        <f>IF('Indicator Date hidden'!I124="x","x",$H$2-'Indicator Date hidden'!I124)</f>
        <v>0</v>
      </c>
      <c r="I123" s="213">
        <f>IF('Indicator Date hidden'!J124="x","x",$I$2-'Indicator Date hidden'!J124)</f>
        <v>0</v>
      </c>
      <c r="J123" s="213">
        <f>IF('Indicator Date hidden'!K124="x","x",$J$2-'Indicator Date hidden'!K124)</f>
        <v>0</v>
      </c>
      <c r="K123" s="213">
        <f>IF('Indicator Date hidden'!L124="x","x",$K$2-'Indicator Date hidden'!L124)</f>
        <v>0</v>
      </c>
      <c r="L123" s="213">
        <f>IF('Indicator Date hidden'!M124="x","x",$L$2-'Indicator Date hidden'!M124)</f>
        <v>0</v>
      </c>
      <c r="M123" s="213">
        <f>IF('Indicator Date hidden'!N124="x","x",$M$2-'Indicator Date hidden'!N124)</f>
        <v>0</v>
      </c>
      <c r="N123" s="213">
        <f>IF('Indicator Date hidden'!O124="x","x",$N$2-'Indicator Date hidden'!O124)</f>
        <v>0</v>
      </c>
      <c r="O123" s="213">
        <f>IF('Indicator Date hidden'!P124="x","x",$O$2-'Indicator Date hidden'!P124)</f>
        <v>0</v>
      </c>
      <c r="P123" s="213">
        <f>IF('Indicator Date hidden'!Q124="x","x",$P$2-'Indicator Date hidden'!Q124)</f>
        <v>0</v>
      </c>
      <c r="Q123" s="213" t="str">
        <f>IF('Indicator Date hidden'!R124="x","x",$Q$2-'Indicator Date hidden'!R124)</f>
        <v>x</v>
      </c>
      <c r="R123" s="213">
        <f>IF('Indicator Date hidden'!S124="x","x",$R$2-'Indicator Date hidden'!S124)</f>
        <v>0</v>
      </c>
      <c r="S123" s="213">
        <f>IF('Indicator Date hidden'!T124="x","x",$S$2-'Indicator Date hidden'!T124)</f>
        <v>0</v>
      </c>
      <c r="T123" s="213">
        <f>IF('Indicator Date hidden'!U124="x","x",$T$2-'Indicator Date hidden'!U124)</f>
        <v>0</v>
      </c>
      <c r="U123" s="213" t="str">
        <f>IF('Indicator Date hidden'!V124="x","x",$U$2-'Indicator Date hidden'!V124)</f>
        <v>x</v>
      </c>
      <c r="V123" s="213">
        <f>IF('Indicator Date hidden'!W124="x","x",$V$2-'Indicator Date hidden'!W124)</f>
        <v>0</v>
      </c>
      <c r="W123" s="213" t="str">
        <f>IF('Indicator Date hidden'!X124="x","x",$W$2-'Indicator Date hidden'!X124)</f>
        <v>x</v>
      </c>
      <c r="X123" s="213">
        <f>IF('Indicator Date hidden'!Y124="x","x",$X$2-'Indicator Date hidden'!Y124)</f>
        <v>4</v>
      </c>
      <c r="Y123" s="213">
        <f>IF('Indicator Date hidden'!Z124="x","x",$Y$2-'Indicator Date hidden'!Z124)</f>
        <v>0</v>
      </c>
      <c r="Z123" s="213">
        <f>IF('Indicator Date hidden'!AA124="x","x",$Z$2-'Indicator Date hidden'!AA124)</f>
        <v>0</v>
      </c>
      <c r="AA123" s="213" t="str">
        <f>IF('Indicator Date hidden'!AB124="x","x",$AA$2-'Indicator Date hidden'!AB124)</f>
        <v>x</v>
      </c>
      <c r="AB123" s="213">
        <f>IF('Indicator Date hidden'!AC124="x","x",$AB$2-'Indicator Date hidden'!AC124)</f>
        <v>0</v>
      </c>
      <c r="AC123" s="213">
        <f>IF('Indicator Date hidden'!AD124="x","x",$AC$2-'Indicator Date hidden'!AD124)</f>
        <v>0</v>
      </c>
      <c r="AD123" s="213" t="str">
        <f>IF('Indicator Date hidden'!AE124="x","x",$AD$2-'Indicator Date hidden'!AE124)</f>
        <v>x</v>
      </c>
      <c r="AE123" s="213">
        <f>IF('Indicator Date hidden'!AF124="x","x",$AE$2-'Indicator Date hidden'!AF124)</f>
        <v>0</v>
      </c>
      <c r="AF123" s="213">
        <f>IF('Indicator Date hidden'!AG124="x","x",$AF$2-'Indicator Date hidden'!AG124)</f>
        <v>1</v>
      </c>
      <c r="AG123" s="213">
        <f>IF('Indicator Date hidden'!AH124="x","x",$AG$2-'Indicator Date hidden'!AH124)</f>
        <v>0</v>
      </c>
      <c r="AH123" s="213">
        <f>IF('Indicator Date hidden'!AI124="x","x",$AH$2-'Indicator Date hidden'!AI124)</f>
        <v>0</v>
      </c>
      <c r="AI123" s="213">
        <f>IF('Indicator Date hidden'!AJ124="x","x",$AI$2-'Indicator Date hidden'!AJ124)</f>
        <v>0</v>
      </c>
      <c r="AJ123" s="213" t="str">
        <f>IF('Indicator Date hidden'!AK124="x","x",$AJ$2-'Indicator Date hidden'!AK124)</f>
        <v>x</v>
      </c>
      <c r="AK123" s="213">
        <f>IF('Indicator Date hidden'!AL124="x","x",$AK$2-'Indicator Date hidden'!AL124)</f>
        <v>1</v>
      </c>
      <c r="AL123" s="213">
        <f>IF('Indicator Date hidden'!AM124="x","x",$AL$2-'Indicator Date hidden'!AM124)</f>
        <v>0</v>
      </c>
      <c r="AM123" s="213">
        <f>IF('Indicator Date hidden'!AN124="x","x",$AM$2-'Indicator Date hidden'!AN124)</f>
        <v>0</v>
      </c>
      <c r="AN123" s="213">
        <f>IF('Indicator Date hidden'!AO124="x","x",$AN$2-'Indicator Date hidden'!AO124)</f>
        <v>0</v>
      </c>
      <c r="AO123" s="213">
        <f>IF('Indicator Date hidden'!AP124="x","x",$AO$2-'Indicator Date hidden'!AP124)</f>
        <v>0</v>
      </c>
      <c r="AP123" s="213">
        <f>IF('Indicator Date hidden'!AQ124="x","x",$AP$2-'Indicator Date hidden'!AQ124)</f>
        <v>0</v>
      </c>
      <c r="AQ123" s="213">
        <f>IF('Indicator Date hidden'!AR124="x","x",$AQ$2-'Indicator Date hidden'!AR124)</f>
        <v>0</v>
      </c>
      <c r="AR123" s="213">
        <f>IF('Indicator Date hidden'!AS124="x","x",$AR$2-'Indicator Date hidden'!AS124)</f>
        <v>0</v>
      </c>
      <c r="AS123" s="213">
        <f>IF('Indicator Date hidden'!AT124="x","x",$AS$2-'Indicator Date hidden'!AT124)</f>
        <v>0</v>
      </c>
      <c r="AT123" s="213">
        <f>IF('Indicator Date hidden'!AU124="x","x",$AT$2-'Indicator Date hidden'!AU124)</f>
        <v>0</v>
      </c>
      <c r="AU123" s="213" t="str">
        <f>IF('Indicator Date hidden'!AV124="x","x",$AU$2-'Indicator Date hidden'!AV124)</f>
        <v>x</v>
      </c>
      <c r="AV123" s="213">
        <f>IF('Indicator Date hidden'!AW124="x","x",$AV$2-'Indicator Date hidden'!AW124)</f>
        <v>0</v>
      </c>
      <c r="AW123" s="213">
        <f>IF('Indicator Date hidden'!AX124="x","x",$AW$2-'Indicator Date hidden'!AX124)</f>
        <v>0</v>
      </c>
      <c r="AX123" s="213">
        <f>IF('Indicator Date hidden'!AY124="x","x",$AX$2-'Indicator Date hidden'!AY124)</f>
        <v>0</v>
      </c>
      <c r="AY123" s="213">
        <f>IF('Indicator Date hidden'!AZ124="x","x",$AY$2-'Indicator Date hidden'!AZ124)</f>
        <v>0</v>
      </c>
      <c r="AZ123" s="213">
        <f>IF('Indicator Date hidden'!BA124="x","x",$AZ$2-'Indicator Date hidden'!BA124)</f>
        <v>0</v>
      </c>
      <c r="BA123">
        <f t="shared" si="15"/>
        <v>6</v>
      </c>
      <c r="BB123" s="21">
        <f t="shared" si="16"/>
        <v>0.13636363636363635</v>
      </c>
      <c r="BC123">
        <f t="shared" si="17"/>
        <v>3</v>
      </c>
      <c r="BD123" s="21">
        <f t="shared" si="18"/>
        <v>0.62489668567579637</v>
      </c>
      <c r="BE123" s="283">
        <f t="shared" si="19"/>
        <v>0</v>
      </c>
    </row>
    <row r="124" spans="1:57" x14ac:dyDescent="0.35">
      <c r="A124" t="s">
        <v>8429</v>
      </c>
      <c r="B124" s="213">
        <f>IF('Indicator Date hidden'!C125="x","x",$B$2-'Indicator Date hidden'!C125)</f>
        <v>0</v>
      </c>
      <c r="C124" s="213">
        <f>IF('Indicator Date hidden'!D125="x","x",$C$2-'Indicator Date hidden'!D125)</f>
        <v>0</v>
      </c>
      <c r="D124" s="213">
        <f>IF('Indicator Date hidden'!E125="x","x",$D$2-'Indicator Date hidden'!E125)</f>
        <v>0</v>
      </c>
      <c r="E124" s="213">
        <f>IF('Indicator Date hidden'!F125="x","x",$E$2-'Indicator Date hidden'!F125)</f>
        <v>0</v>
      </c>
      <c r="F124" s="213">
        <f>IF('Indicator Date hidden'!G125="x","x",$F$2-'Indicator Date hidden'!G125)</f>
        <v>0</v>
      </c>
      <c r="G124" s="213">
        <f>IF('Indicator Date hidden'!H125="x","x",$G$2-'Indicator Date hidden'!H125)</f>
        <v>0</v>
      </c>
      <c r="H124" s="213">
        <f>IF('Indicator Date hidden'!I125="x","x",$H$2-'Indicator Date hidden'!I125)</f>
        <v>0</v>
      </c>
      <c r="I124" s="213">
        <f>IF('Indicator Date hidden'!J125="x","x",$I$2-'Indicator Date hidden'!J125)</f>
        <v>0</v>
      </c>
      <c r="J124" s="213">
        <f>IF('Indicator Date hidden'!K125="x","x",$J$2-'Indicator Date hidden'!K125)</f>
        <v>0</v>
      </c>
      <c r="K124" s="213">
        <f>IF('Indicator Date hidden'!L125="x","x",$K$2-'Indicator Date hidden'!L125)</f>
        <v>0</v>
      </c>
      <c r="L124" s="213">
        <f>IF('Indicator Date hidden'!M125="x","x",$L$2-'Indicator Date hidden'!M125)</f>
        <v>0</v>
      </c>
      <c r="M124" s="213">
        <f>IF('Indicator Date hidden'!N125="x","x",$M$2-'Indicator Date hidden'!N125)</f>
        <v>0</v>
      </c>
      <c r="N124" s="213">
        <f>IF('Indicator Date hidden'!O125="x","x",$N$2-'Indicator Date hidden'!O125)</f>
        <v>0</v>
      </c>
      <c r="O124" s="213">
        <f>IF('Indicator Date hidden'!P125="x","x",$O$2-'Indicator Date hidden'!P125)</f>
        <v>0</v>
      </c>
      <c r="P124" s="213">
        <f>IF('Indicator Date hidden'!Q125="x","x",$P$2-'Indicator Date hidden'!Q125)</f>
        <v>0</v>
      </c>
      <c r="Q124" s="213" t="str">
        <f>IF('Indicator Date hidden'!R125="x","x",$Q$2-'Indicator Date hidden'!R125)</f>
        <v>x</v>
      </c>
      <c r="R124" s="213">
        <f>IF('Indicator Date hidden'!S125="x","x",$R$2-'Indicator Date hidden'!S125)</f>
        <v>0</v>
      </c>
      <c r="S124" s="213">
        <f>IF('Indicator Date hidden'!T125="x","x",$S$2-'Indicator Date hidden'!T125)</f>
        <v>0</v>
      </c>
      <c r="T124" s="213">
        <f>IF('Indicator Date hidden'!U125="x","x",$T$2-'Indicator Date hidden'!U125)</f>
        <v>0</v>
      </c>
      <c r="U124" s="213" t="str">
        <f>IF('Indicator Date hidden'!V125="x","x",$U$2-'Indicator Date hidden'!V125)</f>
        <v>x</v>
      </c>
      <c r="V124" s="213">
        <f>IF('Indicator Date hidden'!W125="x","x",$V$2-'Indicator Date hidden'!W125)</f>
        <v>0</v>
      </c>
      <c r="W124" s="213" t="str">
        <f>IF('Indicator Date hidden'!X125="x","x",$W$2-'Indicator Date hidden'!X125)</f>
        <v>x</v>
      </c>
      <c r="X124" s="213">
        <f>IF('Indicator Date hidden'!Y125="x","x",$X$2-'Indicator Date hidden'!Y125)</f>
        <v>4</v>
      </c>
      <c r="Y124" s="213">
        <f>IF('Indicator Date hidden'!Z125="x","x",$Y$2-'Indicator Date hidden'!Z125)</f>
        <v>0</v>
      </c>
      <c r="Z124" s="213">
        <f>IF('Indicator Date hidden'!AA125="x","x",$Z$2-'Indicator Date hidden'!AA125)</f>
        <v>0</v>
      </c>
      <c r="AA124" s="213" t="str">
        <f>IF('Indicator Date hidden'!AB125="x","x",$AA$2-'Indicator Date hidden'!AB125)</f>
        <v>x</v>
      </c>
      <c r="AB124" s="213">
        <f>IF('Indicator Date hidden'!AC125="x","x",$AB$2-'Indicator Date hidden'!AC125)</f>
        <v>0</v>
      </c>
      <c r="AC124" s="213">
        <f>IF('Indicator Date hidden'!AD125="x","x",$AC$2-'Indicator Date hidden'!AD125)</f>
        <v>0</v>
      </c>
      <c r="AD124" s="213" t="str">
        <f>IF('Indicator Date hidden'!AE125="x","x",$AD$2-'Indicator Date hidden'!AE125)</f>
        <v>x</v>
      </c>
      <c r="AE124" s="213">
        <f>IF('Indicator Date hidden'!AF125="x","x",$AE$2-'Indicator Date hidden'!AF125)</f>
        <v>0</v>
      </c>
      <c r="AF124" s="213" t="str">
        <f>IF('Indicator Date hidden'!AG125="x","x",$AF$2-'Indicator Date hidden'!AG125)</f>
        <v>x</v>
      </c>
      <c r="AG124" s="213">
        <f>IF('Indicator Date hidden'!AH125="x","x",$AG$2-'Indicator Date hidden'!AH125)</f>
        <v>0</v>
      </c>
      <c r="AH124" s="213">
        <f>IF('Indicator Date hidden'!AI125="x","x",$AH$2-'Indicator Date hidden'!AI125)</f>
        <v>0</v>
      </c>
      <c r="AI124" s="213">
        <f>IF('Indicator Date hidden'!AJ125="x","x",$AI$2-'Indicator Date hidden'!AJ125)</f>
        <v>0</v>
      </c>
      <c r="AJ124" s="213" t="str">
        <f>IF('Indicator Date hidden'!AK125="x","x",$AJ$2-'Indicator Date hidden'!AK125)</f>
        <v>x</v>
      </c>
      <c r="AK124" s="213">
        <f>IF('Indicator Date hidden'!AL125="x","x",$AK$2-'Indicator Date hidden'!AL125)</f>
        <v>1</v>
      </c>
      <c r="AL124" s="213">
        <f>IF('Indicator Date hidden'!AM125="x","x",$AL$2-'Indicator Date hidden'!AM125)</f>
        <v>0</v>
      </c>
      <c r="AM124" s="213">
        <f>IF('Indicator Date hidden'!AN125="x","x",$AM$2-'Indicator Date hidden'!AN125)</f>
        <v>0</v>
      </c>
      <c r="AN124" s="213">
        <f>IF('Indicator Date hidden'!AO125="x","x",$AN$2-'Indicator Date hidden'!AO125)</f>
        <v>0</v>
      </c>
      <c r="AO124" s="213">
        <f>IF('Indicator Date hidden'!AP125="x","x",$AO$2-'Indicator Date hidden'!AP125)</f>
        <v>2</v>
      </c>
      <c r="AP124" s="213" t="str">
        <f>IF('Indicator Date hidden'!AQ125="x","x",$AP$2-'Indicator Date hidden'!AQ125)</f>
        <v>x</v>
      </c>
      <c r="AQ124" s="213">
        <f>IF('Indicator Date hidden'!AR125="x","x",$AQ$2-'Indicator Date hidden'!AR125)</f>
        <v>0</v>
      </c>
      <c r="AR124" s="213">
        <f>IF('Indicator Date hidden'!AS125="x","x",$AR$2-'Indicator Date hidden'!AS125)</f>
        <v>0</v>
      </c>
      <c r="AS124" s="213">
        <f>IF('Indicator Date hidden'!AT125="x","x",$AS$2-'Indicator Date hidden'!AT125)</f>
        <v>0</v>
      </c>
      <c r="AT124" s="213">
        <f>IF('Indicator Date hidden'!AU125="x","x",$AT$2-'Indicator Date hidden'!AU125)</f>
        <v>0</v>
      </c>
      <c r="AU124" s="213" t="str">
        <f>IF('Indicator Date hidden'!AV125="x","x",$AU$2-'Indicator Date hidden'!AV125)</f>
        <v>x</v>
      </c>
      <c r="AV124" s="213">
        <f>IF('Indicator Date hidden'!AW125="x","x",$AV$2-'Indicator Date hidden'!AW125)</f>
        <v>0</v>
      </c>
      <c r="AW124" s="213">
        <f>IF('Indicator Date hidden'!AX125="x","x",$AW$2-'Indicator Date hidden'!AX125)</f>
        <v>0</v>
      </c>
      <c r="AX124" s="213">
        <f>IF('Indicator Date hidden'!AY125="x","x",$AX$2-'Indicator Date hidden'!AY125)</f>
        <v>0</v>
      </c>
      <c r="AY124" s="213" t="str">
        <f>IF('Indicator Date hidden'!AZ125="x","x",$AY$2-'Indicator Date hidden'!AZ125)</f>
        <v>x</v>
      </c>
      <c r="AZ124" s="213">
        <f>IF('Indicator Date hidden'!BA125="x","x",$AZ$2-'Indicator Date hidden'!BA125)</f>
        <v>0</v>
      </c>
      <c r="BA124">
        <f t="shared" si="15"/>
        <v>7</v>
      </c>
      <c r="BB124" s="21">
        <f t="shared" si="16"/>
        <v>0.17073170731707318</v>
      </c>
      <c r="BC124">
        <f t="shared" si="17"/>
        <v>3</v>
      </c>
      <c r="BD124" s="21">
        <f t="shared" si="18"/>
        <v>0.69501496823292719</v>
      </c>
      <c r="BE124" s="283">
        <f t="shared" si="19"/>
        <v>0</v>
      </c>
    </row>
    <row r="125" spans="1:57" x14ac:dyDescent="0.35">
      <c r="A125" t="s">
        <v>8419</v>
      </c>
      <c r="B125" s="213">
        <f>IF('Indicator Date hidden'!C126="x","x",$B$2-'Indicator Date hidden'!C126)</f>
        <v>0</v>
      </c>
      <c r="C125" s="213">
        <f>IF('Indicator Date hidden'!D126="x","x",$C$2-'Indicator Date hidden'!D126)</f>
        <v>0</v>
      </c>
      <c r="D125" s="213">
        <f>IF('Indicator Date hidden'!E126="x","x",$D$2-'Indicator Date hidden'!E126)</f>
        <v>0</v>
      </c>
      <c r="E125" s="213">
        <f>IF('Indicator Date hidden'!F126="x","x",$E$2-'Indicator Date hidden'!F126)</f>
        <v>0</v>
      </c>
      <c r="F125" s="213">
        <f>IF('Indicator Date hidden'!G126="x","x",$F$2-'Indicator Date hidden'!G126)</f>
        <v>0</v>
      </c>
      <c r="G125" s="213">
        <f>IF('Indicator Date hidden'!H126="x","x",$G$2-'Indicator Date hidden'!H126)</f>
        <v>0</v>
      </c>
      <c r="H125" s="213">
        <f>IF('Indicator Date hidden'!I126="x","x",$H$2-'Indicator Date hidden'!I126)</f>
        <v>0</v>
      </c>
      <c r="I125" s="213">
        <f>IF('Indicator Date hidden'!J126="x","x",$I$2-'Indicator Date hidden'!J126)</f>
        <v>0</v>
      </c>
      <c r="J125" s="213">
        <f>IF('Indicator Date hidden'!K126="x","x",$J$2-'Indicator Date hidden'!K126)</f>
        <v>0</v>
      </c>
      <c r="K125" s="213">
        <f>IF('Indicator Date hidden'!L126="x","x",$K$2-'Indicator Date hidden'!L126)</f>
        <v>0</v>
      </c>
      <c r="L125" s="213">
        <f>IF('Indicator Date hidden'!M126="x","x",$L$2-'Indicator Date hidden'!M126)</f>
        <v>0</v>
      </c>
      <c r="M125" s="213">
        <f>IF('Indicator Date hidden'!N126="x","x",$M$2-'Indicator Date hidden'!N126)</f>
        <v>0</v>
      </c>
      <c r="N125" s="213">
        <f>IF('Indicator Date hidden'!O126="x","x",$N$2-'Indicator Date hidden'!O126)</f>
        <v>0</v>
      </c>
      <c r="O125" s="213">
        <f>IF('Indicator Date hidden'!P126="x","x",$O$2-'Indicator Date hidden'!P126)</f>
        <v>0</v>
      </c>
      <c r="P125" s="213">
        <f>IF('Indicator Date hidden'!Q126="x","x",$P$2-'Indicator Date hidden'!Q126)</f>
        <v>0</v>
      </c>
      <c r="Q125" s="213">
        <f>IF('Indicator Date hidden'!R126="x","x",$Q$2-'Indicator Date hidden'!R126)</f>
        <v>2</v>
      </c>
      <c r="R125" s="213">
        <f>IF('Indicator Date hidden'!S126="x","x",$R$2-'Indicator Date hidden'!S126)</f>
        <v>0</v>
      </c>
      <c r="S125" s="213">
        <f>IF('Indicator Date hidden'!T126="x","x",$S$2-'Indicator Date hidden'!T126)</f>
        <v>0</v>
      </c>
      <c r="T125" s="213">
        <f>IF('Indicator Date hidden'!U126="x","x",$T$2-'Indicator Date hidden'!U126)</f>
        <v>0</v>
      </c>
      <c r="U125" s="213">
        <f>IF('Indicator Date hidden'!V126="x","x",$U$2-'Indicator Date hidden'!V126)</f>
        <v>0</v>
      </c>
      <c r="V125" s="213">
        <f>IF('Indicator Date hidden'!W126="x","x",$V$2-'Indicator Date hidden'!W126)</f>
        <v>0</v>
      </c>
      <c r="W125" s="213">
        <f>IF('Indicator Date hidden'!X126="x","x",$W$2-'Indicator Date hidden'!X126)</f>
        <v>8</v>
      </c>
      <c r="X125" s="213">
        <f>IF('Indicator Date hidden'!Y126="x","x",$X$2-'Indicator Date hidden'!Y126)</f>
        <v>0</v>
      </c>
      <c r="Y125" s="213">
        <f>IF('Indicator Date hidden'!Z126="x","x",$Y$2-'Indicator Date hidden'!Z126)</f>
        <v>0</v>
      </c>
      <c r="Z125" s="213">
        <f>IF('Indicator Date hidden'!AA126="x","x",$Z$2-'Indicator Date hidden'!AA126)</f>
        <v>0</v>
      </c>
      <c r="AA125" s="213">
        <f>IF('Indicator Date hidden'!AB126="x","x",$AA$2-'Indicator Date hidden'!AB126)</f>
        <v>0</v>
      </c>
      <c r="AB125" s="213">
        <f>IF('Indicator Date hidden'!AC126="x","x",$AB$2-'Indicator Date hidden'!AC126)</f>
        <v>0</v>
      </c>
      <c r="AC125" s="213">
        <f>IF('Indicator Date hidden'!AD126="x","x",$AC$2-'Indicator Date hidden'!AD126)</f>
        <v>0</v>
      </c>
      <c r="AD125" s="213">
        <f>IF('Indicator Date hidden'!AE126="x","x",$AD$2-'Indicator Date hidden'!AE126)</f>
        <v>0</v>
      </c>
      <c r="AE125" s="213">
        <f>IF('Indicator Date hidden'!AF126="x","x",$AE$2-'Indicator Date hidden'!AF126)</f>
        <v>0</v>
      </c>
      <c r="AF125" s="213">
        <f>IF('Indicator Date hidden'!AG126="x","x",$AF$2-'Indicator Date hidden'!AG126)</f>
        <v>4</v>
      </c>
      <c r="AG125" s="213">
        <f>IF('Indicator Date hidden'!AH126="x","x",$AG$2-'Indicator Date hidden'!AH126)</f>
        <v>0</v>
      </c>
      <c r="AH125" s="213">
        <f>IF('Indicator Date hidden'!AI126="x","x",$AH$2-'Indicator Date hidden'!AI126)</f>
        <v>0</v>
      </c>
      <c r="AI125" s="213">
        <f>IF('Indicator Date hidden'!AJ126="x","x",$AI$2-'Indicator Date hidden'!AJ126)</f>
        <v>0</v>
      </c>
      <c r="AJ125" s="213" t="str">
        <f>IF('Indicator Date hidden'!AK126="x","x",$AJ$2-'Indicator Date hidden'!AK126)</f>
        <v>x</v>
      </c>
      <c r="AK125" s="213">
        <f>IF('Indicator Date hidden'!AL126="x","x",$AK$2-'Indicator Date hidden'!AL126)</f>
        <v>1</v>
      </c>
      <c r="AL125" s="213">
        <f>IF('Indicator Date hidden'!AM126="x","x",$AL$2-'Indicator Date hidden'!AM126)</f>
        <v>0</v>
      </c>
      <c r="AM125" s="213">
        <f>IF('Indicator Date hidden'!AN126="x","x",$AM$2-'Indicator Date hidden'!AN126)</f>
        <v>0</v>
      </c>
      <c r="AN125" s="213">
        <f>IF('Indicator Date hidden'!AO126="x","x",$AN$2-'Indicator Date hidden'!AO126)</f>
        <v>0</v>
      </c>
      <c r="AO125" s="213">
        <f>IF('Indicator Date hidden'!AP126="x","x",$AO$2-'Indicator Date hidden'!AP126)</f>
        <v>0</v>
      </c>
      <c r="AP125" s="213">
        <f>IF('Indicator Date hidden'!AQ126="x","x",$AP$2-'Indicator Date hidden'!AQ126)</f>
        <v>0</v>
      </c>
      <c r="AQ125" s="213">
        <f>IF('Indicator Date hidden'!AR126="x","x",$AQ$2-'Indicator Date hidden'!AR126)</f>
        <v>6</v>
      </c>
      <c r="AR125" s="213">
        <f>IF('Indicator Date hidden'!AS126="x","x",$AR$2-'Indicator Date hidden'!AS126)</f>
        <v>0</v>
      </c>
      <c r="AS125" s="213">
        <f>IF('Indicator Date hidden'!AT126="x","x",$AS$2-'Indicator Date hidden'!AT126)</f>
        <v>0</v>
      </c>
      <c r="AT125" s="213">
        <f>IF('Indicator Date hidden'!AU126="x","x",$AT$2-'Indicator Date hidden'!AU126)</f>
        <v>0</v>
      </c>
      <c r="AU125" s="213" t="str">
        <f>IF('Indicator Date hidden'!AV126="x","x",$AU$2-'Indicator Date hidden'!AV126)</f>
        <v>x</v>
      </c>
      <c r="AV125" s="213">
        <f>IF('Indicator Date hidden'!AW126="x","x",$AV$2-'Indicator Date hidden'!AW126)</f>
        <v>0</v>
      </c>
      <c r="AW125" s="213">
        <f>IF('Indicator Date hidden'!AX126="x","x",$AW$2-'Indicator Date hidden'!AX126)</f>
        <v>0</v>
      </c>
      <c r="AX125" s="213">
        <f>IF('Indicator Date hidden'!AY126="x","x",$AX$2-'Indicator Date hidden'!AY126)</f>
        <v>0</v>
      </c>
      <c r="AY125" s="213">
        <f>IF('Indicator Date hidden'!AZ126="x","x",$AY$2-'Indicator Date hidden'!AZ126)</f>
        <v>0</v>
      </c>
      <c r="AZ125" s="213">
        <f>IF('Indicator Date hidden'!BA126="x","x",$AZ$2-'Indicator Date hidden'!BA126)</f>
        <v>0</v>
      </c>
      <c r="BA125">
        <f t="shared" si="15"/>
        <v>21</v>
      </c>
      <c r="BB125" s="21">
        <f t="shared" si="16"/>
        <v>0.42857142857142855</v>
      </c>
      <c r="BC125">
        <f t="shared" si="17"/>
        <v>5</v>
      </c>
      <c r="BD125" s="21">
        <f t="shared" si="18"/>
        <v>1.5118578920369088</v>
      </c>
      <c r="BE125" s="283">
        <f t="shared" si="19"/>
        <v>0</v>
      </c>
    </row>
    <row r="126" spans="1:57" x14ac:dyDescent="0.35">
      <c r="A126" t="s">
        <v>8417</v>
      </c>
      <c r="B126" s="213">
        <f>IF('Indicator Date hidden'!C127="x","x",$B$2-'Indicator Date hidden'!C127)</f>
        <v>0</v>
      </c>
      <c r="C126" s="213">
        <f>IF('Indicator Date hidden'!D127="x","x",$C$2-'Indicator Date hidden'!D127)</f>
        <v>0</v>
      </c>
      <c r="D126" s="213">
        <f>IF('Indicator Date hidden'!E127="x","x",$D$2-'Indicator Date hidden'!E127)</f>
        <v>0</v>
      </c>
      <c r="E126" s="213">
        <f>IF('Indicator Date hidden'!F127="x","x",$E$2-'Indicator Date hidden'!F127)</f>
        <v>0</v>
      </c>
      <c r="F126" s="213">
        <f>IF('Indicator Date hidden'!G127="x","x",$F$2-'Indicator Date hidden'!G127)</f>
        <v>0</v>
      </c>
      <c r="G126" s="213">
        <f>IF('Indicator Date hidden'!H127="x","x",$G$2-'Indicator Date hidden'!H127)</f>
        <v>0</v>
      </c>
      <c r="H126" s="213">
        <f>IF('Indicator Date hidden'!I127="x","x",$H$2-'Indicator Date hidden'!I127)</f>
        <v>0</v>
      </c>
      <c r="I126" s="213">
        <f>IF('Indicator Date hidden'!J127="x","x",$I$2-'Indicator Date hidden'!J127)</f>
        <v>0</v>
      </c>
      <c r="J126" s="213">
        <f>IF('Indicator Date hidden'!K127="x","x",$J$2-'Indicator Date hidden'!K127)</f>
        <v>0</v>
      </c>
      <c r="K126" s="213">
        <f>IF('Indicator Date hidden'!L127="x","x",$K$2-'Indicator Date hidden'!L127)</f>
        <v>0</v>
      </c>
      <c r="L126" s="213">
        <f>IF('Indicator Date hidden'!M127="x","x",$L$2-'Indicator Date hidden'!M127)</f>
        <v>0</v>
      </c>
      <c r="M126" s="213">
        <f>IF('Indicator Date hidden'!N127="x","x",$M$2-'Indicator Date hidden'!N127)</f>
        <v>0</v>
      </c>
      <c r="N126" s="213">
        <f>IF('Indicator Date hidden'!O127="x","x",$N$2-'Indicator Date hidden'!O127)</f>
        <v>0</v>
      </c>
      <c r="O126" s="213">
        <f>IF('Indicator Date hidden'!P127="x","x",$O$2-'Indicator Date hidden'!P127)</f>
        <v>0</v>
      </c>
      <c r="P126" s="213">
        <f>IF('Indicator Date hidden'!Q127="x","x",$P$2-'Indicator Date hidden'!Q127)</f>
        <v>0</v>
      </c>
      <c r="Q126" s="213">
        <f>IF('Indicator Date hidden'!R127="x","x",$Q$2-'Indicator Date hidden'!R127)</f>
        <v>2</v>
      </c>
      <c r="R126" s="213">
        <f>IF('Indicator Date hidden'!S127="x","x",$R$2-'Indicator Date hidden'!S127)</f>
        <v>0</v>
      </c>
      <c r="S126" s="213">
        <f>IF('Indicator Date hidden'!T127="x","x",$S$2-'Indicator Date hidden'!T127)</f>
        <v>0</v>
      </c>
      <c r="T126" s="213">
        <f>IF('Indicator Date hidden'!U127="x","x",$T$2-'Indicator Date hidden'!U127)</f>
        <v>0</v>
      </c>
      <c r="U126" s="213">
        <f>IF('Indicator Date hidden'!V127="x","x",$U$2-'Indicator Date hidden'!V127)</f>
        <v>0</v>
      </c>
      <c r="V126" s="213">
        <f>IF('Indicator Date hidden'!W127="x","x",$V$2-'Indicator Date hidden'!W127)</f>
        <v>0</v>
      </c>
      <c r="W126" s="213">
        <f>IF('Indicator Date hidden'!X127="x","x",$W$2-'Indicator Date hidden'!X127)</f>
        <v>2</v>
      </c>
      <c r="X126" s="213">
        <f>IF('Indicator Date hidden'!Y127="x","x",$X$2-'Indicator Date hidden'!Y127)</f>
        <v>4</v>
      </c>
      <c r="Y126" s="213">
        <f>IF('Indicator Date hidden'!Z127="x","x",$Y$2-'Indicator Date hidden'!Z127)</f>
        <v>0</v>
      </c>
      <c r="Z126" s="213">
        <f>IF('Indicator Date hidden'!AA127="x","x",$Z$2-'Indicator Date hidden'!AA127)</f>
        <v>0</v>
      </c>
      <c r="AA126" s="213">
        <f>IF('Indicator Date hidden'!AB127="x","x",$AA$2-'Indicator Date hidden'!AB127)</f>
        <v>0</v>
      </c>
      <c r="AB126" s="213">
        <f>IF('Indicator Date hidden'!AC127="x","x",$AB$2-'Indicator Date hidden'!AC127)</f>
        <v>0</v>
      </c>
      <c r="AC126" s="213">
        <f>IF('Indicator Date hidden'!AD127="x","x",$AC$2-'Indicator Date hidden'!AD127)</f>
        <v>0</v>
      </c>
      <c r="AD126" s="213">
        <f>IF('Indicator Date hidden'!AE127="x","x",$AD$2-'Indicator Date hidden'!AE127)</f>
        <v>0</v>
      </c>
      <c r="AE126" s="213">
        <f>IF('Indicator Date hidden'!AF127="x","x",$AE$2-'Indicator Date hidden'!AF127)</f>
        <v>0</v>
      </c>
      <c r="AF126" s="213">
        <f>IF('Indicator Date hidden'!AG127="x","x",$AF$2-'Indicator Date hidden'!AG127)</f>
        <v>2</v>
      </c>
      <c r="AG126" s="213">
        <f>IF('Indicator Date hidden'!AH127="x","x",$AG$2-'Indicator Date hidden'!AH127)</f>
        <v>0</v>
      </c>
      <c r="AH126" s="213">
        <f>IF('Indicator Date hidden'!AI127="x","x",$AH$2-'Indicator Date hidden'!AI127)</f>
        <v>0</v>
      </c>
      <c r="AI126" s="213">
        <f>IF('Indicator Date hidden'!AJ127="x","x",$AI$2-'Indicator Date hidden'!AJ127)</f>
        <v>0</v>
      </c>
      <c r="AJ126" s="213">
        <f>IF('Indicator Date hidden'!AK127="x","x",$AJ$2-'Indicator Date hidden'!AK127)</f>
        <v>1</v>
      </c>
      <c r="AK126" s="213">
        <f>IF('Indicator Date hidden'!AL127="x","x",$AK$2-'Indicator Date hidden'!AL127)</f>
        <v>0</v>
      </c>
      <c r="AL126" s="213">
        <f>IF('Indicator Date hidden'!AM127="x","x",$AL$2-'Indicator Date hidden'!AM127)</f>
        <v>0</v>
      </c>
      <c r="AM126" s="213">
        <f>IF('Indicator Date hidden'!AN127="x","x",$AM$2-'Indicator Date hidden'!AN127)</f>
        <v>0</v>
      </c>
      <c r="AN126" s="213">
        <f>IF('Indicator Date hidden'!AO127="x","x",$AN$2-'Indicator Date hidden'!AO127)</f>
        <v>0</v>
      </c>
      <c r="AO126" s="213">
        <f>IF('Indicator Date hidden'!AP127="x","x",$AO$2-'Indicator Date hidden'!AP127)</f>
        <v>0</v>
      </c>
      <c r="AP126" s="213">
        <f>IF('Indicator Date hidden'!AQ127="x","x",$AP$2-'Indicator Date hidden'!AQ127)</f>
        <v>0</v>
      </c>
      <c r="AQ126" s="213">
        <f>IF('Indicator Date hidden'!AR127="x","x",$AQ$2-'Indicator Date hidden'!AR127)</f>
        <v>0</v>
      </c>
      <c r="AR126" s="213">
        <f>IF('Indicator Date hidden'!AS127="x","x",$AR$2-'Indicator Date hidden'!AS127)</f>
        <v>0</v>
      </c>
      <c r="AS126" s="213">
        <f>IF('Indicator Date hidden'!AT127="x","x",$AS$2-'Indicator Date hidden'!AT127)</f>
        <v>0</v>
      </c>
      <c r="AT126" s="213">
        <f>IF('Indicator Date hidden'!AU127="x","x",$AT$2-'Indicator Date hidden'!AU127)</f>
        <v>0</v>
      </c>
      <c r="AU126" s="213">
        <f>IF('Indicator Date hidden'!AV127="x","x",$AU$2-'Indicator Date hidden'!AV127)</f>
        <v>2</v>
      </c>
      <c r="AV126" s="213">
        <f>IF('Indicator Date hidden'!AW127="x","x",$AV$2-'Indicator Date hidden'!AW127)</f>
        <v>0</v>
      </c>
      <c r="AW126" s="213">
        <f>IF('Indicator Date hidden'!AX127="x","x",$AW$2-'Indicator Date hidden'!AX127)</f>
        <v>0</v>
      </c>
      <c r="AX126" s="213">
        <f>IF('Indicator Date hidden'!AY127="x","x",$AX$2-'Indicator Date hidden'!AY127)</f>
        <v>0</v>
      </c>
      <c r="AY126" s="213">
        <f>IF('Indicator Date hidden'!AZ127="x","x",$AY$2-'Indicator Date hidden'!AZ127)</f>
        <v>0</v>
      </c>
      <c r="AZ126" s="213">
        <f>IF('Indicator Date hidden'!BA127="x","x",$AZ$2-'Indicator Date hidden'!BA127)</f>
        <v>0</v>
      </c>
      <c r="BA126">
        <f t="shared" si="15"/>
        <v>13</v>
      </c>
      <c r="BB126" s="21">
        <f t="shared" si="16"/>
        <v>0.25490196078431371</v>
      </c>
      <c r="BC126">
        <f t="shared" si="17"/>
        <v>6</v>
      </c>
      <c r="BD126" s="21">
        <f t="shared" si="18"/>
        <v>0.7629441748370086</v>
      </c>
      <c r="BE126" s="283">
        <f t="shared" si="19"/>
        <v>0</v>
      </c>
    </row>
    <row r="127" spans="1:57" x14ac:dyDescent="0.35">
      <c r="A127" t="s">
        <v>8418</v>
      </c>
      <c r="B127" s="213">
        <f>IF('Indicator Date hidden'!C128="x","x",$B$2-'Indicator Date hidden'!C128)</f>
        <v>0</v>
      </c>
      <c r="C127" s="213">
        <f>IF('Indicator Date hidden'!D128="x","x",$C$2-'Indicator Date hidden'!D128)</f>
        <v>0</v>
      </c>
      <c r="D127" s="213">
        <f>IF('Indicator Date hidden'!E128="x","x",$D$2-'Indicator Date hidden'!E128)</f>
        <v>0</v>
      </c>
      <c r="E127" s="213">
        <f>IF('Indicator Date hidden'!F128="x","x",$E$2-'Indicator Date hidden'!F128)</f>
        <v>0</v>
      </c>
      <c r="F127" s="213">
        <f>IF('Indicator Date hidden'!G128="x","x",$F$2-'Indicator Date hidden'!G128)</f>
        <v>0</v>
      </c>
      <c r="G127" s="213">
        <f>IF('Indicator Date hidden'!H128="x","x",$G$2-'Indicator Date hidden'!H128)</f>
        <v>0</v>
      </c>
      <c r="H127" s="213">
        <f>IF('Indicator Date hidden'!I128="x","x",$H$2-'Indicator Date hidden'!I128)</f>
        <v>0</v>
      </c>
      <c r="I127" s="213">
        <f>IF('Indicator Date hidden'!J128="x","x",$I$2-'Indicator Date hidden'!J128)</f>
        <v>0</v>
      </c>
      <c r="J127" s="213">
        <f>IF('Indicator Date hidden'!K128="x","x",$J$2-'Indicator Date hidden'!K128)</f>
        <v>0</v>
      </c>
      <c r="K127" s="213">
        <f>IF('Indicator Date hidden'!L128="x","x",$K$2-'Indicator Date hidden'!L128)</f>
        <v>0</v>
      </c>
      <c r="L127" s="213">
        <f>IF('Indicator Date hidden'!M128="x","x",$L$2-'Indicator Date hidden'!M128)</f>
        <v>0</v>
      </c>
      <c r="M127" s="213">
        <f>IF('Indicator Date hidden'!N128="x","x",$M$2-'Indicator Date hidden'!N128)</f>
        <v>0</v>
      </c>
      <c r="N127" s="213">
        <f>IF('Indicator Date hidden'!O128="x","x",$N$2-'Indicator Date hidden'!O128)</f>
        <v>0</v>
      </c>
      <c r="O127" s="213">
        <f>IF('Indicator Date hidden'!P128="x","x",$O$2-'Indicator Date hidden'!P128)</f>
        <v>0</v>
      </c>
      <c r="P127" s="213">
        <f>IF('Indicator Date hidden'!Q128="x","x",$P$2-'Indicator Date hidden'!Q128)</f>
        <v>0</v>
      </c>
      <c r="Q127" s="213">
        <f>IF('Indicator Date hidden'!R128="x","x",$Q$2-'Indicator Date hidden'!R128)</f>
        <v>1</v>
      </c>
      <c r="R127" s="213">
        <f>IF('Indicator Date hidden'!S128="x","x",$R$2-'Indicator Date hidden'!S128)</f>
        <v>0</v>
      </c>
      <c r="S127" s="213">
        <f>IF('Indicator Date hidden'!T128="x","x",$S$2-'Indicator Date hidden'!T128)</f>
        <v>0</v>
      </c>
      <c r="T127" s="213">
        <f>IF('Indicator Date hidden'!U128="x","x",$T$2-'Indicator Date hidden'!U128)</f>
        <v>0</v>
      </c>
      <c r="U127" s="213">
        <f>IF('Indicator Date hidden'!V128="x","x",$U$2-'Indicator Date hidden'!V128)</f>
        <v>0</v>
      </c>
      <c r="V127" s="213">
        <f>IF('Indicator Date hidden'!W128="x","x",$V$2-'Indicator Date hidden'!W128)</f>
        <v>0</v>
      </c>
      <c r="W127" s="213">
        <f>IF('Indicator Date hidden'!X128="x","x",$W$2-'Indicator Date hidden'!X128)</f>
        <v>0</v>
      </c>
      <c r="X127" s="213">
        <f>IF('Indicator Date hidden'!Y128="x","x",$X$2-'Indicator Date hidden'!Y128)</f>
        <v>4</v>
      </c>
      <c r="Y127" s="213">
        <f>IF('Indicator Date hidden'!Z128="x","x",$Y$2-'Indicator Date hidden'!Z128)</f>
        <v>0</v>
      </c>
      <c r="Z127" s="213">
        <f>IF('Indicator Date hidden'!AA128="x","x",$Z$2-'Indicator Date hidden'!AA128)</f>
        <v>0</v>
      </c>
      <c r="AA127" s="213">
        <f>IF('Indicator Date hidden'!AB128="x","x",$AA$2-'Indicator Date hidden'!AB128)</f>
        <v>0</v>
      </c>
      <c r="AB127" s="213">
        <f>IF('Indicator Date hidden'!AC128="x","x",$AB$2-'Indicator Date hidden'!AC128)</f>
        <v>0</v>
      </c>
      <c r="AC127" s="213">
        <f>IF('Indicator Date hidden'!AD128="x","x",$AC$2-'Indicator Date hidden'!AD128)</f>
        <v>0</v>
      </c>
      <c r="AD127" s="213">
        <f>IF('Indicator Date hidden'!AE128="x","x",$AD$2-'Indicator Date hidden'!AE128)</f>
        <v>0</v>
      </c>
      <c r="AE127" s="213" t="str">
        <f>IF('Indicator Date hidden'!AF128="x","x",$AE$2-'Indicator Date hidden'!AF128)</f>
        <v>x</v>
      </c>
      <c r="AF127" s="213">
        <f>IF('Indicator Date hidden'!AG128="x","x",$AF$2-'Indicator Date hidden'!AG128)</f>
        <v>3</v>
      </c>
      <c r="AG127" s="213">
        <f>IF('Indicator Date hidden'!AH128="x","x",$AG$2-'Indicator Date hidden'!AH128)</f>
        <v>0</v>
      </c>
      <c r="AH127" s="213">
        <f>IF('Indicator Date hidden'!AI128="x","x",$AH$2-'Indicator Date hidden'!AI128)</f>
        <v>0</v>
      </c>
      <c r="AI127" s="213">
        <f>IF('Indicator Date hidden'!AJ128="x","x",$AI$2-'Indicator Date hidden'!AJ128)</f>
        <v>0</v>
      </c>
      <c r="AJ127" s="213">
        <f>IF('Indicator Date hidden'!AK128="x","x",$AJ$2-'Indicator Date hidden'!AK128)</f>
        <v>0</v>
      </c>
      <c r="AK127" s="213">
        <f>IF('Indicator Date hidden'!AL128="x","x",$AK$2-'Indicator Date hidden'!AL128)</f>
        <v>1</v>
      </c>
      <c r="AL127" s="213">
        <f>IF('Indicator Date hidden'!AM128="x","x",$AL$2-'Indicator Date hidden'!AM128)</f>
        <v>0</v>
      </c>
      <c r="AM127" s="213">
        <f>IF('Indicator Date hidden'!AN128="x","x",$AM$2-'Indicator Date hidden'!AN128)</f>
        <v>0</v>
      </c>
      <c r="AN127" s="213">
        <f>IF('Indicator Date hidden'!AO128="x","x",$AN$2-'Indicator Date hidden'!AO128)</f>
        <v>0</v>
      </c>
      <c r="AO127" s="213">
        <f>IF('Indicator Date hidden'!AP128="x","x",$AO$2-'Indicator Date hidden'!AP128)</f>
        <v>1</v>
      </c>
      <c r="AP127" s="213">
        <f>IF('Indicator Date hidden'!AQ128="x","x",$AP$2-'Indicator Date hidden'!AQ128)</f>
        <v>1</v>
      </c>
      <c r="AQ127" s="213">
        <f>IF('Indicator Date hidden'!AR128="x","x",$AQ$2-'Indicator Date hidden'!AR128)</f>
        <v>0</v>
      </c>
      <c r="AR127" s="213">
        <f>IF('Indicator Date hidden'!AS128="x","x",$AR$2-'Indicator Date hidden'!AS128)</f>
        <v>0</v>
      </c>
      <c r="AS127" s="213">
        <f>IF('Indicator Date hidden'!AT128="x","x",$AS$2-'Indicator Date hidden'!AT128)</f>
        <v>0</v>
      </c>
      <c r="AT127" s="213">
        <f>IF('Indicator Date hidden'!AU128="x","x",$AT$2-'Indicator Date hidden'!AU128)</f>
        <v>0</v>
      </c>
      <c r="AU127" s="213">
        <f>IF('Indicator Date hidden'!AV128="x","x",$AU$2-'Indicator Date hidden'!AV128)</f>
        <v>6</v>
      </c>
      <c r="AV127" s="213">
        <f>IF('Indicator Date hidden'!AW128="x","x",$AV$2-'Indicator Date hidden'!AW128)</f>
        <v>0</v>
      </c>
      <c r="AW127" s="213">
        <f>IF('Indicator Date hidden'!AX128="x","x",$AW$2-'Indicator Date hidden'!AX128)</f>
        <v>0</v>
      </c>
      <c r="AX127" s="213">
        <f>IF('Indicator Date hidden'!AY128="x","x",$AX$2-'Indicator Date hidden'!AY128)</f>
        <v>0</v>
      </c>
      <c r="AY127" s="213">
        <f>IF('Indicator Date hidden'!AZ128="x","x",$AY$2-'Indicator Date hidden'!AZ128)</f>
        <v>0</v>
      </c>
      <c r="AZ127" s="213">
        <f>IF('Indicator Date hidden'!BA128="x","x",$AZ$2-'Indicator Date hidden'!BA128)</f>
        <v>0</v>
      </c>
      <c r="BA127">
        <f t="shared" si="15"/>
        <v>17</v>
      </c>
      <c r="BB127" s="21">
        <f t="shared" si="16"/>
        <v>0.34</v>
      </c>
      <c r="BC127">
        <f t="shared" si="17"/>
        <v>7</v>
      </c>
      <c r="BD127" s="21">
        <f t="shared" si="18"/>
        <v>1.0883014288330233</v>
      </c>
      <c r="BE127" s="283">
        <f t="shared" si="19"/>
        <v>0</v>
      </c>
    </row>
    <row r="128" spans="1:57" x14ac:dyDescent="0.35">
      <c r="A128" t="s">
        <v>8423</v>
      </c>
      <c r="B128" s="213">
        <f>IF('Indicator Date hidden'!C129="x","x",$B$2-'Indicator Date hidden'!C129)</f>
        <v>0</v>
      </c>
      <c r="C128" s="213">
        <f>IF('Indicator Date hidden'!D129="x","x",$C$2-'Indicator Date hidden'!D129)</f>
        <v>0</v>
      </c>
      <c r="D128" s="213">
        <f>IF('Indicator Date hidden'!E129="x","x",$D$2-'Indicator Date hidden'!E129)</f>
        <v>0</v>
      </c>
      <c r="E128" s="213">
        <f>IF('Indicator Date hidden'!F129="x","x",$E$2-'Indicator Date hidden'!F129)</f>
        <v>0</v>
      </c>
      <c r="F128" s="213">
        <f>IF('Indicator Date hidden'!G129="x","x",$F$2-'Indicator Date hidden'!G129)</f>
        <v>0</v>
      </c>
      <c r="G128" s="213">
        <f>IF('Indicator Date hidden'!H129="x","x",$G$2-'Indicator Date hidden'!H129)</f>
        <v>0</v>
      </c>
      <c r="H128" s="213">
        <f>IF('Indicator Date hidden'!I129="x","x",$H$2-'Indicator Date hidden'!I129)</f>
        <v>0</v>
      </c>
      <c r="I128" s="213">
        <f>IF('Indicator Date hidden'!J129="x","x",$I$2-'Indicator Date hidden'!J129)</f>
        <v>0</v>
      </c>
      <c r="J128" s="213">
        <f>IF('Indicator Date hidden'!K129="x","x",$J$2-'Indicator Date hidden'!K129)</f>
        <v>0</v>
      </c>
      <c r="K128" s="213">
        <f>IF('Indicator Date hidden'!L129="x","x",$K$2-'Indicator Date hidden'!L129)</f>
        <v>0</v>
      </c>
      <c r="L128" s="213">
        <f>IF('Indicator Date hidden'!M129="x","x",$L$2-'Indicator Date hidden'!M129)</f>
        <v>0</v>
      </c>
      <c r="M128" s="213">
        <f>IF('Indicator Date hidden'!N129="x","x",$M$2-'Indicator Date hidden'!N129)</f>
        <v>0</v>
      </c>
      <c r="N128" s="213">
        <f>IF('Indicator Date hidden'!O129="x","x",$N$2-'Indicator Date hidden'!O129)</f>
        <v>0</v>
      </c>
      <c r="O128" s="213">
        <f>IF('Indicator Date hidden'!P129="x","x",$O$2-'Indicator Date hidden'!P129)</f>
        <v>0</v>
      </c>
      <c r="P128" s="213">
        <f>IF('Indicator Date hidden'!Q129="x","x",$P$2-'Indicator Date hidden'!Q129)</f>
        <v>0</v>
      </c>
      <c r="Q128" s="213" t="str">
        <f>IF('Indicator Date hidden'!R129="x","x",$Q$2-'Indicator Date hidden'!R129)</f>
        <v>x</v>
      </c>
      <c r="R128" s="213">
        <f>IF('Indicator Date hidden'!S129="x","x",$R$2-'Indicator Date hidden'!S129)</f>
        <v>0</v>
      </c>
      <c r="S128" s="213">
        <f>IF('Indicator Date hidden'!T129="x","x",$S$2-'Indicator Date hidden'!T129)</f>
        <v>0</v>
      </c>
      <c r="T128" s="213">
        <f>IF('Indicator Date hidden'!U129="x","x",$T$2-'Indicator Date hidden'!U129)</f>
        <v>0</v>
      </c>
      <c r="U128" s="213" t="str">
        <f>IF('Indicator Date hidden'!V129="x","x",$U$2-'Indicator Date hidden'!V129)</f>
        <v>x</v>
      </c>
      <c r="V128" s="213">
        <f>IF('Indicator Date hidden'!W129="x","x",$V$2-'Indicator Date hidden'!W129)</f>
        <v>0</v>
      </c>
      <c r="W128" s="213" t="str">
        <f>IF('Indicator Date hidden'!X129="x","x",$W$2-'Indicator Date hidden'!X129)</f>
        <v>x</v>
      </c>
      <c r="X128" s="213">
        <f>IF('Indicator Date hidden'!Y129="x","x",$X$2-'Indicator Date hidden'!Y129)</f>
        <v>2</v>
      </c>
      <c r="Y128" s="213">
        <f>IF('Indicator Date hidden'!Z129="x","x",$Y$2-'Indicator Date hidden'!Z129)</f>
        <v>0</v>
      </c>
      <c r="Z128" s="213">
        <f>IF('Indicator Date hidden'!AA129="x","x",$Z$2-'Indicator Date hidden'!AA129)</f>
        <v>0</v>
      </c>
      <c r="AA128" s="213">
        <f>IF('Indicator Date hidden'!AB129="x","x",$AA$2-'Indicator Date hidden'!AB129)</f>
        <v>0</v>
      </c>
      <c r="AB128" s="213">
        <f>IF('Indicator Date hidden'!AC129="x","x",$AB$2-'Indicator Date hidden'!AC129)</f>
        <v>0</v>
      </c>
      <c r="AC128" s="213">
        <f>IF('Indicator Date hidden'!AD129="x","x",$AC$2-'Indicator Date hidden'!AD129)</f>
        <v>0</v>
      </c>
      <c r="AD128" s="213" t="str">
        <f>IF('Indicator Date hidden'!AE129="x","x",$AD$2-'Indicator Date hidden'!AE129)</f>
        <v>x</v>
      </c>
      <c r="AE128" s="213">
        <f>IF('Indicator Date hidden'!AF129="x","x",$AE$2-'Indicator Date hidden'!AF129)</f>
        <v>0</v>
      </c>
      <c r="AF128" s="213">
        <f>IF('Indicator Date hidden'!AG129="x","x",$AF$2-'Indicator Date hidden'!AG129)</f>
        <v>1</v>
      </c>
      <c r="AG128" s="213">
        <f>IF('Indicator Date hidden'!AH129="x","x",$AG$2-'Indicator Date hidden'!AH129)</f>
        <v>0</v>
      </c>
      <c r="AH128" s="213">
        <f>IF('Indicator Date hidden'!AI129="x","x",$AH$2-'Indicator Date hidden'!AI129)</f>
        <v>0</v>
      </c>
      <c r="AI128" s="213">
        <f>IF('Indicator Date hidden'!AJ129="x","x",$AI$2-'Indicator Date hidden'!AJ129)</f>
        <v>0</v>
      </c>
      <c r="AJ128" s="213" t="str">
        <f>IF('Indicator Date hidden'!AK129="x","x",$AJ$2-'Indicator Date hidden'!AK129)</f>
        <v>x</v>
      </c>
      <c r="AK128" s="213">
        <f>IF('Indicator Date hidden'!AL129="x","x",$AK$2-'Indicator Date hidden'!AL129)</f>
        <v>1</v>
      </c>
      <c r="AL128" s="213">
        <f>IF('Indicator Date hidden'!AM129="x","x",$AL$2-'Indicator Date hidden'!AM129)</f>
        <v>0</v>
      </c>
      <c r="AM128" s="213">
        <f>IF('Indicator Date hidden'!AN129="x","x",$AM$2-'Indicator Date hidden'!AN129)</f>
        <v>0</v>
      </c>
      <c r="AN128" s="213">
        <f>IF('Indicator Date hidden'!AO129="x","x",$AN$2-'Indicator Date hidden'!AO129)</f>
        <v>0</v>
      </c>
      <c r="AO128" s="213">
        <f>IF('Indicator Date hidden'!AP129="x","x",$AO$2-'Indicator Date hidden'!AP129)</f>
        <v>0</v>
      </c>
      <c r="AP128" s="213">
        <f>IF('Indicator Date hidden'!AQ129="x","x",$AP$2-'Indicator Date hidden'!AQ129)</f>
        <v>0</v>
      </c>
      <c r="AQ128" s="213">
        <f>IF('Indicator Date hidden'!AR129="x","x",$AQ$2-'Indicator Date hidden'!AR129)</f>
        <v>0</v>
      </c>
      <c r="AR128" s="213">
        <f>IF('Indicator Date hidden'!AS129="x","x",$AR$2-'Indicator Date hidden'!AS129)</f>
        <v>0</v>
      </c>
      <c r="AS128" s="213">
        <f>IF('Indicator Date hidden'!AT129="x","x",$AS$2-'Indicator Date hidden'!AT129)</f>
        <v>0</v>
      </c>
      <c r="AT128" s="213">
        <f>IF('Indicator Date hidden'!AU129="x","x",$AT$2-'Indicator Date hidden'!AU129)</f>
        <v>0</v>
      </c>
      <c r="AU128" s="213" t="str">
        <f>IF('Indicator Date hidden'!AV129="x","x",$AU$2-'Indicator Date hidden'!AV129)</f>
        <v>x</v>
      </c>
      <c r="AV128" s="213">
        <f>IF('Indicator Date hidden'!AW129="x","x",$AV$2-'Indicator Date hidden'!AW129)</f>
        <v>0</v>
      </c>
      <c r="AW128" s="213">
        <f>IF('Indicator Date hidden'!AX129="x","x",$AW$2-'Indicator Date hidden'!AX129)</f>
        <v>0</v>
      </c>
      <c r="AX128" s="213">
        <f>IF('Indicator Date hidden'!AY129="x","x",$AX$2-'Indicator Date hidden'!AY129)</f>
        <v>0</v>
      </c>
      <c r="AY128" s="213">
        <f>IF('Indicator Date hidden'!AZ129="x","x",$AY$2-'Indicator Date hidden'!AZ129)</f>
        <v>0</v>
      </c>
      <c r="AZ128" s="213">
        <f>IF('Indicator Date hidden'!BA129="x","x",$AZ$2-'Indicator Date hidden'!BA129)</f>
        <v>0</v>
      </c>
      <c r="BA128">
        <f t="shared" si="15"/>
        <v>4</v>
      </c>
      <c r="BB128" s="21">
        <f t="shared" si="16"/>
        <v>8.8888888888888892E-2</v>
      </c>
      <c r="BC128">
        <f t="shared" si="17"/>
        <v>3</v>
      </c>
      <c r="BD128" s="21">
        <f t="shared" si="18"/>
        <v>0.35416394334464951</v>
      </c>
      <c r="BE128" s="283">
        <f t="shared" si="19"/>
        <v>0</v>
      </c>
    </row>
    <row r="129" spans="1:57" x14ac:dyDescent="0.35">
      <c r="A129" t="s">
        <v>8431</v>
      </c>
      <c r="B129" s="213">
        <f>IF('Indicator Date hidden'!C130="x","x",$B$2-'Indicator Date hidden'!C130)</f>
        <v>0</v>
      </c>
      <c r="C129" s="213">
        <f>IF('Indicator Date hidden'!D130="x","x",$C$2-'Indicator Date hidden'!D130)</f>
        <v>0</v>
      </c>
      <c r="D129" s="213">
        <f>IF('Indicator Date hidden'!E130="x","x",$D$2-'Indicator Date hidden'!E130)</f>
        <v>0</v>
      </c>
      <c r="E129" s="213">
        <f>IF('Indicator Date hidden'!F130="x","x",$E$2-'Indicator Date hidden'!F130)</f>
        <v>0</v>
      </c>
      <c r="F129" s="213">
        <f>IF('Indicator Date hidden'!G130="x","x",$F$2-'Indicator Date hidden'!G130)</f>
        <v>0</v>
      </c>
      <c r="G129" s="213">
        <f>IF('Indicator Date hidden'!H130="x","x",$G$2-'Indicator Date hidden'!H130)</f>
        <v>0</v>
      </c>
      <c r="H129" s="213">
        <f>IF('Indicator Date hidden'!I130="x","x",$H$2-'Indicator Date hidden'!I130)</f>
        <v>0</v>
      </c>
      <c r="I129" s="213">
        <f>IF('Indicator Date hidden'!J130="x","x",$I$2-'Indicator Date hidden'!J130)</f>
        <v>0</v>
      </c>
      <c r="J129" s="213">
        <f>IF('Indicator Date hidden'!K130="x","x",$J$2-'Indicator Date hidden'!K130)</f>
        <v>0</v>
      </c>
      <c r="K129" s="213">
        <f>IF('Indicator Date hidden'!L130="x","x",$K$2-'Indicator Date hidden'!L130)</f>
        <v>0</v>
      </c>
      <c r="L129" s="213">
        <f>IF('Indicator Date hidden'!M130="x","x",$L$2-'Indicator Date hidden'!M130)</f>
        <v>0</v>
      </c>
      <c r="M129" s="213">
        <f>IF('Indicator Date hidden'!N130="x","x",$M$2-'Indicator Date hidden'!N130)</f>
        <v>0</v>
      </c>
      <c r="N129" s="213">
        <f>IF('Indicator Date hidden'!O130="x","x",$N$2-'Indicator Date hidden'!O130)</f>
        <v>0</v>
      </c>
      <c r="O129" s="213">
        <f>IF('Indicator Date hidden'!P130="x","x",$O$2-'Indicator Date hidden'!P130)</f>
        <v>0</v>
      </c>
      <c r="P129" s="213">
        <f>IF('Indicator Date hidden'!Q130="x","x",$P$2-'Indicator Date hidden'!Q130)</f>
        <v>0</v>
      </c>
      <c r="Q129" s="213" t="str">
        <f>IF('Indicator Date hidden'!R130="x","x",$Q$2-'Indicator Date hidden'!R130)</f>
        <v>x</v>
      </c>
      <c r="R129" s="213">
        <f>IF('Indicator Date hidden'!S130="x","x",$R$2-'Indicator Date hidden'!S130)</f>
        <v>0</v>
      </c>
      <c r="S129" s="213">
        <f>IF('Indicator Date hidden'!T130="x","x",$S$2-'Indicator Date hidden'!T130)</f>
        <v>0</v>
      </c>
      <c r="T129" s="213">
        <f>IF('Indicator Date hidden'!U130="x","x",$T$2-'Indicator Date hidden'!U130)</f>
        <v>0</v>
      </c>
      <c r="U129" s="213" t="str">
        <f>IF('Indicator Date hidden'!V130="x","x",$U$2-'Indicator Date hidden'!V130)</f>
        <v>x</v>
      </c>
      <c r="V129" s="213">
        <f>IF('Indicator Date hidden'!W130="x","x",$V$2-'Indicator Date hidden'!W130)</f>
        <v>0</v>
      </c>
      <c r="W129" s="213">
        <f>IF('Indicator Date hidden'!X130="x","x",$W$2-'Indicator Date hidden'!X130)</f>
        <v>5</v>
      </c>
      <c r="X129" s="213">
        <f>IF('Indicator Date hidden'!Y130="x","x",$X$2-'Indicator Date hidden'!Y130)</f>
        <v>2</v>
      </c>
      <c r="Y129" s="213">
        <f>IF('Indicator Date hidden'!Z130="x","x",$Y$2-'Indicator Date hidden'!Z130)</f>
        <v>0</v>
      </c>
      <c r="Z129" s="213">
        <f>IF('Indicator Date hidden'!AA130="x","x",$Z$2-'Indicator Date hidden'!AA130)</f>
        <v>0</v>
      </c>
      <c r="AA129" s="213">
        <f>IF('Indicator Date hidden'!AB130="x","x",$AA$2-'Indicator Date hidden'!AB130)</f>
        <v>0</v>
      </c>
      <c r="AB129" s="213">
        <f>IF('Indicator Date hidden'!AC130="x","x",$AB$2-'Indicator Date hidden'!AC130)</f>
        <v>0</v>
      </c>
      <c r="AC129" s="213">
        <f>IF('Indicator Date hidden'!AD130="x","x",$AC$2-'Indicator Date hidden'!AD130)</f>
        <v>0</v>
      </c>
      <c r="AD129" s="213" t="str">
        <f>IF('Indicator Date hidden'!AE130="x","x",$AD$2-'Indicator Date hidden'!AE130)</f>
        <v>x</v>
      </c>
      <c r="AE129" s="213">
        <f>IF('Indicator Date hidden'!AF130="x","x",$AE$2-'Indicator Date hidden'!AF130)</f>
        <v>0</v>
      </c>
      <c r="AF129" s="213" t="str">
        <f>IF('Indicator Date hidden'!AG130="x","x",$AF$2-'Indicator Date hidden'!AG130)</f>
        <v>x</v>
      </c>
      <c r="AG129" s="213">
        <f>IF('Indicator Date hidden'!AH130="x","x",$AG$2-'Indicator Date hidden'!AH130)</f>
        <v>0</v>
      </c>
      <c r="AH129" s="213">
        <f>IF('Indicator Date hidden'!AI130="x","x",$AH$2-'Indicator Date hidden'!AI130)</f>
        <v>0</v>
      </c>
      <c r="AI129" s="213">
        <f>IF('Indicator Date hidden'!AJ130="x","x",$AI$2-'Indicator Date hidden'!AJ130)</f>
        <v>0</v>
      </c>
      <c r="AJ129" s="213" t="str">
        <f>IF('Indicator Date hidden'!AK130="x","x",$AJ$2-'Indicator Date hidden'!AK130)</f>
        <v>x</v>
      </c>
      <c r="AK129" s="213">
        <f>IF('Indicator Date hidden'!AL130="x","x",$AK$2-'Indicator Date hidden'!AL130)</f>
        <v>1</v>
      </c>
      <c r="AL129" s="213">
        <f>IF('Indicator Date hidden'!AM130="x","x",$AL$2-'Indicator Date hidden'!AM130)</f>
        <v>0</v>
      </c>
      <c r="AM129" s="213">
        <f>IF('Indicator Date hidden'!AN130="x","x",$AM$2-'Indicator Date hidden'!AN130)</f>
        <v>0</v>
      </c>
      <c r="AN129" s="213">
        <f>IF('Indicator Date hidden'!AO130="x","x",$AN$2-'Indicator Date hidden'!AO130)</f>
        <v>0</v>
      </c>
      <c r="AO129" s="213">
        <f>IF('Indicator Date hidden'!AP130="x","x",$AO$2-'Indicator Date hidden'!AP130)</f>
        <v>0</v>
      </c>
      <c r="AP129" s="213">
        <f>IF('Indicator Date hidden'!AQ130="x","x",$AP$2-'Indicator Date hidden'!AQ130)</f>
        <v>0</v>
      </c>
      <c r="AQ129" s="213" t="str">
        <f>IF('Indicator Date hidden'!AR130="x","x",$AQ$2-'Indicator Date hidden'!AR130)</f>
        <v>x</v>
      </c>
      <c r="AR129" s="213">
        <f>IF('Indicator Date hidden'!AS130="x","x",$AR$2-'Indicator Date hidden'!AS130)</f>
        <v>0</v>
      </c>
      <c r="AS129" s="213">
        <f>IF('Indicator Date hidden'!AT130="x","x",$AS$2-'Indicator Date hidden'!AT130)</f>
        <v>0</v>
      </c>
      <c r="AT129" s="213">
        <f>IF('Indicator Date hidden'!AU130="x","x",$AT$2-'Indicator Date hidden'!AU130)</f>
        <v>0</v>
      </c>
      <c r="AU129" s="213">
        <f>IF('Indicator Date hidden'!AV130="x","x",$AU$2-'Indicator Date hidden'!AV130)</f>
        <v>0</v>
      </c>
      <c r="AV129" s="213">
        <f>IF('Indicator Date hidden'!AW130="x","x",$AV$2-'Indicator Date hidden'!AW130)</f>
        <v>0</v>
      </c>
      <c r="AW129" s="213">
        <f>IF('Indicator Date hidden'!AX130="x","x",$AW$2-'Indicator Date hidden'!AX130)</f>
        <v>0</v>
      </c>
      <c r="AX129" s="213">
        <f>IF('Indicator Date hidden'!AY130="x","x",$AX$2-'Indicator Date hidden'!AY130)</f>
        <v>0</v>
      </c>
      <c r="AY129" s="213">
        <f>IF('Indicator Date hidden'!AZ130="x","x",$AY$2-'Indicator Date hidden'!AZ130)</f>
        <v>0</v>
      </c>
      <c r="AZ129" s="213">
        <f>IF('Indicator Date hidden'!BA130="x","x",$AZ$2-'Indicator Date hidden'!BA130)</f>
        <v>0</v>
      </c>
      <c r="BA129">
        <f t="shared" si="15"/>
        <v>8</v>
      </c>
      <c r="BB129" s="21">
        <f t="shared" si="16"/>
        <v>0.17777777777777778</v>
      </c>
      <c r="BC129">
        <f t="shared" si="17"/>
        <v>3</v>
      </c>
      <c r="BD129" s="21">
        <f t="shared" si="18"/>
        <v>0.7969076034240492</v>
      </c>
      <c r="BE129" s="283">
        <f t="shared" si="19"/>
        <v>0</v>
      </c>
    </row>
    <row r="130" spans="1:57" x14ac:dyDescent="0.35">
      <c r="A130" t="s">
        <v>8432</v>
      </c>
      <c r="B130" s="213">
        <f>IF('Indicator Date hidden'!C131="x","x",$B$2-'Indicator Date hidden'!C131)</f>
        <v>0</v>
      </c>
      <c r="C130" s="213">
        <f>IF('Indicator Date hidden'!D131="x","x",$C$2-'Indicator Date hidden'!D131)</f>
        <v>0</v>
      </c>
      <c r="D130" s="213">
        <f>IF('Indicator Date hidden'!E131="x","x",$D$2-'Indicator Date hidden'!E131)</f>
        <v>0</v>
      </c>
      <c r="E130" s="213">
        <f>IF('Indicator Date hidden'!F131="x","x",$E$2-'Indicator Date hidden'!F131)</f>
        <v>0</v>
      </c>
      <c r="F130" s="213">
        <f>IF('Indicator Date hidden'!G131="x","x",$F$2-'Indicator Date hidden'!G131)</f>
        <v>0</v>
      </c>
      <c r="G130" s="213">
        <f>IF('Indicator Date hidden'!H131="x","x",$G$2-'Indicator Date hidden'!H131)</f>
        <v>0</v>
      </c>
      <c r="H130" s="213">
        <f>IF('Indicator Date hidden'!I131="x","x",$H$2-'Indicator Date hidden'!I131)</f>
        <v>0</v>
      </c>
      <c r="I130" s="213">
        <f>IF('Indicator Date hidden'!J131="x","x",$I$2-'Indicator Date hidden'!J131)</f>
        <v>0</v>
      </c>
      <c r="J130" s="213">
        <f>IF('Indicator Date hidden'!K131="x","x",$J$2-'Indicator Date hidden'!K131)</f>
        <v>0</v>
      </c>
      <c r="K130" s="213">
        <f>IF('Indicator Date hidden'!L131="x","x",$K$2-'Indicator Date hidden'!L131)</f>
        <v>0</v>
      </c>
      <c r="L130" s="213">
        <f>IF('Indicator Date hidden'!M131="x","x",$L$2-'Indicator Date hidden'!M131)</f>
        <v>0</v>
      </c>
      <c r="M130" s="213">
        <f>IF('Indicator Date hidden'!N131="x","x",$M$2-'Indicator Date hidden'!N131)</f>
        <v>0</v>
      </c>
      <c r="N130" s="213">
        <f>IF('Indicator Date hidden'!O131="x","x",$N$2-'Indicator Date hidden'!O131)</f>
        <v>0</v>
      </c>
      <c r="O130" s="213">
        <f>IF('Indicator Date hidden'!P131="x","x",$O$2-'Indicator Date hidden'!P131)</f>
        <v>0</v>
      </c>
      <c r="P130" s="213">
        <f>IF('Indicator Date hidden'!Q131="x","x",$P$2-'Indicator Date hidden'!Q131)</f>
        <v>0</v>
      </c>
      <c r="Q130" s="213">
        <f>IF('Indicator Date hidden'!R131="x","x",$Q$2-'Indicator Date hidden'!R131)</f>
        <v>1</v>
      </c>
      <c r="R130" s="213">
        <f>IF('Indicator Date hidden'!S131="x","x",$R$2-'Indicator Date hidden'!S131)</f>
        <v>0</v>
      </c>
      <c r="S130" s="213">
        <f>IF('Indicator Date hidden'!T131="x","x",$S$2-'Indicator Date hidden'!T131)</f>
        <v>0</v>
      </c>
      <c r="T130" s="213">
        <f>IF('Indicator Date hidden'!U131="x","x",$T$2-'Indicator Date hidden'!U131)</f>
        <v>0</v>
      </c>
      <c r="U130" s="213">
        <f>IF('Indicator Date hidden'!V131="x","x",$U$2-'Indicator Date hidden'!V131)</f>
        <v>0</v>
      </c>
      <c r="V130" s="213">
        <f>IF('Indicator Date hidden'!W131="x","x",$V$2-'Indicator Date hidden'!W131)</f>
        <v>0</v>
      </c>
      <c r="W130" s="213">
        <f>IF('Indicator Date hidden'!X131="x","x",$W$2-'Indicator Date hidden'!X131)</f>
        <v>2</v>
      </c>
      <c r="X130" s="213">
        <f>IF('Indicator Date hidden'!Y131="x","x",$X$2-'Indicator Date hidden'!Y131)</f>
        <v>4</v>
      </c>
      <c r="Y130" s="213">
        <f>IF('Indicator Date hidden'!Z131="x","x",$Y$2-'Indicator Date hidden'!Z131)</f>
        <v>0</v>
      </c>
      <c r="Z130" s="213">
        <f>IF('Indicator Date hidden'!AA131="x","x",$Z$2-'Indicator Date hidden'!AA131)</f>
        <v>0</v>
      </c>
      <c r="AA130" s="213">
        <f>IF('Indicator Date hidden'!AB131="x","x",$AA$2-'Indicator Date hidden'!AB131)</f>
        <v>0</v>
      </c>
      <c r="AB130" s="213">
        <f>IF('Indicator Date hidden'!AC131="x","x",$AB$2-'Indicator Date hidden'!AC131)</f>
        <v>0</v>
      </c>
      <c r="AC130" s="213">
        <f>IF('Indicator Date hidden'!AD131="x","x",$AC$2-'Indicator Date hidden'!AD131)</f>
        <v>0</v>
      </c>
      <c r="AD130" s="213">
        <f>IF('Indicator Date hidden'!AE131="x","x",$AD$2-'Indicator Date hidden'!AE131)</f>
        <v>0</v>
      </c>
      <c r="AE130" s="213">
        <f>IF('Indicator Date hidden'!AF131="x","x",$AE$2-'Indicator Date hidden'!AF131)</f>
        <v>0</v>
      </c>
      <c r="AF130" s="213">
        <f>IF('Indicator Date hidden'!AG131="x","x",$AF$2-'Indicator Date hidden'!AG131)</f>
        <v>3</v>
      </c>
      <c r="AG130" s="213">
        <f>IF('Indicator Date hidden'!AH131="x","x",$AG$2-'Indicator Date hidden'!AH131)</f>
        <v>0</v>
      </c>
      <c r="AH130" s="213">
        <f>IF('Indicator Date hidden'!AI131="x","x",$AH$2-'Indicator Date hidden'!AI131)</f>
        <v>0</v>
      </c>
      <c r="AI130" s="213">
        <f>IF('Indicator Date hidden'!AJ131="x","x",$AI$2-'Indicator Date hidden'!AJ131)</f>
        <v>0</v>
      </c>
      <c r="AJ130" s="213">
        <f>IF('Indicator Date hidden'!AK131="x","x",$AJ$2-'Indicator Date hidden'!AK131)</f>
        <v>1</v>
      </c>
      <c r="AK130" s="213">
        <f>IF('Indicator Date hidden'!AL131="x","x",$AK$2-'Indicator Date hidden'!AL131)</f>
        <v>1</v>
      </c>
      <c r="AL130" s="213">
        <f>IF('Indicator Date hidden'!AM131="x","x",$AL$2-'Indicator Date hidden'!AM131)</f>
        <v>0</v>
      </c>
      <c r="AM130" s="213">
        <f>IF('Indicator Date hidden'!AN131="x","x",$AM$2-'Indicator Date hidden'!AN131)</f>
        <v>0</v>
      </c>
      <c r="AN130" s="213">
        <f>IF('Indicator Date hidden'!AO131="x","x",$AN$2-'Indicator Date hidden'!AO131)</f>
        <v>0</v>
      </c>
      <c r="AO130" s="213">
        <f>IF('Indicator Date hidden'!AP131="x","x",$AO$2-'Indicator Date hidden'!AP131)</f>
        <v>0</v>
      </c>
      <c r="AP130" s="213">
        <f>IF('Indicator Date hidden'!AQ131="x","x",$AP$2-'Indicator Date hidden'!AQ131)</f>
        <v>0</v>
      </c>
      <c r="AQ130" s="213">
        <f>IF('Indicator Date hidden'!AR131="x","x",$AQ$2-'Indicator Date hidden'!AR131)</f>
        <v>0</v>
      </c>
      <c r="AR130" s="213">
        <f>IF('Indicator Date hidden'!AS131="x","x",$AR$2-'Indicator Date hidden'!AS131)</f>
        <v>0</v>
      </c>
      <c r="AS130" s="213">
        <f>IF('Indicator Date hidden'!AT131="x","x",$AS$2-'Indicator Date hidden'!AT131)</f>
        <v>0</v>
      </c>
      <c r="AT130" s="213">
        <f>IF('Indicator Date hidden'!AU131="x","x",$AT$2-'Indicator Date hidden'!AU131)</f>
        <v>0</v>
      </c>
      <c r="AU130" s="213">
        <f>IF('Indicator Date hidden'!AV131="x","x",$AU$2-'Indicator Date hidden'!AV131)</f>
        <v>2</v>
      </c>
      <c r="AV130" s="213">
        <f>IF('Indicator Date hidden'!AW131="x","x",$AV$2-'Indicator Date hidden'!AW131)</f>
        <v>0</v>
      </c>
      <c r="AW130" s="213">
        <f>IF('Indicator Date hidden'!AX131="x","x",$AW$2-'Indicator Date hidden'!AX131)</f>
        <v>0</v>
      </c>
      <c r="AX130" s="213">
        <f>IF('Indicator Date hidden'!AY131="x","x",$AX$2-'Indicator Date hidden'!AY131)</f>
        <v>0</v>
      </c>
      <c r="AY130" s="213">
        <f>IF('Indicator Date hidden'!AZ131="x","x",$AY$2-'Indicator Date hidden'!AZ131)</f>
        <v>0</v>
      </c>
      <c r="AZ130" s="213">
        <f>IF('Indicator Date hidden'!BA131="x","x",$AZ$2-'Indicator Date hidden'!BA131)</f>
        <v>0</v>
      </c>
      <c r="BA130">
        <f t="shared" si="15"/>
        <v>14</v>
      </c>
      <c r="BB130" s="21">
        <f t="shared" si="16"/>
        <v>0.27450980392156865</v>
      </c>
      <c r="BC130">
        <f t="shared" si="17"/>
        <v>7</v>
      </c>
      <c r="BD130" s="21">
        <f t="shared" si="18"/>
        <v>0.79405712671829753</v>
      </c>
      <c r="BE130" s="283">
        <f t="shared" si="19"/>
        <v>0</v>
      </c>
    </row>
    <row r="131" spans="1:57" x14ac:dyDescent="0.35">
      <c r="A131" t="s">
        <v>8437</v>
      </c>
      <c r="B131" s="213">
        <f>IF('Indicator Date hidden'!C132="x","x",$B$2-'Indicator Date hidden'!C132)</f>
        <v>0</v>
      </c>
      <c r="C131" s="213">
        <f>IF('Indicator Date hidden'!D132="x","x",$C$2-'Indicator Date hidden'!D132)</f>
        <v>0</v>
      </c>
      <c r="D131" s="213">
        <f>IF('Indicator Date hidden'!E132="x","x",$D$2-'Indicator Date hidden'!E132)</f>
        <v>0</v>
      </c>
      <c r="E131" s="213">
        <f>IF('Indicator Date hidden'!F132="x","x",$E$2-'Indicator Date hidden'!F132)</f>
        <v>0</v>
      </c>
      <c r="F131" s="213">
        <f>IF('Indicator Date hidden'!G132="x","x",$F$2-'Indicator Date hidden'!G132)</f>
        <v>0</v>
      </c>
      <c r="G131" s="213">
        <f>IF('Indicator Date hidden'!H132="x","x",$G$2-'Indicator Date hidden'!H132)</f>
        <v>0</v>
      </c>
      <c r="H131" s="213">
        <f>IF('Indicator Date hidden'!I132="x","x",$H$2-'Indicator Date hidden'!I132)</f>
        <v>0</v>
      </c>
      <c r="I131" s="213">
        <f>IF('Indicator Date hidden'!J132="x","x",$I$2-'Indicator Date hidden'!J132)</f>
        <v>0</v>
      </c>
      <c r="J131" s="213">
        <f>IF('Indicator Date hidden'!K132="x","x",$J$2-'Indicator Date hidden'!K132)</f>
        <v>0</v>
      </c>
      <c r="K131" s="213">
        <f>IF('Indicator Date hidden'!L132="x","x",$K$2-'Indicator Date hidden'!L132)</f>
        <v>0</v>
      </c>
      <c r="L131" s="213">
        <f>IF('Indicator Date hidden'!M132="x","x",$L$2-'Indicator Date hidden'!M132)</f>
        <v>0</v>
      </c>
      <c r="M131" s="213">
        <f>IF('Indicator Date hidden'!N132="x","x",$M$2-'Indicator Date hidden'!N132)</f>
        <v>0</v>
      </c>
      <c r="N131" s="213">
        <f>IF('Indicator Date hidden'!O132="x","x",$N$2-'Indicator Date hidden'!O132)</f>
        <v>0</v>
      </c>
      <c r="O131" s="213">
        <f>IF('Indicator Date hidden'!P132="x","x",$O$2-'Indicator Date hidden'!P132)</f>
        <v>0</v>
      </c>
      <c r="P131" s="213">
        <f>IF('Indicator Date hidden'!Q132="x","x",$P$2-'Indicator Date hidden'!Q132)</f>
        <v>0</v>
      </c>
      <c r="Q131" s="213" t="str">
        <f>IF('Indicator Date hidden'!R132="x","x",$Q$2-'Indicator Date hidden'!R132)</f>
        <v>x</v>
      </c>
      <c r="R131" s="213">
        <f>IF('Indicator Date hidden'!S132="x","x",$R$2-'Indicator Date hidden'!S132)</f>
        <v>0</v>
      </c>
      <c r="S131" s="213">
        <f>IF('Indicator Date hidden'!T132="x","x",$S$2-'Indicator Date hidden'!T132)</f>
        <v>0</v>
      </c>
      <c r="T131" s="213">
        <f>IF('Indicator Date hidden'!U132="x","x",$T$2-'Indicator Date hidden'!U132)</f>
        <v>0</v>
      </c>
      <c r="U131" s="213">
        <f>IF('Indicator Date hidden'!V132="x","x",$U$2-'Indicator Date hidden'!V132)</f>
        <v>0</v>
      </c>
      <c r="V131" s="213">
        <f>IF('Indicator Date hidden'!W132="x","x",$V$2-'Indicator Date hidden'!W132)</f>
        <v>0</v>
      </c>
      <c r="W131" s="213">
        <f>IF('Indicator Date hidden'!X132="x","x",$W$2-'Indicator Date hidden'!X132)</f>
        <v>4</v>
      </c>
      <c r="X131" s="213">
        <f>IF('Indicator Date hidden'!Y132="x","x",$X$2-'Indicator Date hidden'!Y132)</f>
        <v>4</v>
      </c>
      <c r="Y131" s="213">
        <f>IF('Indicator Date hidden'!Z132="x","x",$Y$2-'Indicator Date hidden'!Z132)</f>
        <v>0</v>
      </c>
      <c r="Z131" s="213">
        <f>IF('Indicator Date hidden'!AA132="x","x",$Z$2-'Indicator Date hidden'!AA132)</f>
        <v>0</v>
      </c>
      <c r="AA131" s="213">
        <f>IF('Indicator Date hidden'!AB132="x","x",$AA$2-'Indicator Date hidden'!AB132)</f>
        <v>4</v>
      </c>
      <c r="AB131" s="213">
        <f>IF('Indicator Date hidden'!AC132="x","x",$AB$2-'Indicator Date hidden'!AC132)</f>
        <v>0</v>
      </c>
      <c r="AC131" s="213">
        <f>IF('Indicator Date hidden'!AD132="x","x",$AC$2-'Indicator Date hidden'!AD132)</f>
        <v>0</v>
      </c>
      <c r="AD131" s="213" t="str">
        <f>IF('Indicator Date hidden'!AE132="x","x",$AD$2-'Indicator Date hidden'!AE132)</f>
        <v>x</v>
      </c>
      <c r="AE131" s="213" t="str">
        <f>IF('Indicator Date hidden'!AF132="x","x",$AE$2-'Indicator Date hidden'!AF132)</f>
        <v>x</v>
      </c>
      <c r="AF131" s="213" t="str">
        <f>IF('Indicator Date hidden'!AG132="x","x",$AF$2-'Indicator Date hidden'!AG132)</f>
        <v>x</v>
      </c>
      <c r="AG131" s="213">
        <f>IF('Indicator Date hidden'!AH132="x","x",$AG$2-'Indicator Date hidden'!AH132)</f>
        <v>0</v>
      </c>
      <c r="AH131" s="213">
        <f>IF('Indicator Date hidden'!AI132="x","x",$AH$2-'Indicator Date hidden'!AI132)</f>
        <v>0</v>
      </c>
      <c r="AI131" s="213">
        <f>IF('Indicator Date hidden'!AJ132="x","x",$AI$2-'Indicator Date hidden'!AJ132)</f>
        <v>0</v>
      </c>
      <c r="AJ131" s="213" t="str">
        <f>IF('Indicator Date hidden'!AK132="x","x",$AJ$2-'Indicator Date hidden'!AK132)</f>
        <v>x</v>
      </c>
      <c r="AK131" s="213">
        <f>IF('Indicator Date hidden'!AL132="x","x",$AK$2-'Indicator Date hidden'!AL132)</f>
        <v>1</v>
      </c>
      <c r="AL131" s="213">
        <f>IF('Indicator Date hidden'!AM132="x","x",$AL$2-'Indicator Date hidden'!AM132)</f>
        <v>0</v>
      </c>
      <c r="AM131" s="213">
        <f>IF('Indicator Date hidden'!AN132="x","x",$AM$2-'Indicator Date hidden'!AN132)</f>
        <v>0</v>
      </c>
      <c r="AN131" s="213">
        <f>IF('Indicator Date hidden'!AO132="x","x",$AN$2-'Indicator Date hidden'!AO132)</f>
        <v>0</v>
      </c>
      <c r="AO131" s="213" t="str">
        <f>IF('Indicator Date hidden'!AP132="x","x",$AO$2-'Indicator Date hidden'!AP132)</f>
        <v>x</v>
      </c>
      <c r="AP131" s="213" t="str">
        <f>IF('Indicator Date hidden'!AQ132="x","x",$AP$2-'Indicator Date hidden'!AQ132)</f>
        <v>x</v>
      </c>
      <c r="AQ131" s="213">
        <f>IF('Indicator Date hidden'!AR132="x","x",$AQ$2-'Indicator Date hidden'!AR132)</f>
        <v>4</v>
      </c>
      <c r="AR131" s="213">
        <f>IF('Indicator Date hidden'!AS132="x","x",$AR$2-'Indicator Date hidden'!AS132)</f>
        <v>0</v>
      </c>
      <c r="AS131" s="213" t="str">
        <f>IF('Indicator Date hidden'!AT132="x","x",$AS$2-'Indicator Date hidden'!AT132)</f>
        <v>x</v>
      </c>
      <c r="AT131" s="213">
        <f>IF('Indicator Date hidden'!AU132="x","x",$AT$2-'Indicator Date hidden'!AU132)</f>
        <v>0</v>
      </c>
      <c r="AU131" s="213">
        <f>IF('Indicator Date hidden'!AV132="x","x",$AU$2-'Indicator Date hidden'!AV132)</f>
        <v>1</v>
      </c>
      <c r="AV131" s="213" t="str">
        <f>IF('Indicator Date hidden'!AW132="x","x",$AV$2-'Indicator Date hidden'!AW132)</f>
        <v>x</v>
      </c>
      <c r="AW131" s="213">
        <f>IF('Indicator Date hidden'!AX132="x","x",$AW$2-'Indicator Date hidden'!AX132)</f>
        <v>0</v>
      </c>
      <c r="AX131" s="213">
        <f>IF('Indicator Date hidden'!AY132="x","x",$AX$2-'Indicator Date hidden'!AY132)</f>
        <v>0</v>
      </c>
      <c r="AY131" s="213">
        <f>IF('Indicator Date hidden'!AZ132="x","x",$AY$2-'Indicator Date hidden'!AZ132)</f>
        <v>0</v>
      </c>
      <c r="AZ131" s="213">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3">
        <f t="shared" ref="BE131:BE162" si="24">MEDIAN(B131:AZ131)</f>
        <v>0</v>
      </c>
    </row>
    <row r="132" spans="1:57" x14ac:dyDescent="0.35">
      <c r="A132" t="s">
        <v>8446</v>
      </c>
      <c r="B132" s="213">
        <f>IF('Indicator Date hidden'!C133="x","x",$B$2-'Indicator Date hidden'!C133)</f>
        <v>0</v>
      </c>
      <c r="C132" s="213">
        <f>IF('Indicator Date hidden'!D133="x","x",$C$2-'Indicator Date hidden'!D133)</f>
        <v>0</v>
      </c>
      <c r="D132" s="213">
        <f>IF('Indicator Date hidden'!E133="x","x",$D$2-'Indicator Date hidden'!E133)</f>
        <v>0</v>
      </c>
      <c r="E132" s="213">
        <f>IF('Indicator Date hidden'!F133="x","x",$E$2-'Indicator Date hidden'!F133)</f>
        <v>0</v>
      </c>
      <c r="F132" s="213">
        <f>IF('Indicator Date hidden'!G133="x","x",$F$2-'Indicator Date hidden'!G133)</f>
        <v>0</v>
      </c>
      <c r="G132" s="213">
        <f>IF('Indicator Date hidden'!H133="x","x",$G$2-'Indicator Date hidden'!H133)</f>
        <v>0</v>
      </c>
      <c r="H132" s="213">
        <f>IF('Indicator Date hidden'!I133="x","x",$H$2-'Indicator Date hidden'!I133)</f>
        <v>0</v>
      </c>
      <c r="I132" s="213">
        <f>IF('Indicator Date hidden'!J133="x","x",$I$2-'Indicator Date hidden'!J133)</f>
        <v>0</v>
      </c>
      <c r="J132" s="213">
        <f>IF('Indicator Date hidden'!K133="x","x",$J$2-'Indicator Date hidden'!K133)</f>
        <v>0</v>
      </c>
      <c r="K132" s="213">
        <f>IF('Indicator Date hidden'!L133="x","x",$K$2-'Indicator Date hidden'!L133)</f>
        <v>2</v>
      </c>
      <c r="L132" s="213">
        <f>IF('Indicator Date hidden'!M133="x","x",$L$2-'Indicator Date hidden'!M133)</f>
        <v>0</v>
      </c>
      <c r="M132" s="213">
        <f>IF('Indicator Date hidden'!N133="x","x",$M$2-'Indicator Date hidden'!N133)</f>
        <v>0</v>
      </c>
      <c r="N132" s="213">
        <f>IF('Indicator Date hidden'!O133="x","x",$N$2-'Indicator Date hidden'!O133)</f>
        <v>0</v>
      </c>
      <c r="O132" s="213">
        <f>IF('Indicator Date hidden'!P133="x","x",$O$2-'Indicator Date hidden'!P133)</f>
        <v>0</v>
      </c>
      <c r="P132" s="213">
        <f>IF('Indicator Date hidden'!Q133="x","x",$P$2-'Indicator Date hidden'!Q133)</f>
        <v>0</v>
      </c>
      <c r="Q132" s="213">
        <f>IF('Indicator Date hidden'!R133="x","x",$Q$2-'Indicator Date hidden'!R133)</f>
        <v>4</v>
      </c>
      <c r="R132" s="213">
        <f>IF('Indicator Date hidden'!S133="x","x",$R$2-'Indicator Date hidden'!S133)</f>
        <v>0</v>
      </c>
      <c r="S132" s="213">
        <f>IF('Indicator Date hidden'!T133="x","x",$S$2-'Indicator Date hidden'!T133)</f>
        <v>0</v>
      </c>
      <c r="T132" s="213">
        <f>IF('Indicator Date hidden'!U133="x","x",$T$2-'Indicator Date hidden'!U133)</f>
        <v>0</v>
      </c>
      <c r="U132" s="213">
        <f>IF('Indicator Date hidden'!V133="x","x",$U$2-'Indicator Date hidden'!V133)</f>
        <v>0</v>
      </c>
      <c r="V132" s="213">
        <f>IF('Indicator Date hidden'!W133="x","x",$V$2-'Indicator Date hidden'!W133)</f>
        <v>0</v>
      </c>
      <c r="W132" s="213">
        <f>IF('Indicator Date hidden'!X133="x","x",$W$2-'Indicator Date hidden'!X133)</f>
        <v>0</v>
      </c>
      <c r="X132" s="213">
        <f>IF('Indicator Date hidden'!Y133="x","x",$X$2-'Indicator Date hidden'!Y133)</f>
        <v>2</v>
      </c>
      <c r="Y132" s="213">
        <f>IF('Indicator Date hidden'!Z133="x","x",$Y$2-'Indicator Date hidden'!Z133)</f>
        <v>2</v>
      </c>
      <c r="Z132" s="213">
        <f>IF('Indicator Date hidden'!AA133="x","x",$Z$2-'Indicator Date hidden'!AA133)</f>
        <v>0</v>
      </c>
      <c r="AA132" s="213" t="str">
        <f>IF('Indicator Date hidden'!AB133="x","x",$AA$2-'Indicator Date hidden'!AB133)</f>
        <v>x</v>
      </c>
      <c r="AB132" s="213" t="str">
        <f>IF('Indicator Date hidden'!AC133="x","x",$AB$2-'Indicator Date hidden'!AC133)</f>
        <v>x</v>
      </c>
      <c r="AC132" s="213">
        <f>IF('Indicator Date hidden'!AD133="x","x",$AC$2-'Indicator Date hidden'!AD133)</f>
        <v>0</v>
      </c>
      <c r="AD132" s="213" t="str">
        <f>IF('Indicator Date hidden'!AE133="x","x",$AD$2-'Indicator Date hidden'!AE133)</f>
        <v>x</v>
      </c>
      <c r="AE132" s="213" t="str">
        <f>IF('Indicator Date hidden'!AF133="x","x",$AE$2-'Indicator Date hidden'!AF133)</f>
        <v>x</v>
      </c>
      <c r="AF132" s="213">
        <f>IF('Indicator Date hidden'!AG133="x","x",$AF$2-'Indicator Date hidden'!AG133)</f>
        <v>4</v>
      </c>
      <c r="AG132" s="213">
        <f>IF('Indicator Date hidden'!AH133="x","x",$AG$2-'Indicator Date hidden'!AH133)</f>
        <v>0</v>
      </c>
      <c r="AH132" s="213">
        <f>IF('Indicator Date hidden'!AI133="x","x",$AH$2-'Indicator Date hidden'!AI133)</f>
        <v>0</v>
      </c>
      <c r="AI132" s="213">
        <f>IF('Indicator Date hidden'!AJ133="x","x",$AI$2-'Indicator Date hidden'!AJ133)</f>
        <v>0</v>
      </c>
      <c r="AJ132" s="213">
        <f>IF('Indicator Date hidden'!AK133="x","x",$AJ$2-'Indicator Date hidden'!AK133)</f>
        <v>1</v>
      </c>
      <c r="AK132" s="213">
        <f>IF('Indicator Date hidden'!AL133="x","x",$AK$2-'Indicator Date hidden'!AL133)</f>
        <v>1</v>
      </c>
      <c r="AL132" s="213">
        <f>IF('Indicator Date hidden'!AM133="x","x",$AL$2-'Indicator Date hidden'!AM133)</f>
        <v>0</v>
      </c>
      <c r="AM132" s="213">
        <f>IF('Indicator Date hidden'!AN133="x","x",$AM$2-'Indicator Date hidden'!AN133)</f>
        <v>0</v>
      </c>
      <c r="AN132" s="213">
        <f>IF('Indicator Date hidden'!AO133="x","x",$AN$2-'Indicator Date hidden'!AO133)</f>
        <v>0</v>
      </c>
      <c r="AO132" s="213" t="str">
        <f>IF('Indicator Date hidden'!AP133="x","x",$AO$2-'Indicator Date hidden'!AP133)</f>
        <v>x</v>
      </c>
      <c r="AP132" s="213" t="str">
        <f>IF('Indicator Date hidden'!AQ133="x","x",$AP$2-'Indicator Date hidden'!AQ133)</f>
        <v>x</v>
      </c>
      <c r="AQ132" s="213">
        <f>IF('Indicator Date hidden'!AR133="x","x",$AQ$2-'Indicator Date hidden'!AR133)</f>
        <v>0</v>
      </c>
      <c r="AR132" s="213">
        <f>IF('Indicator Date hidden'!AS133="x","x",$AR$2-'Indicator Date hidden'!AS133)</f>
        <v>0</v>
      </c>
      <c r="AS132" s="213" t="str">
        <f>IF('Indicator Date hidden'!AT133="x","x",$AS$2-'Indicator Date hidden'!AT133)</f>
        <v>x</v>
      </c>
      <c r="AT132" s="213">
        <f>IF('Indicator Date hidden'!AU133="x","x",$AT$2-'Indicator Date hidden'!AU133)</f>
        <v>0</v>
      </c>
      <c r="AU132" s="213">
        <f>IF('Indicator Date hidden'!AV133="x","x",$AU$2-'Indicator Date hidden'!AV133)</f>
        <v>0</v>
      </c>
      <c r="AV132" s="213">
        <f>IF('Indicator Date hidden'!AW133="x","x",$AV$2-'Indicator Date hidden'!AW133)</f>
        <v>0</v>
      </c>
      <c r="AW132" s="213">
        <f>IF('Indicator Date hidden'!AX133="x","x",$AW$2-'Indicator Date hidden'!AX133)</f>
        <v>0</v>
      </c>
      <c r="AX132" s="213">
        <f>IF('Indicator Date hidden'!AY133="x","x",$AX$2-'Indicator Date hidden'!AY133)</f>
        <v>0</v>
      </c>
      <c r="AY132" s="213">
        <f>IF('Indicator Date hidden'!AZ133="x","x",$AY$2-'Indicator Date hidden'!AZ133)</f>
        <v>0</v>
      </c>
      <c r="AZ132" s="213">
        <f>IF('Indicator Date hidden'!BA133="x","x",$AZ$2-'Indicator Date hidden'!BA133)</f>
        <v>0</v>
      </c>
      <c r="BA132">
        <f t="shared" si="20"/>
        <v>16</v>
      </c>
      <c r="BB132" s="21">
        <f t="shared" si="21"/>
        <v>0.36363636363636365</v>
      </c>
      <c r="BC132">
        <f t="shared" si="22"/>
        <v>7</v>
      </c>
      <c r="BD132" s="21">
        <f t="shared" si="23"/>
        <v>0.95562709280130176</v>
      </c>
      <c r="BE132" s="283">
        <f t="shared" si="24"/>
        <v>0</v>
      </c>
    </row>
    <row r="133" spans="1:57" x14ac:dyDescent="0.35">
      <c r="A133" t="s">
        <v>8433</v>
      </c>
      <c r="B133" s="213">
        <f>IF('Indicator Date hidden'!C134="x","x",$B$2-'Indicator Date hidden'!C134)</f>
        <v>0</v>
      </c>
      <c r="C133" s="213">
        <f>IF('Indicator Date hidden'!D134="x","x",$C$2-'Indicator Date hidden'!D134)</f>
        <v>0</v>
      </c>
      <c r="D133" s="213">
        <f>IF('Indicator Date hidden'!E134="x","x",$D$2-'Indicator Date hidden'!E134)</f>
        <v>0</v>
      </c>
      <c r="E133" s="213">
        <f>IF('Indicator Date hidden'!F134="x","x",$E$2-'Indicator Date hidden'!F134)</f>
        <v>0</v>
      </c>
      <c r="F133" s="213">
        <f>IF('Indicator Date hidden'!G134="x","x",$F$2-'Indicator Date hidden'!G134)</f>
        <v>0</v>
      </c>
      <c r="G133" s="213">
        <f>IF('Indicator Date hidden'!H134="x","x",$G$2-'Indicator Date hidden'!H134)</f>
        <v>0</v>
      </c>
      <c r="H133" s="213">
        <f>IF('Indicator Date hidden'!I134="x","x",$H$2-'Indicator Date hidden'!I134)</f>
        <v>0</v>
      </c>
      <c r="I133" s="213">
        <f>IF('Indicator Date hidden'!J134="x","x",$I$2-'Indicator Date hidden'!J134)</f>
        <v>0</v>
      </c>
      <c r="J133" s="213">
        <f>IF('Indicator Date hidden'!K134="x","x",$J$2-'Indicator Date hidden'!K134)</f>
        <v>0</v>
      </c>
      <c r="K133" s="213">
        <f>IF('Indicator Date hidden'!L134="x","x",$K$2-'Indicator Date hidden'!L134)</f>
        <v>0</v>
      </c>
      <c r="L133" s="213">
        <f>IF('Indicator Date hidden'!M134="x","x",$L$2-'Indicator Date hidden'!M134)</f>
        <v>0</v>
      </c>
      <c r="M133" s="213">
        <f>IF('Indicator Date hidden'!N134="x","x",$M$2-'Indicator Date hidden'!N134)</f>
        <v>0</v>
      </c>
      <c r="N133" s="213">
        <f>IF('Indicator Date hidden'!O134="x","x",$N$2-'Indicator Date hidden'!O134)</f>
        <v>0</v>
      </c>
      <c r="O133" s="213">
        <f>IF('Indicator Date hidden'!P134="x","x",$O$2-'Indicator Date hidden'!P134)</f>
        <v>0</v>
      </c>
      <c r="P133" s="213">
        <f>IF('Indicator Date hidden'!Q134="x","x",$P$2-'Indicator Date hidden'!Q134)</f>
        <v>0</v>
      </c>
      <c r="Q133" s="213" t="str">
        <f>IF('Indicator Date hidden'!R134="x","x",$Q$2-'Indicator Date hidden'!R134)</f>
        <v>x</v>
      </c>
      <c r="R133" s="213">
        <f>IF('Indicator Date hidden'!S134="x","x",$R$2-'Indicator Date hidden'!S134)</f>
        <v>0</v>
      </c>
      <c r="S133" s="213">
        <f>IF('Indicator Date hidden'!T134="x","x",$S$2-'Indicator Date hidden'!T134)</f>
        <v>0</v>
      </c>
      <c r="T133" s="213">
        <f>IF('Indicator Date hidden'!U134="x","x",$T$2-'Indicator Date hidden'!U134)</f>
        <v>0</v>
      </c>
      <c r="U133" s="213">
        <f>IF('Indicator Date hidden'!V134="x","x",$U$2-'Indicator Date hidden'!V134)</f>
        <v>0</v>
      </c>
      <c r="V133" s="213">
        <f>IF('Indicator Date hidden'!W134="x","x",$V$2-'Indicator Date hidden'!W134)</f>
        <v>0</v>
      </c>
      <c r="W133" s="213">
        <f>IF('Indicator Date hidden'!X134="x","x",$W$2-'Indicator Date hidden'!X134)</f>
        <v>6</v>
      </c>
      <c r="X133" s="213">
        <f>IF('Indicator Date hidden'!Y134="x","x",$X$2-'Indicator Date hidden'!Y134)</f>
        <v>1</v>
      </c>
      <c r="Y133" s="213">
        <f>IF('Indicator Date hidden'!Z134="x","x",$Y$2-'Indicator Date hidden'!Z134)</f>
        <v>0</v>
      </c>
      <c r="Z133" s="213">
        <f>IF('Indicator Date hidden'!AA134="x","x",$Z$2-'Indicator Date hidden'!AA134)</f>
        <v>0</v>
      </c>
      <c r="AA133" s="213">
        <f>IF('Indicator Date hidden'!AB134="x","x",$AA$2-'Indicator Date hidden'!AB134)</f>
        <v>0</v>
      </c>
      <c r="AB133" s="213">
        <f>IF('Indicator Date hidden'!AC134="x","x",$AB$2-'Indicator Date hidden'!AC134)</f>
        <v>0</v>
      </c>
      <c r="AC133" s="213">
        <f>IF('Indicator Date hidden'!AD134="x","x",$AC$2-'Indicator Date hidden'!AD134)</f>
        <v>0</v>
      </c>
      <c r="AD133" s="213">
        <f>IF('Indicator Date hidden'!AE134="x","x",$AD$2-'Indicator Date hidden'!AE134)</f>
        <v>0</v>
      </c>
      <c r="AE133" s="213">
        <f>IF('Indicator Date hidden'!AF134="x","x",$AE$2-'Indicator Date hidden'!AF134)</f>
        <v>0</v>
      </c>
      <c r="AF133" s="213">
        <f>IF('Indicator Date hidden'!AG134="x","x",$AF$2-'Indicator Date hidden'!AG134)</f>
        <v>0</v>
      </c>
      <c r="AG133" s="213">
        <f>IF('Indicator Date hidden'!AH134="x","x",$AG$2-'Indicator Date hidden'!AH134)</f>
        <v>0</v>
      </c>
      <c r="AH133" s="213">
        <f>IF('Indicator Date hidden'!AI134="x","x",$AH$2-'Indicator Date hidden'!AI134)</f>
        <v>0</v>
      </c>
      <c r="AI133" s="213">
        <f>IF('Indicator Date hidden'!AJ134="x","x",$AI$2-'Indicator Date hidden'!AJ134)</f>
        <v>0</v>
      </c>
      <c r="AJ133" s="213" t="str">
        <f>IF('Indicator Date hidden'!AK134="x","x",$AJ$2-'Indicator Date hidden'!AK134)</f>
        <v>x</v>
      </c>
      <c r="AK133" s="213">
        <f>IF('Indicator Date hidden'!AL134="x","x",$AK$2-'Indicator Date hidden'!AL134)</f>
        <v>1</v>
      </c>
      <c r="AL133" s="213">
        <f>IF('Indicator Date hidden'!AM134="x","x",$AL$2-'Indicator Date hidden'!AM134)</f>
        <v>0</v>
      </c>
      <c r="AM133" s="213">
        <f>IF('Indicator Date hidden'!AN134="x","x",$AM$2-'Indicator Date hidden'!AN134)</f>
        <v>0</v>
      </c>
      <c r="AN133" s="213">
        <f>IF('Indicator Date hidden'!AO134="x","x",$AN$2-'Indicator Date hidden'!AO134)</f>
        <v>0</v>
      </c>
      <c r="AO133" s="213">
        <f>IF('Indicator Date hidden'!AP134="x","x",$AO$2-'Indicator Date hidden'!AP134)</f>
        <v>0</v>
      </c>
      <c r="AP133" s="213">
        <f>IF('Indicator Date hidden'!AQ134="x","x",$AP$2-'Indicator Date hidden'!AQ134)</f>
        <v>0</v>
      </c>
      <c r="AQ133" s="213">
        <f>IF('Indicator Date hidden'!AR134="x","x",$AQ$2-'Indicator Date hidden'!AR134)</f>
        <v>4</v>
      </c>
      <c r="AR133" s="213">
        <f>IF('Indicator Date hidden'!AS134="x","x",$AR$2-'Indicator Date hidden'!AS134)</f>
        <v>0</v>
      </c>
      <c r="AS133" s="213">
        <f>IF('Indicator Date hidden'!AT134="x","x",$AS$2-'Indicator Date hidden'!AT134)</f>
        <v>0</v>
      </c>
      <c r="AT133" s="213">
        <f>IF('Indicator Date hidden'!AU134="x","x",$AT$2-'Indicator Date hidden'!AU134)</f>
        <v>0</v>
      </c>
      <c r="AU133" s="213">
        <f>IF('Indicator Date hidden'!AV134="x","x",$AU$2-'Indicator Date hidden'!AV134)</f>
        <v>4</v>
      </c>
      <c r="AV133" s="213">
        <f>IF('Indicator Date hidden'!AW134="x","x",$AV$2-'Indicator Date hidden'!AW134)</f>
        <v>0</v>
      </c>
      <c r="AW133" s="213">
        <f>IF('Indicator Date hidden'!AX134="x","x",$AW$2-'Indicator Date hidden'!AX134)</f>
        <v>0</v>
      </c>
      <c r="AX133" s="213">
        <f>IF('Indicator Date hidden'!AY134="x","x",$AX$2-'Indicator Date hidden'!AY134)</f>
        <v>0</v>
      </c>
      <c r="AY133" s="213">
        <f>IF('Indicator Date hidden'!AZ134="x","x",$AY$2-'Indicator Date hidden'!AZ134)</f>
        <v>0</v>
      </c>
      <c r="AZ133" s="213">
        <f>IF('Indicator Date hidden'!BA134="x","x",$AZ$2-'Indicator Date hidden'!BA134)</f>
        <v>0</v>
      </c>
      <c r="BA133">
        <f t="shared" si="20"/>
        <v>16</v>
      </c>
      <c r="BB133" s="21">
        <f t="shared" si="21"/>
        <v>0.32653061224489793</v>
      </c>
      <c r="BC133">
        <f t="shared" si="22"/>
        <v>5</v>
      </c>
      <c r="BD133" s="21">
        <f t="shared" si="23"/>
        <v>1.1497604915104713</v>
      </c>
      <c r="BE133" s="283">
        <f t="shared" si="24"/>
        <v>0</v>
      </c>
    </row>
    <row r="134" spans="1:57" x14ac:dyDescent="0.35">
      <c r="A134" t="s">
        <v>8439</v>
      </c>
      <c r="B134" s="213">
        <f>IF('Indicator Date hidden'!C135="x","x",$B$2-'Indicator Date hidden'!C135)</f>
        <v>0</v>
      </c>
      <c r="C134" s="213">
        <f>IF('Indicator Date hidden'!D135="x","x",$C$2-'Indicator Date hidden'!D135)</f>
        <v>0</v>
      </c>
      <c r="D134" s="213">
        <f>IF('Indicator Date hidden'!E135="x","x",$D$2-'Indicator Date hidden'!E135)</f>
        <v>0</v>
      </c>
      <c r="E134" s="213">
        <f>IF('Indicator Date hidden'!F135="x","x",$E$2-'Indicator Date hidden'!F135)</f>
        <v>0</v>
      </c>
      <c r="F134" s="213">
        <f>IF('Indicator Date hidden'!G135="x","x",$F$2-'Indicator Date hidden'!G135)</f>
        <v>0</v>
      </c>
      <c r="G134" s="213">
        <f>IF('Indicator Date hidden'!H135="x","x",$G$2-'Indicator Date hidden'!H135)</f>
        <v>0</v>
      </c>
      <c r="H134" s="213">
        <f>IF('Indicator Date hidden'!I135="x","x",$H$2-'Indicator Date hidden'!I135)</f>
        <v>0</v>
      </c>
      <c r="I134" s="213">
        <f>IF('Indicator Date hidden'!J135="x","x",$I$2-'Indicator Date hidden'!J135)</f>
        <v>0</v>
      </c>
      <c r="J134" s="213">
        <f>IF('Indicator Date hidden'!K135="x","x",$J$2-'Indicator Date hidden'!K135)</f>
        <v>0</v>
      </c>
      <c r="K134" s="213">
        <f>IF('Indicator Date hidden'!L135="x","x",$K$2-'Indicator Date hidden'!L135)</f>
        <v>0</v>
      </c>
      <c r="L134" s="213">
        <f>IF('Indicator Date hidden'!M135="x","x",$L$2-'Indicator Date hidden'!M135)</f>
        <v>0</v>
      </c>
      <c r="M134" s="213">
        <f>IF('Indicator Date hidden'!N135="x","x",$M$2-'Indicator Date hidden'!N135)</f>
        <v>0</v>
      </c>
      <c r="N134" s="213">
        <f>IF('Indicator Date hidden'!O135="x","x",$N$2-'Indicator Date hidden'!O135)</f>
        <v>0</v>
      </c>
      <c r="O134" s="213">
        <f>IF('Indicator Date hidden'!P135="x","x",$O$2-'Indicator Date hidden'!P135)</f>
        <v>0</v>
      </c>
      <c r="P134" s="213">
        <f>IF('Indicator Date hidden'!Q135="x","x",$P$2-'Indicator Date hidden'!Q135)</f>
        <v>0</v>
      </c>
      <c r="Q134" s="213" t="str">
        <f>IF('Indicator Date hidden'!R135="x","x",$Q$2-'Indicator Date hidden'!R135)</f>
        <v>x</v>
      </c>
      <c r="R134" s="213">
        <f>IF('Indicator Date hidden'!S135="x","x",$R$2-'Indicator Date hidden'!S135)</f>
        <v>0</v>
      </c>
      <c r="S134" s="213">
        <f>IF('Indicator Date hidden'!T135="x","x",$S$2-'Indicator Date hidden'!T135)</f>
        <v>0</v>
      </c>
      <c r="T134" s="213">
        <f>IF('Indicator Date hidden'!U135="x","x",$T$2-'Indicator Date hidden'!U135)</f>
        <v>0</v>
      </c>
      <c r="U134" s="213">
        <f>IF('Indicator Date hidden'!V135="x","x",$U$2-'Indicator Date hidden'!V135)</f>
        <v>0</v>
      </c>
      <c r="V134" s="213">
        <f>IF('Indicator Date hidden'!W135="x","x",$V$2-'Indicator Date hidden'!W135)</f>
        <v>0</v>
      </c>
      <c r="W134" s="213">
        <f>IF('Indicator Date hidden'!X135="x","x",$W$2-'Indicator Date hidden'!X135)</f>
        <v>3</v>
      </c>
      <c r="X134" s="213">
        <f>IF('Indicator Date hidden'!Y135="x","x",$X$2-'Indicator Date hidden'!Y135)</f>
        <v>4</v>
      </c>
      <c r="Y134" s="213">
        <f>IF('Indicator Date hidden'!Z135="x","x",$Y$2-'Indicator Date hidden'!Z135)</f>
        <v>0</v>
      </c>
      <c r="Z134" s="213">
        <f>IF('Indicator Date hidden'!AA135="x","x",$Z$2-'Indicator Date hidden'!AA135)</f>
        <v>0</v>
      </c>
      <c r="AA134" s="213">
        <f>IF('Indicator Date hidden'!AB135="x","x",$AA$2-'Indicator Date hidden'!AB135)</f>
        <v>0</v>
      </c>
      <c r="AB134" s="213">
        <f>IF('Indicator Date hidden'!AC135="x","x",$AB$2-'Indicator Date hidden'!AC135)</f>
        <v>0</v>
      </c>
      <c r="AC134" s="213">
        <f>IF('Indicator Date hidden'!AD135="x","x",$AC$2-'Indicator Date hidden'!AD135)</f>
        <v>0</v>
      </c>
      <c r="AD134" s="213">
        <f>IF('Indicator Date hidden'!AE135="x","x",$AD$2-'Indicator Date hidden'!AE135)</f>
        <v>0</v>
      </c>
      <c r="AE134" s="213">
        <f>IF('Indicator Date hidden'!AF135="x","x",$AE$2-'Indicator Date hidden'!AF135)</f>
        <v>0</v>
      </c>
      <c r="AF134" s="213">
        <f>IF('Indicator Date hidden'!AG135="x","x",$AF$2-'Indicator Date hidden'!AG135)</f>
        <v>4</v>
      </c>
      <c r="AG134" s="213">
        <f>IF('Indicator Date hidden'!AH135="x","x",$AG$2-'Indicator Date hidden'!AH135)</f>
        <v>0</v>
      </c>
      <c r="AH134" s="213">
        <f>IF('Indicator Date hidden'!AI135="x","x",$AH$2-'Indicator Date hidden'!AI135)</f>
        <v>0</v>
      </c>
      <c r="AI134" s="213">
        <f>IF('Indicator Date hidden'!AJ135="x","x",$AI$2-'Indicator Date hidden'!AJ135)</f>
        <v>0</v>
      </c>
      <c r="AJ134" s="213">
        <f>IF('Indicator Date hidden'!AK135="x","x",$AJ$2-'Indicator Date hidden'!AK135)</f>
        <v>1</v>
      </c>
      <c r="AK134" s="213">
        <f>IF('Indicator Date hidden'!AL135="x","x",$AK$2-'Indicator Date hidden'!AL135)</f>
        <v>1</v>
      </c>
      <c r="AL134" s="213">
        <f>IF('Indicator Date hidden'!AM135="x","x",$AL$2-'Indicator Date hidden'!AM135)</f>
        <v>0</v>
      </c>
      <c r="AM134" s="213">
        <f>IF('Indicator Date hidden'!AN135="x","x",$AM$2-'Indicator Date hidden'!AN135)</f>
        <v>0</v>
      </c>
      <c r="AN134" s="213">
        <f>IF('Indicator Date hidden'!AO135="x","x",$AN$2-'Indicator Date hidden'!AO135)</f>
        <v>0</v>
      </c>
      <c r="AO134" s="213" t="str">
        <f>IF('Indicator Date hidden'!AP135="x","x",$AO$2-'Indicator Date hidden'!AP135)</f>
        <v>x</v>
      </c>
      <c r="AP134" s="213" t="str">
        <f>IF('Indicator Date hidden'!AQ135="x","x",$AP$2-'Indicator Date hidden'!AQ135)</f>
        <v>x</v>
      </c>
      <c r="AQ134" s="213">
        <f>IF('Indicator Date hidden'!AR135="x","x",$AQ$2-'Indicator Date hidden'!AR135)</f>
        <v>4</v>
      </c>
      <c r="AR134" s="213">
        <f>IF('Indicator Date hidden'!AS135="x","x",$AR$2-'Indicator Date hidden'!AS135)</f>
        <v>0</v>
      </c>
      <c r="AS134" s="213">
        <f>IF('Indicator Date hidden'!AT135="x","x",$AS$2-'Indicator Date hidden'!AT135)</f>
        <v>0</v>
      </c>
      <c r="AT134" s="213">
        <f>IF('Indicator Date hidden'!AU135="x","x",$AT$2-'Indicator Date hidden'!AU135)</f>
        <v>0</v>
      </c>
      <c r="AU134" s="213">
        <f>IF('Indicator Date hidden'!AV135="x","x",$AU$2-'Indicator Date hidden'!AV135)</f>
        <v>1</v>
      </c>
      <c r="AV134" s="213">
        <f>IF('Indicator Date hidden'!AW135="x","x",$AV$2-'Indicator Date hidden'!AW135)</f>
        <v>0</v>
      </c>
      <c r="AW134" s="213">
        <f>IF('Indicator Date hidden'!AX135="x","x",$AW$2-'Indicator Date hidden'!AX135)</f>
        <v>0</v>
      </c>
      <c r="AX134" s="213">
        <f>IF('Indicator Date hidden'!AY135="x","x",$AX$2-'Indicator Date hidden'!AY135)</f>
        <v>0</v>
      </c>
      <c r="AY134" s="213">
        <f>IF('Indicator Date hidden'!AZ135="x","x",$AY$2-'Indicator Date hidden'!AZ135)</f>
        <v>0</v>
      </c>
      <c r="AZ134" s="213">
        <f>IF('Indicator Date hidden'!BA135="x","x",$AZ$2-'Indicator Date hidden'!BA135)</f>
        <v>0</v>
      </c>
      <c r="BA134">
        <f t="shared" si="20"/>
        <v>18</v>
      </c>
      <c r="BB134" s="21">
        <f t="shared" si="21"/>
        <v>0.375</v>
      </c>
      <c r="BC134">
        <f t="shared" si="22"/>
        <v>7</v>
      </c>
      <c r="BD134" s="21">
        <f t="shared" si="23"/>
        <v>1.0532687216470449</v>
      </c>
      <c r="BE134" s="283">
        <f t="shared" si="24"/>
        <v>0</v>
      </c>
    </row>
    <row r="135" spans="1:57" x14ac:dyDescent="0.35">
      <c r="A135" t="s">
        <v>8445</v>
      </c>
      <c r="B135" s="213">
        <f>IF('Indicator Date hidden'!C136="x","x",$B$2-'Indicator Date hidden'!C136)</f>
        <v>0</v>
      </c>
      <c r="C135" s="213">
        <f>IF('Indicator Date hidden'!D136="x","x",$C$2-'Indicator Date hidden'!D136)</f>
        <v>0</v>
      </c>
      <c r="D135" s="213">
        <f>IF('Indicator Date hidden'!E136="x","x",$D$2-'Indicator Date hidden'!E136)</f>
        <v>0</v>
      </c>
      <c r="E135" s="213">
        <f>IF('Indicator Date hidden'!F136="x","x",$E$2-'Indicator Date hidden'!F136)</f>
        <v>0</v>
      </c>
      <c r="F135" s="213">
        <f>IF('Indicator Date hidden'!G136="x","x",$F$2-'Indicator Date hidden'!G136)</f>
        <v>0</v>
      </c>
      <c r="G135" s="213">
        <f>IF('Indicator Date hidden'!H136="x","x",$G$2-'Indicator Date hidden'!H136)</f>
        <v>0</v>
      </c>
      <c r="H135" s="213">
        <f>IF('Indicator Date hidden'!I136="x","x",$H$2-'Indicator Date hidden'!I136)</f>
        <v>0</v>
      </c>
      <c r="I135" s="213">
        <f>IF('Indicator Date hidden'!J136="x","x",$I$2-'Indicator Date hidden'!J136)</f>
        <v>0</v>
      </c>
      <c r="J135" s="213">
        <f>IF('Indicator Date hidden'!K136="x","x",$J$2-'Indicator Date hidden'!K136)</f>
        <v>0</v>
      </c>
      <c r="K135" s="213">
        <f>IF('Indicator Date hidden'!L136="x","x",$K$2-'Indicator Date hidden'!L136)</f>
        <v>0</v>
      </c>
      <c r="L135" s="213">
        <f>IF('Indicator Date hidden'!M136="x","x",$L$2-'Indicator Date hidden'!M136)</f>
        <v>0</v>
      </c>
      <c r="M135" s="213">
        <f>IF('Indicator Date hidden'!N136="x","x",$M$2-'Indicator Date hidden'!N136)</f>
        <v>0</v>
      </c>
      <c r="N135" s="213">
        <f>IF('Indicator Date hidden'!O136="x","x",$N$2-'Indicator Date hidden'!O136)</f>
        <v>0</v>
      </c>
      <c r="O135" s="213">
        <f>IF('Indicator Date hidden'!P136="x","x",$O$2-'Indicator Date hidden'!P136)</f>
        <v>0</v>
      </c>
      <c r="P135" s="213">
        <f>IF('Indicator Date hidden'!Q136="x","x",$P$2-'Indicator Date hidden'!Q136)</f>
        <v>0</v>
      </c>
      <c r="Q135" s="213" t="str">
        <f>IF('Indicator Date hidden'!R136="x","x",$Q$2-'Indicator Date hidden'!R136)</f>
        <v>x</v>
      </c>
      <c r="R135" s="213">
        <f>IF('Indicator Date hidden'!S136="x","x",$R$2-'Indicator Date hidden'!S136)</f>
        <v>0</v>
      </c>
      <c r="S135" s="213">
        <f>IF('Indicator Date hidden'!T136="x","x",$S$2-'Indicator Date hidden'!T136)</f>
        <v>0</v>
      </c>
      <c r="T135" s="213">
        <f>IF('Indicator Date hidden'!U136="x","x",$T$2-'Indicator Date hidden'!U136)</f>
        <v>0</v>
      </c>
      <c r="U135" s="213">
        <f>IF('Indicator Date hidden'!V136="x","x",$U$2-'Indicator Date hidden'!V136)</f>
        <v>0</v>
      </c>
      <c r="V135" s="213">
        <f>IF('Indicator Date hidden'!W136="x","x",$V$2-'Indicator Date hidden'!W136)</f>
        <v>0</v>
      </c>
      <c r="W135" s="213">
        <f>IF('Indicator Date hidden'!X136="x","x",$W$2-'Indicator Date hidden'!X136)</f>
        <v>2</v>
      </c>
      <c r="X135" s="213">
        <f>IF('Indicator Date hidden'!Y136="x","x",$X$2-'Indicator Date hidden'!Y136)</f>
        <v>2</v>
      </c>
      <c r="Y135" s="213">
        <f>IF('Indicator Date hidden'!Z136="x","x",$Y$2-'Indicator Date hidden'!Z136)</f>
        <v>0</v>
      </c>
      <c r="Z135" s="213">
        <f>IF('Indicator Date hidden'!AA136="x","x",$Z$2-'Indicator Date hidden'!AA136)</f>
        <v>0</v>
      </c>
      <c r="AA135" s="213">
        <f>IF('Indicator Date hidden'!AB136="x","x",$AA$2-'Indicator Date hidden'!AB136)</f>
        <v>0</v>
      </c>
      <c r="AB135" s="213">
        <f>IF('Indicator Date hidden'!AC136="x","x",$AB$2-'Indicator Date hidden'!AC136)</f>
        <v>0</v>
      </c>
      <c r="AC135" s="213">
        <f>IF('Indicator Date hidden'!AD136="x","x",$AC$2-'Indicator Date hidden'!AD136)</f>
        <v>0</v>
      </c>
      <c r="AD135" s="213">
        <f>IF('Indicator Date hidden'!AE136="x","x",$AD$2-'Indicator Date hidden'!AE136)</f>
        <v>0</v>
      </c>
      <c r="AE135" s="213">
        <f>IF('Indicator Date hidden'!AF136="x","x",$AE$2-'Indicator Date hidden'!AF136)</f>
        <v>0</v>
      </c>
      <c r="AF135" s="213">
        <f>IF('Indicator Date hidden'!AG136="x","x",$AF$2-'Indicator Date hidden'!AG136)</f>
        <v>0</v>
      </c>
      <c r="AG135" s="213">
        <f>IF('Indicator Date hidden'!AH136="x","x",$AG$2-'Indicator Date hidden'!AH136)</f>
        <v>0</v>
      </c>
      <c r="AH135" s="213">
        <f>IF('Indicator Date hidden'!AI136="x","x",$AH$2-'Indicator Date hidden'!AI136)</f>
        <v>0</v>
      </c>
      <c r="AI135" s="213">
        <f>IF('Indicator Date hidden'!AJ136="x","x",$AI$2-'Indicator Date hidden'!AJ136)</f>
        <v>0</v>
      </c>
      <c r="AJ135" s="213" t="str">
        <f>IF('Indicator Date hidden'!AK136="x","x",$AJ$2-'Indicator Date hidden'!AK136)</f>
        <v>x</v>
      </c>
      <c r="AK135" s="213">
        <f>IF('Indicator Date hidden'!AL136="x","x",$AK$2-'Indicator Date hidden'!AL136)</f>
        <v>1</v>
      </c>
      <c r="AL135" s="213">
        <f>IF('Indicator Date hidden'!AM136="x","x",$AL$2-'Indicator Date hidden'!AM136)</f>
        <v>0</v>
      </c>
      <c r="AM135" s="213">
        <f>IF('Indicator Date hidden'!AN136="x","x",$AM$2-'Indicator Date hidden'!AN136)</f>
        <v>0</v>
      </c>
      <c r="AN135" s="213">
        <f>IF('Indicator Date hidden'!AO136="x","x",$AN$2-'Indicator Date hidden'!AO136)</f>
        <v>0</v>
      </c>
      <c r="AO135" s="213">
        <f>IF('Indicator Date hidden'!AP136="x","x",$AO$2-'Indicator Date hidden'!AP136)</f>
        <v>1</v>
      </c>
      <c r="AP135" s="213">
        <f>IF('Indicator Date hidden'!AQ136="x","x",$AP$2-'Indicator Date hidden'!AQ136)</f>
        <v>1</v>
      </c>
      <c r="AQ135" s="213">
        <f>IF('Indicator Date hidden'!AR136="x","x",$AQ$2-'Indicator Date hidden'!AR136)</f>
        <v>6</v>
      </c>
      <c r="AR135" s="213">
        <f>IF('Indicator Date hidden'!AS136="x","x",$AR$2-'Indicator Date hidden'!AS136)</f>
        <v>0</v>
      </c>
      <c r="AS135" s="213">
        <f>IF('Indicator Date hidden'!AT136="x","x",$AS$2-'Indicator Date hidden'!AT136)</f>
        <v>0</v>
      </c>
      <c r="AT135" s="213">
        <f>IF('Indicator Date hidden'!AU136="x","x",$AT$2-'Indicator Date hidden'!AU136)</f>
        <v>0</v>
      </c>
      <c r="AU135" s="213">
        <f>IF('Indicator Date hidden'!AV136="x","x",$AU$2-'Indicator Date hidden'!AV136)</f>
        <v>0</v>
      </c>
      <c r="AV135" s="213">
        <f>IF('Indicator Date hidden'!AW136="x","x",$AV$2-'Indicator Date hidden'!AW136)</f>
        <v>0</v>
      </c>
      <c r="AW135" s="213">
        <f>IF('Indicator Date hidden'!AX136="x","x",$AW$2-'Indicator Date hidden'!AX136)</f>
        <v>0</v>
      </c>
      <c r="AX135" s="213">
        <f>IF('Indicator Date hidden'!AY136="x","x",$AX$2-'Indicator Date hidden'!AY136)</f>
        <v>0</v>
      </c>
      <c r="AY135" s="213">
        <f>IF('Indicator Date hidden'!AZ136="x","x",$AY$2-'Indicator Date hidden'!AZ136)</f>
        <v>0</v>
      </c>
      <c r="AZ135" s="213">
        <f>IF('Indicator Date hidden'!BA136="x","x",$AZ$2-'Indicator Date hidden'!BA136)</f>
        <v>0</v>
      </c>
      <c r="BA135">
        <f t="shared" si="20"/>
        <v>13</v>
      </c>
      <c r="BB135" s="21">
        <f t="shared" si="21"/>
        <v>0.26530612244897961</v>
      </c>
      <c r="BC135">
        <f t="shared" si="22"/>
        <v>6</v>
      </c>
      <c r="BD135" s="21">
        <f t="shared" si="23"/>
        <v>0.94275995611845698</v>
      </c>
      <c r="BE135" s="283">
        <f t="shared" si="24"/>
        <v>0</v>
      </c>
    </row>
    <row r="136" spans="1:57" x14ac:dyDescent="0.35">
      <c r="A136" t="s">
        <v>8434</v>
      </c>
      <c r="B136" s="213">
        <f>IF('Indicator Date hidden'!C137="x","x",$B$2-'Indicator Date hidden'!C137)</f>
        <v>0</v>
      </c>
      <c r="C136" s="213">
        <f>IF('Indicator Date hidden'!D137="x","x",$C$2-'Indicator Date hidden'!D137)</f>
        <v>0</v>
      </c>
      <c r="D136" s="213">
        <f>IF('Indicator Date hidden'!E137="x","x",$D$2-'Indicator Date hidden'!E137)</f>
        <v>0</v>
      </c>
      <c r="E136" s="213">
        <f>IF('Indicator Date hidden'!F137="x","x",$E$2-'Indicator Date hidden'!F137)</f>
        <v>0</v>
      </c>
      <c r="F136" s="213">
        <f>IF('Indicator Date hidden'!G137="x","x",$F$2-'Indicator Date hidden'!G137)</f>
        <v>0</v>
      </c>
      <c r="G136" s="213">
        <f>IF('Indicator Date hidden'!H137="x","x",$G$2-'Indicator Date hidden'!H137)</f>
        <v>0</v>
      </c>
      <c r="H136" s="213">
        <f>IF('Indicator Date hidden'!I137="x","x",$H$2-'Indicator Date hidden'!I137)</f>
        <v>0</v>
      </c>
      <c r="I136" s="213">
        <f>IF('Indicator Date hidden'!J137="x","x",$I$2-'Indicator Date hidden'!J137)</f>
        <v>0</v>
      </c>
      <c r="J136" s="213">
        <f>IF('Indicator Date hidden'!K137="x","x",$J$2-'Indicator Date hidden'!K137)</f>
        <v>0</v>
      </c>
      <c r="K136" s="213">
        <f>IF('Indicator Date hidden'!L137="x","x",$K$2-'Indicator Date hidden'!L137)</f>
        <v>0</v>
      </c>
      <c r="L136" s="213">
        <f>IF('Indicator Date hidden'!M137="x","x",$L$2-'Indicator Date hidden'!M137)</f>
        <v>0</v>
      </c>
      <c r="M136" s="213">
        <f>IF('Indicator Date hidden'!N137="x","x",$M$2-'Indicator Date hidden'!N137)</f>
        <v>0</v>
      </c>
      <c r="N136" s="213">
        <f>IF('Indicator Date hidden'!O137="x","x",$N$2-'Indicator Date hidden'!O137)</f>
        <v>0</v>
      </c>
      <c r="O136" s="213">
        <f>IF('Indicator Date hidden'!P137="x","x",$O$2-'Indicator Date hidden'!P137)</f>
        <v>0</v>
      </c>
      <c r="P136" s="213">
        <f>IF('Indicator Date hidden'!Q137="x","x",$P$2-'Indicator Date hidden'!Q137)</f>
        <v>0</v>
      </c>
      <c r="Q136" s="213">
        <f>IF('Indicator Date hidden'!R137="x","x",$Q$2-'Indicator Date hidden'!R137)</f>
        <v>2</v>
      </c>
      <c r="R136" s="213">
        <f>IF('Indicator Date hidden'!S137="x","x",$R$2-'Indicator Date hidden'!S137)</f>
        <v>0</v>
      </c>
      <c r="S136" s="213">
        <f>IF('Indicator Date hidden'!T137="x","x",$S$2-'Indicator Date hidden'!T137)</f>
        <v>0</v>
      </c>
      <c r="T136" s="213">
        <f>IF('Indicator Date hidden'!U137="x","x",$T$2-'Indicator Date hidden'!U137)</f>
        <v>0</v>
      </c>
      <c r="U136" s="213">
        <f>IF('Indicator Date hidden'!V137="x","x",$U$2-'Indicator Date hidden'!V137)</f>
        <v>0</v>
      </c>
      <c r="V136" s="213">
        <f>IF('Indicator Date hidden'!W137="x","x",$V$2-'Indicator Date hidden'!W137)</f>
        <v>0</v>
      </c>
      <c r="W136" s="213">
        <f>IF('Indicator Date hidden'!X137="x","x",$W$2-'Indicator Date hidden'!X137)</f>
        <v>2</v>
      </c>
      <c r="X136" s="213">
        <f>IF('Indicator Date hidden'!Y137="x","x",$X$2-'Indicator Date hidden'!Y137)</f>
        <v>2</v>
      </c>
      <c r="Y136" s="213">
        <f>IF('Indicator Date hidden'!Z137="x","x",$Y$2-'Indicator Date hidden'!Z137)</f>
        <v>0</v>
      </c>
      <c r="Z136" s="213">
        <f>IF('Indicator Date hidden'!AA137="x","x",$Z$2-'Indicator Date hidden'!AA137)</f>
        <v>0</v>
      </c>
      <c r="AA136" s="213">
        <f>IF('Indicator Date hidden'!AB137="x","x",$AA$2-'Indicator Date hidden'!AB137)</f>
        <v>0</v>
      </c>
      <c r="AB136" s="213">
        <f>IF('Indicator Date hidden'!AC137="x","x",$AB$2-'Indicator Date hidden'!AC137)</f>
        <v>0</v>
      </c>
      <c r="AC136" s="213">
        <f>IF('Indicator Date hidden'!AD137="x","x",$AC$2-'Indicator Date hidden'!AD137)</f>
        <v>0</v>
      </c>
      <c r="AD136" s="213">
        <f>IF('Indicator Date hidden'!AE137="x","x",$AD$2-'Indicator Date hidden'!AE137)</f>
        <v>0</v>
      </c>
      <c r="AE136" s="213">
        <f>IF('Indicator Date hidden'!AF137="x","x",$AE$2-'Indicator Date hidden'!AF137)</f>
        <v>0</v>
      </c>
      <c r="AF136" s="213">
        <f>IF('Indicator Date hidden'!AG137="x","x",$AF$2-'Indicator Date hidden'!AG137)</f>
        <v>0</v>
      </c>
      <c r="AG136" s="213">
        <f>IF('Indicator Date hidden'!AH137="x","x",$AG$2-'Indicator Date hidden'!AH137)</f>
        <v>0</v>
      </c>
      <c r="AH136" s="213">
        <f>IF('Indicator Date hidden'!AI137="x","x",$AH$2-'Indicator Date hidden'!AI137)</f>
        <v>0</v>
      </c>
      <c r="AI136" s="213">
        <f>IF('Indicator Date hidden'!AJ137="x","x",$AI$2-'Indicator Date hidden'!AJ137)</f>
        <v>0</v>
      </c>
      <c r="AJ136" s="213">
        <f>IF('Indicator Date hidden'!AK137="x","x",$AJ$2-'Indicator Date hidden'!AK137)</f>
        <v>1</v>
      </c>
      <c r="AK136" s="213">
        <f>IF('Indicator Date hidden'!AL137="x","x",$AK$2-'Indicator Date hidden'!AL137)</f>
        <v>1</v>
      </c>
      <c r="AL136" s="213">
        <f>IF('Indicator Date hidden'!AM137="x","x",$AL$2-'Indicator Date hidden'!AM137)</f>
        <v>0</v>
      </c>
      <c r="AM136" s="213">
        <f>IF('Indicator Date hidden'!AN137="x","x",$AM$2-'Indicator Date hidden'!AN137)</f>
        <v>0</v>
      </c>
      <c r="AN136" s="213">
        <f>IF('Indicator Date hidden'!AO137="x","x",$AN$2-'Indicator Date hidden'!AO137)</f>
        <v>0</v>
      </c>
      <c r="AO136" s="213">
        <f>IF('Indicator Date hidden'!AP137="x","x",$AO$2-'Indicator Date hidden'!AP137)</f>
        <v>0</v>
      </c>
      <c r="AP136" s="213">
        <f>IF('Indicator Date hidden'!AQ137="x","x",$AP$2-'Indicator Date hidden'!AQ137)</f>
        <v>0</v>
      </c>
      <c r="AQ136" s="213">
        <f>IF('Indicator Date hidden'!AR137="x","x",$AQ$2-'Indicator Date hidden'!AR137)</f>
        <v>0</v>
      </c>
      <c r="AR136" s="213">
        <f>IF('Indicator Date hidden'!AS137="x","x",$AR$2-'Indicator Date hidden'!AS137)</f>
        <v>0</v>
      </c>
      <c r="AS136" s="213">
        <f>IF('Indicator Date hidden'!AT137="x","x",$AS$2-'Indicator Date hidden'!AT137)</f>
        <v>0</v>
      </c>
      <c r="AT136" s="213">
        <f>IF('Indicator Date hidden'!AU137="x","x",$AT$2-'Indicator Date hidden'!AU137)</f>
        <v>0</v>
      </c>
      <c r="AU136" s="213">
        <f>IF('Indicator Date hidden'!AV137="x","x",$AU$2-'Indicator Date hidden'!AV137)</f>
        <v>2</v>
      </c>
      <c r="AV136" s="213">
        <f>IF('Indicator Date hidden'!AW137="x","x",$AV$2-'Indicator Date hidden'!AW137)</f>
        <v>0</v>
      </c>
      <c r="AW136" s="213">
        <f>IF('Indicator Date hidden'!AX137="x","x",$AW$2-'Indicator Date hidden'!AX137)</f>
        <v>0</v>
      </c>
      <c r="AX136" s="213">
        <f>IF('Indicator Date hidden'!AY137="x","x",$AX$2-'Indicator Date hidden'!AY137)</f>
        <v>0</v>
      </c>
      <c r="AY136" s="213">
        <f>IF('Indicator Date hidden'!AZ137="x","x",$AY$2-'Indicator Date hidden'!AZ137)</f>
        <v>0</v>
      </c>
      <c r="AZ136" s="213">
        <f>IF('Indicator Date hidden'!BA137="x","x",$AZ$2-'Indicator Date hidden'!BA137)</f>
        <v>0</v>
      </c>
      <c r="BA136">
        <f t="shared" si="20"/>
        <v>10</v>
      </c>
      <c r="BB136" s="21">
        <f t="shared" si="21"/>
        <v>0.19607843137254902</v>
      </c>
      <c r="BC136">
        <f t="shared" si="22"/>
        <v>6</v>
      </c>
      <c r="BD136" s="21">
        <f t="shared" si="23"/>
        <v>0.56079802533627809</v>
      </c>
      <c r="BE136" s="283">
        <f t="shared" si="24"/>
        <v>0</v>
      </c>
    </row>
    <row r="137" spans="1:57" x14ac:dyDescent="0.35">
      <c r="A137" t="s">
        <v>8435</v>
      </c>
      <c r="B137" s="213">
        <f>IF('Indicator Date hidden'!C138="x","x",$B$2-'Indicator Date hidden'!C138)</f>
        <v>0</v>
      </c>
      <c r="C137" s="213">
        <f>IF('Indicator Date hidden'!D138="x","x",$C$2-'Indicator Date hidden'!D138)</f>
        <v>0</v>
      </c>
      <c r="D137" s="213">
        <f>IF('Indicator Date hidden'!E138="x","x",$D$2-'Indicator Date hidden'!E138)</f>
        <v>0</v>
      </c>
      <c r="E137" s="213">
        <f>IF('Indicator Date hidden'!F138="x","x",$E$2-'Indicator Date hidden'!F138)</f>
        <v>0</v>
      </c>
      <c r="F137" s="213">
        <f>IF('Indicator Date hidden'!G138="x","x",$F$2-'Indicator Date hidden'!G138)</f>
        <v>0</v>
      </c>
      <c r="G137" s="213">
        <f>IF('Indicator Date hidden'!H138="x","x",$G$2-'Indicator Date hidden'!H138)</f>
        <v>0</v>
      </c>
      <c r="H137" s="213">
        <f>IF('Indicator Date hidden'!I138="x","x",$H$2-'Indicator Date hidden'!I138)</f>
        <v>0</v>
      </c>
      <c r="I137" s="213">
        <f>IF('Indicator Date hidden'!J138="x","x",$I$2-'Indicator Date hidden'!J138)</f>
        <v>0</v>
      </c>
      <c r="J137" s="213">
        <f>IF('Indicator Date hidden'!K138="x","x",$J$2-'Indicator Date hidden'!K138)</f>
        <v>0</v>
      </c>
      <c r="K137" s="213">
        <f>IF('Indicator Date hidden'!L138="x","x",$K$2-'Indicator Date hidden'!L138)</f>
        <v>0</v>
      </c>
      <c r="L137" s="213">
        <f>IF('Indicator Date hidden'!M138="x","x",$L$2-'Indicator Date hidden'!M138)</f>
        <v>0</v>
      </c>
      <c r="M137" s="213">
        <f>IF('Indicator Date hidden'!N138="x","x",$M$2-'Indicator Date hidden'!N138)</f>
        <v>0</v>
      </c>
      <c r="N137" s="213">
        <f>IF('Indicator Date hidden'!O138="x","x",$N$2-'Indicator Date hidden'!O138)</f>
        <v>0</v>
      </c>
      <c r="O137" s="213">
        <f>IF('Indicator Date hidden'!P138="x","x",$O$2-'Indicator Date hidden'!P138)</f>
        <v>0</v>
      </c>
      <c r="P137" s="213">
        <f>IF('Indicator Date hidden'!Q138="x","x",$P$2-'Indicator Date hidden'!Q138)</f>
        <v>0</v>
      </c>
      <c r="Q137" s="213">
        <f>IF('Indicator Date hidden'!R138="x","x",$Q$2-'Indicator Date hidden'!R138)</f>
        <v>1</v>
      </c>
      <c r="R137" s="213">
        <f>IF('Indicator Date hidden'!S138="x","x",$R$2-'Indicator Date hidden'!S138)</f>
        <v>0</v>
      </c>
      <c r="S137" s="213">
        <f>IF('Indicator Date hidden'!T138="x","x",$S$2-'Indicator Date hidden'!T138)</f>
        <v>0</v>
      </c>
      <c r="T137" s="213">
        <f>IF('Indicator Date hidden'!U138="x","x",$T$2-'Indicator Date hidden'!U138)</f>
        <v>0</v>
      </c>
      <c r="U137" s="213">
        <f>IF('Indicator Date hidden'!V138="x","x",$U$2-'Indicator Date hidden'!V138)</f>
        <v>0</v>
      </c>
      <c r="V137" s="213">
        <f>IF('Indicator Date hidden'!W138="x","x",$V$2-'Indicator Date hidden'!W138)</f>
        <v>0</v>
      </c>
      <c r="W137" s="213">
        <f>IF('Indicator Date hidden'!X138="x","x",$W$2-'Indicator Date hidden'!X138)</f>
        <v>3</v>
      </c>
      <c r="X137" s="213" t="str">
        <f>IF('Indicator Date hidden'!Y138="x","x",$X$2-'Indicator Date hidden'!Y138)</f>
        <v>x</v>
      </c>
      <c r="Y137" s="213">
        <f>IF('Indicator Date hidden'!Z138="x","x",$Y$2-'Indicator Date hidden'!Z138)</f>
        <v>0</v>
      </c>
      <c r="Z137" s="213">
        <f>IF('Indicator Date hidden'!AA138="x","x",$Z$2-'Indicator Date hidden'!AA138)</f>
        <v>0</v>
      </c>
      <c r="AA137" s="213">
        <f>IF('Indicator Date hidden'!AB138="x","x",$AA$2-'Indicator Date hidden'!AB138)</f>
        <v>0</v>
      </c>
      <c r="AB137" s="213">
        <f>IF('Indicator Date hidden'!AC138="x","x",$AB$2-'Indicator Date hidden'!AC138)</f>
        <v>0</v>
      </c>
      <c r="AC137" s="213">
        <f>IF('Indicator Date hidden'!AD138="x","x",$AC$2-'Indicator Date hidden'!AD138)</f>
        <v>0</v>
      </c>
      <c r="AD137" s="213">
        <f>IF('Indicator Date hidden'!AE138="x","x",$AD$2-'Indicator Date hidden'!AE138)</f>
        <v>0</v>
      </c>
      <c r="AE137" s="213">
        <f>IF('Indicator Date hidden'!AF138="x","x",$AE$2-'Indicator Date hidden'!AF138)</f>
        <v>0</v>
      </c>
      <c r="AF137" s="213">
        <f>IF('Indicator Date hidden'!AG138="x","x",$AF$2-'Indicator Date hidden'!AG138)</f>
        <v>1</v>
      </c>
      <c r="AG137" s="213">
        <f>IF('Indicator Date hidden'!AH138="x","x",$AG$2-'Indicator Date hidden'!AH138)</f>
        <v>0</v>
      </c>
      <c r="AH137" s="213">
        <f>IF('Indicator Date hidden'!AI138="x","x",$AH$2-'Indicator Date hidden'!AI138)</f>
        <v>0</v>
      </c>
      <c r="AI137" s="213">
        <f>IF('Indicator Date hidden'!AJ138="x","x",$AI$2-'Indicator Date hidden'!AJ138)</f>
        <v>0</v>
      </c>
      <c r="AJ137" s="213">
        <f>IF('Indicator Date hidden'!AK138="x","x",$AJ$2-'Indicator Date hidden'!AK138)</f>
        <v>1</v>
      </c>
      <c r="AK137" s="213">
        <f>IF('Indicator Date hidden'!AL138="x","x",$AK$2-'Indicator Date hidden'!AL138)</f>
        <v>1</v>
      </c>
      <c r="AL137" s="213">
        <f>IF('Indicator Date hidden'!AM138="x","x",$AL$2-'Indicator Date hidden'!AM138)</f>
        <v>0</v>
      </c>
      <c r="AM137" s="213">
        <f>IF('Indicator Date hidden'!AN138="x","x",$AM$2-'Indicator Date hidden'!AN138)</f>
        <v>0</v>
      </c>
      <c r="AN137" s="213">
        <f>IF('Indicator Date hidden'!AO138="x","x",$AN$2-'Indicator Date hidden'!AO138)</f>
        <v>0</v>
      </c>
      <c r="AO137" s="213">
        <f>IF('Indicator Date hidden'!AP138="x","x",$AO$2-'Indicator Date hidden'!AP138)</f>
        <v>0</v>
      </c>
      <c r="AP137" s="213">
        <f>IF('Indicator Date hidden'!AQ138="x","x",$AP$2-'Indicator Date hidden'!AQ138)</f>
        <v>0</v>
      </c>
      <c r="AQ137" s="213">
        <f>IF('Indicator Date hidden'!AR138="x","x",$AQ$2-'Indicator Date hidden'!AR138)</f>
        <v>0</v>
      </c>
      <c r="AR137" s="213">
        <f>IF('Indicator Date hidden'!AS138="x","x",$AR$2-'Indicator Date hidden'!AS138)</f>
        <v>0</v>
      </c>
      <c r="AS137" s="213">
        <f>IF('Indicator Date hidden'!AT138="x","x",$AS$2-'Indicator Date hidden'!AT138)</f>
        <v>0</v>
      </c>
      <c r="AT137" s="213">
        <f>IF('Indicator Date hidden'!AU138="x","x",$AT$2-'Indicator Date hidden'!AU138)</f>
        <v>0</v>
      </c>
      <c r="AU137" s="213">
        <f>IF('Indicator Date hidden'!AV138="x","x",$AU$2-'Indicator Date hidden'!AV138)</f>
        <v>6</v>
      </c>
      <c r="AV137" s="213">
        <f>IF('Indicator Date hidden'!AW138="x","x",$AV$2-'Indicator Date hidden'!AW138)</f>
        <v>0</v>
      </c>
      <c r="AW137" s="213">
        <f>IF('Indicator Date hidden'!AX138="x","x",$AW$2-'Indicator Date hidden'!AX138)</f>
        <v>0</v>
      </c>
      <c r="AX137" s="213">
        <f>IF('Indicator Date hidden'!AY138="x","x",$AX$2-'Indicator Date hidden'!AY138)</f>
        <v>0</v>
      </c>
      <c r="AY137" s="213">
        <f>IF('Indicator Date hidden'!AZ138="x","x",$AY$2-'Indicator Date hidden'!AZ138)</f>
        <v>0</v>
      </c>
      <c r="AZ137" s="213">
        <f>IF('Indicator Date hidden'!BA138="x","x",$AZ$2-'Indicator Date hidden'!BA138)</f>
        <v>0</v>
      </c>
      <c r="BA137">
        <f t="shared" si="20"/>
        <v>13</v>
      </c>
      <c r="BB137" s="21">
        <f t="shared" si="21"/>
        <v>0.26</v>
      </c>
      <c r="BC137">
        <f t="shared" si="22"/>
        <v>6</v>
      </c>
      <c r="BD137" s="21">
        <f t="shared" si="23"/>
        <v>0.95519631490076429</v>
      </c>
      <c r="BE137" s="283">
        <f t="shared" si="24"/>
        <v>0</v>
      </c>
    </row>
    <row r="138" spans="1:57" x14ac:dyDescent="0.35">
      <c r="A138" t="s">
        <v>8440</v>
      </c>
      <c r="B138" s="213">
        <f>IF('Indicator Date hidden'!C139="x","x",$B$2-'Indicator Date hidden'!C139)</f>
        <v>0</v>
      </c>
      <c r="C138" s="213">
        <f>IF('Indicator Date hidden'!D139="x","x",$C$2-'Indicator Date hidden'!D139)</f>
        <v>0</v>
      </c>
      <c r="D138" s="213">
        <f>IF('Indicator Date hidden'!E139="x","x",$D$2-'Indicator Date hidden'!E139)</f>
        <v>0</v>
      </c>
      <c r="E138" s="213">
        <f>IF('Indicator Date hidden'!F139="x","x",$E$2-'Indicator Date hidden'!F139)</f>
        <v>0</v>
      </c>
      <c r="F138" s="213">
        <f>IF('Indicator Date hidden'!G139="x","x",$F$2-'Indicator Date hidden'!G139)</f>
        <v>0</v>
      </c>
      <c r="G138" s="213">
        <f>IF('Indicator Date hidden'!H139="x","x",$G$2-'Indicator Date hidden'!H139)</f>
        <v>0</v>
      </c>
      <c r="H138" s="213">
        <f>IF('Indicator Date hidden'!I139="x","x",$H$2-'Indicator Date hidden'!I139)</f>
        <v>0</v>
      </c>
      <c r="I138" s="213">
        <f>IF('Indicator Date hidden'!J139="x","x",$I$2-'Indicator Date hidden'!J139)</f>
        <v>0</v>
      </c>
      <c r="J138" s="213">
        <f>IF('Indicator Date hidden'!K139="x","x",$J$2-'Indicator Date hidden'!K139)</f>
        <v>0</v>
      </c>
      <c r="K138" s="213">
        <f>IF('Indicator Date hidden'!L139="x","x",$K$2-'Indicator Date hidden'!L139)</f>
        <v>0</v>
      </c>
      <c r="L138" s="213">
        <f>IF('Indicator Date hidden'!M139="x","x",$L$2-'Indicator Date hidden'!M139)</f>
        <v>0</v>
      </c>
      <c r="M138" s="213">
        <f>IF('Indicator Date hidden'!N139="x","x",$M$2-'Indicator Date hidden'!N139)</f>
        <v>0</v>
      </c>
      <c r="N138" s="213">
        <f>IF('Indicator Date hidden'!O139="x","x",$N$2-'Indicator Date hidden'!O139)</f>
        <v>0</v>
      </c>
      <c r="O138" s="213">
        <f>IF('Indicator Date hidden'!P139="x","x",$O$2-'Indicator Date hidden'!P139)</f>
        <v>0</v>
      </c>
      <c r="P138" s="213">
        <f>IF('Indicator Date hidden'!Q139="x","x",$P$2-'Indicator Date hidden'!Q139)</f>
        <v>0</v>
      </c>
      <c r="Q138" s="213" t="str">
        <f>IF('Indicator Date hidden'!R139="x","x",$Q$2-'Indicator Date hidden'!R139)</f>
        <v>x</v>
      </c>
      <c r="R138" s="213">
        <f>IF('Indicator Date hidden'!S139="x","x",$R$2-'Indicator Date hidden'!S139)</f>
        <v>0</v>
      </c>
      <c r="S138" s="213">
        <f>IF('Indicator Date hidden'!T139="x","x",$S$2-'Indicator Date hidden'!T139)</f>
        <v>0</v>
      </c>
      <c r="T138" s="213">
        <f>IF('Indicator Date hidden'!U139="x","x",$T$2-'Indicator Date hidden'!U139)</f>
        <v>0</v>
      </c>
      <c r="U138" s="213" t="str">
        <f>IF('Indicator Date hidden'!V139="x","x",$U$2-'Indicator Date hidden'!V139)</f>
        <v>x</v>
      </c>
      <c r="V138" s="213">
        <f>IF('Indicator Date hidden'!W139="x","x",$V$2-'Indicator Date hidden'!W139)</f>
        <v>0</v>
      </c>
      <c r="W138" s="213" t="str">
        <f>IF('Indicator Date hidden'!X139="x","x",$W$2-'Indicator Date hidden'!X139)</f>
        <v>x</v>
      </c>
      <c r="X138" s="213">
        <f>IF('Indicator Date hidden'!Y139="x","x",$X$2-'Indicator Date hidden'!Y139)</f>
        <v>2</v>
      </c>
      <c r="Y138" s="213">
        <f>IF('Indicator Date hidden'!Z139="x","x",$Y$2-'Indicator Date hidden'!Z139)</f>
        <v>0</v>
      </c>
      <c r="Z138" s="213">
        <f>IF('Indicator Date hidden'!AA139="x","x",$Z$2-'Indicator Date hidden'!AA139)</f>
        <v>0</v>
      </c>
      <c r="AA138" s="213">
        <f>IF('Indicator Date hidden'!AB139="x","x",$AA$2-'Indicator Date hidden'!AB139)</f>
        <v>0</v>
      </c>
      <c r="AB138" s="213">
        <f>IF('Indicator Date hidden'!AC139="x","x",$AB$2-'Indicator Date hidden'!AC139)</f>
        <v>0</v>
      </c>
      <c r="AC138" s="213">
        <f>IF('Indicator Date hidden'!AD139="x","x",$AC$2-'Indicator Date hidden'!AD139)</f>
        <v>0</v>
      </c>
      <c r="AD138" s="213" t="str">
        <f>IF('Indicator Date hidden'!AE139="x","x",$AD$2-'Indicator Date hidden'!AE139)</f>
        <v>x</v>
      </c>
      <c r="AE138" s="213">
        <f>IF('Indicator Date hidden'!AF139="x","x",$AE$2-'Indicator Date hidden'!AF139)</f>
        <v>0</v>
      </c>
      <c r="AF138" s="213">
        <f>IF('Indicator Date hidden'!AG139="x","x",$AF$2-'Indicator Date hidden'!AG139)</f>
        <v>1</v>
      </c>
      <c r="AG138" s="213">
        <f>IF('Indicator Date hidden'!AH139="x","x",$AG$2-'Indicator Date hidden'!AH139)</f>
        <v>0</v>
      </c>
      <c r="AH138" s="213">
        <f>IF('Indicator Date hidden'!AI139="x","x",$AH$2-'Indicator Date hidden'!AI139)</f>
        <v>0</v>
      </c>
      <c r="AI138" s="213">
        <f>IF('Indicator Date hidden'!AJ139="x","x",$AI$2-'Indicator Date hidden'!AJ139)</f>
        <v>0</v>
      </c>
      <c r="AJ138" s="213" t="str">
        <f>IF('Indicator Date hidden'!AK139="x","x",$AJ$2-'Indicator Date hidden'!AK139)</f>
        <v>x</v>
      </c>
      <c r="AK138" s="213">
        <f>IF('Indicator Date hidden'!AL139="x","x",$AK$2-'Indicator Date hidden'!AL139)</f>
        <v>1</v>
      </c>
      <c r="AL138" s="213">
        <f>IF('Indicator Date hidden'!AM139="x","x",$AL$2-'Indicator Date hidden'!AM139)</f>
        <v>0</v>
      </c>
      <c r="AM138" s="213">
        <f>IF('Indicator Date hidden'!AN139="x","x",$AM$2-'Indicator Date hidden'!AN139)</f>
        <v>0</v>
      </c>
      <c r="AN138" s="213">
        <f>IF('Indicator Date hidden'!AO139="x","x",$AN$2-'Indicator Date hidden'!AO139)</f>
        <v>0</v>
      </c>
      <c r="AO138" s="213">
        <f>IF('Indicator Date hidden'!AP139="x","x",$AO$2-'Indicator Date hidden'!AP139)</f>
        <v>0</v>
      </c>
      <c r="AP138" s="213">
        <f>IF('Indicator Date hidden'!AQ139="x","x",$AP$2-'Indicator Date hidden'!AQ139)</f>
        <v>0</v>
      </c>
      <c r="AQ138" s="213">
        <f>IF('Indicator Date hidden'!AR139="x","x",$AQ$2-'Indicator Date hidden'!AR139)</f>
        <v>0</v>
      </c>
      <c r="AR138" s="213">
        <f>IF('Indicator Date hidden'!AS139="x","x",$AR$2-'Indicator Date hidden'!AS139)</f>
        <v>0</v>
      </c>
      <c r="AS138" s="213">
        <f>IF('Indicator Date hidden'!AT139="x","x",$AS$2-'Indicator Date hidden'!AT139)</f>
        <v>0</v>
      </c>
      <c r="AT138" s="213">
        <f>IF('Indicator Date hidden'!AU139="x","x",$AT$2-'Indicator Date hidden'!AU139)</f>
        <v>0</v>
      </c>
      <c r="AU138" s="213">
        <f>IF('Indicator Date hidden'!AV139="x","x",$AU$2-'Indicator Date hidden'!AV139)</f>
        <v>1</v>
      </c>
      <c r="AV138" s="213">
        <f>IF('Indicator Date hidden'!AW139="x","x",$AV$2-'Indicator Date hidden'!AW139)</f>
        <v>0</v>
      </c>
      <c r="AW138" s="213">
        <f>IF('Indicator Date hidden'!AX139="x","x",$AW$2-'Indicator Date hidden'!AX139)</f>
        <v>0</v>
      </c>
      <c r="AX138" s="213">
        <f>IF('Indicator Date hidden'!AY139="x","x",$AX$2-'Indicator Date hidden'!AY139)</f>
        <v>0</v>
      </c>
      <c r="AY138" s="213">
        <f>IF('Indicator Date hidden'!AZ139="x","x",$AY$2-'Indicator Date hidden'!AZ139)</f>
        <v>0</v>
      </c>
      <c r="AZ138" s="213">
        <f>IF('Indicator Date hidden'!BA139="x","x",$AZ$2-'Indicator Date hidden'!BA139)</f>
        <v>0</v>
      </c>
      <c r="BA138">
        <f t="shared" si="20"/>
        <v>5</v>
      </c>
      <c r="BB138" s="21">
        <f t="shared" si="21"/>
        <v>0.10869565217391304</v>
      </c>
      <c r="BC138">
        <f t="shared" si="22"/>
        <v>4</v>
      </c>
      <c r="BD138" s="21">
        <f t="shared" si="23"/>
        <v>0.37464538999161057</v>
      </c>
      <c r="BE138" s="283">
        <f t="shared" si="24"/>
        <v>0</v>
      </c>
    </row>
    <row r="139" spans="1:57" x14ac:dyDescent="0.35">
      <c r="A139" t="s">
        <v>8443</v>
      </c>
      <c r="B139" s="213">
        <f>IF('Indicator Date hidden'!C140="x","x",$B$2-'Indicator Date hidden'!C140)</f>
        <v>0</v>
      </c>
      <c r="C139" s="213">
        <f>IF('Indicator Date hidden'!D140="x","x",$C$2-'Indicator Date hidden'!D140)</f>
        <v>0</v>
      </c>
      <c r="D139" s="213">
        <f>IF('Indicator Date hidden'!E140="x","x",$D$2-'Indicator Date hidden'!E140)</f>
        <v>0</v>
      </c>
      <c r="E139" s="213">
        <f>IF('Indicator Date hidden'!F140="x","x",$E$2-'Indicator Date hidden'!F140)</f>
        <v>0</v>
      </c>
      <c r="F139" s="213">
        <f>IF('Indicator Date hidden'!G140="x","x",$F$2-'Indicator Date hidden'!G140)</f>
        <v>0</v>
      </c>
      <c r="G139" s="213">
        <f>IF('Indicator Date hidden'!H140="x","x",$G$2-'Indicator Date hidden'!H140)</f>
        <v>0</v>
      </c>
      <c r="H139" s="213">
        <f>IF('Indicator Date hidden'!I140="x","x",$H$2-'Indicator Date hidden'!I140)</f>
        <v>0</v>
      </c>
      <c r="I139" s="213">
        <f>IF('Indicator Date hidden'!J140="x","x",$I$2-'Indicator Date hidden'!J140)</f>
        <v>0</v>
      </c>
      <c r="J139" s="213">
        <f>IF('Indicator Date hidden'!K140="x","x",$J$2-'Indicator Date hidden'!K140)</f>
        <v>0</v>
      </c>
      <c r="K139" s="213">
        <f>IF('Indicator Date hidden'!L140="x","x",$K$2-'Indicator Date hidden'!L140)</f>
        <v>0</v>
      </c>
      <c r="L139" s="213">
        <f>IF('Indicator Date hidden'!M140="x","x",$L$2-'Indicator Date hidden'!M140)</f>
        <v>0</v>
      </c>
      <c r="M139" s="213">
        <f>IF('Indicator Date hidden'!N140="x","x",$M$2-'Indicator Date hidden'!N140)</f>
        <v>0</v>
      </c>
      <c r="N139" s="213">
        <f>IF('Indicator Date hidden'!O140="x","x",$N$2-'Indicator Date hidden'!O140)</f>
        <v>0</v>
      </c>
      <c r="O139" s="213">
        <f>IF('Indicator Date hidden'!P140="x","x",$O$2-'Indicator Date hidden'!P140)</f>
        <v>0</v>
      </c>
      <c r="P139" s="213">
        <f>IF('Indicator Date hidden'!Q140="x","x",$P$2-'Indicator Date hidden'!Q140)</f>
        <v>0</v>
      </c>
      <c r="Q139" s="213" t="str">
        <f>IF('Indicator Date hidden'!R140="x","x",$Q$2-'Indicator Date hidden'!R140)</f>
        <v>x</v>
      </c>
      <c r="R139" s="213">
        <f>IF('Indicator Date hidden'!S140="x","x",$R$2-'Indicator Date hidden'!S140)</f>
        <v>0</v>
      </c>
      <c r="S139" s="213">
        <f>IF('Indicator Date hidden'!T140="x","x",$S$2-'Indicator Date hidden'!T140)</f>
        <v>0</v>
      </c>
      <c r="T139" s="213">
        <f>IF('Indicator Date hidden'!U140="x","x",$T$2-'Indicator Date hidden'!U140)</f>
        <v>0</v>
      </c>
      <c r="U139" s="213" t="str">
        <f>IF('Indicator Date hidden'!V140="x","x",$U$2-'Indicator Date hidden'!V140)</f>
        <v>x</v>
      </c>
      <c r="V139" s="213">
        <f>IF('Indicator Date hidden'!W140="x","x",$V$2-'Indicator Date hidden'!W140)</f>
        <v>0</v>
      </c>
      <c r="W139" s="213" t="str">
        <f>IF('Indicator Date hidden'!X140="x","x",$W$2-'Indicator Date hidden'!X140)</f>
        <v>x</v>
      </c>
      <c r="X139" s="213">
        <f>IF('Indicator Date hidden'!Y140="x","x",$X$2-'Indicator Date hidden'!Y140)</f>
        <v>2</v>
      </c>
      <c r="Y139" s="213">
        <f>IF('Indicator Date hidden'!Z140="x","x",$Y$2-'Indicator Date hidden'!Z140)</f>
        <v>0</v>
      </c>
      <c r="Z139" s="213">
        <f>IF('Indicator Date hidden'!AA140="x","x",$Z$2-'Indicator Date hidden'!AA140)</f>
        <v>0</v>
      </c>
      <c r="AA139" s="213" t="str">
        <f>IF('Indicator Date hidden'!AB140="x","x",$AA$2-'Indicator Date hidden'!AB140)</f>
        <v>x</v>
      </c>
      <c r="AB139" s="213">
        <f>IF('Indicator Date hidden'!AC140="x","x",$AB$2-'Indicator Date hidden'!AC140)</f>
        <v>0</v>
      </c>
      <c r="AC139" s="213">
        <f>IF('Indicator Date hidden'!AD140="x","x",$AC$2-'Indicator Date hidden'!AD140)</f>
        <v>0</v>
      </c>
      <c r="AD139" s="213" t="str">
        <f>IF('Indicator Date hidden'!AE140="x","x",$AD$2-'Indicator Date hidden'!AE140)</f>
        <v>x</v>
      </c>
      <c r="AE139" s="213">
        <f>IF('Indicator Date hidden'!AF140="x","x",$AE$2-'Indicator Date hidden'!AF140)</f>
        <v>0</v>
      </c>
      <c r="AF139" s="213">
        <f>IF('Indicator Date hidden'!AG140="x","x",$AF$2-'Indicator Date hidden'!AG140)</f>
        <v>1</v>
      </c>
      <c r="AG139" s="213">
        <f>IF('Indicator Date hidden'!AH140="x","x",$AG$2-'Indicator Date hidden'!AH140)</f>
        <v>0</v>
      </c>
      <c r="AH139" s="213">
        <f>IF('Indicator Date hidden'!AI140="x","x",$AH$2-'Indicator Date hidden'!AI140)</f>
        <v>0</v>
      </c>
      <c r="AI139" s="213">
        <f>IF('Indicator Date hidden'!AJ140="x","x",$AI$2-'Indicator Date hidden'!AJ140)</f>
        <v>0</v>
      </c>
      <c r="AJ139" s="213" t="str">
        <f>IF('Indicator Date hidden'!AK140="x","x",$AJ$2-'Indicator Date hidden'!AK140)</f>
        <v>x</v>
      </c>
      <c r="AK139" s="213">
        <f>IF('Indicator Date hidden'!AL140="x","x",$AK$2-'Indicator Date hidden'!AL140)</f>
        <v>1</v>
      </c>
      <c r="AL139" s="213">
        <f>IF('Indicator Date hidden'!AM140="x","x",$AL$2-'Indicator Date hidden'!AM140)</f>
        <v>0</v>
      </c>
      <c r="AM139" s="213">
        <f>IF('Indicator Date hidden'!AN140="x","x",$AM$2-'Indicator Date hidden'!AN140)</f>
        <v>0</v>
      </c>
      <c r="AN139" s="213">
        <f>IF('Indicator Date hidden'!AO140="x","x",$AN$2-'Indicator Date hidden'!AO140)</f>
        <v>0</v>
      </c>
      <c r="AO139" s="213">
        <f>IF('Indicator Date hidden'!AP140="x","x",$AO$2-'Indicator Date hidden'!AP140)</f>
        <v>0</v>
      </c>
      <c r="AP139" s="213">
        <f>IF('Indicator Date hidden'!AQ140="x","x",$AP$2-'Indicator Date hidden'!AQ140)</f>
        <v>0</v>
      </c>
      <c r="AQ139" s="213">
        <f>IF('Indicator Date hidden'!AR140="x","x",$AQ$2-'Indicator Date hidden'!AR140)</f>
        <v>0</v>
      </c>
      <c r="AR139" s="213">
        <f>IF('Indicator Date hidden'!AS140="x","x",$AR$2-'Indicator Date hidden'!AS140)</f>
        <v>0</v>
      </c>
      <c r="AS139" s="213">
        <f>IF('Indicator Date hidden'!AT140="x","x",$AS$2-'Indicator Date hidden'!AT140)</f>
        <v>0</v>
      </c>
      <c r="AT139" s="213">
        <f>IF('Indicator Date hidden'!AU140="x","x",$AT$2-'Indicator Date hidden'!AU140)</f>
        <v>0</v>
      </c>
      <c r="AU139" s="213">
        <f>IF('Indicator Date hidden'!AV140="x","x",$AU$2-'Indicator Date hidden'!AV140)</f>
        <v>3</v>
      </c>
      <c r="AV139" s="213">
        <f>IF('Indicator Date hidden'!AW140="x","x",$AV$2-'Indicator Date hidden'!AW140)</f>
        <v>0</v>
      </c>
      <c r="AW139" s="213">
        <f>IF('Indicator Date hidden'!AX140="x","x",$AW$2-'Indicator Date hidden'!AX140)</f>
        <v>0</v>
      </c>
      <c r="AX139" s="213">
        <f>IF('Indicator Date hidden'!AY140="x","x",$AX$2-'Indicator Date hidden'!AY140)</f>
        <v>0</v>
      </c>
      <c r="AY139" s="213">
        <f>IF('Indicator Date hidden'!AZ140="x","x",$AY$2-'Indicator Date hidden'!AZ140)</f>
        <v>0</v>
      </c>
      <c r="AZ139" s="213">
        <f>IF('Indicator Date hidden'!BA140="x","x",$AZ$2-'Indicator Date hidden'!BA140)</f>
        <v>0</v>
      </c>
      <c r="BA139">
        <f t="shared" si="20"/>
        <v>7</v>
      </c>
      <c r="BB139" s="21">
        <f t="shared" si="21"/>
        <v>0.15555555555555556</v>
      </c>
      <c r="BC139">
        <f t="shared" si="22"/>
        <v>4</v>
      </c>
      <c r="BD139" s="21">
        <f t="shared" si="23"/>
        <v>0.55599982236430234</v>
      </c>
      <c r="BE139" s="283">
        <f t="shared" si="24"/>
        <v>0</v>
      </c>
    </row>
    <row r="140" spans="1:57" x14ac:dyDescent="0.35">
      <c r="A140" t="s">
        <v>8448</v>
      </c>
      <c r="B140" s="213">
        <f>IF('Indicator Date hidden'!C141="x","x",$B$2-'Indicator Date hidden'!C141)</f>
        <v>0</v>
      </c>
      <c r="C140" s="213">
        <f>IF('Indicator Date hidden'!D141="x","x",$C$2-'Indicator Date hidden'!D141)</f>
        <v>0</v>
      </c>
      <c r="D140" s="213">
        <f>IF('Indicator Date hidden'!E141="x","x",$D$2-'Indicator Date hidden'!E141)</f>
        <v>0</v>
      </c>
      <c r="E140" s="213">
        <f>IF('Indicator Date hidden'!F141="x","x",$E$2-'Indicator Date hidden'!F141)</f>
        <v>0</v>
      </c>
      <c r="F140" s="213">
        <f>IF('Indicator Date hidden'!G141="x","x",$F$2-'Indicator Date hidden'!G141)</f>
        <v>0</v>
      </c>
      <c r="G140" s="213">
        <f>IF('Indicator Date hidden'!H141="x","x",$G$2-'Indicator Date hidden'!H141)</f>
        <v>0</v>
      </c>
      <c r="H140" s="213">
        <f>IF('Indicator Date hidden'!I141="x","x",$H$2-'Indicator Date hidden'!I141)</f>
        <v>0</v>
      </c>
      <c r="I140" s="213">
        <f>IF('Indicator Date hidden'!J141="x","x",$I$2-'Indicator Date hidden'!J141)</f>
        <v>0</v>
      </c>
      <c r="J140" s="213">
        <f>IF('Indicator Date hidden'!K141="x","x",$J$2-'Indicator Date hidden'!K141)</f>
        <v>0</v>
      </c>
      <c r="K140" s="213">
        <f>IF('Indicator Date hidden'!L141="x","x",$K$2-'Indicator Date hidden'!L141)</f>
        <v>0</v>
      </c>
      <c r="L140" s="213">
        <f>IF('Indicator Date hidden'!M141="x","x",$L$2-'Indicator Date hidden'!M141)</f>
        <v>0</v>
      </c>
      <c r="M140" s="213">
        <f>IF('Indicator Date hidden'!N141="x","x",$M$2-'Indicator Date hidden'!N141)</f>
        <v>0</v>
      </c>
      <c r="N140" s="213">
        <f>IF('Indicator Date hidden'!O141="x","x",$N$2-'Indicator Date hidden'!O141)</f>
        <v>0</v>
      </c>
      <c r="O140" s="213">
        <f>IF('Indicator Date hidden'!P141="x","x",$O$2-'Indicator Date hidden'!P141)</f>
        <v>0</v>
      </c>
      <c r="P140" s="213">
        <f>IF('Indicator Date hidden'!Q141="x","x",$P$2-'Indicator Date hidden'!Q141)</f>
        <v>0</v>
      </c>
      <c r="Q140" s="213" t="str">
        <f>IF('Indicator Date hidden'!R141="x","x",$Q$2-'Indicator Date hidden'!R141)</f>
        <v>x</v>
      </c>
      <c r="R140" s="213">
        <f>IF('Indicator Date hidden'!S141="x","x",$R$2-'Indicator Date hidden'!S141)</f>
        <v>0</v>
      </c>
      <c r="S140" s="213">
        <f>IF('Indicator Date hidden'!T141="x","x",$S$2-'Indicator Date hidden'!T141)</f>
        <v>0</v>
      </c>
      <c r="T140" s="213">
        <f>IF('Indicator Date hidden'!U141="x","x",$T$2-'Indicator Date hidden'!U141)</f>
        <v>0</v>
      </c>
      <c r="U140" s="213" t="str">
        <f>IF('Indicator Date hidden'!V141="x","x",$U$2-'Indicator Date hidden'!V141)</f>
        <v>x</v>
      </c>
      <c r="V140" s="213">
        <f>IF('Indicator Date hidden'!W141="x","x",$V$2-'Indicator Date hidden'!W141)</f>
        <v>0</v>
      </c>
      <c r="W140" s="213" t="str">
        <f>IF('Indicator Date hidden'!X141="x","x",$W$2-'Indicator Date hidden'!X141)</f>
        <v>x</v>
      </c>
      <c r="X140" s="213">
        <f>IF('Indicator Date hidden'!Y141="x","x",$X$2-'Indicator Date hidden'!Y141)</f>
        <v>4</v>
      </c>
      <c r="Y140" s="213">
        <f>IF('Indicator Date hidden'!Z141="x","x",$Y$2-'Indicator Date hidden'!Z141)</f>
        <v>0</v>
      </c>
      <c r="Z140" s="213">
        <f>IF('Indicator Date hidden'!AA141="x","x",$Z$2-'Indicator Date hidden'!AA141)</f>
        <v>0</v>
      </c>
      <c r="AA140" s="213" t="str">
        <f>IF('Indicator Date hidden'!AB141="x","x",$AA$2-'Indicator Date hidden'!AB141)</f>
        <v>x</v>
      </c>
      <c r="AB140" s="213">
        <f>IF('Indicator Date hidden'!AC141="x","x",$AB$2-'Indicator Date hidden'!AC141)</f>
        <v>0</v>
      </c>
      <c r="AC140" s="213">
        <f>IF('Indicator Date hidden'!AD141="x","x",$AC$2-'Indicator Date hidden'!AD141)</f>
        <v>0</v>
      </c>
      <c r="AD140" s="213" t="str">
        <f>IF('Indicator Date hidden'!AE141="x","x",$AD$2-'Indicator Date hidden'!AE141)</f>
        <v>x</v>
      </c>
      <c r="AE140" s="213">
        <f>IF('Indicator Date hidden'!AF141="x","x",$AE$2-'Indicator Date hidden'!AF141)</f>
        <v>0</v>
      </c>
      <c r="AF140" s="213" t="str">
        <f>IF('Indicator Date hidden'!AG141="x","x",$AF$2-'Indicator Date hidden'!AG141)</f>
        <v>x</v>
      </c>
      <c r="AG140" s="213">
        <f>IF('Indicator Date hidden'!AH141="x","x",$AG$2-'Indicator Date hidden'!AH141)</f>
        <v>0</v>
      </c>
      <c r="AH140" s="213">
        <f>IF('Indicator Date hidden'!AI141="x","x",$AH$2-'Indicator Date hidden'!AI141)</f>
        <v>0</v>
      </c>
      <c r="AI140" s="213">
        <f>IF('Indicator Date hidden'!AJ141="x","x",$AI$2-'Indicator Date hidden'!AJ141)</f>
        <v>0</v>
      </c>
      <c r="AJ140" s="213" t="str">
        <f>IF('Indicator Date hidden'!AK141="x","x",$AJ$2-'Indicator Date hidden'!AK141)</f>
        <v>x</v>
      </c>
      <c r="AK140" s="213">
        <f>IF('Indicator Date hidden'!AL141="x","x",$AK$2-'Indicator Date hidden'!AL141)</f>
        <v>1</v>
      </c>
      <c r="AL140" s="213">
        <f>IF('Indicator Date hidden'!AM141="x","x",$AL$2-'Indicator Date hidden'!AM141)</f>
        <v>0</v>
      </c>
      <c r="AM140" s="213">
        <f>IF('Indicator Date hidden'!AN141="x","x",$AM$2-'Indicator Date hidden'!AN141)</f>
        <v>0</v>
      </c>
      <c r="AN140" s="213">
        <f>IF('Indicator Date hidden'!AO141="x","x",$AN$2-'Indicator Date hidden'!AO141)</f>
        <v>0</v>
      </c>
      <c r="AO140" s="213">
        <f>IF('Indicator Date hidden'!AP141="x","x",$AO$2-'Indicator Date hidden'!AP141)</f>
        <v>0</v>
      </c>
      <c r="AP140" s="213">
        <f>IF('Indicator Date hidden'!AQ141="x","x",$AP$2-'Indicator Date hidden'!AQ141)</f>
        <v>0</v>
      </c>
      <c r="AQ140" s="213">
        <f>IF('Indicator Date hidden'!AR141="x","x",$AQ$2-'Indicator Date hidden'!AR141)</f>
        <v>0</v>
      </c>
      <c r="AR140" s="213">
        <f>IF('Indicator Date hidden'!AS141="x","x",$AR$2-'Indicator Date hidden'!AS141)</f>
        <v>0</v>
      </c>
      <c r="AS140" s="213">
        <f>IF('Indicator Date hidden'!AT141="x","x",$AS$2-'Indicator Date hidden'!AT141)</f>
        <v>0</v>
      </c>
      <c r="AT140" s="213">
        <f>IF('Indicator Date hidden'!AU141="x","x",$AT$2-'Indicator Date hidden'!AU141)</f>
        <v>0</v>
      </c>
      <c r="AU140" s="213">
        <f>IF('Indicator Date hidden'!AV141="x","x",$AU$2-'Indicator Date hidden'!AV141)</f>
        <v>0</v>
      </c>
      <c r="AV140" s="213">
        <f>IF('Indicator Date hidden'!AW141="x","x",$AV$2-'Indicator Date hidden'!AW141)</f>
        <v>0</v>
      </c>
      <c r="AW140" s="213">
        <f>IF('Indicator Date hidden'!AX141="x","x",$AW$2-'Indicator Date hidden'!AX141)</f>
        <v>0</v>
      </c>
      <c r="AX140" s="213">
        <f>IF('Indicator Date hidden'!AY141="x","x",$AX$2-'Indicator Date hidden'!AY141)</f>
        <v>0</v>
      </c>
      <c r="AY140" s="213">
        <f>IF('Indicator Date hidden'!AZ141="x","x",$AY$2-'Indicator Date hidden'!AZ141)</f>
        <v>0</v>
      </c>
      <c r="AZ140" s="213">
        <f>IF('Indicator Date hidden'!BA141="x","x",$AZ$2-'Indicator Date hidden'!BA141)</f>
        <v>0</v>
      </c>
      <c r="BA140">
        <f t="shared" si="20"/>
        <v>5</v>
      </c>
      <c r="BB140" s="21">
        <f t="shared" si="21"/>
        <v>0.11363636363636363</v>
      </c>
      <c r="BC140">
        <f t="shared" si="22"/>
        <v>2</v>
      </c>
      <c r="BD140" s="21">
        <f t="shared" si="23"/>
        <v>0.61110589362494327</v>
      </c>
      <c r="BE140" s="283">
        <f t="shared" si="24"/>
        <v>0</v>
      </c>
    </row>
    <row r="141" spans="1:57" x14ac:dyDescent="0.35">
      <c r="A141" t="s">
        <v>8451</v>
      </c>
      <c r="B141" s="213">
        <f>IF('Indicator Date hidden'!C142="x","x",$B$2-'Indicator Date hidden'!C142)</f>
        <v>0</v>
      </c>
      <c r="C141" s="213">
        <f>IF('Indicator Date hidden'!D142="x","x",$C$2-'Indicator Date hidden'!D142)</f>
        <v>0</v>
      </c>
      <c r="D141" s="213">
        <f>IF('Indicator Date hidden'!E142="x","x",$D$2-'Indicator Date hidden'!E142)</f>
        <v>0</v>
      </c>
      <c r="E141" s="213">
        <f>IF('Indicator Date hidden'!F142="x","x",$E$2-'Indicator Date hidden'!F142)</f>
        <v>0</v>
      </c>
      <c r="F141" s="213">
        <f>IF('Indicator Date hidden'!G142="x","x",$F$2-'Indicator Date hidden'!G142)</f>
        <v>0</v>
      </c>
      <c r="G141" s="213">
        <f>IF('Indicator Date hidden'!H142="x","x",$G$2-'Indicator Date hidden'!H142)</f>
        <v>0</v>
      </c>
      <c r="H141" s="213">
        <f>IF('Indicator Date hidden'!I142="x","x",$H$2-'Indicator Date hidden'!I142)</f>
        <v>0</v>
      </c>
      <c r="I141" s="213">
        <f>IF('Indicator Date hidden'!J142="x","x",$I$2-'Indicator Date hidden'!J142)</f>
        <v>0</v>
      </c>
      <c r="J141" s="213">
        <f>IF('Indicator Date hidden'!K142="x","x",$J$2-'Indicator Date hidden'!K142)</f>
        <v>0</v>
      </c>
      <c r="K141" s="213">
        <f>IF('Indicator Date hidden'!L142="x","x",$K$2-'Indicator Date hidden'!L142)</f>
        <v>0</v>
      </c>
      <c r="L141" s="213">
        <f>IF('Indicator Date hidden'!M142="x","x",$L$2-'Indicator Date hidden'!M142)</f>
        <v>0</v>
      </c>
      <c r="M141" s="213">
        <f>IF('Indicator Date hidden'!N142="x","x",$M$2-'Indicator Date hidden'!N142)</f>
        <v>0</v>
      </c>
      <c r="N141" s="213">
        <f>IF('Indicator Date hidden'!O142="x","x",$N$2-'Indicator Date hidden'!O142)</f>
        <v>0</v>
      </c>
      <c r="O141" s="213">
        <f>IF('Indicator Date hidden'!P142="x","x",$O$2-'Indicator Date hidden'!P142)</f>
        <v>0</v>
      </c>
      <c r="P141" s="213">
        <f>IF('Indicator Date hidden'!Q142="x","x",$P$2-'Indicator Date hidden'!Q142)</f>
        <v>0</v>
      </c>
      <c r="Q141" s="213" t="str">
        <f>IF('Indicator Date hidden'!R142="x","x",$Q$2-'Indicator Date hidden'!R142)</f>
        <v>x</v>
      </c>
      <c r="R141" s="213">
        <f>IF('Indicator Date hidden'!S142="x","x",$R$2-'Indicator Date hidden'!S142)</f>
        <v>0</v>
      </c>
      <c r="S141" s="213">
        <f>IF('Indicator Date hidden'!T142="x","x",$S$2-'Indicator Date hidden'!T142)</f>
        <v>0</v>
      </c>
      <c r="T141" s="213">
        <f>IF('Indicator Date hidden'!U142="x","x",$T$2-'Indicator Date hidden'!U142)</f>
        <v>0</v>
      </c>
      <c r="U141" s="213" t="str">
        <f>IF('Indicator Date hidden'!V142="x","x",$U$2-'Indicator Date hidden'!V142)</f>
        <v>x</v>
      </c>
      <c r="V141" s="213">
        <f>IF('Indicator Date hidden'!W142="x","x",$V$2-'Indicator Date hidden'!W142)</f>
        <v>0</v>
      </c>
      <c r="W141" s="213" t="str">
        <f>IF('Indicator Date hidden'!X142="x","x",$W$2-'Indicator Date hidden'!X142)</f>
        <v>x</v>
      </c>
      <c r="X141" s="213">
        <f>IF('Indicator Date hidden'!Y142="x","x",$X$2-'Indicator Date hidden'!Y142)</f>
        <v>2</v>
      </c>
      <c r="Y141" s="213">
        <f>IF('Indicator Date hidden'!Z142="x","x",$Y$2-'Indicator Date hidden'!Z142)</f>
        <v>0</v>
      </c>
      <c r="Z141" s="213">
        <f>IF('Indicator Date hidden'!AA142="x","x",$Z$2-'Indicator Date hidden'!AA142)</f>
        <v>0</v>
      </c>
      <c r="AA141" s="213">
        <f>IF('Indicator Date hidden'!AB142="x","x",$AA$2-'Indicator Date hidden'!AB142)</f>
        <v>1</v>
      </c>
      <c r="AB141" s="213">
        <f>IF('Indicator Date hidden'!AC142="x","x",$AB$2-'Indicator Date hidden'!AC142)</f>
        <v>0</v>
      </c>
      <c r="AC141" s="213">
        <f>IF('Indicator Date hidden'!AD142="x","x",$AC$2-'Indicator Date hidden'!AD142)</f>
        <v>0</v>
      </c>
      <c r="AD141" s="213" t="str">
        <f>IF('Indicator Date hidden'!AE142="x","x",$AD$2-'Indicator Date hidden'!AE142)</f>
        <v>x</v>
      </c>
      <c r="AE141" s="213">
        <f>IF('Indicator Date hidden'!AF142="x","x",$AE$2-'Indicator Date hidden'!AF142)</f>
        <v>0</v>
      </c>
      <c r="AF141" s="213">
        <f>IF('Indicator Date hidden'!AG142="x","x",$AF$2-'Indicator Date hidden'!AG142)</f>
        <v>1</v>
      </c>
      <c r="AG141" s="213">
        <f>IF('Indicator Date hidden'!AH142="x","x",$AG$2-'Indicator Date hidden'!AH142)</f>
        <v>0</v>
      </c>
      <c r="AH141" s="213">
        <f>IF('Indicator Date hidden'!AI142="x","x",$AH$2-'Indicator Date hidden'!AI142)</f>
        <v>0</v>
      </c>
      <c r="AI141" s="213">
        <f>IF('Indicator Date hidden'!AJ142="x","x",$AI$2-'Indicator Date hidden'!AJ142)</f>
        <v>0</v>
      </c>
      <c r="AJ141" s="213" t="str">
        <f>IF('Indicator Date hidden'!AK142="x","x",$AJ$2-'Indicator Date hidden'!AK142)</f>
        <v>x</v>
      </c>
      <c r="AK141" s="213">
        <f>IF('Indicator Date hidden'!AL142="x","x",$AK$2-'Indicator Date hidden'!AL142)</f>
        <v>1</v>
      </c>
      <c r="AL141" s="213">
        <f>IF('Indicator Date hidden'!AM142="x","x",$AL$2-'Indicator Date hidden'!AM142)</f>
        <v>0</v>
      </c>
      <c r="AM141" s="213">
        <f>IF('Indicator Date hidden'!AN142="x","x",$AM$2-'Indicator Date hidden'!AN142)</f>
        <v>0</v>
      </c>
      <c r="AN141" s="213">
        <f>IF('Indicator Date hidden'!AO142="x","x",$AN$2-'Indicator Date hidden'!AO142)</f>
        <v>0</v>
      </c>
      <c r="AO141" s="213">
        <f>IF('Indicator Date hidden'!AP142="x","x",$AO$2-'Indicator Date hidden'!AP142)</f>
        <v>0</v>
      </c>
      <c r="AP141" s="213">
        <f>IF('Indicator Date hidden'!AQ142="x","x",$AP$2-'Indicator Date hidden'!AQ142)</f>
        <v>0</v>
      </c>
      <c r="AQ141" s="213">
        <f>IF('Indicator Date hidden'!AR142="x","x",$AQ$2-'Indicator Date hidden'!AR142)</f>
        <v>0</v>
      </c>
      <c r="AR141" s="213">
        <f>IF('Indicator Date hidden'!AS142="x","x",$AR$2-'Indicator Date hidden'!AS142)</f>
        <v>0</v>
      </c>
      <c r="AS141" s="213">
        <f>IF('Indicator Date hidden'!AT142="x","x",$AS$2-'Indicator Date hidden'!AT142)</f>
        <v>0</v>
      </c>
      <c r="AT141" s="213">
        <f>IF('Indicator Date hidden'!AU142="x","x",$AT$2-'Indicator Date hidden'!AU142)</f>
        <v>0</v>
      </c>
      <c r="AU141" s="213">
        <f>IF('Indicator Date hidden'!AV142="x","x",$AU$2-'Indicator Date hidden'!AV142)</f>
        <v>3</v>
      </c>
      <c r="AV141" s="213">
        <f>IF('Indicator Date hidden'!AW142="x","x",$AV$2-'Indicator Date hidden'!AW142)</f>
        <v>0</v>
      </c>
      <c r="AW141" s="213">
        <f>IF('Indicator Date hidden'!AX142="x","x",$AW$2-'Indicator Date hidden'!AX142)</f>
        <v>0</v>
      </c>
      <c r="AX141" s="213">
        <f>IF('Indicator Date hidden'!AY142="x","x",$AX$2-'Indicator Date hidden'!AY142)</f>
        <v>0</v>
      </c>
      <c r="AY141" s="213">
        <f>IF('Indicator Date hidden'!AZ142="x","x",$AY$2-'Indicator Date hidden'!AZ142)</f>
        <v>0</v>
      </c>
      <c r="AZ141" s="213">
        <f>IF('Indicator Date hidden'!BA142="x","x",$AZ$2-'Indicator Date hidden'!BA142)</f>
        <v>0</v>
      </c>
      <c r="BA141">
        <f t="shared" si="20"/>
        <v>8</v>
      </c>
      <c r="BB141" s="21">
        <f t="shared" si="21"/>
        <v>0.17391304347826086</v>
      </c>
      <c r="BC141">
        <f t="shared" si="22"/>
        <v>5</v>
      </c>
      <c r="BD141" s="21">
        <f t="shared" si="23"/>
        <v>0.56354266942677045</v>
      </c>
      <c r="BE141" s="283">
        <f t="shared" si="24"/>
        <v>0</v>
      </c>
    </row>
    <row r="142" spans="1:57" x14ac:dyDescent="0.35">
      <c r="A142" t="s">
        <v>8453</v>
      </c>
      <c r="B142" s="213">
        <f>IF('Indicator Date hidden'!C143="x","x",$B$2-'Indicator Date hidden'!C143)</f>
        <v>0</v>
      </c>
      <c r="C142" s="213">
        <f>IF('Indicator Date hidden'!D143="x","x",$C$2-'Indicator Date hidden'!D143)</f>
        <v>0</v>
      </c>
      <c r="D142" s="213">
        <f>IF('Indicator Date hidden'!E143="x","x",$D$2-'Indicator Date hidden'!E143)</f>
        <v>0</v>
      </c>
      <c r="E142" s="213">
        <f>IF('Indicator Date hidden'!F143="x","x",$E$2-'Indicator Date hidden'!F143)</f>
        <v>0</v>
      </c>
      <c r="F142" s="213">
        <f>IF('Indicator Date hidden'!G143="x","x",$F$2-'Indicator Date hidden'!G143)</f>
        <v>0</v>
      </c>
      <c r="G142" s="213">
        <f>IF('Indicator Date hidden'!H143="x","x",$G$2-'Indicator Date hidden'!H143)</f>
        <v>0</v>
      </c>
      <c r="H142" s="213">
        <f>IF('Indicator Date hidden'!I143="x","x",$H$2-'Indicator Date hidden'!I143)</f>
        <v>0</v>
      </c>
      <c r="I142" s="213">
        <f>IF('Indicator Date hidden'!J143="x","x",$I$2-'Indicator Date hidden'!J143)</f>
        <v>0</v>
      </c>
      <c r="J142" s="213">
        <f>IF('Indicator Date hidden'!K143="x","x",$J$2-'Indicator Date hidden'!K143)</f>
        <v>0</v>
      </c>
      <c r="K142" s="213">
        <f>IF('Indicator Date hidden'!L143="x","x",$K$2-'Indicator Date hidden'!L143)</f>
        <v>0</v>
      </c>
      <c r="L142" s="213">
        <f>IF('Indicator Date hidden'!M143="x","x",$L$2-'Indicator Date hidden'!M143)</f>
        <v>0</v>
      </c>
      <c r="M142" s="213">
        <f>IF('Indicator Date hidden'!N143="x","x",$M$2-'Indicator Date hidden'!N143)</f>
        <v>0</v>
      </c>
      <c r="N142" s="213">
        <f>IF('Indicator Date hidden'!O143="x","x",$N$2-'Indicator Date hidden'!O143)</f>
        <v>0</v>
      </c>
      <c r="O142" s="213">
        <f>IF('Indicator Date hidden'!P143="x","x",$O$2-'Indicator Date hidden'!P143)</f>
        <v>0</v>
      </c>
      <c r="P142" s="213">
        <f>IF('Indicator Date hidden'!Q143="x","x",$P$2-'Indicator Date hidden'!Q143)</f>
        <v>0</v>
      </c>
      <c r="Q142" s="213" t="str">
        <f>IF('Indicator Date hidden'!R143="x","x",$Q$2-'Indicator Date hidden'!R143)</f>
        <v>x</v>
      </c>
      <c r="R142" s="213">
        <f>IF('Indicator Date hidden'!S143="x","x",$R$2-'Indicator Date hidden'!S143)</f>
        <v>0</v>
      </c>
      <c r="S142" s="213">
        <f>IF('Indicator Date hidden'!T143="x","x",$S$2-'Indicator Date hidden'!T143)</f>
        <v>0</v>
      </c>
      <c r="T142" s="213">
        <f>IF('Indicator Date hidden'!U143="x","x",$T$2-'Indicator Date hidden'!U143)</f>
        <v>0</v>
      </c>
      <c r="U142" s="213" t="str">
        <f>IF('Indicator Date hidden'!V143="x","x",$U$2-'Indicator Date hidden'!V143)</f>
        <v>x</v>
      </c>
      <c r="V142" s="213">
        <f>IF('Indicator Date hidden'!W143="x","x",$V$2-'Indicator Date hidden'!W143)</f>
        <v>0</v>
      </c>
      <c r="W142" s="213" t="str">
        <f>IF('Indicator Date hidden'!X143="x","x",$W$2-'Indicator Date hidden'!X143)</f>
        <v>x</v>
      </c>
      <c r="X142" s="213">
        <f>IF('Indicator Date hidden'!Y143="x","x",$X$2-'Indicator Date hidden'!Y143)</f>
        <v>4</v>
      </c>
      <c r="Y142" s="213">
        <f>IF('Indicator Date hidden'!Z143="x","x",$Y$2-'Indicator Date hidden'!Z143)</f>
        <v>0</v>
      </c>
      <c r="Z142" s="213">
        <f>IF('Indicator Date hidden'!AA143="x","x",$Z$2-'Indicator Date hidden'!AA143)</f>
        <v>0</v>
      </c>
      <c r="AA142" s="213" t="str">
        <f>IF('Indicator Date hidden'!AB143="x","x",$AA$2-'Indicator Date hidden'!AB143)</f>
        <v>x</v>
      </c>
      <c r="AB142" s="213">
        <f>IF('Indicator Date hidden'!AC143="x","x",$AB$2-'Indicator Date hidden'!AC143)</f>
        <v>0</v>
      </c>
      <c r="AC142" s="213">
        <f>IF('Indicator Date hidden'!AD143="x","x",$AC$2-'Indicator Date hidden'!AD143)</f>
        <v>0</v>
      </c>
      <c r="AD142" s="213" t="str">
        <f>IF('Indicator Date hidden'!AE143="x","x",$AD$2-'Indicator Date hidden'!AE143)</f>
        <v>x</v>
      </c>
      <c r="AE142" s="213">
        <f>IF('Indicator Date hidden'!AF143="x","x",$AE$2-'Indicator Date hidden'!AF143)</f>
        <v>0</v>
      </c>
      <c r="AF142" s="213">
        <f>IF('Indicator Date hidden'!AG143="x","x",$AF$2-'Indicator Date hidden'!AG143)</f>
        <v>1</v>
      </c>
      <c r="AG142" s="213">
        <f>IF('Indicator Date hidden'!AH143="x","x",$AG$2-'Indicator Date hidden'!AH143)</f>
        <v>0</v>
      </c>
      <c r="AH142" s="213">
        <f>IF('Indicator Date hidden'!AI143="x","x",$AH$2-'Indicator Date hidden'!AI143)</f>
        <v>0</v>
      </c>
      <c r="AI142" s="213">
        <f>IF('Indicator Date hidden'!AJ143="x","x",$AI$2-'Indicator Date hidden'!AJ143)</f>
        <v>0</v>
      </c>
      <c r="AJ142" s="213">
        <f>IF('Indicator Date hidden'!AK143="x","x",$AJ$2-'Indicator Date hidden'!AK143)</f>
        <v>1</v>
      </c>
      <c r="AK142" s="213">
        <f>IF('Indicator Date hidden'!AL143="x","x",$AK$2-'Indicator Date hidden'!AL143)</f>
        <v>1</v>
      </c>
      <c r="AL142" s="213">
        <f>IF('Indicator Date hidden'!AM143="x","x",$AL$2-'Indicator Date hidden'!AM143)</f>
        <v>0</v>
      </c>
      <c r="AM142" s="213">
        <f>IF('Indicator Date hidden'!AN143="x","x",$AM$2-'Indicator Date hidden'!AN143)</f>
        <v>0</v>
      </c>
      <c r="AN142" s="213">
        <f>IF('Indicator Date hidden'!AO143="x","x",$AN$2-'Indicator Date hidden'!AO143)</f>
        <v>0</v>
      </c>
      <c r="AO142" s="213">
        <f>IF('Indicator Date hidden'!AP143="x","x",$AO$2-'Indicator Date hidden'!AP143)</f>
        <v>0</v>
      </c>
      <c r="AP142" s="213">
        <f>IF('Indicator Date hidden'!AQ143="x","x",$AP$2-'Indicator Date hidden'!AQ143)</f>
        <v>0</v>
      </c>
      <c r="AQ142" s="213" t="str">
        <f>IF('Indicator Date hidden'!AR143="x","x",$AQ$2-'Indicator Date hidden'!AR143)</f>
        <v>x</v>
      </c>
      <c r="AR142" s="213">
        <f>IF('Indicator Date hidden'!AS143="x","x",$AR$2-'Indicator Date hidden'!AS143)</f>
        <v>0</v>
      </c>
      <c r="AS142" s="213">
        <f>IF('Indicator Date hidden'!AT143="x","x",$AS$2-'Indicator Date hidden'!AT143)</f>
        <v>0</v>
      </c>
      <c r="AT142" s="213">
        <f>IF('Indicator Date hidden'!AU143="x","x",$AT$2-'Indicator Date hidden'!AU143)</f>
        <v>0</v>
      </c>
      <c r="AU142" s="213">
        <f>IF('Indicator Date hidden'!AV143="x","x",$AU$2-'Indicator Date hidden'!AV143)</f>
        <v>4</v>
      </c>
      <c r="AV142" s="213">
        <f>IF('Indicator Date hidden'!AW143="x","x",$AV$2-'Indicator Date hidden'!AW143)</f>
        <v>0</v>
      </c>
      <c r="AW142" s="213">
        <f>IF('Indicator Date hidden'!AX143="x","x",$AW$2-'Indicator Date hidden'!AX143)</f>
        <v>0</v>
      </c>
      <c r="AX142" s="213">
        <f>IF('Indicator Date hidden'!AY143="x","x",$AX$2-'Indicator Date hidden'!AY143)</f>
        <v>0</v>
      </c>
      <c r="AY142" s="213">
        <f>IF('Indicator Date hidden'!AZ143="x","x",$AY$2-'Indicator Date hidden'!AZ143)</f>
        <v>0</v>
      </c>
      <c r="AZ142" s="213">
        <f>IF('Indicator Date hidden'!BA143="x","x",$AZ$2-'Indicator Date hidden'!BA143)</f>
        <v>0</v>
      </c>
      <c r="BA142">
        <f t="shared" si="20"/>
        <v>11</v>
      </c>
      <c r="BB142" s="21">
        <f t="shared" si="21"/>
        <v>0.24444444444444444</v>
      </c>
      <c r="BC142">
        <f t="shared" si="22"/>
        <v>5</v>
      </c>
      <c r="BD142" s="21">
        <f t="shared" si="23"/>
        <v>0.84736337621944968</v>
      </c>
      <c r="BE142" s="283">
        <f t="shared" si="24"/>
        <v>0</v>
      </c>
    </row>
    <row r="143" spans="1:57" x14ac:dyDescent="0.35">
      <c r="A143" t="s">
        <v>8454</v>
      </c>
      <c r="B143" s="213">
        <f>IF('Indicator Date hidden'!C144="x","x",$B$2-'Indicator Date hidden'!C144)</f>
        <v>0</v>
      </c>
      <c r="C143" s="213">
        <f>IF('Indicator Date hidden'!D144="x","x",$C$2-'Indicator Date hidden'!D144)</f>
        <v>0</v>
      </c>
      <c r="D143" s="213">
        <f>IF('Indicator Date hidden'!E144="x","x",$D$2-'Indicator Date hidden'!E144)</f>
        <v>0</v>
      </c>
      <c r="E143" s="213">
        <f>IF('Indicator Date hidden'!F144="x","x",$E$2-'Indicator Date hidden'!F144)</f>
        <v>0</v>
      </c>
      <c r="F143" s="213">
        <f>IF('Indicator Date hidden'!G144="x","x",$F$2-'Indicator Date hidden'!G144)</f>
        <v>0</v>
      </c>
      <c r="G143" s="213">
        <f>IF('Indicator Date hidden'!H144="x","x",$G$2-'Indicator Date hidden'!H144)</f>
        <v>0</v>
      </c>
      <c r="H143" s="213">
        <f>IF('Indicator Date hidden'!I144="x","x",$H$2-'Indicator Date hidden'!I144)</f>
        <v>0</v>
      </c>
      <c r="I143" s="213">
        <f>IF('Indicator Date hidden'!J144="x","x",$I$2-'Indicator Date hidden'!J144)</f>
        <v>0</v>
      </c>
      <c r="J143" s="213">
        <f>IF('Indicator Date hidden'!K144="x","x",$J$2-'Indicator Date hidden'!K144)</f>
        <v>0</v>
      </c>
      <c r="K143" s="213">
        <f>IF('Indicator Date hidden'!L144="x","x",$K$2-'Indicator Date hidden'!L144)</f>
        <v>0</v>
      </c>
      <c r="L143" s="213">
        <f>IF('Indicator Date hidden'!M144="x","x",$L$2-'Indicator Date hidden'!M144)</f>
        <v>0</v>
      </c>
      <c r="M143" s="213">
        <f>IF('Indicator Date hidden'!N144="x","x",$M$2-'Indicator Date hidden'!N144)</f>
        <v>0</v>
      </c>
      <c r="N143" s="213">
        <f>IF('Indicator Date hidden'!O144="x","x",$N$2-'Indicator Date hidden'!O144)</f>
        <v>0</v>
      </c>
      <c r="O143" s="213">
        <f>IF('Indicator Date hidden'!P144="x","x",$O$2-'Indicator Date hidden'!P144)</f>
        <v>0</v>
      </c>
      <c r="P143" s="213">
        <f>IF('Indicator Date hidden'!Q144="x","x",$P$2-'Indicator Date hidden'!Q144)</f>
        <v>0</v>
      </c>
      <c r="Q143" s="213">
        <f>IF('Indicator Date hidden'!R144="x","x",$Q$2-'Indicator Date hidden'!R144)</f>
        <v>4</v>
      </c>
      <c r="R143" s="213">
        <f>IF('Indicator Date hidden'!S144="x","x",$R$2-'Indicator Date hidden'!S144)</f>
        <v>0</v>
      </c>
      <c r="S143" s="213">
        <f>IF('Indicator Date hidden'!T144="x","x",$S$2-'Indicator Date hidden'!T144)</f>
        <v>0</v>
      </c>
      <c r="T143" s="213">
        <f>IF('Indicator Date hidden'!U144="x","x",$T$2-'Indicator Date hidden'!U144)</f>
        <v>0</v>
      </c>
      <c r="U143" s="213">
        <f>IF('Indicator Date hidden'!V144="x","x",$U$2-'Indicator Date hidden'!V144)</f>
        <v>0</v>
      </c>
      <c r="V143" s="213">
        <f>IF('Indicator Date hidden'!W144="x","x",$V$2-'Indicator Date hidden'!W144)</f>
        <v>0</v>
      </c>
      <c r="W143" s="213">
        <f>IF('Indicator Date hidden'!X144="x","x",$W$2-'Indicator Date hidden'!X144)</f>
        <v>4</v>
      </c>
      <c r="X143" s="213">
        <f>IF('Indicator Date hidden'!Y144="x","x",$X$2-'Indicator Date hidden'!Y144)</f>
        <v>4</v>
      </c>
      <c r="Y143" s="213">
        <f>IF('Indicator Date hidden'!Z144="x","x",$Y$2-'Indicator Date hidden'!Z144)</f>
        <v>0</v>
      </c>
      <c r="Z143" s="213">
        <f>IF('Indicator Date hidden'!AA144="x","x",$Z$2-'Indicator Date hidden'!AA144)</f>
        <v>0</v>
      </c>
      <c r="AA143" s="213">
        <f>IF('Indicator Date hidden'!AB144="x","x",$AA$2-'Indicator Date hidden'!AB144)</f>
        <v>0</v>
      </c>
      <c r="AB143" s="213">
        <f>IF('Indicator Date hidden'!AC144="x","x",$AB$2-'Indicator Date hidden'!AC144)</f>
        <v>0</v>
      </c>
      <c r="AC143" s="213">
        <f>IF('Indicator Date hidden'!AD144="x","x",$AC$2-'Indicator Date hidden'!AD144)</f>
        <v>0</v>
      </c>
      <c r="AD143" s="213">
        <f>IF('Indicator Date hidden'!AE144="x","x",$AD$2-'Indicator Date hidden'!AE144)</f>
        <v>0</v>
      </c>
      <c r="AE143" s="213">
        <f>IF('Indicator Date hidden'!AF144="x","x",$AE$2-'Indicator Date hidden'!AF144)</f>
        <v>0</v>
      </c>
      <c r="AF143" s="213">
        <f>IF('Indicator Date hidden'!AG144="x","x",$AF$2-'Indicator Date hidden'!AG144)</f>
        <v>2</v>
      </c>
      <c r="AG143" s="213">
        <f>IF('Indicator Date hidden'!AH144="x","x",$AG$2-'Indicator Date hidden'!AH144)</f>
        <v>0</v>
      </c>
      <c r="AH143" s="213">
        <f>IF('Indicator Date hidden'!AI144="x","x",$AH$2-'Indicator Date hidden'!AI144)</f>
        <v>0</v>
      </c>
      <c r="AI143" s="213">
        <f>IF('Indicator Date hidden'!AJ144="x","x",$AI$2-'Indicator Date hidden'!AJ144)</f>
        <v>0</v>
      </c>
      <c r="AJ143" s="213" t="str">
        <f>IF('Indicator Date hidden'!AK144="x","x",$AJ$2-'Indicator Date hidden'!AK144)</f>
        <v>x</v>
      </c>
      <c r="AK143" s="213">
        <f>IF('Indicator Date hidden'!AL144="x","x",$AK$2-'Indicator Date hidden'!AL144)</f>
        <v>0</v>
      </c>
      <c r="AL143" s="213">
        <f>IF('Indicator Date hidden'!AM144="x","x",$AL$2-'Indicator Date hidden'!AM144)</f>
        <v>0</v>
      </c>
      <c r="AM143" s="213">
        <f>IF('Indicator Date hidden'!AN144="x","x",$AM$2-'Indicator Date hidden'!AN144)</f>
        <v>0</v>
      </c>
      <c r="AN143" s="213">
        <f>IF('Indicator Date hidden'!AO144="x","x",$AN$2-'Indicator Date hidden'!AO144)</f>
        <v>0</v>
      </c>
      <c r="AO143" s="213">
        <f>IF('Indicator Date hidden'!AP144="x","x",$AO$2-'Indicator Date hidden'!AP144)</f>
        <v>1</v>
      </c>
      <c r="AP143" s="213">
        <f>IF('Indicator Date hidden'!AQ144="x","x",$AP$2-'Indicator Date hidden'!AQ144)</f>
        <v>1</v>
      </c>
      <c r="AQ143" s="213">
        <f>IF('Indicator Date hidden'!AR144="x","x",$AQ$2-'Indicator Date hidden'!AR144)</f>
        <v>0</v>
      </c>
      <c r="AR143" s="213">
        <f>IF('Indicator Date hidden'!AS144="x","x",$AR$2-'Indicator Date hidden'!AS144)</f>
        <v>0</v>
      </c>
      <c r="AS143" s="213">
        <f>IF('Indicator Date hidden'!AT144="x","x",$AS$2-'Indicator Date hidden'!AT144)</f>
        <v>0</v>
      </c>
      <c r="AT143" s="213">
        <f>IF('Indicator Date hidden'!AU144="x","x",$AT$2-'Indicator Date hidden'!AU144)</f>
        <v>0</v>
      </c>
      <c r="AU143" s="213">
        <f>IF('Indicator Date hidden'!AV144="x","x",$AU$2-'Indicator Date hidden'!AV144)</f>
        <v>2</v>
      </c>
      <c r="AV143" s="213">
        <f>IF('Indicator Date hidden'!AW144="x","x",$AV$2-'Indicator Date hidden'!AW144)</f>
        <v>0</v>
      </c>
      <c r="AW143" s="213">
        <f>IF('Indicator Date hidden'!AX144="x","x",$AW$2-'Indicator Date hidden'!AX144)</f>
        <v>0</v>
      </c>
      <c r="AX143" s="213">
        <f>IF('Indicator Date hidden'!AY144="x","x",$AX$2-'Indicator Date hidden'!AY144)</f>
        <v>0</v>
      </c>
      <c r="AY143" s="213">
        <f>IF('Indicator Date hidden'!AZ144="x","x",$AY$2-'Indicator Date hidden'!AZ144)</f>
        <v>0</v>
      </c>
      <c r="AZ143" s="213">
        <f>IF('Indicator Date hidden'!BA144="x","x",$AZ$2-'Indicator Date hidden'!BA144)</f>
        <v>0</v>
      </c>
      <c r="BA143">
        <f t="shared" si="20"/>
        <v>18</v>
      </c>
      <c r="BB143" s="21">
        <f t="shared" si="21"/>
        <v>0.36</v>
      </c>
      <c r="BC143">
        <f t="shared" si="22"/>
        <v>7</v>
      </c>
      <c r="BD143" s="21">
        <f t="shared" si="23"/>
        <v>1.0150862032359615</v>
      </c>
      <c r="BE143" s="283">
        <f t="shared" si="24"/>
        <v>0</v>
      </c>
    </row>
    <row r="144" spans="1:57" x14ac:dyDescent="0.35">
      <c r="A144" t="s">
        <v>8369</v>
      </c>
      <c r="B144" s="213">
        <f>IF('Indicator Date hidden'!C145="x","x",$B$2-'Indicator Date hidden'!C145)</f>
        <v>0</v>
      </c>
      <c r="C144" s="213">
        <f>IF('Indicator Date hidden'!D145="x","x",$C$2-'Indicator Date hidden'!D145)</f>
        <v>0</v>
      </c>
      <c r="D144" s="213">
        <f>IF('Indicator Date hidden'!E145="x","x",$D$2-'Indicator Date hidden'!E145)</f>
        <v>0</v>
      </c>
      <c r="E144" s="213">
        <f>IF('Indicator Date hidden'!F145="x","x",$E$2-'Indicator Date hidden'!F145)</f>
        <v>0</v>
      </c>
      <c r="F144" s="213">
        <f>IF('Indicator Date hidden'!G145="x","x",$F$2-'Indicator Date hidden'!G145)</f>
        <v>0</v>
      </c>
      <c r="G144" s="213">
        <f>IF('Indicator Date hidden'!H145="x","x",$G$2-'Indicator Date hidden'!H145)</f>
        <v>0</v>
      </c>
      <c r="H144" s="213">
        <f>IF('Indicator Date hidden'!I145="x","x",$H$2-'Indicator Date hidden'!I145)</f>
        <v>0</v>
      </c>
      <c r="I144" s="213">
        <f>IF('Indicator Date hidden'!J145="x","x",$I$2-'Indicator Date hidden'!J145)</f>
        <v>0</v>
      </c>
      <c r="J144" s="213">
        <f>IF('Indicator Date hidden'!K145="x","x",$J$2-'Indicator Date hidden'!K145)</f>
        <v>0</v>
      </c>
      <c r="K144" s="213">
        <f>IF('Indicator Date hidden'!L145="x","x",$K$2-'Indicator Date hidden'!L145)</f>
        <v>0</v>
      </c>
      <c r="L144" s="213">
        <f>IF('Indicator Date hidden'!M145="x","x",$L$2-'Indicator Date hidden'!M145)</f>
        <v>0</v>
      </c>
      <c r="M144" s="213">
        <f>IF('Indicator Date hidden'!N145="x","x",$M$2-'Indicator Date hidden'!N145)</f>
        <v>0</v>
      </c>
      <c r="N144" s="213">
        <f>IF('Indicator Date hidden'!O145="x","x",$N$2-'Indicator Date hidden'!O145)</f>
        <v>0</v>
      </c>
      <c r="O144" s="213">
        <f>IF('Indicator Date hidden'!P145="x","x",$O$2-'Indicator Date hidden'!P145)</f>
        <v>0</v>
      </c>
      <c r="P144" s="213">
        <f>IF('Indicator Date hidden'!Q145="x","x",$P$2-'Indicator Date hidden'!Q145)</f>
        <v>0</v>
      </c>
      <c r="Q144" s="213" t="str">
        <f>IF('Indicator Date hidden'!R145="x","x",$Q$2-'Indicator Date hidden'!R145)</f>
        <v>x</v>
      </c>
      <c r="R144" s="213">
        <f>IF('Indicator Date hidden'!S145="x","x",$R$2-'Indicator Date hidden'!S145)</f>
        <v>0</v>
      </c>
      <c r="S144" s="213">
        <f>IF('Indicator Date hidden'!T145="x","x",$S$2-'Indicator Date hidden'!T145)</f>
        <v>0</v>
      </c>
      <c r="T144" s="213">
        <f>IF('Indicator Date hidden'!U145="x","x",$T$2-'Indicator Date hidden'!U145)</f>
        <v>0</v>
      </c>
      <c r="U144" s="213" t="str">
        <f>IF('Indicator Date hidden'!V145="x","x",$U$2-'Indicator Date hidden'!V145)</f>
        <v>x</v>
      </c>
      <c r="V144" s="213">
        <f>IF('Indicator Date hidden'!W145="x","x",$V$2-'Indicator Date hidden'!W145)</f>
        <v>0</v>
      </c>
      <c r="W144" s="213" t="str">
        <f>IF('Indicator Date hidden'!X145="x","x",$W$2-'Indicator Date hidden'!X145)</f>
        <v>x</v>
      </c>
      <c r="X144" s="213" t="str">
        <f>IF('Indicator Date hidden'!Y145="x","x",$X$2-'Indicator Date hidden'!Y145)</f>
        <v>x</v>
      </c>
      <c r="Y144" s="213">
        <f>IF('Indicator Date hidden'!Z145="x","x",$Y$2-'Indicator Date hidden'!Z145)</f>
        <v>0</v>
      </c>
      <c r="Z144" s="213">
        <f>IF('Indicator Date hidden'!AA145="x","x",$Z$2-'Indicator Date hidden'!AA145)</f>
        <v>0</v>
      </c>
      <c r="AA144" s="213" t="str">
        <f>IF('Indicator Date hidden'!AB145="x","x",$AA$2-'Indicator Date hidden'!AB145)</f>
        <v>x</v>
      </c>
      <c r="AB144" s="213">
        <f>IF('Indicator Date hidden'!AC145="x","x",$AB$2-'Indicator Date hidden'!AC145)</f>
        <v>0</v>
      </c>
      <c r="AC144" s="213">
        <f>IF('Indicator Date hidden'!AD145="x","x",$AC$2-'Indicator Date hidden'!AD145)</f>
        <v>0</v>
      </c>
      <c r="AD144" s="213" t="str">
        <f>IF('Indicator Date hidden'!AE145="x","x",$AD$2-'Indicator Date hidden'!AE145)</f>
        <v>x</v>
      </c>
      <c r="AE144" s="213" t="str">
        <f>IF('Indicator Date hidden'!AF145="x","x",$AE$2-'Indicator Date hidden'!AF145)</f>
        <v>x</v>
      </c>
      <c r="AF144" s="213" t="str">
        <f>IF('Indicator Date hidden'!AG145="x","x",$AF$2-'Indicator Date hidden'!AG145)</f>
        <v>x</v>
      </c>
      <c r="AG144" s="213">
        <f>IF('Indicator Date hidden'!AH145="x","x",$AG$2-'Indicator Date hidden'!AH145)</f>
        <v>0</v>
      </c>
      <c r="AH144" s="213">
        <f>IF('Indicator Date hidden'!AI145="x","x",$AH$2-'Indicator Date hidden'!AI145)</f>
        <v>0</v>
      </c>
      <c r="AI144" s="213">
        <f>IF('Indicator Date hidden'!AJ145="x","x",$AI$2-'Indicator Date hidden'!AJ145)</f>
        <v>0</v>
      </c>
      <c r="AJ144" s="213" t="str">
        <f>IF('Indicator Date hidden'!AK145="x","x",$AJ$2-'Indicator Date hidden'!AK145)</f>
        <v>x</v>
      </c>
      <c r="AK144" s="213">
        <f>IF('Indicator Date hidden'!AL145="x","x",$AK$2-'Indicator Date hidden'!AL145)</f>
        <v>1</v>
      </c>
      <c r="AL144" s="213">
        <f>IF('Indicator Date hidden'!AM145="x","x",$AL$2-'Indicator Date hidden'!AM145)</f>
        <v>0</v>
      </c>
      <c r="AM144" s="213">
        <f>IF('Indicator Date hidden'!AN145="x","x",$AM$2-'Indicator Date hidden'!AN145)</f>
        <v>0</v>
      </c>
      <c r="AN144" s="213">
        <f>IF('Indicator Date hidden'!AO145="x","x",$AN$2-'Indicator Date hidden'!AO145)</f>
        <v>0</v>
      </c>
      <c r="AO144" s="213">
        <f>IF('Indicator Date hidden'!AP145="x","x",$AO$2-'Indicator Date hidden'!AP145)</f>
        <v>0</v>
      </c>
      <c r="AP144" s="213" t="str">
        <f>IF('Indicator Date hidden'!AQ145="x","x",$AP$2-'Indicator Date hidden'!AQ145)</f>
        <v>x</v>
      </c>
      <c r="AQ144" s="213">
        <f>IF('Indicator Date hidden'!AR145="x","x",$AQ$2-'Indicator Date hidden'!AR145)</f>
        <v>0</v>
      </c>
      <c r="AR144" s="213">
        <f>IF('Indicator Date hidden'!AS145="x","x",$AR$2-'Indicator Date hidden'!AS145)</f>
        <v>0</v>
      </c>
      <c r="AS144" s="213" t="str">
        <f>IF('Indicator Date hidden'!AT145="x","x",$AS$2-'Indicator Date hidden'!AT145)</f>
        <v>x</v>
      </c>
      <c r="AT144" s="213">
        <f>IF('Indicator Date hidden'!AU145="x","x",$AT$2-'Indicator Date hidden'!AU145)</f>
        <v>0</v>
      </c>
      <c r="AU144" s="213" t="str">
        <f>IF('Indicator Date hidden'!AV145="x","x",$AU$2-'Indicator Date hidden'!AV145)</f>
        <v>x</v>
      </c>
      <c r="AV144" s="213">
        <f>IF('Indicator Date hidden'!AW145="x","x",$AV$2-'Indicator Date hidden'!AW145)</f>
        <v>0</v>
      </c>
      <c r="AW144" s="213">
        <f>IF('Indicator Date hidden'!AX145="x","x",$AW$2-'Indicator Date hidden'!AX145)</f>
        <v>0</v>
      </c>
      <c r="AX144" s="213">
        <f>IF('Indicator Date hidden'!AY145="x","x",$AX$2-'Indicator Date hidden'!AY145)</f>
        <v>0</v>
      </c>
      <c r="AY144" s="213">
        <f>IF('Indicator Date hidden'!AZ145="x","x",$AY$2-'Indicator Date hidden'!AZ145)</f>
        <v>8</v>
      </c>
      <c r="AZ144" s="213">
        <f>IF('Indicator Date hidden'!BA145="x","x",$AZ$2-'Indicator Date hidden'!BA145)</f>
        <v>0</v>
      </c>
      <c r="BA144">
        <f t="shared" si="20"/>
        <v>9</v>
      </c>
      <c r="BB144" s="21">
        <f t="shared" si="21"/>
        <v>0.23076923076923078</v>
      </c>
      <c r="BC144">
        <f t="shared" si="22"/>
        <v>2</v>
      </c>
      <c r="BD144" s="21">
        <f t="shared" si="23"/>
        <v>1.2702016488718806</v>
      </c>
      <c r="BE144" s="283">
        <f t="shared" si="24"/>
        <v>0</v>
      </c>
    </row>
    <row r="145" spans="1:57" x14ac:dyDescent="0.35">
      <c r="A145" t="s">
        <v>8381</v>
      </c>
      <c r="B145" s="213">
        <f>IF('Indicator Date hidden'!C146="x","x",$B$2-'Indicator Date hidden'!C146)</f>
        <v>0</v>
      </c>
      <c r="C145" s="213">
        <f>IF('Indicator Date hidden'!D146="x","x",$C$2-'Indicator Date hidden'!D146)</f>
        <v>0</v>
      </c>
      <c r="D145" s="213">
        <f>IF('Indicator Date hidden'!E146="x","x",$D$2-'Indicator Date hidden'!E146)</f>
        <v>0</v>
      </c>
      <c r="E145" s="213">
        <f>IF('Indicator Date hidden'!F146="x","x",$E$2-'Indicator Date hidden'!F146)</f>
        <v>0</v>
      </c>
      <c r="F145" s="213">
        <f>IF('Indicator Date hidden'!G146="x","x",$F$2-'Indicator Date hidden'!G146)</f>
        <v>0</v>
      </c>
      <c r="G145" s="213">
        <f>IF('Indicator Date hidden'!H146="x","x",$G$2-'Indicator Date hidden'!H146)</f>
        <v>0</v>
      </c>
      <c r="H145" s="213">
        <f>IF('Indicator Date hidden'!I146="x","x",$H$2-'Indicator Date hidden'!I146)</f>
        <v>0</v>
      </c>
      <c r="I145" s="213">
        <f>IF('Indicator Date hidden'!J146="x","x",$I$2-'Indicator Date hidden'!J146)</f>
        <v>0</v>
      </c>
      <c r="J145" s="213">
        <f>IF('Indicator Date hidden'!K146="x","x",$J$2-'Indicator Date hidden'!K146)</f>
        <v>0</v>
      </c>
      <c r="K145" s="213">
        <f>IF('Indicator Date hidden'!L146="x","x",$K$2-'Indicator Date hidden'!L146)</f>
        <v>0</v>
      </c>
      <c r="L145" s="213">
        <f>IF('Indicator Date hidden'!M146="x","x",$L$2-'Indicator Date hidden'!M146)</f>
        <v>0</v>
      </c>
      <c r="M145" s="213">
        <f>IF('Indicator Date hidden'!N146="x","x",$M$2-'Indicator Date hidden'!N146)</f>
        <v>0</v>
      </c>
      <c r="N145" s="213">
        <f>IF('Indicator Date hidden'!O146="x","x",$N$2-'Indicator Date hidden'!O146)</f>
        <v>0</v>
      </c>
      <c r="O145" s="213">
        <f>IF('Indicator Date hidden'!P146="x","x",$O$2-'Indicator Date hidden'!P146)</f>
        <v>0</v>
      </c>
      <c r="P145" s="213">
        <f>IF('Indicator Date hidden'!Q146="x","x",$P$2-'Indicator Date hidden'!Q146)</f>
        <v>0</v>
      </c>
      <c r="Q145" s="213">
        <f>IF('Indicator Date hidden'!R146="x","x",$Q$2-'Indicator Date hidden'!R146)</f>
        <v>2</v>
      </c>
      <c r="R145" s="213">
        <f>IF('Indicator Date hidden'!S146="x","x",$R$2-'Indicator Date hidden'!S146)</f>
        <v>0</v>
      </c>
      <c r="S145" s="213">
        <f>IF('Indicator Date hidden'!T146="x","x",$S$2-'Indicator Date hidden'!T146)</f>
        <v>0</v>
      </c>
      <c r="T145" s="213">
        <f>IF('Indicator Date hidden'!U146="x","x",$T$2-'Indicator Date hidden'!U146)</f>
        <v>0</v>
      </c>
      <c r="U145" s="213">
        <f>IF('Indicator Date hidden'!V146="x","x",$U$2-'Indicator Date hidden'!V146)</f>
        <v>0</v>
      </c>
      <c r="V145" s="213">
        <f>IF('Indicator Date hidden'!W146="x","x",$V$2-'Indicator Date hidden'!W146)</f>
        <v>0</v>
      </c>
      <c r="W145" s="213">
        <f>IF('Indicator Date hidden'!X146="x","x",$W$2-'Indicator Date hidden'!X146)</f>
        <v>2</v>
      </c>
      <c r="X145" s="213">
        <f>IF('Indicator Date hidden'!Y146="x","x",$X$2-'Indicator Date hidden'!Y146)</f>
        <v>2</v>
      </c>
      <c r="Y145" s="213">
        <f>IF('Indicator Date hidden'!Z146="x","x",$Y$2-'Indicator Date hidden'!Z146)</f>
        <v>0</v>
      </c>
      <c r="Z145" s="213">
        <f>IF('Indicator Date hidden'!AA146="x","x",$Z$2-'Indicator Date hidden'!AA146)</f>
        <v>0</v>
      </c>
      <c r="AA145" s="213" t="str">
        <f>IF('Indicator Date hidden'!AB146="x","x",$AA$2-'Indicator Date hidden'!AB146)</f>
        <v>x</v>
      </c>
      <c r="AB145" s="213">
        <f>IF('Indicator Date hidden'!AC146="x","x",$AB$2-'Indicator Date hidden'!AC146)</f>
        <v>0</v>
      </c>
      <c r="AC145" s="213">
        <f>IF('Indicator Date hidden'!AD146="x","x",$AC$2-'Indicator Date hidden'!AD146)</f>
        <v>0</v>
      </c>
      <c r="AD145" s="213" t="str">
        <f>IF('Indicator Date hidden'!AE146="x","x",$AD$2-'Indicator Date hidden'!AE146)</f>
        <v>x</v>
      </c>
      <c r="AE145" s="213" t="str">
        <f>IF('Indicator Date hidden'!AF146="x","x",$AE$2-'Indicator Date hidden'!AF146)</f>
        <v>x</v>
      </c>
      <c r="AF145" s="213" t="str">
        <f>IF('Indicator Date hidden'!AG146="x","x",$AF$2-'Indicator Date hidden'!AG146)</f>
        <v>x</v>
      </c>
      <c r="AG145" s="213">
        <f>IF('Indicator Date hidden'!AH146="x","x",$AG$2-'Indicator Date hidden'!AH146)</f>
        <v>0</v>
      </c>
      <c r="AH145" s="213">
        <f>IF('Indicator Date hidden'!AI146="x","x",$AH$2-'Indicator Date hidden'!AI146)</f>
        <v>0</v>
      </c>
      <c r="AI145" s="213">
        <f>IF('Indicator Date hidden'!AJ146="x","x",$AI$2-'Indicator Date hidden'!AJ146)</f>
        <v>0</v>
      </c>
      <c r="AJ145" s="213" t="str">
        <f>IF('Indicator Date hidden'!AK146="x","x",$AJ$2-'Indicator Date hidden'!AK146)</f>
        <v>x</v>
      </c>
      <c r="AK145" s="213">
        <f>IF('Indicator Date hidden'!AL146="x","x",$AK$2-'Indicator Date hidden'!AL146)</f>
        <v>1</v>
      </c>
      <c r="AL145" s="213">
        <f>IF('Indicator Date hidden'!AM146="x","x",$AL$2-'Indicator Date hidden'!AM146)</f>
        <v>0</v>
      </c>
      <c r="AM145" s="213">
        <f>IF('Indicator Date hidden'!AN146="x","x",$AM$2-'Indicator Date hidden'!AN146)</f>
        <v>0</v>
      </c>
      <c r="AN145" s="213">
        <f>IF('Indicator Date hidden'!AO146="x","x",$AN$2-'Indicator Date hidden'!AO146)</f>
        <v>0</v>
      </c>
      <c r="AO145" s="213">
        <f>IF('Indicator Date hidden'!AP146="x","x",$AO$2-'Indicator Date hidden'!AP146)</f>
        <v>0</v>
      </c>
      <c r="AP145" s="213">
        <f>IF('Indicator Date hidden'!AQ146="x","x",$AP$2-'Indicator Date hidden'!AQ146)</f>
        <v>0</v>
      </c>
      <c r="AQ145" s="213">
        <f>IF('Indicator Date hidden'!AR146="x","x",$AQ$2-'Indicator Date hidden'!AR146)</f>
        <v>6</v>
      </c>
      <c r="AR145" s="213">
        <f>IF('Indicator Date hidden'!AS146="x","x",$AR$2-'Indicator Date hidden'!AS146)</f>
        <v>0</v>
      </c>
      <c r="AS145" s="213">
        <f>IF('Indicator Date hidden'!AT146="x","x",$AS$2-'Indicator Date hidden'!AT146)</f>
        <v>2</v>
      </c>
      <c r="AT145" s="213">
        <f>IF('Indicator Date hidden'!AU146="x","x",$AT$2-'Indicator Date hidden'!AU146)</f>
        <v>0</v>
      </c>
      <c r="AU145" s="213" t="str">
        <f>IF('Indicator Date hidden'!AV146="x","x",$AU$2-'Indicator Date hidden'!AV146)</f>
        <v>x</v>
      </c>
      <c r="AV145" s="213">
        <f>IF('Indicator Date hidden'!AW146="x","x",$AV$2-'Indicator Date hidden'!AW146)</f>
        <v>0</v>
      </c>
      <c r="AW145" s="213">
        <f>IF('Indicator Date hidden'!AX146="x","x",$AW$2-'Indicator Date hidden'!AX146)</f>
        <v>0</v>
      </c>
      <c r="AX145" s="213">
        <f>IF('Indicator Date hidden'!AY146="x","x",$AX$2-'Indicator Date hidden'!AY146)</f>
        <v>0</v>
      </c>
      <c r="AY145" s="213">
        <f>IF('Indicator Date hidden'!AZ146="x","x",$AY$2-'Indicator Date hidden'!AZ146)</f>
        <v>0</v>
      </c>
      <c r="AZ145" s="213">
        <f>IF('Indicator Date hidden'!BA146="x","x",$AZ$2-'Indicator Date hidden'!BA146)</f>
        <v>0</v>
      </c>
      <c r="BA145">
        <f t="shared" si="20"/>
        <v>15</v>
      </c>
      <c r="BB145" s="21">
        <f t="shared" si="21"/>
        <v>0.33333333333333331</v>
      </c>
      <c r="BC145">
        <f t="shared" si="22"/>
        <v>6</v>
      </c>
      <c r="BD145" s="21">
        <f t="shared" si="23"/>
        <v>1.0327955589886444</v>
      </c>
      <c r="BE145" s="283">
        <f t="shared" si="24"/>
        <v>0</v>
      </c>
    </row>
    <row r="146" spans="1:57" x14ac:dyDescent="0.35">
      <c r="A146" t="s">
        <v>8509</v>
      </c>
      <c r="B146" s="213">
        <f>IF('Indicator Date hidden'!C147="x","x",$B$2-'Indicator Date hidden'!C147)</f>
        <v>0</v>
      </c>
      <c r="C146" s="213">
        <f>IF('Indicator Date hidden'!D147="x","x",$C$2-'Indicator Date hidden'!D147)</f>
        <v>0</v>
      </c>
      <c r="D146" s="213">
        <f>IF('Indicator Date hidden'!E147="x","x",$D$2-'Indicator Date hidden'!E147)</f>
        <v>0</v>
      </c>
      <c r="E146" s="213">
        <f>IF('Indicator Date hidden'!F147="x","x",$E$2-'Indicator Date hidden'!F147)</f>
        <v>0</v>
      </c>
      <c r="F146" s="213">
        <f>IF('Indicator Date hidden'!G147="x","x",$F$2-'Indicator Date hidden'!G147)</f>
        <v>0</v>
      </c>
      <c r="G146" s="213">
        <f>IF('Indicator Date hidden'!H147="x","x",$G$2-'Indicator Date hidden'!H147)</f>
        <v>0</v>
      </c>
      <c r="H146" s="213">
        <f>IF('Indicator Date hidden'!I147="x","x",$H$2-'Indicator Date hidden'!I147)</f>
        <v>0</v>
      </c>
      <c r="I146" s="213">
        <f>IF('Indicator Date hidden'!J147="x","x",$I$2-'Indicator Date hidden'!J147)</f>
        <v>0</v>
      </c>
      <c r="J146" s="213">
        <f>IF('Indicator Date hidden'!K147="x","x",$J$2-'Indicator Date hidden'!K147)</f>
        <v>0</v>
      </c>
      <c r="K146" s="213">
        <f>IF('Indicator Date hidden'!L147="x","x",$K$2-'Indicator Date hidden'!L147)</f>
        <v>0</v>
      </c>
      <c r="L146" s="213">
        <f>IF('Indicator Date hidden'!M147="x","x",$L$2-'Indicator Date hidden'!M147)</f>
        <v>0</v>
      </c>
      <c r="M146" s="213">
        <f>IF('Indicator Date hidden'!N147="x","x",$M$2-'Indicator Date hidden'!N147)</f>
        <v>0</v>
      </c>
      <c r="N146" s="213">
        <f>IF('Indicator Date hidden'!O147="x","x",$N$2-'Indicator Date hidden'!O147)</f>
        <v>0</v>
      </c>
      <c r="O146" s="213">
        <f>IF('Indicator Date hidden'!P147="x","x",$O$2-'Indicator Date hidden'!P147)</f>
        <v>0</v>
      </c>
      <c r="P146" s="213">
        <f>IF('Indicator Date hidden'!Q147="x","x",$P$2-'Indicator Date hidden'!Q147)</f>
        <v>0</v>
      </c>
      <c r="Q146" s="213" t="str">
        <f>IF('Indicator Date hidden'!R147="x","x",$Q$2-'Indicator Date hidden'!R147)</f>
        <v>x</v>
      </c>
      <c r="R146" s="213">
        <f>IF('Indicator Date hidden'!S147="x","x",$R$2-'Indicator Date hidden'!S147)</f>
        <v>0</v>
      </c>
      <c r="S146" s="213">
        <f>IF('Indicator Date hidden'!T147="x","x",$S$2-'Indicator Date hidden'!T147)</f>
        <v>0</v>
      </c>
      <c r="T146" s="213">
        <f>IF('Indicator Date hidden'!U147="x","x",$T$2-'Indicator Date hidden'!U147)</f>
        <v>0</v>
      </c>
      <c r="U146" s="213">
        <f>IF('Indicator Date hidden'!V147="x","x",$U$2-'Indicator Date hidden'!V147)</f>
        <v>0</v>
      </c>
      <c r="V146" s="213">
        <f>IF('Indicator Date hidden'!W147="x","x",$V$2-'Indicator Date hidden'!W147)</f>
        <v>0</v>
      </c>
      <c r="W146" s="213" t="str">
        <f>IF('Indicator Date hidden'!X147="x","x",$W$2-'Indicator Date hidden'!X147)</f>
        <v>x</v>
      </c>
      <c r="X146" s="213">
        <f>IF('Indicator Date hidden'!Y147="x","x",$X$2-'Indicator Date hidden'!Y147)</f>
        <v>2</v>
      </c>
      <c r="Y146" s="213">
        <f>IF('Indicator Date hidden'!Z147="x","x",$Y$2-'Indicator Date hidden'!Z147)</f>
        <v>0</v>
      </c>
      <c r="Z146" s="213">
        <f>IF('Indicator Date hidden'!AA147="x","x",$Z$2-'Indicator Date hidden'!AA147)</f>
        <v>0</v>
      </c>
      <c r="AA146" s="213" t="str">
        <f>IF('Indicator Date hidden'!AB147="x","x",$AA$2-'Indicator Date hidden'!AB147)</f>
        <v>x</v>
      </c>
      <c r="AB146" s="213">
        <f>IF('Indicator Date hidden'!AC147="x","x",$AB$2-'Indicator Date hidden'!AC147)</f>
        <v>0</v>
      </c>
      <c r="AC146" s="213">
        <f>IF('Indicator Date hidden'!AD147="x","x",$AC$2-'Indicator Date hidden'!AD147)</f>
        <v>0</v>
      </c>
      <c r="AD146" s="213" t="str">
        <f>IF('Indicator Date hidden'!AE147="x","x",$AD$2-'Indicator Date hidden'!AE147)</f>
        <v>x</v>
      </c>
      <c r="AE146" s="213" t="str">
        <f>IF('Indicator Date hidden'!AF147="x","x",$AE$2-'Indicator Date hidden'!AF147)</f>
        <v>x</v>
      </c>
      <c r="AF146" s="213" t="str">
        <f>IF('Indicator Date hidden'!AG147="x","x",$AF$2-'Indicator Date hidden'!AG147)</f>
        <v>x</v>
      </c>
      <c r="AG146" s="213">
        <f>IF('Indicator Date hidden'!AH147="x","x",$AG$2-'Indicator Date hidden'!AH147)</f>
        <v>0</v>
      </c>
      <c r="AH146" s="213">
        <f>IF('Indicator Date hidden'!AI147="x","x",$AH$2-'Indicator Date hidden'!AI147)</f>
        <v>0</v>
      </c>
      <c r="AI146" s="213">
        <f>IF('Indicator Date hidden'!AJ147="x","x",$AI$2-'Indicator Date hidden'!AJ147)</f>
        <v>0</v>
      </c>
      <c r="AJ146" s="213" t="str">
        <f>IF('Indicator Date hidden'!AK147="x","x",$AJ$2-'Indicator Date hidden'!AK147)</f>
        <v>x</v>
      </c>
      <c r="AK146" s="213">
        <f>IF('Indicator Date hidden'!AL147="x","x",$AK$2-'Indicator Date hidden'!AL147)</f>
        <v>1</v>
      </c>
      <c r="AL146" s="213">
        <f>IF('Indicator Date hidden'!AM147="x","x",$AL$2-'Indicator Date hidden'!AM147)</f>
        <v>0</v>
      </c>
      <c r="AM146" s="213">
        <f>IF('Indicator Date hidden'!AN147="x","x",$AM$2-'Indicator Date hidden'!AN147)</f>
        <v>0</v>
      </c>
      <c r="AN146" s="213">
        <f>IF('Indicator Date hidden'!AO147="x","x",$AN$2-'Indicator Date hidden'!AO147)</f>
        <v>0</v>
      </c>
      <c r="AO146" s="213">
        <f>IF('Indicator Date hidden'!AP147="x","x",$AO$2-'Indicator Date hidden'!AP147)</f>
        <v>0</v>
      </c>
      <c r="AP146" s="213">
        <f>IF('Indicator Date hidden'!AQ147="x","x",$AP$2-'Indicator Date hidden'!AQ147)</f>
        <v>0</v>
      </c>
      <c r="AQ146" s="213" t="str">
        <f>IF('Indicator Date hidden'!AR147="x","x",$AQ$2-'Indicator Date hidden'!AR147)</f>
        <v>x</v>
      </c>
      <c r="AR146" s="213">
        <f>IF('Indicator Date hidden'!AS147="x","x",$AR$2-'Indicator Date hidden'!AS147)</f>
        <v>0</v>
      </c>
      <c r="AS146" s="213">
        <f>IF('Indicator Date hidden'!AT147="x","x",$AS$2-'Indicator Date hidden'!AT147)</f>
        <v>0</v>
      </c>
      <c r="AT146" s="213">
        <f>IF('Indicator Date hidden'!AU147="x","x",$AT$2-'Indicator Date hidden'!AU147)</f>
        <v>0</v>
      </c>
      <c r="AU146" s="213" t="str">
        <f>IF('Indicator Date hidden'!AV147="x","x",$AU$2-'Indicator Date hidden'!AV147)</f>
        <v>x</v>
      </c>
      <c r="AV146" s="213">
        <f>IF('Indicator Date hidden'!AW147="x","x",$AV$2-'Indicator Date hidden'!AW147)</f>
        <v>0</v>
      </c>
      <c r="AW146" s="213">
        <f>IF('Indicator Date hidden'!AX147="x","x",$AW$2-'Indicator Date hidden'!AX147)</f>
        <v>0</v>
      </c>
      <c r="AX146" s="213">
        <f>IF('Indicator Date hidden'!AY147="x","x",$AX$2-'Indicator Date hidden'!AY147)</f>
        <v>0</v>
      </c>
      <c r="AY146" s="213">
        <f>IF('Indicator Date hidden'!AZ147="x","x",$AY$2-'Indicator Date hidden'!AZ147)</f>
        <v>8</v>
      </c>
      <c r="AZ146" s="213">
        <f>IF('Indicator Date hidden'!BA147="x","x",$AZ$2-'Indicator Date hidden'!BA147)</f>
        <v>0</v>
      </c>
      <c r="BA146">
        <f t="shared" si="20"/>
        <v>11</v>
      </c>
      <c r="BB146" s="21">
        <f t="shared" si="21"/>
        <v>0.26190476190476192</v>
      </c>
      <c r="BC146">
        <f t="shared" si="22"/>
        <v>3</v>
      </c>
      <c r="BD146" s="21">
        <f t="shared" si="23"/>
        <v>1.2546963929767045</v>
      </c>
      <c r="BE146" s="283">
        <f t="shared" si="24"/>
        <v>0</v>
      </c>
    </row>
    <row r="147" spans="1:57" x14ac:dyDescent="0.35">
      <c r="A147" t="s">
        <v>8516</v>
      </c>
      <c r="B147" s="213">
        <f>IF('Indicator Date hidden'!C148="x","x",$B$2-'Indicator Date hidden'!C148)</f>
        <v>0</v>
      </c>
      <c r="C147" s="213">
        <f>IF('Indicator Date hidden'!D148="x","x",$C$2-'Indicator Date hidden'!D148)</f>
        <v>0</v>
      </c>
      <c r="D147" s="213">
        <f>IF('Indicator Date hidden'!E148="x","x",$D$2-'Indicator Date hidden'!E148)</f>
        <v>0</v>
      </c>
      <c r="E147" s="213">
        <f>IF('Indicator Date hidden'!F148="x","x",$E$2-'Indicator Date hidden'!F148)</f>
        <v>0</v>
      </c>
      <c r="F147" s="213">
        <f>IF('Indicator Date hidden'!G148="x","x",$F$2-'Indicator Date hidden'!G148)</f>
        <v>0</v>
      </c>
      <c r="G147" s="213">
        <f>IF('Indicator Date hidden'!H148="x","x",$G$2-'Indicator Date hidden'!H148)</f>
        <v>0</v>
      </c>
      <c r="H147" s="213">
        <f>IF('Indicator Date hidden'!I148="x","x",$H$2-'Indicator Date hidden'!I148)</f>
        <v>0</v>
      </c>
      <c r="I147" s="213">
        <f>IF('Indicator Date hidden'!J148="x","x",$I$2-'Indicator Date hidden'!J148)</f>
        <v>0</v>
      </c>
      <c r="J147" s="213">
        <f>IF('Indicator Date hidden'!K148="x","x",$J$2-'Indicator Date hidden'!K148)</f>
        <v>0</v>
      </c>
      <c r="K147" s="213">
        <f>IF('Indicator Date hidden'!L148="x","x",$K$2-'Indicator Date hidden'!L148)</f>
        <v>0</v>
      </c>
      <c r="L147" s="213">
        <f>IF('Indicator Date hidden'!M148="x","x",$L$2-'Indicator Date hidden'!M148)</f>
        <v>0</v>
      </c>
      <c r="M147" s="213">
        <f>IF('Indicator Date hidden'!N148="x","x",$M$2-'Indicator Date hidden'!N148)</f>
        <v>0</v>
      </c>
      <c r="N147" s="213">
        <f>IF('Indicator Date hidden'!O148="x","x",$N$2-'Indicator Date hidden'!O148)</f>
        <v>0</v>
      </c>
      <c r="O147" s="213">
        <f>IF('Indicator Date hidden'!P148="x","x",$O$2-'Indicator Date hidden'!P148)</f>
        <v>0</v>
      </c>
      <c r="P147" s="213">
        <f>IF('Indicator Date hidden'!Q148="x","x",$P$2-'Indicator Date hidden'!Q148)</f>
        <v>0</v>
      </c>
      <c r="Q147" s="213" t="str">
        <f>IF('Indicator Date hidden'!R148="x","x",$Q$2-'Indicator Date hidden'!R148)</f>
        <v>x</v>
      </c>
      <c r="R147" s="213">
        <f>IF('Indicator Date hidden'!S148="x","x",$R$2-'Indicator Date hidden'!S148)</f>
        <v>0</v>
      </c>
      <c r="S147" s="213">
        <f>IF('Indicator Date hidden'!T148="x","x",$S$2-'Indicator Date hidden'!T148)</f>
        <v>0</v>
      </c>
      <c r="T147" s="213">
        <f>IF('Indicator Date hidden'!U148="x","x",$T$2-'Indicator Date hidden'!U148)</f>
        <v>0</v>
      </c>
      <c r="U147" s="213">
        <f>IF('Indicator Date hidden'!V148="x","x",$U$2-'Indicator Date hidden'!V148)</f>
        <v>0</v>
      </c>
      <c r="V147" s="213">
        <f>IF('Indicator Date hidden'!W148="x","x",$V$2-'Indicator Date hidden'!W148)</f>
        <v>0</v>
      </c>
      <c r="W147" s="213">
        <f>IF('Indicator Date hidden'!X148="x","x",$W$2-'Indicator Date hidden'!X148)</f>
        <v>0</v>
      </c>
      <c r="X147" s="213">
        <f>IF('Indicator Date hidden'!Y148="x","x",$X$2-'Indicator Date hidden'!Y148)</f>
        <v>4</v>
      </c>
      <c r="Y147" s="213">
        <f>IF('Indicator Date hidden'!Z148="x","x",$Y$2-'Indicator Date hidden'!Z148)</f>
        <v>0</v>
      </c>
      <c r="Z147" s="213">
        <f>IF('Indicator Date hidden'!AA148="x","x",$Z$2-'Indicator Date hidden'!AA148)</f>
        <v>0</v>
      </c>
      <c r="AA147" s="213" t="str">
        <f>IF('Indicator Date hidden'!AB148="x","x",$AA$2-'Indicator Date hidden'!AB148)</f>
        <v>x</v>
      </c>
      <c r="AB147" s="213">
        <f>IF('Indicator Date hidden'!AC148="x","x",$AB$2-'Indicator Date hidden'!AC148)</f>
        <v>0</v>
      </c>
      <c r="AC147" s="213">
        <f>IF('Indicator Date hidden'!AD148="x","x",$AC$2-'Indicator Date hidden'!AD148)</f>
        <v>0</v>
      </c>
      <c r="AD147" s="213" t="str">
        <f>IF('Indicator Date hidden'!AE148="x","x",$AD$2-'Indicator Date hidden'!AE148)</f>
        <v>x</v>
      </c>
      <c r="AE147" s="213">
        <f>IF('Indicator Date hidden'!AF148="x","x",$AE$2-'Indicator Date hidden'!AF148)</f>
        <v>0</v>
      </c>
      <c r="AF147" s="213">
        <f>IF('Indicator Date hidden'!AG148="x","x",$AF$2-'Indicator Date hidden'!AG148)</f>
        <v>5</v>
      </c>
      <c r="AG147" s="213">
        <f>IF('Indicator Date hidden'!AH148="x","x",$AG$2-'Indicator Date hidden'!AH148)</f>
        <v>0</v>
      </c>
      <c r="AH147" s="213">
        <f>IF('Indicator Date hidden'!AI148="x","x",$AH$2-'Indicator Date hidden'!AI148)</f>
        <v>0</v>
      </c>
      <c r="AI147" s="213">
        <f>IF('Indicator Date hidden'!AJ148="x","x",$AI$2-'Indicator Date hidden'!AJ148)</f>
        <v>0</v>
      </c>
      <c r="AJ147" s="213" t="str">
        <f>IF('Indicator Date hidden'!AK148="x","x",$AJ$2-'Indicator Date hidden'!AK148)</f>
        <v>x</v>
      </c>
      <c r="AK147" s="213" t="str">
        <f>IF('Indicator Date hidden'!AL148="x","x",$AK$2-'Indicator Date hidden'!AL148)</f>
        <v>x</v>
      </c>
      <c r="AL147" s="213">
        <f>IF('Indicator Date hidden'!AM148="x","x",$AL$2-'Indicator Date hidden'!AM148)</f>
        <v>0</v>
      </c>
      <c r="AM147" s="213">
        <f>IF('Indicator Date hidden'!AN148="x","x",$AM$2-'Indicator Date hidden'!AN148)</f>
        <v>0</v>
      </c>
      <c r="AN147" s="213">
        <f>IF('Indicator Date hidden'!AO148="x","x",$AN$2-'Indicator Date hidden'!AO148)</f>
        <v>0</v>
      </c>
      <c r="AO147" s="213" t="str">
        <f>IF('Indicator Date hidden'!AP148="x","x",$AO$2-'Indicator Date hidden'!AP148)</f>
        <v>x</v>
      </c>
      <c r="AP147" s="213" t="str">
        <f>IF('Indicator Date hidden'!AQ148="x","x",$AP$2-'Indicator Date hidden'!AQ148)</f>
        <v>x</v>
      </c>
      <c r="AQ147" s="213">
        <f>IF('Indicator Date hidden'!AR148="x","x",$AQ$2-'Indicator Date hidden'!AR148)</f>
        <v>4</v>
      </c>
      <c r="AR147" s="213">
        <f>IF('Indicator Date hidden'!AS148="x","x",$AR$2-'Indicator Date hidden'!AS148)</f>
        <v>0</v>
      </c>
      <c r="AS147" s="213">
        <f>IF('Indicator Date hidden'!AT148="x","x",$AS$2-'Indicator Date hidden'!AT148)</f>
        <v>0</v>
      </c>
      <c r="AT147" s="213">
        <f>IF('Indicator Date hidden'!AU148="x","x",$AT$2-'Indicator Date hidden'!AU148)</f>
        <v>0</v>
      </c>
      <c r="AU147" s="213">
        <f>IF('Indicator Date hidden'!AV148="x","x",$AU$2-'Indicator Date hidden'!AV148)</f>
        <v>3</v>
      </c>
      <c r="AV147" s="213">
        <f>IF('Indicator Date hidden'!AW148="x","x",$AV$2-'Indicator Date hidden'!AW148)</f>
        <v>0</v>
      </c>
      <c r="AW147" s="213">
        <f>IF('Indicator Date hidden'!AX148="x","x",$AW$2-'Indicator Date hidden'!AX148)</f>
        <v>0</v>
      </c>
      <c r="AX147" s="213">
        <f>IF('Indicator Date hidden'!AY148="x","x",$AX$2-'Indicator Date hidden'!AY148)</f>
        <v>0</v>
      </c>
      <c r="AY147" s="213">
        <f>IF('Indicator Date hidden'!AZ148="x","x",$AY$2-'Indicator Date hidden'!AZ148)</f>
        <v>0</v>
      </c>
      <c r="AZ147" s="213">
        <f>IF('Indicator Date hidden'!BA148="x","x",$AZ$2-'Indicator Date hidden'!BA148)</f>
        <v>0</v>
      </c>
      <c r="BA147">
        <f t="shared" si="20"/>
        <v>16</v>
      </c>
      <c r="BB147" s="21">
        <f t="shared" si="21"/>
        <v>0.36363636363636365</v>
      </c>
      <c r="BC147">
        <f t="shared" si="22"/>
        <v>4</v>
      </c>
      <c r="BD147" s="21">
        <f t="shared" si="23"/>
        <v>1.1695163936607824</v>
      </c>
      <c r="BE147" s="283">
        <f t="shared" si="24"/>
        <v>0</v>
      </c>
    </row>
    <row r="148" spans="1:57" x14ac:dyDescent="0.35">
      <c r="A148" t="s">
        <v>8471</v>
      </c>
      <c r="B148" s="213">
        <f>IF('Indicator Date hidden'!C149="x","x",$B$2-'Indicator Date hidden'!C149)</f>
        <v>0</v>
      </c>
      <c r="C148" s="213">
        <f>IF('Indicator Date hidden'!D149="x","x",$C$2-'Indicator Date hidden'!D149)</f>
        <v>0</v>
      </c>
      <c r="D148" s="213">
        <f>IF('Indicator Date hidden'!E149="x","x",$D$2-'Indicator Date hidden'!E149)</f>
        <v>0</v>
      </c>
      <c r="E148" s="213">
        <f>IF('Indicator Date hidden'!F149="x","x",$E$2-'Indicator Date hidden'!F149)</f>
        <v>0</v>
      </c>
      <c r="F148" s="213">
        <f>IF('Indicator Date hidden'!G149="x","x",$F$2-'Indicator Date hidden'!G149)</f>
        <v>0</v>
      </c>
      <c r="G148" s="213">
        <f>IF('Indicator Date hidden'!H149="x","x",$G$2-'Indicator Date hidden'!H149)</f>
        <v>0</v>
      </c>
      <c r="H148" s="213">
        <f>IF('Indicator Date hidden'!I149="x","x",$H$2-'Indicator Date hidden'!I149)</f>
        <v>0</v>
      </c>
      <c r="I148" s="213">
        <f>IF('Indicator Date hidden'!J149="x","x",$I$2-'Indicator Date hidden'!J149)</f>
        <v>0</v>
      </c>
      <c r="J148" s="213">
        <f>IF('Indicator Date hidden'!K149="x","x",$J$2-'Indicator Date hidden'!K149)</f>
        <v>0</v>
      </c>
      <c r="K148" s="213">
        <f>IF('Indicator Date hidden'!L149="x","x",$K$2-'Indicator Date hidden'!L149)</f>
        <v>0</v>
      </c>
      <c r="L148" s="213">
        <f>IF('Indicator Date hidden'!M149="x","x",$L$2-'Indicator Date hidden'!M149)</f>
        <v>0</v>
      </c>
      <c r="M148" s="213">
        <f>IF('Indicator Date hidden'!N149="x","x",$M$2-'Indicator Date hidden'!N149)</f>
        <v>0</v>
      </c>
      <c r="N148" s="213">
        <f>IF('Indicator Date hidden'!O149="x","x",$N$2-'Indicator Date hidden'!O149)</f>
        <v>0</v>
      </c>
      <c r="O148" s="213">
        <f>IF('Indicator Date hidden'!P149="x","x",$O$2-'Indicator Date hidden'!P149)</f>
        <v>0</v>
      </c>
      <c r="P148" s="213">
        <f>IF('Indicator Date hidden'!Q149="x","x",$P$2-'Indicator Date hidden'!Q149)</f>
        <v>0</v>
      </c>
      <c r="Q148" s="213">
        <f>IF('Indicator Date hidden'!R149="x","x",$Q$2-'Indicator Date hidden'!R149)</f>
        <v>5</v>
      </c>
      <c r="R148" s="213">
        <f>IF('Indicator Date hidden'!S149="x","x",$R$2-'Indicator Date hidden'!S149)</f>
        <v>0</v>
      </c>
      <c r="S148" s="213">
        <f>IF('Indicator Date hidden'!T149="x","x",$S$2-'Indicator Date hidden'!T149)</f>
        <v>0</v>
      </c>
      <c r="T148" s="213">
        <f>IF('Indicator Date hidden'!U149="x","x",$T$2-'Indicator Date hidden'!U149)</f>
        <v>0</v>
      </c>
      <c r="U148" s="213">
        <f>IF('Indicator Date hidden'!V149="x","x",$U$2-'Indicator Date hidden'!V149)</f>
        <v>0</v>
      </c>
      <c r="V148" s="213">
        <f>IF('Indicator Date hidden'!W149="x","x",$V$2-'Indicator Date hidden'!W149)</f>
        <v>0</v>
      </c>
      <c r="W148" s="213">
        <f>IF('Indicator Date hidden'!X149="x","x",$W$2-'Indicator Date hidden'!X149)</f>
        <v>6</v>
      </c>
      <c r="X148" s="213" t="str">
        <f>IF('Indicator Date hidden'!Y149="x","x",$X$2-'Indicator Date hidden'!Y149)</f>
        <v>x</v>
      </c>
      <c r="Y148" s="213">
        <f>IF('Indicator Date hidden'!Z149="x","x",$Y$2-'Indicator Date hidden'!Z149)</f>
        <v>0</v>
      </c>
      <c r="Z148" s="213">
        <f>IF('Indicator Date hidden'!AA149="x","x",$Z$2-'Indicator Date hidden'!AA149)</f>
        <v>0</v>
      </c>
      <c r="AA148" s="213">
        <f>IF('Indicator Date hidden'!AB149="x","x",$AA$2-'Indicator Date hidden'!AB149)</f>
        <v>0</v>
      </c>
      <c r="AB148" s="213">
        <f>IF('Indicator Date hidden'!AC149="x","x",$AB$2-'Indicator Date hidden'!AC149)</f>
        <v>0</v>
      </c>
      <c r="AC148" s="213">
        <f>IF('Indicator Date hidden'!AD149="x","x",$AC$2-'Indicator Date hidden'!AD149)</f>
        <v>0</v>
      </c>
      <c r="AD148" s="213">
        <f>IF('Indicator Date hidden'!AE149="x","x",$AD$2-'Indicator Date hidden'!AE149)</f>
        <v>0</v>
      </c>
      <c r="AE148" s="213" t="str">
        <f>IF('Indicator Date hidden'!AF149="x","x",$AE$2-'Indicator Date hidden'!AF149)</f>
        <v>x</v>
      </c>
      <c r="AF148" s="213">
        <f>IF('Indicator Date hidden'!AG149="x","x",$AF$2-'Indicator Date hidden'!AG149)</f>
        <v>3</v>
      </c>
      <c r="AG148" s="213">
        <f>IF('Indicator Date hidden'!AH149="x","x",$AG$2-'Indicator Date hidden'!AH149)</f>
        <v>0</v>
      </c>
      <c r="AH148" s="213">
        <f>IF('Indicator Date hidden'!AI149="x","x",$AH$2-'Indicator Date hidden'!AI149)</f>
        <v>0</v>
      </c>
      <c r="AI148" s="213">
        <f>IF('Indicator Date hidden'!AJ149="x","x",$AI$2-'Indicator Date hidden'!AJ149)</f>
        <v>0</v>
      </c>
      <c r="AJ148" s="213" t="str">
        <f>IF('Indicator Date hidden'!AK149="x","x",$AJ$2-'Indicator Date hidden'!AK149)</f>
        <v>x</v>
      </c>
      <c r="AK148" s="213">
        <f>IF('Indicator Date hidden'!AL149="x","x",$AK$2-'Indicator Date hidden'!AL149)</f>
        <v>1</v>
      </c>
      <c r="AL148" s="213">
        <f>IF('Indicator Date hidden'!AM149="x","x",$AL$2-'Indicator Date hidden'!AM149)</f>
        <v>0</v>
      </c>
      <c r="AM148" s="213">
        <f>IF('Indicator Date hidden'!AN149="x","x",$AM$2-'Indicator Date hidden'!AN149)</f>
        <v>0</v>
      </c>
      <c r="AN148" s="213">
        <f>IF('Indicator Date hidden'!AO149="x","x",$AN$2-'Indicator Date hidden'!AO149)</f>
        <v>0</v>
      </c>
      <c r="AO148" s="213" t="str">
        <f>IF('Indicator Date hidden'!AP149="x","x",$AO$2-'Indicator Date hidden'!AP149)</f>
        <v>x</v>
      </c>
      <c r="AP148" s="213" t="str">
        <f>IF('Indicator Date hidden'!AQ149="x","x",$AP$2-'Indicator Date hidden'!AQ149)</f>
        <v>x</v>
      </c>
      <c r="AQ148" s="213" t="str">
        <f>IF('Indicator Date hidden'!AR149="x","x",$AQ$2-'Indicator Date hidden'!AR149)</f>
        <v>x</v>
      </c>
      <c r="AR148" s="213">
        <f>IF('Indicator Date hidden'!AS149="x","x",$AR$2-'Indicator Date hidden'!AS149)</f>
        <v>0</v>
      </c>
      <c r="AS148" s="213">
        <f>IF('Indicator Date hidden'!AT149="x","x",$AS$2-'Indicator Date hidden'!AT149)</f>
        <v>0</v>
      </c>
      <c r="AT148" s="213">
        <f>IF('Indicator Date hidden'!AU149="x","x",$AT$2-'Indicator Date hidden'!AU149)</f>
        <v>0</v>
      </c>
      <c r="AU148" s="213">
        <f>IF('Indicator Date hidden'!AV149="x","x",$AU$2-'Indicator Date hidden'!AV149)</f>
        <v>6</v>
      </c>
      <c r="AV148" s="213">
        <f>IF('Indicator Date hidden'!AW149="x","x",$AV$2-'Indicator Date hidden'!AW149)</f>
        <v>0</v>
      </c>
      <c r="AW148" s="213">
        <f>IF('Indicator Date hidden'!AX149="x","x",$AW$2-'Indicator Date hidden'!AX149)</f>
        <v>0</v>
      </c>
      <c r="AX148" s="213">
        <f>IF('Indicator Date hidden'!AY149="x","x",$AX$2-'Indicator Date hidden'!AY149)</f>
        <v>0</v>
      </c>
      <c r="AY148" s="213">
        <f>IF('Indicator Date hidden'!AZ149="x","x",$AY$2-'Indicator Date hidden'!AZ149)</f>
        <v>0</v>
      </c>
      <c r="AZ148" s="213">
        <f>IF('Indicator Date hidden'!BA149="x","x",$AZ$2-'Indicator Date hidden'!BA149)</f>
        <v>0</v>
      </c>
      <c r="BA148">
        <f t="shared" si="20"/>
        <v>21</v>
      </c>
      <c r="BB148" s="21">
        <f t="shared" si="21"/>
        <v>0.46666666666666667</v>
      </c>
      <c r="BC148">
        <f t="shared" si="22"/>
        <v>5</v>
      </c>
      <c r="BD148" s="21">
        <f t="shared" si="23"/>
        <v>1.4696938456699069</v>
      </c>
      <c r="BE148" s="283">
        <f t="shared" si="24"/>
        <v>0</v>
      </c>
    </row>
    <row r="149" spans="1:57" x14ac:dyDescent="0.35">
      <c r="A149" t="s">
        <v>8456</v>
      </c>
      <c r="B149" s="213">
        <f>IF('Indicator Date hidden'!C150="x","x",$B$2-'Indicator Date hidden'!C150)</f>
        <v>0</v>
      </c>
      <c r="C149" s="213">
        <f>IF('Indicator Date hidden'!D150="x","x",$C$2-'Indicator Date hidden'!D150)</f>
        <v>0</v>
      </c>
      <c r="D149" s="213">
        <f>IF('Indicator Date hidden'!E150="x","x",$D$2-'Indicator Date hidden'!E150)</f>
        <v>0</v>
      </c>
      <c r="E149" s="213">
        <f>IF('Indicator Date hidden'!F150="x","x",$E$2-'Indicator Date hidden'!F150)</f>
        <v>0</v>
      </c>
      <c r="F149" s="213">
        <f>IF('Indicator Date hidden'!G150="x","x",$F$2-'Indicator Date hidden'!G150)</f>
        <v>0</v>
      </c>
      <c r="G149" s="213">
        <f>IF('Indicator Date hidden'!H150="x","x",$G$2-'Indicator Date hidden'!H150)</f>
        <v>0</v>
      </c>
      <c r="H149" s="213">
        <f>IF('Indicator Date hidden'!I150="x","x",$H$2-'Indicator Date hidden'!I150)</f>
        <v>0</v>
      </c>
      <c r="I149" s="213">
        <f>IF('Indicator Date hidden'!J150="x","x",$I$2-'Indicator Date hidden'!J150)</f>
        <v>0</v>
      </c>
      <c r="J149" s="213">
        <f>IF('Indicator Date hidden'!K150="x","x",$J$2-'Indicator Date hidden'!K150)</f>
        <v>0</v>
      </c>
      <c r="K149" s="213">
        <f>IF('Indicator Date hidden'!L150="x","x",$K$2-'Indicator Date hidden'!L150)</f>
        <v>0</v>
      </c>
      <c r="L149" s="213">
        <f>IF('Indicator Date hidden'!M150="x","x",$L$2-'Indicator Date hidden'!M150)</f>
        <v>0</v>
      </c>
      <c r="M149" s="213">
        <f>IF('Indicator Date hidden'!N150="x","x",$M$2-'Indicator Date hidden'!N150)</f>
        <v>0</v>
      </c>
      <c r="N149" s="213">
        <f>IF('Indicator Date hidden'!O150="x","x",$N$2-'Indicator Date hidden'!O150)</f>
        <v>0</v>
      </c>
      <c r="O149" s="213">
        <f>IF('Indicator Date hidden'!P150="x","x",$O$2-'Indicator Date hidden'!P150)</f>
        <v>0</v>
      </c>
      <c r="P149" s="213">
        <f>IF('Indicator Date hidden'!Q150="x","x",$P$2-'Indicator Date hidden'!Q150)</f>
        <v>0</v>
      </c>
      <c r="Q149" s="213" t="str">
        <f>IF('Indicator Date hidden'!R150="x","x",$Q$2-'Indicator Date hidden'!R150)</f>
        <v>x</v>
      </c>
      <c r="R149" s="213">
        <f>IF('Indicator Date hidden'!S150="x","x",$R$2-'Indicator Date hidden'!S150)</f>
        <v>0</v>
      </c>
      <c r="S149" s="213">
        <f>IF('Indicator Date hidden'!T150="x","x",$S$2-'Indicator Date hidden'!T150)</f>
        <v>0</v>
      </c>
      <c r="T149" s="213">
        <f>IF('Indicator Date hidden'!U150="x","x",$T$2-'Indicator Date hidden'!U150)</f>
        <v>0</v>
      </c>
      <c r="U149" s="213" t="str">
        <f>IF('Indicator Date hidden'!V150="x","x",$U$2-'Indicator Date hidden'!V150)</f>
        <v>x</v>
      </c>
      <c r="V149" s="213">
        <f>IF('Indicator Date hidden'!W150="x","x",$V$2-'Indicator Date hidden'!W150)</f>
        <v>0</v>
      </c>
      <c r="W149" s="213">
        <f>IF('Indicator Date hidden'!X150="x","x",$W$2-'Indicator Date hidden'!X150)</f>
        <v>9</v>
      </c>
      <c r="X149" s="213">
        <f>IF('Indicator Date hidden'!Y150="x","x",$X$2-'Indicator Date hidden'!Y150)</f>
        <v>2</v>
      </c>
      <c r="Y149" s="213">
        <f>IF('Indicator Date hidden'!Z150="x","x",$Y$2-'Indicator Date hidden'!Z150)</f>
        <v>0</v>
      </c>
      <c r="Z149" s="213">
        <f>IF('Indicator Date hidden'!AA150="x","x",$Z$2-'Indicator Date hidden'!AA150)</f>
        <v>0</v>
      </c>
      <c r="AA149" s="213" t="str">
        <f>IF('Indicator Date hidden'!AB150="x","x",$AA$2-'Indicator Date hidden'!AB150)</f>
        <v>x</v>
      </c>
      <c r="AB149" s="213">
        <f>IF('Indicator Date hidden'!AC150="x","x",$AB$2-'Indicator Date hidden'!AC150)</f>
        <v>0</v>
      </c>
      <c r="AC149" s="213">
        <f>IF('Indicator Date hidden'!AD150="x","x",$AC$2-'Indicator Date hidden'!AD150)</f>
        <v>0</v>
      </c>
      <c r="AD149" s="213">
        <f>IF('Indicator Date hidden'!AE150="x","x",$AD$2-'Indicator Date hidden'!AE150)</f>
        <v>0</v>
      </c>
      <c r="AE149" s="213">
        <f>IF('Indicator Date hidden'!AF150="x","x",$AE$2-'Indicator Date hidden'!AF150)</f>
        <v>0</v>
      </c>
      <c r="AF149" s="213" t="str">
        <f>IF('Indicator Date hidden'!AG150="x","x",$AF$2-'Indicator Date hidden'!AG150)</f>
        <v>x</v>
      </c>
      <c r="AG149" s="213">
        <f>IF('Indicator Date hidden'!AH150="x","x",$AG$2-'Indicator Date hidden'!AH150)</f>
        <v>0</v>
      </c>
      <c r="AH149" s="213">
        <f>IF('Indicator Date hidden'!AI150="x","x",$AH$2-'Indicator Date hidden'!AI150)</f>
        <v>0</v>
      </c>
      <c r="AI149" s="213">
        <f>IF('Indicator Date hidden'!AJ150="x","x",$AI$2-'Indicator Date hidden'!AJ150)</f>
        <v>0</v>
      </c>
      <c r="AJ149" s="213" t="str">
        <f>IF('Indicator Date hidden'!AK150="x","x",$AJ$2-'Indicator Date hidden'!AK150)</f>
        <v>x</v>
      </c>
      <c r="AK149" s="213">
        <f>IF('Indicator Date hidden'!AL150="x","x",$AK$2-'Indicator Date hidden'!AL150)</f>
        <v>1</v>
      </c>
      <c r="AL149" s="213">
        <f>IF('Indicator Date hidden'!AM150="x","x",$AL$2-'Indicator Date hidden'!AM150)</f>
        <v>0</v>
      </c>
      <c r="AM149" s="213">
        <f>IF('Indicator Date hidden'!AN150="x","x",$AM$2-'Indicator Date hidden'!AN150)</f>
        <v>0</v>
      </c>
      <c r="AN149" s="213">
        <f>IF('Indicator Date hidden'!AO150="x","x",$AN$2-'Indicator Date hidden'!AO150)</f>
        <v>0</v>
      </c>
      <c r="AO149" s="213">
        <f>IF('Indicator Date hidden'!AP150="x","x",$AO$2-'Indicator Date hidden'!AP150)</f>
        <v>1</v>
      </c>
      <c r="AP149" s="213">
        <f>IF('Indicator Date hidden'!AQ150="x","x",$AP$2-'Indicator Date hidden'!AQ150)</f>
        <v>0</v>
      </c>
      <c r="AQ149" s="213" t="str">
        <f>IF('Indicator Date hidden'!AR150="x","x",$AQ$2-'Indicator Date hidden'!AR150)</f>
        <v>x</v>
      </c>
      <c r="AR149" s="213">
        <f>IF('Indicator Date hidden'!AS150="x","x",$AR$2-'Indicator Date hidden'!AS150)</f>
        <v>0</v>
      </c>
      <c r="AS149" s="213">
        <f>IF('Indicator Date hidden'!AT150="x","x",$AS$2-'Indicator Date hidden'!AT150)</f>
        <v>0</v>
      </c>
      <c r="AT149" s="213">
        <f>IF('Indicator Date hidden'!AU150="x","x",$AT$2-'Indicator Date hidden'!AU150)</f>
        <v>0</v>
      </c>
      <c r="AU149" s="213">
        <f>IF('Indicator Date hidden'!AV150="x","x",$AU$2-'Indicator Date hidden'!AV150)</f>
        <v>1</v>
      </c>
      <c r="AV149" s="213">
        <f>IF('Indicator Date hidden'!AW150="x","x",$AV$2-'Indicator Date hidden'!AW150)</f>
        <v>0</v>
      </c>
      <c r="AW149" s="213">
        <f>IF('Indicator Date hidden'!AX150="x","x",$AW$2-'Indicator Date hidden'!AX150)</f>
        <v>0</v>
      </c>
      <c r="AX149" s="213">
        <f>IF('Indicator Date hidden'!AY150="x","x",$AX$2-'Indicator Date hidden'!AY150)</f>
        <v>0</v>
      </c>
      <c r="AY149" s="213">
        <f>IF('Indicator Date hidden'!AZ150="x","x",$AY$2-'Indicator Date hidden'!AZ150)</f>
        <v>0</v>
      </c>
      <c r="AZ149" s="213">
        <f>IF('Indicator Date hidden'!BA150="x","x",$AZ$2-'Indicator Date hidden'!BA150)</f>
        <v>0</v>
      </c>
      <c r="BA149">
        <f t="shared" si="20"/>
        <v>14</v>
      </c>
      <c r="BB149" s="21">
        <f t="shared" si="21"/>
        <v>0.31111111111111112</v>
      </c>
      <c r="BC149">
        <f t="shared" si="22"/>
        <v>5</v>
      </c>
      <c r="BD149" s="21">
        <f t="shared" si="23"/>
        <v>1.3633654800158193</v>
      </c>
      <c r="BE149" s="283">
        <f t="shared" si="24"/>
        <v>0</v>
      </c>
    </row>
    <row r="150" spans="1:57" x14ac:dyDescent="0.35">
      <c r="A150" t="s">
        <v>8458</v>
      </c>
      <c r="B150" s="213">
        <f>IF('Indicator Date hidden'!C151="x","x",$B$2-'Indicator Date hidden'!C151)</f>
        <v>0</v>
      </c>
      <c r="C150" s="213">
        <f>IF('Indicator Date hidden'!D151="x","x",$C$2-'Indicator Date hidden'!D151)</f>
        <v>0</v>
      </c>
      <c r="D150" s="213">
        <f>IF('Indicator Date hidden'!E151="x","x",$D$2-'Indicator Date hidden'!E151)</f>
        <v>0</v>
      </c>
      <c r="E150" s="213">
        <f>IF('Indicator Date hidden'!F151="x","x",$E$2-'Indicator Date hidden'!F151)</f>
        <v>0</v>
      </c>
      <c r="F150" s="213">
        <f>IF('Indicator Date hidden'!G151="x","x",$F$2-'Indicator Date hidden'!G151)</f>
        <v>0</v>
      </c>
      <c r="G150" s="213">
        <f>IF('Indicator Date hidden'!H151="x","x",$G$2-'Indicator Date hidden'!H151)</f>
        <v>0</v>
      </c>
      <c r="H150" s="213">
        <f>IF('Indicator Date hidden'!I151="x","x",$H$2-'Indicator Date hidden'!I151)</f>
        <v>0</v>
      </c>
      <c r="I150" s="213">
        <f>IF('Indicator Date hidden'!J151="x","x",$I$2-'Indicator Date hidden'!J151)</f>
        <v>0</v>
      </c>
      <c r="J150" s="213">
        <f>IF('Indicator Date hidden'!K151="x","x",$J$2-'Indicator Date hidden'!K151)</f>
        <v>0</v>
      </c>
      <c r="K150" s="213">
        <f>IF('Indicator Date hidden'!L151="x","x",$K$2-'Indicator Date hidden'!L151)</f>
        <v>0</v>
      </c>
      <c r="L150" s="213">
        <f>IF('Indicator Date hidden'!M151="x","x",$L$2-'Indicator Date hidden'!M151)</f>
        <v>0</v>
      </c>
      <c r="M150" s="213">
        <f>IF('Indicator Date hidden'!N151="x","x",$M$2-'Indicator Date hidden'!N151)</f>
        <v>0</v>
      </c>
      <c r="N150" s="213">
        <f>IF('Indicator Date hidden'!O151="x","x",$N$2-'Indicator Date hidden'!O151)</f>
        <v>0</v>
      </c>
      <c r="O150" s="213">
        <f>IF('Indicator Date hidden'!P151="x","x",$O$2-'Indicator Date hidden'!P151)</f>
        <v>0</v>
      </c>
      <c r="P150" s="213">
        <f>IF('Indicator Date hidden'!Q151="x","x",$P$2-'Indicator Date hidden'!Q151)</f>
        <v>0</v>
      </c>
      <c r="Q150" s="213">
        <f>IF('Indicator Date hidden'!R151="x","x",$Q$2-'Indicator Date hidden'!R151)</f>
        <v>0</v>
      </c>
      <c r="R150" s="213">
        <f>IF('Indicator Date hidden'!S151="x","x",$R$2-'Indicator Date hidden'!S151)</f>
        <v>0</v>
      </c>
      <c r="S150" s="213">
        <f>IF('Indicator Date hidden'!T151="x","x",$S$2-'Indicator Date hidden'!T151)</f>
        <v>0</v>
      </c>
      <c r="T150" s="213">
        <f>IF('Indicator Date hidden'!U151="x","x",$T$2-'Indicator Date hidden'!U151)</f>
        <v>0</v>
      </c>
      <c r="U150" s="213">
        <f>IF('Indicator Date hidden'!V151="x","x",$U$2-'Indicator Date hidden'!V151)</f>
        <v>0</v>
      </c>
      <c r="V150" s="213">
        <f>IF('Indicator Date hidden'!W151="x","x",$V$2-'Indicator Date hidden'!W151)</f>
        <v>0</v>
      </c>
      <c r="W150" s="213">
        <f>IF('Indicator Date hidden'!X151="x","x",$W$2-'Indicator Date hidden'!X151)</f>
        <v>0</v>
      </c>
      <c r="X150" s="213">
        <f>IF('Indicator Date hidden'!Y151="x","x",$X$2-'Indicator Date hidden'!Y151)</f>
        <v>4</v>
      </c>
      <c r="Y150" s="213">
        <f>IF('Indicator Date hidden'!Z151="x","x",$Y$2-'Indicator Date hidden'!Z151)</f>
        <v>0</v>
      </c>
      <c r="Z150" s="213">
        <f>IF('Indicator Date hidden'!AA151="x","x",$Z$2-'Indicator Date hidden'!AA151)</f>
        <v>0</v>
      </c>
      <c r="AA150" s="213">
        <f>IF('Indicator Date hidden'!AB151="x","x",$AA$2-'Indicator Date hidden'!AB151)</f>
        <v>0</v>
      </c>
      <c r="AB150" s="213">
        <f>IF('Indicator Date hidden'!AC151="x","x",$AB$2-'Indicator Date hidden'!AC151)</f>
        <v>0</v>
      </c>
      <c r="AC150" s="213">
        <f>IF('Indicator Date hidden'!AD151="x","x",$AC$2-'Indicator Date hidden'!AD151)</f>
        <v>0</v>
      </c>
      <c r="AD150" s="213">
        <f>IF('Indicator Date hidden'!AE151="x","x",$AD$2-'Indicator Date hidden'!AE151)</f>
        <v>0</v>
      </c>
      <c r="AE150" s="213">
        <f>IF('Indicator Date hidden'!AF151="x","x",$AE$2-'Indicator Date hidden'!AF151)</f>
        <v>0</v>
      </c>
      <c r="AF150" s="213">
        <f>IF('Indicator Date hidden'!AG151="x","x",$AF$2-'Indicator Date hidden'!AG151)</f>
        <v>2</v>
      </c>
      <c r="AG150" s="213">
        <f>IF('Indicator Date hidden'!AH151="x","x",$AG$2-'Indicator Date hidden'!AH151)</f>
        <v>0</v>
      </c>
      <c r="AH150" s="213">
        <f>IF('Indicator Date hidden'!AI151="x","x",$AH$2-'Indicator Date hidden'!AI151)</f>
        <v>0</v>
      </c>
      <c r="AI150" s="213">
        <f>IF('Indicator Date hidden'!AJ151="x","x",$AI$2-'Indicator Date hidden'!AJ151)</f>
        <v>0</v>
      </c>
      <c r="AJ150" s="213">
        <f>IF('Indicator Date hidden'!AK151="x","x",$AJ$2-'Indicator Date hidden'!AK151)</f>
        <v>1</v>
      </c>
      <c r="AK150" s="213">
        <f>IF('Indicator Date hidden'!AL151="x","x",$AK$2-'Indicator Date hidden'!AL151)</f>
        <v>1</v>
      </c>
      <c r="AL150" s="213">
        <f>IF('Indicator Date hidden'!AM151="x","x",$AL$2-'Indicator Date hidden'!AM151)</f>
        <v>0</v>
      </c>
      <c r="AM150" s="213">
        <f>IF('Indicator Date hidden'!AN151="x","x",$AM$2-'Indicator Date hidden'!AN151)</f>
        <v>0</v>
      </c>
      <c r="AN150" s="213">
        <f>IF('Indicator Date hidden'!AO151="x","x",$AN$2-'Indicator Date hidden'!AO151)</f>
        <v>0</v>
      </c>
      <c r="AO150" s="213">
        <f>IF('Indicator Date hidden'!AP151="x","x",$AO$2-'Indicator Date hidden'!AP151)</f>
        <v>0</v>
      </c>
      <c r="AP150" s="213">
        <f>IF('Indicator Date hidden'!AQ151="x","x",$AP$2-'Indicator Date hidden'!AQ151)</f>
        <v>0</v>
      </c>
      <c r="AQ150" s="213">
        <f>IF('Indicator Date hidden'!AR151="x","x",$AQ$2-'Indicator Date hidden'!AR151)</f>
        <v>0</v>
      </c>
      <c r="AR150" s="213">
        <f>IF('Indicator Date hidden'!AS151="x","x",$AR$2-'Indicator Date hidden'!AS151)</f>
        <v>0</v>
      </c>
      <c r="AS150" s="213">
        <f>IF('Indicator Date hidden'!AT151="x","x",$AS$2-'Indicator Date hidden'!AT151)</f>
        <v>0</v>
      </c>
      <c r="AT150" s="213">
        <f>IF('Indicator Date hidden'!AU151="x","x",$AT$2-'Indicator Date hidden'!AU151)</f>
        <v>0</v>
      </c>
      <c r="AU150" s="213">
        <f>IF('Indicator Date hidden'!AV151="x","x",$AU$2-'Indicator Date hidden'!AV151)</f>
        <v>1</v>
      </c>
      <c r="AV150" s="213">
        <f>IF('Indicator Date hidden'!AW151="x","x",$AV$2-'Indicator Date hidden'!AW151)</f>
        <v>0</v>
      </c>
      <c r="AW150" s="213">
        <f>IF('Indicator Date hidden'!AX151="x","x",$AW$2-'Indicator Date hidden'!AX151)</f>
        <v>0</v>
      </c>
      <c r="AX150" s="213">
        <f>IF('Indicator Date hidden'!AY151="x","x",$AX$2-'Indicator Date hidden'!AY151)</f>
        <v>0</v>
      </c>
      <c r="AY150" s="213">
        <f>IF('Indicator Date hidden'!AZ151="x","x",$AY$2-'Indicator Date hidden'!AZ151)</f>
        <v>0</v>
      </c>
      <c r="AZ150" s="213">
        <f>IF('Indicator Date hidden'!BA151="x","x",$AZ$2-'Indicator Date hidden'!BA151)</f>
        <v>0</v>
      </c>
      <c r="BA150">
        <f t="shared" si="20"/>
        <v>9</v>
      </c>
      <c r="BB150" s="21">
        <f t="shared" si="21"/>
        <v>0.17647058823529413</v>
      </c>
      <c r="BC150">
        <f t="shared" si="22"/>
        <v>5</v>
      </c>
      <c r="BD150" s="21">
        <f t="shared" si="23"/>
        <v>0.64794947615130605</v>
      </c>
      <c r="BE150" s="283">
        <f t="shared" si="24"/>
        <v>0</v>
      </c>
    </row>
    <row r="151" spans="1:57" x14ac:dyDescent="0.35">
      <c r="A151" t="s">
        <v>8468</v>
      </c>
      <c r="B151" s="213">
        <f>IF('Indicator Date hidden'!C152="x","x",$B$2-'Indicator Date hidden'!C152)</f>
        <v>0</v>
      </c>
      <c r="C151" s="213">
        <f>IF('Indicator Date hidden'!D152="x","x",$C$2-'Indicator Date hidden'!D152)</f>
        <v>0</v>
      </c>
      <c r="D151" s="213">
        <f>IF('Indicator Date hidden'!E152="x","x",$D$2-'Indicator Date hidden'!E152)</f>
        <v>0</v>
      </c>
      <c r="E151" s="213">
        <f>IF('Indicator Date hidden'!F152="x","x",$E$2-'Indicator Date hidden'!F152)</f>
        <v>0</v>
      </c>
      <c r="F151" s="213">
        <f>IF('Indicator Date hidden'!G152="x","x",$F$2-'Indicator Date hidden'!G152)</f>
        <v>0</v>
      </c>
      <c r="G151" s="213">
        <f>IF('Indicator Date hidden'!H152="x","x",$G$2-'Indicator Date hidden'!H152)</f>
        <v>0</v>
      </c>
      <c r="H151" s="213">
        <f>IF('Indicator Date hidden'!I152="x","x",$H$2-'Indicator Date hidden'!I152)</f>
        <v>0</v>
      </c>
      <c r="I151" s="213">
        <f>IF('Indicator Date hidden'!J152="x","x",$I$2-'Indicator Date hidden'!J152)</f>
        <v>0</v>
      </c>
      <c r="J151" s="213">
        <f>IF('Indicator Date hidden'!K152="x","x",$J$2-'Indicator Date hidden'!K152)</f>
        <v>0</v>
      </c>
      <c r="K151" s="213">
        <f>IF('Indicator Date hidden'!L152="x","x",$K$2-'Indicator Date hidden'!L152)</f>
        <v>0</v>
      </c>
      <c r="L151" s="213">
        <f>IF('Indicator Date hidden'!M152="x","x",$L$2-'Indicator Date hidden'!M152)</f>
        <v>0</v>
      </c>
      <c r="M151" s="213">
        <f>IF('Indicator Date hidden'!N152="x","x",$M$2-'Indicator Date hidden'!N152)</f>
        <v>0</v>
      </c>
      <c r="N151" s="213">
        <f>IF('Indicator Date hidden'!O152="x","x",$N$2-'Indicator Date hidden'!O152)</f>
        <v>0</v>
      </c>
      <c r="O151" s="213">
        <f>IF('Indicator Date hidden'!P152="x","x",$O$2-'Indicator Date hidden'!P152)</f>
        <v>0</v>
      </c>
      <c r="P151" s="213">
        <f>IF('Indicator Date hidden'!Q152="x","x",$P$2-'Indicator Date hidden'!Q152)</f>
        <v>0</v>
      </c>
      <c r="Q151" s="213">
        <f>IF('Indicator Date hidden'!R152="x","x",$Q$2-'Indicator Date hidden'!R152)</f>
        <v>0</v>
      </c>
      <c r="R151" s="213">
        <f>IF('Indicator Date hidden'!S152="x","x",$R$2-'Indicator Date hidden'!S152)</f>
        <v>0</v>
      </c>
      <c r="S151" s="213">
        <f>IF('Indicator Date hidden'!T152="x","x",$S$2-'Indicator Date hidden'!T152)</f>
        <v>0</v>
      </c>
      <c r="T151" s="213">
        <f>IF('Indicator Date hidden'!U152="x","x",$T$2-'Indicator Date hidden'!U152)</f>
        <v>0</v>
      </c>
      <c r="U151" s="213">
        <f>IF('Indicator Date hidden'!V152="x","x",$U$2-'Indicator Date hidden'!V152)</f>
        <v>0</v>
      </c>
      <c r="V151" s="213">
        <f>IF('Indicator Date hidden'!W152="x","x",$V$2-'Indicator Date hidden'!W152)</f>
        <v>0</v>
      </c>
      <c r="W151" s="213">
        <f>IF('Indicator Date hidden'!X152="x","x",$W$2-'Indicator Date hidden'!X152)</f>
        <v>0</v>
      </c>
      <c r="X151" s="213">
        <f>IF('Indicator Date hidden'!Y152="x","x",$X$2-'Indicator Date hidden'!Y152)</f>
        <v>4</v>
      </c>
      <c r="Y151" s="213">
        <f>IF('Indicator Date hidden'!Z152="x","x",$Y$2-'Indicator Date hidden'!Z152)</f>
        <v>0</v>
      </c>
      <c r="Z151" s="213">
        <f>IF('Indicator Date hidden'!AA152="x","x",$Z$2-'Indicator Date hidden'!AA152)</f>
        <v>0</v>
      </c>
      <c r="AA151" s="213">
        <f>IF('Indicator Date hidden'!AB152="x","x",$AA$2-'Indicator Date hidden'!AB152)</f>
        <v>1</v>
      </c>
      <c r="AB151" s="213">
        <f>IF('Indicator Date hidden'!AC152="x","x",$AB$2-'Indicator Date hidden'!AC152)</f>
        <v>0</v>
      </c>
      <c r="AC151" s="213">
        <f>IF('Indicator Date hidden'!AD152="x","x",$AC$2-'Indicator Date hidden'!AD152)</f>
        <v>0</v>
      </c>
      <c r="AD151" s="213" t="str">
        <f>IF('Indicator Date hidden'!AE152="x","x",$AD$2-'Indicator Date hidden'!AE152)</f>
        <v>x</v>
      </c>
      <c r="AE151" s="213">
        <f>IF('Indicator Date hidden'!AF152="x","x",$AE$2-'Indicator Date hidden'!AF152)</f>
        <v>0</v>
      </c>
      <c r="AF151" s="213">
        <f>IF('Indicator Date hidden'!AG152="x","x",$AF$2-'Indicator Date hidden'!AG152)</f>
        <v>3</v>
      </c>
      <c r="AG151" s="213">
        <f>IF('Indicator Date hidden'!AH152="x","x",$AG$2-'Indicator Date hidden'!AH152)</f>
        <v>0</v>
      </c>
      <c r="AH151" s="213">
        <f>IF('Indicator Date hidden'!AI152="x","x",$AH$2-'Indicator Date hidden'!AI152)</f>
        <v>0</v>
      </c>
      <c r="AI151" s="213">
        <f>IF('Indicator Date hidden'!AJ152="x","x",$AI$2-'Indicator Date hidden'!AJ152)</f>
        <v>0</v>
      </c>
      <c r="AJ151" s="213" t="str">
        <f>IF('Indicator Date hidden'!AK152="x","x",$AJ$2-'Indicator Date hidden'!AK152)</f>
        <v>x</v>
      </c>
      <c r="AK151" s="213">
        <f>IF('Indicator Date hidden'!AL152="x","x",$AK$2-'Indicator Date hidden'!AL152)</f>
        <v>1</v>
      </c>
      <c r="AL151" s="213">
        <f>IF('Indicator Date hidden'!AM152="x","x",$AL$2-'Indicator Date hidden'!AM152)</f>
        <v>0</v>
      </c>
      <c r="AM151" s="213">
        <f>IF('Indicator Date hidden'!AN152="x","x",$AM$2-'Indicator Date hidden'!AN152)</f>
        <v>0</v>
      </c>
      <c r="AN151" s="213">
        <f>IF('Indicator Date hidden'!AO152="x","x",$AN$2-'Indicator Date hidden'!AO152)</f>
        <v>0</v>
      </c>
      <c r="AO151" s="213" t="str">
        <f>IF('Indicator Date hidden'!AP152="x","x",$AO$2-'Indicator Date hidden'!AP152)</f>
        <v>x</v>
      </c>
      <c r="AP151" s="213">
        <f>IF('Indicator Date hidden'!AQ152="x","x",$AP$2-'Indicator Date hidden'!AQ152)</f>
        <v>2</v>
      </c>
      <c r="AQ151" s="213">
        <f>IF('Indicator Date hidden'!AR152="x","x",$AQ$2-'Indicator Date hidden'!AR152)</f>
        <v>0</v>
      </c>
      <c r="AR151" s="213">
        <f>IF('Indicator Date hidden'!AS152="x","x",$AR$2-'Indicator Date hidden'!AS152)</f>
        <v>0</v>
      </c>
      <c r="AS151" s="213">
        <f>IF('Indicator Date hidden'!AT152="x","x",$AS$2-'Indicator Date hidden'!AT152)</f>
        <v>0</v>
      </c>
      <c r="AT151" s="213">
        <f>IF('Indicator Date hidden'!AU152="x","x",$AT$2-'Indicator Date hidden'!AU152)</f>
        <v>0</v>
      </c>
      <c r="AU151" s="213">
        <f>IF('Indicator Date hidden'!AV152="x","x",$AU$2-'Indicator Date hidden'!AV152)</f>
        <v>3</v>
      </c>
      <c r="AV151" s="213">
        <f>IF('Indicator Date hidden'!AW152="x","x",$AV$2-'Indicator Date hidden'!AW152)</f>
        <v>0</v>
      </c>
      <c r="AW151" s="213">
        <f>IF('Indicator Date hidden'!AX152="x","x",$AW$2-'Indicator Date hidden'!AX152)</f>
        <v>0</v>
      </c>
      <c r="AX151" s="213">
        <f>IF('Indicator Date hidden'!AY152="x","x",$AX$2-'Indicator Date hidden'!AY152)</f>
        <v>0</v>
      </c>
      <c r="AY151" s="213">
        <f>IF('Indicator Date hidden'!AZ152="x","x",$AY$2-'Indicator Date hidden'!AZ152)</f>
        <v>0</v>
      </c>
      <c r="AZ151" s="213">
        <f>IF('Indicator Date hidden'!BA152="x","x",$AZ$2-'Indicator Date hidden'!BA152)</f>
        <v>0</v>
      </c>
      <c r="BA151">
        <f t="shared" si="20"/>
        <v>14</v>
      </c>
      <c r="BB151" s="21">
        <f t="shared" si="21"/>
        <v>0.29166666666666669</v>
      </c>
      <c r="BC151">
        <f t="shared" si="22"/>
        <v>6</v>
      </c>
      <c r="BD151" s="21">
        <f t="shared" si="23"/>
        <v>0.86502247883444561</v>
      </c>
      <c r="BE151" s="283">
        <f t="shared" si="24"/>
        <v>0</v>
      </c>
    </row>
    <row r="152" spans="1:57" x14ac:dyDescent="0.35">
      <c r="A152" t="s">
        <v>8481</v>
      </c>
      <c r="B152" s="213">
        <f>IF('Indicator Date hidden'!C153="x","x",$B$2-'Indicator Date hidden'!C153)</f>
        <v>0</v>
      </c>
      <c r="C152" s="213">
        <f>IF('Indicator Date hidden'!D153="x","x",$C$2-'Indicator Date hidden'!D153)</f>
        <v>0</v>
      </c>
      <c r="D152" s="213">
        <f>IF('Indicator Date hidden'!E153="x","x",$D$2-'Indicator Date hidden'!E153)</f>
        <v>0</v>
      </c>
      <c r="E152" s="213">
        <f>IF('Indicator Date hidden'!F153="x","x",$E$2-'Indicator Date hidden'!F153)</f>
        <v>0</v>
      </c>
      <c r="F152" s="213">
        <f>IF('Indicator Date hidden'!G153="x","x",$F$2-'Indicator Date hidden'!G153)</f>
        <v>0</v>
      </c>
      <c r="G152" s="213">
        <f>IF('Indicator Date hidden'!H153="x","x",$G$2-'Indicator Date hidden'!H153)</f>
        <v>0</v>
      </c>
      <c r="H152" s="213">
        <f>IF('Indicator Date hidden'!I153="x","x",$H$2-'Indicator Date hidden'!I153)</f>
        <v>0</v>
      </c>
      <c r="I152" s="213">
        <f>IF('Indicator Date hidden'!J153="x","x",$I$2-'Indicator Date hidden'!J153)</f>
        <v>0</v>
      </c>
      <c r="J152" s="213">
        <f>IF('Indicator Date hidden'!K153="x","x",$J$2-'Indicator Date hidden'!K153)</f>
        <v>0</v>
      </c>
      <c r="K152" s="213">
        <f>IF('Indicator Date hidden'!L153="x","x",$K$2-'Indicator Date hidden'!L153)</f>
        <v>0</v>
      </c>
      <c r="L152" s="213">
        <f>IF('Indicator Date hidden'!M153="x","x",$L$2-'Indicator Date hidden'!M153)</f>
        <v>0</v>
      </c>
      <c r="M152" s="213">
        <f>IF('Indicator Date hidden'!N153="x","x",$M$2-'Indicator Date hidden'!N153)</f>
        <v>0</v>
      </c>
      <c r="N152" s="213">
        <f>IF('Indicator Date hidden'!O153="x","x",$N$2-'Indicator Date hidden'!O153)</f>
        <v>0</v>
      </c>
      <c r="O152" s="213">
        <f>IF('Indicator Date hidden'!P153="x","x",$O$2-'Indicator Date hidden'!P153)</f>
        <v>0</v>
      </c>
      <c r="P152" s="213">
        <f>IF('Indicator Date hidden'!Q153="x","x",$P$2-'Indicator Date hidden'!Q153)</f>
        <v>0</v>
      </c>
      <c r="Q152" s="213" t="str">
        <f>IF('Indicator Date hidden'!R153="x","x",$Q$2-'Indicator Date hidden'!R153)</f>
        <v>x</v>
      </c>
      <c r="R152" s="213">
        <f>IF('Indicator Date hidden'!S153="x","x",$R$2-'Indicator Date hidden'!S153)</f>
        <v>0</v>
      </c>
      <c r="S152" s="213">
        <f>IF('Indicator Date hidden'!T153="x","x",$S$2-'Indicator Date hidden'!T153)</f>
        <v>0</v>
      </c>
      <c r="T152" s="213">
        <f>IF('Indicator Date hidden'!U153="x","x",$T$2-'Indicator Date hidden'!U153)</f>
        <v>0</v>
      </c>
      <c r="U152" s="213">
        <f>IF('Indicator Date hidden'!V153="x","x",$U$2-'Indicator Date hidden'!V153)</f>
        <v>0</v>
      </c>
      <c r="V152" s="213">
        <f>IF('Indicator Date hidden'!W153="x","x",$V$2-'Indicator Date hidden'!W153)</f>
        <v>0</v>
      </c>
      <c r="W152" s="213">
        <f>IF('Indicator Date hidden'!X153="x","x",$W$2-'Indicator Date hidden'!X153)</f>
        <v>2</v>
      </c>
      <c r="X152" s="213">
        <f>IF('Indicator Date hidden'!Y153="x","x",$X$2-'Indicator Date hidden'!Y153)</f>
        <v>2</v>
      </c>
      <c r="Y152" s="213">
        <f>IF('Indicator Date hidden'!Z153="x","x",$Y$2-'Indicator Date hidden'!Z153)</f>
        <v>0</v>
      </c>
      <c r="Z152" s="213">
        <f>IF('Indicator Date hidden'!AA153="x","x",$Z$2-'Indicator Date hidden'!AA153)</f>
        <v>0</v>
      </c>
      <c r="AA152" s="213" t="str">
        <f>IF('Indicator Date hidden'!AB153="x","x",$AA$2-'Indicator Date hidden'!AB153)</f>
        <v>x</v>
      </c>
      <c r="AB152" s="213">
        <f>IF('Indicator Date hidden'!AC153="x","x",$AB$2-'Indicator Date hidden'!AC153)</f>
        <v>0</v>
      </c>
      <c r="AC152" s="213">
        <f>IF('Indicator Date hidden'!AD153="x","x",$AC$2-'Indicator Date hidden'!AD153)</f>
        <v>0</v>
      </c>
      <c r="AD152" s="213" t="str">
        <f>IF('Indicator Date hidden'!AE153="x","x",$AD$2-'Indicator Date hidden'!AE153)</f>
        <v>x</v>
      </c>
      <c r="AE152" s="213" t="str">
        <f>IF('Indicator Date hidden'!AF153="x","x",$AE$2-'Indicator Date hidden'!AF153)</f>
        <v>x</v>
      </c>
      <c r="AF152" s="213">
        <f>IF('Indicator Date hidden'!AG153="x","x",$AF$2-'Indicator Date hidden'!AG153)</f>
        <v>7</v>
      </c>
      <c r="AG152" s="213">
        <f>IF('Indicator Date hidden'!AH153="x","x",$AG$2-'Indicator Date hidden'!AH153)</f>
        <v>0</v>
      </c>
      <c r="AH152" s="213">
        <f>IF('Indicator Date hidden'!AI153="x","x",$AH$2-'Indicator Date hidden'!AI153)</f>
        <v>0</v>
      </c>
      <c r="AI152" s="213">
        <f>IF('Indicator Date hidden'!AJ153="x","x",$AI$2-'Indicator Date hidden'!AJ153)</f>
        <v>0</v>
      </c>
      <c r="AJ152" s="213" t="str">
        <f>IF('Indicator Date hidden'!AK153="x","x",$AJ$2-'Indicator Date hidden'!AK153)</f>
        <v>x</v>
      </c>
      <c r="AK152" s="213" t="str">
        <f>IF('Indicator Date hidden'!AL153="x","x",$AK$2-'Indicator Date hidden'!AL153)</f>
        <v>x</v>
      </c>
      <c r="AL152" s="213">
        <f>IF('Indicator Date hidden'!AM153="x","x",$AL$2-'Indicator Date hidden'!AM153)</f>
        <v>0</v>
      </c>
      <c r="AM152" s="213">
        <f>IF('Indicator Date hidden'!AN153="x","x",$AM$2-'Indicator Date hidden'!AN153)</f>
        <v>0</v>
      </c>
      <c r="AN152" s="213">
        <f>IF('Indicator Date hidden'!AO153="x","x",$AN$2-'Indicator Date hidden'!AO153)</f>
        <v>0</v>
      </c>
      <c r="AO152" s="213">
        <f>IF('Indicator Date hidden'!AP153="x","x",$AO$2-'Indicator Date hidden'!AP153)</f>
        <v>1</v>
      </c>
      <c r="AP152" s="213">
        <f>IF('Indicator Date hidden'!AQ153="x","x",$AP$2-'Indicator Date hidden'!AQ153)</f>
        <v>1</v>
      </c>
      <c r="AQ152" s="213">
        <f>IF('Indicator Date hidden'!AR153="x","x",$AQ$2-'Indicator Date hidden'!AR153)</f>
        <v>0</v>
      </c>
      <c r="AR152" s="213">
        <f>IF('Indicator Date hidden'!AS153="x","x",$AR$2-'Indicator Date hidden'!AS153)</f>
        <v>0</v>
      </c>
      <c r="AS152" s="213">
        <f>IF('Indicator Date hidden'!AT153="x","x",$AS$2-'Indicator Date hidden'!AT153)</f>
        <v>0</v>
      </c>
      <c r="AT152" s="213">
        <f>IF('Indicator Date hidden'!AU153="x","x",$AT$2-'Indicator Date hidden'!AU153)</f>
        <v>0</v>
      </c>
      <c r="AU152" s="213">
        <f>IF('Indicator Date hidden'!AV153="x","x",$AU$2-'Indicator Date hidden'!AV153)</f>
        <v>4</v>
      </c>
      <c r="AV152" s="213">
        <f>IF('Indicator Date hidden'!AW153="x","x",$AV$2-'Indicator Date hidden'!AW153)</f>
        <v>0</v>
      </c>
      <c r="AW152" s="213">
        <f>IF('Indicator Date hidden'!AX153="x","x",$AW$2-'Indicator Date hidden'!AX153)</f>
        <v>0</v>
      </c>
      <c r="AX152" s="213">
        <f>IF('Indicator Date hidden'!AY153="x","x",$AX$2-'Indicator Date hidden'!AY153)</f>
        <v>0</v>
      </c>
      <c r="AY152" s="213">
        <f>IF('Indicator Date hidden'!AZ153="x","x",$AY$2-'Indicator Date hidden'!AZ153)</f>
        <v>0</v>
      </c>
      <c r="AZ152" s="213">
        <f>IF('Indicator Date hidden'!BA153="x","x",$AZ$2-'Indicator Date hidden'!BA153)</f>
        <v>0</v>
      </c>
      <c r="BA152">
        <f t="shared" si="20"/>
        <v>17</v>
      </c>
      <c r="BB152" s="21">
        <f t="shared" si="21"/>
        <v>0.37777777777777777</v>
      </c>
      <c r="BC152">
        <f t="shared" si="22"/>
        <v>6</v>
      </c>
      <c r="BD152" s="21">
        <f t="shared" si="23"/>
        <v>1.2344839477627689</v>
      </c>
      <c r="BE152" s="283">
        <f t="shared" si="24"/>
        <v>0</v>
      </c>
    </row>
    <row r="153" spans="1:57" x14ac:dyDescent="0.35">
      <c r="A153" t="s">
        <v>8464</v>
      </c>
      <c r="B153" s="213">
        <f>IF('Indicator Date hidden'!C154="x","x",$B$2-'Indicator Date hidden'!C154)</f>
        <v>0</v>
      </c>
      <c r="C153" s="213">
        <f>IF('Indicator Date hidden'!D154="x","x",$C$2-'Indicator Date hidden'!D154)</f>
        <v>0</v>
      </c>
      <c r="D153" s="213">
        <f>IF('Indicator Date hidden'!E154="x","x",$D$2-'Indicator Date hidden'!E154)</f>
        <v>0</v>
      </c>
      <c r="E153" s="213">
        <f>IF('Indicator Date hidden'!F154="x","x",$E$2-'Indicator Date hidden'!F154)</f>
        <v>0</v>
      </c>
      <c r="F153" s="213">
        <f>IF('Indicator Date hidden'!G154="x","x",$F$2-'Indicator Date hidden'!G154)</f>
        <v>0</v>
      </c>
      <c r="G153" s="213">
        <f>IF('Indicator Date hidden'!H154="x","x",$G$2-'Indicator Date hidden'!H154)</f>
        <v>0</v>
      </c>
      <c r="H153" s="213">
        <f>IF('Indicator Date hidden'!I154="x","x",$H$2-'Indicator Date hidden'!I154)</f>
        <v>0</v>
      </c>
      <c r="I153" s="213">
        <f>IF('Indicator Date hidden'!J154="x","x",$I$2-'Indicator Date hidden'!J154)</f>
        <v>0</v>
      </c>
      <c r="J153" s="213">
        <f>IF('Indicator Date hidden'!K154="x","x",$J$2-'Indicator Date hidden'!K154)</f>
        <v>0</v>
      </c>
      <c r="K153" s="213">
        <f>IF('Indicator Date hidden'!L154="x","x",$K$2-'Indicator Date hidden'!L154)</f>
        <v>0</v>
      </c>
      <c r="L153" s="213">
        <f>IF('Indicator Date hidden'!M154="x","x",$L$2-'Indicator Date hidden'!M154)</f>
        <v>0</v>
      </c>
      <c r="M153" s="213">
        <f>IF('Indicator Date hidden'!N154="x","x",$M$2-'Indicator Date hidden'!N154)</f>
        <v>0</v>
      </c>
      <c r="N153" s="213">
        <f>IF('Indicator Date hidden'!O154="x","x",$N$2-'Indicator Date hidden'!O154)</f>
        <v>0</v>
      </c>
      <c r="O153" s="213">
        <f>IF('Indicator Date hidden'!P154="x","x",$O$2-'Indicator Date hidden'!P154)</f>
        <v>0</v>
      </c>
      <c r="P153" s="213">
        <f>IF('Indicator Date hidden'!Q154="x","x",$P$2-'Indicator Date hidden'!Q154)</f>
        <v>0</v>
      </c>
      <c r="Q153" s="213">
        <f>IF('Indicator Date hidden'!R154="x","x",$Q$2-'Indicator Date hidden'!R154)</f>
        <v>1</v>
      </c>
      <c r="R153" s="213">
        <f>IF('Indicator Date hidden'!S154="x","x",$R$2-'Indicator Date hidden'!S154)</f>
        <v>0</v>
      </c>
      <c r="S153" s="213">
        <f>IF('Indicator Date hidden'!T154="x","x",$S$2-'Indicator Date hidden'!T154)</f>
        <v>0</v>
      </c>
      <c r="T153" s="213">
        <f>IF('Indicator Date hidden'!U154="x","x",$T$2-'Indicator Date hidden'!U154)</f>
        <v>0</v>
      </c>
      <c r="U153" s="213">
        <f>IF('Indicator Date hidden'!V154="x","x",$U$2-'Indicator Date hidden'!V154)</f>
        <v>0</v>
      </c>
      <c r="V153" s="213">
        <f>IF('Indicator Date hidden'!W154="x","x",$V$2-'Indicator Date hidden'!W154)</f>
        <v>0</v>
      </c>
      <c r="W153" s="213">
        <f>IF('Indicator Date hidden'!X154="x","x",$W$2-'Indicator Date hidden'!X154)</f>
        <v>1</v>
      </c>
      <c r="X153" s="213">
        <f>IF('Indicator Date hidden'!Y154="x","x",$X$2-'Indicator Date hidden'!Y154)</f>
        <v>4</v>
      </c>
      <c r="Y153" s="213">
        <f>IF('Indicator Date hidden'!Z154="x","x",$Y$2-'Indicator Date hidden'!Z154)</f>
        <v>0</v>
      </c>
      <c r="Z153" s="213">
        <f>IF('Indicator Date hidden'!AA154="x","x",$Z$2-'Indicator Date hidden'!AA154)</f>
        <v>0</v>
      </c>
      <c r="AA153" s="213">
        <f>IF('Indicator Date hidden'!AB154="x","x",$AA$2-'Indicator Date hidden'!AB154)</f>
        <v>0</v>
      </c>
      <c r="AB153" s="213">
        <f>IF('Indicator Date hidden'!AC154="x","x",$AB$2-'Indicator Date hidden'!AC154)</f>
        <v>0</v>
      </c>
      <c r="AC153" s="213">
        <f>IF('Indicator Date hidden'!AD154="x","x",$AC$2-'Indicator Date hidden'!AD154)</f>
        <v>0</v>
      </c>
      <c r="AD153" s="213">
        <f>IF('Indicator Date hidden'!AE154="x","x",$AD$2-'Indicator Date hidden'!AE154)</f>
        <v>0</v>
      </c>
      <c r="AE153" s="213">
        <f>IF('Indicator Date hidden'!AF154="x","x",$AE$2-'Indicator Date hidden'!AF154)</f>
        <v>0</v>
      </c>
      <c r="AF153" s="213">
        <f>IF('Indicator Date hidden'!AG154="x","x",$AF$2-'Indicator Date hidden'!AG154)</f>
        <v>2</v>
      </c>
      <c r="AG153" s="213">
        <f>IF('Indicator Date hidden'!AH154="x","x",$AG$2-'Indicator Date hidden'!AH154)</f>
        <v>0</v>
      </c>
      <c r="AH153" s="213">
        <f>IF('Indicator Date hidden'!AI154="x","x",$AH$2-'Indicator Date hidden'!AI154)</f>
        <v>0</v>
      </c>
      <c r="AI153" s="213">
        <f>IF('Indicator Date hidden'!AJ154="x","x",$AI$2-'Indicator Date hidden'!AJ154)</f>
        <v>0</v>
      </c>
      <c r="AJ153" s="213" t="str">
        <f>IF('Indicator Date hidden'!AK154="x","x",$AJ$2-'Indicator Date hidden'!AK154)</f>
        <v>x</v>
      </c>
      <c r="AK153" s="213">
        <f>IF('Indicator Date hidden'!AL154="x","x",$AK$2-'Indicator Date hidden'!AL154)</f>
        <v>1</v>
      </c>
      <c r="AL153" s="213">
        <f>IF('Indicator Date hidden'!AM154="x","x",$AL$2-'Indicator Date hidden'!AM154)</f>
        <v>0</v>
      </c>
      <c r="AM153" s="213">
        <f>IF('Indicator Date hidden'!AN154="x","x",$AM$2-'Indicator Date hidden'!AN154)</f>
        <v>0</v>
      </c>
      <c r="AN153" s="213">
        <f>IF('Indicator Date hidden'!AO154="x","x",$AN$2-'Indicator Date hidden'!AO154)</f>
        <v>0</v>
      </c>
      <c r="AO153" s="213">
        <f>IF('Indicator Date hidden'!AP154="x","x",$AO$2-'Indicator Date hidden'!AP154)</f>
        <v>0</v>
      </c>
      <c r="AP153" s="213">
        <f>IF('Indicator Date hidden'!AQ154="x","x",$AP$2-'Indicator Date hidden'!AQ154)</f>
        <v>0</v>
      </c>
      <c r="AQ153" s="213">
        <f>IF('Indicator Date hidden'!AR154="x","x",$AQ$2-'Indicator Date hidden'!AR154)</f>
        <v>6</v>
      </c>
      <c r="AR153" s="213">
        <f>IF('Indicator Date hidden'!AS154="x","x",$AR$2-'Indicator Date hidden'!AS154)</f>
        <v>0</v>
      </c>
      <c r="AS153" s="213">
        <f>IF('Indicator Date hidden'!AT154="x","x",$AS$2-'Indicator Date hidden'!AT154)</f>
        <v>0</v>
      </c>
      <c r="AT153" s="213">
        <f>IF('Indicator Date hidden'!AU154="x","x",$AT$2-'Indicator Date hidden'!AU154)</f>
        <v>0</v>
      </c>
      <c r="AU153" s="213">
        <f>IF('Indicator Date hidden'!AV154="x","x",$AU$2-'Indicator Date hidden'!AV154)</f>
        <v>1</v>
      </c>
      <c r="AV153" s="213">
        <f>IF('Indicator Date hidden'!AW154="x","x",$AV$2-'Indicator Date hidden'!AW154)</f>
        <v>0</v>
      </c>
      <c r="AW153" s="213">
        <f>IF('Indicator Date hidden'!AX154="x","x",$AW$2-'Indicator Date hidden'!AX154)</f>
        <v>0</v>
      </c>
      <c r="AX153" s="213">
        <f>IF('Indicator Date hidden'!AY154="x","x",$AX$2-'Indicator Date hidden'!AY154)</f>
        <v>0</v>
      </c>
      <c r="AY153" s="213">
        <f>IF('Indicator Date hidden'!AZ154="x","x",$AY$2-'Indicator Date hidden'!AZ154)</f>
        <v>0</v>
      </c>
      <c r="AZ153" s="213">
        <f>IF('Indicator Date hidden'!BA154="x","x",$AZ$2-'Indicator Date hidden'!BA154)</f>
        <v>0</v>
      </c>
      <c r="BA153">
        <f t="shared" si="20"/>
        <v>16</v>
      </c>
      <c r="BB153" s="21">
        <f t="shared" si="21"/>
        <v>0.32</v>
      </c>
      <c r="BC153">
        <f t="shared" si="22"/>
        <v>7</v>
      </c>
      <c r="BD153" s="21">
        <f t="shared" si="23"/>
        <v>1.0476640682967036</v>
      </c>
      <c r="BE153" s="283">
        <f t="shared" si="24"/>
        <v>0</v>
      </c>
    </row>
    <row r="154" spans="1:57" x14ac:dyDescent="0.35">
      <c r="A154" t="s">
        <v>8460</v>
      </c>
      <c r="B154" s="213">
        <f>IF('Indicator Date hidden'!C155="x","x",$B$2-'Indicator Date hidden'!C155)</f>
        <v>0</v>
      </c>
      <c r="C154" s="213">
        <f>IF('Indicator Date hidden'!D155="x","x",$C$2-'Indicator Date hidden'!D155)</f>
        <v>0</v>
      </c>
      <c r="D154" s="213">
        <f>IF('Indicator Date hidden'!E155="x","x",$D$2-'Indicator Date hidden'!E155)</f>
        <v>0</v>
      </c>
      <c r="E154" s="213">
        <f>IF('Indicator Date hidden'!F155="x","x",$E$2-'Indicator Date hidden'!F155)</f>
        <v>0</v>
      </c>
      <c r="F154" s="213">
        <f>IF('Indicator Date hidden'!G155="x","x",$F$2-'Indicator Date hidden'!G155)</f>
        <v>0</v>
      </c>
      <c r="G154" s="213">
        <f>IF('Indicator Date hidden'!H155="x","x",$G$2-'Indicator Date hidden'!H155)</f>
        <v>0</v>
      </c>
      <c r="H154" s="213">
        <f>IF('Indicator Date hidden'!I155="x","x",$H$2-'Indicator Date hidden'!I155)</f>
        <v>0</v>
      </c>
      <c r="I154" s="213">
        <f>IF('Indicator Date hidden'!J155="x","x",$I$2-'Indicator Date hidden'!J155)</f>
        <v>0</v>
      </c>
      <c r="J154" s="213">
        <f>IF('Indicator Date hidden'!K155="x","x",$J$2-'Indicator Date hidden'!K155)</f>
        <v>0</v>
      </c>
      <c r="K154" s="213">
        <f>IF('Indicator Date hidden'!L155="x","x",$K$2-'Indicator Date hidden'!L155)</f>
        <v>0</v>
      </c>
      <c r="L154" s="213">
        <f>IF('Indicator Date hidden'!M155="x","x",$L$2-'Indicator Date hidden'!M155)</f>
        <v>0</v>
      </c>
      <c r="M154" s="213">
        <f>IF('Indicator Date hidden'!N155="x","x",$M$2-'Indicator Date hidden'!N155)</f>
        <v>0</v>
      </c>
      <c r="N154" s="213">
        <f>IF('Indicator Date hidden'!O155="x","x",$N$2-'Indicator Date hidden'!O155)</f>
        <v>0</v>
      </c>
      <c r="O154" s="213">
        <f>IF('Indicator Date hidden'!P155="x","x",$O$2-'Indicator Date hidden'!P155)</f>
        <v>0</v>
      </c>
      <c r="P154" s="213">
        <f>IF('Indicator Date hidden'!Q155="x","x",$P$2-'Indicator Date hidden'!Q155)</f>
        <v>0</v>
      </c>
      <c r="Q154" s="213" t="str">
        <f>IF('Indicator Date hidden'!R155="x","x",$Q$2-'Indicator Date hidden'!R155)</f>
        <v>x</v>
      </c>
      <c r="R154" s="213">
        <f>IF('Indicator Date hidden'!S155="x","x",$R$2-'Indicator Date hidden'!S155)</f>
        <v>0</v>
      </c>
      <c r="S154" s="213">
        <f>IF('Indicator Date hidden'!T155="x","x",$S$2-'Indicator Date hidden'!T155)</f>
        <v>0</v>
      </c>
      <c r="T154" s="213">
        <f>IF('Indicator Date hidden'!U155="x","x",$T$2-'Indicator Date hidden'!U155)</f>
        <v>0</v>
      </c>
      <c r="U154" s="213" t="str">
        <f>IF('Indicator Date hidden'!V155="x","x",$U$2-'Indicator Date hidden'!V155)</f>
        <v>x</v>
      </c>
      <c r="V154" s="213">
        <f>IF('Indicator Date hidden'!W155="x","x",$V$2-'Indicator Date hidden'!W155)</f>
        <v>0</v>
      </c>
      <c r="W154" s="213" t="str">
        <f>IF('Indicator Date hidden'!X155="x","x",$W$2-'Indicator Date hidden'!X155)</f>
        <v>x</v>
      </c>
      <c r="X154" s="213">
        <f>IF('Indicator Date hidden'!Y155="x","x",$X$2-'Indicator Date hidden'!Y155)</f>
        <v>1</v>
      </c>
      <c r="Y154" s="213">
        <f>IF('Indicator Date hidden'!Z155="x","x",$Y$2-'Indicator Date hidden'!Z155)</f>
        <v>0</v>
      </c>
      <c r="Z154" s="213">
        <f>IF('Indicator Date hidden'!AA155="x","x",$Z$2-'Indicator Date hidden'!AA155)</f>
        <v>0</v>
      </c>
      <c r="AA154" s="213" t="str">
        <f>IF('Indicator Date hidden'!AB155="x","x",$AA$2-'Indicator Date hidden'!AB155)</f>
        <v>x</v>
      </c>
      <c r="AB154" s="213">
        <f>IF('Indicator Date hidden'!AC155="x","x",$AB$2-'Indicator Date hidden'!AC155)</f>
        <v>0</v>
      </c>
      <c r="AC154" s="213">
        <f>IF('Indicator Date hidden'!AD155="x","x",$AC$2-'Indicator Date hidden'!AD155)</f>
        <v>0</v>
      </c>
      <c r="AD154" s="213" t="str">
        <f>IF('Indicator Date hidden'!AE155="x","x",$AD$2-'Indicator Date hidden'!AE155)</f>
        <v>x</v>
      </c>
      <c r="AE154" s="213">
        <f>IF('Indicator Date hidden'!AF155="x","x",$AE$2-'Indicator Date hidden'!AF155)</f>
        <v>0</v>
      </c>
      <c r="AF154" s="213" t="str">
        <f>IF('Indicator Date hidden'!AG155="x","x",$AF$2-'Indicator Date hidden'!AG155)</f>
        <v>x</v>
      </c>
      <c r="AG154" s="213">
        <f>IF('Indicator Date hidden'!AH155="x","x",$AG$2-'Indicator Date hidden'!AH155)</f>
        <v>0</v>
      </c>
      <c r="AH154" s="213">
        <f>IF('Indicator Date hidden'!AI155="x","x",$AH$2-'Indicator Date hidden'!AI155)</f>
        <v>0</v>
      </c>
      <c r="AI154" s="213">
        <f>IF('Indicator Date hidden'!AJ155="x","x",$AI$2-'Indicator Date hidden'!AJ155)</f>
        <v>0</v>
      </c>
      <c r="AJ154" s="213" t="str">
        <f>IF('Indicator Date hidden'!AK155="x","x",$AJ$2-'Indicator Date hidden'!AK155)</f>
        <v>x</v>
      </c>
      <c r="AK154" s="213">
        <f>IF('Indicator Date hidden'!AL155="x","x",$AK$2-'Indicator Date hidden'!AL155)</f>
        <v>1</v>
      </c>
      <c r="AL154" s="213">
        <f>IF('Indicator Date hidden'!AM155="x","x",$AL$2-'Indicator Date hidden'!AM155)</f>
        <v>0</v>
      </c>
      <c r="AM154" s="213">
        <f>IF('Indicator Date hidden'!AN155="x","x",$AM$2-'Indicator Date hidden'!AN155)</f>
        <v>0</v>
      </c>
      <c r="AN154" s="213">
        <f>IF('Indicator Date hidden'!AO155="x","x",$AN$2-'Indicator Date hidden'!AO155)</f>
        <v>0</v>
      </c>
      <c r="AO154" s="213">
        <f>IF('Indicator Date hidden'!AP155="x","x",$AO$2-'Indicator Date hidden'!AP155)</f>
        <v>0</v>
      </c>
      <c r="AP154" s="213">
        <f>IF('Indicator Date hidden'!AQ155="x","x",$AP$2-'Indicator Date hidden'!AQ155)</f>
        <v>0</v>
      </c>
      <c r="AQ154" s="213">
        <f>IF('Indicator Date hidden'!AR155="x","x",$AQ$2-'Indicator Date hidden'!AR155)</f>
        <v>8</v>
      </c>
      <c r="AR154" s="213">
        <f>IF('Indicator Date hidden'!AS155="x","x",$AR$2-'Indicator Date hidden'!AS155)</f>
        <v>0</v>
      </c>
      <c r="AS154" s="213">
        <f>IF('Indicator Date hidden'!AT155="x","x",$AS$2-'Indicator Date hidden'!AT155)</f>
        <v>0</v>
      </c>
      <c r="AT154" s="213">
        <f>IF('Indicator Date hidden'!AU155="x","x",$AT$2-'Indicator Date hidden'!AU155)</f>
        <v>0</v>
      </c>
      <c r="AU154" s="213">
        <f>IF('Indicator Date hidden'!AV155="x","x",$AU$2-'Indicator Date hidden'!AV155)</f>
        <v>1</v>
      </c>
      <c r="AV154" s="213">
        <f>IF('Indicator Date hidden'!AW155="x","x",$AV$2-'Indicator Date hidden'!AW155)</f>
        <v>0</v>
      </c>
      <c r="AW154" s="213">
        <f>IF('Indicator Date hidden'!AX155="x","x",$AW$2-'Indicator Date hidden'!AX155)</f>
        <v>0</v>
      </c>
      <c r="AX154" s="213">
        <f>IF('Indicator Date hidden'!AY155="x","x",$AX$2-'Indicator Date hidden'!AY155)</f>
        <v>0</v>
      </c>
      <c r="AY154" s="213">
        <f>IF('Indicator Date hidden'!AZ155="x","x",$AY$2-'Indicator Date hidden'!AZ155)</f>
        <v>0</v>
      </c>
      <c r="AZ154" s="213">
        <f>IF('Indicator Date hidden'!BA155="x","x",$AZ$2-'Indicator Date hidden'!BA155)</f>
        <v>0</v>
      </c>
      <c r="BA154">
        <f t="shared" si="20"/>
        <v>11</v>
      </c>
      <c r="BB154" s="21">
        <f t="shared" si="21"/>
        <v>0.25</v>
      </c>
      <c r="BC154">
        <f t="shared" si="22"/>
        <v>4</v>
      </c>
      <c r="BD154" s="21">
        <f t="shared" si="23"/>
        <v>1.2083986398234949</v>
      </c>
      <c r="BE154" s="283">
        <f t="shared" si="24"/>
        <v>0</v>
      </c>
    </row>
    <row r="155" spans="1:57" x14ac:dyDescent="0.35">
      <c r="A155" t="s">
        <v>8474</v>
      </c>
      <c r="B155" s="213">
        <f>IF('Indicator Date hidden'!C156="x","x",$B$2-'Indicator Date hidden'!C156)</f>
        <v>0</v>
      </c>
      <c r="C155" s="213">
        <f>IF('Indicator Date hidden'!D156="x","x",$C$2-'Indicator Date hidden'!D156)</f>
        <v>0</v>
      </c>
      <c r="D155" s="213">
        <f>IF('Indicator Date hidden'!E156="x","x",$D$2-'Indicator Date hidden'!E156)</f>
        <v>0</v>
      </c>
      <c r="E155" s="213">
        <f>IF('Indicator Date hidden'!F156="x","x",$E$2-'Indicator Date hidden'!F156)</f>
        <v>0</v>
      </c>
      <c r="F155" s="213">
        <f>IF('Indicator Date hidden'!G156="x","x",$F$2-'Indicator Date hidden'!G156)</f>
        <v>0</v>
      </c>
      <c r="G155" s="213">
        <f>IF('Indicator Date hidden'!H156="x","x",$G$2-'Indicator Date hidden'!H156)</f>
        <v>0</v>
      </c>
      <c r="H155" s="213">
        <f>IF('Indicator Date hidden'!I156="x","x",$H$2-'Indicator Date hidden'!I156)</f>
        <v>0</v>
      </c>
      <c r="I155" s="213">
        <f>IF('Indicator Date hidden'!J156="x","x",$I$2-'Indicator Date hidden'!J156)</f>
        <v>0</v>
      </c>
      <c r="J155" s="213">
        <f>IF('Indicator Date hidden'!K156="x","x",$J$2-'Indicator Date hidden'!K156)</f>
        <v>0</v>
      </c>
      <c r="K155" s="213">
        <f>IF('Indicator Date hidden'!L156="x","x",$K$2-'Indicator Date hidden'!L156)</f>
        <v>0</v>
      </c>
      <c r="L155" s="213">
        <f>IF('Indicator Date hidden'!M156="x","x",$L$2-'Indicator Date hidden'!M156)</f>
        <v>0</v>
      </c>
      <c r="M155" s="213">
        <f>IF('Indicator Date hidden'!N156="x","x",$M$2-'Indicator Date hidden'!N156)</f>
        <v>0</v>
      </c>
      <c r="N155" s="213">
        <f>IF('Indicator Date hidden'!O156="x","x",$N$2-'Indicator Date hidden'!O156)</f>
        <v>0</v>
      </c>
      <c r="O155" s="213">
        <f>IF('Indicator Date hidden'!P156="x","x",$O$2-'Indicator Date hidden'!P156)</f>
        <v>0</v>
      </c>
      <c r="P155" s="213">
        <f>IF('Indicator Date hidden'!Q156="x","x",$P$2-'Indicator Date hidden'!Q156)</f>
        <v>0</v>
      </c>
      <c r="Q155" s="213" t="str">
        <f>IF('Indicator Date hidden'!R156="x","x",$Q$2-'Indicator Date hidden'!R156)</f>
        <v>x</v>
      </c>
      <c r="R155" s="213">
        <f>IF('Indicator Date hidden'!S156="x","x",$R$2-'Indicator Date hidden'!S156)</f>
        <v>0</v>
      </c>
      <c r="S155" s="213">
        <f>IF('Indicator Date hidden'!T156="x","x",$S$2-'Indicator Date hidden'!T156)</f>
        <v>0</v>
      </c>
      <c r="T155" s="213">
        <f>IF('Indicator Date hidden'!U156="x","x",$T$2-'Indicator Date hidden'!U156)</f>
        <v>0</v>
      </c>
      <c r="U155" s="213" t="str">
        <f>IF('Indicator Date hidden'!V156="x","x",$U$2-'Indicator Date hidden'!V156)</f>
        <v>x</v>
      </c>
      <c r="V155" s="213">
        <f>IF('Indicator Date hidden'!W156="x","x",$V$2-'Indicator Date hidden'!W156)</f>
        <v>0</v>
      </c>
      <c r="W155" s="213" t="str">
        <f>IF('Indicator Date hidden'!X156="x","x",$W$2-'Indicator Date hidden'!X156)</f>
        <v>x</v>
      </c>
      <c r="X155" s="213">
        <f>IF('Indicator Date hidden'!Y156="x","x",$X$2-'Indicator Date hidden'!Y156)</f>
        <v>2</v>
      </c>
      <c r="Y155" s="213">
        <f>IF('Indicator Date hidden'!Z156="x","x",$Y$2-'Indicator Date hidden'!Z156)</f>
        <v>0</v>
      </c>
      <c r="Z155" s="213">
        <f>IF('Indicator Date hidden'!AA156="x","x",$Z$2-'Indicator Date hidden'!AA156)</f>
        <v>0</v>
      </c>
      <c r="AA155" s="213">
        <f>IF('Indicator Date hidden'!AB156="x","x",$AA$2-'Indicator Date hidden'!AB156)</f>
        <v>0</v>
      </c>
      <c r="AB155" s="213">
        <f>IF('Indicator Date hidden'!AC156="x","x",$AB$2-'Indicator Date hidden'!AC156)</f>
        <v>0</v>
      </c>
      <c r="AC155" s="213">
        <f>IF('Indicator Date hidden'!AD156="x","x",$AC$2-'Indicator Date hidden'!AD156)</f>
        <v>0</v>
      </c>
      <c r="AD155" s="213" t="str">
        <f>IF('Indicator Date hidden'!AE156="x","x",$AD$2-'Indicator Date hidden'!AE156)</f>
        <v>x</v>
      </c>
      <c r="AE155" s="213">
        <f>IF('Indicator Date hidden'!AF156="x","x",$AE$2-'Indicator Date hidden'!AF156)</f>
        <v>0</v>
      </c>
      <c r="AF155" s="213">
        <f>IF('Indicator Date hidden'!AG156="x","x",$AF$2-'Indicator Date hidden'!AG156)</f>
        <v>1</v>
      </c>
      <c r="AG155" s="213">
        <f>IF('Indicator Date hidden'!AH156="x","x",$AG$2-'Indicator Date hidden'!AH156)</f>
        <v>0</v>
      </c>
      <c r="AH155" s="213">
        <f>IF('Indicator Date hidden'!AI156="x","x",$AH$2-'Indicator Date hidden'!AI156)</f>
        <v>0</v>
      </c>
      <c r="AI155" s="213">
        <f>IF('Indicator Date hidden'!AJ156="x","x",$AI$2-'Indicator Date hidden'!AJ156)</f>
        <v>0</v>
      </c>
      <c r="AJ155" s="213" t="str">
        <f>IF('Indicator Date hidden'!AK156="x","x",$AJ$2-'Indicator Date hidden'!AK156)</f>
        <v>x</v>
      </c>
      <c r="AK155" s="213">
        <f>IF('Indicator Date hidden'!AL156="x","x",$AK$2-'Indicator Date hidden'!AL156)</f>
        <v>1</v>
      </c>
      <c r="AL155" s="213">
        <f>IF('Indicator Date hidden'!AM156="x","x",$AL$2-'Indicator Date hidden'!AM156)</f>
        <v>0</v>
      </c>
      <c r="AM155" s="213">
        <f>IF('Indicator Date hidden'!AN156="x","x",$AM$2-'Indicator Date hidden'!AN156)</f>
        <v>0</v>
      </c>
      <c r="AN155" s="213">
        <f>IF('Indicator Date hidden'!AO156="x","x",$AN$2-'Indicator Date hidden'!AO156)</f>
        <v>0</v>
      </c>
      <c r="AO155" s="213">
        <f>IF('Indicator Date hidden'!AP156="x","x",$AO$2-'Indicator Date hidden'!AP156)</f>
        <v>0</v>
      </c>
      <c r="AP155" s="213">
        <f>IF('Indicator Date hidden'!AQ156="x","x",$AP$2-'Indicator Date hidden'!AQ156)</f>
        <v>0</v>
      </c>
      <c r="AQ155" s="213">
        <f>IF('Indicator Date hidden'!AR156="x","x",$AQ$2-'Indicator Date hidden'!AR156)</f>
        <v>0</v>
      </c>
      <c r="AR155" s="213">
        <f>IF('Indicator Date hidden'!AS156="x","x",$AR$2-'Indicator Date hidden'!AS156)</f>
        <v>0</v>
      </c>
      <c r="AS155" s="213">
        <f>IF('Indicator Date hidden'!AT156="x","x",$AS$2-'Indicator Date hidden'!AT156)</f>
        <v>0</v>
      </c>
      <c r="AT155" s="213">
        <f>IF('Indicator Date hidden'!AU156="x","x",$AT$2-'Indicator Date hidden'!AU156)</f>
        <v>0</v>
      </c>
      <c r="AU155" s="213" t="str">
        <f>IF('Indicator Date hidden'!AV156="x","x",$AU$2-'Indicator Date hidden'!AV156)</f>
        <v>x</v>
      </c>
      <c r="AV155" s="213">
        <f>IF('Indicator Date hidden'!AW156="x","x",$AV$2-'Indicator Date hidden'!AW156)</f>
        <v>0</v>
      </c>
      <c r="AW155" s="213">
        <f>IF('Indicator Date hidden'!AX156="x","x",$AW$2-'Indicator Date hidden'!AX156)</f>
        <v>0</v>
      </c>
      <c r="AX155" s="213">
        <f>IF('Indicator Date hidden'!AY156="x","x",$AX$2-'Indicator Date hidden'!AY156)</f>
        <v>0</v>
      </c>
      <c r="AY155" s="213">
        <f>IF('Indicator Date hidden'!AZ156="x","x",$AY$2-'Indicator Date hidden'!AZ156)</f>
        <v>0</v>
      </c>
      <c r="AZ155" s="213">
        <f>IF('Indicator Date hidden'!BA156="x","x",$AZ$2-'Indicator Date hidden'!BA156)</f>
        <v>0</v>
      </c>
      <c r="BA155">
        <f t="shared" si="20"/>
        <v>4</v>
      </c>
      <c r="BB155" s="21">
        <f t="shared" si="21"/>
        <v>8.8888888888888892E-2</v>
      </c>
      <c r="BC155">
        <f t="shared" si="22"/>
        <v>3</v>
      </c>
      <c r="BD155" s="21">
        <f t="shared" si="23"/>
        <v>0.35416394334464951</v>
      </c>
      <c r="BE155" s="283">
        <f t="shared" si="24"/>
        <v>0</v>
      </c>
    </row>
    <row r="156" spans="1:57" x14ac:dyDescent="0.35">
      <c r="A156" t="s">
        <v>8476</v>
      </c>
      <c r="B156" s="213">
        <f>IF('Indicator Date hidden'!C157="x","x",$B$2-'Indicator Date hidden'!C157)</f>
        <v>0</v>
      </c>
      <c r="C156" s="213">
        <f>IF('Indicator Date hidden'!D157="x","x",$C$2-'Indicator Date hidden'!D157)</f>
        <v>0</v>
      </c>
      <c r="D156" s="213">
        <f>IF('Indicator Date hidden'!E157="x","x",$D$2-'Indicator Date hidden'!E157)</f>
        <v>0</v>
      </c>
      <c r="E156" s="213">
        <f>IF('Indicator Date hidden'!F157="x","x",$E$2-'Indicator Date hidden'!F157)</f>
        <v>0</v>
      </c>
      <c r="F156" s="213">
        <f>IF('Indicator Date hidden'!G157="x","x",$F$2-'Indicator Date hidden'!G157)</f>
        <v>0</v>
      </c>
      <c r="G156" s="213">
        <f>IF('Indicator Date hidden'!H157="x","x",$G$2-'Indicator Date hidden'!H157)</f>
        <v>0</v>
      </c>
      <c r="H156" s="213">
        <f>IF('Indicator Date hidden'!I157="x","x",$H$2-'Indicator Date hidden'!I157)</f>
        <v>0</v>
      </c>
      <c r="I156" s="213">
        <f>IF('Indicator Date hidden'!J157="x","x",$I$2-'Indicator Date hidden'!J157)</f>
        <v>0</v>
      </c>
      <c r="J156" s="213">
        <f>IF('Indicator Date hidden'!K157="x","x",$J$2-'Indicator Date hidden'!K157)</f>
        <v>0</v>
      </c>
      <c r="K156" s="213">
        <f>IF('Indicator Date hidden'!L157="x","x",$K$2-'Indicator Date hidden'!L157)</f>
        <v>0</v>
      </c>
      <c r="L156" s="213">
        <f>IF('Indicator Date hidden'!M157="x","x",$L$2-'Indicator Date hidden'!M157)</f>
        <v>0</v>
      </c>
      <c r="M156" s="213">
        <f>IF('Indicator Date hidden'!N157="x","x",$M$2-'Indicator Date hidden'!N157)</f>
        <v>0</v>
      </c>
      <c r="N156" s="213">
        <f>IF('Indicator Date hidden'!O157="x","x",$N$2-'Indicator Date hidden'!O157)</f>
        <v>0</v>
      </c>
      <c r="O156" s="213">
        <f>IF('Indicator Date hidden'!P157="x","x",$O$2-'Indicator Date hidden'!P157)</f>
        <v>0</v>
      </c>
      <c r="P156" s="213">
        <f>IF('Indicator Date hidden'!Q157="x","x",$P$2-'Indicator Date hidden'!Q157)</f>
        <v>0</v>
      </c>
      <c r="Q156" s="213" t="str">
        <f>IF('Indicator Date hidden'!R157="x","x",$Q$2-'Indicator Date hidden'!R157)</f>
        <v>x</v>
      </c>
      <c r="R156" s="213">
        <f>IF('Indicator Date hidden'!S157="x","x",$R$2-'Indicator Date hidden'!S157)</f>
        <v>0</v>
      </c>
      <c r="S156" s="213">
        <f>IF('Indicator Date hidden'!T157="x","x",$S$2-'Indicator Date hidden'!T157)</f>
        <v>0</v>
      </c>
      <c r="T156" s="213">
        <f>IF('Indicator Date hidden'!U157="x","x",$T$2-'Indicator Date hidden'!U157)</f>
        <v>0</v>
      </c>
      <c r="U156" s="213" t="str">
        <f>IF('Indicator Date hidden'!V157="x","x",$U$2-'Indicator Date hidden'!V157)</f>
        <v>x</v>
      </c>
      <c r="V156" s="213">
        <f>IF('Indicator Date hidden'!W157="x","x",$V$2-'Indicator Date hidden'!W157)</f>
        <v>0</v>
      </c>
      <c r="W156" s="213" t="str">
        <f>IF('Indicator Date hidden'!X157="x","x",$W$2-'Indicator Date hidden'!X157)</f>
        <v>x</v>
      </c>
      <c r="X156" s="213">
        <f>IF('Indicator Date hidden'!Y157="x","x",$X$2-'Indicator Date hidden'!Y157)</f>
        <v>3</v>
      </c>
      <c r="Y156" s="213">
        <f>IF('Indicator Date hidden'!Z157="x","x",$Y$2-'Indicator Date hidden'!Z157)</f>
        <v>0</v>
      </c>
      <c r="Z156" s="213">
        <f>IF('Indicator Date hidden'!AA157="x","x",$Z$2-'Indicator Date hidden'!AA157)</f>
        <v>0</v>
      </c>
      <c r="AA156" s="213">
        <f>IF('Indicator Date hidden'!AB157="x","x",$AA$2-'Indicator Date hidden'!AB157)</f>
        <v>0</v>
      </c>
      <c r="AB156" s="213">
        <f>IF('Indicator Date hidden'!AC157="x","x",$AB$2-'Indicator Date hidden'!AC157)</f>
        <v>0</v>
      </c>
      <c r="AC156" s="213">
        <f>IF('Indicator Date hidden'!AD157="x","x",$AC$2-'Indicator Date hidden'!AD157)</f>
        <v>0</v>
      </c>
      <c r="AD156" s="213" t="str">
        <f>IF('Indicator Date hidden'!AE157="x","x",$AD$2-'Indicator Date hidden'!AE157)</f>
        <v>x</v>
      </c>
      <c r="AE156" s="213">
        <f>IF('Indicator Date hidden'!AF157="x","x",$AE$2-'Indicator Date hidden'!AF157)</f>
        <v>0</v>
      </c>
      <c r="AF156" s="213">
        <f>IF('Indicator Date hidden'!AG157="x","x",$AF$2-'Indicator Date hidden'!AG157)</f>
        <v>1</v>
      </c>
      <c r="AG156" s="213">
        <f>IF('Indicator Date hidden'!AH157="x","x",$AG$2-'Indicator Date hidden'!AH157)</f>
        <v>0</v>
      </c>
      <c r="AH156" s="213">
        <f>IF('Indicator Date hidden'!AI157="x","x",$AH$2-'Indicator Date hidden'!AI157)</f>
        <v>0</v>
      </c>
      <c r="AI156" s="213">
        <f>IF('Indicator Date hidden'!AJ157="x","x",$AI$2-'Indicator Date hidden'!AJ157)</f>
        <v>0</v>
      </c>
      <c r="AJ156" s="213" t="str">
        <f>IF('Indicator Date hidden'!AK157="x","x",$AJ$2-'Indicator Date hidden'!AK157)</f>
        <v>x</v>
      </c>
      <c r="AK156" s="213">
        <f>IF('Indicator Date hidden'!AL157="x","x",$AK$2-'Indicator Date hidden'!AL157)</f>
        <v>1</v>
      </c>
      <c r="AL156" s="213">
        <f>IF('Indicator Date hidden'!AM157="x","x",$AL$2-'Indicator Date hidden'!AM157)</f>
        <v>0</v>
      </c>
      <c r="AM156" s="213">
        <f>IF('Indicator Date hidden'!AN157="x","x",$AM$2-'Indicator Date hidden'!AN157)</f>
        <v>0</v>
      </c>
      <c r="AN156" s="213">
        <f>IF('Indicator Date hidden'!AO157="x","x",$AN$2-'Indicator Date hidden'!AO157)</f>
        <v>0</v>
      </c>
      <c r="AO156" s="213">
        <f>IF('Indicator Date hidden'!AP157="x","x",$AO$2-'Indicator Date hidden'!AP157)</f>
        <v>0</v>
      </c>
      <c r="AP156" s="213">
        <f>IF('Indicator Date hidden'!AQ157="x","x",$AP$2-'Indicator Date hidden'!AQ157)</f>
        <v>0</v>
      </c>
      <c r="AQ156" s="213">
        <f>IF('Indicator Date hidden'!AR157="x","x",$AQ$2-'Indicator Date hidden'!AR157)</f>
        <v>0</v>
      </c>
      <c r="AR156" s="213">
        <f>IF('Indicator Date hidden'!AS157="x","x",$AR$2-'Indicator Date hidden'!AS157)</f>
        <v>0</v>
      </c>
      <c r="AS156" s="213">
        <f>IF('Indicator Date hidden'!AT157="x","x",$AS$2-'Indicator Date hidden'!AT157)</f>
        <v>0</v>
      </c>
      <c r="AT156" s="213">
        <f>IF('Indicator Date hidden'!AU157="x","x",$AT$2-'Indicator Date hidden'!AU157)</f>
        <v>0</v>
      </c>
      <c r="AU156" s="213">
        <f>IF('Indicator Date hidden'!AV157="x","x",$AU$2-'Indicator Date hidden'!AV157)</f>
        <v>1</v>
      </c>
      <c r="AV156" s="213">
        <f>IF('Indicator Date hidden'!AW157="x","x",$AV$2-'Indicator Date hidden'!AW157)</f>
        <v>0</v>
      </c>
      <c r="AW156" s="213">
        <f>IF('Indicator Date hidden'!AX157="x","x",$AW$2-'Indicator Date hidden'!AX157)</f>
        <v>0</v>
      </c>
      <c r="AX156" s="213">
        <f>IF('Indicator Date hidden'!AY157="x","x",$AX$2-'Indicator Date hidden'!AY157)</f>
        <v>0</v>
      </c>
      <c r="AY156" s="213">
        <f>IF('Indicator Date hidden'!AZ157="x","x",$AY$2-'Indicator Date hidden'!AZ157)</f>
        <v>0</v>
      </c>
      <c r="AZ156" s="213">
        <f>IF('Indicator Date hidden'!BA157="x","x",$AZ$2-'Indicator Date hidden'!BA157)</f>
        <v>0</v>
      </c>
      <c r="BA156">
        <f t="shared" si="20"/>
        <v>6</v>
      </c>
      <c r="BB156" s="21">
        <f t="shared" si="21"/>
        <v>0.13043478260869565</v>
      </c>
      <c r="BC156">
        <f t="shared" si="22"/>
        <v>4</v>
      </c>
      <c r="BD156" s="21">
        <f t="shared" si="23"/>
        <v>0.49381811702611073</v>
      </c>
      <c r="BE156" s="283">
        <f t="shared" si="24"/>
        <v>0</v>
      </c>
    </row>
    <row r="157" spans="1:57" x14ac:dyDescent="0.35">
      <c r="A157" t="s">
        <v>8462</v>
      </c>
      <c r="B157" s="213">
        <f>IF('Indicator Date hidden'!C158="x","x",$B$2-'Indicator Date hidden'!C158)</f>
        <v>0</v>
      </c>
      <c r="C157" s="213">
        <f>IF('Indicator Date hidden'!D158="x","x",$C$2-'Indicator Date hidden'!D158)</f>
        <v>0</v>
      </c>
      <c r="D157" s="213">
        <f>IF('Indicator Date hidden'!E158="x","x",$D$2-'Indicator Date hidden'!E158)</f>
        <v>0</v>
      </c>
      <c r="E157" s="213">
        <f>IF('Indicator Date hidden'!F158="x","x",$E$2-'Indicator Date hidden'!F158)</f>
        <v>0</v>
      </c>
      <c r="F157" s="213">
        <f>IF('Indicator Date hidden'!G158="x","x",$F$2-'Indicator Date hidden'!G158)</f>
        <v>0</v>
      </c>
      <c r="G157" s="213">
        <f>IF('Indicator Date hidden'!H158="x","x",$G$2-'Indicator Date hidden'!H158)</f>
        <v>0</v>
      </c>
      <c r="H157" s="213">
        <f>IF('Indicator Date hidden'!I158="x","x",$H$2-'Indicator Date hidden'!I158)</f>
        <v>0</v>
      </c>
      <c r="I157" s="213">
        <f>IF('Indicator Date hidden'!J158="x","x",$I$2-'Indicator Date hidden'!J158)</f>
        <v>0</v>
      </c>
      <c r="J157" s="213">
        <f>IF('Indicator Date hidden'!K158="x","x",$J$2-'Indicator Date hidden'!K158)</f>
        <v>0</v>
      </c>
      <c r="K157" s="213">
        <f>IF('Indicator Date hidden'!L158="x","x",$K$2-'Indicator Date hidden'!L158)</f>
        <v>0</v>
      </c>
      <c r="L157" s="213">
        <f>IF('Indicator Date hidden'!M158="x","x",$L$2-'Indicator Date hidden'!M158)</f>
        <v>0</v>
      </c>
      <c r="M157" s="213">
        <f>IF('Indicator Date hidden'!N158="x","x",$M$2-'Indicator Date hidden'!N158)</f>
        <v>0</v>
      </c>
      <c r="N157" s="213">
        <f>IF('Indicator Date hidden'!O158="x","x",$N$2-'Indicator Date hidden'!O158)</f>
        <v>0</v>
      </c>
      <c r="O157" s="213">
        <f>IF('Indicator Date hidden'!P158="x","x",$O$2-'Indicator Date hidden'!P158)</f>
        <v>0</v>
      </c>
      <c r="P157" s="213">
        <f>IF('Indicator Date hidden'!Q158="x","x",$P$2-'Indicator Date hidden'!Q158)</f>
        <v>0</v>
      </c>
      <c r="Q157" s="213" t="str">
        <f>IF('Indicator Date hidden'!R158="x","x",$Q$2-'Indicator Date hidden'!R158)</f>
        <v>x</v>
      </c>
      <c r="R157" s="213">
        <f>IF('Indicator Date hidden'!S158="x","x",$R$2-'Indicator Date hidden'!S158)</f>
        <v>0</v>
      </c>
      <c r="S157" s="213">
        <f>IF('Indicator Date hidden'!T158="x","x",$S$2-'Indicator Date hidden'!T158)</f>
        <v>0</v>
      </c>
      <c r="T157" s="213">
        <f>IF('Indicator Date hidden'!U158="x","x",$T$2-'Indicator Date hidden'!U158)</f>
        <v>0</v>
      </c>
      <c r="U157" s="213">
        <f>IF('Indicator Date hidden'!V158="x","x",$U$2-'Indicator Date hidden'!V158)</f>
        <v>0</v>
      </c>
      <c r="V157" s="213">
        <f>IF('Indicator Date hidden'!W158="x","x",$V$2-'Indicator Date hidden'!W158)</f>
        <v>0</v>
      </c>
      <c r="W157" s="213">
        <f>IF('Indicator Date hidden'!X158="x","x",$W$2-'Indicator Date hidden'!X158)</f>
        <v>7</v>
      </c>
      <c r="X157" s="213">
        <f>IF('Indicator Date hidden'!Y158="x","x",$X$2-'Indicator Date hidden'!Y158)</f>
        <v>4</v>
      </c>
      <c r="Y157" s="213">
        <f>IF('Indicator Date hidden'!Z158="x","x",$Y$2-'Indicator Date hidden'!Z158)</f>
        <v>0</v>
      </c>
      <c r="Z157" s="213">
        <f>IF('Indicator Date hidden'!AA158="x","x",$Z$2-'Indicator Date hidden'!AA158)</f>
        <v>0</v>
      </c>
      <c r="AA157" s="213" t="str">
        <f>IF('Indicator Date hidden'!AB158="x","x",$AA$2-'Indicator Date hidden'!AB158)</f>
        <v>x</v>
      </c>
      <c r="AB157" s="213">
        <f>IF('Indicator Date hidden'!AC158="x","x",$AB$2-'Indicator Date hidden'!AC158)</f>
        <v>0</v>
      </c>
      <c r="AC157" s="213">
        <f>IF('Indicator Date hidden'!AD158="x","x",$AC$2-'Indicator Date hidden'!AD158)</f>
        <v>0</v>
      </c>
      <c r="AD157" s="213">
        <f>IF('Indicator Date hidden'!AE158="x","x",$AD$2-'Indicator Date hidden'!AE158)</f>
        <v>0</v>
      </c>
      <c r="AE157" s="213" t="str">
        <f>IF('Indicator Date hidden'!AF158="x","x",$AE$2-'Indicator Date hidden'!AF158)</f>
        <v>x</v>
      </c>
      <c r="AF157" s="213">
        <f>IF('Indicator Date hidden'!AG158="x","x",$AF$2-'Indicator Date hidden'!AG158)</f>
        <v>8</v>
      </c>
      <c r="AG157" s="213">
        <f>IF('Indicator Date hidden'!AH158="x","x",$AG$2-'Indicator Date hidden'!AH158)</f>
        <v>0</v>
      </c>
      <c r="AH157" s="213">
        <f>IF('Indicator Date hidden'!AI158="x","x",$AH$2-'Indicator Date hidden'!AI158)</f>
        <v>0</v>
      </c>
      <c r="AI157" s="213">
        <f>IF('Indicator Date hidden'!AJ158="x","x",$AI$2-'Indicator Date hidden'!AJ158)</f>
        <v>0</v>
      </c>
      <c r="AJ157" s="213" t="str">
        <f>IF('Indicator Date hidden'!AK158="x","x",$AJ$2-'Indicator Date hidden'!AK158)</f>
        <v>x</v>
      </c>
      <c r="AK157" s="213">
        <f>IF('Indicator Date hidden'!AL158="x","x",$AK$2-'Indicator Date hidden'!AL158)</f>
        <v>1</v>
      </c>
      <c r="AL157" s="213">
        <f>IF('Indicator Date hidden'!AM158="x","x",$AL$2-'Indicator Date hidden'!AM158)</f>
        <v>0</v>
      </c>
      <c r="AM157" s="213">
        <f>IF('Indicator Date hidden'!AN158="x","x",$AM$2-'Indicator Date hidden'!AN158)</f>
        <v>0</v>
      </c>
      <c r="AN157" s="213">
        <f>IF('Indicator Date hidden'!AO158="x","x",$AN$2-'Indicator Date hidden'!AO158)</f>
        <v>0</v>
      </c>
      <c r="AO157" s="213" t="str">
        <f>IF('Indicator Date hidden'!AP158="x","x",$AO$2-'Indicator Date hidden'!AP158)</f>
        <v>x</v>
      </c>
      <c r="AP157" s="213" t="str">
        <f>IF('Indicator Date hidden'!AQ158="x","x",$AP$2-'Indicator Date hidden'!AQ158)</f>
        <v>x</v>
      </c>
      <c r="AQ157" s="213">
        <f>IF('Indicator Date hidden'!AR158="x","x",$AQ$2-'Indicator Date hidden'!AR158)</f>
        <v>6</v>
      </c>
      <c r="AR157" s="213">
        <f>IF('Indicator Date hidden'!AS158="x","x",$AR$2-'Indicator Date hidden'!AS158)</f>
        <v>0</v>
      </c>
      <c r="AS157" s="213" t="str">
        <f>IF('Indicator Date hidden'!AT158="x","x",$AS$2-'Indicator Date hidden'!AT158)</f>
        <v>x</v>
      </c>
      <c r="AT157" s="213">
        <f>IF('Indicator Date hidden'!AU158="x","x",$AT$2-'Indicator Date hidden'!AU158)</f>
        <v>0</v>
      </c>
      <c r="AU157" s="213" t="str">
        <f>IF('Indicator Date hidden'!AV158="x","x",$AU$2-'Indicator Date hidden'!AV158)</f>
        <v>x</v>
      </c>
      <c r="AV157" s="213">
        <f>IF('Indicator Date hidden'!AW158="x","x",$AV$2-'Indicator Date hidden'!AW158)</f>
        <v>0</v>
      </c>
      <c r="AW157" s="213">
        <f>IF('Indicator Date hidden'!AX158="x","x",$AW$2-'Indicator Date hidden'!AX158)</f>
        <v>0</v>
      </c>
      <c r="AX157" s="213">
        <f>IF('Indicator Date hidden'!AY158="x","x",$AX$2-'Indicator Date hidden'!AY158)</f>
        <v>0</v>
      </c>
      <c r="AY157" s="213">
        <f>IF('Indicator Date hidden'!AZ158="x","x",$AY$2-'Indicator Date hidden'!AZ158)</f>
        <v>0</v>
      </c>
      <c r="AZ157" s="213">
        <f>IF('Indicator Date hidden'!BA158="x","x",$AZ$2-'Indicator Date hidden'!BA158)</f>
        <v>0</v>
      </c>
      <c r="BA157">
        <f t="shared" si="20"/>
        <v>26</v>
      </c>
      <c r="BB157" s="21">
        <f t="shared" si="21"/>
        <v>0.60465116279069764</v>
      </c>
      <c r="BC157">
        <f t="shared" si="22"/>
        <v>5</v>
      </c>
      <c r="BD157" s="21">
        <f t="shared" si="23"/>
        <v>1.8694550242289667</v>
      </c>
      <c r="BE157" s="283">
        <f t="shared" si="24"/>
        <v>0</v>
      </c>
    </row>
    <row r="158" spans="1:57" x14ac:dyDescent="0.35">
      <c r="A158" t="s">
        <v>8466</v>
      </c>
      <c r="B158" s="213">
        <f>IF('Indicator Date hidden'!C159="x","x",$B$2-'Indicator Date hidden'!C159)</f>
        <v>0</v>
      </c>
      <c r="C158" s="213">
        <f>IF('Indicator Date hidden'!D159="x","x",$C$2-'Indicator Date hidden'!D159)</f>
        <v>0</v>
      </c>
      <c r="D158" s="213">
        <f>IF('Indicator Date hidden'!E159="x","x",$D$2-'Indicator Date hidden'!E159)</f>
        <v>0</v>
      </c>
      <c r="E158" s="213">
        <f>IF('Indicator Date hidden'!F159="x","x",$E$2-'Indicator Date hidden'!F159)</f>
        <v>0</v>
      </c>
      <c r="F158" s="213">
        <f>IF('Indicator Date hidden'!G159="x","x",$F$2-'Indicator Date hidden'!G159)</f>
        <v>0</v>
      </c>
      <c r="G158" s="213">
        <f>IF('Indicator Date hidden'!H159="x","x",$G$2-'Indicator Date hidden'!H159)</f>
        <v>0</v>
      </c>
      <c r="H158" s="213">
        <f>IF('Indicator Date hidden'!I159="x","x",$H$2-'Indicator Date hidden'!I159)</f>
        <v>0</v>
      </c>
      <c r="I158" s="213">
        <f>IF('Indicator Date hidden'!J159="x","x",$I$2-'Indicator Date hidden'!J159)</f>
        <v>0</v>
      </c>
      <c r="J158" s="213">
        <f>IF('Indicator Date hidden'!K159="x","x",$J$2-'Indicator Date hidden'!K159)</f>
        <v>0</v>
      </c>
      <c r="K158" s="213">
        <f>IF('Indicator Date hidden'!L159="x","x",$K$2-'Indicator Date hidden'!L159)</f>
        <v>0</v>
      </c>
      <c r="L158" s="213">
        <f>IF('Indicator Date hidden'!M159="x","x",$L$2-'Indicator Date hidden'!M159)</f>
        <v>0</v>
      </c>
      <c r="M158" s="213">
        <f>IF('Indicator Date hidden'!N159="x","x",$M$2-'Indicator Date hidden'!N159)</f>
        <v>0</v>
      </c>
      <c r="N158" s="213">
        <f>IF('Indicator Date hidden'!O159="x","x",$N$2-'Indicator Date hidden'!O159)</f>
        <v>0</v>
      </c>
      <c r="O158" s="213">
        <f>IF('Indicator Date hidden'!P159="x","x",$O$2-'Indicator Date hidden'!P159)</f>
        <v>0</v>
      </c>
      <c r="P158" s="213" t="str">
        <f>IF('Indicator Date hidden'!Q159="x","x",$P$2-'Indicator Date hidden'!Q159)</f>
        <v>x</v>
      </c>
      <c r="Q158" s="213">
        <f>IF('Indicator Date hidden'!R159="x","x",$Q$2-'Indicator Date hidden'!R159)</f>
        <v>8</v>
      </c>
      <c r="R158" s="213">
        <f>IF('Indicator Date hidden'!S159="x","x",$R$2-'Indicator Date hidden'!S159)</f>
        <v>0</v>
      </c>
      <c r="S158" s="213">
        <f>IF('Indicator Date hidden'!T159="x","x",$S$2-'Indicator Date hidden'!T159)</f>
        <v>0</v>
      </c>
      <c r="T158" s="213">
        <f>IF('Indicator Date hidden'!U159="x","x",$T$2-'Indicator Date hidden'!U159)</f>
        <v>0</v>
      </c>
      <c r="U158" s="213">
        <f>IF('Indicator Date hidden'!V159="x","x",$U$2-'Indicator Date hidden'!V159)</f>
        <v>0</v>
      </c>
      <c r="V158" s="213">
        <f>IF('Indicator Date hidden'!W159="x","x",$V$2-'Indicator Date hidden'!W159)</f>
        <v>0</v>
      </c>
      <c r="W158" s="213">
        <f>IF('Indicator Date hidden'!X159="x","x",$W$2-'Indicator Date hidden'!X159)</f>
        <v>5</v>
      </c>
      <c r="X158" s="213">
        <f>IF('Indicator Date hidden'!Y159="x","x",$X$2-'Indicator Date hidden'!Y159)</f>
        <v>4</v>
      </c>
      <c r="Y158" s="213">
        <f>IF('Indicator Date hidden'!Z159="x","x",$Y$2-'Indicator Date hidden'!Z159)</f>
        <v>0</v>
      </c>
      <c r="Z158" s="213">
        <f>IF('Indicator Date hidden'!AA159="x","x",$Z$2-'Indicator Date hidden'!AA159)</f>
        <v>0</v>
      </c>
      <c r="AA158" s="213">
        <f>IF('Indicator Date hidden'!AB159="x","x",$AA$2-'Indicator Date hidden'!AB159)</f>
        <v>0</v>
      </c>
      <c r="AB158" s="213" t="str">
        <f>IF('Indicator Date hidden'!AC159="x","x",$AB$2-'Indicator Date hidden'!AC159)</f>
        <v>x</v>
      </c>
      <c r="AC158" s="213">
        <f>IF('Indicator Date hidden'!AD159="x","x",$AC$2-'Indicator Date hidden'!AD159)</f>
        <v>0</v>
      </c>
      <c r="AD158" s="213">
        <f>IF('Indicator Date hidden'!AE159="x","x",$AD$2-'Indicator Date hidden'!AE159)</f>
        <v>0</v>
      </c>
      <c r="AE158" s="213">
        <f>IF('Indicator Date hidden'!AF159="x","x",$AE$2-'Indicator Date hidden'!AF159)</f>
        <v>2</v>
      </c>
      <c r="AF158" s="213" t="str">
        <f>IF('Indicator Date hidden'!AG159="x","x",$AF$2-'Indicator Date hidden'!AG159)</f>
        <v>x</v>
      </c>
      <c r="AG158" s="213">
        <f>IF('Indicator Date hidden'!AH159="x","x",$AG$2-'Indicator Date hidden'!AH159)</f>
        <v>0</v>
      </c>
      <c r="AH158" s="213">
        <f>IF('Indicator Date hidden'!AI159="x","x",$AH$2-'Indicator Date hidden'!AI159)</f>
        <v>0</v>
      </c>
      <c r="AI158" s="213">
        <f>IF('Indicator Date hidden'!AJ159="x","x",$AI$2-'Indicator Date hidden'!AJ159)</f>
        <v>0</v>
      </c>
      <c r="AJ158" s="213">
        <f>IF('Indicator Date hidden'!AK159="x","x",$AJ$2-'Indicator Date hidden'!AK159)</f>
        <v>1</v>
      </c>
      <c r="AK158" s="213">
        <f>IF('Indicator Date hidden'!AL159="x","x",$AK$2-'Indicator Date hidden'!AL159)</f>
        <v>1</v>
      </c>
      <c r="AL158" s="213">
        <f>IF('Indicator Date hidden'!AM159="x","x",$AL$2-'Indicator Date hidden'!AM159)</f>
        <v>0</v>
      </c>
      <c r="AM158" s="213">
        <f>IF('Indicator Date hidden'!AN159="x","x",$AM$2-'Indicator Date hidden'!AN159)</f>
        <v>0</v>
      </c>
      <c r="AN158" s="213">
        <f>IF('Indicator Date hidden'!AO159="x","x",$AN$2-'Indicator Date hidden'!AO159)</f>
        <v>0</v>
      </c>
      <c r="AO158" s="213" t="str">
        <f>IF('Indicator Date hidden'!AP159="x","x",$AO$2-'Indicator Date hidden'!AP159)</f>
        <v>x</v>
      </c>
      <c r="AP158" s="213" t="str">
        <f>IF('Indicator Date hidden'!AQ159="x","x",$AP$2-'Indicator Date hidden'!AQ159)</f>
        <v>x</v>
      </c>
      <c r="AQ158" s="213" t="str">
        <f>IF('Indicator Date hidden'!AR159="x","x",$AQ$2-'Indicator Date hidden'!AR159)</f>
        <v>x</v>
      </c>
      <c r="AR158" s="213">
        <f>IF('Indicator Date hidden'!AS159="x","x",$AR$2-'Indicator Date hidden'!AS159)</f>
        <v>0</v>
      </c>
      <c r="AS158" s="213">
        <f>IF('Indicator Date hidden'!AT159="x","x",$AS$2-'Indicator Date hidden'!AT159)</f>
        <v>0</v>
      </c>
      <c r="AT158" s="213">
        <f>IF('Indicator Date hidden'!AU159="x","x",$AT$2-'Indicator Date hidden'!AU159)</f>
        <v>0</v>
      </c>
      <c r="AU158" s="213" t="str">
        <f>IF('Indicator Date hidden'!AV159="x","x",$AU$2-'Indicator Date hidden'!AV159)</f>
        <v>x</v>
      </c>
      <c r="AV158" s="213">
        <f>IF('Indicator Date hidden'!AW159="x","x",$AV$2-'Indicator Date hidden'!AW159)</f>
        <v>0</v>
      </c>
      <c r="AW158" s="213">
        <f>IF('Indicator Date hidden'!AX159="x","x",$AW$2-'Indicator Date hidden'!AX159)</f>
        <v>0</v>
      </c>
      <c r="AX158" s="213">
        <f>IF('Indicator Date hidden'!AY159="x","x",$AX$2-'Indicator Date hidden'!AY159)</f>
        <v>0</v>
      </c>
      <c r="AY158" s="213">
        <f>IF('Indicator Date hidden'!AZ159="x","x",$AY$2-'Indicator Date hidden'!AZ159)</f>
        <v>4</v>
      </c>
      <c r="AZ158" s="213">
        <f>IF('Indicator Date hidden'!BA159="x","x",$AZ$2-'Indicator Date hidden'!BA159)</f>
        <v>4</v>
      </c>
      <c r="BA158">
        <f t="shared" si="20"/>
        <v>29</v>
      </c>
      <c r="BB158" s="21">
        <f t="shared" si="21"/>
        <v>0.65909090909090906</v>
      </c>
      <c r="BC158">
        <f t="shared" si="22"/>
        <v>8</v>
      </c>
      <c r="BD158" s="21">
        <f t="shared" si="23"/>
        <v>1.6779747237529292</v>
      </c>
      <c r="BE158" s="283">
        <f t="shared" si="24"/>
        <v>0</v>
      </c>
    </row>
    <row r="159" spans="1:57" x14ac:dyDescent="0.35">
      <c r="A159" t="s">
        <v>8519</v>
      </c>
      <c r="B159" s="213">
        <f>IF('Indicator Date hidden'!C160="x","x",$B$2-'Indicator Date hidden'!C160)</f>
        <v>0</v>
      </c>
      <c r="C159" s="213">
        <f>IF('Indicator Date hidden'!D160="x","x",$C$2-'Indicator Date hidden'!D160)</f>
        <v>0</v>
      </c>
      <c r="D159" s="213">
        <f>IF('Indicator Date hidden'!E160="x","x",$D$2-'Indicator Date hidden'!E160)</f>
        <v>0</v>
      </c>
      <c r="E159" s="213">
        <f>IF('Indicator Date hidden'!F160="x","x",$E$2-'Indicator Date hidden'!F160)</f>
        <v>0</v>
      </c>
      <c r="F159" s="213">
        <f>IF('Indicator Date hidden'!G160="x","x",$F$2-'Indicator Date hidden'!G160)</f>
        <v>0</v>
      </c>
      <c r="G159" s="213">
        <f>IF('Indicator Date hidden'!H160="x","x",$G$2-'Indicator Date hidden'!H160)</f>
        <v>0</v>
      </c>
      <c r="H159" s="213">
        <f>IF('Indicator Date hidden'!I160="x","x",$H$2-'Indicator Date hidden'!I160)</f>
        <v>0</v>
      </c>
      <c r="I159" s="213">
        <f>IF('Indicator Date hidden'!J160="x","x",$I$2-'Indicator Date hidden'!J160)</f>
        <v>0</v>
      </c>
      <c r="J159" s="213">
        <f>IF('Indicator Date hidden'!K160="x","x",$J$2-'Indicator Date hidden'!K160)</f>
        <v>0</v>
      </c>
      <c r="K159" s="213">
        <f>IF('Indicator Date hidden'!L160="x","x",$K$2-'Indicator Date hidden'!L160)</f>
        <v>0</v>
      </c>
      <c r="L159" s="213">
        <f>IF('Indicator Date hidden'!M160="x","x",$L$2-'Indicator Date hidden'!M160)</f>
        <v>0</v>
      </c>
      <c r="M159" s="213">
        <f>IF('Indicator Date hidden'!N160="x","x",$M$2-'Indicator Date hidden'!N160)</f>
        <v>0</v>
      </c>
      <c r="N159" s="213">
        <f>IF('Indicator Date hidden'!O160="x","x",$N$2-'Indicator Date hidden'!O160)</f>
        <v>0</v>
      </c>
      <c r="O159" s="213">
        <f>IF('Indicator Date hidden'!P160="x","x",$O$2-'Indicator Date hidden'!P160)</f>
        <v>0</v>
      </c>
      <c r="P159" s="213">
        <f>IF('Indicator Date hidden'!Q160="x","x",$P$2-'Indicator Date hidden'!Q160)</f>
        <v>0</v>
      </c>
      <c r="Q159" s="213">
        <f>IF('Indicator Date hidden'!R160="x","x",$Q$2-'Indicator Date hidden'!R160)</f>
        <v>2</v>
      </c>
      <c r="R159" s="213">
        <f>IF('Indicator Date hidden'!S160="x","x",$R$2-'Indicator Date hidden'!S160)</f>
        <v>0</v>
      </c>
      <c r="S159" s="213">
        <f>IF('Indicator Date hidden'!T160="x","x",$S$2-'Indicator Date hidden'!T160)</f>
        <v>0</v>
      </c>
      <c r="T159" s="213">
        <f>IF('Indicator Date hidden'!U160="x","x",$T$2-'Indicator Date hidden'!U160)</f>
        <v>0</v>
      </c>
      <c r="U159" s="213">
        <f>IF('Indicator Date hidden'!V160="x","x",$U$2-'Indicator Date hidden'!V160)</f>
        <v>0</v>
      </c>
      <c r="V159" s="213">
        <f>IF('Indicator Date hidden'!W160="x","x",$V$2-'Indicator Date hidden'!W160)</f>
        <v>0</v>
      </c>
      <c r="W159" s="213">
        <f>IF('Indicator Date hidden'!X160="x","x",$W$2-'Indicator Date hidden'!X160)</f>
        <v>6</v>
      </c>
      <c r="X159" s="213">
        <f>IF('Indicator Date hidden'!Y160="x","x",$X$2-'Indicator Date hidden'!Y160)</f>
        <v>1</v>
      </c>
      <c r="Y159" s="213">
        <f>IF('Indicator Date hidden'!Z160="x","x",$Y$2-'Indicator Date hidden'!Z160)</f>
        <v>0</v>
      </c>
      <c r="Z159" s="213">
        <f>IF('Indicator Date hidden'!AA160="x","x",$Z$2-'Indicator Date hidden'!AA160)</f>
        <v>0</v>
      </c>
      <c r="AA159" s="213">
        <f>IF('Indicator Date hidden'!AB160="x","x",$AA$2-'Indicator Date hidden'!AB160)</f>
        <v>0</v>
      </c>
      <c r="AB159" s="213">
        <f>IF('Indicator Date hidden'!AC160="x","x",$AB$2-'Indicator Date hidden'!AC160)</f>
        <v>0</v>
      </c>
      <c r="AC159" s="213">
        <f>IF('Indicator Date hidden'!AD160="x","x",$AC$2-'Indicator Date hidden'!AD160)</f>
        <v>0</v>
      </c>
      <c r="AD159" s="213">
        <f>IF('Indicator Date hidden'!AE160="x","x",$AD$2-'Indicator Date hidden'!AE160)</f>
        <v>0</v>
      </c>
      <c r="AE159" s="213">
        <f>IF('Indicator Date hidden'!AF160="x","x",$AE$2-'Indicator Date hidden'!AF160)</f>
        <v>0</v>
      </c>
      <c r="AF159" s="213">
        <f>IF('Indicator Date hidden'!AG160="x","x",$AF$2-'Indicator Date hidden'!AG160)</f>
        <v>2</v>
      </c>
      <c r="AG159" s="213">
        <f>IF('Indicator Date hidden'!AH160="x","x",$AG$2-'Indicator Date hidden'!AH160)</f>
        <v>0</v>
      </c>
      <c r="AH159" s="213">
        <f>IF('Indicator Date hidden'!AI160="x","x",$AH$2-'Indicator Date hidden'!AI160)</f>
        <v>0</v>
      </c>
      <c r="AI159" s="213">
        <f>IF('Indicator Date hidden'!AJ160="x","x",$AI$2-'Indicator Date hidden'!AJ160)</f>
        <v>0</v>
      </c>
      <c r="AJ159" s="213" t="str">
        <f>IF('Indicator Date hidden'!AK160="x","x",$AJ$2-'Indicator Date hidden'!AK160)</f>
        <v>x</v>
      </c>
      <c r="AK159" s="213">
        <f>IF('Indicator Date hidden'!AL160="x","x",$AK$2-'Indicator Date hidden'!AL160)</f>
        <v>1</v>
      </c>
      <c r="AL159" s="213">
        <f>IF('Indicator Date hidden'!AM160="x","x",$AL$2-'Indicator Date hidden'!AM160)</f>
        <v>0</v>
      </c>
      <c r="AM159" s="213">
        <f>IF('Indicator Date hidden'!AN160="x","x",$AM$2-'Indicator Date hidden'!AN160)</f>
        <v>0</v>
      </c>
      <c r="AN159" s="213">
        <f>IF('Indicator Date hidden'!AO160="x","x",$AN$2-'Indicator Date hidden'!AO160)</f>
        <v>0</v>
      </c>
      <c r="AO159" s="213">
        <f>IF('Indicator Date hidden'!AP160="x","x",$AO$2-'Indicator Date hidden'!AP160)</f>
        <v>0</v>
      </c>
      <c r="AP159" s="213">
        <f>IF('Indicator Date hidden'!AQ160="x","x",$AP$2-'Indicator Date hidden'!AQ160)</f>
        <v>0</v>
      </c>
      <c r="AQ159" s="213">
        <f>IF('Indicator Date hidden'!AR160="x","x",$AQ$2-'Indicator Date hidden'!AR160)</f>
        <v>0</v>
      </c>
      <c r="AR159" s="213">
        <f>IF('Indicator Date hidden'!AS160="x","x",$AR$2-'Indicator Date hidden'!AS160)</f>
        <v>0</v>
      </c>
      <c r="AS159" s="213">
        <f>IF('Indicator Date hidden'!AT160="x","x",$AS$2-'Indicator Date hidden'!AT160)</f>
        <v>0</v>
      </c>
      <c r="AT159" s="213">
        <f>IF('Indicator Date hidden'!AU160="x","x",$AT$2-'Indicator Date hidden'!AU160)</f>
        <v>0</v>
      </c>
      <c r="AU159" s="213">
        <f>IF('Indicator Date hidden'!AV160="x","x",$AU$2-'Indicator Date hidden'!AV160)</f>
        <v>2</v>
      </c>
      <c r="AV159" s="213">
        <f>IF('Indicator Date hidden'!AW160="x","x",$AV$2-'Indicator Date hidden'!AW160)</f>
        <v>0</v>
      </c>
      <c r="AW159" s="213">
        <f>IF('Indicator Date hidden'!AX160="x","x",$AW$2-'Indicator Date hidden'!AX160)</f>
        <v>0</v>
      </c>
      <c r="AX159" s="213">
        <f>IF('Indicator Date hidden'!AY160="x","x",$AX$2-'Indicator Date hidden'!AY160)</f>
        <v>0</v>
      </c>
      <c r="AY159" s="213">
        <f>IF('Indicator Date hidden'!AZ160="x","x",$AY$2-'Indicator Date hidden'!AZ160)</f>
        <v>0</v>
      </c>
      <c r="AZ159" s="213">
        <f>IF('Indicator Date hidden'!BA160="x","x",$AZ$2-'Indicator Date hidden'!BA160)</f>
        <v>0</v>
      </c>
      <c r="BA159">
        <f t="shared" si="20"/>
        <v>14</v>
      </c>
      <c r="BB159" s="21">
        <f t="shared" si="21"/>
        <v>0.28000000000000003</v>
      </c>
      <c r="BC159">
        <f t="shared" si="22"/>
        <v>6</v>
      </c>
      <c r="BD159" s="21">
        <f t="shared" si="23"/>
        <v>0.96</v>
      </c>
      <c r="BE159" s="283">
        <f t="shared" si="24"/>
        <v>0</v>
      </c>
    </row>
    <row r="160" spans="1:57" x14ac:dyDescent="0.35">
      <c r="A160" t="s">
        <v>8469</v>
      </c>
      <c r="B160" s="213">
        <f>IF('Indicator Date hidden'!C161="x","x",$B$2-'Indicator Date hidden'!C161)</f>
        <v>0</v>
      </c>
      <c r="C160" s="213">
        <f>IF('Indicator Date hidden'!D161="x","x",$C$2-'Indicator Date hidden'!D161)</f>
        <v>0</v>
      </c>
      <c r="D160" s="213">
        <f>IF('Indicator Date hidden'!E161="x","x",$D$2-'Indicator Date hidden'!E161)</f>
        <v>0</v>
      </c>
      <c r="E160" s="213">
        <f>IF('Indicator Date hidden'!F161="x","x",$E$2-'Indicator Date hidden'!F161)</f>
        <v>0</v>
      </c>
      <c r="F160" s="213">
        <f>IF('Indicator Date hidden'!G161="x","x",$F$2-'Indicator Date hidden'!G161)</f>
        <v>0</v>
      </c>
      <c r="G160" s="213">
        <f>IF('Indicator Date hidden'!H161="x","x",$G$2-'Indicator Date hidden'!H161)</f>
        <v>0</v>
      </c>
      <c r="H160" s="213">
        <f>IF('Indicator Date hidden'!I161="x","x",$H$2-'Indicator Date hidden'!I161)</f>
        <v>0</v>
      </c>
      <c r="I160" s="213">
        <f>IF('Indicator Date hidden'!J161="x","x",$I$2-'Indicator Date hidden'!J161)</f>
        <v>0</v>
      </c>
      <c r="J160" s="213">
        <f>IF('Indicator Date hidden'!K161="x","x",$J$2-'Indicator Date hidden'!K161)</f>
        <v>0</v>
      </c>
      <c r="K160" s="213">
        <f>IF('Indicator Date hidden'!L161="x","x",$K$2-'Indicator Date hidden'!L161)</f>
        <v>0</v>
      </c>
      <c r="L160" s="213">
        <f>IF('Indicator Date hidden'!M161="x","x",$L$2-'Indicator Date hidden'!M161)</f>
        <v>0</v>
      </c>
      <c r="M160" s="213">
        <f>IF('Indicator Date hidden'!N161="x","x",$M$2-'Indicator Date hidden'!N161)</f>
        <v>0</v>
      </c>
      <c r="N160" s="213">
        <f>IF('Indicator Date hidden'!O161="x","x",$N$2-'Indicator Date hidden'!O161)</f>
        <v>0</v>
      </c>
      <c r="O160" s="213">
        <f>IF('Indicator Date hidden'!P161="x","x",$O$2-'Indicator Date hidden'!P161)</f>
        <v>0</v>
      </c>
      <c r="P160" s="213">
        <f>IF('Indicator Date hidden'!Q161="x","x",$P$2-'Indicator Date hidden'!Q161)</f>
        <v>0</v>
      </c>
      <c r="Q160" s="213">
        <f>IF('Indicator Date hidden'!R161="x","x",$Q$2-'Indicator Date hidden'!R161)</f>
        <v>4</v>
      </c>
      <c r="R160" s="213">
        <f>IF('Indicator Date hidden'!S161="x","x",$R$2-'Indicator Date hidden'!S161)</f>
        <v>0</v>
      </c>
      <c r="S160" s="213">
        <f>IF('Indicator Date hidden'!T161="x","x",$S$2-'Indicator Date hidden'!T161)</f>
        <v>0</v>
      </c>
      <c r="T160" s="213">
        <f>IF('Indicator Date hidden'!U161="x","x",$T$2-'Indicator Date hidden'!U161)</f>
        <v>0</v>
      </c>
      <c r="U160" s="213">
        <f>IF('Indicator Date hidden'!V161="x","x",$U$2-'Indicator Date hidden'!V161)</f>
        <v>0</v>
      </c>
      <c r="V160" s="213">
        <f>IF('Indicator Date hidden'!W161="x","x",$V$2-'Indicator Date hidden'!W161)</f>
        <v>0</v>
      </c>
      <c r="W160" s="213">
        <f>IF('Indicator Date hidden'!X161="x","x",$W$2-'Indicator Date hidden'!X161)</f>
        <v>4</v>
      </c>
      <c r="X160" s="213" t="str">
        <f>IF('Indicator Date hidden'!Y161="x","x",$X$2-'Indicator Date hidden'!Y161)</f>
        <v>x</v>
      </c>
      <c r="Y160" s="213">
        <f>IF('Indicator Date hidden'!Z161="x","x",$Y$2-'Indicator Date hidden'!Z161)</f>
        <v>0</v>
      </c>
      <c r="Z160" s="213">
        <f>IF('Indicator Date hidden'!AA161="x","x",$Z$2-'Indicator Date hidden'!AA161)</f>
        <v>0</v>
      </c>
      <c r="AA160" s="213">
        <f>IF('Indicator Date hidden'!AB161="x","x",$AA$2-'Indicator Date hidden'!AB161)</f>
        <v>0</v>
      </c>
      <c r="AB160" s="213">
        <f>IF('Indicator Date hidden'!AC161="x","x",$AB$2-'Indicator Date hidden'!AC161)</f>
        <v>0</v>
      </c>
      <c r="AC160" s="213">
        <f>IF('Indicator Date hidden'!AD161="x","x",$AC$2-'Indicator Date hidden'!AD161)</f>
        <v>0</v>
      </c>
      <c r="AD160" s="213">
        <f>IF('Indicator Date hidden'!AE161="x","x",$AD$2-'Indicator Date hidden'!AE161)</f>
        <v>0</v>
      </c>
      <c r="AE160" s="213" t="str">
        <f>IF('Indicator Date hidden'!AF161="x","x",$AE$2-'Indicator Date hidden'!AF161)</f>
        <v>x</v>
      </c>
      <c r="AF160" s="213" t="str">
        <f>IF('Indicator Date hidden'!AG161="x","x",$AF$2-'Indicator Date hidden'!AG161)</f>
        <v>x</v>
      </c>
      <c r="AG160" s="213">
        <f>IF('Indicator Date hidden'!AH161="x","x",$AG$2-'Indicator Date hidden'!AH161)</f>
        <v>0</v>
      </c>
      <c r="AH160" s="213">
        <f>IF('Indicator Date hidden'!AI161="x","x",$AH$2-'Indicator Date hidden'!AI161)</f>
        <v>0</v>
      </c>
      <c r="AI160" s="213">
        <f>IF('Indicator Date hidden'!AJ161="x","x",$AI$2-'Indicator Date hidden'!AJ161)</f>
        <v>0</v>
      </c>
      <c r="AJ160" s="213">
        <f>IF('Indicator Date hidden'!AK161="x","x",$AJ$2-'Indicator Date hidden'!AK161)</f>
        <v>1</v>
      </c>
      <c r="AK160" s="213">
        <f>IF('Indicator Date hidden'!AL161="x","x",$AK$2-'Indicator Date hidden'!AL161)</f>
        <v>0</v>
      </c>
      <c r="AL160" s="213">
        <f>IF('Indicator Date hidden'!AM161="x","x",$AL$2-'Indicator Date hidden'!AM161)</f>
        <v>0</v>
      </c>
      <c r="AM160" s="213">
        <f>IF('Indicator Date hidden'!AN161="x","x",$AM$2-'Indicator Date hidden'!AN161)</f>
        <v>0</v>
      </c>
      <c r="AN160" s="213">
        <f>IF('Indicator Date hidden'!AO161="x","x",$AN$2-'Indicator Date hidden'!AO161)</f>
        <v>0</v>
      </c>
      <c r="AO160" s="213" t="str">
        <f>IF('Indicator Date hidden'!AP161="x","x",$AO$2-'Indicator Date hidden'!AP161)</f>
        <v>x</v>
      </c>
      <c r="AP160" s="213" t="str">
        <f>IF('Indicator Date hidden'!AQ161="x","x",$AP$2-'Indicator Date hidden'!AQ161)</f>
        <v>x</v>
      </c>
      <c r="AQ160" s="213" t="str">
        <f>IF('Indicator Date hidden'!AR161="x","x",$AQ$2-'Indicator Date hidden'!AR161)</f>
        <v>x</v>
      </c>
      <c r="AR160" s="213">
        <f>IF('Indicator Date hidden'!AS161="x","x",$AR$2-'Indicator Date hidden'!AS161)</f>
        <v>0</v>
      </c>
      <c r="AS160" s="213">
        <f>IF('Indicator Date hidden'!AT161="x","x",$AS$2-'Indicator Date hidden'!AT161)</f>
        <v>0</v>
      </c>
      <c r="AT160" s="213">
        <f>IF('Indicator Date hidden'!AU161="x","x",$AT$2-'Indicator Date hidden'!AU161)</f>
        <v>0</v>
      </c>
      <c r="AU160" s="213">
        <f>IF('Indicator Date hidden'!AV161="x","x",$AU$2-'Indicator Date hidden'!AV161)</f>
        <v>6</v>
      </c>
      <c r="AV160" s="213">
        <f>IF('Indicator Date hidden'!AW161="x","x",$AV$2-'Indicator Date hidden'!AW161)</f>
        <v>0</v>
      </c>
      <c r="AW160" s="213">
        <f>IF('Indicator Date hidden'!AX161="x","x",$AW$2-'Indicator Date hidden'!AX161)</f>
        <v>0</v>
      </c>
      <c r="AX160" s="213">
        <f>IF('Indicator Date hidden'!AY161="x","x",$AX$2-'Indicator Date hidden'!AY161)</f>
        <v>0</v>
      </c>
      <c r="AY160" s="213">
        <f>IF('Indicator Date hidden'!AZ161="x","x",$AY$2-'Indicator Date hidden'!AZ161)</f>
        <v>0</v>
      </c>
      <c r="AZ160" s="213">
        <f>IF('Indicator Date hidden'!BA161="x","x",$AZ$2-'Indicator Date hidden'!BA161)</f>
        <v>0</v>
      </c>
      <c r="BA160">
        <f t="shared" si="20"/>
        <v>15</v>
      </c>
      <c r="BB160" s="21">
        <f t="shared" si="21"/>
        <v>0.33333333333333331</v>
      </c>
      <c r="BC160">
        <f t="shared" si="22"/>
        <v>4</v>
      </c>
      <c r="BD160" s="21">
        <f t="shared" si="23"/>
        <v>1.1925695879998879</v>
      </c>
      <c r="BE160" s="283">
        <f t="shared" si="24"/>
        <v>0</v>
      </c>
    </row>
    <row r="161" spans="1:57" x14ac:dyDescent="0.35">
      <c r="A161" t="s">
        <v>8304</v>
      </c>
      <c r="B161" s="213">
        <f>IF('Indicator Date hidden'!C162="x","x",$B$2-'Indicator Date hidden'!C162)</f>
        <v>0</v>
      </c>
      <c r="C161" s="213">
        <f>IF('Indicator Date hidden'!D162="x","x",$C$2-'Indicator Date hidden'!D162)</f>
        <v>0</v>
      </c>
      <c r="D161" s="213">
        <f>IF('Indicator Date hidden'!E162="x","x",$D$2-'Indicator Date hidden'!E162)</f>
        <v>0</v>
      </c>
      <c r="E161" s="213">
        <f>IF('Indicator Date hidden'!F162="x","x",$E$2-'Indicator Date hidden'!F162)</f>
        <v>0</v>
      </c>
      <c r="F161" s="213">
        <f>IF('Indicator Date hidden'!G162="x","x",$F$2-'Indicator Date hidden'!G162)</f>
        <v>0</v>
      </c>
      <c r="G161" s="213">
        <f>IF('Indicator Date hidden'!H162="x","x",$G$2-'Indicator Date hidden'!H162)</f>
        <v>0</v>
      </c>
      <c r="H161" s="213">
        <f>IF('Indicator Date hidden'!I162="x","x",$H$2-'Indicator Date hidden'!I162)</f>
        <v>0</v>
      </c>
      <c r="I161" s="213">
        <f>IF('Indicator Date hidden'!J162="x","x",$I$2-'Indicator Date hidden'!J162)</f>
        <v>0</v>
      </c>
      <c r="J161" s="213">
        <f>IF('Indicator Date hidden'!K162="x","x",$J$2-'Indicator Date hidden'!K162)</f>
        <v>0</v>
      </c>
      <c r="K161" s="213">
        <f>IF('Indicator Date hidden'!L162="x","x",$K$2-'Indicator Date hidden'!L162)</f>
        <v>0</v>
      </c>
      <c r="L161" s="213">
        <f>IF('Indicator Date hidden'!M162="x","x",$L$2-'Indicator Date hidden'!M162)</f>
        <v>0</v>
      </c>
      <c r="M161" s="213">
        <f>IF('Indicator Date hidden'!N162="x","x",$M$2-'Indicator Date hidden'!N162)</f>
        <v>0</v>
      </c>
      <c r="N161" s="213">
        <f>IF('Indicator Date hidden'!O162="x","x",$N$2-'Indicator Date hidden'!O162)</f>
        <v>0</v>
      </c>
      <c r="O161" s="213">
        <f>IF('Indicator Date hidden'!P162="x","x",$O$2-'Indicator Date hidden'!P162)</f>
        <v>0</v>
      </c>
      <c r="P161" s="213">
        <f>IF('Indicator Date hidden'!Q162="x","x",$P$2-'Indicator Date hidden'!Q162)</f>
        <v>0</v>
      </c>
      <c r="Q161" s="213" t="str">
        <f>IF('Indicator Date hidden'!R162="x","x",$Q$2-'Indicator Date hidden'!R162)</f>
        <v>x</v>
      </c>
      <c r="R161" s="213">
        <f>IF('Indicator Date hidden'!S162="x","x",$R$2-'Indicator Date hidden'!S162)</f>
        <v>0</v>
      </c>
      <c r="S161" s="213">
        <f>IF('Indicator Date hidden'!T162="x","x",$S$2-'Indicator Date hidden'!T162)</f>
        <v>0</v>
      </c>
      <c r="T161" s="213">
        <f>IF('Indicator Date hidden'!U162="x","x",$T$2-'Indicator Date hidden'!U162)</f>
        <v>0</v>
      </c>
      <c r="U161" s="213" t="str">
        <f>IF('Indicator Date hidden'!V162="x","x",$U$2-'Indicator Date hidden'!V162)</f>
        <v>x</v>
      </c>
      <c r="V161" s="213">
        <f>IF('Indicator Date hidden'!W162="x","x",$V$2-'Indicator Date hidden'!W162)</f>
        <v>0</v>
      </c>
      <c r="W161" s="213" t="str">
        <f>IF('Indicator Date hidden'!X162="x","x",$W$2-'Indicator Date hidden'!X162)</f>
        <v>x</v>
      </c>
      <c r="X161" s="213">
        <f>IF('Indicator Date hidden'!Y162="x","x",$X$2-'Indicator Date hidden'!Y162)</f>
        <v>1</v>
      </c>
      <c r="Y161" s="213">
        <f>IF('Indicator Date hidden'!Z162="x","x",$Y$2-'Indicator Date hidden'!Z162)</f>
        <v>0</v>
      </c>
      <c r="Z161" s="213">
        <f>IF('Indicator Date hidden'!AA162="x","x",$Z$2-'Indicator Date hidden'!AA162)</f>
        <v>0</v>
      </c>
      <c r="AA161" s="213">
        <f>IF('Indicator Date hidden'!AB162="x","x",$AA$2-'Indicator Date hidden'!AB162)</f>
        <v>1</v>
      </c>
      <c r="AB161" s="213">
        <f>IF('Indicator Date hidden'!AC162="x","x",$AB$2-'Indicator Date hidden'!AC162)</f>
        <v>0</v>
      </c>
      <c r="AC161" s="213">
        <f>IF('Indicator Date hidden'!AD162="x","x",$AC$2-'Indicator Date hidden'!AD162)</f>
        <v>0</v>
      </c>
      <c r="AD161" s="213" t="str">
        <f>IF('Indicator Date hidden'!AE162="x","x",$AD$2-'Indicator Date hidden'!AE162)</f>
        <v>x</v>
      </c>
      <c r="AE161" s="213">
        <f>IF('Indicator Date hidden'!AF162="x","x",$AE$2-'Indicator Date hidden'!AF162)</f>
        <v>0</v>
      </c>
      <c r="AF161" s="213">
        <f>IF('Indicator Date hidden'!AG162="x","x",$AF$2-'Indicator Date hidden'!AG162)</f>
        <v>1</v>
      </c>
      <c r="AG161" s="213">
        <f>IF('Indicator Date hidden'!AH162="x","x",$AG$2-'Indicator Date hidden'!AH162)</f>
        <v>0</v>
      </c>
      <c r="AH161" s="213">
        <f>IF('Indicator Date hidden'!AI162="x","x",$AH$2-'Indicator Date hidden'!AI162)</f>
        <v>0</v>
      </c>
      <c r="AI161" s="213">
        <f>IF('Indicator Date hidden'!AJ162="x","x",$AI$2-'Indicator Date hidden'!AJ162)</f>
        <v>0</v>
      </c>
      <c r="AJ161" s="213" t="str">
        <f>IF('Indicator Date hidden'!AK162="x","x",$AJ$2-'Indicator Date hidden'!AK162)</f>
        <v>x</v>
      </c>
      <c r="AK161" s="213">
        <f>IF('Indicator Date hidden'!AL162="x","x",$AK$2-'Indicator Date hidden'!AL162)</f>
        <v>1</v>
      </c>
      <c r="AL161" s="213">
        <f>IF('Indicator Date hidden'!AM162="x","x",$AL$2-'Indicator Date hidden'!AM162)</f>
        <v>0</v>
      </c>
      <c r="AM161" s="213">
        <f>IF('Indicator Date hidden'!AN162="x","x",$AM$2-'Indicator Date hidden'!AN162)</f>
        <v>0</v>
      </c>
      <c r="AN161" s="213">
        <f>IF('Indicator Date hidden'!AO162="x","x",$AN$2-'Indicator Date hidden'!AO162)</f>
        <v>0</v>
      </c>
      <c r="AO161" s="213">
        <f>IF('Indicator Date hidden'!AP162="x","x",$AO$2-'Indicator Date hidden'!AP162)</f>
        <v>0</v>
      </c>
      <c r="AP161" s="213">
        <f>IF('Indicator Date hidden'!AQ162="x","x",$AP$2-'Indicator Date hidden'!AQ162)</f>
        <v>0</v>
      </c>
      <c r="AQ161" s="213">
        <f>IF('Indicator Date hidden'!AR162="x","x",$AQ$2-'Indicator Date hidden'!AR162)</f>
        <v>0</v>
      </c>
      <c r="AR161" s="213">
        <f>IF('Indicator Date hidden'!AS162="x","x",$AR$2-'Indicator Date hidden'!AS162)</f>
        <v>0</v>
      </c>
      <c r="AS161" s="213">
        <f>IF('Indicator Date hidden'!AT162="x","x",$AS$2-'Indicator Date hidden'!AT162)</f>
        <v>0</v>
      </c>
      <c r="AT161" s="213">
        <f>IF('Indicator Date hidden'!AU162="x","x",$AT$2-'Indicator Date hidden'!AU162)</f>
        <v>0</v>
      </c>
      <c r="AU161" s="213">
        <f>IF('Indicator Date hidden'!AV162="x","x",$AU$2-'Indicator Date hidden'!AV162)</f>
        <v>1</v>
      </c>
      <c r="AV161" s="213">
        <f>IF('Indicator Date hidden'!AW162="x","x",$AV$2-'Indicator Date hidden'!AW162)</f>
        <v>0</v>
      </c>
      <c r="AW161" s="213">
        <f>IF('Indicator Date hidden'!AX162="x","x",$AW$2-'Indicator Date hidden'!AX162)</f>
        <v>0</v>
      </c>
      <c r="AX161" s="213">
        <f>IF('Indicator Date hidden'!AY162="x","x",$AX$2-'Indicator Date hidden'!AY162)</f>
        <v>0</v>
      </c>
      <c r="AY161" s="213">
        <f>IF('Indicator Date hidden'!AZ162="x","x",$AY$2-'Indicator Date hidden'!AZ162)</f>
        <v>0</v>
      </c>
      <c r="AZ161" s="213">
        <f>IF('Indicator Date hidden'!BA162="x","x",$AZ$2-'Indicator Date hidden'!BA162)</f>
        <v>0</v>
      </c>
      <c r="BA161">
        <f t="shared" si="20"/>
        <v>5</v>
      </c>
      <c r="BB161" s="21">
        <f t="shared" si="21"/>
        <v>0.10869565217391304</v>
      </c>
      <c r="BC161">
        <f t="shared" si="22"/>
        <v>5</v>
      </c>
      <c r="BD161" s="21">
        <f t="shared" si="23"/>
        <v>0.31125697963644244</v>
      </c>
      <c r="BE161" s="283">
        <f t="shared" si="24"/>
        <v>0</v>
      </c>
    </row>
    <row r="162" spans="1:57" x14ac:dyDescent="0.35">
      <c r="A162" t="s">
        <v>8384</v>
      </c>
      <c r="B162" s="213">
        <f>IF('Indicator Date hidden'!C163="x","x",$B$2-'Indicator Date hidden'!C163)</f>
        <v>0</v>
      </c>
      <c r="C162" s="213">
        <f>IF('Indicator Date hidden'!D163="x","x",$C$2-'Indicator Date hidden'!D163)</f>
        <v>0</v>
      </c>
      <c r="D162" s="213">
        <f>IF('Indicator Date hidden'!E163="x","x",$D$2-'Indicator Date hidden'!E163)</f>
        <v>0</v>
      </c>
      <c r="E162" s="213">
        <f>IF('Indicator Date hidden'!F163="x","x",$E$2-'Indicator Date hidden'!F163)</f>
        <v>0</v>
      </c>
      <c r="F162" s="213">
        <f>IF('Indicator Date hidden'!G163="x","x",$F$2-'Indicator Date hidden'!G163)</f>
        <v>0</v>
      </c>
      <c r="G162" s="213">
        <f>IF('Indicator Date hidden'!H163="x","x",$G$2-'Indicator Date hidden'!H163)</f>
        <v>0</v>
      </c>
      <c r="H162" s="213">
        <f>IF('Indicator Date hidden'!I163="x","x",$H$2-'Indicator Date hidden'!I163)</f>
        <v>0</v>
      </c>
      <c r="I162" s="213">
        <f>IF('Indicator Date hidden'!J163="x","x",$I$2-'Indicator Date hidden'!J163)</f>
        <v>0</v>
      </c>
      <c r="J162" s="213">
        <f>IF('Indicator Date hidden'!K163="x","x",$J$2-'Indicator Date hidden'!K163)</f>
        <v>0</v>
      </c>
      <c r="K162" s="213">
        <f>IF('Indicator Date hidden'!L163="x","x",$K$2-'Indicator Date hidden'!L163)</f>
        <v>0</v>
      </c>
      <c r="L162" s="213">
        <f>IF('Indicator Date hidden'!M163="x","x",$L$2-'Indicator Date hidden'!M163)</f>
        <v>0</v>
      </c>
      <c r="M162" s="213">
        <f>IF('Indicator Date hidden'!N163="x","x",$M$2-'Indicator Date hidden'!N163)</f>
        <v>0</v>
      </c>
      <c r="N162" s="213">
        <f>IF('Indicator Date hidden'!O163="x","x",$N$2-'Indicator Date hidden'!O163)</f>
        <v>0</v>
      </c>
      <c r="O162" s="213">
        <f>IF('Indicator Date hidden'!P163="x","x",$O$2-'Indicator Date hidden'!P163)</f>
        <v>0</v>
      </c>
      <c r="P162" s="213">
        <f>IF('Indicator Date hidden'!Q163="x","x",$P$2-'Indicator Date hidden'!Q163)</f>
        <v>0</v>
      </c>
      <c r="Q162" s="213" t="str">
        <f>IF('Indicator Date hidden'!R163="x","x",$Q$2-'Indicator Date hidden'!R163)</f>
        <v>x</v>
      </c>
      <c r="R162" s="213">
        <f>IF('Indicator Date hidden'!S163="x","x",$R$2-'Indicator Date hidden'!S163)</f>
        <v>0</v>
      </c>
      <c r="S162" s="213">
        <f>IF('Indicator Date hidden'!T163="x","x",$S$2-'Indicator Date hidden'!T163)</f>
        <v>0</v>
      </c>
      <c r="T162" s="213">
        <f>IF('Indicator Date hidden'!U163="x","x",$T$2-'Indicator Date hidden'!U163)</f>
        <v>0</v>
      </c>
      <c r="U162" s="213">
        <f>IF('Indicator Date hidden'!V163="x","x",$U$2-'Indicator Date hidden'!V163)</f>
        <v>0</v>
      </c>
      <c r="V162" s="213">
        <f>IF('Indicator Date hidden'!W163="x","x",$V$2-'Indicator Date hidden'!W163)</f>
        <v>0</v>
      </c>
      <c r="W162" s="213">
        <f>IF('Indicator Date hidden'!X163="x","x",$W$2-'Indicator Date hidden'!X163)</f>
        <v>2</v>
      </c>
      <c r="X162" s="213">
        <f>IF('Indicator Date hidden'!Y163="x","x",$X$2-'Indicator Date hidden'!Y163)</f>
        <v>4</v>
      </c>
      <c r="Y162" s="213">
        <f>IF('Indicator Date hidden'!Z163="x","x",$Y$2-'Indicator Date hidden'!Z163)</f>
        <v>0</v>
      </c>
      <c r="Z162" s="213">
        <f>IF('Indicator Date hidden'!AA163="x","x",$Z$2-'Indicator Date hidden'!AA163)</f>
        <v>0</v>
      </c>
      <c r="AA162" s="213">
        <f>IF('Indicator Date hidden'!AB163="x","x",$AA$2-'Indicator Date hidden'!AB163)</f>
        <v>0</v>
      </c>
      <c r="AB162" s="213">
        <f>IF('Indicator Date hidden'!AC163="x","x",$AB$2-'Indicator Date hidden'!AC163)</f>
        <v>0</v>
      </c>
      <c r="AC162" s="213">
        <f>IF('Indicator Date hidden'!AD163="x","x",$AC$2-'Indicator Date hidden'!AD163)</f>
        <v>0</v>
      </c>
      <c r="AD162" s="213">
        <f>IF('Indicator Date hidden'!AE163="x","x",$AD$2-'Indicator Date hidden'!AE163)</f>
        <v>0</v>
      </c>
      <c r="AE162" s="213">
        <f>IF('Indicator Date hidden'!AF163="x","x",$AE$2-'Indicator Date hidden'!AF163)</f>
        <v>0</v>
      </c>
      <c r="AF162" s="213">
        <f>IF('Indicator Date hidden'!AG163="x","x",$AF$2-'Indicator Date hidden'!AG163)</f>
        <v>1</v>
      </c>
      <c r="AG162" s="213">
        <f>IF('Indicator Date hidden'!AH163="x","x",$AG$2-'Indicator Date hidden'!AH163)</f>
        <v>0</v>
      </c>
      <c r="AH162" s="213">
        <f>IF('Indicator Date hidden'!AI163="x","x",$AH$2-'Indicator Date hidden'!AI163)</f>
        <v>0</v>
      </c>
      <c r="AI162" s="213">
        <f>IF('Indicator Date hidden'!AJ163="x","x",$AI$2-'Indicator Date hidden'!AJ163)</f>
        <v>0</v>
      </c>
      <c r="AJ162" s="213">
        <f>IF('Indicator Date hidden'!AK163="x","x",$AJ$2-'Indicator Date hidden'!AK163)</f>
        <v>1</v>
      </c>
      <c r="AK162" s="213">
        <f>IF('Indicator Date hidden'!AL163="x","x",$AK$2-'Indicator Date hidden'!AL163)</f>
        <v>1</v>
      </c>
      <c r="AL162" s="213">
        <f>IF('Indicator Date hidden'!AM163="x","x",$AL$2-'Indicator Date hidden'!AM163)</f>
        <v>0</v>
      </c>
      <c r="AM162" s="213">
        <f>IF('Indicator Date hidden'!AN163="x","x",$AM$2-'Indicator Date hidden'!AN163)</f>
        <v>0</v>
      </c>
      <c r="AN162" s="213">
        <f>IF('Indicator Date hidden'!AO163="x","x",$AN$2-'Indicator Date hidden'!AO163)</f>
        <v>0</v>
      </c>
      <c r="AO162" s="213">
        <f>IF('Indicator Date hidden'!AP163="x","x",$AO$2-'Indicator Date hidden'!AP163)</f>
        <v>0</v>
      </c>
      <c r="AP162" s="213">
        <f>IF('Indicator Date hidden'!AQ163="x","x",$AP$2-'Indicator Date hidden'!AQ163)</f>
        <v>0</v>
      </c>
      <c r="AQ162" s="213">
        <f>IF('Indicator Date hidden'!AR163="x","x",$AQ$2-'Indicator Date hidden'!AR163)</f>
        <v>0</v>
      </c>
      <c r="AR162" s="213">
        <f>IF('Indicator Date hidden'!AS163="x","x",$AR$2-'Indicator Date hidden'!AS163)</f>
        <v>0</v>
      </c>
      <c r="AS162" s="213">
        <f>IF('Indicator Date hidden'!AT163="x","x",$AS$2-'Indicator Date hidden'!AT163)</f>
        <v>0</v>
      </c>
      <c r="AT162" s="213">
        <f>IF('Indicator Date hidden'!AU163="x","x",$AT$2-'Indicator Date hidden'!AU163)</f>
        <v>0</v>
      </c>
      <c r="AU162" s="213">
        <f>IF('Indicator Date hidden'!AV163="x","x",$AU$2-'Indicator Date hidden'!AV163)</f>
        <v>4</v>
      </c>
      <c r="AV162" s="213">
        <f>IF('Indicator Date hidden'!AW163="x","x",$AV$2-'Indicator Date hidden'!AW163)</f>
        <v>0</v>
      </c>
      <c r="AW162" s="213">
        <f>IF('Indicator Date hidden'!AX163="x","x",$AW$2-'Indicator Date hidden'!AX163)</f>
        <v>0</v>
      </c>
      <c r="AX162" s="213">
        <f>IF('Indicator Date hidden'!AY163="x","x",$AX$2-'Indicator Date hidden'!AY163)</f>
        <v>0</v>
      </c>
      <c r="AY162" s="213">
        <f>IF('Indicator Date hidden'!AZ163="x","x",$AY$2-'Indicator Date hidden'!AZ163)</f>
        <v>0</v>
      </c>
      <c r="AZ162" s="213">
        <f>IF('Indicator Date hidden'!BA163="x","x",$AZ$2-'Indicator Date hidden'!BA163)</f>
        <v>0</v>
      </c>
      <c r="BA162">
        <f t="shared" si="20"/>
        <v>13</v>
      </c>
      <c r="BB162" s="21">
        <f t="shared" si="21"/>
        <v>0.26</v>
      </c>
      <c r="BC162">
        <f t="shared" si="22"/>
        <v>6</v>
      </c>
      <c r="BD162" s="21">
        <f t="shared" si="23"/>
        <v>0.84403791384036775</v>
      </c>
      <c r="BE162" s="283">
        <f t="shared" si="24"/>
        <v>0</v>
      </c>
    </row>
    <row r="163" spans="1:57" x14ac:dyDescent="0.35">
      <c r="A163" t="s">
        <v>8457</v>
      </c>
      <c r="B163" s="213">
        <f>IF('Indicator Date hidden'!C164="x","x",$B$2-'Indicator Date hidden'!C164)</f>
        <v>0</v>
      </c>
      <c r="C163" s="213">
        <f>IF('Indicator Date hidden'!D164="x","x",$C$2-'Indicator Date hidden'!D164)</f>
        <v>0</v>
      </c>
      <c r="D163" s="213">
        <f>IF('Indicator Date hidden'!E164="x","x",$D$2-'Indicator Date hidden'!E164)</f>
        <v>0</v>
      </c>
      <c r="E163" s="213">
        <f>IF('Indicator Date hidden'!F164="x","x",$E$2-'Indicator Date hidden'!F164)</f>
        <v>0</v>
      </c>
      <c r="F163" s="213">
        <f>IF('Indicator Date hidden'!G164="x","x",$F$2-'Indicator Date hidden'!G164)</f>
        <v>0</v>
      </c>
      <c r="G163" s="213">
        <f>IF('Indicator Date hidden'!H164="x","x",$G$2-'Indicator Date hidden'!H164)</f>
        <v>0</v>
      </c>
      <c r="H163" s="213">
        <f>IF('Indicator Date hidden'!I164="x","x",$H$2-'Indicator Date hidden'!I164)</f>
        <v>0</v>
      </c>
      <c r="I163" s="213">
        <f>IF('Indicator Date hidden'!J164="x","x",$I$2-'Indicator Date hidden'!J164)</f>
        <v>0</v>
      </c>
      <c r="J163" s="213">
        <f>IF('Indicator Date hidden'!K164="x","x",$J$2-'Indicator Date hidden'!K164)</f>
        <v>0</v>
      </c>
      <c r="K163" s="213">
        <f>IF('Indicator Date hidden'!L164="x","x",$K$2-'Indicator Date hidden'!L164)</f>
        <v>0</v>
      </c>
      <c r="L163" s="213">
        <f>IF('Indicator Date hidden'!M164="x","x",$L$2-'Indicator Date hidden'!M164)</f>
        <v>0</v>
      </c>
      <c r="M163" s="213">
        <f>IF('Indicator Date hidden'!N164="x","x",$M$2-'Indicator Date hidden'!N164)</f>
        <v>0</v>
      </c>
      <c r="N163" s="213">
        <f>IF('Indicator Date hidden'!O164="x","x",$N$2-'Indicator Date hidden'!O164)</f>
        <v>0</v>
      </c>
      <c r="O163" s="213">
        <f>IF('Indicator Date hidden'!P164="x","x",$O$2-'Indicator Date hidden'!P164)</f>
        <v>0</v>
      </c>
      <c r="P163" s="213">
        <f>IF('Indicator Date hidden'!Q164="x","x",$P$2-'Indicator Date hidden'!Q164)</f>
        <v>0</v>
      </c>
      <c r="Q163" s="213">
        <f>IF('Indicator Date hidden'!R164="x","x",$Q$2-'Indicator Date hidden'!R164)</f>
        <v>4</v>
      </c>
      <c r="R163" s="213">
        <f>IF('Indicator Date hidden'!S164="x","x",$R$2-'Indicator Date hidden'!S164)</f>
        <v>0</v>
      </c>
      <c r="S163" s="213">
        <f>IF('Indicator Date hidden'!T164="x","x",$S$2-'Indicator Date hidden'!T164)</f>
        <v>0</v>
      </c>
      <c r="T163" s="213">
        <f>IF('Indicator Date hidden'!U164="x","x",$T$2-'Indicator Date hidden'!U164)</f>
        <v>0</v>
      </c>
      <c r="U163" s="213">
        <f>IF('Indicator Date hidden'!V164="x","x",$U$2-'Indicator Date hidden'!V164)</f>
        <v>0</v>
      </c>
      <c r="V163" s="213">
        <f>IF('Indicator Date hidden'!W164="x","x",$V$2-'Indicator Date hidden'!W164)</f>
        <v>0</v>
      </c>
      <c r="W163" s="213">
        <f>IF('Indicator Date hidden'!X164="x","x",$W$2-'Indicator Date hidden'!X164)</f>
        <v>0</v>
      </c>
      <c r="X163" s="213">
        <f>IF('Indicator Date hidden'!Y164="x","x",$X$2-'Indicator Date hidden'!Y164)</f>
        <v>4</v>
      </c>
      <c r="Y163" s="213">
        <f>IF('Indicator Date hidden'!Z164="x","x",$Y$2-'Indicator Date hidden'!Z164)</f>
        <v>0</v>
      </c>
      <c r="Z163" s="213">
        <f>IF('Indicator Date hidden'!AA164="x","x",$Z$2-'Indicator Date hidden'!AA164)</f>
        <v>0</v>
      </c>
      <c r="AA163" s="213">
        <f>IF('Indicator Date hidden'!AB164="x","x",$AA$2-'Indicator Date hidden'!AB164)</f>
        <v>0</v>
      </c>
      <c r="AB163" s="213">
        <f>IF('Indicator Date hidden'!AC164="x","x",$AB$2-'Indicator Date hidden'!AC164)</f>
        <v>0</v>
      </c>
      <c r="AC163" s="213">
        <f>IF('Indicator Date hidden'!AD164="x","x",$AC$2-'Indicator Date hidden'!AD164)</f>
        <v>0</v>
      </c>
      <c r="AD163" s="213">
        <f>IF('Indicator Date hidden'!AE164="x","x",$AD$2-'Indicator Date hidden'!AE164)</f>
        <v>0</v>
      </c>
      <c r="AE163" s="213">
        <f>IF('Indicator Date hidden'!AF164="x","x",$AE$2-'Indicator Date hidden'!AF164)</f>
        <v>0</v>
      </c>
      <c r="AF163" s="213">
        <f>IF('Indicator Date hidden'!AG164="x","x",$AF$2-'Indicator Date hidden'!AG164)</f>
        <v>4</v>
      </c>
      <c r="AG163" s="213">
        <f>IF('Indicator Date hidden'!AH164="x","x",$AG$2-'Indicator Date hidden'!AH164)</f>
        <v>0</v>
      </c>
      <c r="AH163" s="213">
        <f>IF('Indicator Date hidden'!AI164="x","x",$AH$2-'Indicator Date hidden'!AI164)</f>
        <v>0</v>
      </c>
      <c r="AI163" s="213">
        <f>IF('Indicator Date hidden'!AJ164="x","x",$AI$2-'Indicator Date hidden'!AJ164)</f>
        <v>0</v>
      </c>
      <c r="AJ163" s="213">
        <f>IF('Indicator Date hidden'!AK164="x","x",$AJ$2-'Indicator Date hidden'!AK164)</f>
        <v>1</v>
      </c>
      <c r="AK163" s="213">
        <f>IF('Indicator Date hidden'!AL164="x","x",$AK$2-'Indicator Date hidden'!AL164)</f>
        <v>0</v>
      </c>
      <c r="AL163" s="213">
        <f>IF('Indicator Date hidden'!AM164="x","x",$AL$2-'Indicator Date hidden'!AM164)</f>
        <v>0</v>
      </c>
      <c r="AM163" s="213">
        <f>IF('Indicator Date hidden'!AN164="x","x",$AM$2-'Indicator Date hidden'!AN164)</f>
        <v>0</v>
      </c>
      <c r="AN163" s="213">
        <f>IF('Indicator Date hidden'!AO164="x","x",$AN$2-'Indicator Date hidden'!AO164)</f>
        <v>0</v>
      </c>
      <c r="AO163" s="213" t="str">
        <f>IF('Indicator Date hidden'!AP164="x","x",$AO$2-'Indicator Date hidden'!AP164)</f>
        <v>x</v>
      </c>
      <c r="AP163" s="213" t="str">
        <f>IF('Indicator Date hidden'!AQ164="x","x",$AP$2-'Indicator Date hidden'!AQ164)</f>
        <v>x</v>
      </c>
      <c r="AQ163" s="213">
        <f>IF('Indicator Date hidden'!AR164="x","x",$AQ$2-'Indicator Date hidden'!AR164)</f>
        <v>4</v>
      </c>
      <c r="AR163" s="213">
        <f>IF('Indicator Date hidden'!AS164="x","x",$AR$2-'Indicator Date hidden'!AS164)</f>
        <v>0</v>
      </c>
      <c r="AS163" s="213">
        <f>IF('Indicator Date hidden'!AT164="x","x",$AS$2-'Indicator Date hidden'!AT164)</f>
        <v>0</v>
      </c>
      <c r="AT163" s="213">
        <f>IF('Indicator Date hidden'!AU164="x","x",$AT$2-'Indicator Date hidden'!AU164)</f>
        <v>0</v>
      </c>
      <c r="AU163" s="213">
        <f>IF('Indicator Date hidden'!AV164="x","x",$AU$2-'Indicator Date hidden'!AV164)</f>
        <v>1</v>
      </c>
      <c r="AV163" s="213">
        <f>IF('Indicator Date hidden'!AW164="x","x",$AV$2-'Indicator Date hidden'!AW164)</f>
        <v>0</v>
      </c>
      <c r="AW163" s="213">
        <f>IF('Indicator Date hidden'!AX164="x","x",$AW$2-'Indicator Date hidden'!AX164)</f>
        <v>0</v>
      </c>
      <c r="AX163" s="213">
        <f>IF('Indicator Date hidden'!AY164="x","x",$AX$2-'Indicator Date hidden'!AY164)</f>
        <v>0</v>
      </c>
      <c r="AY163" s="213">
        <f>IF('Indicator Date hidden'!AZ164="x","x",$AY$2-'Indicator Date hidden'!AZ164)</f>
        <v>1</v>
      </c>
      <c r="AZ163" s="213">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3">
        <f t="shared" ref="BE163:BE193" si="29">MEDIAN(B163:AZ163)</f>
        <v>0</v>
      </c>
    </row>
    <row r="164" spans="1:57" x14ac:dyDescent="0.35">
      <c r="A164" t="s">
        <v>8473</v>
      </c>
      <c r="B164" s="213">
        <f>IF('Indicator Date hidden'!C165="x","x",$B$2-'Indicator Date hidden'!C165)</f>
        <v>0</v>
      </c>
      <c r="C164" s="213">
        <f>IF('Indicator Date hidden'!D165="x","x",$C$2-'Indicator Date hidden'!D165)</f>
        <v>0</v>
      </c>
      <c r="D164" s="213">
        <f>IF('Indicator Date hidden'!E165="x","x",$D$2-'Indicator Date hidden'!E165)</f>
        <v>0</v>
      </c>
      <c r="E164" s="213">
        <f>IF('Indicator Date hidden'!F165="x","x",$E$2-'Indicator Date hidden'!F165)</f>
        <v>0</v>
      </c>
      <c r="F164" s="213">
        <f>IF('Indicator Date hidden'!G165="x","x",$F$2-'Indicator Date hidden'!G165)</f>
        <v>0</v>
      </c>
      <c r="G164" s="213">
        <f>IF('Indicator Date hidden'!H165="x","x",$G$2-'Indicator Date hidden'!H165)</f>
        <v>0</v>
      </c>
      <c r="H164" s="213">
        <f>IF('Indicator Date hidden'!I165="x","x",$H$2-'Indicator Date hidden'!I165)</f>
        <v>0</v>
      </c>
      <c r="I164" s="213">
        <f>IF('Indicator Date hidden'!J165="x","x",$I$2-'Indicator Date hidden'!J165)</f>
        <v>0</v>
      </c>
      <c r="J164" s="213">
        <f>IF('Indicator Date hidden'!K165="x","x",$J$2-'Indicator Date hidden'!K165)</f>
        <v>0</v>
      </c>
      <c r="K164" s="213">
        <f>IF('Indicator Date hidden'!L165="x","x",$K$2-'Indicator Date hidden'!L165)</f>
        <v>0</v>
      </c>
      <c r="L164" s="213">
        <f>IF('Indicator Date hidden'!M165="x","x",$L$2-'Indicator Date hidden'!M165)</f>
        <v>0</v>
      </c>
      <c r="M164" s="213">
        <f>IF('Indicator Date hidden'!N165="x","x",$M$2-'Indicator Date hidden'!N165)</f>
        <v>0</v>
      </c>
      <c r="N164" s="213">
        <f>IF('Indicator Date hidden'!O165="x","x",$N$2-'Indicator Date hidden'!O165)</f>
        <v>0</v>
      </c>
      <c r="O164" s="213">
        <f>IF('Indicator Date hidden'!P165="x","x",$O$2-'Indicator Date hidden'!P165)</f>
        <v>0</v>
      </c>
      <c r="P164" s="213">
        <f>IF('Indicator Date hidden'!Q165="x","x",$P$2-'Indicator Date hidden'!Q165)</f>
        <v>0</v>
      </c>
      <c r="Q164" s="213">
        <f>IF('Indicator Date hidden'!R165="x","x",$Q$2-'Indicator Date hidden'!R165)</f>
        <v>4</v>
      </c>
      <c r="R164" s="213">
        <f>IF('Indicator Date hidden'!S165="x","x",$R$2-'Indicator Date hidden'!S165)</f>
        <v>0</v>
      </c>
      <c r="S164" s="213">
        <f>IF('Indicator Date hidden'!T165="x","x",$S$2-'Indicator Date hidden'!T165)</f>
        <v>0</v>
      </c>
      <c r="T164" s="213">
        <f>IF('Indicator Date hidden'!U165="x","x",$T$2-'Indicator Date hidden'!U165)</f>
        <v>0</v>
      </c>
      <c r="U164" s="213">
        <f>IF('Indicator Date hidden'!V165="x","x",$U$2-'Indicator Date hidden'!V165)</f>
        <v>0</v>
      </c>
      <c r="V164" s="213">
        <f>IF('Indicator Date hidden'!W165="x","x",$V$2-'Indicator Date hidden'!W165)</f>
        <v>0</v>
      </c>
      <c r="W164" s="213">
        <f>IF('Indicator Date hidden'!X165="x","x",$W$2-'Indicator Date hidden'!X165)</f>
        <v>4</v>
      </c>
      <c r="X164" s="213">
        <f>IF('Indicator Date hidden'!Y165="x","x",$X$2-'Indicator Date hidden'!Y165)</f>
        <v>2</v>
      </c>
      <c r="Y164" s="213">
        <f>IF('Indicator Date hidden'!Z165="x","x",$Y$2-'Indicator Date hidden'!Z165)</f>
        <v>0</v>
      </c>
      <c r="Z164" s="213">
        <f>IF('Indicator Date hidden'!AA165="x","x",$Z$2-'Indicator Date hidden'!AA165)</f>
        <v>0</v>
      </c>
      <c r="AA164" s="213">
        <f>IF('Indicator Date hidden'!AB165="x","x",$AA$2-'Indicator Date hidden'!AB165)</f>
        <v>0</v>
      </c>
      <c r="AB164" s="213">
        <f>IF('Indicator Date hidden'!AC165="x","x",$AB$2-'Indicator Date hidden'!AC165)</f>
        <v>0</v>
      </c>
      <c r="AC164" s="213">
        <f>IF('Indicator Date hidden'!AD165="x","x",$AC$2-'Indicator Date hidden'!AD165)</f>
        <v>0</v>
      </c>
      <c r="AD164" s="213">
        <f>IF('Indicator Date hidden'!AE165="x","x",$AD$2-'Indicator Date hidden'!AE165)</f>
        <v>0</v>
      </c>
      <c r="AE164" s="213">
        <f>IF('Indicator Date hidden'!AF165="x","x",$AE$2-'Indicator Date hidden'!AF165)</f>
        <v>0</v>
      </c>
      <c r="AF164" s="213" t="str">
        <f>IF('Indicator Date hidden'!AG165="x","x",$AF$2-'Indicator Date hidden'!AG165)</f>
        <v>x</v>
      </c>
      <c r="AG164" s="213">
        <f>IF('Indicator Date hidden'!AH165="x","x",$AG$2-'Indicator Date hidden'!AH165)</f>
        <v>0</v>
      </c>
      <c r="AH164" s="213">
        <f>IF('Indicator Date hidden'!AI165="x","x",$AH$2-'Indicator Date hidden'!AI165)</f>
        <v>0</v>
      </c>
      <c r="AI164" s="213">
        <f>IF('Indicator Date hidden'!AJ165="x","x",$AI$2-'Indicator Date hidden'!AJ165)</f>
        <v>0</v>
      </c>
      <c r="AJ164" s="213" t="str">
        <f>IF('Indicator Date hidden'!AK165="x","x",$AJ$2-'Indicator Date hidden'!AK165)</f>
        <v>x</v>
      </c>
      <c r="AK164" s="213">
        <f>IF('Indicator Date hidden'!AL165="x","x",$AK$2-'Indicator Date hidden'!AL165)</f>
        <v>1</v>
      </c>
      <c r="AL164" s="213">
        <f>IF('Indicator Date hidden'!AM165="x","x",$AL$2-'Indicator Date hidden'!AM165)</f>
        <v>0</v>
      </c>
      <c r="AM164" s="213">
        <f>IF('Indicator Date hidden'!AN165="x","x",$AM$2-'Indicator Date hidden'!AN165)</f>
        <v>0</v>
      </c>
      <c r="AN164" s="213">
        <f>IF('Indicator Date hidden'!AO165="x","x",$AN$2-'Indicator Date hidden'!AO165)</f>
        <v>0</v>
      </c>
      <c r="AO164" s="213">
        <f>IF('Indicator Date hidden'!AP165="x","x",$AO$2-'Indicator Date hidden'!AP165)</f>
        <v>1</v>
      </c>
      <c r="AP164" s="213">
        <f>IF('Indicator Date hidden'!AQ165="x","x",$AP$2-'Indicator Date hidden'!AQ165)</f>
        <v>1</v>
      </c>
      <c r="AQ164" s="213" t="str">
        <f>IF('Indicator Date hidden'!AR165="x","x",$AQ$2-'Indicator Date hidden'!AR165)</f>
        <v>x</v>
      </c>
      <c r="AR164" s="213">
        <f>IF('Indicator Date hidden'!AS165="x","x",$AR$2-'Indicator Date hidden'!AS165)</f>
        <v>0</v>
      </c>
      <c r="AS164" s="213">
        <f>IF('Indicator Date hidden'!AT165="x","x",$AS$2-'Indicator Date hidden'!AT165)</f>
        <v>0</v>
      </c>
      <c r="AT164" s="213">
        <f>IF('Indicator Date hidden'!AU165="x","x",$AT$2-'Indicator Date hidden'!AU165)</f>
        <v>0</v>
      </c>
      <c r="AU164" s="213">
        <f>IF('Indicator Date hidden'!AV165="x","x",$AU$2-'Indicator Date hidden'!AV165)</f>
        <v>4</v>
      </c>
      <c r="AV164" s="213">
        <f>IF('Indicator Date hidden'!AW165="x","x",$AV$2-'Indicator Date hidden'!AW165)</f>
        <v>0</v>
      </c>
      <c r="AW164" s="213">
        <f>IF('Indicator Date hidden'!AX165="x","x",$AW$2-'Indicator Date hidden'!AX165)</f>
        <v>0</v>
      </c>
      <c r="AX164" s="213">
        <f>IF('Indicator Date hidden'!AY165="x","x",$AX$2-'Indicator Date hidden'!AY165)</f>
        <v>0</v>
      </c>
      <c r="AY164" s="213">
        <f>IF('Indicator Date hidden'!AZ165="x","x",$AY$2-'Indicator Date hidden'!AZ165)</f>
        <v>0</v>
      </c>
      <c r="AZ164" s="213">
        <f>IF('Indicator Date hidden'!BA165="x","x",$AZ$2-'Indicator Date hidden'!BA165)</f>
        <v>0</v>
      </c>
      <c r="BA164">
        <f t="shared" si="25"/>
        <v>17</v>
      </c>
      <c r="BB164" s="21">
        <f t="shared" si="26"/>
        <v>0.35416666666666669</v>
      </c>
      <c r="BC164">
        <f t="shared" si="27"/>
        <v>7</v>
      </c>
      <c r="BD164" s="21">
        <f t="shared" si="28"/>
        <v>1.0101481602000548</v>
      </c>
      <c r="BE164" s="283">
        <f t="shared" si="29"/>
        <v>0</v>
      </c>
    </row>
    <row r="165" spans="1:57" x14ac:dyDescent="0.35">
      <c r="A165" t="s">
        <v>8479</v>
      </c>
      <c r="B165" s="213">
        <f>IF('Indicator Date hidden'!C166="x","x",$B$2-'Indicator Date hidden'!C166)</f>
        <v>0</v>
      </c>
      <c r="C165" s="213">
        <f>IF('Indicator Date hidden'!D166="x","x",$C$2-'Indicator Date hidden'!D166)</f>
        <v>0</v>
      </c>
      <c r="D165" s="213">
        <f>IF('Indicator Date hidden'!E166="x","x",$D$2-'Indicator Date hidden'!E166)</f>
        <v>0</v>
      </c>
      <c r="E165" s="213">
        <f>IF('Indicator Date hidden'!F166="x","x",$E$2-'Indicator Date hidden'!F166)</f>
        <v>0</v>
      </c>
      <c r="F165" s="213">
        <f>IF('Indicator Date hidden'!G166="x","x",$F$2-'Indicator Date hidden'!G166)</f>
        <v>0</v>
      </c>
      <c r="G165" s="213">
        <f>IF('Indicator Date hidden'!H166="x","x",$G$2-'Indicator Date hidden'!H166)</f>
        <v>0</v>
      </c>
      <c r="H165" s="213">
        <f>IF('Indicator Date hidden'!I166="x","x",$H$2-'Indicator Date hidden'!I166)</f>
        <v>0</v>
      </c>
      <c r="I165" s="213">
        <f>IF('Indicator Date hidden'!J166="x","x",$I$2-'Indicator Date hidden'!J166)</f>
        <v>0</v>
      </c>
      <c r="J165" s="213">
        <f>IF('Indicator Date hidden'!K166="x","x",$J$2-'Indicator Date hidden'!K166)</f>
        <v>0</v>
      </c>
      <c r="K165" s="213">
        <f>IF('Indicator Date hidden'!L166="x","x",$K$2-'Indicator Date hidden'!L166)</f>
        <v>0</v>
      </c>
      <c r="L165" s="213">
        <f>IF('Indicator Date hidden'!M166="x","x",$L$2-'Indicator Date hidden'!M166)</f>
        <v>0</v>
      </c>
      <c r="M165" s="213">
        <f>IF('Indicator Date hidden'!N166="x","x",$M$2-'Indicator Date hidden'!N166)</f>
        <v>0</v>
      </c>
      <c r="N165" s="213">
        <f>IF('Indicator Date hidden'!O166="x","x",$N$2-'Indicator Date hidden'!O166)</f>
        <v>0</v>
      </c>
      <c r="O165" s="213">
        <f>IF('Indicator Date hidden'!P166="x","x",$O$2-'Indicator Date hidden'!P166)</f>
        <v>0</v>
      </c>
      <c r="P165" s="213">
        <f>IF('Indicator Date hidden'!Q166="x","x",$P$2-'Indicator Date hidden'!Q166)</f>
        <v>0</v>
      </c>
      <c r="Q165" s="213">
        <f>IF('Indicator Date hidden'!R166="x","x",$Q$2-'Indicator Date hidden'!R166)</f>
        <v>4</v>
      </c>
      <c r="R165" s="213">
        <f>IF('Indicator Date hidden'!S166="x","x",$R$2-'Indicator Date hidden'!S166)</f>
        <v>0</v>
      </c>
      <c r="S165" s="213">
        <f>IF('Indicator Date hidden'!T166="x","x",$S$2-'Indicator Date hidden'!T166)</f>
        <v>0</v>
      </c>
      <c r="T165" s="213">
        <f>IF('Indicator Date hidden'!U166="x","x",$T$2-'Indicator Date hidden'!U166)</f>
        <v>0</v>
      </c>
      <c r="U165" s="213">
        <f>IF('Indicator Date hidden'!V166="x","x",$U$2-'Indicator Date hidden'!V166)</f>
        <v>0</v>
      </c>
      <c r="V165" s="213">
        <f>IF('Indicator Date hidden'!W166="x","x",$V$2-'Indicator Date hidden'!W166)</f>
        <v>0</v>
      </c>
      <c r="W165" s="213">
        <f>IF('Indicator Date hidden'!X166="x","x",$W$2-'Indicator Date hidden'!X166)</f>
        <v>4</v>
      </c>
      <c r="X165" s="213">
        <f>IF('Indicator Date hidden'!Y166="x","x",$X$2-'Indicator Date hidden'!Y166)</f>
        <v>5</v>
      </c>
      <c r="Y165" s="213">
        <f>IF('Indicator Date hidden'!Z166="x","x",$Y$2-'Indicator Date hidden'!Z166)</f>
        <v>0</v>
      </c>
      <c r="Z165" s="213">
        <f>IF('Indicator Date hidden'!AA166="x","x",$Z$2-'Indicator Date hidden'!AA166)</f>
        <v>0</v>
      </c>
      <c r="AA165" s="213">
        <f>IF('Indicator Date hidden'!AB166="x","x",$AA$2-'Indicator Date hidden'!AB166)</f>
        <v>0</v>
      </c>
      <c r="AB165" s="213">
        <f>IF('Indicator Date hidden'!AC166="x","x",$AB$2-'Indicator Date hidden'!AC166)</f>
        <v>0</v>
      </c>
      <c r="AC165" s="213">
        <f>IF('Indicator Date hidden'!AD166="x","x",$AC$2-'Indicator Date hidden'!AD166)</f>
        <v>0</v>
      </c>
      <c r="AD165" s="213">
        <f>IF('Indicator Date hidden'!AE166="x","x",$AD$2-'Indicator Date hidden'!AE166)</f>
        <v>0</v>
      </c>
      <c r="AE165" s="213">
        <f>IF('Indicator Date hidden'!AF166="x","x",$AE$2-'Indicator Date hidden'!AF166)</f>
        <v>0</v>
      </c>
      <c r="AF165" s="213">
        <f>IF('Indicator Date hidden'!AG166="x","x",$AF$2-'Indicator Date hidden'!AG166)</f>
        <v>4</v>
      </c>
      <c r="AG165" s="213">
        <f>IF('Indicator Date hidden'!AH166="x","x",$AG$2-'Indicator Date hidden'!AH166)</f>
        <v>0</v>
      </c>
      <c r="AH165" s="213">
        <f>IF('Indicator Date hidden'!AI166="x","x",$AH$2-'Indicator Date hidden'!AI166)</f>
        <v>0</v>
      </c>
      <c r="AI165" s="213">
        <f>IF('Indicator Date hidden'!AJ166="x","x",$AI$2-'Indicator Date hidden'!AJ166)</f>
        <v>0</v>
      </c>
      <c r="AJ165" s="213" t="str">
        <f>IF('Indicator Date hidden'!AK166="x","x",$AJ$2-'Indicator Date hidden'!AK166)</f>
        <v>x</v>
      </c>
      <c r="AK165" s="213">
        <f>IF('Indicator Date hidden'!AL166="x","x",$AK$2-'Indicator Date hidden'!AL166)</f>
        <v>1</v>
      </c>
      <c r="AL165" s="213">
        <f>IF('Indicator Date hidden'!AM166="x","x",$AL$2-'Indicator Date hidden'!AM166)</f>
        <v>0</v>
      </c>
      <c r="AM165" s="213">
        <f>IF('Indicator Date hidden'!AN166="x","x",$AM$2-'Indicator Date hidden'!AN166)</f>
        <v>0</v>
      </c>
      <c r="AN165" s="213">
        <f>IF('Indicator Date hidden'!AO166="x","x",$AN$2-'Indicator Date hidden'!AO166)</f>
        <v>0</v>
      </c>
      <c r="AO165" s="213" t="str">
        <f>IF('Indicator Date hidden'!AP166="x","x",$AO$2-'Indicator Date hidden'!AP166)</f>
        <v>x</v>
      </c>
      <c r="AP165" s="213" t="str">
        <f>IF('Indicator Date hidden'!AQ166="x","x",$AP$2-'Indicator Date hidden'!AQ166)</f>
        <v>x</v>
      </c>
      <c r="AQ165" s="213">
        <f>IF('Indicator Date hidden'!AR166="x","x",$AQ$2-'Indicator Date hidden'!AR166)</f>
        <v>0</v>
      </c>
      <c r="AR165" s="213">
        <f>IF('Indicator Date hidden'!AS166="x","x",$AR$2-'Indicator Date hidden'!AS166)</f>
        <v>0</v>
      </c>
      <c r="AS165" s="213">
        <f>IF('Indicator Date hidden'!AT166="x","x",$AS$2-'Indicator Date hidden'!AT166)</f>
        <v>0</v>
      </c>
      <c r="AT165" s="213">
        <f>IF('Indicator Date hidden'!AU166="x","x",$AT$2-'Indicator Date hidden'!AU166)</f>
        <v>0</v>
      </c>
      <c r="AU165" s="213">
        <f>IF('Indicator Date hidden'!AV166="x","x",$AU$2-'Indicator Date hidden'!AV166)</f>
        <v>4</v>
      </c>
      <c r="AV165" s="213">
        <f>IF('Indicator Date hidden'!AW166="x","x",$AV$2-'Indicator Date hidden'!AW166)</f>
        <v>0</v>
      </c>
      <c r="AW165" s="213">
        <f>IF('Indicator Date hidden'!AX166="x","x",$AW$2-'Indicator Date hidden'!AX166)</f>
        <v>0</v>
      </c>
      <c r="AX165" s="213">
        <f>IF('Indicator Date hidden'!AY166="x","x",$AX$2-'Indicator Date hidden'!AY166)</f>
        <v>0</v>
      </c>
      <c r="AY165" s="213">
        <f>IF('Indicator Date hidden'!AZ166="x","x",$AY$2-'Indicator Date hidden'!AZ166)</f>
        <v>0</v>
      </c>
      <c r="AZ165" s="213">
        <f>IF('Indicator Date hidden'!BA166="x","x",$AZ$2-'Indicator Date hidden'!BA166)</f>
        <v>0</v>
      </c>
      <c r="BA165">
        <f t="shared" si="25"/>
        <v>22</v>
      </c>
      <c r="BB165" s="21">
        <f t="shared" si="26"/>
        <v>0.45833333333333331</v>
      </c>
      <c r="BC165">
        <f t="shared" si="27"/>
        <v>6</v>
      </c>
      <c r="BD165" s="21">
        <f t="shared" si="28"/>
        <v>1.2903218806001686</v>
      </c>
      <c r="BE165" s="283">
        <f t="shared" si="29"/>
        <v>0</v>
      </c>
    </row>
    <row r="166" spans="1:57" x14ac:dyDescent="0.35">
      <c r="A166" t="s">
        <v>8478</v>
      </c>
      <c r="B166" s="213">
        <f>IF('Indicator Date hidden'!C167="x","x",$B$2-'Indicator Date hidden'!C167)</f>
        <v>0</v>
      </c>
      <c r="C166" s="213">
        <f>IF('Indicator Date hidden'!D167="x","x",$C$2-'Indicator Date hidden'!D167)</f>
        <v>0</v>
      </c>
      <c r="D166" s="213">
        <f>IF('Indicator Date hidden'!E167="x","x",$D$2-'Indicator Date hidden'!E167)</f>
        <v>0</v>
      </c>
      <c r="E166" s="213">
        <f>IF('Indicator Date hidden'!F167="x","x",$E$2-'Indicator Date hidden'!F167)</f>
        <v>0</v>
      </c>
      <c r="F166" s="213">
        <f>IF('Indicator Date hidden'!G167="x","x",$F$2-'Indicator Date hidden'!G167)</f>
        <v>0</v>
      </c>
      <c r="G166" s="213">
        <f>IF('Indicator Date hidden'!H167="x","x",$G$2-'Indicator Date hidden'!H167)</f>
        <v>0</v>
      </c>
      <c r="H166" s="213">
        <f>IF('Indicator Date hidden'!I167="x","x",$H$2-'Indicator Date hidden'!I167)</f>
        <v>0</v>
      </c>
      <c r="I166" s="213">
        <f>IF('Indicator Date hidden'!J167="x","x",$I$2-'Indicator Date hidden'!J167)</f>
        <v>0</v>
      </c>
      <c r="J166" s="213">
        <f>IF('Indicator Date hidden'!K167="x","x",$J$2-'Indicator Date hidden'!K167)</f>
        <v>0</v>
      </c>
      <c r="K166" s="213">
        <f>IF('Indicator Date hidden'!L167="x","x",$K$2-'Indicator Date hidden'!L167)</f>
        <v>0</v>
      </c>
      <c r="L166" s="213">
        <f>IF('Indicator Date hidden'!M167="x","x",$L$2-'Indicator Date hidden'!M167)</f>
        <v>0</v>
      </c>
      <c r="M166" s="213">
        <f>IF('Indicator Date hidden'!N167="x","x",$M$2-'Indicator Date hidden'!N167)</f>
        <v>0</v>
      </c>
      <c r="N166" s="213">
        <f>IF('Indicator Date hidden'!O167="x","x",$N$2-'Indicator Date hidden'!O167)</f>
        <v>0</v>
      </c>
      <c r="O166" s="213">
        <f>IF('Indicator Date hidden'!P167="x","x",$O$2-'Indicator Date hidden'!P167)</f>
        <v>0</v>
      </c>
      <c r="P166" s="213">
        <f>IF('Indicator Date hidden'!Q167="x","x",$P$2-'Indicator Date hidden'!Q167)</f>
        <v>0</v>
      </c>
      <c r="Q166" s="213" t="str">
        <f>IF('Indicator Date hidden'!R167="x","x",$Q$2-'Indicator Date hidden'!R167)</f>
        <v>x</v>
      </c>
      <c r="R166" s="213">
        <f>IF('Indicator Date hidden'!S167="x","x",$R$2-'Indicator Date hidden'!S167)</f>
        <v>0</v>
      </c>
      <c r="S166" s="213">
        <f>IF('Indicator Date hidden'!T167="x","x",$S$2-'Indicator Date hidden'!T167)</f>
        <v>0</v>
      </c>
      <c r="T166" s="213">
        <f>IF('Indicator Date hidden'!U167="x","x",$T$2-'Indicator Date hidden'!U167)</f>
        <v>0</v>
      </c>
      <c r="U166" s="213" t="str">
        <f>IF('Indicator Date hidden'!V167="x","x",$U$2-'Indicator Date hidden'!V167)</f>
        <v>x</v>
      </c>
      <c r="V166" s="213">
        <f>IF('Indicator Date hidden'!W167="x","x",$V$2-'Indicator Date hidden'!W167)</f>
        <v>0</v>
      </c>
      <c r="W166" s="213" t="str">
        <f>IF('Indicator Date hidden'!X167="x","x",$W$2-'Indicator Date hidden'!X167)</f>
        <v>x</v>
      </c>
      <c r="X166" s="213">
        <f>IF('Indicator Date hidden'!Y167="x","x",$X$2-'Indicator Date hidden'!Y167)</f>
        <v>3</v>
      </c>
      <c r="Y166" s="213">
        <f>IF('Indicator Date hidden'!Z167="x","x",$Y$2-'Indicator Date hidden'!Z167)</f>
        <v>0</v>
      </c>
      <c r="Z166" s="213">
        <f>IF('Indicator Date hidden'!AA167="x","x",$Z$2-'Indicator Date hidden'!AA167)</f>
        <v>0</v>
      </c>
      <c r="AA166" s="213">
        <f>IF('Indicator Date hidden'!AB167="x","x",$AA$2-'Indicator Date hidden'!AB167)</f>
        <v>0</v>
      </c>
      <c r="AB166" s="213">
        <f>IF('Indicator Date hidden'!AC167="x","x",$AB$2-'Indicator Date hidden'!AC167)</f>
        <v>0</v>
      </c>
      <c r="AC166" s="213">
        <f>IF('Indicator Date hidden'!AD167="x","x",$AC$2-'Indicator Date hidden'!AD167)</f>
        <v>0</v>
      </c>
      <c r="AD166" s="213" t="str">
        <f>IF('Indicator Date hidden'!AE167="x","x",$AD$2-'Indicator Date hidden'!AE167)</f>
        <v>x</v>
      </c>
      <c r="AE166" s="213">
        <f>IF('Indicator Date hidden'!AF167="x","x",$AE$2-'Indicator Date hidden'!AF167)</f>
        <v>0</v>
      </c>
      <c r="AF166" s="213">
        <f>IF('Indicator Date hidden'!AG167="x","x",$AF$2-'Indicator Date hidden'!AG167)</f>
        <v>1</v>
      </c>
      <c r="AG166" s="213">
        <f>IF('Indicator Date hidden'!AH167="x","x",$AG$2-'Indicator Date hidden'!AH167)</f>
        <v>0</v>
      </c>
      <c r="AH166" s="213">
        <f>IF('Indicator Date hidden'!AI167="x","x",$AH$2-'Indicator Date hidden'!AI167)</f>
        <v>0</v>
      </c>
      <c r="AI166" s="213">
        <f>IF('Indicator Date hidden'!AJ167="x","x",$AI$2-'Indicator Date hidden'!AJ167)</f>
        <v>0</v>
      </c>
      <c r="AJ166" s="213" t="str">
        <f>IF('Indicator Date hidden'!AK167="x","x",$AJ$2-'Indicator Date hidden'!AK167)</f>
        <v>x</v>
      </c>
      <c r="AK166" s="213">
        <f>IF('Indicator Date hidden'!AL167="x","x",$AK$2-'Indicator Date hidden'!AL167)</f>
        <v>1</v>
      </c>
      <c r="AL166" s="213">
        <f>IF('Indicator Date hidden'!AM167="x","x",$AL$2-'Indicator Date hidden'!AM167)</f>
        <v>0</v>
      </c>
      <c r="AM166" s="213">
        <f>IF('Indicator Date hidden'!AN167="x","x",$AM$2-'Indicator Date hidden'!AN167)</f>
        <v>0</v>
      </c>
      <c r="AN166" s="213">
        <f>IF('Indicator Date hidden'!AO167="x","x",$AN$2-'Indicator Date hidden'!AO167)</f>
        <v>0</v>
      </c>
      <c r="AO166" s="213">
        <f>IF('Indicator Date hidden'!AP167="x","x",$AO$2-'Indicator Date hidden'!AP167)</f>
        <v>0</v>
      </c>
      <c r="AP166" s="213">
        <f>IF('Indicator Date hidden'!AQ167="x","x",$AP$2-'Indicator Date hidden'!AQ167)</f>
        <v>0</v>
      </c>
      <c r="AQ166" s="213">
        <f>IF('Indicator Date hidden'!AR167="x","x",$AQ$2-'Indicator Date hidden'!AR167)</f>
        <v>0</v>
      </c>
      <c r="AR166" s="213">
        <f>IF('Indicator Date hidden'!AS167="x","x",$AR$2-'Indicator Date hidden'!AS167)</f>
        <v>0</v>
      </c>
      <c r="AS166" s="213">
        <f>IF('Indicator Date hidden'!AT167="x","x",$AS$2-'Indicator Date hidden'!AT167)</f>
        <v>0</v>
      </c>
      <c r="AT166" s="213">
        <f>IF('Indicator Date hidden'!AU167="x","x",$AT$2-'Indicator Date hidden'!AU167)</f>
        <v>0</v>
      </c>
      <c r="AU166" s="213" t="str">
        <f>IF('Indicator Date hidden'!AV167="x","x",$AU$2-'Indicator Date hidden'!AV167)</f>
        <v>x</v>
      </c>
      <c r="AV166" s="213">
        <f>IF('Indicator Date hidden'!AW167="x","x",$AV$2-'Indicator Date hidden'!AW167)</f>
        <v>0</v>
      </c>
      <c r="AW166" s="213">
        <f>IF('Indicator Date hidden'!AX167="x","x",$AW$2-'Indicator Date hidden'!AX167)</f>
        <v>0</v>
      </c>
      <c r="AX166" s="213">
        <f>IF('Indicator Date hidden'!AY167="x","x",$AX$2-'Indicator Date hidden'!AY167)</f>
        <v>0</v>
      </c>
      <c r="AY166" s="213">
        <f>IF('Indicator Date hidden'!AZ167="x","x",$AY$2-'Indicator Date hidden'!AZ167)</f>
        <v>0</v>
      </c>
      <c r="AZ166" s="213">
        <f>IF('Indicator Date hidden'!BA167="x","x",$AZ$2-'Indicator Date hidden'!BA167)</f>
        <v>0</v>
      </c>
      <c r="BA166">
        <f t="shared" si="25"/>
        <v>5</v>
      </c>
      <c r="BB166" s="21">
        <f t="shared" si="26"/>
        <v>0.1111111111111111</v>
      </c>
      <c r="BC166">
        <f t="shared" si="27"/>
        <v>3</v>
      </c>
      <c r="BD166" s="21">
        <f t="shared" si="28"/>
        <v>0.48176629752619554</v>
      </c>
      <c r="BE166" s="283">
        <f t="shared" si="29"/>
        <v>0</v>
      </c>
    </row>
    <row r="167" spans="1:57" x14ac:dyDescent="0.35">
      <c r="A167" t="s">
        <v>8271</v>
      </c>
      <c r="B167" s="213">
        <f>IF('Indicator Date hidden'!C168="x","x",$B$2-'Indicator Date hidden'!C168)</f>
        <v>0</v>
      </c>
      <c r="C167" s="213">
        <f>IF('Indicator Date hidden'!D168="x","x",$C$2-'Indicator Date hidden'!D168)</f>
        <v>0</v>
      </c>
      <c r="D167" s="213">
        <f>IF('Indicator Date hidden'!E168="x","x",$D$2-'Indicator Date hidden'!E168)</f>
        <v>0</v>
      </c>
      <c r="E167" s="213">
        <f>IF('Indicator Date hidden'!F168="x","x",$E$2-'Indicator Date hidden'!F168)</f>
        <v>0</v>
      </c>
      <c r="F167" s="213">
        <f>IF('Indicator Date hidden'!G168="x","x",$F$2-'Indicator Date hidden'!G168)</f>
        <v>0</v>
      </c>
      <c r="G167" s="213">
        <f>IF('Indicator Date hidden'!H168="x","x",$G$2-'Indicator Date hidden'!H168)</f>
        <v>0</v>
      </c>
      <c r="H167" s="213">
        <f>IF('Indicator Date hidden'!I168="x","x",$H$2-'Indicator Date hidden'!I168)</f>
        <v>0</v>
      </c>
      <c r="I167" s="213">
        <f>IF('Indicator Date hidden'!J168="x","x",$I$2-'Indicator Date hidden'!J168)</f>
        <v>0</v>
      </c>
      <c r="J167" s="213">
        <f>IF('Indicator Date hidden'!K168="x","x",$J$2-'Indicator Date hidden'!K168)</f>
        <v>0</v>
      </c>
      <c r="K167" s="213">
        <f>IF('Indicator Date hidden'!L168="x","x",$K$2-'Indicator Date hidden'!L168)</f>
        <v>0</v>
      </c>
      <c r="L167" s="213">
        <f>IF('Indicator Date hidden'!M168="x","x",$L$2-'Indicator Date hidden'!M168)</f>
        <v>0</v>
      </c>
      <c r="M167" s="213">
        <f>IF('Indicator Date hidden'!N168="x","x",$M$2-'Indicator Date hidden'!N168)</f>
        <v>0</v>
      </c>
      <c r="N167" s="213">
        <f>IF('Indicator Date hidden'!O168="x","x",$N$2-'Indicator Date hidden'!O168)</f>
        <v>0</v>
      </c>
      <c r="O167" s="213">
        <f>IF('Indicator Date hidden'!P168="x","x",$O$2-'Indicator Date hidden'!P168)</f>
        <v>0</v>
      </c>
      <c r="P167" s="213">
        <f>IF('Indicator Date hidden'!Q168="x","x",$P$2-'Indicator Date hidden'!Q168)</f>
        <v>0</v>
      </c>
      <c r="Q167" s="213" t="str">
        <f>IF('Indicator Date hidden'!R168="x","x",$Q$2-'Indicator Date hidden'!R168)</f>
        <v>x</v>
      </c>
      <c r="R167" s="213">
        <f>IF('Indicator Date hidden'!S168="x","x",$R$2-'Indicator Date hidden'!S168)</f>
        <v>0</v>
      </c>
      <c r="S167" s="213">
        <f>IF('Indicator Date hidden'!T168="x","x",$S$2-'Indicator Date hidden'!T168)</f>
        <v>0</v>
      </c>
      <c r="T167" s="213">
        <f>IF('Indicator Date hidden'!U168="x","x",$T$2-'Indicator Date hidden'!U168)</f>
        <v>0</v>
      </c>
      <c r="U167" s="213" t="str">
        <f>IF('Indicator Date hidden'!V168="x","x",$U$2-'Indicator Date hidden'!V168)</f>
        <v>x</v>
      </c>
      <c r="V167" s="213">
        <f>IF('Indicator Date hidden'!W168="x","x",$V$2-'Indicator Date hidden'!W168)</f>
        <v>0</v>
      </c>
      <c r="W167" s="213" t="str">
        <f>IF('Indicator Date hidden'!X168="x","x",$W$2-'Indicator Date hidden'!X168)</f>
        <v>x</v>
      </c>
      <c r="X167" s="213">
        <f>IF('Indicator Date hidden'!Y168="x","x",$X$2-'Indicator Date hidden'!Y168)</f>
        <v>2</v>
      </c>
      <c r="Y167" s="213">
        <f>IF('Indicator Date hidden'!Z168="x","x",$Y$2-'Indicator Date hidden'!Z168)</f>
        <v>0</v>
      </c>
      <c r="Z167" s="213">
        <f>IF('Indicator Date hidden'!AA168="x","x",$Z$2-'Indicator Date hidden'!AA168)</f>
        <v>0</v>
      </c>
      <c r="AA167" s="213">
        <f>IF('Indicator Date hidden'!AB168="x","x",$AA$2-'Indicator Date hidden'!AB168)</f>
        <v>1</v>
      </c>
      <c r="AB167" s="213">
        <f>IF('Indicator Date hidden'!AC168="x","x",$AB$2-'Indicator Date hidden'!AC168)</f>
        <v>0</v>
      </c>
      <c r="AC167" s="213">
        <f>IF('Indicator Date hidden'!AD168="x","x",$AC$2-'Indicator Date hidden'!AD168)</f>
        <v>0</v>
      </c>
      <c r="AD167" s="213" t="str">
        <f>IF('Indicator Date hidden'!AE168="x","x",$AD$2-'Indicator Date hidden'!AE168)</f>
        <v>x</v>
      </c>
      <c r="AE167" s="213">
        <f>IF('Indicator Date hidden'!AF168="x","x",$AE$2-'Indicator Date hidden'!AF168)</f>
        <v>0</v>
      </c>
      <c r="AF167" s="213">
        <f>IF('Indicator Date hidden'!AG168="x","x",$AF$2-'Indicator Date hidden'!AG168)</f>
        <v>1</v>
      </c>
      <c r="AG167" s="213">
        <f>IF('Indicator Date hidden'!AH168="x","x",$AG$2-'Indicator Date hidden'!AH168)</f>
        <v>0</v>
      </c>
      <c r="AH167" s="213">
        <f>IF('Indicator Date hidden'!AI168="x","x",$AH$2-'Indicator Date hidden'!AI168)</f>
        <v>0</v>
      </c>
      <c r="AI167" s="213">
        <f>IF('Indicator Date hidden'!AJ168="x","x",$AI$2-'Indicator Date hidden'!AJ168)</f>
        <v>0</v>
      </c>
      <c r="AJ167" s="213" t="str">
        <f>IF('Indicator Date hidden'!AK168="x","x",$AJ$2-'Indicator Date hidden'!AK168)</f>
        <v>x</v>
      </c>
      <c r="AK167" s="213">
        <f>IF('Indicator Date hidden'!AL168="x","x",$AK$2-'Indicator Date hidden'!AL168)</f>
        <v>1</v>
      </c>
      <c r="AL167" s="213">
        <f>IF('Indicator Date hidden'!AM168="x","x",$AL$2-'Indicator Date hidden'!AM168)</f>
        <v>0</v>
      </c>
      <c r="AM167" s="213">
        <f>IF('Indicator Date hidden'!AN168="x","x",$AM$2-'Indicator Date hidden'!AN168)</f>
        <v>0</v>
      </c>
      <c r="AN167" s="213">
        <f>IF('Indicator Date hidden'!AO168="x","x",$AN$2-'Indicator Date hidden'!AO168)</f>
        <v>0</v>
      </c>
      <c r="AO167" s="213">
        <f>IF('Indicator Date hidden'!AP168="x","x",$AO$2-'Indicator Date hidden'!AP168)</f>
        <v>0</v>
      </c>
      <c r="AP167" s="213">
        <f>IF('Indicator Date hidden'!AQ168="x","x",$AP$2-'Indicator Date hidden'!AQ168)</f>
        <v>0</v>
      </c>
      <c r="AQ167" s="213">
        <f>IF('Indicator Date hidden'!AR168="x","x",$AQ$2-'Indicator Date hidden'!AR168)</f>
        <v>0</v>
      </c>
      <c r="AR167" s="213">
        <f>IF('Indicator Date hidden'!AS168="x","x",$AR$2-'Indicator Date hidden'!AS168)</f>
        <v>0</v>
      </c>
      <c r="AS167" s="213">
        <f>IF('Indicator Date hidden'!AT168="x","x",$AS$2-'Indicator Date hidden'!AT168)</f>
        <v>0</v>
      </c>
      <c r="AT167" s="213">
        <f>IF('Indicator Date hidden'!AU168="x","x",$AT$2-'Indicator Date hidden'!AU168)</f>
        <v>0</v>
      </c>
      <c r="AU167" s="213" t="str">
        <f>IF('Indicator Date hidden'!AV168="x","x",$AU$2-'Indicator Date hidden'!AV168)</f>
        <v>x</v>
      </c>
      <c r="AV167" s="213">
        <f>IF('Indicator Date hidden'!AW168="x","x",$AV$2-'Indicator Date hidden'!AW168)</f>
        <v>0</v>
      </c>
      <c r="AW167" s="213">
        <f>IF('Indicator Date hidden'!AX168="x","x",$AW$2-'Indicator Date hidden'!AX168)</f>
        <v>0</v>
      </c>
      <c r="AX167" s="213">
        <f>IF('Indicator Date hidden'!AY168="x","x",$AX$2-'Indicator Date hidden'!AY168)</f>
        <v>0</v>
      </c>
      <c r="AY167" s="213">
        <f>IF('Indicator Date hidden'!AZ168="x","x",$AY$2-'Indicator Date hidden'!AZ168)</f>
        <v>0</v>
      </c>
      <c r="AZ167" s="213">
        <f>IF('Indicator Date hidden'!BA168="x","x",$AZ$2-'Indicator Date hidden'!BA168)</f>
        <v>0</v>
      </c>
      <c r="BA167">
        <f t="shared" si="25"/>
        <v>5</v>
      </c>
      <c r="BB167" s="21">
        <f t="shared" si="26"/>
        <v>0.1111111111111111</v>
      </c>
      <c r="BC167">
        <f t="shared" si="27"/>
        <v>4</v>
      </c>
      <c r="BD167" s="21">
        <f t="shared" si="28"/>
        <v>0.37843080813169783</v>
      </c>
      <c r="BE167" s="283">
        <f t="shared" si="29"/>
        <v>0</v>
      </c>
    </row>
    <row r="168" spans="1:57" x14ac:dyDescent="0.35">
      <c r="A168" t="s">
        <v>8482</v>
      </c>
      <c r="B168" s="213">
        <f>IF('Indicator Date hidden'!C169="x","x",$B$2-'Indicator Date hidden'!C169)</f>
        <v>0</v>
      </c>
      <c r="C168" s="213">
        <f>IF('Indicator Date hidden'!D169="x","x",$C$2-'Indicator Date hidden'!D169)</f>
        <v>0</v>
      </c>
      <c r="D168" s="213">
        <f>IF('Indicator Date hidden'!E169="x","x",$D$2-'Indicator Date hidden'!E169)</f>
        <v>0</v>
      </c>
      <c r="E168" s="213">
        <f>IF('Indicator Date hidden'!F169="x","x",$E$2-'Indicator Date hidden'!F169)</f>
        <v>0</v>
      </c>
      <c r="F168" s="213">
        <f>IF('Indicator Date hidden'!G169="x","x",$F$2-'Indicator Date hidden'!G169)</f>
        <v>0</v>
      </c>
      <c r="G168" s="213">
        <f>IF('Indicator Date hidden'!H169="x","x",$G$2-'Indicator Date hidden'!H169)</f>
        <v>0</v>
      </c>
      <c r="H168" s="213">
        <f>IF('Indicator Date hidden'!I169="x","x",$H$2-'Indicator Date hidden'!I169)</f>
        <v>0</v>
      </c>
      <c r="I168" s="213">
        <f>IF('Indicator Date hidden'!J169="x","x",$I$2-'Indicator Date hidden'!J169)</f>
        <v>0</v>
      </c>
      <c r="J168" s="213">
        <f>IF('Indicator Date hidden'!K169="x","x",$J$2-'Indicator Date hidden'!K169)</f>
        <v>0</v>
      </c>
      <c r="K168" s="213">
        <f>IF('Indicator Date hidden'!L169="x","x",$K$2-'Indicator Date hidden'!L169)</f>
        <v>0</v>
      </c>
      <c r="L168" s="213">
        <f>IF('Indicator Date hidden'!M169="x","x",$L$2-'Indicator Date hidden'!M169)</f>
        <v>0</v>
      </c>
      <c r="M168" s="213">
        <f>IF('Indicator Date hidden'!N169="x","x",$M$2-'Indicator Date hidden'!N169)</f>
        <v>0</v>
      </c>
      <c r="N168" s="213">
        <f>IF('Indicator Date hidden'!O169="x","x",$N$2-'Indicator Date hidden'!O169)</f>
        <v>0</v>
      </c>
      <c r="O168" s="213">
        <f>IF('Indicator Date hidden'!P169="x","x",$O$2-'Indicator Date hidden'!P169)</f>
        <v>0</v>
      </c>
      <c r="P168" s="213">
        <f>IF('Indicator Date hidden'!Q169="x","x",$P$2-'Indicator Date hidden'!Q169)</f>
        <v>0</v>
      </c>
      <c r="Q168" s="213">
        <f>IF('Indicator Date hidden'!R169="x","x",$Q$2-'Indicator Date hidden'!R169)</f>
        <v>5</v>
      </c>
      <c r="R168" s="213">
        <f>IF('Indicator Date hidden'!S169="x","x",$R$2-'Indicator Date hidden'!S169)</f>
        <v>0</v>
      </c>
      <c r="S168" s="213">
        <f>IF('Indicator Date hidden'!T169="x","x",$S$2-'Indicator Date hidden'!T169)</f>
        <v>0</v>
      </c>
      <c r="T168" s="213">
        <f>IF('Indicator Date hidden'!U169="x","x",$T$2-'Indicator Date hidden'!U169)</f>
        <v>0</v>
      </c>
      <c r="U168" s="213" t="str">
        <f>IF('Indicator Date hidden'!V169="x","x",$U$2-'Indicator Date hidden'!V169)</f>
        <v>x</v>
      </c>
      <c r="V168" s="213">
        <f>IF('Indicator Date hidden'!W169="x","x",$V$2-'Indicator Date hidden'!W169)</f>
        <v>0</v>
      </c>
      <c r="W168" s="213">
        <f>IF('Indicator Date hidden'!X169="x","x",$W$2-'Indicator Date hidden'!X169)</f>
        <v>5</v>
      </c>
      <c r="X168" s="213">
        <f>IF('Indicator Date hidden'!Y169="x","x",$X$2-'Indicator Date hidden'!Y169)</f>
        <v>4</v>
      </c>
      <c r="Y168" s="213">
        <f>IF('Indicator Date hidden'!Z169="x","x",$Y$2-'Indicator Date hidden'!Z169)</f>
        <v>0</v>
      </c>
      <c r="Z168" s="213">
        <f>IF('Indicator Date hidden'!AA169="x","x",$Z$2-'Indicator Date hidden'!AA169)</f>
        <v>0</v>
      </c>
      <c r="AA168" s="213">
        <f>IF('Indicator Date hidden'!AB169="x","x",$AA$2-'Indicator Date hidden'!AB169)</f>
        <v>0</v>
      </c>
      <c r="AB168" s="213">
        <f>IF('Indicator Date hidden'!AC169="x","x",$AB$2-'Indicator Date hidden'!AC169)</f>
        <v>0</v>
      </c>
      <c r="AC168" s="213">
        <f>IF('Indicator Date hidden'!AD169="x","x",$AC$2-'Indicator Date hidden'!AD169)</f>
        <v>0</v>
      </c>
      <c r="AD168" s="213" t="str">
        <f>IF('Indicator Date hidden'!AE169="x","x",$AD$2-'Indicator Date hidden'!AE169)</f>
        <v>x</v>
      </c>
      <c r="AE168" s="213">
        <f>IF('Indicator Date hidden'!AF169="x","x",$AE$2-'Indicator Date hidden'!AF169)</f>
        <v>0</v>
      </c>
      <c r="AF168" s="213">
        <f>IF('Indicator Date hidden'!AG169="x","x",$AF$2-'Indicator Date hidden'!AG169)</f>
        <v>9</v>
      </c>
      <c r="AG168" s="213">
        <f>IF('Indicator Date hidden'!AH169="x","x",$AG$2-'Indicator Date hidden'!AH169)</f>
        <v>0</v>
      </c>
      <c r="AH168" s="213">
        <f>IF('Indicator Date hidden'!AI169="x","x",$AH$2-'Indicator Date hidden'!AI169)</f>
        <v>0</v>
      </c>
      <c r="AI168" s="213">
        <f>IF('Indicator Date hidden'!AJ169="x","x",$AI$2-'Indicator Date hidden'!AJ169)</f>
        <v>0</v>
      </c>
      <c r="AJ168" s="213">
        <f>IF('Indicator Date hidden'!AK169="x","x",$AJ$2-'Indicator Date hidden'!AK169)</f>
        <v>1</v>
      </c>
      <c r="AK168" s="213">
        <f>IF('Indicator Date hidden'!AL169="x","x",$AK$2-'Indicator Date hidden'!AL169)</f>
        <v>1</v>
      </c>
      <c r="AL168" s="213">
        <f>IF('Indicator Date hidden'!AM169="x","x",$AL$2-'Indicator Date hidden'!AM169)</f>
        <v>0</v>
      </c>
      <c r="AM168" s="213">
        <f>IF('Indicator Date hidden'!AN169="x","x",$AM$2-'Indicator Date hidden'!AN169)</f>
        <v>0</v>
      </c>
      <c r="AN168" s="213">
        <f>IF('Indicator Date hidden'!AO169="x","x",$AN$2-'Indicator Date hidden'!AO169)</f>
        <v>0</v>
      </c>
      <c r="AO168" s="213" t="str">
        <f>IF('Indicator Date hidden'!AP169="x","x",$AO$2-'Indicator Date hidden'!AP169)</f>
        <v>x</v>
      </c>
      <c r="AP168" s="213" t="str">
        <f>IF('Indicator Date hidden'!AQ169="x","x",$AP$2-'Indicator Date hidden'!AQ169)</f>
        <v>x</v>
      </c>
      <c r="AQ168" s="213">
        <f>IF('Indicator Date hidden'!AR169="x","x",$AQ$2-'Indicator Date hidden'!AR169)</f>
        <v>6</v>
      </c>
      <c r="AR168" s="213">
        <f>IF('Indicator Date hidden'!AS169="x","x",$AR$2-'Indicator Date hidden'!AS169)</f>
        <v>0</v>
      </c>
      <c r="AS168" s="213">
        <f>IF('Indicator Date hidden'!AT169="x","x",$AS$2-'Indicator Date hidden'!AT169)</f>
        <v>0</v>
      </c>
      <c r="AT168" s="213">
        <f>IF('Indicator Date hidden'!AU169="x","x",$AT$2-'Indicator Date hidden'!AU169)</f>
        <v>0</v>
      </c>
      <c r="AU168" s="213">
        <f>IF('Indicator Date hidden'!AV169="x","x",$AU$2-'Indicator Date hidden'!AV169)</f>
        <v>1</v>
      </c>
      <c r="AV168" s="213">
        <f>IF('Indicator Date hidden'!AW169="x","x",$AV$2-'Indicator Date hidden'!AW169)</f>
        <v>0</v>
      </c>
      <c r="AW168" s="213">
        <f>IF('Indicator Date hidden'!AX169="x","x",$AW$2-'Indicator Date hidden'!AX169)</f>
        <v>0</v>
      </c>
      <c r="AX168" s="213">
        <f>IF('Indicator Date hidden'!AY169="x","x",$AX$2-'Indicator Date hidden'!AY169)</f>
        <v>0</v>
      </c>
      <c r="AY168" s="213">
        <f>IF('Indicator Date hidden'!AZ169="x","x",$AY$2-'Indicator Date hidden'!AZ169)</f>
        <v>0</v>
      </c>
      <c r="AZ168" s="213">
        <f>IF('Indicator Date hidden'!BA169="x","x",$AZ$2-'Indicator Date hidden'!BA169)</f>
        <v>0</v>
      </c>
      <c r="BA168">
        <f t="shared" si="25"/>
        <v>32</v>
      </c>
      <c r="BB168" s="21">
        <f t="shared" si="26"/>
        <v>0.68085106382978722</v>
      </c>
      <c r="BC168">
        <f t="shared" si="27"/>
        <v>8</v>
      </c>
      <c r="BD168" s="21">
        <f t="shared" si="28"/>
        <v>1.8691946494125444</v>
      </c>
      <c r="BE168" s="283">
        <f t="shared" si="29"/>
        <v>0</v>
      </c>
    </row>
    <row r="169" spans="1:57" x14ac:dyDescent="0.35">
      <c r="A169" t="s">
        <v>8488</v>
      </c>
      <c r="B169" s="213">
        <f>IF('Indicator Date hidden'!C170="x","x",$B$2-'Indicator Date hidden'!C170)</f>
        <v>0</v>
      </c>
      <c r="C169" s="213">
        <f>IF('Indicator Date hidden'!D170="x","x",$C$2-'Indicator Date hidden'!D170)</f>
        <v>0</v>
      </c>
      <c r="D169" s="213">
        <f>IF('Indicator Date hidden'!E170="x","x",$D$2-'Indicator Date hidden'!E170)</f>
        <v>0</v>
      </c>
      <c r="E169" s="213">
        <f>IF('Indicator Date hidden'!F170="x","x",$E$2-'Indicator Date hidden'!F170)</f>
        <v>0</v>
      </c>
      <c r="F169" s="213">
        <f>IF('Indicator Date hidden'!G170="x","x",$F$2-'Indicator Date hidden'!G170)</f>
        <v>0</v>
      </c>
      <c r="G169" s="213">
        <f>IF('Indicator Date hidden'!H170="x","x",$G$2-'Indicator Date hidden'!H170)</f>
        <v>0</v>
      </c>
      <c r="H169" s="213">
        <f>IF('Indicator Date hidden'!I170="x","x",$H$2-'Indicator Date hidden'!I170)</f>
        <v>0</v>
      </c>
      <c r="I169" s="213">
        <f>IF('Indicator Date hidden'!J170="x","x",$I$2-'Indicator Date hidden'!J170)</f>
        <v>0</v>
      </c>
      <c r="J169" s="213">
        <f>IF('Indicator Date hidden'!K170="x","x",$J$2-'Indicator Date hidden'!K170)</f>
        <v>0</v>
      </c>
      <c r="K169" s="213">
        <f>IF('Indicator Date hidden'!L170="x","x",$K$2-'Indicator Date hidden'!L170)</f>
        <v>0</v>
      </c>
      <c r="L169" s="213">
        <f>IF('Indicator Date hidden'!M170="x","x",$L$2-'Indicator Date hidden'!M170)</f>
        <v>0</v>
      </c>
      <c r="M169" s="213">
        <f>IF('Indicator Date hidden'!N170="x","x",$M$2-'Indicator Date hidden'!N170)</f>
        <v>0</v>
      </c>
      <c r="N169" s="213">
        <f>IF('Indicator Date hidden'!O170="x","x",$N$2-'Indicator Date hidden'!O170)</f>
        <v>0</v>
      </c>
      <c r="O169" s="213">
        <f>IF('Indicator Date hidden'!P170="x","x",$O$2-'Indicator Date hidden'!P170)</f>
        <v>0</v>
      </c>
      <c r="P169" s="213">
        <f>IF('Indicator Date hidden'!Q170="x","x",$P$2-'Indicator Date hidden'!Q170)</f>
        <v>0</v>
      </c>
      <c r="Q169" s="213">
        <f>IF('Indicator Date hidden'!R170="x","x",$Q$2-'Indicator Date hidden'!R170)</f>
        <v>2</v>
      </c>
      <c r="R169" s="213">
        <f>IF('Indicator Date hidden'!S170="x","x",$R$2-'Indicator Date hidden'!S170)</f>
        <v>0</v>
      </c>
      <c r="S169" s="213">
        <f>IF('Indicator Date hidden'!T170="x","x",$S$2-'Indicator Date hidden'!T170)</f>
        <v>0</v>
      </c>
      <c r="T169" s="213">
        <f>IF('Indicator Date hidden'!U170="x","x",$T$2-'Indicator Date hidden'!U170)</f>
        <v>0</v>
      </c>
      <c r="U169" s="213">
        <f>IF('Indicator Date hidden'!V170="x","x",$U$2-'Indicator Date hidden'!V170)</f>
        <v>0</v>
      </c>
      <c r="V169" s="213">
        <f>IF('Indicator Date hidden'!W170="x","x",$V$2-'Indicator Date hidden'!W170)</f>
        <v>0</v>
      </c>
      <c r="W169" s="213">
        <f>IF('Indicator Date hidden'!X170="x","x",$W$2-'Indicator Date hidden'!X170)</f>
        <v>2</v>
      </c>
      <c r="X169" s="213">
        <f>IF('Indicator Date hidden'!Y170="x","x",$X$2-'Indicator Date hidden'!Y170)</f>
        <v>1</v>
      </c>
      <c r="Y169" s="213">
        <f>IF('Indicator Date hidden'!Z170="x","x",$Y$2-'Indicator Date hidden'!Z170)</f>
        <v>0</v>
      </c>
      <c r="Z169" s="213">
        <f>IF('Indicator Date hidden'!AA170="x","x",$Z$2-'Indicator Date hidden'!AA170)</f>
        <v>0</v>
      </c>
      <c r="AA169" s="213">
        <f>IF('Indicator Date hidden'!AB170="x","x",$AA$2-'Indicator Date hidden'!AB170)</f>
        <v>0</v>
      </c>
      <c r="AB169" s="213">
        <f>IF('Indicator Date hidden'!AC170="x","x",$AB$2-'Indicator Date hidden'!AC170)</f>
        <v>0</v>
      </c>
      <c r="AC169" s="213">
        <f>IF('Indicator Date hidden'!AD170="x","x",$AC$2-'Indicator Date hidden'!AD170)</f>
        <v>0</v>
      </c>
      <c r="AD169" s="213">
        <f>IF('Indicator Date hidden'!AE170="x","x",$AD$2-'Indicator Date hidden'!AE170)</f>
        <v>0</v>
      </c>
      <c r="AE169" s="213">
        <f>IF('Indicator Date hidden'!AF170="x","x",$AE$2-'Indicator Date hidden'!AF170)</f>
        <v>0</v>
      </c>
      <c r="AF169" s="213">
        <f>IF('Indicator Date hidden'!AG170="x","x",$AF$2-'Indicator Date hidden'!AG170)</f>
        <v>4</v>
      </c>
      <c r="AG169" s="213">
        <f>IF('Indicator Date hidden'!AH170="x","x",$AG$2-'Indicator Date hidden'!AH170)</f>
        <v>0</v>
      </c>
      <c r="AH169" s="213">
        <f>IF('Indicator Date hidden'!AI170="x","x",$AH$2-'Indicator Date hidden'!AI170)</f>
        <v>0</v>
      </c>
      <c r="AI169" s="213">
        <f>IF('Indicator Date hidden'!AJ170="x","x",$AI$2-'Indicator Date hidden'!AJ170)</f>
        <v>0</v>
      </c>
      <c r="AJ169" s="213" t="str">
        <f>IF('Indicator Date hidden'!AK170="x","x",$AJ$2-'Indicator Date hidden'!AK170)</f>
        <v>x</v>
      </c>
      <c r="AK169" s="213">
        <f>IF('Indicator Date hidden'!AL170="x","x",$AK$2-'Indicator Date hidden'!AL170)</f>
        <v>1</v>
      </c>
      <c r="AL169" s="213">
        <f>IF('Indicator Date hidden'!AM170="x","x",$AL$2-'Indicator Date hidden'!AM170)</f>
        <v>0</v>
      </c>
      <c r="AM169" s="213">
        <f>IF('Indicator Date hidden'!AN170="x","x",$AM$2-'Indicator Date hidden'!AN170)</f>
        <v>0</v>
      </c>
      <c r="AN169" s="213">
        <f>IF('Indicator Date hidden'!AO170="x","x",$AN$2-'Indicator Date hidden'!AO170)</f>
        <v>0</v>
      </c>
      <c r="AO169" s="213" t="str">
        <f>IF('Indicator Date hidden'!AP170="x","x",$AO$2-'Indicator Date hidden'!AP170)</f>
        <v>x</v>
      </c>
      <c r="AP169" s="213" t="str">
        <f>IF('Indicator Date hidden'!AQ170="x","x",$AP$2-'Indicator Date hidden'!AQ170)</f>
        <v>x</v>
      </c>
      <c r="AQ169" s="213">
        <f>IF('Indicator Date hidden'!AR170="x","x",$AQ$2-'Indicator Date hidden'!AR170)</f>
        <v>6</v>
      </c>
      <c r="AR169" s="213">
        <f>IF('Indicator Date hidden'!AS170="x","x",$AR$2-'Indicator Date hidden'!AS170)</f>
        <v>0</v>
      </c>
      <c r="AS169" s="213">
        <f>IF('Indicator Date hidden'!AT170="x","x",$AS$2-'Indicator Date hidden'!AT170)</f>
        <v>0</v>
      </c>
      <c r="AT169" s="213">
        <f>IF('Indicator Date hidden'!AU170="x","x",$AT$2-'Indicator Date hidden'!AU170)</f>
        <v>0</v>
      </c>
      <c r="AU169" s="213">
        <f>IF('Indicator Date hidden'!AV170="x","x",$AU$2-'Indicator Date hidden'!AV170)</f>
        <v>1</v>
      </c>
      <c r="AV169" s="213">
        <f>IF('Indicator Date hidden'!AW170="x","x",$AV$2-'Indicator Date hidden'!AW170)</f>
        <v>0</v>
      </c>
      <c r="AW169" s="213">
        <f>IF('Indicator Date hidden'!AX170="x","x",$AW$2-'Indicator Date hidden'!AX170)</f>
        <v>0</v>
      </c>
      <c r="AX169" s="213">
        <f>IF('Indicator Date hidden'!AY170="x","x",$AX$2-'Indicator Date hidden'!AY170)</f>
        <v>0</v>
      </c>
      <c r="AY169" s="213">
        <f>IF('Indicator Date hidden'!AZ170="x","x",$AY$2-'Indicator Date hidden'!AZ170)</f>
        <v>0</v>
      </c>
      <c r="AZ169" s="213">
        <f>IF('Indicator Date hidden'!BA170="x","x",$AZ$2-'Indicator Date hidden'!BA170)</f>
        <v>0</v>
      </c>
      <c r="BA169">
        <f t="shared" si="25"/>
        <v>17</v>
      </c>
      <c r="BB169" s="21">
        <f t="shared" si="26"/>
        <v>0.35416666666666669</v>
      </c>
      <c r="BC169">
        <f t="shared" si="27"/>
        <v>7</v>
      </c>
      <c r="BD169" s="21">
        <f t="shared" si="28"/>
        <v>1.0895255720827401</v>
      </c>
      <c r="BE169" s="283">
        <f t="shared" si="29"/>
        <v>0</v>
      </c>
    </row>
    <row r="170" spans="1:57" x14ac:dyDescent="0.35">
      <c r="A170" t="s">
        <v>8499</v>
      </c>
      <c r="B170" s="213">
        <f>IF('Indicator Date hidden'!C171="x","x",$B$2-'Indicator Date hidden'!C171)</f>
        <v>0</v>
      </c>
      <c r="C170" s="213">
        <f>IF('Indicator Date hidden'!D171="x","x",$C$2-'Indicator Date hidden'!D171)</f>
        <v>0</v>
      </c>
      <c r="D170" s="213">
        <f>IF('Indicator Date hidden'!E171="x","x",$D$2-'Indicator Date hidden'!E171)</f>
        <v>0</v>
      </c>
      <c r="E170" s="213">
        <f>IF('Indicator Date hidden'!F171="x","x",$E$2-'Indicator Date hidden'!F171)</f>
        <v>0</v>
      </c>
      <c r="F170" s="213">
        <f>IF('Indicator Date hidden'!G171="x","x",$F$2-'Indicator Date hidden'!G171)</f>
        <v>0</v>
      </c>
      <c r="G170" s="213">
        <f>IF('Indicator Date hidden'!H171="x","x",$G$2-'Indicator Date hidden'!H171)</f>
        <v>0</v>
      </c>
      <c r="H170" s="213">
        <f>IF('Indicator Date hidden'!I171="x","x",$H$2-'Indicator Date hidden'!I171)</f>
        <v>0</v>
      </c>
      <c r="I170" s="213">
        <f>IF('Indicator Date hidden'!J171="x","x",$I$2-'Indicator Date hidden'!J171)</f>
        <v>0</v>
      </c>
      <c r="J170" s="213">
        <f>IF('Indicator Date hidden'!K171="x","x",$J$2-'Indicator Date hidden'!K171)</f>
        <v>0</v>
      </c>
      <c r="K170" s="213">
        <f>IF('Indicator Date hidden'!L171="x","x",$K$2-'Indicator Date hidden'!L171)</f>
        <v>0</v>
      </c>
      <c r="L170" s="213">
        <f>IF('Indicator Date hidden'!M171="x","x",$L$2-'Indicator Date hidden'!M171)</f>
        <v>0</v>
      </c>
      <c r="M170" s="213">
        <f>IF('Indicator Date hidden'!N171="x","x",$M$2-'Indicator Date hidden'!N171)</f>
        <v>0</v>
      </c>
      <c r="N170" s="213">
        <f>IF('Indicator Date hidden'!O171="x","x",$N$2-'Indicator Date hidden'!O171)</f>
        <v>0</v>
      </c>
      <c r="O170" s="213">
        <f>IF('Indicator Date hidden'!P171="x","x",$O$2-'Indicator Date hidden'!P171)</f>
        <v>0</v>
      </c>
      <c r="P170" s="213">
        <f>IF('Indicator Date hidden'!Q171="x","x",$P$2-'Indicator Date hidden'!Q171)</f>
        <v>0</v>
      </c>
      <c r="Q170" s="213">
        <f>IF('Indicator Date hidden'!R171="x","x",$Q$2-'Indicator Date hidden'!R171)</f>
        <v>4</v>
      </c>
      <c r="R170" s="213">
        <f>IF('Indicator Date hidden'!S171="x","x",$R$2-'Indicator Date hidden'!S171)</f>
        <v>0</v>
      </c>
      <c r="S170" s="213">
        <f>IF('Indicator Date hidden'!T171="x","x",$S$2-'Indicator Date hidden'!T171)</f>
        <v>0</v>
      </c>
      <c r="T170" s="213">
        <f>IF('Indicator Date hidden'!U171="x","x",$T$2-'Indicator Date hidden'!U171)</f>
        <v>0</v>
      </c>
      <c r="U170" s="213">
        <f>IF('Indicator Date hidden'!V171="x","x",$U$2-'Indicator Date hidden'!V171)</f>
        <v>0</v>
      </c>
      <c r="V170" s="213">
        <f>IF('Indicator Date hidden'!W171="x","x",$V$2-'Indicator Date hidden'!W171)</f>
        <v>0</v>
      </c>
      <c r="W170" s="213">
        <f>IF('Indicator Date hidden'!X171="x","x",$W$2-'Indicator Date hidden'!X171)</f>
        <v>3</v>
      </c>
      <c r="X170" s="213">
        <f>IF('Indicator Date hidden'!Y171="x","x",$X$2-'Indicator Date hidden'!Y171)</f>
        <v>2</v>
      </c>
      <c r="Y170" s="213">
        <f>IF('Indicator Date hidden'!Z171="x","x",$Y$2-'Indicator Date hidden'!Z171)</f>
        <v>0</v>
      </c>
      <c r="Z170" s="213">
        <f>IF('Indicator Date hidden'!AA171="x","x",$Z$2-'Indicator Date hidden'!AA171)</f>
        <v>0</v>
      </c>
      <c r="AA170" s="213">
        <f>IF('Indicator Date hidden'!AB171="x","x",$AA$2-'Indicator Date hidden'!AB171)</f>
        <v>0</v>
      </c>
      <c r="AB170" s="213">
        <f>IF('Indicator Date hidden'!AC171="x","x",$AB$2-'Indicator Date hidden'!AC171)</f>
        <v>0</v>
      </c>
      <c r="AC170" s="213">
        <f>IF('Indicator Date hidden'!AD171="x","x",$AC$2-'Indicator Date hidden'!AD171)</f>
        <v>0</v>
      </c>
      <c r="AD170" s="213">
        <f>IF('Indicator Date hidden'!AE171="x","x",$AD$2-'Indicator Date hidden'!AE171)</f>
        <v>0</v>
      </c>
      <c r="AE170" s="213">
        <f>IF('Indicator Date hidden'!AF171="x","x",$AE$2-'Indicator Date hidden'!AF171)</f>
        <v>0</v>
      </c>
      <c r="AF170" s="213">
        <f>IF('Indicator Date hidden'!AG171="x","x",$AF$2-'Indicator Date hidden'!AG171)</f>
        <v>1</v>
      </c>
      <c r="AG170" s="213">
        <f>IF('Indicator Date hidden'!AH171="x","x",$AG$2-'Indicator Date hidden'!AH171)</f>
        <v>0</v>
      </c>
      <c r="AH170" s="213">
        <f>IF('Indicator Date hidden'!AI171="x","x",$AH$2-'Indicator Date hidden'!AI171)</f>
        <v>0</v>
      </c>
      <c r="AI170" s="213">
        <f>IF('Indicator Date hidden'!AJ171="x","x",$AI$2-'Indicator Date hidden'!AJ171)</f>
        <v>0</v>
      </c>
      <c r="AJ170" s="213" t="str">
        <f>IF('Indicator Date hidden'!AK171="x","x",$AJ$2-'Indicator Date hidden'!AK171)</f>
        <v>x</v>
      </c>
      <c r="AK170" s="213">
        <f>IF('Indicator Date hidden'!AL171="x","x",$AK$2-'Indicator Date hidden'!AL171)</f>
        <v>0</v>
      </c>
      <c r="AL170" s="213">
        <f>IF('Indicator Date hidden'!AM171="x","x",$AL$2-'Indicator Date hidden'!AM171)</f>
        <v>0</v>
      </c>
      <c r="AM170" s="213">
        <f>IF('Indicator Date hidden'!AN171="x","x",$AM$2-'Indicator Date hidden'!AN171)</f>
        <v>0</v>
      </c>
      <c r="AN170" s="213">
        <f>IF('Indicator Date hidden'!AO171="x","x",$AN$2-'Indicator Date hidden'!AO171)</f>
        <v>0</v>
      </c>
      <c r="AO170" s="213">
        <f>IF('Indicator Date hidden'!AP171="x","x",$AO$2-'Indicator Date hidden'!AP171)</f>
        <v>1</v>
      </c>
      <c r="AP170" s="213">
        <f>IF('Indicator Date hidden'!AQ171="x","x",$AP$2-'Indicator Date hidden'!AQ171)</f>
        <v>0</v>
      </c>
      <c r="AQ170" s="213">
        <f>IF('Indicator Date hidden'!AR171="x","x",$AQ$2-'Indicator Date hidden'!AR171)</f>
        <v>0</v>
      </c>
      <c r="AR170" s="213">
        <f>IF('Indicator Date hidden'!AS171="x","x",$AR$2-'Indicator Date hidden'!AS171)</f>
        <v>0</v>
      </c>
      <c r="AS170" s="213">
        <f>IF('Indicator Date hidden'!AT171="x","x",$AS$2-'Indicator Date hidden'!AT171)</f>
        <v>0</v>
      </c>
      <c r="AT170" s="213">
        <f>IF('Indicator Date hidden'!AU171="x","x",$AT$2-'Indicator Date hidden'!AU171)</f>
        <v>0</v>
      </c>
      <c r="AU170" s="213">
        <f>IF('Indicator Date hidden'!AV171="x","x",$AU$2-'Indicator Date hidden'!AV171)</f>
        <v>2</v>
      </c>
      <c r="AV170" s="213">
        <f>IF('Indicator Date hidden'!AW171="x","x",$AV$2-'Indicator Date hidden'!AW171)</f>
        <v>0</v>
      </c>
      <c r="AW170" s="213">
        <f>IF('Indicator Date hidden'!AX171="x","x",$AW$2-'Indicator Date hidden'!AX171)</f>
        <v>0</v>
      </c>
      <c r="AX170" s="213">
        <f>IF('Indicator Date hidden'!AY171="x","x",$AX$2-'Indicator Date hidden'!AY171)</f>
        <v>0</v>
      </c>
      <c r="AY170" s="213">
        <f>IF('Indicator Date hidden'!AZ171="x","x",$AY$2-'Indicator Date hidden'!AZ171)</f>
        <v>0</v>
      </c>
      <c r="AZ170" s="213">
        <f>IF('Indicator Date hidden'!BA171="x","x",$AZ$2-'Indicator Date hidden'!BA171)</f>
        <v>0</v>
      </c>
      <c r="BA170">
        <f t="shared" si="25"/>
        <v>13</v>
      </c>
      <c r="BB170" s="21">
        <f t="shared" si="26"/>
        <v>0.26</v>
      </c>
      <c r="BC170">
        <f t="shared" si="27"/>
        <v>6</v>
      </c>
      <c r="BD170" s="21">
        <f t="shared" si="28"/>
        <v>0.79523581408284172</v>
      </c>
      <c r="BE170" s="283">
        <f t="shared" si="29"/>
        <v>0</v>
      </c>
    </row>
    <row r="171" spans="1:57" x14ac:dyDescent="0.35">
      <c r="A171" t="s">
        <v>8486</v>
      </c>
      <c r="B171" s="213">
        <f>IF('Indicator Date hidden'!C172="x","x",$B$2-'Indicator Date hidden'!C172)</f>
        <v>0</v>
      </c>
      <c r="C171" s="213">
        <f>IF('Indicator Date hidden'!D172="x","x",$C$2-'Indicator Date hidden'!D172)</f>
        <v>0</v>
      </c>
      <c r="D171" s="213">
        <f>IF('Indicator Date hidden'!E172="x","x",$D$2-'Indicator Date hidden'!E172)</f>
        <v>0</v>
      </c>
      <c r="E171" s="213">
        <f>IF('Indicator Date hidden'!F172="x","x",$E$2-'Indicator Date hidden'!F172)</f>
        <v>0</v>
      </c>
      <c r="F171" s="213">
        <f>IF('Indicator Date hidden'!G172="x","x",$F$2-'Indicator Date hidden'!G172)</f>
        <v>0</v>
      </c>
      <c r="G171" s="213">
        <f>IF('Indicator Date hidden'!H172="x","x",$G$2-'Indicator Date hidden'!H172)</f>
        <v>0</v>
      </c>
      <c r="H171" s="213">
        <f>IF('Indicator Date hidden'!I172="x","x",$H$2-'Indicator Date hidden'!I172)</f>
        <v>0</v>
      </c>
      <c r="I171" s="213">
        <f>IF('Indicator Date hidden'!J172="x","x",$I$2-'Indicator Date hidden'!J172)</f>
        <v>0</v>
      </c>
      <c r="J171" s="213">
        <f>IF('Indicator Date hidden'!K172="x","x",$J$2-'Indicator Date hidden'!K172)</f>
        <v>0</v>
      </c>
      <c r="K171" s="213">
        <f>IF('Indicator Date hidden'!L172="x","x",$K$2-'Indicator Date hidden'!L172)</f>
        <v>0</v>
      </c>
      <c r="L171" s="213">
        <f>IF('Indicator Date hidden'!M172="x","x",$L$2-'Indicator Date hidden'!M172)</f>
        <v>0</v>
      </c>
      <c r="M171" s="213">
        <f>IF('Indicator Date hidden'!N172="x","x",$M$2-'Indicator Date hidden'!N172)</f>
        <v>0</v>
      </c>
      <c r="N171" s="213">
        <f>IF('Indicator Date hidden'!O172="x","x",$N$2-'Indicator Date hidden'!O172)</f>
        <v>0</v>
      </c>
      <c r="O171" s="213">
        <f>IF('Indicator Date hidden'!P172="x","x",$O$2-'Indicator Date hidden'!P172)</f>
        <v>0</v>
      </c>
      <c r="P171" s="213">
        <f>IF('Indicator Date hidden'!Q172="x","x",$P$2-'Indicator Date hidden'!Q172)</f>
        <v>0</v>
      </c>
      <c r="Q171" s="213">
        <f>IF('Indicator Date hidden'!R172="x","x",$Q$2-'Indicator Date hidden'!R172)</f>
        <v>8</v>
      </c>
      <c r="R171" s="213">
        <f>IF('Indicator Date hidden'!S172="x","x",$R$2-'Indicator Date hidden'!S172)</f>
        <v>0</v>
      </c>
      <c r="S171" s="213">
        <f>IF('Indicator Date hidden'!T172="x","x",$S$2-'Indicator Date hidden'!T172)</f>
        <v>0</v>
      </c>
      <c r="T171" s="213">
        <f>IF('Indicator Date hidden'!U172="x","x",$T$2-'Indicator Date hidden'!U172)</f>
        <v>0</v>
      </c>
      <c r="U171" s="213">
        <f>IF('Indicator Date hidden'!V172="x","x",$U$2-'Indicator Date hidden'!V172)</f>
        <v>0</v>
      </c>
      <c r="V171" s="213">
        <f>IF('Indicator Date hidden'!W172="x","x",$V$2-'Indicator Date hidden'!W172)</f>
        <v>0</v>
      </c>
      <c r="W171" s="213">
        <f>IF('Indicator Date hidden'!X172="x","x",$W$2-'Indicator Date hidden'!X172)</f>
        <v>2</v>
      </c>
      <c r="X171" s="213">
        <f>IF('Indicator Date hidden'!Y172="x","x",$X$2-'Indicator Date hidden'!Y172)</f>
        <v>4</v>
      </c>
      <c r="Y171" s="213">
        <f>IF('Indicator Date hidden'!Z172="x","x",$Y$2-'Indicator Date hidden'!Z172)</f>
        <v>0</v>
      </c>
      <c r="Z171" s="213">
        <f>IF('Indicator Date hidden'!AA172="x","x",$Z$2-'Indicator Date hidden'!AA172)</f>
        <v>0</v>
      </c>
      <c r="AA171" s="213">
        <f>IF('Indicator Date hidden'!AB172="x","x",$AA$2-'Indicator Date hidden'!AB172)</f>
        <v>0</v>
      </c>
      <c r="AB171" s="213">
        <f>IF('Indicator Date hidden'!AC172="x","x",$AB$2-'Indicator Date hidden'!AC172)</f>
        <v>0</v>
      </c>
      <c r="AC171" s="213">
        <f>IF('Indicator Date hidden'!AD172="x","x",$AC$2-'Indicator Date hidden'!AD172)</f>
        <v>0</v>
      </c>
      <c r="AD171" s="213">
        <f>IF('Indicator Date hidden'!AE172="x","x",$AD$2-'Indicator Date hidden'!AE172)</f>
        <v>0</v>
      </c>
      <c r="AE171" s="213">
        <f>IF('Indicator Date hidden'!AF172="x","x",$AE$2-'Indicator Date hidden'!AF172)</f>
        <v>0</v>
      </c>
      <c r="AF171" s="213">
        <f>IF('Indicator Date hidden'!AG172="x","x",$AF$2-'Indicator Date hidden'!AG172)</f>
        <v>1</v>
      </c>
      <c r="AG171" s="213">
        <f>IF('Indicator Date hidden'!AH172="x","x",$AG$2-'Indicator Date hidden'!AH172)</f>
        <v>0</v>
      </c>
      <c r="AH171" s="213">
        <f>IF('Indicator Date hidden'!AI172="x","x",$AH$2-'Indicator Date hidden'!AI172)</f>
        <v>0</v>
      </c>
      <c r="AI171" s="213">
        <f>IF('Indicator Date hidden'!AJ172="x","x",$AI$2-'Indicator Date hidden'!AJ172)</f>
        <v>0</v>
      </c>
      <c r="AJ171" s="213">
        <f>IF('Indicator Date hidden'!AK172="x","x",$AJ$2-'Indicator Date hidden'!AK172)</f>
        <v>1</v>
      </c>
      <c r="AK171" s="213">
        <f>IF('Indicator Date hidden'!AL172="x","x",$AK$2-'Indicator Date hidden'!AL172)</f>
        <v>1</v>
      </c>
      <c r="AL171" s="213">
        <f>IF('Indicator Date hidden'!AM172="x","x",$AL$2-'Indicator Date hidden'!AM172)</f>
        <v>0</v>
      </c>
      <c r="AM171" s="213">
        <f>IF('Indicator Date hidden'!AN172="x","x",$AM$2-'Indicator Date hidden'!AN172)</f>
        <v>0</v>
      </c>
      <c r="AN171" s="213">
        <f>IF('Indicator Date hidden'!AO172="x","x",$AN$2-'Indicator Date hidden'!AO172)</f>
        <v>0</v>
      </c>
      <c r="AO171" s="213">
        <f>IF('Indicator Date hidden'!AP172="x","x",$AO$2-'Indicator Date hidden'!AP172)</f>
        <v>0</v>
      </c>
      <c r="AP171" s="213">
        <f>IF('Indicator Date hidden'!AQ172="x","x",$AP$2-'Indicator Date hidden'!AQ172)</f>
        <v>0</v>
      </c>
      <c r="AQ171" s="213">
        <f>IF('Indicator Date hidden'!AR172="x","x",$AQ$2-'Indicator Date hidden'!AR172)</f>
        <v>0</v>
      </c>
      <c r="AR171" s="213">
        <f>IF('Indicator Date hidden'!AS172="x","x",$AR$2-'Indicator Date hidden'!AS172)</f>
        <v>0</v>
      </c>
      <c r="AS171" s="213">
        <f>IF('Indicator Date hidden'!AT172="x","x",$AS$2-'Indicator Date hidden'!AT172)</f>
        <v>0</v>
      </c>
      <c r="AT171" s="213">
        <f>IF('Indicator Date hidden'!AU172="x","x",$AT$2-'Indicator Date hidden'!AU172)</f>
        <v>0</v>
      </c>
      <c r="AU171" s="213">
        <f>IF('Indicator Date hidden'!AV172="x","x",$AU$2-'Indicator Date hidden'!AV172)</f>
        <v>4</v>
      </c>
      <c r="AV171" s="213">
        <f>IF('Indicator Date hidden'!AW172="x","x",$AV$2-'Indicator Date hidden'!AW172)</f>
        <v>0</v>
      </c>
      <c r="AW171" s="213">
        <f>IF('Indicator Date hidden'!AX172="x","x",$AW$2-'Indicator Date hidden'!AX172)</f>
        <v>0</v>
      </c>
      <c r="AX171" s="213">
        <f>IF('Indicator Date hidden'!AY172="x","x",$AX$2-'Indicator Date hidden'!AY172)</f>
        <v>0</v>
      </c>
      <c r="AY171" s="213">
        <f>IF('Indicator Date hidden'!AZ172="x","x",$AY$2-'Indicator Date hidden'!AZ172)</f>
        <v>0</v>
      </c>
      <c r="AZ171" s="213">
        <f>IF('Indicator Date hidden'!BA172="x","x",$AZ$2-'Indicator Date hidden'!BA172)</f>
        <v>0</v>
      </c>
      <c r="BA171">
        <f t="shared" si="25"/>
        <v>21</v>
      </c>
      <c r="BB171" s="21">
        <f t="shared" si="26"/>
        <v>0.41176470588235292</v>
      </c>
      <c r="BC171">
        <f t="shared" si="27"/>
        <v>7</v>
      </c>
      <c r="BD171" s="21">
        <f t="shared" si="28"/>
        <v>1.3601682506685981</v>
      </c>
      <c r="BE171" s="283">
        <f t="shared" si="29"/>
        <v>0</v>
      </c>
    </row>
    <row r="172" spans="1:57" x14ac:dyDescent="0.35">
      <c r="A172" t="s">
        <v>8401</v>
      </c>
      <c r="B172" s="213">
        <f>IF('Indicator Date hidden'!C173="x","x",$B$2-'Indicator Date hidden'!C173)</f>
        <v>0</v>
      </c>
      <c r="C172" s="213">
        <f>IF('Indicator Date hidden'!D173="x","x",$C$2-'Indicator Date hidden'!D173)</f>
        <v>0</v>
      </c>
      <c r="D172" s="213">
        <f>IF('Indicator Date hidden'!E173="x","x",$D$2-'Indicator Date hidden'!E173)</f>
        <v>0</v>
      </c>
      <c r="E172" s="213">
        <f>IF('Indicator Date hidden'!F173="x","x",$E$2-'Indicator Date hidden'!F173)</f>
        <v>0</v>
      </c>
      <c r="F172" s="213">
        <f>IF('Indicator Date hidden'!G173="x","x",$F$2-'Indicator Date hidden'!G173)</f>
        <v>0</v>
      </c>
      <c r="G172" s="213">
        <f>IF('Indicator Date hidden'!H173="x","x",$G$2-'Indicator Date hidden'!H173)</f>
        <v>0</v>
      </c>
      <c r="H172" s="213">
        <f>IF('Indicator Date hidden'!I173="x","x",$H$2-'Indicator Date hidden'!I173)</f>
        <v>0</v>
      </c>
      <c r="I172" s="213">
        <f>IF('Indicator Date hidden'!J173="x","x",$I$2-'Indicator Date hidden'!J173)</f>
        <v>0</v>
      </c>
      <c r="J172" s="213">
        <f>IF('Indicator Date hidden'!K173="x","x",$J$2-'Indicator Date hidden'!K173)</f>
        <v>0</v>
      </c>
      <c r="K172" s="213">
        <f>IF('Indicator Date hidden'!L173="x","x",$K$2-'Indicator Date hidden'!L173)</f>
        <v>0</v>
      </c>
      <c r="L172" s="213">
        <f>IF('Indicator Date hidden'!M173="x","x",$L$2-'Indicator Date hidden'!M173)</f>
        <v>0</v>
      </c>
      <c r="M172" s="213">
        <f>IF('Indicator Date hidden'!N173="x","x",$M$2-'Indicator Date hidden'!N173)</f>
        <v>0</v>
      </c>
      <c r="N172" s="213">
        <f>IF('Indicator Date hidden'!O173="x","x",$N$2-'Indicator Date hidden'!O173)</f>
        <v>0</v>
      </c>
      <c r="O172" s="213">
        <f>IF('Indicator Date hidden'!P173="x","x",$O$2-'Indicator Date hidden'!P173)</f>
        <v>0</v>
      </c>
      <c r="P172" s="213">
        <f>IF('Indicator Date hidden'!Q173="x","x",$P$2-'Indicator Date hidden'!Q173)</f>
        <v>0</v>
      </c>
      <c r="Q172" s="213">
        <f>IF('Indicator Date hidden'!R173="x","x",$Q$2-'Indicator Date hidden'!R173)</f>
        <v>3</v>
      </c>
      <c r="R172" s="213">
        <f>IF('Indicator Date hidden'!S173="x","x",$R$2-'Indicator Date hidden'!S173)</f>
        <v>0</v>
      </c>
      <c r="S172" s="213">
        <f>IF('Indicator Date hidden'!T173="x","x",$S$2-'Indicator Date hidden'!T173)</f>
        <v>0</v>
      </c>
      <c r="T172" s="213">
        <f>IF('Indicator Date hidden'!U173="x","x",$T$2-'Indicator Date hidden'!U173)</f>
        <v>0</v>
      </c>
      <c r="U172" s="213">
        <f>IF('Indicator Date hidden'!V173="x","x",$U$2-'Indicator Date hidden'!V173)</f>
        <v>0</v>
      </c>
      <c r="V172" s="213">
        <f>IF('Indicator Date hidden'!W173="x","x",$V$2-'Indicator Date hidden'!W173)</f>
        <v>0</v>
      </c>
      <c r="W172" s="213">
        <f>IF('Indicator Date hidden'!X173="x","x",$W$2-'Indicator Date hidden'!X173)</f>
        <v>3</v>
      </c>
      <c r="X172" s="213">
        <f>IF('Indicator Date hidden'!Y173="x","x",$X$2-'Indicator Date hidden'!Y173)</f>
        <v>4</v>
      </c>
      <c r="Y172" s="213">
        <f>IF('Indicator Date hidden'!Z173="x","x",$Y$2-'Indicator Date hidden'!Z173)</f>
        <v>0</v>
      </c>
      <c r="Z172" s="213">
        <f>IF('Indicator Date hidden'!AA173="x","x",$Z$2-'Indicator Date hidden'!AA173)</f>
        <v>0</v>
      </c>
      <c r="AA172" s="213">
        <f>IF('Indicator Date hidden'!AB173="x","x",$AA$2-'Indicator Date hidden'!AB173)</f>
        <v>1</v>
      </c>
      <c r="AB172" s="213">
        <f>IF('Indicator Date hidden'!AC173="x","x",$AB$2-'Indicator Date hidden'!AC173)</f>
        <v>0</v>
      </c>
      <c r="AC172" s="213">
        <f>IF('Indicator Date hidden'!AD173="x","x",$AC$2-'Indicator Date hidden'!AD173)</f>
        <v>0</v>
      </c>
      <c r="AD172" s="213" t="str">
        <f>IF('Indicator Date hidden'!AE173="x","x",$AD$2-'Indicator Date hidden'!AE173)</f>
        <v>x</v>
      </c>
      <c r="AE172" s="213">
        <f>IF('Indicator Date hidden'!AF173="x","x",$AE$2-'Indicator Date hidden'!AF173)</f>
        <v>0</v>
      </c>
      <c r="AF172" s="213">
        <f>IF('Indicator Date hidden'!AG173="x","x",$AF$2-'Indicator Date hidden'!AG173)</f>
        <v>5</v>
      </c>
      <c r="AG172" s="213">
        <f>IF('Indicator Date hidden'!AH173="x","x",$AG$2-'Indicator Date hidden'!AH173)</f>
        <v>0</v>
      </c>
      <c r="AH172" s="213">
        <f>IF('Indicator Date hidden'!AI173="x","x",$AH$2-'Indicator Date hidden'!AI173)</f>
        <v>0</v>
      </c>
      <c r="AI172" s="213">
        <f>IF('Indicator Date hidden'!AJ173="x","x",$AI$2-'Indicator Date hidden'!AJ173)</f>
        <v>0</v>
      </c>
      <c r="AJ172" s="213">
        <f>IF('Indicator Date hidden'!AK173="x","x",$AJ$2-'Indicator Date hidden'!AK173)</f>
        <v>1</v>
      </c>
      <c r="AK172" s="213">
        <f>IF('Indicator Date hidden'!AL173="x","x",$AK$2-'Indicator Date hidden'!AL173)</f>
        <v>1</v>
      </c>
      <c r="AL172" s="213">
        <f>IF('Indicator Date hidden'!AM173="x","x",$AL$2-'Indicator Date hidden'!AM173)</f>
        <v>0</v>
      </c>
      <c r="AM172" s="213">
        <f>IF('Indicator Date hidden'!AN173="x","x",$AM$2-'Indicator Date hidden'!AN173)</f>
        <v>0</v>
      </c>
      <c r="AN172" s="213">
        <f>IF('Indicator Date hidden'!AO173="x","x",$AN$2-'Indicator Date hidden'!AO173)</f>
        <v>0</v>
      </c>
      <c r="AO172" s="213">
        <f>IF('Indicator Date hidden'!AP173="x","x",$AO$2-'Indicator Date hidden'!AP173)</f>
        <v>1</v>
      </c>
      <c r="AP172" s="213">
        <f>IF('Indicator Date hidden'!AQ173="x","x",$AP$2-'Indicator Date hidden'!AQ173)</f>
        <v>1</v>
      </c>
      <c r="AQ172" s="213">
        <f>IF('Indicator Date hidden'!AR173="x","x",$AQ$2-'Indicator Date hidden'!AR173)</f>
        <v>0</v>
      </c>
      <c r="AR172" s="213">
        <f>IF('Indicator Date hidden'!AS173="x","x",$AR$2-'Indicator Date hidden'!AS173)</f>
        <v>0</v>
      </c>
      <c r="AS172" s="213">
        <f>IF('Indicator Date hidden'!AT173="x","x",$AS$2-'Indicator Date hidden'!AT173)</f>
        <v>0</v>
      </c>
      <c r="AT172" s="213">
        <f>IF('Indicator Date hidden'!AU173="x","x",$AT$2-'Indicator Date hidden'!AU173)</f>
        <v>0</v>
      </c>
      <c r="AU172" s="213">
        <f>IF('Indicator Date hidden'!AV173="x","x",$AU$2-'Indicator Date hidden'!AV173)</f>
        <v>1</v>
      </c>
      <c r="AV172" s="213">
        <f>IF('Indicator Date hidden'!AW173="x","x",$AV$2-'Indicator Date hidden'!AW173)</f>
        <v>0</v>
      </c>
      <c r="AW172" s="213">
        <f>IF('Indicator Date hidden'!AX173="x","x",$AW$2-'Indicator Date hidden'!AX173)</f>
        <v>0</v>
      </c>
      <c r="AX172" s="213">
        <f>IF('Indicator Date hidden'!AY173="x","x",$AX$2-'Indicator Date hidden'!AY173)</f>
        <v>0</v>
      </c>
      <c r="AY172" s="213">
        <f>IF('Indicator Date hidden'!AZ173="x","x",$AY$2-'Indicator Date hidden'!AZ173)</f>
        <v>0</v>
      </c>
      <c r="AZ172" s="213">
        <f>IF('Indicator Date hidden'!BA173="x","x",$AZ$2-'Indicator Date hidden'!BA173)</f>
        <v>0</v>
      </c>
      <c r="BA172">
        <f t="shared" si="25"/>
        <v>21</v>
      </c>
      <c r="BB172" s="21">
        <f t="shared" si="26"/>
        <v>0.42</v>
      </c>
      <c r="BC172">
        <f t="shared" si="27"/>
        <v>10</v>
      </c>
      <c r="BD172" s="21">
        <f t="shared" si="28"/>
        <v>1.06</v>
      </c>
      <c r="BE172" s="283">
        <f t="shared" si="29"/>
        <v>0</v>
      </c>
    </row>
    <row r="173" spans="1:57" x14ac:dyDescent="0.35">
      <c r="A173" t="s">
        <v>8492</v>
      </c>
      <c r="B173" s="213">
        <f>IF('Indicator Date hidden'!C174="x","x",$B$2-'Indicator Date hidden'!C174)</f>
        <v>0</v>
      </c>
      <c r="C173" s="213">
        <f>IF('Indicator Date hidden'!D174="x","x",$C$2-'Indicator Date hidden'!D174)</f>
        <v>0</v>
      </c>
      <c r="D173" s="213">
        <f>IF('Indicator Date hidden'!E174="x","x",$D$2-'Indicator Date hidden'!E174)</f>
        <v>0</v>
      </c>
      <c r="E173" s="213">
        <f>IF('Indicator Date hidden'!F174="x","x",$E$2-'Indicator Date hidden'!F174)</f>
        <v>0</v>
      </c>
      <c r="F173" s="213">
        <f>IF('Indicator Date hidden'!G174="x","x",$F$2-'Indicator Date hidden'!G174)</f>
        <v>0</v>
      </c>
      <c r="G173" s="213">
        <f>IF('Indicator Date hidden'!H174="x","x",$G$2-'Indicator Date hidden'!H174)</f>
        <v>0</v>
      </c>
      <c r="H173" s="213">
        <f>IF('Indicator Date hidden'!I174="x","x",$H$2-'Indicator Date hidden'!I174)</f>
        <v>0</v>
      </c>
      <c r="I173" s="213">
        <f>IF('Indicator Date hidden'!J174="x","x",$I$2-'Indicator Date hidden'!J174)</f>
        <v>0</v>
      </c>
      <c r="J173" s="213">
        <f>IF('Indicator Date hidden'!K174="x","x",$J$2-'Indicator Date hidden'!K174)</f>
        <v>0</v>
      </c>
      <c r="K173" s="213">
        <f>IF('Indicator Date hidden'!L174="x","x",$K$2-'Indicator Date hidden'!L174)</f>
        <v>0</v>
      </c>
      <c r="L173" s="213">
        <f>IF('Indicator Date hidden'!M174="x","x",$L$2-'Indicator Date hidden'!M174)</f>
        <v>0</v>
      </c>
      <c r="M173" s="213">
        <f>IF('Indicator Date hidden'!N174="x","x",$M$2-'Indicator Date hidden'!N174)</f>
        <v>0</v>
      </c>
      <c r="N173" s="213">
        <f>IF('Indicator Date hidden'!O174="x","x",$N$2-'Indicator Date hidden'!O174)</f>
        <v>0</v>
      </c>
      <c r="O173" s="213">
        <f>IF('Indicator Date hidden'!P174="x","x",$O$2-'Indicator Date hidden'!P174)</f>
        <v>0</v>
      </c>
      <c r="P173" s="213">
        <f>IF('Indicator Date hidden'!Q174="x","x",$P$2-'Indicator Date hidden'!Q174)</f>
        <v>0</v>
      </c>
      <c r="Q173" s="213">
        <f>IF('Indicator Date hidden'!R174="x","x",$Q$2-'Indicator Date hidden'!R174)</f>
        <v>4</v>
      </c>
      <c r="R173" s="213">
        <f>IF('Indicator Date hidden'!S174="x","x",$R$2-'Indicator Date hidden'!S174)</f>
        <v>0</v>
      </c>
      <c r="S173" s="213">
        <f>IF('Indicator Date hidden'!T174="x","x",$S$2-'Indicator Date hidden'!T174)</f>
        <v>0</v>
      </c>
      <c r="T173" s="213">
        <f>IF('Indicator Date hidden'!U174="x","x",$T$2-'Indicator Date hidden'!U174)</f>
        <v>0</v>
      </c>
      <c r="U173" s="213">
        <f>IF('Indicator Date hidden'!V174="x","x",$U$2-'Indicator Date hidden'!V174)</f>
        <v>0</v>
      </c>
      <c r="V173" s="213">
        <f>IF('Indicator Date hidden'!W174="x","x",$V$2-'Indicator Date hidden'!W174)</f>
        <v>0</v>
      </c>
      <c r="W173" s="213">
        <f>IF('Indicator Date hidden'!X174="x","x",$W$2-'Indicator Date hidden'!X174)</f>
        <v>5</v>
      </c>
      <c r="X173" s="213">
        <f>IF('Indicator Date hidden'!Y174="x","x",$X$2-'Indicator Date hidden'!Y174)</f>
        <v>3</v>
      </c>
      <c r="Y173" s="213">
        <f>IF('Indicator Date hidden'!Z174="x","x",$Y$2-'Indicator Date hidden'!Z174)</f>
        <v>0</v>
      </c>
      <c r="Z173" s="213">
        <f>IF('Indicator Date hidden'!AA174="x","x",$Z$2-'Indicator Date hidden'!AA174)</f>
        <v>0</v>
      </c>
      <c r="AA173" s="213" t="str">
        <f>IF('Indicator Date hidden'!AB174="x","x",$AA$2-'Indicator Date hidden'!AB174)</f>
        <v>x</v>
      </c>
      <c r="AB173" s="213">
        <f>IF('Indicator Date hidden'!AC174="x","x",$AB$2-'Indicator Date hidden'!AC174)</f>
        <v>0</v>
      </c>
      <c r="AC173" s="213">
        <f>IF('Indicator Date hidden'!AD174="x","x",$AC$2-'Indicator Date hidden'!AD174)</f>
        <v>0</v>
      </c>
      <c r="AD173" s="213">
        <f>IF('Indicator Date hidden'!AE174="x","x",$AD$2-'Indicator Date hidden'!AE174)</f>
        <v>0</v>
      </c>
      <c r="AE173" s="213" t="str">
        <f>IF('Indicator Date hidden'!AF174="x","x",$AE$2-'Indicator Date hidden'!AF174)</f>
        <v>x</v>
      </c>
      <c r="AF173" s="213">
        <f>IF('Indicator Date hidden'!AG174="x","x",$AF$2-'Indicator Date hidden'!AG174)</f>
        <v>6</v>
      </c>
      <c r="AG173" s="213">
        <f>IF('Indicator Date hidden'!AH174="x","x",$AG$2-'Indicator Date hidden'!AH174)</f>
        <v>0</v>
      </c>
      <c r="AH173" s="213">
        <f>IF('Indicator Date hidden'!AI174="x","x",$AH$2-'Indicator Date hidden'!AI174)</f>
        <v>0</v>
      </c>
      <c r="AI173" s="213">
        <f>IF('Indicator Date hidden'!AJ174="x","x",$AI$2-'Indicator Date hidden'!AJ174)</f>
        <v>0</v>
      </c>
      <c r="AJ173" s="213">
        <f>IF('Indicator Date hidden'!AK174="x","x",$AJ$2-'Indicator Date hidden'!AK174)</f>
        <v>1</v>
      </c>
      <c r="AK173" s="213">
        <f>IF('Indicator Date hidden'!AL174="x","x",$AK$2-'Indicator Date hidden'!AL174)</f>
        <v>1</v>
      </c>
      <c r="AL173" s="213">
        <f>IF('Indicator Date hidden'!AM174="x","x",$AL$2-'Indicator Date hidden'!AM174)</f>
        <v>0</v>
      </c>
      <c r="AM173" s="213">
        <f>IF('Indicator Date hidden'!AN174="x","x",$AM$2-'Indicator Date hidden'!AN174)</f>
        <v>0</v>
      </c>
      <c r="AN173" s="213">
        <f>IF('Indicator Date hidden'!AO174="x","x",$AN$2-'Indicator Date hidden'!AO174)</f>
        <v>0</v>
      </c>
      <c r="AO173" s="213" t="str">
        <f>IF('Indicator Date hidden'!AP174="x","x",$AO$2-'Indicator Date hidden'!AP174)</f>
        <v>x</v>
      </c>
      <c r="AP173" s="213" t="str">
        <f>IF('Indicator Date hidden'!AQ174="x","x",$AP$2-'Indicator Date hidden'!AQ174)</f>
        <v>x</v>
      </c>
      <c r="AQ173" s="213">
        <f>IF('Indicator Date hidden'!AR174="x","x",$AQ$2-'Indicator Date hidden'!AR174)</f>
        <v>6</v>
      </c>
      <c r="AR173" s="213">
        <f>IF('Indicator Date hidden'!AS174="x","x",$AR$2-'Indicator Date hidden'!AS174)</f>
        <v>0</v>
      </c>
      <c r="AS173" s="213">
        <f>IF('Indicator Date hidden'!AT174="x","x",$AS$2-'Indicator Date hidden'!AT174)</f>
        <v>0</v>
      </c>
      <c r="AT173" s="213">
        <f>IF('Indicator Date hidden'!AU174="x","x",$AT$2-'Indicator Date hidden'!AU174)</f>
        <v>0</v>
      </c>
      <c r="AU173" s="213">
        <f>IF('Indicator Date hidden'!AV174="x","x",$AU$2-'Indicator Date hidden'!AV174)</f>
        <v>4</v>
      </c>
      <c r="AV173" s="213">
        <f>IF('Indicator Date hidden'!AW174="x","x",$AV$2-'Indicator Date hidden'!AW174)</f>
        <v>0</v>
      </c>
      <c r="AW173" s="213">
        <f>IF('Indicator Date hidden'!AX174="x","x",$AW$2-'Indicator Date hidden'!AX174)</f>
        <v>0</v>
      </c>
      <c r="AX173" s="213">
        <f>IF('Indicator Date hidden'!AY174="x","x",$AX$2-'Indicator Date hidden'!AY174)</f>
        <v>0</v>
      </c>
      <c r="AY173" s="213">
        <f>IF('Indicator Date hidden'!AZ174="x","x",$AY$2-'Indicator Date hidden'!AZ174)</f>
        <v>0</v>
      </c>
      <c r="AZ173" s="213">
        <f>IF('Indicator Date hidden'!BA174="x","x",$AZ$2-'Indicator Date hidden'!BA174)</f>
        <v>0</v>
      </c>
      <c r="BA173">
        <f t="shared" si="25"/>
        <v>30</v>
      </c>
      <c r="BB173" s="21">
        <f t="shared" si="26"/>
        <v>0.63829787234042556</v>
      </c>
      <c r="BC173">
        <f t="shared" si="27"/>
        <v>8</v>
      </c>
      <c r="BD173" s="21">
        <f t="shared" si="28"/>
        <v>1.6035271218227041</v>
      </c>
      <c r="BE173" s="283">
        <f t="shared" si="29"/>
        <v>0</v>
      </c>
    </row>
    <row r="174" spans="1:57" x14ac:dyDescent="0.35">
      <c r="A174" t="s">
        <v>8485</v>
      </c>
      <c r="B174" s="213">
        <f>IF('Indicator Date hidden'!C175="x","x",$B$2-'Indicator Date hidden'!C175)</f>
        <v>0</v>
      </c>
      <c r="C174" s="213">
        <f>IF('Indicator Date hidden'!D175="x","x",$C$2-'Indicator Date hidden'!D175)</f>
        <v>0</v>
      </c>
      <c r="D174" s="213">
        <f>IF('Indicator Date hidden'!E175="x","x",$D$2-'Indicator Date hidden'!E175)</f>
        <v>0</v>
      </c>
      <c r="E174" s="213">
        <f>IF('Indicator Date hidden'!F175="x","x",$E$2-'Indicator Date hidden'!F175)</f>
        <v>0</v>
      </c>
      <c r="F174" s="213">
        <f>IF('Indicator Date hidden'!G175="x","x",$F$2-'Indicator Date hidden'!G175)</f>
        <v>0</v>
      </c>
      <c r="G174" s="213">
        <f>IF('Indicator Date hidden'!H175="x","x",$G$2-'Indicator Date hidden'!H175)</f>
        <v>0</v>
      </c>
      <c r="H174" s="213">
        <f>IF('Indicator Date hidden'!I175="x","x",$H$2-'Indicator Date hidden'!I175)</f>
        <v>0</v>
      </c>
      <c r="I174" s="213">
        <f>IF('Indicator Date hidden'!J175="x","x",$I$2-'Indicator Date hidden'!J175)</f>
        <v>0</v>
      </c>
      <c r="J174" s="213">
        <f>IF('Indicator Date hidden'!K175="x","x",$J$2-'Indicator Date hidden'!K175)</f>
        <v>0</v>
      </c>
      <c r="K174" s="213">
        <f>IF('Indicator Date hidden'!L175="x","x",$K$2-'Indicator Date hidden'!L175)</f>
        <v>0</v>
      </c>
      <c r="L174" s="213">
        <f>IF('Indicator Date hidden'!M175="x","x",$L$2-'Indicator Date hidden'!M175)</f>
        <v>0</v>
      </c>
      <c r="M174" s="213">
        <f>IF('Indicator Date hidden'!N175="x","x",$M$2-'Indicator Date hidden'!N175)</f>
        <v>0</v>
      </c>
      <c r="N174" s="213">
        <f>IF('Indicator Date hidden'!O175="x","x",$N$2-'Indicator Date hidden'!O175)</f>
        <v>0</v>
      </c>
      <c r="O174" s="213">
        <f>IF('Indicator Date hidden'!P175="x","x",$O$2-'Indicator Date hidden'!P175)</f>
        <v>0</v>
      </c>
      <c r="P174" s="213">
        <f>IF('Indicator Date hidden'!Q175="x","x",$P$2-'Indicator Date hidden'!Q175)</f>
        <v>0</v>
      </c>
      <c r="Q174" s="213">
        <f>IF('Indicator Date hidden'!R175="x","x",$Q$2-'Indicator Date hidden'!R175)</f>
        <v>0</v>
      </c>
      <c r="R174" s="213">
        <f>IF('Indicator Date hidden'!S175="x","x",$R$2-'Indicator Date hidden'!S175)</f>
        <v>0</v>
      </c>
      <c r="S174" s="213">
        <f>IF('Indicator Date hidden'!T175="x","x",$S$2-'Indicator Date hidden'!T175)</f>
        <v>0</v>
      </c>
      <c r="T174" s="213">
        <f>IF('Indicator Date hidden'!U175="x","x",$T$2-'Indicator Date hidden'!U175)</f>
        <v>0</v>
      </c>
      <c r="U174" s="213">
        <f>IF('Indicator Date hidden'!V175="x","x",$U$2-'Indicator Date hidden'!V175)</f>
        <v>0</v>
      </c>
      <c r="V174" s="213">
        <f>IF('Indicator Date hidden'!W175="x","x",$V$2-'Indicator Date hidden'!W175)</f>
        <v>0</v>
      </c>
      <c r="W174" s="213">
        <f>IF('Indicator Date hidden'!X175="x","x",$W$2-'Indicator Date hidden'!X175)</f>
        <v>0</v>
      </c>
      <c r="X174" s="213">
        <f>IF('Indicator Date hidden'!Y175="x","x",$X$2-'Indicator Date hidden'!Y175)</f>
        <v>4</v>
      </c>
      <c r="Y174" s="213">
        <f>IF('Indicator Date hidden'!Z175="x","x",$Y$2-'Indicator Date hidden'!Z175)</f>
        <v>0</v>
      </c>
      <c r="Z174" s="213">
        <f>IF('Indicator Date hidden'!AA175="x","x",$Z$2-'Indicator Date hidden'!AA175)</f>
        <v>0</v>
      </c>
      <c r="AA174" s="213">
        <f>IF('Indicator Date hidden'!AB175="x","x",$AA$2-'Indicator Date hidden'!AB175)</f>
        <v>0</v>
      </c>
      <c r="AB174" s="213">
        <f>IF('Indicator Date hidden'!AC175="x","x",$AB$2-'Indicator Date hidden'!AC175)</f>
        <v>0</v>
      </c>
      <c r="AC174" s="213">
        <f>IF('Indicator Date hidden'!AD175="x","x",$AC$2-'Indicator Date hidden'!AD175)</f>
        <v>0</v>
      </c>
      <c r="AD174" s="213">
        <f>IF('Indicator Date hidden'!AE175="x","x",$AD$2-'Indicator Date hidden'!AE175)</f>
        <v>0</v>
      </c>
      <c r="AE174" s="213">
        <f>IF('Indicator Date hidden'!AF175="x","x",$AE$2-'Indicator Date hidden'!AF175)</f>
        <v>0</v>
      </c>
      <c r="AF174" s="213">
        <f>IF('Indicator Date hidden'!AG175="x","x",$AF$2-'Indicator Date hidden'!AG175)</f>
        <v>2</v>
      </c>
      <c r="AG174" s="213">
        <f>IF('Indicator Date hidden'!AH175="x","x",$AG$2-'Indicator Date hidden'!AH175)</f>
        <v>0</v>
      </c>
      <c r="AH174" s="213">
        <f>IF('Indicator Date hidden'!AI175="x","x",$AH$2-'Indicator Date hidden'!AI175)</f>
        <v>0</v>
      </c>
      <c r="AI174" s="213">
        <f>IF('Indicator Date hidden'!AJ175="x","x",$AI$2-'Indicator Date hidden'!AJ175)</f>
        <v>0</v>
      </c>
      <c r="AJ174" s="213">
        <f>IF('Indicator Date hidden'!AK175="x","x",$AJ$2-'Indicator Date hidden'!AK175)</f>
        <v>1</v>
      </c>
      <c r="AK174" s="213">
        <f>IF('Indicator Date hidden'!AL175="x","x",$AK$2-'Indicator Date hidden'!AL175)</f>
        <v>1</v>
      </c>
      <c r="AL174" s="213">
        <f>IF('Indicator Date hidden'!AM175="x","x",$AL$2-'Indicator Date hidden'!AM175)</f>
        <v>0</v>
      </c>
      <c r="AM174" s="213">
        <f>IF('Indicator Date hidden'!AN175="x","x",$AM$2-'Indicator Date hidden'!AN175)</f>
        <v>0</v>
      </c>
      <c r="AN174" s="213">
        <f>IF('Indicator Date hidden'!AO175="x","x",$AN$2-'Indicator Date hidden'!AO175)</f>
        <v>0</v>
      </c>
      <c r="AO174" s="213">
        <f>IF('Indicator Date hidden'!AP175="x","x",$AO$2-'Indicator Date hidden'!AP175)</f>
        <v>0</v>
      </c>
      <c r="AP174" s="213">
        <f>IF('Indicator Date hidden'!AQ175="x","x",$AP$2-'Indicator Date hidden'!AQ175)</f>
        <v>0</v>
      </c>
      <c r="AQ174" s="213">
        <f>IF('Indicator Date hidden'!AR175="x","x",$AQ$2-'Indicator Date hidden'!AR175)</f>
        <v>0</v>
      </c>
      <c r="AR174" s="213">
        <f>IF('Indicator Date hidden'!AS175="x","x",$AR$2-'Indicator Date hidden'!AS175)</f>
        <v>0</v>
      </c>
      <c r="AS174" s="213">
        <f>IF('Indicator Date hidden'!AT175="x","x",$AS$2-'Indicator Date hidden'!AT175)</f>
        <v>0</v>
      </c>
      <c r="AT174" s="213">
        <f>IF('Indicator Date hidden'!AU175="x","x",$AT$2-'Indicator Date hidden'!AU175)</f>
        <v>0</v>
      </c>
      <c r="AU174" s="213">
        <f>IF('Indicator Date hidden'!AV175="x","x",$AU$2-'Indicator Date hidden'!AV175)</f>
        <v>3</v>
      </c>
      <c r="AV174" s="213">
        <f>IF('Indicator Date hidden'!AW175="x","x",$AV$2-'Indicator Date hidden'!AW175)</f>
        <v>0</v>
      </c>
      <c r="AW174" s="213">
        <f>IF('Indicator Date hidden'!AX175="x","x",$AW$2-'Indicator Date hidden'!AX175)</f>
        <v>0</v>
      </c>
      <c r="AX174" s="213">
        <f>IF('Indicator Date hidden'!AY175="x","x",$AX$2-'Indicator Date hidden'!AY175)</f>
        <v>0</v>
      </c>
      <c r="AY174" s="213">
        <f>IF('Indicator Date hidden'!AZ175="x","x",$AY$2-'Indicator Date hidden'!AZ175)</f>
        <v>0</v>
      </c>
      <c r="AZ174" s="213">
        <f>IF('Indicator Date hidden'!BA175="x","x",$AZ$2-'Indicator Date hidden'!BA175)</f>
        <v>0</v>
      </c>
      <c r="BA174">
        <f t="shared" si="25"/>
        <v>11</v>
      </c>
      <c r="BB174" s="21">
        <f t="shared" si="26"/>
        <v>0.21568627450980393</v>
      </c>
      <c r="BC174">
        <f t="shared" si="27"/>
        <v>5</v>
      </c>
      <c r="BD174" s="21">
        <f t="shared" si="28"/>
        <v>0.74921463429579604</v>
      </c>
      <c r="BE174" s="283">
        <f t="shared" si="29"/>
        <v>0</v>
      </c>
    </row>
    <row r="175" spans="1:57" x14ac:dyDescent="0.35">
      <c r="A175" t="s">
        <v>8493</v>
      </c>
      <c r="B175" s="213">
        <f>IF('Indicator Date hidden'!C176="x","x",$B$2-'Indicator Date hidden'!C176)</f>
        <v>0</v>
      </c>
      <c r="C175" s="213">
        <f>IF('Indicator Date hidden'!D176="x","x",$C$2-'Indicator Date hidden'!D176)</f>
        <v>0</v>
      </c>
      <c r="D175" s="213">
        <f>IF('Indicator Date hidden'!E176="x","x",$D$2-'Indicator Date hidden'!E176)</f>
        <v>0</v>
      </c>
      <c r="E175" s="213">
        <f>IF('Indicator Date hidden'!F176="x","x",$E$2-'Indicator Date hidden'!F176)</f>
        <v>0</v>
      </c>
      <c r="F175" s="213">
        <f>IF('Indicator Date hidden'!G176="x","x",$F$2-'Indicator Date hidden'!G176)</f>
        <v>0</v>
      </c>
      <c r="G175" s="213">
        <f>IF('Indicator Date hidden'!H176="x","x",$G$2-'Indicator Date hidden'!H176)</f>
        <v>0</v>
      </c>
      <c r="H175" s="213">
        <f>IF('Indicator Date hidden'!I176="x","x",$H$2-'Indicator Date hidden'!I176)</f>
        <v>0</v>
      </c>
      <c r="I175" s="213">
        <f>IF('Indicator Date hidden'!J176="x","x",$I$2-'Indicator Date hidden'!J176)</f>
        <v>0</v>
      </c>
      <c r="J175" s="213">
        <f>IF('Indicator Date hidden'!K176="x","x",$J$2-'Indicator Date hidden'!K176)</f>
        <v>0</v>
      </c>
      <c r="K175" s="213">
        <f>IF('Indicator Date hidden'!L176="x","x",$K$2-'Indicator Date hidden'!L176)</f>
        <v>0</v>
      </c>
      <c r="L175" s="213">
        <f>IF('Indicator Date hidden'!M176="x","x",$L$2-'Indicator Date hidden'!M176)</f>
        <v>0</v>
      </c>
      <c r="M175" s="213">
        <f>IF('Indicator Date hidden'!N176="x","x",$M$2-'Indicator Date hidden'!N176)</f>
        <v>0</v>
      </c>
      <c r="N175" s="213">
        <f>IF('Indicator Date hidden'!O176="x","x",$N$2-'Indicator Date hidden'!O176)</f>
        <v>0</v>
      </c>
      <c r="O175" s="213">
        <f>IF('Indicator Date hidden'!P176="x","x",$O$2-'Indicator Date hidden'!P176)</f>
        <v>0</v>
      </c>
      <c r="P175" s="213">
        <f>IF('Indicator Date hidden'!Q176="x","x",$P$2-'Indicator Date hidden'!Q176)</f>
        <v>0</v>
      </c>
      <c r="Q175" s="213" t="str">
        <f>IF('Indicator Date hidden'!R176="x","x",$Q$2-'Indicator Date hidden'!R176)</f>
        <v>x</v>
      </c>
      <c r="R175" s="213">
        <f>IF('Indicator Date hidden'!S176="x","x",$R$2-'Indicator Date hidden'!S176)</f>
        <v>0</v>
      </c>
      <c r="S175" s="213">
        <f>IF('Indicator Date hidden'!T176="x","x",$S$2-'Indicator Date hidden'!T176)</f>
        <v>0</v>
      </c>
      <c r="T175" s="213">
        <f>IF('Indicator Date hidden'!U176="x","x",$T$2-'Indicator Date hidden'!U176)</f>
        <v>0</v>
      </c>
      <c r="U175" s="213">
        <f>IF('Indicator Date hidden'!V176="x","x",$U$2-'Indicator Date hidden'!V176)</f>
        <v>0</v>
      </c>
      <c r="V175" s="213">
        <f>IF('Indicator Date hidden'!W176="x","x",$V$2-'Indicator Date hidden'!W176)</f>
        <v>0</v>
      </c>
      <c r="W175" s="213">
        <f>IF('Indicator Date hidden'!X176="x","x",$W$2-'Indicator Date hidden'!X176)</f>
        <v>2</v>
      </c>
      <c r="X175" s="213">
        <f>IF('Indicator Date hidden'!Y176="x","x",$X$2-'Indicator Date hidden'!Y176)</f>
        <v>4</v>
      </c>
      <c r="Y175" s="213">
        <f>IF('Indicator Date hidden'!Z176="x","x",$Y$2-'Indicator Date hidden'!Z176)</f>
        <v>0</v>
      </c>
      <c r="Z175" s="213">
        <f>IF('Indicator Date hidden'!AA176="x","x",$Z$2-'Indicator Date hidden'!AA176)</f>
        <v>0</v>
      </c>
      <c r="AA175" s="213" t="str">
        <f>IF('Indicator Date hidden'!AB176="x","x",$AA$2-'Indicator Date hidden'!AB176)</f>
        <v>x</v>
      </c>
      <c r="AB175" s="213">
        <f>IF('Indicator Date hidden'!AC176="x","x",$AB$2-'Indicator Date hidden'!AC176)</f>
        <v>0</v>
      </c>
      <c r="AC175" s="213">
        <f>IF('Indicator Date hidden'!AD176="x","x",$AC$2-'Indicator Date hidden'!AD176)</f>
        <v>0</v>
      </c>
      <c r="AD175" s="213" t="str">
        <f>IF('Indicator Date hidden'!AE176="x","x",$AD$2-'Indicator Date hidden'!AE176)</f>
        <v>x</v>
      </c>
      <c r="AE175" s="213">
        <f>IF('Indicator Date hidden'!AF176="x","x",$AE$2-'Indicator Date hidden'!AF176)</f>
        <v>0</v>
      </c>
      <c r="AF175" s="213">
        <f>IF('Indicator Date hidden'!AG176="x","x",$AF$2-'Indicator Date hidden'!AG176)</f>
        <v>4</v>
      </c>
      <c r="AG175" s="213">
        <f>IF('Indicator Date hidden'!AH176="x","x",$AG$2-'Indicator Date hidden'!AH176)</f>
        <v>0</v>
      </c>
      <c r="AH175" s="213">
        <f>IF('Indicator Date hidden'!AI176="x","x",$AH$2-'Indicator Date hidden'!AI176)</f>
        <v>0</v>
      </c>
      <c r="AI175" s="213">
        <f>IF('Indicator Date hidden'!AJ176="x","x",$AI$2-'Indicator Date hidden'!AJ176)</f>
        <v>0</v>
      </c>
      <c r="AJ175" s="213" t="str">
        <f>IF('Indicator Date hidden'!AK176="x","x",$AJ$2-'Indicator Date hidden'!AK176)</f>
        <v>x</v>
      </c>
      <c r="AK175" s="213">
        <f>IF('Indicator Date hidden'!AL176="x","x",$AK$2-'Indicator Date hidden'!AL176)</f>
        <v>1</v>
      </c>
      <c r="AL175" s="213">
        <f>IF('Indicator Date hidden'!AM176="x","x",$AL$2-'Indicator Date hidden'!AM176)</f>
        <v>0</v>
      </c>
      <c r="AM175" s="213">
        <f>IF('Indicator Date hidden'!AN176="x","x",$AM$2-'Indicator Date hidden'!AN176)</f>
        <v>0</v>
      </c>
      <c r="AN175" s="213">
        <f>IF('Indicator Date hidden'!AO176="x","x",$AN$2-'Indicator Date hidden'!AO176)</f>
        <v>0</v>
      </c>
      <c r="AO175" s="213" t="str">
        <f>IF('Indicator Date hidden'!AP176="x","x",$AO$2-'Indicator Date hidden'!AP176)</f>
        <v>x</v>
      </c>
      <c r="AP175" s="213" t="str">
        <f>IF('Indicator Date hidden'!AQ176="x","x",$AP$2-'Indicator Date hidden'!AQ176)</f>
        <v>x</v>
      </c>
      <c r="AQ175" s="213">
        <f>IF('Indicator Date hidden'!AR176="x","x",$AQ$2-'Indicator Date hidden'!AR176)</f>
        <v>4</v>
      </c>
      <c r="AR175" s="213">
        <f>IF('Indicator Date hidden'!AS176="x","x",$AR$2-'Indicator Date hidden'!AS176)</f>
        <v>0</v>
      </c>
      <c r="AS175" s="213" t="str">
        <f>IF('Indicator Date hidden'!AT176="x","x",$AS$2-'Indicator Date hidden'!AT176)</f>
        <v>x</v>
      </c>
      <c r="AT175" s="213">
        <f>IF('Indicator Date hidden'!AU176="x","x",$AT$2-'Indicator Date hidden'!AU176)</f>
        <v>0</v>
      </c>
      <c r="AU175" s="213">
        <f>IF('Indicator Date hidden'!AV176="x","x",$AU$2-'Indicator Date hidden'!AV176)</f>
        <v>3</v>
      </c>
      <c r="AV175" s="213">
        <f>IF('Indicator Date hidden'!AW176="x","x",$AV$2-'Indicator Date hidden'!AW176)</f>
        <v>0</v>
      </c>
      <c r="AW175" s="213">
        <f>IF('Indicator Date hidden'!AX176="x","x",$AW$2-'Indicator Date hidden'!AX176)</f>
        <v>0</v>
      </c>
      <c r="AX175" s="213">
        <f>IF('Indicator Date hidden'!AY176="x","x",$AX$2-'Indicator Date hidden'!AY176)</f>
        <v>0</v>
      </c>
      <c r="AY175" s="213">
        <f>IF('Indicator Date hidden'!AZ176="x","x",$AY$2-'Indicator Date hidden'!AZ176)</f>
        <v>0</v>
      </c>
      <c r="AZ175" s="213">
        <f>IF('Indicator Date hidden'!BA176="x","x",$AZ$2-'Indicator Date hidden'!BA176)</f>
        <v>0</v>
      </c>
      <c r="BA175">
        <f t="shared" si="25"/>
        <v>18</v>
      </c>
      <c r="BB175" s="21">
        <f t="shared" si="26"/>
        <v>0.40909090909090912</v>
      </c>
      <c r="BC175">
        <f t="shared" si="27"/>
        <v>6</v>
      </c>
      <c r="BD175" s="21">
        <f t="shared" si="28"/>
        <v>1.1143318792846604</v>
      </c>
      <c r="BE175" s="283">
        <f t="shared" si="29"/>
        <v>0</v>
      </c>
    </row>
    <row r="176" spans="1:57" x14ac:dyDescent="0.35">
      <c r="A176" t="s">
        <v>8494</v>
      </c>
      <c r="B176" s="213">
        <f>IF('Indicator Date hidden'!C177="x","x",$B$2-'Indicator Date hidden'!C177)</f>
        <v>0</v>
      </c>
      <c r="C176" s="213">
        <f>IF('Indicator Date hidden'!D177="x","x",$C$2-'Indicator Date hidden'!D177)</f>
        <v>0</v>
      </c>
      <c r="D176" s="213">
        <f>IF('Indicator Date hidden'!E177="x","x",$D$2-'Indicator Date hidden'!E177)</f>
        <v>0</v>
      </c>
      <c r="E176" s="213">
        <f>IF('Indicator Date hidden'!F177="x","x",$E$2-'Indicator Date hidden'!F177)</f>
        <v>0</v>
      </c>
      <c r="F176" s="213">
        <f>IF('Indicator Date hidden'!G177="x","x",$F$2-'Indicator Date hidden'!G177)</f>
        <v>0</v>
      </c>
      <c r="G176" s="213">
        <f>IF('Indicator Date hidden'!H177="x","x",$G$2-'Indicator Date hidden'!H177)</f>
        <v>0</v>
      </c>
      <c r="H176" s="213">
        <f>IF('Indicator Date hidden'!I177="x","x",$H$2-'Indicator Date hidden'!I177)</f>
        <v>0</v>
      </c>
      <c r="I176" s="213">
        <f>IF('Indicator Date hidden'!J177="x","x",$I$2-'Indicator Date hidden'!J177)</f>
        <v>0</v>
      </c>
      <c r="J176" s="213">
        <f>IF('Indicator Date hidden'!K177="x","x",$J$2-'Indicator Date hidden'!K177)</f>
        <v>0</v>
      </c>
      <c r="K176" s="213">
        <f>IF('Indicator Date hidden'!L177="x","x",$K$2-'Indicator Date hidden'!L177)</f>
        <v>0</v>
      </c>
      <c r="L176" s="213">
        <f>IF('Indicator Date hidden'!M177="x","x",$L$2-'Indicator Date hidden'!M177)</f>
        <v>0</v>
      </c>
      <c r="M176" s="213">
        <f>IF('Indicator Date hidden'!N177="x","x",$M$2-'Indicator Date hidden'!N177)</f>
        <v>0</v>
      </c>
      <c r="N176" s="213">
        <f>IF('Indicator Date hidden'!O177="x","x",$N$2-'Indicator Date hidden'!O177)</f>
        <v>0</v>
      </c>
      <c r="O176" s="213">
        <f>IF('Indicator Date hidden'!P177="x","x",$O$2-'Indicator Date hidden'!P177)</f>
        <v>0</v>
      </c>
      <c r="P176" s="213">
        <f>IF('Indicator Date hidden'!Q177="x","x",$P$2-'Indicator Date hidden'!Q177)</f>
        <v>0</v>
      </c>
      <c r="Q176" s="213">
        <f>IF('Indicator Date hidden'!R177="x","x",$Q$2-'Indicator Date hidden'!R177)</f>
        <v>8</v>
      </c>
      <c r="R176" s="213">
        <f>IF('Indicator Date hidden'!S177="x","x",$R$2-'Indicator Date hidden'!S177)</f>
        <v>0</v>
      </c>
      <c r="S176" s="213">
        <f>IF('Indicator Date hidden'!T177="x","x",$S$2-'Indicator Date hidden'!T177)</f>
        <v>0</v>
      </c>
      <c r="T176" s="213">
        <f>IF('Indicator Date hidden'!U177="x","x",$T$2-'Indicator Date hidden'!U177)</f>
        <v>0</v>
      </c>
      <c r="U176" s="213" t="str">
        <f>IF('Indicator Date hidden'!V177="x","x",$U$2-'Indicator Date hidden'!V177)</f>
        <v>x</v>
      </c>
      <c r="V176" s="213">
        <f>IF('Indicator Date hidden'!W177="x","x",$V$2-'Indicator Date hidden'!W177)</f>
        <v>0</v>
      </c>
      <c r="W176" s="213" t="str">
        <f>IF('Indicator Date hidden'!X177="x","x",$W$2-'Indicator Date hidden'!X177)</f>
        <v>x</v>
      </c>
      <c r="X176" s="213">
        <f>IF('Indicator Date hidden'!Y177="x","x",$X$2-'Indicator Date hidden'!Y177)</f>
        <v>4</v>
      </c>
      <c r="Y176" s="213">
        <f>IF('Indicator Date hidden'!Z177="x","x",$Y$2-'Indicator Date hidden'!Z177)</f>
        <v>0</v>
      </c>
      <c r="Z176" s="213">
        <f>IF('Indicator Date hidden'!AA177="x","x",$Z$2-'Indicator Date hidden'!AA177)</f>
        <v>0</v>
      </c>
      <c r="AA176" s="213">
        <f>IF('Indicator Date hidden'!AB177="x","x",$AA$2-'Indicator Date hidden'!AB177)</f>
        <v>1</v>
      </c>
      <c r="AB176" s="213">
        <f>IF('Indicator Date hidden'!AC177="x","x",$AB$2-'Indicator Date hidden'!AC177)</f>
        <v>0</v>
      </c>
      <c r="AC176" s="213">
        <f>IF('Indicator Date hidden'!AD177="x","x",$AC$2-'Indicator Date hidden'!AD177)</f>
        <v>0</v>
      </c>
      <c r="AD176" s="213" t="str">
        <f>IF('Indicator Date hidden'!AE177="x","x",$AD$2-'Indicator Date hidden'!AE177)</f>
        <v>x</v>
      </c>
      <c r="AE176" s="213">
        <f>IF('Indicator Date hidden'!AF177="x","x",$AE$2-'Indicator Date hidden'!AF177)</f>
        <v>0</v>
      </c>
      <c r="AF176" s="213" t="str">
        <f>IF('Indicator Date hidden'!AG177="x","x",$AF$2-'Indicator Date hidden'!AG177)</f>
        <v>x</v>
      </c>
      <c r="AG176" s="213">
        <f>IF('Indicator Date hidden'!AH177="x","x",$AG$2-'Indicator Date hidden'!AH177)</f>
        <v>0</v>
      </c>
      <c r="AH176" s="213">
        <f>IF('Indicator Date hidden'!AI177="x","x",$AH$2-'Indicator Date hidden'!AI177)</f>
        <v>0</v>
      </c>
      <c r="AI176" s="213">
        <f>IF('Indicator Date hidden'!AJ177="x","x",$AI$2-'Indicator Date hidden'!AJ177)</f>
        <v>0</v>
      </c>
      <c r="AJ176" s="213" t="str">
        <f>IF('Indicator Date hidden'!AK177="x","x",$AJ$2-'Indicator Date hidden'!AK177)</f>
        <v>x</v>
      </c>
      <c r="AK176" s="213">
        <f>IF('Indicator Date hidden'!AL177="x","x",$AK$2-'Indicator Date hidden'!AL177)</f>
        <v>1</v>
      </c>
      <c r="AL176" s="213">
        <f>IF('Indicator Date hidden'!AM177="x","x",$AL$2-'Indicator Date hidden'!AM177)</f>
        <v>0</v>
      </c>
      <c r="AM176" s="213">
        <f>IF('Indicator Date hidden'!AN177="x","x",$AM$2-'Indicator Date hidden'!AN177)</f>
        <v>0</v>
      </c>
      <c r="AN176" s="213">
        <f>IF('Indicator Date hidden'!AO177="x","x",$AN$2-'Indicator Date hidden'!AO177)</f>
        <v>0</v>
      </c>
      <c r="AO176" s="213">
        <f>IF('Indicator Date hidden'!AP177="x","x",$AO$2-'Indicator Date hidden'!AP177)</f>
        <v>1</v>
      </c>
      <c r="AP176" s="213">
        <f>IF('Indicator Date hidden'!AQ177="x","x",$AP$2-'Indicator Date hidden'!AQ177)</f>
        <v>1</v>
      </c>
      <c r="AQ176" s="213">
        <f>IF('Indicator Date hidden'!AR177="x","x",$AQ$2-'Indicator Date hidden'!AR177)</f>
        <v>4</v>
      </c>
      <c r="AR176" s="213">
        <f>IF('Indicator Date hidden'!AS177="x","x",$AR$2-'Indicator Date hidden'!AS177)</f>
        <v>0</v>
      </c>
      <c r="AS176" s="213">
        <f>IF('Indicator Date hidden'!AT177="x","x",$AS$2-'Indicator Date hidden'!AT177)</f>
        <v>0</v>
      </c>
      <c r="AT176" s="213">
        <f>IF('Indicator Date hidden'!AU177="x","x",$AT$2-'Indicator Date hidden'!AU177)</f>
        <v>0</v>
      </c>
      <c r="AU176" s="213">
        <f>IF('Indicator Date hidden'!AV177="x","x",$AU$2-'Indicator Date hidden'!AV177)</f>
        <v>1</v>
      </c>
      <c r="AV176" s="213">
        <f>IF('Indicator Date hidden'!AW177="x","x",$AV$2-'Indicator Date hidden'!AW177)</f>
        <v>0</v>
      </c>
      <c r="AW176" s="213">
        <f>IF('Indicator Date hidden'!AX177="x","x",$AW$2-'Indicator Date hidden'!AX177)</f>
        <v>0</v>
      </c>
      <c r="AX176" s="213">
        <f>IF('Indicator Date hidden'!AY177="x","x",$AX$2-'Indicator Date hidden'!AY177)</f>
        <v>0</v>
      </c>
      <c r="AY176" s="213">
        <f>IF('Indicator Date hidden'!AZ177="x","x",$AY$2-'Indicator Date hidden'!AZ177)</f>
        <v>0</v>
      </c>
      <c r="AZ176" s="213">
        <f>IF('Indicator Date hidden'!BA177="x","x",$AZ$2-'Indicator Date hidden'!BA177)</f>
        <v>0</v>
      </c>
      <c r="BA176">
        <f t="shared" si="25"/>
        <v>21</v>
      </c>
      <c r="BB176" s="21">
        <f t="shared" si="26"/>
        <v>0.45652173913043476</v>
      </c>
      <c r="BC176">
        <f t="shared" si="27"/>
        <v>8</v>
      </c>
      <c r="BD176" s="21">
        <f t="shared" si="28"/>
        <v>1.4096950292933457</v>
      </c>
      <c r="BE176" s="283">
        <f t="shared" si="29"/>
        <v>0</v>
      </c>
    </row>
    <row r="177" spans="1:57" x14ac:dyDescent="0.35">
      <c r="A177" t="s">
        <v>8495</v>
      </c>
      <c r="B177" s="213">
        <f>IF('Indicator Date hidden'!C178="x","x",$B$2-'Indicator Date hidden'!C178)</f>
        <v>0</v>
      </c>
      <c r="C177" s="213">
        <f>IF('Indicator Date hidden'!D178="x","x",$C$2-'Indicator Date hidden'!D178)</f>
        <v>0</v>
      </c>
      <c r="D177" s="213">
        <f>IF('Indicator Date hidden'!E178="x","x",$D$2-'Indicator Date hidden'!E178)</f>
        <v>0</v>
      </c>
      <c r="E177" s="213">
        <f>IF('Indicator Date hidden'!F178="x","x",$E$2-'Indicator Date hidden'!F178)</f>
        <v>0</v>
      </c>
      <c r="F177" s="213">
        <f>IF('Indicator Date hidden'!G178="x","x",$F$2-'Indicator Date hidden'!G178)</f>
        <v>0</v>
      </c>
      <c r="G177" s="213">
        <f>IF('Indicator Date hidden'!H178="x","x",$G$2-'Indicator Date hidden'!H178)</f>
        <v>0</v>
      </c>
      <c r="H177" s="213">
        <f>IF('Indicator Date hidden'!I178="x","x",$H$2-'Indicator Date hidden'!I178)</f>
        <v>0</v>
      </c>
      <c r="I177" s="213">
        <f>IF('Indicator Date hidden'!J178="x","x",$I$2-'Indicator Date hidden'!J178)</f>
        <v>0</v>
      </c>
      <c r="J177" s="213">
        <f>IF('Indicator Date hidden'!K178="x","x",$J$2-'Indicator Date hidden'!K178)</f>
        <v>0</v>
      </c>
      <c r="K177" s="213">
        <f>IF('Indicator Date hidden'!L178="x","x",$K$2-'Indicator Date hidden'!L178)</f>
        <v>0</v>
      </c>
      <c r="L177" s="213">
        <f>IF('Indicator Date hidden'!M178="x","x",$L$2-'Indicator Date hidden'!M178)</f>
        <v>0</v>
      </c>
      <c r="M177" s="213">
        <f>IF('Indicator Date hidden'!N178="x","x",$M$2-'Indicator Date hidden'!N178)</f>
        <v>0</v>
      </c>
      <c r="N177" s="213">
        <f>IF('Indicator Date hidden'!O178="x","x",$N$2-'Indicator Date hidden'!O178)</f>
        <v>0</v>
      </c>
      <c r="O177" s="213">
        <f>IF('Indicator Date hidden'!P178="x","x",$O$2-'Indicator Date hidden'!P178)</f>
        <v>0</v>
      </c>
      <c r="P177" s="213">
        <f>IF('Indicator Date hidden'!Q178="x","x",$P$2-'Indicator Date hidden'!Q178)</f>
        <v>0</v>
      </c>
      <c r="Q177" s="213">
        <f>IF('Indicator Date hidden'!R178="x","x",$Q$2-'Indicator Date hidden'!R178)</f>
        <v>2</v>
      </c>
      <c r="R177" s="213">
        <f>IF('Indicator Date hidden'!S178="x","x",$R$2-'Indicator Date hidden'!S178)</f>
        <v>0</v>
      </c>
      <c r="S177" s="213">
        <f>IF('Indicator Date hidden'!T178="x","x",$S$2-'Indicator Date hidden'!T178)</f>
        <v>0</v>
      </c>
      <c r="T177" s="213">
        <f>IF('Indicator Date hidden'!U178="x","x",$T$2-'Indicator Date hidden'!U178)</f>
        <v>0</v>
      </c>
      <c r="U177" s="213">
        <f>IF('Indicator Date hidden'!V178="x","x",$U$2-'Indicator Date hidden'!V178)</f>
        <v>0</v>
      </c>
      <c r="V177" s="213">
        <f>IF('Indicator Date hidden'!W178="x","x",$V$2-'Indicator Date hidden'!W178)</f>
        <v>0</v>
      </c>
      <c r="W177" s="213">
        <f>IF('Indicator Date hidden'!X178="x","x",$W$2-'Indicator Date hidden'!X178)</f>
        <v>2</v>
      </c>
      <c r="X177" s="213">
        <f>IF('Indicator Date hidden'!Y178="x","x",$X$2-'Indicator Date hidden'!Y178)</f>
        <v>4</v>
      </c>
      <c r="Y177" s="213">
        <f>IF('Indicator Date hidden'!Z178="x","x",$Y$2-'Indicator Date hidden'!Z178)</f>
        <v>0</v>
      </c>
      <c r="Z177" s="213">
        <f>IF('Indicator Date hidden'!AA178="x","x",$Z$2-'Indicator Date hidden'!AA178)</f>
        <v>0</v>
      </c>
      <c r="AA177" s="213">
        <f>IF('Indicator Date hidden'!AB178="x","x",$AA$2-'Indicator Date hidden'!AB178)</f>
        <v>0</v>
      </c>
      <c r="AB177" s="213">
        <f>IF('Indicator Date hidden'!AC178="x","x",$AB$2-'Indicator Date hidden'!AC178)</f>
        <v>0</v>
      </c>
      <c r="AC177" s="213">
        <f>IF('Indicator Date hidden'!AD178="x","x",$AC$2-'Indicator Date hidden'!AD178)</f>
        <v>0</v>
      </c>
      <c r="AD177" s="213" t="str">
        <f>IF('Indicator Date hidden'!AE178="x","x",$AD$2-'Indicator Date hidden'!AE178)</f>
        <v>x</v>
      </c>
      <c r="AE177" s="213">
        <f>IF('Indicator Date hidden'!AF178="x","x",$AE$2-'Indicator Date hidden'!AF178)</f>
        <v>0</v>
      </c>
      <c r="AF177" s="213">
        <f>IF('Indicator Date hidden'!AG178="x","x",$AF$2-'Indicator Date hidden'!AG178)</f>
        <v>3</v>
      </c>
      <c r="AG177" s="213">
        <f>IF('Indicator Date hidden'!AH178="x","x",$AG$2-'Indicator Date hidden'!AH178)</f>
        <v>0</v>
      </c>
      <c r="AH177" s="213">
        <f>IF('Indicator Date hidden'!AI178="x","x",$AH$2-'Indicator Date hidden'!AI178)</f>
        <v>0</v>
      </c>
      <c r="AI177" s="213">
        <f>IF('Indicator Date hidden'!AJ178="x","x",$AI$2-'Indicator Date hidden'!AJ178)</f>
        <v>0</v>
      </c>
      <c r="AJ177" s="213" t="str">
        <f>IF('Indicator Date hidden'!AK178="x","x",$AJ$2-'Indicator Date hidden'!AK178)</f>
        <v>x</v>
      </c>
      <c r="AK177" s="213">
        <f>IF('Indicator Date hidden'!AL178="x","x",$AK$2-'Indicator Date hidden'!AL178)</f>
        <v>1</v>
      </c>
      <c r="AL177" s="213">
        <f>IF('Indicator Date hidden'!AM178="x","x",$AL$2-'Indicator Date hidden'!AM178)</f>
        <v>0</v>
      </c>
      <c r="AM177" s="213">
        <f>IF('Indicator Date hidden'!AN178="x","x",$AM$2-'Indicator Date hidden'!AN178)</f>
        <v>0</v>
      </c>
      <c r="AN177" s="213">
        <f>IF('Indicator Date hidden'!AO178="x","x",$AN$2-'Indicator Date hidden'!AO178)</f>
        <v>0</v>
      </c>
      <c r="AO177" s="213">
        <f>IF('Indicator Date hidden'!AP178="x","x",$AO$2-'Indicator Date hidden'!AP178)</f>
        <v>0</v>
      </c>
      <c r="AP177" s="213">
        <f>IF('Indicator Date hidden'!AQ178="x","x",$AP$2-'Indicator Date hidden'!AQ178)</f>
        <v>0</v>
      </c>
      <c r="AQ177" s="213">
        <f>IF('Indicator Date hidden'!AR178="x","x",$AQ$2-'Indicator Date hidden'!AR178)</f>
        <v>4</v>
      </c>
      <c r="AR177" s="213">
        <f>IF('Indicator Date hidden'!AS178="x","x",$AR$2-'Indicator Date hidden'!AS178)</f>
        <v>0</v>
      </c>
      <c r="AS177" s="213">
        <f>IF('Indicator Date hidden'!AT178="x","x",$AS$2-'Indicator Date hidden'!AT178)</f>
        <v>0</v>
      </c>
      <c r="AT177" s="213">
        <f>IF('Indicator Date hidden'!AU178="x","x",$AT$2-'Indicator Date hidden'!AU178)</f>
        <v>0</v>
      </c>
      <c r="AU177" s="213">
        <f>IF('Indicator Date hidden'!AV178="x","x",$AU$2-'Indicator Date hidden'!AV178)</f>
        <v>3</v>
      </c>
      <c r="AV177" s="213">
        <f>IF('Indicator Date hidden'!AW178="x","x",$AV$2-'Indicator Date hidden'!AW178)</f>
        <v>0</v>
      </c>
      <c r="AW177" s="213">
        <f>IF('Indicator Date hidden'!AX178="x","x",$AW$2-'Indicator Date hidden'!AX178)</f>
        <v>0</v>
      </c>
      <c r="AX177" s="213">
        <f>IF('Indicator Date hidden'!AY178="x","x",$AX$2-'Indicator Date hidden'!AY178)</f>
        <v>0</v>
      </c>
      <c r="AY177" s="213">
        <f>IF('Indicator Date hidden'!AZ178="x","x",$AY$2-'Indicator Date hidden'!AZ178)</f>
        <v>0</v>
      </c>
      <c r="AZ177" s="213">
        <f>IF('Indicator Date hidden'!BA178="x","x",$AZ$2-'Indicator Date hidden'!BA178)</f>
        <v>0</v>
      </c>
      <c r="BA177">
        <f t="shared" si="25"/>
        <v>19</v>
      </c>
      <c r="BB177" s="21">
        <f t="shared" si="26"/>
        <v>0.38775510204081631</v>
      </c>
      <c r="BC177">
        <f t="shared" si="27"/>
        <v>7</v>
      </c>
      <c r="BD177" s="21">
        <f t="shared" si="28"/>
        <v>1.0265123542823911</v>
      </c>
      <c r="BE177" s="283">
        <f t="shared" si="29"/>
        <v>0</v>
      </c>
    </row>
    <row r="178" spans="1:57" x14ac:dyDescent="0.35">
      <c r="A178" t="s">
        <v>8496</v>
      </c>
      <c r="B178" s="213">
        <f>IF('Indicator Date hidden'!C179="x","x",$B$2-'Indicator Date hidden'!C179)</f>
        <v>0</v>
      </c>
      <c r="C178" s="213">
        <f>IF('Indicator Date hidden'!D179="x","x",$C$2-'Indicator Date hidden'!D179)</f>
        <v>0</v>
      </c>
      <c r="D178" s="213">
        <f>IF('Indicator Date hidden'!E179="x","x",$D$2-'Indicator Date hidden'!E179)</f>
        <v>0</v>
      </c>
      <c r="E178" s="213">
        <f>IF('Indicator Date hidden'!F179="x","x",$E$2-'Indicator Date hidden'!F179)</f>
        <v>0</v>
      </c>
      <c r="F178" s="213">
        <f>IF('Indicator Date hidden'!G179="x","x",$F$2-'Indicator Date hidden'!G179)</f>
        <v>0</v>
      </c>
      <c r="G178" s="213">
        <f>IF('Indicator Date hidden'!H179="x","x",$G$2-'Indicator Date hidden'!H179)</f>
        <v>0</v>
      </c>
      <c r="H178" s="213">
        <f>IF('Indicator Date hidden'!I179="x","x",$H$2-'Indicator Date hidden'!I179)</f>
        <v>0</v>
      </c>
      <c r="I178" s="213">
        <f>IF('Indicator Date hidden'!J179="x","x",$I$2-'Indicator Date hidden'!J179)</f>
        <v>0</v>
      </c>
      <c r="J178" s="213">
        <f>IF('Indicator Date hidden'!K179="x","x",$J$2-'Indicator Date hidden'!K179)</f>
        <v>0</v>
      </c>
      <c r="K178" s="213">
        <f>IF('Indicator Date hidden'!L179="x","x",$K$2-'Indicator Date hidden'!L179)</f>
        <v>0</v>
      </c>
      <c r="L178" s="213">
        <f>IF('Indicator Date hidden'!M179="x","x",$L$2-'Indicator Date hidden'!M179)</f>
        <v>0</v>
      </c>
      <c r="M178" s="213">
        <f>IF('Indicator Date hidden'!N179="x","x",$M$2-'Indicator Date hidden'!N179)</f>
        <v>0</v>
      </c>
      <c r="N178" s="213">
        <f>IF('Indicator Date hidden'!O179="x","x",$N$2-'Indicator Date hidden'!O179)</f>
        <v>0</v>
      </c>
      <c r="O178" s="213">
        <f>IF('Indicator Date hidden'!P179="x","x",$O$2-'Indicator Date hidden'!P179)</f>
        <v>0</v>
      </c>
      <c r="P178" s="213">
        <f>IF('Indicator Date hidden'!Q179="x","x",$P$2-'Indicator Date hidden'!Q179)</f>
        <v>0</v>
      </c>
      <c r="Q178" s="213" t="str">
        <f>IF('Indicator Date hidden'!R179="x","x",$Q$2-'Indicator Date hidden'!R179)</f>
        <v>x</v>
      </c>
      <c r="R178" s="213">
        <f>IF('Indicator Date hidden'!S179="x","x",$R$2-'Indicator Date hidden'!S179)</f>
        <v>0</v>
      </c>
      <c r="S178" s="213">
        <f>IF('Indicator Date hidden'!T179="x","x",$S$2-'Indicator Date hidden'!T179)</f>
        <v>0</v>
      </c>
      <c r="T178" s="213">
        <f>IF('Indicator Date hidden'!U179="x","x",$T$2-'Indicator Date hidden'!U179)</f>
        <v>0</v>
      </c>
      <c r="U178" s="213">
        <f>IF('Indicator Date hidden'!V179="x","x",$U$2-'Indicator Date hidden'!V179)</f>
        <v>0</v>
      </c>
      <c r="V178" s="213">
        <f>IF('Indicator Date hidden'!W179="x","x",$V$2-'Indicator Date hidden'!W179)</f>
        <v>0</v>
      </c>
      <c r="W178" s="213">
        <f>IF('Indicator Date hidden'!X179="x","x",$W$2-'Indicator Date hidden'!X179)</f>
        <v>1</v>
      </c>
      <c r="X178" s="213">
        <f>IF('Indicator Date hidden'!Y179="x","x",$X$2-'Indicator Date hidden'!Y179)</f>
        <v>3</v>
      </c>
      <c r="Y178" s="213">
        <f>IF('Indicator Date hidden'!Z179="x","x",$Y$2-'Indicator Date hidden'!Z179)</f>
        <v>0</v>
      </c>
      <c r="Z178" s="213">
        <f>IF('Indicator Date hidden'!AA179="x","x",$Z$2-'Indicator Date hidden'!AA179)</f>
        <v>0</v>
      </c>
      <c r="AA178" s="213" t="str">
        <f>IF('Indicator Date hidden'!AB179="x","x",$AA$2-'Indicator Date hidden'!AB179)</f>
        <v>x</v>
      </c>
      <c r="AB178" s="213">
        <f>IF('Indicator Date hidden'!AC179="x","x",$AB$2-'Indicator Date hidden'!AC179)</f>
        <v>0</v>
      </c>
      <c r="AC178" s="213">
        <f>IF('Indicator Date hidden'!AD179="x","x",$AC$2-'Indicator Date hidden'!AD179)</f>
        <v>0</v>
      </c>
      <c r="AD178" s="213">
        <f>IF('Indicator Date hidden'!AE179="x","x",$AD$2-'Indicator Date hidden'!AE179)</f>
        <v>0</v>
      </c>
      <c r="AE178" s="213">
        <f>IF('Indicator Date hidden'!AF179="x","x",$AE$2-'Indicator Date hidden'!AF179)</f>
        <v>0</v>
      </c>
      <c r="AF178" s="213">
        <f>IF('Indicator Date hidden'!AG179="x","x",$AF$2-'Indicator Date hidden'!AG179)</f>
        <v>1</v>
      </c>
      <c r="AG178" s="213">
        <f>IF('Indicator Date hidden'!AH179="x","x",$AG$2-'Indicator Date hidden'!AH179)</f>
        <v>0</v>
      </c>
      <c r="AH178" s="213">
        <f>IF('Indicator Date hidden'!AI179="x","x",$AH$2-'Indicator Date hidden'!AI179)</f>
        <v>0</v>
      </c>
      <c r="AI178" s="213">
        <f>IF('Indicator Date hidden'!AJ179="x","x",$AI$2-'Indicator Date hidden'!AJ179)</f>
        <v>0</v>
      </c>
      <c r="AJ178" s="213">
        <f>IF('Indicator Date hidden'!AK179="x","x",$AJ$2-'Indicator Date hidden'!AK179)</f>
        <v>1</v>
      </c>
      <c r="AK178" s="213">
        <f>IF('Indicator Date hidden'!AL179="x","x",$AK$2-'Indicator Date hidden'!AL179)</f>
        <v>0</v>
      </c>
      <c r="AL178" s="213">
        <f>IF('Indicator Date hidden'!AM179="x","x",$AL$2-'Indicator Date hidden'!AM179)</f>
        <v>0</v>
      </c>
      <c r="AM178" s="213">
        <f>IF('Indicator Date hidden'!AN179="x","x",$AM$2-'Indicator Date hidden'!AN179)</f>
        <v>0</v>
      </c>
      <c r="AN178" s="213">
        <f>IF('Indicator Date hidden'!AO179="x","x",$AN$2-'Indicator Date hidden'!AO179)</f>
        <v>0</v>
      </c>
      <c r="AO178" s="213">
        <f>IF('Indicator Date hidden'!AP179="x","x",$AO$2-'Indicator Date hidden'!AP179)</f>
        <v>0</v>
      </c>
      <c r="AP178" s="213">
        <f>IF('Indicator Date hidden'!AQ179="x","x",$AP$2-'Indicator Date hidden'!AQ179)</f>
        <v>0</v>
      </c>
      <c r="AQ178" s="213">
        <f>IF('Indicator Date hidden'!AR179="x","x",$AQ$2-'Indicator Date hidden'!AR179)</f>
        <v>0</v>
      </c>
      <c r="AR178" s="213">
        <f>IF('Indicator Date hidden'!AS179="x","x",$AR$2-'Indicator Date hidden'!AS179)</f>
        <v>0</v>
      </c>
      <c r="AS178" s="213">
        <f>IF('Indicator Date hidden'!AT179="x","x",$AS$2-'Indicator Date hidden'!AT179)</f>
        <v>0</v>
      </c>
      <c r="AT178" s="213">
        <f>IF('Indicator Date hidden'!AU179="x","x",$AT$2-'Indicator Date hidden'!AU179)</f>
        <v>0</v>
      </c>
      <c r="AU178" s="213">
        <f>IF('Indicator Date hidden'!AV179="x","x",$AU$2-'Indicator Date hidden'!AV179)</f>
        <v>1</v>
      </c>
      <c r="AV178" s="213">
        <f>IF('Indicator Date hidden'!AW179="x","x",$AV$2-'Indicator Date hidden'!AW179)</f>
        <v>0</v>
      </c>
      <c r="AW178" s="213">
        <f>IF('Indicator Date hidden'!AX179="x","x",$AW$2-'Indicator Date hidden'!AX179)</f>
        <v>0</v>
      </c>
      <c r="AX178" s="213">
        <f>IF('Indicator Date hidden'!AY179="x","x",$AX$2-'Indicator Date hidden'!AY179)</f>
        <v>0</v>
      </c>
      <c r="AY178" s="213">
        <f>IF('Indicator Date hidden'!AZ179="x","x",$AY$2-'Indicator Date hidden'!AZ179)</f>
        <v>0</v>
      </c>
      <c r="AZ178" s="213">
        <f>IF('Indicator Date hidden'!BA179="x","x",$AZ$2-'Indicator Date hidden'!BA179)</f>
        <v>0</v>
      </c>
      <c r="BA178">
        <f t="shared" si="25"/>
        <v>7</v>
      </c>
      <c r="BB178" s="21">
        <f t="shared" si="26"/>
        <v>0.14285714285714285</v>
      </c>
      <c r="BC178">
        <f t="shared" si="27"/>
        <v>5</v>
      </c>
      <c r="BD178" s="21">
        <f t="shared" si="28"/>
        <v>0.49487165930539351</v>
      </c>
      <c r="BE178" s="283">
        <f t="shared" si="29"/>
        <v>0</v>
      </c>
    </row>
    <row r="179" spans="1:57" x14ac:dyDescent="0.35">
      <c r="A179" t="s">
        <v>8490</v>
      </c>
      <c r="B179" s="213">
        <f>IF('Indicator Date hidden'!C180="x","x",$B$2-'Indicator Date hidden'!C180)</f>
        <v>0</v>
      </c>
      <c r="C179" s="213">
        <f>IF('Indicator Date hidden'!D180="x","x",$C$2-'Indicator Date hidden'!D180)</f>
        <v>0</v>
      </c>
      <c r="D179" s="213">
        <f>IF('Indicator Date hidden'!E180="x","x",$D$2-'Indicator Date hidden'!E180)</f>
        <v>0</v>
      </c>
      <c r="E179" s="213">
        <f>IF('Indicator Date hidden'!F180="x","x",$E$2-'Indicator Date hidden'!F180)</f>
        <v>0</v>
      </c>
      <c r="F179" s="213">
        <f>IF('Indicator Date hidden'!G180="x","x",$F$2-'Indicator Date hidden'!G180)</f>
        <v>0</v>
      </c>
      <c r="G179" s="213">
        <f>IF('Indicator Date hidden'!H180="x","x",$G$2-'Indicator Date hidden'!H180)</f>
        <v>0</v>
      </c>
      <c r="H179" s="213">
        <f>IF('Indicator Date hidden'!I180="x","x",$H$2-'Indicator Date hidden'!I180)</f>
        <v>0</v>
      </c>
      <c r="I179" s="213">
        <f>IF('Indicator Date hidden'!J180="x","x",$I$2-'Indicator Date hidden'!J180)</f>
        <v>0</v>
      </c>
      <c r="J179" s="213">
        <f>IF('Indicator Date hidden'!K180="x","x",$J$2-'Indicator Date hidden'!K180)</f>
        <v>0</v>
      </c>
      <c r="K179" s="213">
        <f>IF('Indicator Date hidden'!L180="x","x",$K$2-'Indicator Date hidden'!L180)</f>
        <v>0</v>
      </c>
      <c r="L179" s="213">
        <f>IF('Indicator Date hidden'!M180="x","x",$L$2-'Indicator Date hidden'!M180)</f>
        <v>0</v>
      </c>
      <c r="M179" s="213">
        <f>IF('Indicator Date hidden'!N180="x","x",$M$2-'Indicator Date hidden'!N180)</f>
        <v>0</v>
      </c>
      <c r="N179" s="213">
        <f>IF('Indicator Date hidden'!O180="x","x",$N$2-'Indicator Date hidden'!O180)</f>
        <v>0</v>
      </c>
      <c r="O179" s="213">
        <f>IF('Indicator Date hidden'!P180="x","x",$O$2-'Indicator Date hidden'!P180)</f>
        <v>0</v>
      </c>
      <c r="P179" s="213">
        <f>IF('Indicator Date hidden'!Q180="x","x",$P$2-'Indicator Date hidden'!Q180)</f>
        <v>0</v>
      </c>
      <c r="Q179" s="213" t="str">
        <f>IF('Indicator Date hidden'!R180="x","x",$Q$2-'Indicator Date hidden'!R180)</f>
        <v>x</v>
      </c>
      <c r="R179" s="213">
        <f>IF('Indicator Date hidden'!S180="x","x",$R$2-'Indicator Date hidden'!S180)</f>
        <v>0</v>
      </c>
      <c r="S179" s="213">
        <f>IF('Indicator Date hidden'!T180="x","x",$S$2-'Indicator Date hidden'!T180)</f>
        <v>0</v>
      </c>
      <c r="T179" s="213">
        <f>IF('Indicator Date hidden'!U180="x","x",$T$2-'Indicator Date hidden'!U180)</f>
        <v>0</v>
      </c>
      <c r="U179" s="213">
        <f>IF('Indicator Date hidden'!V180="x","x",$U$2-'Indicator Date hidden'!V180)</f>
        <v>0</v>
      </c>
      <c r="V179" s="213">
        <f>IF('Indicator Date hidden'!W180="x","x",$V$2-'Indicator Date hidden'!W180)</f>
        <v>0</v>
      </c>
      <c r="W179" s="213" t="str">
        <f>IF('Indicator Date hidden'!X180="x","x",$W$2-'Indicator Date hidden'!X180)</f>
        <v>x</v>
      </c>
      <c r="X179" s="213">
        <f>IF('Indicator Date hidden'!Y180="x","x",$X$2-'Indicator Date hidden'!Y180)</f>
        <v>4</v>
      </c>
      <c r="Y179" s="213">
        <f>IF('Indicator Date hidden'!Z180="x","x",$Y$2-'Indicator Date hidden'!Z180)</f>
        <v>0</v>
      </c>
      <c r="Z179" s="213">
        <f>IF('Indicator Date hidden'!AA180="x","x",$Z$2-'Indicator Date hidden'!AA180)</f>
        <v>0</v>
      </c>
      <c r="AA179" s="213" t="str">
        <f>IF('Indicator Date hidden'!AB180="x","x",$AA$2-'Indicator Date hidden'!AB180)</f>
        <v>x</v>
      </c>
      <c r="AB179" s="213">
        <f>IF('Indicator Date hidden'!AC180="x","x",$AB$2-'Indicator Date hidden'!AC180)</f>
        <v>0</v>
      </c>
      <c r="AC179" s="213">
        <f>IF('Indicator Date hidden'!AD180="x","x",$AC$2-'Indicator Date hidden'!AD180)</f>
        <v>0</v>
      </c>
      <c r="AD179" s="213" t="str">
        <f>IF('Indicator Date hidden'!AE180="x","x",$AD$2-'Indicator Date hidden'!AE180)</f>
        <v>x</v>
      </c>
      <c r="AE179" s="213" t="str">
        <f>IF('Indicator Date hidden'!AF180="x","x",$AE$2-'Indicator Date hidden'!AF180)</f>
        <v>x</v>
      </c>
      <c r="AF179" s="213" t="str">
        <f>IF('Indicator Date hidden'!AG180="x","x",$AF$2-'Indicator Date hidden'!AG180)</f>
        <v>x</v>
      </c>
      <c r="AG179" s="213">
        <f>IF('Indicator Date hidden'!AH180="x","x",$AG$2-'Indicator Date hidden'!AH180)</f>
        <v>0</v>
      </c>
      <c r="AH179" s="213">
        <f>IF('Indicator Date hidden'!AI180="x","x",$AH$2-'Indicator Date hidden'!AI180)</f>
        <v>0</v>
      </c>
      <c r="AI179" s="213">
        <f>IF('Indicator Date hidden'!AJ180="x","x",$AI$2-'Indicator Date hidden'!AJ180)</f>
        <v>0</v>
      </c>
      <c r="AJ179" s="213" t="str">
        <f>IF('Indicator Date hidden'!AK180="x","x",$AJ$2-'Indicator Date hidden'!AK180)</f>
        <v>x</v>
      </c>
      <c r="AK179" s="213">
        <f>IF('Indicator Date hidden'!AL180="x","x",$AK$2-'Indicator Date hidden'!AL180)</f>
        <v>1</v>
      </c>
      <c r="AL179" s="213">
        <f>IF('Indicator Date hidden'!AM180="x","x",$AL$2-'Indicator Date hidden'!AM180)</f>
        <v>0</v>
      </c>
      <c r="AM179" s="213">
        <f>IF('Indicator Date hidden'!AN180="x","x",$AM$2-'Indicator Date hidden'!AN180)</f>
        <v>0</v>
      </c>
      <c r="AN179" s="213">
        <f>IF('Indicator Date hidden'!AO180="x","x",$AN$2-'Indicator Date hidden'!AO180)</f>
        <v>0</v>
      </c>
      <c r="AO179" s="213" t="str">
        <f>IF('Indicator Date hidden'!AP180="x","x",$AO$2-'Indicator Date hidden'!AP180)</f>
        <v>x</v>
      </c>
      <c r="AP179" s="213" t="str">
        <f>IF('Indicator Date hidden'!AQ180="x","x",$AP$2-'Indicator Date hidden'!AQ180)</f>
        <v>x</v>
      </c>
      <c r="AQ179" s="213" t="str">
        <f>IF('Indicator Date hidden'!AR180="x","x",$AQ$2-'Indicator Date hidden'!AR180)</f>
        <v>x</v>
      </c>
      <c r="AR179" s="213">
        <f>IF('Indicator Date hidden'!AS180="x","x",$AR$2-'Indicator Date hidden'!AS180)</f>
        <v>0</v>
      </c>
      <c r="AS179" s="213">
        <f>IF('Indicator Date hidden'!AT180="x","x",$AS$2-'Indicator Date hidden'!AT180)</f>
        <v>0</v>
      </c>
      <c r="AT179" s="213">
        <f>IF('Indicator Date hidden'!AU180="x","x",$AT$2-'Indicator Date hidden'!AU180)</f>
        <v>0</v>
      </c>
      <c r="AU179" s="213">
        <f>IF('Indicator Date hidden'!AV180="x","x",$AU$2-'Indicator Date hidden'!AV180)</f>
        <v>1</v>
      </c>
      <c r="AV179" s="213">
        <f>IF('Indicator Date hidden'!AW180="x","x",$AV$2-'Indicator Date hidden'!AW180)</f>
        <v>0</v>
      </c>
      <c r="AW179" s="213">
        <f>IF('Indicator Date hidden'!AX180="x","x",$AW$2-'Indicator Date hidden'!AX180)</f>
        <v>0</v>
      </c>
      <c r="AX179" s="213">
        <f>IF('Indicator Date hidden'!AY180="x","x",$AX$2-'Indicator Date hidden'!AY180)</f>
        <v>0</v>
      </c>
      <c r="AY179" s="213">
        <f>IF('Indicator Date hidden'!AZ180="x","x",$AY$2-'Indicator Date hidden'!AZ180)</f>
        <v>9</v>
      </c>
      <c r="AZ179" s="213">
        <f>IF('Indicator Date hidden'!BA180="x","x",$AZ$2-'Indicator Date hidden'!BA180)</f>
        <v>9</v>
      </c>
      <c r="BA179">
        <f t="shared" si="25"/>
        <v>24</v>
      </c>
      <c r="BB179" s="21">
        <f t="shared" si="26"/>
        <v>0.58536585365853655</v>
      </c>
      <c r="BC179">
        <f t="shared" si="27"/>
        <v>5</v>
      </c>
      <c r="BD179" s="21">
        <f t="shared" si="28"/>
        <v>2.011862500224515</v>
      </c>
      <c r="BE179" s="283">
        <f t="shared" si="29"/>
        <v>0</v>
      </c>
    </row>
    <row r="180" spans="1:57" x14ac:dyDescent="0.35">
      <c r="A180" t="s">
        <v>8498</v>
      </c>
      <c r="B180" s="213">
        <f>IF('Indicator Date hidden'!C181="x","x",$B$2-'Indicator Date hidden'!C181)</f>
        <v>0</v>
      </c>
      <c r="C180" s="213">
        <f>IF('Indicator Date hidden'!D181="x","x",$C$2-'Indicator Date hidden'!D181)</f>
        <v>0</v>
      </c>
      <c r="D180" s="213">
        <f>IF('Indicator Date hidden'!E181="x","x",$D$2-'Indicator Date hidden'!E181)</f>
        <v>0</v>
      </c>
      <c r="E180" s="213">
        <f>IF('Indicator Date hidden'!F181="x","x",$E$2-'Indicator Date hidden'!F181)</f>
        <v>0</v>
      </c>
      <c r="F180" s="213">
        <f>IF('Indicator Date hidden'!G181="x","x",$F$2-'Indicator Date hidden'!G181)</f>
        <v>0</v>
      </c>
      <c r="G180" s="213">
        <f>IF('Indicator Date hidden'!H181="x","x",$G$2-'Indicator Date hidden'!H181)</f>
        <v>0</v>
      </c>
      <c r="H180" s="213">
        <f>IF('Indicator Date hidden'!I181="x","x",$H$2-'Indicator Date hidden'!I181)</f>
        <v>0</v>
      </c>
      <c r="I180" s="213">
        <f>IF('Indicator Date hidden'!J181="x","x",$I$2-'Indicator Date hidden'!J181)</f>
        <v>0</v>
      </c>
      <c r="J180" s="213">
        <f>IF('Indicator Date hidden'!K181="x","x",$J$2-'Indicator Date hidden'!K181)</f>
        <v>0</v>
      </c>
      <c r="K180" s="213">
        <f>IF('Indicator Date hidden'!L181="x","x",$K$2-'Indicator Date hidden'!L181)</f>
        <v>0</v>
      </c>
      <c r="L180" s="213">
        <f>IF('Indicator Date hidden'!M181="x","x",$L$2-'Indicator Date hidden'!M181)</f>
        <v>0</v>
      </c>
      <c r="M180" s="213">
        <f>IF('Indicator Date hidden'!N181="x","x",$M$2-'Indicator Date hidden'!N181)</f>
        <v>0</v>
      </c>
      <c r="N180" s="213">
        <f>IF('Indicator Date hidden'!O181="x","x",$N$2-'Indicator Date hidden'!O181)</f>
        <v>0</v>
      </c>
      <c r="O180" s="213">
        <f>IF('Indicator Date hidden'!P181="x","x",$O$2-'Indicator Date hidden'!P181)</f>
        <v>0</v>
      </c>
      <c r="P180" s="213" t="str">
        <f>IF('Indicator Date hidden'!Q181="x","x",$P$2-'Indicator Date hidden'!Q181)</f>
        <v>x</v>
      </c>
      <c r="Q180" s="213" t="str">
        <f>IF('Indicator Date hidden'!R181="x","x",$Q$2-'Indicator Date hidden'!R181)</f>
        <v>x</v>
      </c>
      <c r="R180" s="213">
        <f>IF('Indicator Date hidden'!S181="x","x",$R$2-'Indicator Date hidden'!S181)</f>
        <v>0</v>
      </c>
      <c r="S180" s="213">
        <f>IF('Indicator Date hidden'!T181="x","x",$S$2-'Indicator Date hidden'!T181)</f>
        <v>0</v>
      </c>
      <c r="T180" s="213">
        <f>IF('Indicator Date hidden'!U181="x","x",$T$2-'Indicator Date hidden'!U181)</f>
        <v>0</v>
      </c>
      <c r="U180" s="213">
        <f>IF('Indicator Date hidden'!V181="x","x",$U$2-'Indicator Date hidden'!V181)</f>
        <v>0</v>
      </c>
      <c r="V180" s="213">
        <f>IF('Indicator Date hidden'!W181="x","x",$V$2-'Indicator Date hidden'!W181)</f>
        <v>0</v>
      </c>
      <c r="W180" s="213">
        <f>IF('Indicator Date hidden'!X181="x","x",$W$2-'Indicator Date hidden'!X181)</f>
        <v>7</v>
      </c>
      <c r="X180" s="213">
        <f>IF('Indicator Date hidden'!Y181="x","x",$X$2-'Indicator Date hidden'!Y181)</f>
        <v>4</v>
      </c>
      <c r="Y180" s="213">
        <f>IF('Indicator Date hidden'!Z181="x","x",$Y$2-'Indicator Date hidden'!Z181)</f>
        <v>0</v>
      </c>
      <c r="Z180" s="213">
        <f>IF('Indicator Date hidden'!AA181="x","x",$Z$2-'Indicator Date hidden'!AA181)</f>
        <v>0</v>
      </c>
      <c r="AA180" s="213" t="str">
        <f>IF('Indicator Date hidden'!AB181="x","x",$AA$2-'Indicator Date hidden'!AB181)</f>
        <v>x</v>
      </c>
      <c r="AB180" s="213">
        <f>IF('Indicator Date hidden'!AC181="x","x",$AB$2-'Indicator Date hidden'!AC181)</f>
        <v>0</v>
      </c>
      <c r="AC180" s="213">
        <f>IF('Indicator Date hidden'!AD181="x","x",$AC$2-'Indicator Date hidden'!AD181)</f>
        <v>0</v>
      </c>
      <c r="AD180" s="213" t="str">
        <f>IF('Indicator Date hidden'!AE181="x","x",$AD$2-'Indicator Date hidden'!AE181)</f>
        <v>x</v>
      </c>
      <c r="AE180" s="213" t="str">
        <f>IF('Indicator Date hidden'!AF181="x","x",$AE$2-'Indicator Date hidden'!AF181)</f>
        <v>x</v>
      </c>
      <c r="AF180" s="213" t="str">
        <f>IF('Indicator Date hidden'!AG181="x","x",$AF$2-'Indicator Date hidden'!AG181)</f>
        <v>x</v>
      </c>
      <c r="AG180" s="213">
        <f>IF('Indicator Date hidden'!AH181="x","x",$AG$2-'Indicator Date hidden'!AH181)</f>
        <v>0</v>
      </c>
      <c r="AH180" s="213">
        <f>IF('Indicator Date hidden'!AI181="x","x",$AH$2-'Indicator Date hidden'!AI181)</f>
        <v>0</v>
      </c>
      <c r="AI180" s="213">
        <f>IF('Indicator Date hidden'!AJ181="x","x",$AI$2-'Indicator Date hidden'!AJ181)</f>
        <v>0</v>
      </c>
      <c r="AJ180" s="213" t="str">
        <f>IF('Indicator Date hidden'!AK181="x","x",$AJ$2-'Indicator Date hidden'!AK181)</f>
        <v>x</v>
      </c>
      <c r="AK180" s="213" t="str">
        <f>IF('Indicator Date hidden'!AL181="x","x",$AK$2-'Indicator Date hidden'!AL181)</f>
        <v>x</v>
      </c>
      <c r="AL180" s="213">
        <f>IF('Indicator Date hidden'!AM181="x","x",$AL$2-'Indicator Date hidden'!AM181)</f>
        <v>0</v>
      </c>
      <c r="AM180" s="213">
        <f>IF('Indicator Date hidden'!AN181="x","x",$AM$2-'Indicator Date hidden'!AN181)</f>
        <v>0</v>
      </c>
      <c r="AN180" s="213">
        <f>IF('Indicator Date hidden'!AO181="x","x",$AN$2-'Indicator Date hidden'!AO181)</f>
        <v>0</v>
      </c>
      <c r="AO180" s="213" t="str">
        <f>IF('Indicator Date hidden'!AP181="x","x",$AO$2-'Indicator Date hidden'!AP181)</f>
        <v>x</v>
      </c>
      <c r="AP180" s="213" t="str">
        <f>IF('Indicator Date hidden'!AQ181="x","x",$AP$2-'Indicator Date hidden'!AQ181)</f>
        <v>x</v>
      </c>
      <c r="AQ180" s="213" t="str">
        <f>IF('Indicator Date hidden'!AR181="x","x",$AQ$2-'Indicator Date hidden'!AR181)</f>
        <v>x</v>
      </c>
      <c r="AR180" s="213">
        <f>IF('Indicator Date hidden'!AS181="x","x",$AR$2-'Indicator Date hidden'!AS181)</f>
        <v>0</v>
      </c>
      <c r="AS180" s="213" t="str">
        <f>IF('Indicator Date hidden'!AT181="x","x",$AS$2-'Indicator Date hidden'!AT181)</f>
        <v>x</v>
      </c>
      <c r="AT180" s="213">
        <f>IF('Indicator Date hidden'!AU181="x","x",$AT$2-'Indicator Date hidden'!AU181)</f>
        <v>0</v>
      </c>
      <c r="AU180" s="213" t="str">
        <f>IF('Indicator Date hidden'!AV181="x","x",$AU$2-'Indicator Date hidden'!AV181)</f>
        <v>x</v>
      </c>
      <c r="AV180" s="213">
        <f>IF('Indicator Date hidden'!AW181="x","x",$AV$2-'Indicator Date hidden'!AW181)</f>
        <v>1</v>
      </c>
      <c r="AW180" s="213">
        <f>IF('Indicator Date hidden'!AX181="x","x",$AW$2-'Indicator Date hidden'!AX181)</f>
        <v>0</v>
      </c>
      <c r="AX180" s="213">
        <f>IF('Indicator Date hidden'!AY181="x","x",$AX$2-'Indicator Date hidden'!AY181)</f>
        <v>0</v>
      </c>
      <c r="AY180" s="213">
        <f>IF('Indicator Date hidden'!AZ181="x","x",$AY$2-'Indicator Date hidden'!AZ181)</f>
        <v>2</v>
      </c>
      <c r="AZ180" s="213">
        <f>IF('Indicator Date hidden'!BA181="x","x",$AZ$2-'Indicator Date hidden'!BA181)</f>
        <v>0</v>
      </c>
      <c r="BA180">
        <f t="shared" si="25"/>
        <v>14</v>
      </c>
      <c r="BB180" s="21">
        <f t="shared" si="26"/>
        <v>0.36842105263157893</v>
      </c>
      <c r="BC180">
        <f t="shared" si="27"/>
        <v>4</v>
      </c>
      <c r="BD180" s="21">
        <f t="shared" si="28"/>
        <v>1.3062814364200901</v>
      </c>
      <c r="BE180" s="283">
        <f t="shared" si="29"/>
        <v>0</v>
      </c>
    </row>
    <row r="181" spans="1:57" x14ac:dyDescent="0.35">
      <c r="A181" t="s">
        <v>8500</v>
      </c>
      <c r="B181" s="213">
        <f>IF('Indicator Date hidden'!C182="x","x",$B$2-'Indicator Date hidden'!C182)</f>
        <v>0</v>
      </c>
      <c r="C181" s="213">
        <f>IF('Indicator Date hidden'!D182="x","x",$C$2-'Indicator Date hidden'!D182)</f>
        <v>0</v>
      </c>
      <c r="D181" s="213">
        <f>IF('Indicator Date hidden'!E182="x","x",$D$2-'Indicator Date hidden'!E182)</f>
        <v>0</v>
      </c>
      <c r="E181" s="213">
        <f>IF('Indicator Date hidden'!F182="x","x",$E$2-'Indicator Date hidden'!F182)</f>
        <v>0</v>
      </c>
      <c r="F181" s="213">
        <f>IF('Indicator Date hidden'!G182="x","x",$F$2-'Indicator Date hidden'!G182)</f>
        <v>0</v>
      </c>
      <c r="G181" s="213">
        <f>IF('Indicator Date hidden'!H182="x","x",$G$2-'Indicator Date hidden'!H182)</f>
        <v>0</v>
      </c>
      <c r="H181" s="213">
        <f>IF('Indicator Date hidden'!I182="x","x",$H$2-'Indicator Date hidden'!I182)</f>
        <v>0</v>
      </c>
      <c r="I181" s="213">
        <f>IF('Indicator Date hidden'!J182="x","x",$I$2-'Indicator Date hidden'!J182)</f>
        <v>0</v>
      </c>
      <c r="J181" s="213">
        <f>IF('Indicator Date hidden'!K182="x","x",$J$2-'Indicator Date hidden'!K182)</f>
        <v>0</v>
      </c>
      <c r="K181" s="213">
        <f>IF('Indicator Date hidden'!L182="x","x",$K$2-'Indicator Date hidden'!L182)</f>
        <v>0</v>
      </c>
      <c r="L181" s="213">
        <f>IF('Indicator Date hidden'!M182="x","x",$L$2-'Indicator Date hidden'!M182)</f>
        <v>0</v>
      </c>
      <c r="M181" s="213">
        <f>IF('Indicator Date hidden'!N182="x","x",$M$2-'Indicator Date hidden'!N182)</f>
        <v>0</v>
      </c>
      <c r="N181" s="213">
        <f>IF('Indicator Date hidden'!O182="x","x",$N$2-'Indicator Date hidden'!O182)</f>
        <v>0</v>
      </c>
      <c r="O181" s="213">
        <f>IF('Indicator Date hidden'!P182="x","x",$O$2-'Indicator Date hidden'!P182)</f>
        <v>0</v>
      </c>
      <c r="P181" s="213">
        <f>IF('Indicator Date hidden'!Q182="x","x",$P$2-'Indicator Date hidden'!Q182)</f>
        <v>0</v>
      </c>
      <c r="Q181" s="213">
        <f>IF('Indicator Date hidden'!R182="x","x",$Q$2-'Indicator Date hidden'!R182)</f>
        <v>3</v>
      </c>
      <c r="R181" s="213">
        <f>IF('Indicator Date hidden'!S182="x","x",$R$2-'Indicator Date hidden'!S182)</f>
        <v>0</v>
      </c>
      <c r="S181" s="213">
        <f>IF('Indicator Date hidden'!T182="x","x",$S$2-'Indicator Date hidden'!T182)</f>
        <v>0</v>
      </c>
      <c r="T181" s="213">
        <f>IF('Indicator Date hidden'!U182="x","x",$T$2-'Indicator Date hidden'!U182)</f>
        <v>0</v>
      </c>
      <c r="U181" s="213">
        <f>IF('Indicator Date hidden'!V182="x","x",$U$2-'Indicator Date hidden'!V182)</f>
        <v>0</v>
      </c>
      <c r="V181" s="213">
        <f>IF('Indicator Date hidden'!W182="x","x",$V$2-'Indicator Date hidden'!W182)</f>
        <v>0</v>
      </c>
      <c r="W181" s="213">
        <f>IF('Indicator Date hidden'!X182="x","x",$W$2-'Indicator Date hidden'!X182)</f>
        <v>3</v>
      </c>
      <c r="X181" s="213">
        <f>IF('Indicator Date hidden'!Y182="x","x",$X$2-'Indicator Date hidden'!Y182)</f>
        <v>4</v>
      </c>
      <c r="Y181" s="213">
        <f>IF('Indicator Date hidden'!Z182="x","x",$Y$2-'Indicator Date hidden'!Z182)</f>
        <v>0</v>
      </c>
      <c r="Z181" s="213">
        <f>IF('Indicator Date hidden'!AA182="x","x",$Z$2-'Indicator Date hidden'!AA182)</f>
        <v>0</v>
      </c>
      <c r="AA181" s="213">
        <f>IF('Indicator Date hidden'!AB182="x","x",$AA$2-'Indicator Date hidden'!AB182)</f>
        <v>0</v>
      </c>
      <c r="AB181" s="213">
        <f>IF('Indicator Date hidden'!AC182="x","x",$AB$2-'Indicator Date hidden'!AC182)</f>
        <v>0</v>
      </c>
      <c r="AC181" s="213">
        <f>IF('Indicator Date hidden'!AD182="x","x",$AC$2-'Indicator Date hidden'!AD182)</f>
        <v>0</v>
      </c>
      <c r="AD181" s="213">
        <f>IF('Indicator Date hidden'!AE182="x","x",$AD$2-'Indicator Date hidden'!AE182)</f>
        <v>0</v>
      </c>
      <c r="AE181" s="213">
        <f>IF('Indicator Date hidden'!AF182="x","x",$AE$2-'Indicator Date hidden'!AF182)</f>
        <v>0</v>
      </c>
      <c r="AF181" s="213">
        <f>IF('Indicator Date hidden'!AG182="x","x",$AF$2-'Indicator Date hidden'!AG182)</f>
        <v>1</v>
      </c>
      <c r="AG181" s="213">
        <f>IF('Indicator Date hidden'!AH182="x","x",$AG$2-'Indicator Date hidden'!AH182)</f>
        <v>0</v>
      </c>
      <c r="AH181" s="213">
        <f>IF('Indicator Date hidden'!AI182="x","x",$AH$2-'Indicator Date hidden'!AI182)</f>
        <v>0</v>
      </c>
      <c r="AI181" s="213">
        <f>IF('Indicator Date hidden'!AJ182="x","x",$AI$2-'Indicator Date hidden'!AJ182)</f>
        <v>0</v>
      </c>
      <c r="AJ181" s="213">
        <f>IF('Indicator Date hidden'!AK182="x","x",$AJ$2-'Indicator Date hidden'!AK182)</f>
        <v>1</v>
      </c>
      <c r="AK181" s="213">
        <f>IF('Indicator Date hidden'!AL182="x","x",$AK$2-'Indicator Date hidden'!AL182)</f>
        <v>0</v>
      </c>
      <c r="AL181" s="213">
        <f>IF('Indicator Date hidden'!AM182="x","x",$AL$2-'Indicator Date hidden'!AM182)</f>
        <v>0</v>
      </c>
      <c r="AM181" s="213">
        <f>IF('Indicator Date hidden'!AN182="x","x",$AM$2-'Indicator Date hidden'!AN182)</f>
        <v>0</v>
      </c>
      <c r="AN181" s="213">
        <f>IF('Indicator Date hidden'!AO182="x","x",$AN$2-'Indicator Date hidden'!AO182)</f>
        <v>0</v>
      </c>
      <c r="AO181" s="213">
        <f>IF('Indicator Date hidden'!AP182="x","x",$AO$2-'Indicator Date hidden'!AP182)</f>
        <v>1</v>
      </c>
      <c r="AP181" s="213">
        <f>IF('Indicator Date hidden'!AQ182="x","x",$AP$2-'Indicator Date hidden'!AQ182)</f>
        <v>0</v>
      </c>
      <c r="AQ181" s="213" t="str">
        <f>IF('Indicator Date hidden'!AR182="x","x",$AQ$2-'Indicator Date hidden'!AR182)</f>
        <v>x</v>
      </c>
      <c r="AR181" s="213">
        <f>IF('Indicator Date hidden'!AS182="x","x",$AR$2-'Indicator Date hidden'!AS182)</f>
        <v>0</v>
      </c>
      <c r="AS181" s="213">
        <f>IF('Indicator Date hidden'!AT182="x","x",$AS$2-'Indicator Date hidden'!AT182)</f>
        <v>0</v>
      </c>
      <c r="AT181" s="213">
        <f>IF('Indicator Date hidden'!AU182="x","x",$AT$2-'Indicator Date hidden'!AU182)</f>
        <v>0</v>
      </c>
      <c r="AU181" s="213">
        <f>IF('Indicator Date hidden'!AV182="x","x",$AU$2-'Indicator Date hidden'!AV182)</f>
        <v>2</v>
      </c>
      <c r="AV181" s="213">
        <f>IF('Indicator Date hidden'!AW182="x","x",$AV$2-'Indicator Date hidden'!AW182)</f>
        <v>0</v>
      </c>
      <c r="AW181" s="213">
        <f>IF('Indicator Date hidden'!AX182="x","x",$AW$2-'Indicator Date hidden'!AX182)</f>
        <v>0</v>
      </c>
      <c r="AX181" s="213">
        <f>IF('Indicator Date hidden'!AY182="x","x",$AX$2-'Indicator Date hidden'!AY182)</f>
        <v>0</v>
      </c>
      <c r="AY181" s="213">
        <f>IF('Indicator Date hidden'!AZ182="x","x",$AY$2-'Indicator Date hidden'!AZ182)</f>
        <v>0</v>
      </c>
      <c r="AZ181" s="213">
        <f>IF('Indicator Date hidden'!BA182="x","x",$AZ$2-'Indicator Date hidden'!BA182)</f>
        <v>0</v>
      </c>
      <c r="BA181">
        <f t="shared" si="25"/>
        <v>15</v>
      </c>
      <c r="BB181" s="21">
        <f t="shared" si="26"/>
        <v>0.3</v>
      </c>
      <c r="BC181">
        <f t="shared" si="27"/>
        <v>7</v>
      </c>
      <c r="BD181" s="21">
        <f t="shared" si="28"/>
        <v>0.8544003745317531</v>
      </c>
      <c r="BE181" s="283">
        <f t="shared" si="29"/>
        <v>0</v>
      </c>
    </row>
    <row r="182" spans="1:57" x14ac:dyDescent="0.35">
      <c r="A182" t="s">
        <v>8501</v>
      </c>
      <c r="B182" s="213">
        <f>IF('Indicator Date hidden'!C183="x","x",$B$2-'Indicator Date hidden'!C183)</f>
        <v>0</v>
      </c>
      <c r="C182" s="213">
        <f>IF('Indicator Date hidden'!D183="x","x",$C$2-'Indicator Date hidden'!D183)</f>
        <v>0</v>
      </c>
      <c r="D182" s="213">
        <f>IF('Indicator Date hidden'!E183="x","x",$D$2-'Indicator Date hidden'!E183)</f>
        <v>0</v>
      </c>
      <c r="E182" s="213">
        <f>IF('Indicator Date hidden'!F183="x","x",$E$2-'Indicator Date hidden'!F183)</f>
        <v>0</v>
      </c>
      <c r="F182" s="213">
        <f>IF('Indicator Date hidden'!G183="x","x",$F$2-'Indicator Date hidden'!G183)</f>
        <v>0</v>
      </c>
      <c r="G182" s="213">
        <f>IF('Indicator Date hidden'!H183="x","x",$G$2-'Indicator Date hidden'!H183)</f>
        <v>0</v>
      </c>
      <c r="H182" s="213">
        <f>IF('Indicator Date hidden'!I183="x","x",$H$2-'Indicator Date hidden'!I183)</f>
        <v>0</v>
      </c>
      <c r="I182" s="213">
        <f>IF('Indicator Date hidden'!J183="x","x",$I$2-'Indicator Date hidden'!J183)</f>
        <v>0</v>
      </c>
      <c r="J182" s="213">
        <f>IF('Indicator Date hidden'!K183="x","x",$J$2-'Indicator Date hidden'!K183)</f>
        <v>0</v>
      </c>
      <c r="K182" s="213">
        <f>IF('Indicator Date hidden'!L183="x","x",$K$2-'Indicator Date hidden'!L183)</f>
        <v>0</v>
      </c>
      <c r="L182" s="213">
        <f>IF('Indicator Date hidden'!M183="x","x",$L$2-'Indicator Date hidden'!M183)</f>
        <v>0</v>
      </c>
      <c r="M182" s="213">
        <f>IF('Indicator Date hidden'!N183="x","x",$M$2-'Indicator Date hidden'!N183)</f>
        <v>0</v>
      </c>
      <c r="N182" s="213">
        <f>IF('Indicator Date hidden'!O183="x","x",$N$2-'Indicator Date hidden'!O183)</f>
        <v>0</v>
      </c>
      <c r="O182" s="213">
        <f>IF('Indicator Date hidden'!P183="x","x",$O$2-'Indicator Date hidden'!P183)</f>
        <v>0</v>
      </c>
      <c r="P182" s="213">
        <f>IF('Indicator Date hidden'!Q183="x","x",$P$2-'Indicator Date hidden'!Q183)</f>
        <v>0</v>
      </c>
      <c r="Q182" s="213">
        <f>IF('Indicator Date hidden'!R183="x","x",$Q$2-'Indicator Date hidden'!R183)</f>
        <v>2</v>
      </c>
      <c r="R182" s="213">
        <f>IF('Indicator Date hidden'!S183="x","x",$R$2-'Indicator Date hidden'!S183)</f>
        <v>0</v>
      </c>
      <c r="S182" s="213">
        <f>IF('Indicator Date hidden'!T183="x","x",$S$2-'Indicator Date hidden'!T183)</f>
        <v>0</v>
      </c>
      <c r="T182" s="213">
        <f>IF('Indicator Date hidden'!U183="x","x",$T$2-'Indicator Date hidden'!U183)</f>
        <v>0</v>
      </c>
      <c r="U182" s="213">
        <f>IF('Indicator Date hidden'!V183="x","x",$U$2-'Indicator Date hidden'!V183)</f>
        <v>0</v>
      </c>
      <c r="V182" s="213">
        <f>IF('Indicator Date hidden'!W183="x","x",$V$2-'Indicator Date hidden'!W183)</f>
        <v>0</v>
      </c>
      <c r="W182" s="213" t="str">
        <f>IF('Indicator Date hidden'!X183="x","x",$W$2-'Indicator Date hidden'!X183)</f>
        <v>x</v>
      </c>
      <c r="X182" s="213">
        <f>IF('Indicator Date hidden'!Y183="x","x",$X$2-'Indicator Date hidden'!Y183)</f>
        <v>1</v>
      </c>
      <c r="Y182" s="213">
        <f>IF('Indicator Date hidden'!Z183="x","x",$Y$2-'Indicator Date hidden'!Z183)</f>
        <v>0</v>
      </c>
      <c r="Z182" s="213">
        <f>IF('Indicator Date hidden'!AA183="x","x",$Z$2-'Indicator Date hidden'!AA183)</f>
        <v>0</v>
      </c>
      <c r="AA182" s="213">
        <f>IF('Indicator Date hidden'!AB183="x","x",$AA$2-'Indicator Date hidden'!AB183)</f>
        <v>0</v>
      </c>
      <c r="AB182" s="213">
        <f>IF('Indicator Date hidden'!AC183="x","x",$AB$2-'Indicator Date hidden'!AC183)</f>
        <v>0</v>
      </c>
      <c r="AC182" s="213">
        <f>IF('Indicator Date hidden'!AD183="x","x",$AC$2-'Indicator Date hidden'!AD183)</f>
        <v>0</v>
      </c>
      <c r="AD182" s="213" t="str">
        <f>IF('Indicator Date hidden'!AE183="x","x",$AD$2-'Indicator Date hidden'!AE183)</f>
        <v>x</v>
      </c>
      <c r="AE182" s="213">
        <f>IF('Indicator Date hidden'!AF183="x","x",$AE$2-'Indicator Date hidden'!AF183)</f>
        <v>0</v>
      </c>
      <c r="AF182" s="213">
        <f>IF('Indicator Date hidden'!AG183="x","x",$AF$2-'Indicator Date hidden'!AG183)</f>
        <v>0</v>
      </c>
      <c r="AG182" s="213">
        <f>IF('Indicator Date hidden'!AH183="x","x",$AG$2-'Indicator Date hidden'!AH183)</f>
        <v>0</v>
      </c>
      <c r="AH182" s="213">
        <f>IF('Indicator Date hidden'!AI183="x","x",$AH$2-'Indicator Date hidden'!AI183)</f>
        <v>0</v>
      </c>
      <c r="AI182" s="213">
        <f>IF('Indicator Date hidden'!AJ183="x","x",$AI$2-'Indicator Date hidden'!AJ183)</f>
        <v>0</v>
      </c>
      <c r="AJ182" s="213">
        <f>IF('Indicator Date hidden'!AK183="x","x",$AJ$2-'Indicator Date hidden'!AK183)</f>
        <v>1</v>
      </c>
      <c r="AK182" s="213">
        <f>IF('Indicator Date hidden'!AL183="x","x",$AK$2-'Indicator Date hidden'!AL183)</f>
        <v>1</v>
      </c>
      <c r="AL182" s="213">
        <f>IF('Indicator Date hidden'!AM183="x","x",$AL$2-'Indicator Date hidden'!AM183)</f>
        <v>0</v>
      </c>
      <c r="AM182" s="213">
        <f>IF('Indicator Date hidden'!AN183="x","x",$AM$2-'Indicator Date hidden'!AN183)</f>
        <v>0</v>
      </c>
      <c r="AN182" s="213">
        <f>IF('Indicator Date hidden'!AO183="x","x",$AN$2-'Indicator Date hidden'!AO183)</f>
        <v>0</v>
      </c>
      <c r="AO182" s="213">
        <f>IF('Indicator Date hidden'!AP183="x","x",$AO$2-'Indicator Date hidden'!AP183)</f>
        <v>1</v>
      </c>
      <c r="AP182" s="213">
        <f>IF('Indicator Date hidden'!AQ183="x","x",$AP$2-'Indicator Date hidden'!AQ183)</f>
        <v>0</v>
      </c>
      <c r="AQ182" s="213" t="str">
        <f>IF('Indicator Date hidden'!AR183="x","x",$AQ$2-'Indicator Date hidden'!AR183)</f>
        <v>x</v>
      </c>
      <c r="AR182" s="213">
        <f>IF('Indicator Date hidden'!AS183="x","x",$AR$2-'Indicator Date hidden'!AS183)</f>
        <v>0</v>
      </c>
      <c r="AS182" s="213">
        <f>IF('Indicator Date hidden'!AT183="x","x",$AS$2-'Indicator Date hidden'!AT183)</f>
        <v>0</v>
      </c>
      <c r="AT182" s="213">
        <f>IF('Indicator Date hidden'!AU183="x","x",$AT$2-'Indicator Date hidden'!AU183)</f>
        <v>0</v>
      </c>
      <c r="AU182" s="213">
        <f>IF('Indicator Date hidden'!AV183="x","x",$AU$2-'Indicator Date hidden'!AV183)</f>
        <v>1</v>
      </c>
      <c r="AV182" s="213">
        <f>IF('Indicator Date hidden'!AW183="x","x",$AV$2-'Indicator Date hidden'!AW183)</f>
        <v>0</v>
      </c>
      <c r="AW182" s="213">
        <f>IF('Indicator Date hidden'!AX183="x","x",$AW$2-'Indicator Date hidden'!AX183)</f>
        <v>0</v>
      </c>
      <c r="AX182" s="213">
        <f>IF('Indicator Date hidden'!AY183="x","x",$AX$2-'Indicator Date hidden'!AY183)</f>
        <v>0</v>
      </c>
      <c r="AY182" s="213">
        <f>IF('Indicator Date hidden'!AZ183="x","x",$AY$2-'Indicator Date hidden'!AZ183)</f>
        <v>0</v>
      </c>
      <c r="AZ182" s="213">
        <f>IF('Indicator Date hidden'!BA183="x","x",$AZ$2-'Indicator Date hidden'!BA183)</f>
        <v>0</v>
      </c>
      <c r="BA182">
        <f t="shared" si="25"/>
        <v>7</v>
      </c>
      <c r="BB182" s="21">
        <f t="shared" si="26"/>
        <v>0.14583333333333334</v>
      </c>
      <c r="BC182">
        <f t="shared" si="27"/>
        <v>6</v>
      </c>
      <c r="BD182" s="21">
        <f t="shared" si="28"/>
        <v>0.40771637064126931</v>
      </c>
      <c r="BE182" s="283">
        <f t="shared" si="29"/>
        <v>0</v>
      </c>
    </row>
    <row r="183" spans="1:57" x14ac:dyDescent="0.35">
      <c r="A183" t="s">
        <v>8226</v>
      </c>
      <c r="B183" s="213">
        <f>IF('Indicator Date hidden'!C184="x","x",$B$2-'Indicator Date hidden'!C184)</f>
        <v>0</v>
      </c>
      <c r="C183" s="213">
        <f>IF('Indicator Date hidden'!D184="x","x",$C$2-'Indicator Date hidden'!D184)</f>
        <v>0</v>
      </c>
      <c r="D183" s="213">
        <f>IF('Indicator Date hidden'!E184="x","x",$D$2-'Indicator Date hidden'!E184)</f>
        <v>0</v>
      </c>
      <c r="E183" s="213">
        <f>IF('Indicator Date hidden'!F184="x","x",$E$2-'Indicator Date hidden'!F184)</f>
        <v>0</v>
      </c>
      <c r="F183" s="213">
        <f>IF('Indicator Date hidden'!G184="x","x",$F$2-'Indicator Date hidden'!G184)</f>
        <v>0</v>
      </c>
      <c r="G183" s="213">
        <f>IF('Indicator Date hidden'!H184="x","x",$G$2-'Indicator Date hidden'!H184)</f>
        <v>0</v>
      </c>
      <c r="H183" s="213">
        <f>IF('Indicator Date hidden'!I184="x","x",$H$2-'Indicator Date hidden'!I184)</f>
        <v>0</v>
      </c>
      <c r="I183" s="213">
        <f>IF('Indicator Date hidden'!J184="x","x",$I$2-'Indicator Date hidden'!J184)</f>
        <v>0</v>
      </c>
      <c r="J183" s="213">
        <f>IF('Indicator Date hidden'!K184="x","x",$J$2-'Indicator Date hidden'!K184)</f>
        <v>0</v>
      </c>
      <c r="K183" s="213">
        <f>IF('Indicator Date hidden'!L184="x","x",$K$2-'Indicator Date hidden'!L184)</f>
        <v>0</v>
      </c>
      <c r="L183" s="213">
        <f>IF('Indicator Date hidden'!M184="x","x",$L$2-'Indicator Date hidden'!M184)</f>
        <v>0</v>
      </c>
      <c r="M183" s="213">
        <f>IF('Indicator Date hidden'!N184="x","x",$M$2-'Indicator Date hidden'!N184)</f>
        <v>0</v>
      </c>
      <c r="N183" s="213">
        <f>IF('Indicator Date hidden'!O184="x","x",$N$2-'Indicator Date hidden'!O184)</f>
        <v>0</v>
      </c>
      <c r="O183" s="213">
        <f>IF('Indicator Date hidden'!P184="x","x",$O$2-'Indicator Date hidden'!P184)</f>
        <v>0</v>
      </c>
      <c r="P183" s="213">
        <f>IF('Indicator Date hidden'!Q184="x","x",$P$2-'Indicator Date hidden'!Q184)</f>
        <v>0</v>
      </c>
      <c r="Q183" s="213" t="str">
        <f>IF('Indicator Date hidden'!R184="x","x",$Q$2-'Indicator Date hidden'!R184)</f>
        <v>x</v>
      </c>
      <c r="R183" s="213">
        <f>IF('Indicator Date hidden'!S184="x","x",$R$2-'Indicator Date hidden'!S184)</f>
        <v>0</v>
      </c>
      <c r="S183" s="213">
        <f>IF('Indicator Date hidden'!T184="x","x",$S$2-'Indicator Date hidden'!T184)</f>
        <v>0</v>
      </c>
      <c r="T183" s="213">
        <f>IF('Indicator Date hidden'!U184="x","x",$T$2-'Indicator Date hidden'!U184)</f>
        <v>0</v>
      </c>
      <c r="U183" s="213" t="str">
        <f>IF('Indicator Date hidden'!V184="x","x",$U$2-'Indicator Date hidden'!V184)</f>
        <v>x</v>
      </c>
      <c r="V183" s="213">
        <f>IF('Indicator Date hidden'!W184="x","x",$V$2-'Indicator Date hidden'!W184)</f>
        <v>0</v>
      </c>
      <c r="W183" s="213" t="str">
        <f>IF('Indicator Date hidden'!X184="x","x",$W$2-'Indicator Date hidden'!X184)</f>
        <v>x</v>
      </c>
      <c r="X183" s="213">
        <f>IF('Indicator Date hidden'!Y184="x","x",$X$2-'Indicator Date hidden'!Y184)</f>
        <v>4</v>
      </c>
      <c r="Y183" s="213">
        <f>IF('Indicator Date hidden'!Z184="x","x",$Y$2-'Indicator Date hidden'!Z184)</f>
        <v>0</v>
      </c>
      <c r="Z183" s="213">
        <f>IF('Indicator Date hidden'!AA184="x","x",$Z$2-'Indicator Date hidden'!AA184)</f>
        <v>0</v>
      </c>
      <c r="AA183" s="213" t="str">
        <f>IF('Indicator Date hidden'!AB184="x","x",$AA$2-'Indicator Date hidden'!AB184)</f>
        <v>x</v>
      </c>
      <c r="AB183" s="213">
        <f>IF('Indicator Date hidden'!AC184="x","x",$AB$2-'Indicator Date hidden'!AC184)</f>
        <v>0</v>
      </c>
      <c r="AC183" s="213">
        <f>IF('Indicator Date hidden'!AD184="x","x",$AC$2-'Indicator Date hidden'!AD184)</f>
        <v>0</v>
      </c>
      <c r="AD183" s="213" t="str">
        <f>IF('Indicator Date hidden'!AE184="x","x",$AD$2-'Indicator Date hidden'!AE184)</f>
        <v>x</v>
      </c>
      <c r="AE183" s="213">
        <f>IF('Indicator Date hidden'!AF184="x","x",$AE$2-'Indicator Date hidden'!AF184)</f>
        <v>0</v>
      </c>
      <c r="AF183" s="213" t="str">
        <f>IF('Indicator Date hidden'!AG184="x","x",$AF$2-'Indicator Date hidden'!AG184)</f>
        <v>x</v>
      </c>
      <c r="AG183" s="213">
        <f>IF('Indicator Date hidden'!AH184="x","x",$AG$2-'Indicator Date hidden'!AH184)</f>
        <v>0</v>
      </c>
      <c r="AH183" s="213">
        <f>IF('Indicator Date hidden'!AI184="x","x",$AH$2-'Indicator Date hidden'!AI184)</f>
        <v>0</v>
      </c>
      <c r="AI183" s="213">
        <f>IF('Indicator Date hidden'!AJ184="x","x",$AI$2-'Indicator Date hidden'!AJ184)</f>
        <v>0</v>
      </c>
      <c r="AJ183" s="213" t="str">
        <f>IF('Indicator Date hidden'!AK184="x","x",$AJ$2-'Indicator Date hidden'!AK184)</f>
        <v>x</v>
      </c>
      <c r="AK183" s="213">
        <f>IF('Indicator Date hidden'!AL184="x","x",$AK$2-'Indicator Date hidden'!AL184)</f>
        <v>1</v>
      </c>
      <c r="AL183" s="213">
        <f>IF('Indicator Date hidden'!AM184="x","x",$AL$2-'Indicator Date hidden'!AM184)</f>
        <v>0</v>
      </c>
      <c r="AM183" s="213">
        <f>IF('Indicator Date hidden'!AN184="x","x",$AM$2-'Indicator Date hidden'!AN184)</f>
        <v>0</v>
      </c>
      <c r="AN183" s="213">
        <f>IF('Indicator Date hidden'!AO184="x","x",$AN$2-'Indicator Date hidden'!AO184)</f>
        <v>0</v>
      </c>
      <c r="AO183" s="213" t="str">
        <f>IF('Indicator Date hidden'!AP184="x","x",$AO$2-'Indicator Date hidden'!AP184)</f>
        <v>x</v>
      </c>
      <c r="AP183" s="213" t="str">
        <f>IF('Indicator Date hidden'!AQ184="x","x",$AP$2-'Indicator Date hidden'!AQ184)</f>
        <v>x</v>
      </c>
      <c r="AQ183" s="213">
        <f>IF('Indicator Date hidden'!AR184="x","x",$AQ$2-'Indicator Date hidden'!AR184)</f>
        <v>0</v>
      </c>
      <c r="AR183" s="213">
        <f>IF('Indicator Date hidden'!AS184="x","x",$AR$2-'Indicator Date hidden'!AS184)</f>
        <v>0</v>
      </c>
      <c r="AS183" s="213">
        <f>IF('Indicator Date hidden'!AT184="x","x",$AS$2-'Indicator Date hidden'!AT184)</f>
        <v>0</v>
      </c>
      <c r="AT183" s="213">
        <f>IF('Indicator Date hidden'!AU184="x","x",$AT$2-'Indicator Date hidden'!AU184)</f>
        <v>0</v>
      </c>
      <c r="AU183" s="213" t="str">
        <f>IF('Indicator Date hidden'!AV184="x","x",$AU$2-'Indicator Date hidden'!AV184)</f>
        <v>x</v>
      </c>
      <c r="AV183" s="213">
        <f>IF('Indicator Date hidden'!AW184="x","x",$AV$2-'Indicator Date hidden'!AW184)</f>
        <v>0</v>
      </c>
      <c r="AW183" s="213">
        <f>IF('Indicator Date hidden'!AX184="x","x",$AW$2-'Indicator Date hidden'!AX184)</f>
        <v>0</v>
      </c>
      <c r="AX183" s="213">
        <f>IF('Indicator Date hidden'!AY184="x","x",$AX$2-'Indicator Date hidden'!AY184)</f>
        <v>0</v>
      </c>
      <c r="AY183" s="213">
        <f>IF('Indicator Date hidden'!AZ184="x","x",$AY$2-'Indicator Date hidden'!AZ184)</f>
        <v>0</v>
      </c>
      <c r="AZ183" s="213">
        <f>IF('Indicator Date hidden'!BA184="x","x",$AZ$2-'Indicator Date hidden'!BA184)</f>
        <v>0</v>
      </c>
      <c r="BA183">
        <f t="shared" si="25"/>
        <v>5</v>
      </c>
      <c r="BB183" s="21">
        <f t="shared" si="26"/>
        <v>0.12195121951219512</v>
      </c>
      <c r="BC183">
        <f t="shared" si="27"/>
        <v>2</v>
      </c>
      <c r="BD183" s="21">
        <f t="shared" si="28"/>
        <v>0.63226738521052295</v>
      </c>
      <c r="BE183" s="283">
        <f t="shared" si="29"/>
        <v>0</v>
      </c>
    </row>
    <row r="184" spans="1:57" x14ac:dyDescent="0.35">
      <c r="A184" t="s">
        <v>8319</v>
      </c>
      <c r="B184" s="213">
        <f>IF('Indicator Date hidden'!C185="x","x",$B$2-'Indicator Date hidden'!C185)</f>
        <v>0</v>
      </c>
      <c r="C184" s="213">
        <f>IF('Indicator Date hidden'!D185="x","x",$C$2-'Indicator Date hidden'!D185)</f>
        <v>0</v>
      </c>
      <c r="D184" s="213">
        <f>IF('Indicator Date hidden'!E185="x","x",$D$2-'Indicator Date hidden'!E185)</f>
        <v>0</v>
      </c>
      <c r="E184" s="213">
        <f>IF('Indicator Date hidden'!F185="x","x",$E$2-'Indicator Date hidden'!F185)</f>
        <v>0</v>
      </c>
      <c r="F184" s="213">
        <f>IF('Indicator Date hidden'!G185="x","x",$F$2-'Indicator Date hidden'!G185)</f>
        <v>0</v>
      </c>
      <c r="G184" s="213">
        <f>IF('Indicator Date hidden'!H185="x","x",$G$2-'Indicator Date hidden'!H185)</f>
        <v>0</v>
      </c>
      <c r="H184" s="213">
        <f>IF('Indicator Date hidden'!I185="x","x",$H$2-'Indicator Date hidden'!I185)</f>
        <v>0</v>
      </c>
      <c r="I184" s="213">
        <f>IF('Indicator Date hidden'!J185="x","x",$I$2-'Indicator Date hidden'!J185)</f>
        <v>0</v>
      </c>
      <c r="J184" s="213">
        <f>IF('Indicator Date hidden'!K185="x","x",$J$2-'Indicator Date hidden'!K185)</f>
        <v>0</v>
      </c>
      <c r="K184" s="213">
        <f>IF('Indicator Date hidden'!L185="x","x",$K$2-'Indicator Date hidden'!L185)</f>
        <v>0</v>
      </c>
      <c r="L184" s="213">
        <f>IF('Indicator Date hidden'!M185="x","x",$L$2-'Indicator Date hidden'!M185)</f>
        <v>0</v>
      </c>
      <c r="M184" s="213">
        <f>IF('Indicator Date hidden'!N185="x","x",$M$2-'Indicator Date hidden'!N185)</f>
        <v>0</v>
      </c>
      <c r="N184" s="213">
        <f>IF('Indicator Date hidden'!O185="x","x",$N$2-'Indicator Date hidden'!O185)</f>
        <v>0</v>
      </c>
      <c r="O184" s="213">
        <f>IF('Indicator Date hidden'!P185="x","x",$O$2-'Indicator Date hidden'!P185)</f>
        <v>0</v>
      </c>
      <c r="P184" s="213">
        <f>IF('Indicator Date hidden'!Q185="x","x",$P$2-'Indicator Date hidden'!Q185)</f>
        <v>0</v>
      </c>
      <c r="Q184" s="213" t="str">
        <f>IF('Indicator Date hidden'!R185="x","x",$Q$2-'Indicator Date hidden'!R185)</f>
        <v>x</v>
      </c>
      <c r="R184" s="213">
        <f>IF('Indicator Date hidden'!S185="x","x",$R$2-'Indicator Date hidden'!S185)</f>
        <v>0</v>
      </c>
      <c r="S184" s="213">
        <f>IF('Indicator Date hidden'!T185="x","x",$S$2-'Indicator Date hidden'!T185)</f>
        <v>0</v>
      </c>
      <c r="T184" s="213">
        <f>IF('Indicator Date hidden'!U185="x","x",$T$2-'Indicator Date hidden'!U185)</f>
        <v>0</v>
      </c>
      <c r="U184" s="213" t="str">
        <f>IF('Indicator Date hidden'!V185="x","x",$U$2-'Indicator Date hidden'!V185)</f>
        <v>x</v>
      </c>
      <c r="V184" s="213">
        <f>IF('Indicator Date hidden'!W185="x","x",$V$2-'Indicator Date hidden'!W185)</f>
        <v>0</v>
      </c>
      <c r="W184" s="213" t="str">
        <f>IF('Indicator Date hidden'!X185="x","x",$W$2-'Indicator Date hidden'!X185)</f>
        <v>x</v>
      </c>
      <c r="X184" s="213">
        <f>IF('Indicator Date hidden'!Y185="x","x",$X$2-'Indicator Date hidden'!Y185)</f>
        <v>1</v>
      </c>
      <c r="Y184" s="213">
        <f>IF('Indicator Date hidden'!Z185="x","x",$Y$2-'Indicator Date hidden'!Z185)</f>
        <v>0</v>
      </c>
      <c r="Z184" s="213">
        <f>IF('Indicator Date hidden'!AA185="x","x",$Z$2-'Indicator Date hidden'!AA185)</f>
        <v>0</v>
      </c>
      <c r="AA184" s="213">
        <f>IF('Indicator Date hidden'!AB185="x","x",$AA$2-'Indicator Date hidden'!AB185)</f>
        <v>1</v>
      </c>
      <c r="AB184" s="213">
        <f>IF('Indicator Date hidden'!AC185="x","x",$AB$2-'Indicator Date hidden'!AC185)</f>
        <v>0</v>
      </c>
      <c r="AC184" s="213">
        <f>IF('Indicator Date hidden'!AD185="x","x",$AC$2-'Indicator Date hidden'!AD185)</f>
        <v>0</v>
      </c>
      <c r="AD184" s="213" t="str">
        <f>IF('Indicator Date hidden'!AE185="x","x",$AD$2-'Indicator Date hidden'!AE185)</f>
        <v>x</v>
      </c>
      <c r="AE184" s="213">
        <f>IF('Indicator Date hidden'!AF185="x","x",$AE$2-'Indicator Date hidden'!AF185)</f>
        <v>0</v>
      </c>
      <c r="AF184" s="213">
        <f>IF('Indicator Date hidden'!AG185="x","x",$AF$2-'Indicator Date hidden'!AG185)</f>
        <v>1</v>
      </c>
      <c r="AG184" s="213">
        <f>IF('Indicator Date hidden'!AH185="x","x",$AG$2-'Indicator Date hidden'!AH185)</f>
        <v>0</v>
      </c>
      <c r="AH184" s="213">
        <f>IF('Indicator Date hidden'!AI185="x","x",$AH$2-'Indicator Date hidden'!AI185)</f>
        <v>0</v>
      </c>
      <c r="AI184" s="213">
        <f>IF('Indicator Date hidden'!AJ185="x","x",$AI$2-'Indicator Date hidden'!AJ185)</f>
        <v>0</v>
      </c>
      <c r="AJ184" s="213" t="str">
        <f>IF('Indicator Date hidden'!AK185="x","x",$AJ$2-'Indicator Date hidden'!AK185)</f>
        <v>x</v>
      </c>
      <c r="AK184" s="213">
        <f>IF('Indicator Date hidden'!AL185="x","x",$AK$2-'Indicator Date hidden'!AL185)</f>
        <v>1</v>
      </c>
      <c r="AL184" s="213">
        <f>IF('Indicator Date hidden'!AM185="x","x",$AL$2-'Indicator Date hidden'!AM185)</f>
        <v>0</v>
      </c>
      <c r="AM184" s="213">
        <f>IF('Indicator Date hidden'!AN185="x","x",$AM$2-'Indicator Date hidden'!AN185)</f>
        <v>0</v>
      </c>
      <c r="AN184" s="213">
        <f>IF('Indicator Date hidden'!AO185="x","x",$AN$2-'Indicator Date hidden'!AO185)</f>
        <v>0</v>
      </c>
      <c r="AO184" s="213">
        <f>IF('Indicator Date hidden'!AP185="x","x",$AO$2-'Indicator Date hidden'!AP185)</f>
        <v>0</v>
      </c>
      <c r="AP184" s="213">
        <f>IF('Indicator Date hidden'!AQ185="x","x",$AP$2-'Indicator Date hidden'!AQ185)</f>
        <v>0</v>
      </c>
      <c r="AQ184" s="213">
        <f>IF('Indicator Date hidden'!AR185="x","x",$AQ$2-'Indicator Date hidden'!AR185)</f>
        <v>0</v>
      </c>
      <c r="AR184" s="213">
        <f>IF('Indicator Date hidden'!AS185="x","x",$AR$2-'Indicator Date hidden'!AS185)</f>
        <v>0</v>
      </c>
      <c r="AS184" s="213">
        <f>IF('Indicator Date hidden'!AT185="x","x",$AS$2-'Indicator Date hidden'!AT185)</f>
        <v>0</v>
      </c>
      <c r="AT184" s="213">
        <f>IF('Indicator Date hidden'!AU185="x","x",$AT$2-'Indicator Date hidden'!AU185)</f>
        <v>0</v>
      </c>
      <c r="AU184" s="213" t="str">
        <f>IF('Indicator Date hidden'!AV185="x","x",$AU$2-'Indicator Date hidden'!AV185)</f>
        <v>x</v>
      </c>
      <c r="AV184" s="213">
        <f>IF('Indicator Date hidden'!AW185="x","x",$AV$2-'Indicator Date hidden'!AW185)</f>
        <v>0</v>
      </c>
      <c r="AW184" s="213">
        <f>IF('Indicator Date hidden'!AX185="x","x",$AW$2-'Indicator Date hidden'!AX185)</f>
        <v>0</v>
      </c>
      <c r="AX184" s="213">
        <f>IF('Indicator Date hidden'!AY185="x","x",$AX$2-'Indicator Date hidden'!AY185)</f>
        <v>0</v>
      </c>
      <c r="AY184" s="213">
        <f>IF('Indicator Date hidden'!AZ185="x","x",$AY$2-'Indicator Date hidden'!AZ185)</f>
        <v>0</v>
      </c>
      <c r="AZ184" s="213">
        <f>IF('Indicator Date hidden'!BA185="x","x",$AZ$2-'Indicator Date hidden'!BA185)</f>
        <v>0</v>
      </c>
      <c r="BA184">
        <f t="shared" si="25"/>
        <v>4</v>
      </c>
      <c r="BB184" s="21">
        <f t="shared" si="26"/>
        <v>8.8888888888888892E-2</v>
      </c>
      <c r="BC184">
        <f t="shared" si="27"/>
        <v>4</v>
      </c>
      <c r="BD184" s="21">
        <f t="shared" si="28"/>
        <v>0.28458329944145994</v>
      </c>
      <c r="BE184" s="283">
        <f t="shared" si="29"/>
        <v>0</v>
      </c>
    </row>
    <row r="185" spans="1:57" x14ac:dyDescent="0.35">
      <c r="A185" t="s">
        <v>8505</v>
      </c>
      <c r="B185" s="213">
        <f>IF('Indicator Date hidden'!C186="x","x",$B$2-'Indicator Date hidden'!C186)</f>
        <v>0</v>
      </c>
      <c r="C185" s="213">
        <f>IF('Indicator Date hidden'!D186="x","x",$C$2-'Indicator Date hidden'!D186)</f>
        <v>0</v>
      </c>
      <c r="D185" s="213">
        <f>IF('Indicator Date hidden'!E186="x","x",$D$2-'Indicator Date hidden'!E186)</f>
        <v>0</v>
      </c>
      <c r="E185" s="213">
        <f>IF('Indicator Date hidden'!F186="x","x",$E$2-'Indicator Date hidden'!F186)</f>
        <v>0</v>
      </c>
      <c r="F185" s="213">
        <f>IF('Indicator Date hidden'!G186="x","x",$F$2-'Indicator Date hidden'!G186)</f>
        <v>0</v>
      </c>
      <c r="G185" s="213">
        <f>IF('Indicator Date hidden'!H186="x","x",$G$2-'Indicator Date hidden'!H186)</f>
        <v>0</v>
      </c>
      <c r="H185" s="213">
        <f>IF('Indicator Date hidden'!I186="x","x",$H$2-'Indicator Date hidden'!I186)</f>
        <v>0</v>
      </c>
      <c r="I185" s="213">
        <f>IF('Indicator Date hidden'!J186="x","x",$I$2-'Indicator Date hidden'!J186)</f>
        <v>0</v>
      </c>
      <c r="J185" s="213">
        <f>IF('Indicator Date hidden'!K186="x","x",$J$2-'Indicator Date hidden'!K186)</f>
        <v>0</v>
      </c>
      <c r="K185" s="213">
        <f>IF('Indicator Date hidden'!L186="x","x",$K$2-'Indicator Date hidden'!L186)</f>
        <v>0</v>
      </c>
      <c r="L185" s="213">
        <f>IF('Indicator Date hidden'!M186="x","x",$L$2-'Indicator Date hidden'!M186)</f>
        <v>0</v>
      </c>
      <c r="M185" s="213">
        <f>IF('Indicator Date hidden'!N186="x","x",$M$2-'Indicator Date hidden'!N186)</f>
        <v>0</v>
      </c>
      <c r="N185" s="213">
        <f>IF('Indicator Date hidden'!O186="x","x",$N$2-'Indicator Date hidden'!O186)</f>
        <v>0</v>
      </c>
      <c r="O185" s="213">
        <f>IF('Indicator Date hidden'!P186="x","x",$O$2-'Indicator Date hidden'!P186)</f>
        <v>0</v>
      </c>
      <c r="P185" s="213">
        <f>IF('Indicator Date hidden'!Q186="x","x",$P$2-'Indicator Date hidden'!Q186)</f>
        <v>0</v>
      </c>
      <c r="Q185" s="213" t="str">
        <f>IF('Indicator Date hidden'!R186="x","x",$Q$2-'Indicator Date hidden'!R186)</f>
        <v>x</v>
      </c>
      <c r="R185" s="213">
        <f>IF('Indicator Date hidden'!S186="x","x",$R$2-'Indicator Date hidden'!S186)</f>
        <v>0</v>
      </c>
      <c r="S185" s="213">
        <f>IF('Indicator Date hidden'!T186="x","x",$S$2-'Indicator Date hidden'!T186)</f>
        <v>0</v>
      </c>
      <c r="T185" s="213">
        <f>IF('Indicator Date hidden'!U186="x","x",$T$2-'Indicator Date hidden'!U186)</f>
        <v>0</v>
      </c>
      <c r="U185" s="213" t="str">
        <f>IF('Indicator Date hidden'!V186="x","x",$U$2-'Indicator Date hidden'!V186)</f>
        <v>x</v>
      </c>
      <c r="V185" s="213">
        <f>IF('Indicator Date hidden'!W186="x","x",$V$2-'Indicator Date hidden'!W186)</f>
        <v>0</v>
      </c>
      <c r="W185" s="213">
        <f>IF('Indicator Date hidden'!X186="x","x",$W$2-'Indicator Date hidden'!X186)</f>
        <v>2</v>
      </c>
      <c r="X185" s="213">
        <f>IF('Indicator Date hidden'!Y186="x","x",$X$2-'Indicator Date hidden'!Y186)</f>
        <v>3</v>
      </c>
      <c r="Y185" s="213">
        <f>IF('Indicator Date hidden'!Z186="x","x",$Y$2-'Indicator Date hidden'!Z186)</f>
        <v>0</v>
      </c>
      <c r="Z185" s="213">
        <f>IF('Indicator Date hidden'!AA186="x","x",$Z$2-'Indicator Date hidden'!AA186)</f>
        <v>0</v>
      </c>
      <c r="AA185" s="213" t="str">
        <f>IF('Indicator Date hidden'!AB186="x","x",$AA$2-'Indicator Date hidden'!AB186)</f>
        <v>x</v>
      </c>
      <c r="AB185" s="213">
        <f>IF('Indicator Date hidden'!AC186="x","x",$AB$2-'Indicator Date hidden'!AC186)</f>
        <v>0</v>
      </c>
      <c r="AC185" s="213">
        <f>IF('Indicator Date hidden'!AD186="x","x",$AC$2-'Indicator Date hidden'!AD186)</f>
        <v>0</v>
      </c>
      <c r="AD185" s="213" t="str">
        <f>IF('Indicator Date hidden'!AE186="x","x",$AD$2-'Indicator Date hidden'!AE186)</f>
        <v>x</v>
      </c>
      <c r="AE185" s="213">
        <f>IF('Indicator Date hidden'!AF186="x","x",$AE$2-'Indicator Date hidden'!AF186)</f>
        <v>0</v>
      </c>
      <c r="AF185" s="213">
        <f>IF('Indicator Date hidden'!AG186="x","x",$AF$2-'Indicator Date hidden'!AG186)</f>
        <v>0</v>
      </c>
      <c r="AG185" s="213">
        <f>IF('Indicator Date hidden'!AH186="x","x",$AG$2-'Indicator Date hidden'!AH186)</f>
        <v>0</v>
      </c>
      <c r="AH185" s="213">
        <f>IF('Indicator Date hidden'!AI186="x","x",$AH$2-'Indicator Date hidden'!AI186)</f>
        <v>0</v>
      </c>
      <c r="AI185" s="213">
        <f>IF('Indicator Date hidden'!AJ186="x","x",$AI$2-'Indicator Date hidden'!AJ186)</f>
        <v>0</v>
      </c>
      <c r="AJ185" s="213" t="str">
        <f>IF('Indicator Date hidden'!AK186="x","x",$AJ$2-'Indicator Date hidden'!AK186)</f>
        <v>x</v>
      </c>
      <c r="AK185" s="213">
        <f>IF('Indicator Date hidden'!AL186="x","x",$AK$2-'Indicator Date hidden'!AL186)</f>
        <v>1</v>
      </c>
      <c r="AL185" s="213">
        <f>IF('Indicator Date hidden'!AM186="x","x",$AL$2-'Indicator Date hidden'!AM186)</f>
        <v>0</v>
      </c>
      <c r="AM185" s="213">
        <f>IF('Indicator Date hidden'!AN186="x","x",$AM$2-'Indicator Date hidden'!AN186)</f>
        <v>0</v>
      </c>
      <c r="AN185" s="213">
        <f>IF('Indicator Date hidden'!AO186="x","x",$AN$2-'Indicator Date hidden'!AO186)</f>
        <v>0</v>
      </c>
      <c r="AO185" s="213">
        <f>IF('Indicator Date hidden'!AP186="x","x",$AO$2-'Indicator Date hidden'!AP186)</f>
        <v>0</v>
      </c>
      <c r="AP185" s="213">
        <f>IF('Indicator Date hidden'!AQ186="x","x",$AP$2-'Indicator Date hidden'!AQ186)</f>
        <v>0</v>
      </c>
      <c r="AQ185" s="213">
        <f>IF('Indicator Date hidden'!AR186="x","x",$AQ$2-'Indicator Date hidden'!AR186)</f>
        <v>4</v>
      </c>
      <c r="AR185" s="213">
        <f>IF('Indicator Date hidden'!AS186="x","x",$AR$2-'Indicator Date hidden'!AS186)</f>
        <v>0</v>
      </c>
      <c r="AS185" s="213">
        <f>IF('Indicator Date hidden'!AT186="x","x",$AS$2-'Indicator Date hidden'!AT186)</f>
        <v>0</v>
      </c>
      <c r="AT185" s="213">
        <f>IF('Indicator Date hidden'!AU186="x","x",$AT$2-'Indicator Date hidden'!AU186)</f>
        <v>0</v>
      </c>
      <c r="AU185" s="213" t="str">
        <f>IF('Indicator Date hidden'!AV186="x","x",$AU$2-'Indicator Date hidden'!AV186)</f>
        <v>x</v>
      </c>
      <c r="AV185" s="213">
        <f>IF('Indicator Date hidden'!AW186="x","x",$AV$2-'Indicator Date hidden'!AW186)</f>
        <v>0</v>
      </c>
      <c r="AW185" s="213">
        <f>IF('Indicator Date hidden'!AX186="x","x",$AW$2-'Indicator Date hidden'!AX186)</f>
        <v>0</v>
      </c>
      <c r="AX185" s="213">
        <f>IF('Indicator Date hidden'!AY186="x","x",$AX$2-'Indicator Date hidden'!AY186)</f>
        <v>1</v>
      </c>
      <c r="AY185" s="213">
        <f>IF('Indicator Date hidden'!AZ186="x","x",$AY$2-'Indicator Date hidden'!AZ186)</f>
        <v>0</v>
      </c>
      <c r="AZ185" s="213">
        <f>IF('Indicator Date hidden'!BA186="x","x",$AZ$2-'Indicator Date hidden'!BA186)</f>
        <v>0</v>
      </c>
      <c r="BA185">
        <f t="shared" si="25"/>
        <v>11</v>
      </c>
      <c r="BB185" s="21">
        <f t="shared" si="26"/>
        <v>0.24444444444444444</v>
      </c>
      <c r="BC185">
        <f t="shared" si="27"/>
        <v>5</v>
      </c>
      <c r="BD185" s="21">
        <f t="shared" si="28"/>
        <v>0.79318081322554435</v>
      </c>
      <c r="BE185" s="283">
        <f t="shared" si="29"/>
        <v>0</v>
      </c>
    </row>
    <row r="186" spans="1:57" x14ac:dyDescent="0.35">
      <c r="A186" t="s">
        <v>8503</v>
      </c>
      <c r="B186" s="213">
        <f>IF('Indicator Date hidden'!C187="x","x",$B$2-'Indicator Date hidden'!C187)</f>
        <v>0</v>
      </c>
      <c r="C186" s="213">
        <f>IF('Indicator Date hidden'!D187="x","x",$C$2-'Indicator Date hidden'!D187)</f>
        <v>0</v>
      </c>
      <c r="D186" s="213">
        <f>IF('Indicator Date hidden'!E187="x","x",$D$2-'Indicator Date hidden'!E187)</f>
        <v>0</v>
      </c>
      <c r="E186" s="213">
        <f>IF('Indicator Date hidden'!F187="x","x",$E$2-'Indicator Date hidden'!F187)</f>
        <v>0</v>
      </c>
      <c r="F186" s="213">
        <f>IF('Indicator Date hidden'!G187="x","x",$F$2-'Indicator Date hidden'!G187)</f>
        <v>0</v>
      </c>
      <c r="G186" s="213">
        <f>IF('Indicator Date hidden'!H187="x","x",$G$2-'Indicator Date hidden'!H187)</f>
        <v>0</v>
      </c>
      <c r="H186" s="213">
        <f>IF('Indicator Date hidden'!I187="x","x",$H$2-'Indicator Date hidden'!I187)</f>
        <v>0</v>
      </c>
      <c r="I186" s="213">
        <f>IF('Indicator Date hidden'!J187="x","x",$I$2-'Indicator Date hidden'!J187)</f>
        <v>0</v>
      </c>
      <c r="J186" s="213">
        <f>IF('Indicator Date hidden'!K187="x","x",$J$2-'Indicator Date hidden'!K187)</f>
        <v>0</v>
      </c>
      <c r="K186" s="213">
        <f>IF('Indicator Date hidden'!L187="x","x",$K$2-'Indicator Date hidden'!L187)</f>
        <v>0</v>
      </c>
      <c r="L186" s="213">
        <f>IF('Indicator Date hidden'!M187="x","x",$L$2-'Indicator Date hidden'!M187)</f>
        <v>0</v>
      </c>
      <c r="M186" s="213">
        <f>IF('Indicator Date hidden'!N187="x","x",$M$2-'Indicator Date hidden'!N187)</f>
        <v>0</v>
      </c>
      <c r="N186" s="213">
        <f>IF('Indicator Date hidden'!O187="x","x",$N$2-'Indicator Date hidden'!O187)</f>
        <v>0</v>
      </c>
      <c r="O186" s="213">
        <f>IF('Indicator Date hidden'!P187="x","x",$O$2-'Indicator Date hidden'!P187)</f>
        <v>0</v>
      </c>
      <c r="P186" s="213">
        <f>IF('Indicator Date hidden'!Q187="x","x",$P$2-'Indicator Date hidden'!Q187)</f>
        <v>0</v>
      </c>
      <c r="Q186" s="213" t="str">
        <f>IF('Indicator Date hidden'!R187="x","x",$Q$2-'Indicator Date hidden'!R187)</f>
        <v>x</v>
      </c>
      <c r="R186" s="213">
        <f>IF('Indicator Date hidden'!S187="x","x",$R$2-'Indicator Date hidden'!S187)</f>
        <v>0</v>
      </c>
      <c r="S186" s="213">
        <f>IF('Indicator Date hidden'!T187="x","x",$S$2-'Indicator Date hidden'!T187)</f>
        <v>0</v>
      </c>
      <c r="T186" s="213">
        <f>IF('Indicator Date hidden'!U187="x","x",$T$2-'Indicator Date hidden'!U187)</f>
        <v>0</v>
      </c>
      <c r="U186" s="213">
        <f>IF('Indicator Date hidden'!V187="x","x",$U$2-'Indicator Date hidden'!V187)</f>
        <v>0</v>
      </c>
      <c r="V186" s="213">
        <f>IF('Indicator Date hidden'!W187="x","x",$V$2-'Indicator Date hidden'!W187)</f>
        <v>0</v>
      </c>
      <c r="W186" s="213">
        <f>IF('Indicator Date hidden'!X187="x","x",$W$2-'Indicator Date hidden'!X187)</f>
        <v>3</v>
      </c>
      <c r="X186" s="213">
        <f>IF('Indicator Date hidden'!Y187="x","x",$X$2-'Indicator Date hidden'!Y187)</f>
        <v>4</v>
      </c>
      <c r="Y186" s="213">
        <f>IF('Indicator Date hidden'!Z187="x","x",$Y$2-'Indicator Date hidden'!Z187)</f>
        <v>0</v>
      </c>
      <c r="Z186" s="213">
        <f>IF('Indicator Date hidden'!AA187="x","x",$Z$2-'Indicator Date hidden'!AA187)</f>
        <v>0</v>
      </c>
      <c r="AA186" s="213">
        <f>IF('Indicator Date hidden'!AB187="x","x",$AA$2-'Indicator Date hidden'!AB187)</f>
        <v>0</v>
      </c>
      <c r="AB186" s="213">
        <f>IF('Indicator Date hidden'!AC187="x","x",$AB$2-'Indicator Date hidden'!AC187)</f>
        <v>0</v>
      </c>
      <c r="AC186" s="213">
        <f>IF('Indicator Date hidden'!AD187="x","x",$AC$2-'Indicator Date hidden'!AD187)</f>
        <v>0</v>
      </c>
      <c r="AD186" s="213" t="str">
        <f>IF('Indicator Date hidden'!AE187="x","x",$AD$2-'Indicator Date hidden'!AE187)</f>
        <v>x</v>
      </c>
      <c r="AE186" s="213">
        <f>IF('Indicator Date hidden'!AF187="x","x",$AE$2-'Indicator Date hidden'!AF187)</f>
        <v>0</v>
      </c>
      <c r="AF186" s="213">
        <f>IF('Indicator Date hidden'!AG187="x","x",$AF$2-'Indicator Date hidden'!AG187)</f>
        <v>0</v>
      </c>
      <c r="AG186" s="213">
        <f>IF('Indicator Date hidden'!AH187="x","x",$AG$2-'Indicator Date hidden'!AH187)</f>
        <v>0</v>
      </c>
      <c r="AH186" s="213">
        <f>IF('Indicator Date hidden'!AI187="x","x",$AH$2-'Indicator Date hidden'!AI187)</f>
        <v>0</v>
      </c>
      <c r="AI186" s="213">
        <f>IF('Indicator Date hidden'!AJ187="x","x",$AI$2-'Indicator Date hidden'!AJ187)</f>
        <v>0</v>
      </c>
      <c r="AJ186" s="213" t="str">
        <f>IF('Indicator Date hidden'!AK187="x","x",$AJ$2-'Indicator Date hidden'!AK187)</f>
        <v>x</v>
      </c>
      <c r="AK186" s="213">
        <f>IF('Indicator Date hidden'!AL187="x","x",$AK$2-'Indicator Date hidden'!AL187)</f>
        <v>1</v>
      </c>
      <c r="AL186" s="213">
        <f>IF('Indicator Date hidden'!AM187="x","x",$AL$2-'Indicator Date hidden'!AM187)</f>
        <v>0</v>
      </c>
      <c r="AM186" s="213">
        <f>IF('Indicator Date hidden'!AN187="x","x",$AM$2-'Indicator Date hidden'!AN187)</f>
        <v>0</v>
      </c>
      <c r="AN186" s="213">
        <f>IF('Indicator Date hidden'!AO187="x","x",$AN$2-'Indicator Date hidden'!AO187)</f>
        <v>0</v>
      </c>
      <c r="AO186" s="213">
        <f>IF('Indicator Date hidden'!AP187="x","x",$AO$2-'Indicator Date hidden'!AP187)</f>
        <v>0</v>
      </c>
      <c r="AP186" s="213">
        <f>IF('Indicator Date hidden'!AQ187="x","x",$AP$2-'Indicator Date hidden'!AQ187)</f>
        <v>0</v>
      </c>
      <c r="AQ186" s="213">
        <f>IF('Indicator Date hidden'!AR187="x","x",$AQ$2-'Indicator Date hidden'!AR187)</f>
        <v>4</v>
      </c>
      <c r="AR186" s="213">
        <f>IF('Indicator Date hidden'!AS187="x","x",$AR$2-'Indicator Date hidden'!AS187)</f>
        <v>0</v>
      </c>
      <c r="AS186" s="213">
        <f>IF('Indicator Date hidden'!AT187="x","x",$AS$2-'Indicator Date hidden'!AT187)</f>
        <v>0</v>
      </c>
      <c r="AT186" s="213">
        <f>IF('Indicator Date hidden'!AU187="x","x",$AT$2-'Indicator Date hidden'!AU187)</f>
        <v>0</v>
      </c>
      <c r="AU186" s="213">
        <f>IF('Indicator Date hidden'!AV187="x","x",$AU$2-'Indicator Date hidden'!AV187)</f>
        <v>1</v>
      </c>
      <c r="AV186" s="213">
        <f>IF('Indicator Date hidden'!AW187="x","x",$AV$2-'Indicator Date hidden'!AW187)</f>
        <v>0</v>
      </c>
      <c r="AW186" s="213">
        <f>IF('Indicator Date hidden'!AX187="x","x",$AW$2-'Indicator Date hidden'!AX187)</f>
        <v>0</v>
      </c>
      <c r="AX186" s="213">
        <f>IF('Indicator Date hidden'!AY187="x","x",$AX$2-'Indicator Date hidden'!AY187)</f>
        <v>0</v>
      </c>
      <c r="AY186" s="213">
        <f>IF('Indicator Date hidden'!AZ187="x","x",$AY$2-'Indicator Date hidden'!AZ187)</f>
        <v>0</v>
      </c>
      <c r="AZ186" s="213">
        <f>IF('Indicator Date hidden'!BA187="x","x",$AZ$2-'Indicator Date hidden'!BA187)</f>
        <v>0</v>
      </c>
      <c r="BA186">
        <f t="shared" si="25"/>
        <v>13</v>
      </c>
      <c r="BB186" s="21">
        <f t="shared" si="26"/>
        <v>0.27083333333333331</v>
      </c>
      <c r="BC186">
        <f t="shared" si="27"/>
        <v>5</v>
      </c>
      <c r="BD186" s="21">
        <f t="shared" si="28"/>
        <v>0.90690828581995475</v>
      </c>
      <c r="BE186" s="283">
        <f t="shared" si="29"/>
        <v>0</v>
      </c>
    </row>
    <row r="187" spans="1:57" x14ac:dyDescent="0.35">
      <c r="A187" t="s">
        <v>8507</v>
      </c>
      <c r="B187" s="213">
        <f>IF('Indicator Date hidden'!C188="x","x",$B$2-'Indicator Date hidden'!C188)</f>
        <v>0</v>
      </c>
      <c r="C187" s="213">
        <f>IF('Indicator Date hidden'!D188="x","x",$C$2-'Indicator Date hidden'!D188)</f>
        <v>0</v>
      </c>
      <c r="D187" s="213">
        <f>IF('Indicator Date hidden'!E188="x","x",$D$2-'Indicator Date hidden'!E188)</f>
        <v>0</v>
      </c>
      <c r="E187" s="213">
        <f>IF('Indicator Date hidden'!F188="x","x",$E$2-'Indicator Date hidden'!F188)</f>
        <v>0</v>
      </c>
      <c r="F187" s="213">
        <f>IF('Indicator Date hidden'!G188="x","x",$F$2-'Indicator Date hidden'!G188)</f>
        <v>0</v>
      </c>
      <c r="G187" s="213">
        <f>IF('Indicator Date hidden'!H188="x","x",$G$2-'Indicator Date hidden'!H188)</f>
        <v>0</v>
      </c>
      <c r="H187" s="213">
        <f>IF('Indicator Date hidden'!I188="x","x",$H$2-'Indicator Date hidden'!I188)</f>
        <v>0</v>
      </c>
      <c r="I187" s="213">
        <f>IF('Indicator Date hidden'!J188="x","x",$I$2-'Indicator Date hidden'!J188)</f>
        <v>0</v>
      </c>
      <c r="J187" s="213">
        <f>IF('Indicator Date hidden'!K188="x","x",$J$2-'Indicator Date hidden'!K188)</f>
        <v>0</v>
      </c>
      <c r="K187" s="213">
        <f>IF('Indicator Date hidden'!L188="x","x",$K$2-'Indicator Date hidden'!L188)</f>
        <v>0</v>
      </c>
      <c r="L187" s="213">
        <f>IF('Indicator Date hidden'!M188="x","x",$L$2-'Indicator Date hidden'!M188)</f>
        <v>0</v>
      </c>
      <c r="M187" s="213">
        <f>IF('Indicator Date hidden'!N188="x","x",$M$2-'Indicator Date hidden'!N188)</f>
        <v>0</v>
      </c>
      <c r="N187" s="213">
        <f>IF('Indicator Date hidden'!O188="x","x",$N$2-'Indicator Date hidden'!O188)</f>
        <v>0</v>
      </c>
      <c r="O187" s="213">
        <f>IF('Indicator Date hidden'!P188="x","x",$O$2-'Indicator Date hidden'!P188)</f>
        <v>0</v>
      </c>
      <c r="P187" s="213">
        <f>IF('Indicator Date hidden'!Q188="x","x",$P$2-'Indicator Date hidden'!Q188)</f>
        <v>0</v>
      </c>
      <c r="Q187" s="213">
        <f>IF('Indicator Date hidden'!R188="x","x",$Q$2-'Indicator Date hidden'!R188)</f>
        <v>8</v>
      </c>
      <c r="R187" s="213">
        <f>IF('Indicator Date hidden'!S188="x","x",$R$2-'Indicator Date hidden'!S188)</f>
        <v>0</v>
      </c>
      <c r="S187" s="213">
        <f>IF('Indicator Date hidden'!T188="x","x",$S$2-'Indicator Date hidden'!T188)</f>
        <v>0</v>
      </c>
      <c r="T187" s="213">
        <f>IF('Indicator Date hidden'!U188="x","x",$T$2-'Indicator Date hidden'!U188)</f>
        <v>0</v>
      </c>
      <c r="U187" s="213">
        <f>IF('Indicator Date hidden'!V188="x","x",$U$2-'Indicator Date hidden'!V188)</f>
        <v>0</v>
      </c>
      <c r="V187" s="213">
        <f>IF('Indicator Date hidden'!W188="x","x",$V$2-'Indicator Date hidden'!W188)</f>
        <v>0</v>
      </c>
      <c r="W187" s="213">
        <f>IF('Indicator Date hidden'!X188="x","x",$W$2-'Indicator Date hidden'!X188)</f>
        <v>8</v>
      </c>
      <c r="X187" s="213">
        <f>IF('Indicator Date hidden'!Y188="x","x",$X$2-'Indicator Date hidden'!Y188)</f>
        <v>1</v>
      </c>
      <c r="Y187" s="213">
        <f>IF('Indicator Date hidden'!Z188="x","x",$Y$2-'Indicator Date hidden'!Z188)</f>
        <v>0</v>
      </c>
      <c r="Z187" s="213">
        <f>IF('Indicator Date hidden'!AA188="x","x",$Z$2-'Indicator Date hidden'!AA188)</f>
        <v>0</v>
      </c>
      <c r="AA187" s="213">
        <f>IF('Indicator Date hidden'!AB188="x","x",$AA$2-'Indicator Date hidden'!AB188)</f>
        <v>0</v>
      </c>
      <c r="AB187" s="213">
        <f>IF('Indicator Date hidden'!AC188="x","x",$AB$2-'Indicator Date hidden'!AC188)</f>
        <v>0</v>
      </c>
      <c r="AC187" s="213">
        <f>IF('Indicator Date hidden'!AD188="x","x",$AC$2-'Indicator Date hidden'!AD188)</f>
        <v>0</v>
      </c>
      <c r="AD187" s="213" t="str">
        <f>IF('Indicator Date hidden'!AE188="x","x",$AD$2-'Indicator Date hidden'!AE188)</f>
        <v>x</v>
      </c>
      <c r="AE187" s="213" t="str">
        <f>IF('Indicator Date hidden'!AF188="x","x",$AE$2-'Indicator Date hidden'!AF188)</f>
        <v>x</v>
      </c>
      <c r="AF187" s="213">
        <f>IF('Indicator Date hidden'!AG188="x","x",$AF$2-'Indicator Date hidden'!AG188)</f>
        <v>10</v>
      </c>
      <c r="AG187" s="213">
        <f>IF('Indicator Date hidden'!AH188="x","x",$AG$2-'Indicator Date hidden'!AH188)</f>
        <v>0</v>
      </c>
      <c r="AH187" s="213">
        <f>IF('Indicator Date hidden'!AI188="x","x",$AH$2-'Indicator Date hidden'!AI188)</f>
        <v>0</v>
      </c>
      <c r="AI187" s="213">
        <f>IF('Indicator Date hidden'!AJ188="x","x",$AI$2-'Indicator Date hidden'!AJ188)</f>
        <v>0</v>
      </c>
      <c r="AJ187" s="213" t="str">
        <f>IF('Indicator Date hidden'!AK188="x","x",$AJ$2-'Indicator Date hidden'!AK188)</f>
        <v>x</v>
      </c>
      <c r="AK187" s="213">
        <f>IF('Indicator Date hidden'!AL188="x","x",$AK$2-'Indicator Date hidden'!AL188)</f>
        <v>1</v>
      </c>
      <c r="AL187" s="213">
        <f>IF('Indicator Date hidden'!AM188="x","x",$AL$2-'Indicator Date hidden'!AM188)</f>
        <v>0</v>
      </c>
      <c r="AM187" s="213">
        <f>IF('Indicator Date hidden'!AN188="x","x",$AM$2-'Indicator Date hidden'!AN188)</f>
        <v>0</v>
      </c>
      <c r="AN187" s="213">
        <f>IF('Indicator Date hidden'!AO188="x","x",$AN$2-'Indicator Date hidden'!AO188)</f>
        <v>0</v>
      </c>
      <c r="AO187" s="213" t="str">
        <f>IF('Indicator Date hidden'!AP188="x","x",$AO$2-'Indicator Date hidden'!AP188)</f>
        <v>x</v>
      </c>
      <c r="AP187" s="213" t="str">
        <f>IF('Indicator Date hidden'!AQ188="x","x",$AP$2-'Indicator Date hidden'!AQ188)</f>
        <v>x</v>
      </c>
      <c r="AQ187" s="213">
        <f>IF('Indicator Date hidden'!AR188="x","x",$AQ$2-'Indicator Date hidden'!AR188)</f>
        <v>8</v>
      </c>
      <c r="AR187" s="213">
        <f>IF('Indicator Date hidden'!AS188="x","x",$AR$2-'Indicator Date hidden'!AS188)</f>
        <v>0</v>
      </c>
      <c r="AS187" s="213">
        <f>IF('Indicator Date hidden'!AT188="x","x",$AS$2-'Indicator Date hidden'!AT188)</f>
        <v>0</v>
      </c>
      <c r="AT187" s="213">
        <f>IF('Indicator Date hidden'!AU188="x","x",$AT$2-'Indicator Date hidden'!AU188)</f>
        <v>0</v>
      </c>
      <c r="AU187" s="213">
        <f>IF('Indicator Date hidden'!AV188="x","x",$AU$2-'Indicator Date hidden'!AV188)</f>
        <v>1</v>
      </c>
      <c r="AV187" s="213">
        <f>IF('Indicator Date hidden'!AW188="x","x",$AV$2-'Indicator Date hidden'!AW188)</f>
        <v>0</v>
      </c>
      <c r="AW187" s="213">
        <f>IF('Indicator Date hidden'!AX188="x","x",$AW$2-'Indicator Date hidden'!AX188)</f>
        <v>0</v>
      </c>
      <c r="AX187" s="213">
        <f>IF('Indicator Date hidden'!AY188="x","x",$AX$2-'Indicator Date hidden'!AY188)</f>
        <v>0</v>
      </c>
      <c r="AY187" s="213">
        <f>IF('Indicator Date hidden'!AZ188="x","x",$AY$2-'Indicator Date hidden'!AZ188)</f>
        <v>0</v>
      </c>
      <c r="AZ187" s="213">
        <f>IF('Indicator Date hidden'!BA188="x","x",$AZ$2-'Indicator Date hidden'!BA188)</f>
        <v>3</v>
      </c>
      <c r="BA187">
        <f t="shared" si="25"/>
        <v>40</v>
      </c>
      <c r="BB187" s="21">
        <f t="shared" si="26"/>
        <v>0.86956521739130432</v>
      </c>
      <c r="BC187">
        <f t="shared" si="27"/>
        <v>8</v>
      </c>
      <c r="BD187" s="21">
        <f t="shared" si="28"/>
        <v>2.4192048249119229</v>
      </c>
      <c r="BE187" s="283">
        <f t="shared" si="29"/>
        <v>0</v>
      </c>
    </row>
    <row r="188" spans="1:57" x14ac:dyDescent="0.35">
      <c r="A188" t="s">
        <v>8514</v>
      </c>
      <c r="B188" s="213">
        <f>IF('Indicator Date hidden'!C189="x","x",$B$2-'Indicator Date hidden'!C189)</f>
        <v>0</v>
      </c>
      <c r="C188" s="213">
        <f>IF('Indicator Date hidden'!D189="x","x",$C$2-'Indicator Date hidden'!D189)</f>
        <v>0</v>
      </c>
      <c r="D188" s="213">
        <f>IF('Indicator Date hidden'!E189="x","x",$D$2-'Indicator Date hidden'!E189)</f>
        <v>0</v>
      </c>
      <c r="E188" s="213">
        <f>IF('Indicator Date hidden'!F189="x","x",$E$2-'Indicator Date hidden'!F189)</f>
        <v>0</v>
      </c>
      <c r="F188" s="213">
        <f>IF('Indicator Date hidden'!G189="x","x",$F$2-'Indicator Date hidden'!G189)</f>
        <v>0</v>
      </c>
      <c r="G188" s="213">
        <f>IF('Indicator Date hidden'!H189="x","x",$G$2-'Indicator Date hidden'!H189)</f>
        <v>0</v>
      </c>
      <c r="H188" s="213">
        <f>IF('Indicator Date hidden'!I189="x","x",$H$2-'Indicator Date hidden'!I189)</f>
        <v>0</v>
      </c>
      <c r="I188" s="213">
        <f>IF('Indicator Date hidden'!J189="x","x",$I$2-'Indicator Date hidden'!J189)</f>
        <v>0</v>
      </c>
      <c r="J188" s="213">
        <f>IF('Indicator Date hidden'!K189="x","x",$J$2-'Indicator Date hidden'!K189)</f>
        <v>0</v>
      </c>
      <c r="K188" s="213">
        <f>IF('Indicator Date hidden'!L189="x","x",$K$2-'Indicator Date hidden'!L189)</f>
        <v>0</v>
      </c>
      <c r="L188" s="213">
        <f>IF('Indicator Date hidden'!M189="x","x",$L$2-'Indicator Date hidden'!M189)</f>
        <v>0</v>
      </c>
      <c r="M188" s="213">
        <f>IF('Indicator Date hidden'!N189="x","x",$M$2-'Indicator Date hidden'!N189)</f>
        <v>0</v>
      </c>
      <c r="N188" s="213">
        <f>IF('Indicator Date hidden'!O189="x","x",$N$2-'Indicator Date hidden'!O189)</f>
        <v>0</v>
      </c>
      <c r="O188" s="213">
        <f>IF('Indicator Date hidden'!P189="x","x",$O$2-'Indicator Date hidden'!P189)</f>
        <v>0</v>
      </c>
      <c r="P188" s="213">
        <f>IF('Indicator Date hidden'!Q189="x","x",$P$2-'Indicator Date hidden'!Q189)</f>
        <v>0</v>
      </c>
      <c r="Q188" s="213">
        <f>IF('Indicator Date hidden'!R189="x","x",$Q$2-'Indicator Date hidden'!R189)</f>
        <v>7</v>
      </c>
      <c r="R188" s="213">
        <f>IF('Indicator Date hidden'!S189="x","x",$R$2-'Indicator Date hidden'!S189)</f>
        <v>0</v>
      </c>
      <c r="S188" s="213">
        <f>IF('Indicator Date hidden'!T189="x","x",$S$2-'Indicator Date hidden'!T189)</f>
        <v>0</v>
      </c>
      <c r="T188" s="213">
        <f>IF('Indicator Date hidden'!U189="x","x",$T$2-'Indicator Date hidden'!U189)</f>
        <v>0</v>
      </c>
      <c r="U188" s="213">
        <f>IF('Indicator Date hidden'!V189="x","x",$U$2-'Indicator Date hidden'!V189)</f>
        <v>0</v>
      </c>
      <c r="V188" s="213">
        <f>IF('Indicator Date hidden'!W189="x","x",$V$2-'Indicator Date hidden'!W189)</f>
        <v>0</v>
      </c>
      <c r="W188" s="213">
        <f>IF('Indicator Date hidden'!X189="x","x",$W$2-'Indicator Date hidden'!X189)</f>
        <v>1</v>
      </c>
      <c r="X188" s="213">
        <f>IF('Indicator Date hidden'!Y189="x","x",$X$2-'Indicator Date hidden'!Y189)</f>
        <v>4</v>
      </c>
      <c r="Y188" s="213">
        <f>IF('Indicator Date hidden'!Z189="x","x",$Y$2-'Indicator Date hidden'!Z189)</f>
        <v>0</v>
      </c>
      <c r="Z188" s="213">
        <f>IF('Indicator Date hidden'!AA189="x","x",$Z$2-'Indicator Date hidden'!AA189)</f>
        <v>0</v>
      </c>
      <c r="AA188" s="213" t="str">
        <f>IF('Indicator Date hidden'!AB189="x","x",$AA$2-'Indicator Date hidden'!AB189)</f>
        <v>x</v>
      </c>
      <c r="AB188" s="213">
        <f>IF('Indicator Date hidden'!AC189="x","x",$AB$2-'Indicator Date hidden'!AC189)</f>
        <v>0</v>
      </c>
      <c r="AC188" s="213">
        <f>IF('Indicator Date hidden'!AD189="x","x",$AC$2-'Indicator Date hidden'!AD189)</f>
        <v>0</v>
      </c>
      <c r="AD188" s="213">
        <f>IF('Indicator Date hidden'!AE189="x","x",$AD$2-'Indicator Date hidden'!AE189)</f>
        <v>0</v>
      </c>
      <c r="AE188" s="213" t="str">
        <f>IF('Indicator Date hidden'!AF189="x","x",$AE$2-'Indicator Date hidden'!AF189)</f>
        <v>x</v>
      </c>
      <c r="AF188" s="213">
        <f>IF('Indicator Date hidden'!AG189="x","x",$AF$2-'Indicator Date hidden'!AG189)</f>
        <v>3</v>
      </c>
      <c r="AG188" s="213">
        <f>IF('Indicator Date hidden'!AH189="x","x",$AG$2-'Indicator Date hidden'!AH189)</f>
        <v>0</v>
      </c>
      <c r="AH188" s="213">
        <f>IF('Indicator Date hidden'!AI189="x","x",$AH$2-'Indicator Date hidden'!AI189)</f>
        <v>0</v>
      </c>
      <c r="AI188" s="213">
        <f>IF('Indicator Date hidden'!AJ189="x","x",$AI$2-'Indicator Date hidden'!AJ189)</f>
        <v>0</v>
      </c>
      <c r="AJ188" s="213" t="str">
        <f>IF('Indicator Date hidden'!AK189="x","x",$AJ$2-'Indicator Date hidden'!AK189)</f>
        <v>x</v>
      </c>
      <c r="AK188" s="213">
        <f>IF('Indicator Date hidden'!AL189="x","x",$AK$2-'Indicator Date hidden'!AL189)</f>
        <v>1</v>
      </c>
      <c r="AL188" s="213">
        <f>IF('Indicator Date hidden'!AM189="x","x",$AL$2-'Indicator Date hidden'!AM189)</f>
        <v>0</v>
      </c>
      <c r="AM188" s="213">
        <f>IF('Indicator Date hidden'!AN189="x","x",$AM$2-'Indicator Date hidden'!AN189)</f>
        <v>0</v>
      </c>
      <c r="AN188" s="213">
        <f>IF('Indicator Date hidden'!AO189="x","x",$AN$2-'Indicator Date hidden'!AO189)</f>
        <v>0</v>
      </c>
      <c r="AO188" s="213" t="str">
        <f>IF('Indicator Date hidden'!AP189="x","x",$AO$2-'Indicator Date hidden'!AP189)</f>
        <v>x</v>
      </c>
      <c r="AP188" s="213" t="str">
        <f>IF('Indicator Date hidden'!AQ189="x","x",$AP$2-'Indicator Date hidden'!AQ189)</f>
        <v>x</v>
      </c>
      <c r="AQ188" s="213">
        <f>IF('Indicator Date hidden'!AR189="x","x",$AQ$2-'Indicator Date hidden'!AR189)</f>
        <v>4</v>
      </c>
      <c r="AR188" s="213">
        <f>IF('Indicator Date hidden'!AS189="x","x",$AR$2-'Indicator Date hidden'!AS189)</f>
        <v>0</v>
      </c>
      <c r="AS188" s="213" t="str">
        <f>IF('Indicator Date hidden'!AT189="x","x",$AS$2-'Indicator Date hidden'!AT189)</f>
        <v>x</v>
      </c>
      <c r="AT188" s="213">
        <f>IF('Indicator Date hidden'!AU189="x","x",$AT$2-'Indicator Date hidden'!AU189)</f>
        <v>0</v>
      </c>
      <c r="AU188" s="213">
        <f>IF('Indicator Date hidden'!AV189="x","x",$AU$2-'Indicator Date hidden'!AV189)</f>
        <v>1</v>
      </c>
      <c r="AV188" s="213">
        <f>IF('Indicator Date hidden'!AW189="x","x",$AV$2-'Indicator Date hidden'!AW189)</f>
        <v>0</v>
      </c>
      <c r="AW188" s="213">
        <f>IF('Indicator Date hidden'!AX189="x","x",$AW$2-'Indicator Date hidden'!AX189)</f>
        <v>0</v>
      </c>
      <c r="AX188" s="213">
        <f>IF('Indicator Date hidden'!AY189="x","x",$AX$2-'Indicator Date hidden'!AY189)</f>
        <v>0</v>
      </c>
      <c r="AY188" s="213">
        <f>IF('Indicator Date hidden'!AZ189="x","x",$AY$2-'Indicator Date hidden'!AZ189)</f>
        <v>0</v>
      </c>
      <c r="AZ188" s="213">
        <f>IF('Indicator Date hidden'!BA189="x","x",$AZ$2-'Indicator Date hidden'!BA189)</f>
        <v>0</v>
      </c>
      <c r="BA188">
        <f t="shared" si="25"/>
        <v>21</v>
      </c>
      <c r="BB188" s="21">
        <f t="shared" si="26"/>
        <v>0.46666666666666667</v>
      </c>
      <c r="BC188">
        <f t="shared" si="27"/>
        <v>7</v>
      </c>
      <c r="BD188" s="21">
        <f t="shared" si="28"/>
        <v>1.3597385369580759</v>
      </c>
      <c r="BE188" s="283">
        <f t="shared" si="29"/>
        <v>0</v>
      </c>
    </row>
    <row r="189" spans="1:57" x14ac:dyDescent="0.35">
      <c r="A189" t="s">
        <v>8510</v>
      </c>
      <c r="B189" s="213">
        <f>IF('Indicator Date hidden'!C190="x","x",$B$2-'Indicator Date hidden'!C190)</f>
        <v>0</v>
      </c>
      <c r="C189" s="213">
        <f>IF('Indicator Date hidden'!D190="x","x",$C$2-'Indicator Date hidden'!D190)</f>
        <v>0</v>
      </c>
      <c r="D189" s="213">
        <f>IF('Indicator Date hidden'!E190="x","x",$D$2-'Indicator Date hidden'!E190)</f>
        <v>0</v>
      </c>
      <c r="E189" s="213">
        <f>IF('Indicator Date hidden'!F190="x","x",$E$2-'Indicator Date hidden'!F190)</f>
        <v>0</v>
      </c>
      <c r="F189" s="213">
        <f>IF('Indicator Date hidden'!G190="x","x",$F$2-'Indicator Date hidden'!G190)</f>
        <v>0</v>
      </c>
      <c r="G189" s="213">
        <f>IF('Indicator Date hidden'!H190="x","x",$G$2-'Indicator Date hidden'!H190)</f>
        <v>0</v>
      </c>
      <c r="H189" s="213">
        <f>IF('Indicator Date hidden'!I190="x","x",$H$2-'Indicator Date hidden'!I190)</f>
        <v>0</v>
      </c>
      <c r="I189" s="213">
        <f>IF('Indicator Date hidden'!J190="x","x",$I$2-'Indicator Date hidden'!J190)</f>
        <v>0</v>
      </c>
      <c r="J189" s="213">
        <f>IF('Indicator Date hidden'!K190="x","x",$J$2-'Indicator Date hidden'!K190)</f>
        <v>0</v>
      </c>
      <c r="K189" s="213">
        <f>IF('Indicator Date hidden'!L190="x","x",$K$2-'Indicator Date hidden'!L190)</f>
        <v>0</v>
      </c>
      <c r="L189" s="213">
        <f>IF('Indicator Date hidden'!M190="x","x",$L$2-'Indicator Date hidden'!M190)</f>
        <v>0</v>
      </c>
      <c r="M189" s="213">
        <f>IF('Indicator Date hidden'!N190="x","x",$M$2-'Indicator Date hidden'!N190)</f>
        <v>0</v>
      </c>
      <c r="N189" s="213">
        <f>IF('Indicator Date hidden'!O190="x","x",$N$2-'Indicator Date hidden'!O190)</f>
        <v>0</v>
      </c>
      <c r="O189" s="213">
        <f>IF('Indicator Date hidden'!P190="x","x",$O$2-'Indicator Date hidden'!P190)</f>
        <v>0</v>
      </c>
      <c r="P189" s="213">
        <f>IF('Indicator Date hidden'!Q190="x","x",$P$2-'Indicator Date hidden'!Q190)</f>
        <v>0</v>
      </c>
      <c r="Q189" s="213" t="str">
        <f>IF('Indicator Date hidden'!R190="x","x",$Q$2-'Indicator Date hidden'!R190)</f>
        <v>x</v>
      </c>
      <c r="R189" s="213">
        <f>IF('Indicator Date hidden'!S190="x","x",$R$2-'Indicator Date hidden'!S190)</f>
        <v>0</v>
      </c>
      <c r="S189" s="213">
        <f>IF('Indicator Date hidden'!T190="x","x",$S$2-'Indicator Date hidden'!T190)</f>
        <v>0</v>
      </c>
      <c r="T189" s="213">
        <f>IF('Indicator Date hidden'!U190="x","x",$T$2-'Indicator Date hidden'!U190)</f>
        <v>0</v>
      </c>
      <c r="U189" s="213" t="str">
        <f>IF('Indicator Date hidden'!V190="x","x",$U$2-'Indicator Date hidden'!V190)</f>
        <v>x</v>
      </c>
      <c r="V189" s="213">
        <f>IF('Indicator Date hidden'!W190="x","x",$V$2-'Indicator Date hidden'!W190)</f>
        <v>0</v>
      </c>
      <c r="W189" s="213">
        <f>IF('Indicator Date hidden'!X190="x","x",$W$2-'Indicator Date hidden'!X190)</f>
        <v>5</v>
      </c>
      <c r="X189" s="213" t="str">
        <f>IF('Indicator Date hidden'!Y190="x","x",$X$2-'Indicator Date hidden'!Y190)</f>
        <v>x</v>
      </c>
      <c r="Y189" s="213">
        <f>IF('Indicator Date hidden'!Z190="x","x",$Y$2-'Indicator Date hidden'!Z190)</f>
        <v>0</v>
      </c>
      <c r="Z189" s="213">
        <f>IF('Indicator Date hidden'!AA190="x","x",$Z$2-'Indicator Date hidden'!AA190)</f>
        <v>0</v>
      </c>
      <c r="AA189" s="213">
        <f>IF('Indicator Date hidden'!AB190="x","x",$AA$2-'Indicator Date hidden'!AB190)</f>
        <v>0</v>
      </c>
      <c r="AB189" s="213">
        <f>IF('Indicator Date hidden'!AC190="x","x",$AB$2-'Indicator Date hidden'!AC190)</f>
        <v>0</v>
      </c>
      <c r="AC189" s="213">
        <f>IF('Indicator Date hidden'!AD190="x","x",$AC$2-'Indicator Date hidden'!AD190)</f>
        <v>0</v>
      </c>
      <c r="AD189" s="213">
        <f>IF('Indicator Date hidden'!AE190="x","x",$AD$2-'Indicator Date hidden'!AE190)</f>
        <v>0</v>
      </c>
      <c r="AE189" s="213">
        <f>IF('Indicator Date hidden'!AF190="x","x",$AE$2-'Indicator Date hidden'!AF190)</f>
        <v>0</v>
      </c>
      <c r="AF189" s="213">
        <f>IF('Indicator Date hidden'!AG190="x","x",$AF$2-'Indicator Date hidden'!AG190)</f>
        <v>7</v>
      </c>
      <c r="AG189" s="213">
        <f>IF('Indicator Date hidden'!AH190="x","x",$AG$2-'Indicator Date hidden'!AH190)</f>
        <v>0</v>
      </c>
      <c r="AH189" s="213">
        <f>IF('Indicator Date hidden'!AI190="x","x",$AH$2-'Indicator Date hidden'!AI190)</f>
        <v>0</v>
      </c>
      <c r="AI189" s="213">
        <f>IF('Indicator Date hidden'!AJ190="x","x",$AI$2-'Indicator Date hidden'!AJ190)</f>
        <v>0</v>
      </c>
      <c r="AJ189" s="213" t="str">
        <f>IF('Indicator Date hidden'!AK190="x","x",$AJ$2-'Indicator Date hidden'!AK190)</f>
        <v>x</v>
      </c>
      <c r="AK189" s="213">
        <f>IF('Indicator Date hidden'!AL190="x","x",$AK$2-'Indicator Date hidden'!AL190)</f>
        <v>1</v>
      </c>
      <c r="AL189" s="213">
        <f>IF('Indicator Date hidden'!AM190="x","x",$AL$2-'Indicator Date hidden'!AM190)</f>
        <v>0</v>
      </c>
      <c r="AM189" s="213">
        <f>IF('Indicator Date hidden'!AN190="x","x",$AM$2-'Indicator Date hidden'!AN190)</f>
        <v>0</v>
      </c>
      <c r="AN189" s="213">
        <f>IF('Indicator Date hidden'!AO190="x","x",$AN$2-'Indicator Date hidden'!AO190)</f>
        <v>0</v>
      </c>
      <c r="AO189" s="213">
        <f>IF('Indicator Date hidden'!AP190="x","x",$AO$2-'Indicator Date hidden'!AP190)</f>
        <v>0</v>
      </c>
      <c r="AP189" s="213">
        <f>IF('Indicator Date hidden'!AQ190="x","x",$AP$2-'Indicator Date hidden'!AQ190)</f>
        <v>0</v>
      </c>
      <c r="AQ189" s="213">
        <f>IF('Indicator Date hidden'!AR190="x","x",$AQ$2-'Indicator Date hidden'!AR190)</f>
        <v>0</v>
      </c>
      <c r="AR189" s="213">
        <f>IF('Indicator Date hidden'!AS190="x","x",$AR$2-'Indicator Date hidden'!AS190)</f>
        <v>0</v>
      </c>
      <c r="AS189" s="213">
        <f>IF('Indicator Date hidden'!AT190="x","x",$AS$2-'Indicator Date hidden'!AT190)</f>
        <v>0</v>
      </c>
      <c r="AT189" s="213">
        <f>IF('Indicator Date hidden'!AU190="x","x",$AT$2-'Indicator Date hidden'!AU190)</f>
        <v>0</v>
      </c>
      <c r="AU189" s="213">
        <f>IF('Indicator Date hidden'!AV190="x","x",$AU$2-'Indicator Date hidden'!AV190)</f>
        <v>3</v>
      </c>
      <c r="AV189" s="213">
        <f>IF('Indicator Date hidden'!AW190="x","x",$AV$2-'Indicator Date hidden'!AW190)</f>
        <v>0</v>
      </c>
      <c r="AW189" s="213">
        <f>IF('Indicator Date hidden'!AX190="x","x",$AW$2-'Indicator Date hidden'!AX190)</f>
        <v>0</v>
      </c>
      <c r="AX189" s="213">
        <f>IF('Indicator Date hidden'!AY190="x","x",$AX$2-'Indicator Date hidden'!AY190)</f>
        <v>0</v>
      </c>
      <c r="AY189" s="213">
        <f>IF('Indicator Date hidden'!AZ190="x","x",$AY$2-'Indicator Date hidden'!AZ190)</f>
        <v>0</v>
      </c>
      <c r="AZ189" s="213">
        <f>IF('Indicator Date hidden'!BA190="x","x",$AZ$2-'Indicator Date hidden'!BA190)</f>
        <v>0</v>
      </c>
      <c r="BA189">
        <f t="shared" si="25"/>
        <v>16</v>
      </c>
      <c r="BB189" s="21">
        <f t="shared" si="26"/>
        <v>0.34042553191489361</v>
      </c>
      <c r="BC189">
        <f t="shared" si="27"/>
        <v>4</v>
      </c>
      <c r="BD189" s="21">
        <f t="shared" si="28"/>
        <v>1.2928048962521967</v>
      </c>
      <c r="BE189" s="283">
        <f t="shared" si="29"/>
        <v>0</v>
      </c>
    </row>
    <row r="190" spans="1:57" x14ac:dyDescent="0.35">
      <c r="A190" t="s">
        <v>8512</v>
      </c>
      <c r="B190" s="213">
        <f>IF('Indicator Date hidden'!C191="x","x",$B$2-'Indicator Date hidden'!C191)</f>
        <v>0</v>
      </c>
      <c r="C190" s="213">
        <f>IF('Indicator Date hidden'!D191="x","x",$C$2-'Indicator Date hidden'!D191)</f>
        <v>0</v>
      </c>
      <c r="D190" s="213">
        <f>IF('Indicator Date hidden'!E191="x","x",$D$2-'Indicator Date hidden'!E191)</f>
        <v>0</v>
      </c>
      <c r="E190" s="213">
        <f>IF('Indicator Date hidden'!F191="x","x",$E$2-'Indicator Date hidden'!F191)</f>
        <v>0</v>
      </c>
      <c r="F190" s="213">
        <f>IF('Indicator Date hidden'!G191="x","x",$F$2-'Indicator Date hidden'!G191)</f>
        <v>0</v>
      </c>
      <c r="G190" s="213">
        <f>IF('Indicator Date hidden'!H191="x","x",$G$2-'Indicator Date hidden'!H191)</f>
        <v>0</v>
      </c>
      <c r="H190" s="213">
        <f>IF('Indicator Date hidden'!I191="x","x",$H$2-'Indicator Date hidden'!I191)</f>
        <v>0</v>
      </c>
      <c r="I190" s="213">
        <f>IF('Indicator Date hidden'!J191="x","x",$I$2-'Indicator Date hidden'!J191)</f>
        <v>0</v>
      </c>
      <c r="J190" s="213">
        <f>IF('Indicator Date hidden'!K191="x","x",$J$2-'Indicator Date hidden'!K191)</f>
        <v>0</v>
      </c>
      <c r="K190" s="213">
        <f>IF('Indicator Date hidden'!L191="x","x",$K$2-'Indicator Date hidden'!L191)</f>
        <v>0</v>
      </c>
      <c r="L190" s="213">
        <f>IF('Indicator Date hidden'!M191="x","x",$L$2-'Indicator Date hidden'!M191)</f>
        <v>0</v>
      </c>
      <c r="M190" s="213">
        <f>IF('Indicator Date hidden'!N191="x","x",$M$2-'Indicator Date hidden'!N191)</f>
        <v>0</v>
      </c>
      <c r="N190" s="213">
        <f>IF('Indicator Date hidden'!O191="x","x",$N$2-'Indicator Date hidden'!O191)</f>
        <v>0</v>
      </c>
      <c r="O190" s="213">
        <f>IF('Indicator Date hidden'!P191="x","x",$O$2-'Indicator Date hidden'!P191)</f>
        <v>0</v>
      </c>
      <c r="P190" s="213">
        <f>IF('Indicator Date hidden'!Q191="x","x",$P$2-'Indicator Date hidden'!Q191)</f>
        <v>0</v>
      </c>
      <c r="Q190" s="213">
        <f>IF('Indicator Date hidden'!R191="x","x",$Q$2-'Indicator Date hidden'!R191)</f>
        <v>3</v>
      </c>
      <c r="R190" s="213">
        <f>IF('Indicator Date hidden'!S191="x","x",$R$2-'Indicator Date hidden'!S191)</f>
        <v>0</v>
      </c>
      <c r="S190" s="213">
        <f>IF('Indicator Date hidden'!T191="x","x",$S$2-'Indicator Date hidden'!T191)</f>
        <v>0</v>
      </c>
      <c r="T190" s="213">
        <f>IF('Indicator Date hidden'!U191="x","x",$T$2-'Indicator Date hidden'!U191)</f>
        <v>0</v>
      </c>
      <c r="U190" s="213">
        <f>IF('Indicator Date hidden'!V191="x","x",$U$2-'Indicator Date hidden'!V191)</f>
        <v>0</v>
      </c>
      <c r="V190" s="213">
        <f>IF('Indicator Date hidden'!W191="x","x",$V$2-'Indicator Date hidden'!W191)</f>
        <v>0</v>
      </c>
      <c r="W190" s="213">
        <f>IF('Indicator Date hidden'!X191="x","x",$W$2-'Indicator Date hidden'!X191)</f>
        <v>1</v>
      </c>
      <c r="X190" s="213">
        <f>IF('Indicator Date hidden'!Y191="x","x",$X$2-'Indicator Date hidden'!Y191)</f>
        <v>1</v>
      </c>
      <c r="Y190" s="213">
        <f>IF('Indicator Date hidden'!Z191="x","x",$Y$2-'Indicator Date hidden'!Z191)</f>
        <v>0</v>
      </c>
      <c r="Z190" s="213">
        <f>IF('Indicator Date hidden'!AA191="x","x",$Z$2-'Indicator Date hidden'!AA191)</f>
        <v>0</v>
      </c>
      <c r="AA190" s="213">
        <f>IF('Indicator Date hidden'!AB191="x","x",$AA$2-'Indicator Date hidden'!AB191)</f>
        <v>0</v>
      </c>
      <c r="AB190" s="213">
        <f>IF('Indicator Date hidden'!AC191="x","x",$AB$2-'Indicator Date hidden'!AC191)</f>
        <v>0</v>
      </c>
      <c r="AC190" s="213">
        <f>IF('Indicator Date hidden'!AD191="x","x",$AC$2-'Indicator Date hidden'!AD191)</f>
        <v>0</v>
      </c>
      <c r="AD190" s="213">
        <f>IF('Indicator Date hidden'!AE191="x","x",$AD$2-'Indicator Date hidden'!AE191)</f>
        <v>0</v>
      </c>
      <c r="AE190" s="213">
        <f>IF('Indicator Date hidden'!AF191="x","x",$AE$2-'Indicator Date hidden'!AF191)</f>
        <v>0</v>
      </c>
      <c r="AF190" s="213">
        <f>IF('Indicator Date hidden'!AG191="x","x",$AF$2-'Indicator Date hidden'!AG191)</f>
        <v>1</v>
      </c>
      <c r="AG190" s="213">
        <f>IF('Indicator Date hidden'!AH191="x","x",$AG$2-'Indicator Date hidden'!AH191)</f>
        <v>0</v>
      </c>
      <c r="AH190" s="213">
        <f>IF('Indicator Date hidden'!AI191="x","x",$AH$2-'Indicator Date hidden'!AI191)</f>
        <v>0</v>
      </c>
      <c r="AI190" s="213">
        <f>IF('Indicator Date hidden'!AJ191="x","x",$AI$2-'Indicator Date hidden'!AJ191)</f>
        <v>0</v>
      </c>
      <c r="AJ190" s="213" t="str">
        <f>IF('Indicator Date hidden'!AK191="x","x",$AJ$2-'Indicator Date hidden'!AK191)</f>
        <v>x</v>
      </c>
      <c r="AK190" s="213">
        <f>IF('Indicator Date hidden'!AL191="x","x",$AK$2-'Indicator Date hidden'!AL191)</f>
        <v>1</v>
      </c>
      <c r="AL190" s="213">
        <f>IF('Indicator Date hidden'!AM191="x","x",$AL$2-'Indicator Date hidden'!AM191)</f>
        <v>0</v>
      </c>
      <c r="AM190" s="213">
        <f>IF('Indicator Date hidden'!AN191="x","x",$AM$2-'Indicator Date hidden'!AN191)</f>
        <v>0</v>
      </c>
      <c r="AN190" s="213">
        <f>IF('Indicator Date hidden'!AO191="x","x",$AN$2-'Indicator Date hidden'!AO191)</f>
        <v>0</v>
      </c>
      <c r="AO190" s="213" t="str">
        <f>IF('Indicator Date hidden'!AP191="x","x",$AO$2-'Indicator Date hidden'!AP191)</f>
        <v>x</v>
      </c>
      <c r="AP190" s="213" t="str">
        <f>IF('Indicator Date hidden'!AQ191="x","x",$AP$2-'Indicator Date hidden'!AQ191)</f>
        <v>x</v>
      </c>
      <c r="AQ190" s="213">
        <f>IF('Indicator Date hidden'!AR191="x","x",$AQ$2-'Indicator Date hidden'!AR191)</f>
        <v>0</v>
      </c>
      <c r="AR190" s="213">
        <f>IF('Indicator Date hidden'!AS191="x","x",$AR$2-'Indicator Date hidden'!AS191)</f>
        <v>0</v>
      </c>
      <c r="AS190" s="213">
        <f>IF('Indicator Date hidden'!AT191="x","x",$AS$2-'Indicator Date hidden'!AT191)</f>
        <v>0</v>
      </c>
      <c r="AT190" s="213">
        <f>IF('Indicator Date hidden'!AU191="x","x",$AT$2-'Indicator Date hidden'!AU191)</f>
        <v>0</v>
      </c>
      <c r="AU190" s="213">
        <f>IF('Indicator Date hidden'!AV191="x","x",$AU$2-'Indicator Date hidden'!AV191)</f>
        <v>5</v>
      </c>
      <c r="AV190" s="213">
        <f>IF('Indicator Date hidden'!AW191="x","x",$AV$2-'Indicator Date hidden'!AW191)</f>
        <v>0</v>
      </c>
      <c r="AW190" s="213">
        <f>IF('Indicator Date hidden'!AX191="x","x",$AW$2-'Indicator Date hidden'!AX191)</f>
        <v>0</v>
      </c>
      <c r="AX190" s="213">
        <f>IF('Indicator Date hidden'!AY191="x","x",$AX$2-'Indicator Date hidden'!AY191)</f>
        <v>0</v>
      </c>
      <c r="AY190" s="213">
        <f>IF('Indicator Date hidden'!AZ191="x","x",$AY$2-'Indicator Date hidden'!AZ191)</f>
        <v>0</v>
      </c>
      <c r="AZ190" s="213">
        <f>IF('Indicator Date hidden'!BA191="x","x",$AZ$2-'Indicator Date hidden'!BA191)</f>
        <v>0</v>
      </c>
      <c r="BA190">
        <f t="shared" si="25"/>
        <v>12</v>
      </c>
      <c r="BB190" s="21">
        <f t="shared" si="26"/>
        <v>0.25</v>
      </c>
      <c r="BC190">
        <f t="shared" si="27"/>
        <v>6</v>
      </c>
      <c r="BD190" s="21">
        <f t="shared" si="28"/>
        <v>0.8539125638299665</v>
      </c>
      <c r="BE190" s="283">
        <f t="shared" si="29"/>
        <v>0</v>
      </c>
    </row>
    <row r="191" spans="1:57" x14ac:dyDescent="0.35">
      <c r="A191" t="s">
        <v>8517</v>
      </c>
      <c r="B191" s="213">
        <f>IF('Indicator Date hidden'!C192="x","x",$B$2-'Indicator Date hidden'!C192)</f>
        <v>0</v>
      </c>
      <c r="C191" s="213">
        <f>IF('Indicator Date hidden'!D192="x","x",$C$2-'Indicator Date hidden'!D192)</f>
        <v>0</v>
      </c>
      <c r="D191" s="213">
        <f>IF('Indicator Date hidden'!E192="x","x",$D$2-'Indicator Date hidden'!E192)</f>
        <v>0</v>
      </c>
      <c r="E191" s="213">
        <f>IF('Indicator Date hidden'!F192="x","x",$E$2-'Indicator Date hidden'!F192)</f>
        <v>0</v>
      </c>
      <c r="F191" s="213">
        <f>IF('Indicator Date hidden'!G192="x","x",$F$2-'Indicator Date hidden'!G192)</f>
        <v>0</v>
      </c>
      <c r="G191" s="213">
        <f>IF('Indicator Date hidden'!H192="x","x",$G$2-'Indicator Date hidden'!H192)</f>
        <v>0</v>
      </c>
      <c r="H191" s="213">
        <f>IF('Indicator Date hidden'!I192="x","x",$H$2-'Indicator Date hidden'!I192)</f>
        <v>0</v>
      </c>
      <c r="I191" s="213">
        <f>IF('Indicator Date hidden'!J192="x","x",$I$2-'Indicator Date hidden'!J192)</f>
        <v>0</v>
      </c>
      <c r="J191" s="213">
        <f>IF('Indicator Date hidden'!K192="x","x",$J$2-'Indicator Date hidden'!K192)</f>
        <v>0</v>
      </c>
      <c r="K191" s="213">
        <f>IF('Indicator Date hidden'!L192="x","x",$K$2-'Indicator Date hidden'!L192)</f>
        <v>0</v>
      </c>
      <c r="L191" s="213">
        <f>IF('Indicator Date hidden'!M192="x","x",$L$2-'Indicator Date hidden'!M192)</f>
        <v>0</v>
      </c>
      <c r="M191" s="213">
        <f>IF('Indicator Date hidden'!N192="x","x",$M$2-'Indicator Date hidden'!N192)</f>
        <v>0</v>
      </c>
      <c r="N191" s="213">
        <f>IF('Indicator Date hidden'!O192="x","x",$N$2-'Indicator Date hidden'!O192)</f>
        <v>0</v>
      </c>
      <c r="O191" s="213">
        <f>IF('Indicator Date hidden'!P192="x","x",$O$2-'Indicator Date hidden'!P192)</f>
        <v>0</v>
      </c>
      <c r="P191" s="213">
        <f>IF('Indicator Date hidden'!Q192="x","x",$P$2-'Indicator Date hidden'!Q192)</f>
        <v>0</v>
      </c>
      <c r="Q191" s="213">
        <f>IF('Indicator Date hidden'!R192="x","x",$Q$2-'Indicator Date hidden'!R192)</f>
        <v>1</v>
      </c>
      <c r="R191" s="213">
        <f>IF('Indicator Date hidden'!S192="x","x",$R$2-'Indicator Date hidden'!S192)</f>
        <v>0</v>
      </c>
      <c r="S191" s="213">
        <f>IF('Indicator Date hidden'!T192="x","x",$S$2-'Indicator Date hidden'!T192)</f>
        <v>0</v>
      </c>
      <c r="T191" s="213">
        <f>IF('Indicator Date hidden'!U192="x","x",$T$2-'Indicator Date hidden'!U192)</f>
        <v>0</v>
      </c>
      <c r="U191" s="213" t="str">
        <f>IF('Indicator Date hidden'!V192="x","x",$U$2-'Indicator Date hidden'!V192)</f>
        <v>x</v>
      </c>
      <c r="V191" s="213">
        <f>IF('Indicator Date hidden'!W192="x","x",$V$2-'Indicator Date hidden'!W192)</f>
        <v>0</v>
      </c>
      <c r="W191" s="213">
        <f>IF('Indicator Date hidden'!X192="x","x",$W$2-'Indicator Date hidden'!X192)</f>
        <v>1</v>
      </c>
      <c r="X191" s="213">
        <f>IF('Indicator Date hidden'!Y192="x","x",$X$2-'Indicator Date hidden'!Y192)</f>
        <v>4</v>
      </c>
      <c r="Y191" s="213">
        <f>IF('Indicator Date hidden'!Z192="x","x",$Y$2-'Indicator Date hidden'!Z192)</f>
        <v>0</v>
      </c>
      <c r="Z191" s="213">
        <f>IF('Indicator Date hidden'!AA192="x","x",$Z$2-'Indicator Date hidden'!AA192)</f>
        <v>0</v>
      </c>
      <c r="AA191" s="213">
        <f>IF('Indicator Date hidden'!AB192="x","x",$AA$2-'Indicator Date hidden'!AB192)</f>
        <v>0</v>
      </c>
      <c r="AB191" s="213">
        <f>IF('Indicator Date hidden'!AC192="x","x",$AB$2-'Indicator Date hidden'!AC192)</f>
        <v>0</v>
      </c>
      <c r="AC191" s="213">
        <f>IF('Indicator Date hidden'!AD192="x","x",$AC$2-'Indicator Date hidden'!AD192)</f>
        <v>0</v>
      </c>
      <c r="AD191" s="213">
        <f>IF('Indicator Date hidden'!AE192="x","x",$AD$2-'Indicator Date hidden'!AE192)</f>
        <v>0</v>
      </c>
      <c r="AE191" s="213">
        <f>IF('Indicator Date hidden'!AF192="x","x",$AE$2-'Indicator Date hidden'!AF192)</f>
        <v>0</v>
      </c>
      <c r="AF191" s="213">
        <f>IF('Indicator Date hidden'!AG192="x","x",$AF$2-'Indicator Date hidden'!AG192)</f>
        <v>8</v>
      </c>
      <c r="AG191" s="213">
        <f>IF('Indicator Date hidden'!AH192="x","x",$AG$2-'Indicator Date hidden'!AH192)</f>
        <v>0</v>
      </c>
      <c r="AH191" s="213">
        <f>IF('Indicator Date hidden'!AI192="x","x",$AH$2-'Indicator Date hidden'!AI192)</f>
        <v>0</v>
      </c>
      <c r="AI191" s="213">
        <f>IF('Indicator Date hidden'!AJ192="x","x",$AI$2-'Indicator Date hidden'!AJ192)</f>
        <v>0</v>
      </c>
      <c r="AJ191" s="213">
        <f>IF('Indicator Date hidden'!AK192="x","x",$AJ$2-'Indicator Date hidden'!AK192)</f>
        <v>0</v>
      </c>
      <c r="AK191" s="213">
        <f>IF('Indicator Date hidden'!AL192="x","x",$AK$2-'Indicator Date hidden'!AL192)</f>
        <v>0</v>
      </c>
      <c r="AL191" s="213">
        <f>IF('Indicator Date hidden'!AM192="x","x",$AL$2-'Indicator Date hidden'!AM192)</f>
        <v>0</v>
      </c>
      <c r="AM191" s="213">
        <f>IF('Indicator Date hidden'!AN192="x","x",$AM$2-'Indicator Date hidden'!AN192)</f>
        <v>0</v>
      </c>
      <c r="AN191" s="213">
        <f>IF('Indicator Date hidden'!AO192="x","x",$AN$2-'Indicator Date hidden'!AO192)</f>
        <v>0</v>
      </c>
      <c r="AO191" s="213">
        <f>IF('Indicator Date hidden'!AP192="x","x",$AO$2-'Indicator Date hidden'!AP192)</f>
        <v>1</v>
      </c>
      <c r="AP191" s="213">
        <f>IF('Indicator Date hidden'!AQ192="x","x",$AP$2-'Indicator Date hidden'!AQ192)</f>
        <v>1</v>
      </c>
      <c r="AQ191" s="213">
        <f>IF('Indicator Date hidden'!AR192="x","x",$AQ$2-'Indicator Date hidden'!AR192)</f>
        <v>0</v>
      </c>
      <c r="AR191" s="213">
        <f>IF('Indicator Date hidden'!AS192="x","x",$AR$2-'Indicator Date hidden'!AS192)</f>
        <v>0</v>
      </c>
      <c r="AS191" s="213">
        <f>IF('Indicator Date hidden'!AT192="x","x",$AS$2-'Indicator Date hidden'!AT192)</f>
        <v>0</v>
      </c>
      <c r="AT191" s="213">
        <f>IF('Indicator Date hidden'!AU192="x","x",$AT$2-'Indicator Date hidden'!AU192)</f>
        <v>0</v>
      </c>
      <c r="AU191" s="213">
        <f>IF('Indicator Date hidden'!AV192="x","x",$AU$2-'Indicator Date hidden'!AV192)</f>
        <v>1</v>
      </c>
      <c r="AV191" s="213">
        <f>IF('Indicator Date hidden'!AW192="x","x",$AV$2-'Indicator Date hidden'!AW192)</f>
        <v>0</v>
      </c>
      <c r="AW191" s="213">
        <f>IF('Indicator Date hidden'!AX192="x","x",$AW$2-'Indicator Date hidden'!AX192)</f>
        <v>0</v>
      </c>
      <c r="AX191" s="213">
        <f>IF('Indicator Date hidden'!AY192="x","x",$AX$2-'Indicator Date hidden'!AY192)</f>
        <v>0</v>
      </c>
      <c r="AY191" s="213">
        <f>IF('Indicator Date hidden'!AZ192="x","x",$AY$2-'Indicator Date hidden'!AZ192)</f>
        <v>3</v>
      </c>
      <c r="AZ191" s="213">
        <f>IF('Indicator Date hidden'!BA192="x","x",$AZ$2-'Indicator Date hidden'!BA192)</f>
        <v>3</v>
      </c>
      <c r="BA191">
        <f t="shared" si="25"/>
        <v>23</v>
      </c>
      <c r="BB191" s="21">
        <f t="shared" si="26"/>
        <v>0.46</v>
      </c>
      <c r="BC191">
        <f t="shared" si="27"/>
        <v>9</v>
      </c>
      <c r="BD191" s="21">
        <f t="shared" si="28"/>
        <v>1.3595587519485872</v>
      </c>
      <c r="BE191" s="283">
        <f t="shared" si="29"/>
        <v>0</v>
      </c>
    </row>
    <row r="192" spans="1:57" x14ac:dyDescent="0.35">
      <c r="A192" t="s">
        <v>8520</v>
      </c>
      <c r="B192" s="213">
        <f>IF('Indicator Date hidden'!C193="x","x",$B$2-'Indicator Date hidden'!C193)</f>
        <v>0</v>
      </c>
      <c r="C192" s="213">
        <f>IF('Indicator Date hidden'!D193="x","x",$C$2-'Indicator Date hidden'!D193)</f>
        <v>0</v>
      </c>
      <c r="D192" s="213">
        <f>IF('Indicator Date hidden'!E193="x","x",$D$2-'Indicator Date hidden'!E193)</f>
        <v>0</v>
      </c>
      <c r="E192" s="213">
        <f>IF('Indicator Date hidden'!F193="x","x",$E$2-'Indicator Date hidden'!F193)</f>
        <v>0</v>
      </c>
      <c r="F192" s="213">
        <f>IF('Indicator Date hidden'!G193="x","x",$F$2-'Indicator Date hidden'!G193)</f>
        <v>0</v>
      </c>
      <c r="G192" s="213">
        <f>IF('Indicator Date hidden'!H193="x","x",$G$2-'Indicator Date hidden'!H193)</f>
        <v>0</v>
      </c>
      <c r="H192" s="213">
        <f>IF('Indicator Date hidden'!I193="x","x",$H$2-'Indicator Date hidden'!I193)</f>
        <v>0</v>
      </c>
      <c r="I192" s="213">
        <f>IF('Indicator Date hidden'!J193="x","x",$I$2-'Indicator Date hidden'!J193)</f>
        <v>0</v>
      </c>
      <c r="J192" s="213">
        <f>IF('Indicator Date hidden'!K193="x","x",$J$2-'Indicator Date hidden'!K193)</f>
        <v>0</v>
      </c>
      <c r="K192" s="213">
        <f>IF('Indicator Date hidden'!L193="x","x",$K$2-'Indicator Date hidden'!L193)</f>
        <v>0</v>
      </c>
      <c r="L192" s="213">
        <f>IF('Indicator Date hidden'!M193="x","x",$L$2-'Indicator Date hidden'!M193)</f>
        <v>0</v>
      </c>
      <c r="M192" s="213">
        <f>IF('Indicator Date hidden'!N193="x","x",$M$2-'Indicator Date hidden'!N193)</f>
        <v>0</v>
      </c>
      <c r="N192" s="213">
        <f>IF('Indicator Date hidden'!O193="x","x",$N$2-'Indicator Date hidden'!O193)</f>
        <v>0</v>
      </c>
      <c r="O192" s="213">
        <f>IF('Indicator Date hidden'!P193="x","x",$O$2-'Indicator Date hidden'!P193)</f>
        <v>0</v>
      </c>
      <c r="P192" s="213">
        <f>IF('Indicator Date hidden'!Q193="x","x",$P$2-'Indicator Date hidden'!Q193)</f>
        <v>0</v>
      </c>
      <c r="Q192" s="213">
        <f>IF('Indicator Date hidden'!R193="x","x",$Q$2-'Indicator Date hidden'!R193)</f>
        <v>0</v>
      </c>
      <c r="R192" s="213">
        <f>IF('Indicator Date hidden'!S193="x","x",$R$2-'Indicator Date hidden'!S193)</f>
        <v>0</v>
      </c>
      <c r="S192" s="213">
        <f>IF('Indicator Date hidden'!T193="x","x",$S$2-'Indicator Date hidden'!T193)</f>
        <v>0</v>
      </c>
      <c r="T192" s="213">
        <f>IF('Indicator Date hidden'!U193="x","x",$T$2-'Indicator Date hidden'!U193)</f>
        <v>0</v>
      </c>
      <c r="U192" s="213">
        <f>IF('Indicator Date hidden'!V193="x","x",$U$2-'Indicator Date hidden'!V193)</f>
        <v>0</v>
      </c>
      <c r="V192" s="213">
        <f>IF('Indicator Date hidden'!W193="x","x",$V$2-'Indicator Date hidden'!W193)</f>
        <v>0</v>
      </c>
      <c r="W192" s="213">
        <f>IF('Indicator Date hidden'!X193="x","x",$W$2-'Indicator Date hidden'!X193)</f>
        <v>1</v>
      </c>
      <c r="X192" s="213">
        <f>IF('Indicator Date hidden'!Y193="x","x",$X$2-'Indicator Date hidden'!Y193)</f>
        <v>2</v>
      </c>
      <c r="Y192" s="213">
        <f>IF('Indicator Date hidden'!Z193="x","x",$Y$2-'Indicator Date hidden'!Z193)</f>
        <v>0</v>
      </c>
      <c r="Z192" s="213">
        <f>IF('Indicator Date hidden'!AA193="x","x",$Z$2-'Indicator Date hidden'!AA193)</f>
        <v>0</v>
      </c>
      <c r="AA192" s="213">
        <f>IF('Indicator Date hidden'!AB193="x","x",$AA$2-'Indicator Date hidden'!AB193)</f>
        <v>0</v>
      </c>
      <c r="AB192" s="213">
        <f>IF('Indicator Date hidden'!AC193="x","x",$AB$2-'Indicator Date hidden'!AC193)</f>
        <v>0</v>
      </c>
      <c r="AC192" s="213">
        <f>IF('Indicator Date hidden'!AD193="x","x",$AC$2-'Indicator Date hidden'!AD193)</f>
        <v>0</v>
      </c>
      <c r="AD192" s="213">
        <f>IF('Indicator Date hidden'!AE193="x","x",$AD$2-'Indicator Date hidden'!AE193)</f>
        <v>0</v>
      </c>
      <c r="AE192" s="213">
        <f>IF('Indicator Date hidden'!AF193="x","x",$AE$2-'Indicator Date hidden'!AF193)</f>
        <v>0</v>
      </c>
      <c r="AF192" s="213">
        <f>IF('Indicator Date hidden'!AG193="x","x",$AF$2-'Indicator Date hidden'!AG193)</f>
        <v>3</v>
      </c>
      <c r="AG192" s="213">
        <f>IF('Indicator Date hidden'!AH193="x","x",$AG$2-'Indicator Date hidden'!AH193)</f>
        <v>0</v>
      </c>
      <c r="AH192" s="213">
        <f>IF('Indicator Date hidden'!AI193="x","x",$AH$2-'Indicator Date hidden'!AI193)</f>
        <v>0</v>
      </c>
      <c r="AI192" s="213">
        <f>IF('Indicator Date hidden'!AJ193="x","x",$AI$2-'Indicator Date hidden'!AJ193)</f>
        <v>0</v>
      </c>
      <c r="AJ192" s="213" t="str">
        <f>IF('Indicator Date hidden'!AK193="x","x",$AJ$2-'Indicator Date hidden'!AK193)</f>
        <v>x</v>
      </c>
      <c r="AK192" s="213">
        <f>IF('Indicator Date hidden'!AL193="x","x",$AK$2-'Indicator Date hidden'!AL193)</f>
        <v>1</v>
      </c>
      <c r="AL192" s="213">
        <f>IF('Indicator Date hidden'!AM193="x","x",$AL$2-'Indicator Date hidden'!AM193)</f>
        <v>0</v>
      </c>
      <c r="AM192" s="213">
        <f>IF('Indicator Date hidden'!AN193="x","x",$AM$2-'Indicator Date hidden'!AN193)</f>
        <v>0</v>
      </c>
      <c r="AN192" s="213">
        <f>IF('Indicator Date hidden'!AO193="x","x",$AN$2-'Indicator Date hidden'!AO193)</f>
        <v>0</v>
      </c>
      <c r="AO192" s="213">
        <f>IF('Indicator Date hidden'!AP193="x","x",$AO$2-'Indicator Date hidden'!AP193)</f>
        <v>1</v>
      </c>
      <c r="AP192" s="213">
        <f>IF('Indicator Date hidden'!AQ193="x","x",$AP$2-'Indicator Date hidden'!AQ193)</f>
        <v>1</v>
      </c>
      <c r="AQ192" s="213">
        <f>IF('Indicator Date hidden'!AR193="x","x",$AQ$2-'Indicator Date hidden'!AR193)</f>
        <v>6</v>
      </c>
      <c r="AR192" s="213">
        <f>IF('Indicator Date hidden'!AS193="x","x",$AR$2-'Indicator Date hidden'!AS193)</f>
        <v>0</v>
      </c>
      <c r="AS192" s="213">
        <f>IF('Indicator Date hidden'!AT193="x","x",$AS$2-'Indicator Date hidden'!AT193)</f>
        <v>0</v>
      </c>
      <c r="AT192" s="213">
        <f>IF('Indicator Date hidden'!AU193="x","x",$AT$2-'Indicator Date hidden'!AU193)</f>
        <v>0</v>
      </c>
      <c r="AU192" s="213">
        <f>IF('Indicator Date hidden'!AV193="x","x",$AU$2-'Indicator Date hidden'!AV193)</f>
        <v>7</v>
      </c>
      <c r="AV192" s="213">
        <f>IF('Indicator Date hidden'!AW193="x","x",$AV$2-'Indicator Date hidden'!AW193)</f>
        <v>0</v>
      </c>
      <c r="AW192" s="213">
        <f>IF('Indicator Date hidden'!AX193="x","x",$AW$2-'Indicator Date hidden'!AX193)</f>
        <v>0</v>
      </c>
      <c r="AX192" s="213">
        <f>IF('Indicator Date hidden'!AY193="x","x",$AX$2-'Indicator Date hidden'!AY193)</f>
        <v>0</v>
      </c>
      <c r="AY192" s="213">
        <f>IF('Indicator Date hidden'!AZ193="x","x",$AY$2-'Indicator Date hidden'!AZ193)</f>
        <v>0</v>
      </c>
      <c r="AZ192" s="213">
        <f>IF('Indicator Date hidden'!BA193="x","x",$AZ$2-'Indicator Date hidden'!BA193)</f>
        <v>0</v>
      </c>
      <c r="BA192">
        <f t="shared" si="25"/>
        <v>22</v>
      </c>
      <c r="BB192" s="21">
        <f t="shared" si="26"/>
        <v>0.44</v>
      </c>
      <c r="BC192">
        <f t="shared" si="27"/>
        <v>8</v>
      </c>
      <c r="BD192" s="21">
        <f t="shared" si="28"/>
        <v>1.3588230201170424</v>
      </c>
      <c r="BE192" s="283">
        <f t="shared" si="29"/>
        <v>0</v>
      </c>
    </row>
    <row r="193" spans="1:57" x14ac:dyDescent="0.35">
      <c r="A193" t="s">
        <v>8521</v>
      </c>
      <c r="B193" s="213">
        <f>IF('Indicator Date hidden'!C194="x","x",$B$2-'Indicator Date hidden'!C194)</f>
        <v>0</v>
      </c>
      <c r="C193" s="213">
        <f>IF('Indicator Date hidden'!D194="x","x",$C$2-'Indicator Date hidden'!D194)</f>
        <v>0</v>
      </c>
      <c r="D193" s="213">
        <f>IF('Indicator Date hidden'!E194="x","x",$D$2-'Indicator Date hidden'!E194)</f>
        <v>0</v>
      </c>
      <c r="E193" s="213">
        <f>IF('Indicator Date hidden'!F194="x","x",$E$2-'Indicator Date hidden'!F194)</f>
        <v>0</v>
      </c>
      <c r="F193" s="213">
        <f>IF('Indicator Date hidden'!G194="x","x",$F$2-'Indicator Date hidden'!G194)</f>
        <v>0</v>
      </c>
      <c r="G193" s="213">
        <f>IF('Indicator Date hidden'!H194="x","x",$G$2-'Indicator Date hidden'!H194)</f>
        <v>0</v>
      </c>
      <c r="H193" s="213">
        <f>IF('Indicator Date hidden'!I194="x","x",$H$2-'Indicator Date hidden'!I194)</f>
        <v>0</v>
      </c>
      <c r="I193" s="213">
        <f>IF('Indicator Date hidden'!J194="x","x",$I$2-'Indicator Date hidden'!J194)</f>
        <v>0</v>
      </c>
      <c r="J193" s="213">
        <f>IF('Indicator Date hidden'!K194="x","x",$J$2-'Indicator Date hidden'!K194)</f>
        <v>0</v>
      </c>
      <c r="K193" s="213">
        <f>IF('Indicator Date hidden'!L194="x","x",$K$2-'Indicator Date hidden'!L194)</f>
        <v>0</v>
      </c>
      <c r="L193" s="213">
        <f>IF('Indicator Date hidden'!M194="x","x",$L$2-'Indicator Date hidden'!M194)</f>
        <v>0</v>
      </c>
      <c r="M193" s="213">
        <f>IF('Indicator Date hidden'!N194="x","x",$M$2-'Indicator Date hidden'!N194)</f>
        <v>0</v>
      </c>
      <c r="N193" s="213">
        <f>IF('Indicator Date hidden'!O194="x","x",$N$2-'Indicator Date hidden'!O194)</f>
        <v>0</v>
      </c>
      <c r="O193" s="213">
        <f>IF('Indicator Date hidden'!P194="x","x",$O$2-'Indicator Date hidden'!P194)</f>
        <v>0</v>
      </c>
      <c r="P193" s="213">
        <f>IF('Indicator Date hidden'!Q194="x","x",$P$2-'Indicator Date hidden'!Q194)</f>
        <v>0</v>
      </c>
      <c r="Q193" s="213">
        <f>IF('Indicator Date hidden'!R194="x","x",$Q$2-'Indicator Date hidden'!R194)</f>
        <v>0</v>
      </c>
      <c r="R193" s="213">
        <f>IF('Indicator Date hidden'!S194="x","x",$R$2-'Indicator Date hidden'!S194)</f>
        <v>0</v>
      </c>
      <c r="S193" s="213">
        <f>IF('Indicator Date hidden'!T194="x","x",$S$2-'Indicator Date hidden'!T194)</f>
        <v>0</v>
      </c>
      <c r="T193" s="213">
        <f>IF('Indicator Date hidden'!U194="x","x",$T$2-'Indicator Date hidden'!U194)</f>
        <v>0</v>
      </c>
      <c r="U193" s="213">
        <f>IF('Indicator Date hidden'!V194="x","x",$U$2-'Indicator Date hidden'!V194)</f>
        <v>0</v>
      </c>
      <c r="V193" s="213">
        <f>IF('Indicator Date hidden'!W194="x","x",$V$2-'Indicator Date hidden'!W194)</f>
        <v>0</v>
      </c>
      <c r="W193" s="213">
        <f>IF('Indicator Date hidden'!X194="x","x",$W$2-'Indicator Date hidden'!X194)</f>
        <v>0</v>
      </c>
      <c r="X193" s="213">
        <f>IF('Indicator Date hidden'!Y194="x","x",$X$2-'Indicator Date hidden'!Y194)</f>
        <v>3</v>
      </c>
      <c r="Y193" s="213">
        <f>IF('Indicator Date hidden'!Z194="x","x",$Y$2-'Indicator Date hidden'!Z194)</f>
        <v>0</v>
      </c>
      <c r="Z193" s="213">
        <f>IF('Indicator Date hidden'!AA194="x","x",$Z$2-'Indicator Date hidden'!AA194)</f>
        <v>0</v>
      </c>
      <c r="AA193" s="213">
        <f>IF('Indicator Date hidden'!AB194="x","x",$AA$2-'Indicator Date hidden'!AB194)</f>
        <v>0</v>
      </c>
      <c r="AB193" s="213">
        <f>IF('Indicator Date hidden'!AC194="x","x",$AB$2-'Indicator Date hidden'!AC194)</f>
        <v>0</v>
      </c>
      <c r="AC193" s="213">
        <f>IF('Indicator Date hidden'!AD194="x","x",$AC$2-'Indicator Date hidden'!AD194)</f>
        <v>0</v>
      </c>
      <c r="AD193" s="213">
        <f>IF('Indicator Date hidden'!AE194="x","x",$AD$2-'Indicator Date hidden'!AE194)</f>
        <v>0</v>
      </c>
      <c r="AE193" s="213">
        <f>IF('Indicator Date hidden'!AF194="x","x",$AE$2-'Indicator Date hidden'!AF194)</f>
        <v>0</v>
      </c>
      <c r="AF193" s="213" t="str">
        <f>IF('Indicator Date hidden'!AG194="x","x",$AF$2-'Indicator Date hidden'!AG194)</f>
        <v>x</v>
      </c>
      <c r="AG193" s="213">
        <f>IF('Indicator Date hidden'!AH194="x","x",$AG$2-'Indicator Date hidden'!AH194)</f>
        <v>0</v>
      </c>
      <c r="AH193" s="213">
        <f>IF('Indicator Date hidden'!AI194="x","x",$AH$2-'Indicator Date hidden'!AI194)</f>
        <v>0</v>
      </c>
      <c r="AI193" s="213">
        <f>IF('Indicator Date hidden'!AJ194="x","x",$AI$2-'Indicator Date hidden'!AJ194)</f>
        <v>0</v>
      </c>
      <c r="AJ193" s="213">
        <f>IF('Indicator Date hidden'!AK194="x","x",$AJ$2-'Indicator Date hidden'!AK194)</f>
        <v>1</v>
      </c>
      <c r="AK193" s="213">
        <f>IF('Indicator Date hidden'!AL194="x","x",$AK$2-'Indicator Date hidden'!AL194)</f>
        <v>1</v>
      </c>
      <c r="AL193" s="213">
        <f>IF('Indicator Date hidden'!AM194="x","x",$AL$2-'Indicator Date hidden'!AM194)</f>
        <v>0</v>
      </c>
      <c r="AM193" s="213">
        <f>IF('Indicator Date hidden'!AN194="x","x",$AM$2-'Indicator Date hidden'!AN194)</f>
        <v>0</v>
      </c>
      <c r="AN193" s="213">
        <f>IF('Indicator Date hidden'!AO194="x","x",$AN$2-'Indicator Date hidden'!AO194)</f>
        <v>0</v>
      </c>
      <c r="AO193" s="213" t="str">
        <f>IF('Indicator Date hidden'!AP194="x","x",$AO$2-'Indicator Date hidden'!AP194)</f>
        <v>x</v>
      </c>
      <c r="AP193" s="213" t="str">
        <f>IF('Indicator Date hidden'!AQ194="x","x",$AP$2-'Indicator Date hidden'!AQ194)</f>
        <v>x</v>
      </c>
      <c r="AQ193" s="213">
        <f>IF('Indicator Date hidden'!AR194="x","x",$AQ$2-'Indicator Date hidden'!AR194)</f>
        <v>0</v>
      </c>
      <c r="AR193" s="213">
        <f>IF('Indicator Date hidden'!AS194="x","x",$AR$2-'Indicator Date hidden'!AS194)</f>
        <v>0</v>
      </c>
      <c r="AS193" s="213">
        <f>IF('Indicator Date hidden'!AT194="x","x",$AS$2-'Indicator Date hidden'!AT194)</f>
        <v>0</v>
      </c>
      <c r="AT193" s="213">
        <f>IF('Indicator Date hidden'!AU194="x","x",$AT$2-'Indicator Date hidden'!AU194)</f>
        <v>0</v>
      </c>
      <c r="AU193" s="213">
        <f>IF('Indicator Date hidden'!AV194="x","x",$AU$2-'Indicator Date hidden'!AV194)</f>
        <v>3</v>
      </c>
      <c r="AV193" s="213">
        <f>IF('Indicator Date hidden'!AW194="x","x",$AV$2-'Indicator Date hidden'!AW194)</f>
        <v>0</v>
      </c>
      <c r="AW193" s="213">
        <f>IF('Indicator Date hidden'!AX194="x","x",$AW$2-'Indicator Date hidden'!AX194)</f>
        <v>0</v>
      </c>
      <c r="AX193" s="213">
        <f>IF('Indicator Date hidden'!AY194="x","x",$AX$2-'Indicator Date hidden'!AY194)</f>
        <v>0</v>
      </c>
      <c r="AY193" s="213">
        <f>IF('Indicator Date hidden'!AZ194="x","x",$AY$2-'Indicator Date hidden'!AZ194)</f>
        <v>0</v>
      </c>
      <c r="AZ193" s="213">
        <f>IF('Indicator Date hidden'!BA194="x","x",$AZ$2-'Indicator Date hidden'!BA194)</f>
        <v>0</v>
      </c>
      <c r="BA193">
        <f t="shared" si="25"/>
        <v>8</v>
      </c>
      <c r="BB193" s="21">
        <f t="shared" si="26"/>
        <v>0.16666666666666666</v>
      </c>
      <c r="BC193">
        <f t="shared" si="27"/>
        <v>4</v>
      </c>
      <c r="BD193" s="21">
        <f t="shared" si="28"/>
        <v>0.62360956446232352</v>
      </c>
      <c r="BE193" s="283">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6" bestFit="1" customWidth="1"/>
  </cols>
  <sheetData>
    <row r="1" spans="1:54" ht="284.89999999999998" customHeight="1" x14ac:dyDescent="0.35">
      <c r="A1" t="s">
        <v>8057</v>
      </c>
      <c r="B1" s="211" t="s">
        <v>9251</v>
      </c>
      <c r="C1" s="211" t="s">
        <v>9252</v>
      </c>
      <c r="D1" s="211" t="s">
        <v>9253</v>
      </c>
      <c r="E1" s="211" t="s">
        <v>9254</v>
      </c>
      <c r="F1" s="211" t="s">
        <v>9255</v>
      </c>
      <c r="G1" s="211" t="s">
        <v>9256</v>
      </c>
      <c r="H1" s="211" t="s">
        <v>9257</v>
      </c>
      <c r="I1" s="211" t="s">
        <v>9258</v>
      </c>
      <c r="J1" s="211" t="s">
        <v>9259</v>
      </c>
      <c r="K1" s="211" t="s">
        <v>9260</v>
      </c>
      <c r="L1" s="211" t="s">
        <v>9261</v>
      </c>
      <c r="M1" s="211" t="s">
        <v>9262</v>
      </c>
      <c r="N1" s="211" t="s">
        <v>9263</v>
      </c>
      <c r="O1" s="211" t="s">
        <v>9264</v>
      </c>
      <c r="P1" s="211" t="s">
        <v>9265</v>
      </c>
      <c r="Q1" s="211" t="s">
        <v>9266</v>
      </c>
      <c r="R1" s="211" t="s">
        <v>9267</v>
      </c>
      <c r="S1" s="211" t="s">
        <v>9268</v>
      </c>
      <c r="T1" s="211" t="s">
        <v>9268</v>
      </c>
      <c r="U1" s="211" t="s">
        <v>9269</v>
      </c>
      <c r="V1" s="211" t="s">
        <v>9270</v>
      </c>
      <c r="W1" s="211" t="s">
        <v>9271</v>
      </c>
      <c r="X1" s="211" t="s">
        <v>9272</v>
      </c>
      <c r="Y1" s="211" t="s">
        <v>9273</v>
      </c>
      <c r="Z1" s="211" t="s">
        <v>9274</v>
      </c>
      <c r="AA1" s="211" t="s">
        <v>9275</v>
      </c>
      <c r="AB1" s="211" t="s">
        <v>9276</v>
      </c>
      <c r="AC1" s="211" t="s">
        <v>9277</v>
      </c>
      <c r="AD1" s="211" t="s">
        <v>9278</v>
      </c>
      <c r="AE1" s="211" t="s">
        <v>8203</v>
      </c>
      <c r="AF1" s="211" t="s">
        <v>8118</v>
      </c>
      <c r="AG1" s="211" t="s">
        <v>9279</v>
      </c>
      <c r="AH1" s="211" t="s">
        <v>9279</v>
      </c>
      <c r="AI1" s="211" t="s">
        <v>9279</v>
      </c>
      <c r="AJ1" s="211" t="s">
        <v>9280</v>
      </c>
      <c r="AK1" s="211" t="s">
        <v>9281</v>
      </c>
      <c r="AL1" s="211" t="s">
        <v>9282</v>
      </c>
      <c r="AM1" s="211" t="s">
        <v>9283</v>
      </c>
      <c r="AN1" s="211" t="s">
        <v>9284</v>
      </c>
      <c r="AO1" s="211" t="s">
        <v>9285</v>
      </c>
      <c r="AP1" s="211" t="s">
        <v>9286</v>
      </c>
      <c r="AQ1" s="211" t="s">
        <v>9287</v>
      </c>
      <c r="AR1" s="211" t="s">
        <v>9288</v>
      </c>
      <c r="AS1" s="211" t="s">
        <v>9289</v>
      </c>
      <c r="AT1" s="211" t="s">
        <v>9290</v>
      </c>
      <c r="AU1" s="211" t="s">
        <v>9291</v>
      </c>
      <c r="AV1" s="211" t="s">
        <v>9292</v>
      </c>
      <c r="AW1" s="211" t="s">
        <v>9293</v>
      </c>
      <c r="AX1" s="211" t="s">
        <v>9294</v>
      </c>
      <c r="AY1" s="211" t="s">
        <v>9295</v>
      </c>
      <c r="AZ1" s="211" t="s">
        <v>9296</v>
      </c>
      <c r="BA1" s="211" t="s">
        <v>9321</v>
      </c>
      <c r="BB1" s="211" t="s">
        <v>9322</v>
      </c>
    </row>
    <row r="2" spans="1:54" x14ac:dyDescent="0.35">
      <c r="A2" t="s">
        <v>8221</v>
      </c>
      <c r="B2" s="213" t="e">
        <f>IF('Crisis Indicator Data'!#REF!="No Data",1,IF(#REF!&lt;&gt;"",1,0))</f>
        <v>#REF!</v>
      </c>
      <c r="C2" s="213" t="e">
        <f>IF('Crisis Indicator Data'!#REF!="No Data",1,IF(#REF!&lt;&gt;"",1,0))</f>
        <v>#REF!</v>
      </c>
      <c r="D2" s="213" t="e">
        <f>IF('Crisis Indicator Data'!#REF!="No Data",1,IF(#REF!&lt;&gt;"",1,0))</f>
        <v>#REF!</v>
      </c>
      <c r="E2" s="213" t="e">
        <f>IF('Crisis Indicator Data'!#REF!="No Data",1,IF(#REF!&lt;&gt;"",1,0))</f>
        <v>#REF!</v>
      </c>
      <c r="F2" s="213" t="e">
        <f>IF('Crisis Indicator Data'!#REF!="No Data",1,IF(#REF!&lt;&gt;"",1,0))</f>
        <v>#REF!</v>
      </c>
      <c r="G2" s="213" t="e">
        <f>IF('Crisis Indicator Data'!#REF!="No Data",1,IF(#REF!&lt;&gt;"",1,0))</f>
        <v>#REF!</v>
      </c>
      <c r="H2" s="213" t="e">
        <f>IF('Crisis Indicator Data'!#REF!="No Data",1,IF(#REF!&lt;&gt;"",1,0))</f>
        <v>#REF!</v>
      </c>
      <c r="I2" s="213" t="e">
        <f>IF('Crisis Indicator Data'!#REF!="No Data",1,IF(#REF!&lt;&gt;"",1,0))</f>
        <v>#REF!</v>
      </c>
      <c r="J2" s="213" t="e">
        <f>IF('Crisis Indicator Data'!#REF!="No Data",1,IF(#REF!&lt;&gt;"",1,0))</f>
        <v>#REF!</v>
      </c>
      <c r="K2" s="213" t="e">
        <f>IF('Crisis Indicator Data'!#REF!="No Data",1,IF(#REF!&lt;&gt;"",1,0))</f>
        <v>#REF!</v>
      </c>
      <c r="L2" s="213" t="e">
        <f>IF('Crisis Indicator Data'!#REF!="No Data",1,IF(#REF!&lt;&gt;"",1,0))</f>
        <v>#REF!</v>
      </c>
      <c r="M2" s="213" t="e">
        <f>IF('Crisis Indicator Data'!#REF!="No Data",1,IF(#REF!&lt;&gt;"",1,0))</f>
        <v>#REF!</v>
      </c>
      <c r="N2" s="213" t="e">
        <f>IF('Crisis Indicator Data'!#REF!="No Data",1,IF(#REF!&lt;&gt;"",1,0))</f>
        <v>#REF!</v>
      </c>
      <c r="O2" s="213" t="e">
        <f>IF('Crisis Indicator Data'!#REF!="No Data",1,IF(#REF!&lt;&gt;"",1,0))</f>
        <v>#REF!</v>
      </c>
      <c r="P2" s="213" t="e">
        <f>IF('Crisis Indicator Data'!#REF!="No Data",1,IF(#REF!&lt;&gt;"",1,0))</f>
        <v>#REF!</v>
      </c>
      <c r="Q2" s="213" t="e">
        <f>IF('Crisis Indicator Data'!#REF!="No Data",1,IF(#REF!&lt;&gt;"",1,0))</f>
        <v>#REF!</v>
      </c>
      <c r="R2" s="213" t="e">
        <f>IF('Crisis Indicator Data'!#REF!="No Data",1,IF(#REF!&lt;&gt;"",1,0))</f>
        <v>#REF!</v>
      </c>
      <c r="S2" s="213" t="e">
        <f>IF('Crisis Indicator Data'!#REF!="No Data",1,IF(#REF!&lt;&gt;"",1,0))</f>
        <v>#REF!</v>
      </c>
      <c r="T2" s="213" t="e">
        <f>IF('Crisis Indicator Data'!#REF!="No Data",1,IF(#REF!&lt;&gt;"",1,0))</f>
        <v>#REF!</v>
      </c>
      <c r="U2" s="213" t="e">
        <f>IF('Crisis Indicator Data'!#REF!="No Data",1,IF(#REF!&lt;&gt;"",1,0))</f>
        <v>#REF!</v>
      </c>
      <c r="V2" s="213" t="e">
        <f>IF('Crisis Indicator Data'!#REF!="No Data",1,IF(#REF!&lt;&gt;"",1,0))</f>
        <v>#REF!</v>
      </c>
      <c r="W2" s="213" t="e">
        <f>IF('Crisis Indicator Data'!#REF!="No Data",1,IF(#REF!&lt;&gt;"",1,0))</f>
        <v>#REF!</v>
      </c>
      <c r="X2" s="213" t="e">
        <f>IF('Crisis Indicator Data'!#REF!="No Data",1,IF(#REF!&lt;&gt;"",1,0))</f>
        <v>#REF!</v>
      </c>
      <c r="Y2" s="213" t="e">
        <f>IF('Crisis Indicator Data'!#REF!="No Data",1,IF(#REF!&lt;&gt;"",1,0))</f>
        <v>#REF!</v>
      </c>
      <c r="Z2" s="213" t="e">
        <f>IF('Crisis Indicator Data'!#REF!="No Data",1,IF(#REF!&lt;&gt;"",1,0))</f>
        <v>#REF!</v>
      </c>
      <c r="AA2" s="213" t="e">
        <f>IF('Crisis Indicator Data'!#REF!="No Data",1,IF(#REF!&lt;&gt;"",1,0))</f>
        <v>#REF!</v>
      </c>
      <c r="AB2" s="213" t="e">
        <f>IF('Crisis Indicator Data'!#REF!="No Data",1,IF(#REF!&lt;&gt;"",1,0))</f>
        <v>#REF!</v>
      </c>
      <c r="AC2" s="213" t="e">
        <f>IF('Crisis Indicator Data'!#REF!="No Data",1,IF(#REF!&lt;&gt;"",1,0))</f>
        <v>#REF!</v>
      </c>
      <c r="AD2" s="213" t="e">
        <f>IF('Crisis Indicator Data'!#REF!="No Data",1,IF(#REF!&lt;&gt;"",1,0))</f>
        <v>#REF!</v>
      </c>
      <c r="AE2" s="213" t="e">
        <f>IF('Crisis Indicator Data'!#REF!="No Data",1,IF(#REF!&lt;&gt;"",1,0))</f>
        <v>#REF!</v>
      </c>
      <c r="AF2" s="213" t="e">
        <f>IF('Crisis Indicator Data'!#REF!="No Data",1,IF(#REF!&lt;&gt;"",1,0))</f>
        <v>#REF!</v>
      </c>
      <c r="AG2" s="213" t="e">
        <f>IF('Crisis Indicator Data'!#REF!="No Data",1,IF(#REF!&lt;&gt;"",1,0))</f>
        <v>#REF!</v>
      </c>
      <c r="AH2" s="213" t="e">
        <f>IF('Crisis Indicator Data'!#REF!="No Data",1,IF(#REF!&lt;&gt;"",1,0))</f>
        <v>#REF!</v>
      </c>
      <c r="AI2" s="213" t="e">
        <f>IF('Crisis Indicator Data'!#REF!="No Data",1,IF(#REF!&lt;&gt;"",1,0))</f>
        <v>#REF!</v>
      </c>
      <c r="AJ2" s="213" t="e">
        <f>IF('Crisis Indicator Data'!#REF!="No Data",1,IF(#REF!&lt;&gt;"",1,0))</f>
        <v>#REF!</v>
      </c>
      <c r="AK2" s="213" t="e">
        <f>IF('Crisis Indicator Data'!#REF!="No Data",1,IF(#REF!&lt;&gt;"",1,0))</f>
        <v>#REF!</v>
      </c>
      <c r="AL2" s="213" t="e">
        <f>IF('Crisis Indicator Data'!#REF!="No Data",1,IF(#REF!&lt;&gt;"",1,0))</f>
        <v>#REF!</v>
      </c>
      <c r="AM2" s="213" t="e">
        <f>IF('Crisis Indicator Data'!#REF!="No Data",1,IF(#REF!&lt;&gt;"",1,0))</f>
        <v>#REF!</v>
      </c>
      <c r="AN2" s="213" t="e">
        <f>IF('Crisis Indicator Data'!#REF!="No Data",1,IF(#REF!&lt;&gt;"",1,0))</f>
        <v>#REF!</v>
      </c>
      <c r="AO2" s="213" t="e">
        <f>IF('Crisis Indicator Data'!#REF!="No Data",1,IF(#REF!&lt;&gt;"",1,0))</f>
        <v>#REF!</v>
      </c>
      <c r="AP2" s="213" t="e">
        <f>IF('Crisis Indicator Data'!#REF!="No Data",1,IF(#REF!&lt;&gt;"",1,0))</f>
        <v>#REF!</v>
      </c>
      <c r="AQ2" s="213" t="e">
        <f>IF('Crisis Indicator Data'!#REF!="No Data",1,IF(#REF!&lt;&gt;"",1,0))</f>
        <v>#REF!</v>
      </c>
      <c r="AR2" s="213" t="e">
        <f>IF('Crisis Indicator Data'!#REF!="No Data",1,IF(#REF!&lt;&gt;"",1,0))</f>
        <v>#REF!</v>
      </c>
      <c r="AS2" s="213" t="e">
        <f>IF('Crisis Indicator Data'!#REF!="No Data",1,IF(#REF!&lt;&gt;"",1,0))</f>
        <v>#REF!</v>
      </c>
      <c r="AT2" s="213" t="e">
        <f>IF('Crisis Indicator Data'!#REF!="No Data",1,IF(#REF!&lt;&gt;"",1,0))</f>
        <v>#REF!</v>
      </c>
      <c r="AU2" s="213" t="e">
        <f>IF('Crisis Indicator Data'!#REF!="No Data",1,IF(#REF!&lt;&gt;"",1,0))</f>
        <v>#REF!</v>
      </c>
      <c r="AV2" s="213" t="e">
        <f>IF('Crisis Indicator Data'!#REF!="No Data",1,IF(#REF!&lt;&gt;"",1,0))</f>
        <v>#REF!</v>
      </c>
      <c r="AW2" s="213" t="e">
        <f>IF('Crisis Indicator Data'!#REF!="No Data",1,IF(#REF!&lt;&gt;"",1,0))</f>
        <v>#REF!</v>
      </c>
      <c r="AX2" s="213" t="e">
        <f>IF('Crisis Indicator Data'!#REF!="No Data",1,IF(#REF!&lt;&gt;"",1,0))</f>
        <v>#REF!</v>
      </c>
      <c r="AY2" s="213" t="e">
        <f>IF('Crisis Indicator Data'!#REF!="No Data",1,IF(#REF!&lt;&gt;"",1,0))</f>
        <v>#REF!</v>
      </c>
      <c r="AZ2" s="213" t="e">
        <f>IF('Crisis Indicator Data'!#REF!="No Data",1,IF(#REF!&lt;&gt;"",1,0))</f>
        <v>#REF!</v>
      </c>
      <c r="BA2" t="e">
        <f t="shared" ref="BA2:BA33" si="0">SUM(B2:AZ2)</f>
        <v>#REF!</v>
      </c>
      <c r="BB2" s="22" t="e">
        <f t="shared" ref="BB2:BB33" si="1">BA2/51</f>
        <v>#REF!</v>
      </c>
    </row>
    <row r="3" spans="1:54" x14ac:dyDescent="0.35">
      <c r="A3" t="s">
        <v>8224</v>
      </c>
      <c r="B3" s="213" t="e">
        <f>IF('Crisis Indicator Data'!#REF!="No Data",1,IF(#REF!&lt;&gt;"",1,0))</f>
        <v>#REF!</v>
      </c>
      <c r="C3" s="213" t="e">
        <f>IF('Crisis Indicator Data'!#REF!="No Data",1,IF(#REF!&lt;&gt;"",1,0))</f>
        <v>#REF!</v>
      </c>
      <c r="D3" s="213" t="e">
        <f>IF('Crisis Indicator Data'!#REF!="No Data",1,IF(#REF!&lt;&gt;"",1,0))</f>
        <v>#REF!</v>
      </c>
      <c r="E3" s="213" t="e">
        <f>IF('Crisis Indicator Data'!#REF!="No Data",1,IF(#REF!&lt;&gt;"",1,0))</f>
        <v>#REF!</v>
      </c>
      <c r="F3" s="213" t="e">
        <f>IF('Crisis Indicator Data'!#REF!="No Data",1,IF(#REF!&lt;&gt;"",1,0))</f>
        <v>#REF!</v>
      </c>
      <c r="G3" s="213" t="e">
        <f>IF('Crisis Indicator Data'!#REF!="No Data",1,IF(#REF!&lt;&gt;"",1,0))</f>
        <v>#REF!</v>
      </c>
      <c r="H3" s="213" t="e">
        <f>IF('Crisis Indicator Data'!#REF!="No Data",1,IF(#REF!&lt;&gt;"",1,0))</f>
        <v>#REF!</v>
      </c>
      <c r="I3" s="213" t="e">
        <f>IF('Crisis Indicator Data'!#REF!="No Data",1,IF(#REF!&lt;&gt;"",1,0))</f>
        <v>#REF!</v>
      </c>
      <c r="J3" s="213" t="e">
        <f>IF('Crisis Indicator Data'!#REF!="No Data",1,IF(#REF!&lt;&gt;"",1,0))</f>
        <v>#REF!</v>
      </c>
      <c r="K3" s="213" t="e">
        <f>IF('Crisis Indicator Data'!#REF!="No Data",1,IF(#REF!&lt;&gt;"",1,0))</f>
        <v>#REF!</v>
      </c>
      <c r="L3" s="213" t="e">
        <f>IF('Crisis Indicator Data'!#REF!="No Data",1,IF(#REF!&lt;&gt;"",1,0))</f>
        <v>#REF!</v>
      </c>
      <c r="M3" s="213" t="e">
        <f>IF('Crisis Indicator Data'!#REF!="No Data",1,IF(#REF!&lt;&gt;"",1,0))</f>
        <v>#REF!</v>
      </c>
      <c r="N3" s="213" t="e">
        <f>IF('Crisis Indicator Data'!#REF!="No Data",1,IF(#REF!&lt;&gt;"",1,0))</f>
        <v>#REF!</v>
      </c>
      <c r="O3" s="213" t="e">
        <f>IF('Crisis Indicator Data'!#REF!="No Data",1,IF(#REF!&lt;&gt;"",1,0))</f>
        <v>#REF!</v>
      </c>
      <c r="P3" s="213" t="e">
        <f>IF('Crisis Indicator Data'!#REF!="No Data",1,IF(#REF!&lt;&gt;"",1,0))</f>
        <v>#REF!</v>
      </c>
      <c r="Q3" s="213" t="e">
        <f>IF('Crisis Indicator Data'!#REF!="No Data",1,IF(#REF!&lt;&gt;"",1,0))</f>
        <v>#REF!</v>
      </c>
      <c r="R3" s="213" t="e">
        <f>IF('Crisis Indicator Data'!#REF!="No Data",1,IF(#REF!&lt;&gt;"",1,0))</f>
        <v>#REF!</v>
      </c>
      <c r="S3" s="213" t="e">
        <f>IF('Crisis Indicator Data'!#REF!="No Data",1,IF(#REF!&lt;&gt;"",1,0))</f>
        <v>#REF!</v>
      </c>
      <c r="T3" s="213" t="e">
        <f>IF('Crisis Indicator Data'!#REF!="No Data",1,IF(#REF!&lt;&gt;"",1,0))</f>
        <v>#REF!</v>
      </c>
      <c r="U3" s="213" t="e">
        <f>IF('Crisis Indicator Data'!#REF!="No Data",1,IF(#REF!&lt;&gt;"",1,0))</f>
        <v>#REF!</v>
      </c>
      <c r="V3" s="213" t="e">
        <f>IF('Crisis Indicator Data'!#REF!="No Data",1,IF(#REF!&lt;&gt;"",1,0))</f>
        <v>#REF!</v>
      </c>
      <c r="W3" s="213" t="e">
        <f>IF('Crisis Indicator Data'!#REF!="No Data",1,IF(#REF!&lt;&gt;"",1,0))</f>
        <v>#REF!</v>
      </c>
      <c r="X3" s="213" t="e">
        <f>IF('Crisis Indicator Data'!#REF!="No Data",1,IF(#REF!&lt;&gt;"",1,0))</f>
        <v>#REF!</v>
      </c>
      <c r="Y3" s="213" t="e">
        <f>IF('Crisis Indicator Data'!#REF!="No Data",1,IF(#REF!&lt;&gt;"",1,0))</f>
        <v>#REF!</v>
      </c>
      <c r="Z3" s="213" t="e">
        <f>IF('Crisis Indicator Data'!#REF!="No Data",1,IF(#REF!&lt;&gt;"",1,0))</f>
        <v>#REF!</v>
      </c>
      <c r="AA3" s="213" t="e">
        <f>IF('Crisis Indicator Data'!#REF!="No Data",1,IF(#REF!&lt;&gt;"",1,0))</f>
        <v>#REF!</v>
      </c>
      <c r="AB3" s="213" t="e">
        <f>IF('Crisis Indicator Data'!#REF!="No Data",1,IF(#REF!&lt;&gt;"",1,0))</f>
        <v>#REF!</v>
      </c>
      <c r="AC3" s="213" t="e">
        <f>IF('Crisis Indicator Data'!#REF!="No Data",1,IF(#REF!&lt;&gt;"",1,0))</f>
        <v>#REF!</v>
      </c>
      <c r="AD3" s="213" t="e">
        <f>IF('Crisis Indicator Data'!#REF!="No Data",1,IF(#REF!&lt;&gt;"",1,0))</f>
        <v>#REF!</v>
      </c>
      <c r="AE3" s="213" t="e">
        <f>IF('Crisis Indicator Data'!#REF!="No Data",1,IF(#REF!&lt;&gt;"",1,0))</f>
        <v>#REF!</v>
      </c>
      <c r="AF3" s="213" t="e">
        <f>IF('Crisis Indicator Data'!#REF!="No Data",1,IF(#REF!&lt;&gt;"",1,0))</f>
        <v>#REF!</v>
      </c>
      <c r="AG3" s="213" t="e">
        <f>IF('Crisis Indicator Data'!#REF!="No Data",1,IF(#REF!&lt;&gt;"",1,0))</f>
        <v>#REF!</v>
      </c>
      <c r="AH3" s="213" t="e">
        <f>IF('Crisis Indicator Data'!#REF!="No Data",1,IF(#REF!&lt;&gt;"",1,0))</f>
        <v>#REF!</v>
      </c>
      <c r="AI3" s="213" t="e">
        <f>IF('Crisis Indicator Data'!#REF!="No Data",1,IF(#REF!&lt;&gt;"",1,0))</f>
        <v>#REF!</v>
      </c>
      <c r="AJ3" s="213" t="e">
        <f>IF('Crisis Indicator Data'!#REF!="No Data",1,IF(#REF!&lt;&gt;"",1,0))</f>
        <v>#REF!</v>
      </c>
      <c r="AK3" s="213" t="e">
        <f>IF('Crisis Indicator Data'!#REF!="No Data",1,IF(#REF!&lt;&gt;"",1,0))</f>
        <v>#REF!</v>
      </c>
      <c r="AL3" s="213" t="e">
        <f>IF('Crisis Indicator Data'!#REF!="No Data",1,IF(#REF!&lt;&gt;"",1,0))</f>
        <v>#REF!</v>
      </c>
      <c r="AM3" s="213" t="e">
        <f>IF('Crisis Indicator Data'!#REF!="No Data",1,IF(#REF!&lt;&gt;"",1,0))</f>
        <v>#REF!</v>
      </c>
      <c r="AN3" s="213" t="e">
        <f>IF('Crisis Indicator Data'!#REF!="No Data",1,IF(#REF!&lt;&gt;"",1,0))</f>
        <v>#REF!</v>
      </c>
      <c r="AO3" s="213" t="e">
        <f>IF('Crisis Indicator Data'!#REF!="No Data",1,IF(#REF!&lt;&gt;"",1,0))</f>
        <v>#REF!</v>
      </c>
      <c r="AP3" s="213" t="e">
        <f>IF('Crisis Indicator Data'!#REF!="No Data",1,IF(#REF!&lt;&gt;"",1,0))</f>
        <v>#REF!</v>
      </c>
      <c r="AQ3" s="213" t="e">
        <f>IF('Crisis Indicator Data'!#REF!="No Data",1,IF(#REF!&lt;&gt;"",1,0))</f>
        <v>#REF!</v>
      </c>
      <c r="AR3" s="213" t="e">
        <f>IF('Crisis Indicator Data'!#REF!="No Data",1,IF(#REF!&lt;&gt;"",1,0))</f>
        <v>#REF!</v>
      </c>
      <c r="AS3" s="213" t="e">
        <f>IF('Crisis Indicator Data'!#REF!="No Data",1,IF(#REF!&lt;&gt;"",1,0))</f>
        <v>#REF!</v>
      </c>
      <c r="AT3" s="213" t="e">
        <f>IF('Crisis Indicator Data'!#REF!="No Data",1,IF(#REF!&lt;&gt;"",1,0))</f>
        <v>#REF!</v>
      </c>
      <c r="AU3" s="213" t="e">
        <f>IF('Crisis Indicator Data'!#REF!="No Data",1,IF(#REF!&lt;&gt;"",1,0))</f>
        <v>#REF!</v>
      </c>
      <c r="AV3" s="213" t="e">
        <f>IF('Crisis Indicator Data'!#REF!="No Data",1,IF(#REF!&lt;&gt;"",1,0))</f>
        <v>#REF!</v>
      </c>
      <c r="AW3" s="213" t="e">
        <f>IF('Crisis Indicator Data'!#REF!="No Data",1,IF(#REF!&lt;&gt;"",1,0))</f>
        <v>#REF!</v>
      </c>
      <c r="AX3" s="213" t="e">
        <f>IF('Crisis Indicator Data'!#REF!="No Data",1,IF(#REF!&lt;&gt;"",1,0))</f>
        <v>#REF!</v>
      </c>
      <c r="AY3" s="213" t="e">
        <f>IF('Crisis Indicator Data'!#REF!="No Data",1,IF(#REF!&lt;&gt;"",1,0))</f>
        <v>#REF!</v>
      </c>
      <c r="AZ3" s="213" t="e">
        <f>IF('Crisis Indicator Data'!#REF!="No Data",1,IF(#REF!&lt;&gt;"",1,0))</f>
        <v>#REF!</v>
      </c>
      <c r="BA3" t="e">
        <f t="shared" si="0"/>
        <v>#REF!</v>
      </c>
      <c r="BB3" s="22" t="e">
        <f t="shared" si="1"/>
        <v>#REF!</v>
      </c>
    </row>
    <row r="4" spans="1:54" x14ac:dyDescent="0.35">
      <c r="A4" t="s">
        <v>8300</v>
      </c>
      <c r="B4" s="213" t="e">
        <f>IF('Crisis Indicator Data'!#REF!="No Data",1,IF(#REF!&lt;&gt;"",1,0))</f>
        <v>#REF!</v>
      </c>
      <c r="C4" s="213" t="e">
        <f>IF('Crisis Indicator Data'!#REF!="No Data",1,IF(#REF!&lt;&gt;"",1,0))</f>
        <v>#REF!</v>
      </c>
      <c r="D4" s="213" t="e">
        <f>IF('Crisis Indicator Data'!#REF!="No Data",1,IF(#REF!&lt;&gt;"",1,0))</f>
        <v>#REF!</v>
      </c>
      <c r="E4" s="213" t="e">
        <f>IF('Crisis Indicator Data'!#REF!="No Data",1,IF(#REF!&lt;&gt;"",1,0))</f>
        <v>#REF!</v>
      </c>
      <c r="F4" s="213" t="e">
        <f>IF('Crisis Indicator Data'!#REF!="No Data",1,IF(#REF!&lt;&gt;"",1,0))</f>
        <v>#REF!</v>
      </c>
      <c r="G4" s="213" t="e">
        <f>IF('Crisis Indicator Data'!#REF!="No Data",1,IF(#REF!&lt;&gt;"",1,0))</f>
        <v>#REF!</v>
      </c>
      <c r="H4" s="213" t="e">
        <f>IF('Crisis Indicator Data'!#REF!="No Data",1,IF(#REF!&lt;&gt;"",1,0))</f>
        <v>#REF!</v>
      </c>
      <c r="I4" s="213" t="e">
        <f>IF('Crisis Indicator Data'!#REF!="No Data",1,IF(#REF!&lt;&gt;"",1,0))</f>
        <v>#REF!</v>
      </c>
      <c r="J4" s="213" t="e">
        <f>IF('Crisis Indicator Data'!#REF!="No Data",1,IF(#REF!&lt;&gt;"",1,0))</f>
        <v>#REF!</v>
      </c>
      <c r="K4" s="213" t="e">
        <f>IF('Crisis Indicator Data'!#REF!="No Data",1,IF(#REF!&lt;&gt;"",1,0))</f>
        <v>#REF!</v>
      </c>
      <c r="L4" s="213" t="e">
        <f>IF('Crisis Indicator Data'!#REF!="No Data",1,IF(#REF!&lt;&gt;"",1,0))</f>
        <v>#REF!</v>
      </c>
      <c r="M4" s="213" t="e">
        <f>IF('Crisis Indicator Data'!#REF!="No Data",1,IF(#REF!&lt;&gt;"",1,0))</f>
        <v>#REF!</v>
      </c>
      <c r="N4" s="213" t="e">
        <f>IF('Crisis Indicator Data'!#REF!="No Data",1,IF(#REF!&lt;&gt;"",1,0))</f>
        <v>#REF!</v>
      </c>
      <c r="O4" s="213" t="e">
        <f>IF('Crisis Indicator Data'!#REF!="No Data",1,IF(#REF!&lt;&gt;"",1,0))</f>
        <v>#REF!</v>
      </c>
      <c r="P4" s="213" t="e">
        <f>IF('Crisis Indicator Data'!#REF!="No Data",1,IF(#REF!&lt;&gt;"",1,0))</f>
        <v>#REF!</v>
      </c>
      <c r="Q4" s="213" t="e">
        <f>IF('Crisis Indicator Data'!#REF!="No Data",1,IF(#REF!&lt;&gt;"",1,0))</f>
        <v>#REF!</v>
      </c>
      <c r="R4" s="213" t="e">
        <f>IF('Crisis Indicator Data'!#REF!="No Data",1,IF(#REF!&lt;&gt;"",1,0))</f>
        <v>#REF!</v>
      </c>
      <c r="S4" s="213" t="e">
        <f>IF('Crisis Indicator Data'!#REF!="No Data",1,IF(#REF!&lt;&gt;"",1,0))</f>
        <v>#REF!</v>
      </c>
      <c r="T4" s="213" t="e">
        <f>IF('Crisis Indicator Data'!#REF!="No Data",1,IF(#REF!&lt;&gt;"",1,0))</f>
        <v>#REF!</v>
      </c>
      <c r="U4" s="213" t="e">
        <f>IF('Crisis Indicator Data'!#REF!="No Data",1,IF(#REF!&lt;&gt;"",1,0))</f>
        <v>#REF!</v>
      </c>
      <c r="V4" s="213" t="e">
        <f>IF('Crisis Indicator Data'!#REF!="No Data",1,IF(#REF!&lt;&gt;"",1,0))</f>
        <v>#REF!</v>
      </c>
      <c r="W4" s="213" t="e">
        <f>IF('Crisis Indicator Data'!#REF!="No Data",1,IF(#REF!&lt;&gt;"",1,0))</f>
        <v>#REF!</v>
      </c>
      <c r="X4" s="213" t="e">
        <f>IF('Crisis Indicator Data'!#REF!="No Data",1,IF(#REF!&lt;&gt;"",1,0))</f>
        <v>#REF!</v>
      </c>
      <c r="Y4" s="213" t="e">
        <f>IF('Crisis Indicator Data'!#REF!="No Data",1,IF(#REF!&lt;&gt;"",1,0))</f>
        <v>#REF!</v>
      </c>
      <c r="Z4" s="213" t="e">
        <f>IF('Crisis Indicator Data'!#REF!="No Data",1,IF(#REF!&lt;&gt;"",1,0))</f>
        <v>#REF!</v>
      </c>
      <c r="AA4" s="213" t="e">
        <f>IF('Crisis Indicator Data'!#REF!="No Data",1,IF(#REF!&lt;&gt;"",1,0))</f>
        <v>#REF!</v>
      </c>
      <c r="AB4" s="213" t="e">
        <f>IF('Crisis Indicator Data'!#REF!="No Data",1,IF(#REF!&lt;&gt;"",1,0))</f>
        <v>#REF!</v>
      </c>
      <c r="AC4" s="213" t="e">
        <f>IF('Crisis Indicator Data'!#REF!="No Data",1,IF(#REF!&lt;&gt;"",1,0))</f>
        <v>#REF!</v>
      </c>
      <c r="AD4" s="213" t="e">
        <f>IF('Crisis Indicator Data'!#REF!="No Data",1,IF(#REF!&lt;&gt;"",1,0))</f>
        <v>#REF!</v>
      </c>
      <c r="AE4" s="213" t="e">
        <f>IF('Crisis Indicator Data'!#REF!="No Data",1,IF(#REF!&lt;&gt;"",1,0))</f>
        <v>#REF!</v>
      </c>
      <c r="AF4" s="213" t="e">
        <f>IF('Crisis Indicator Data'!#REF!="No Data",1,IF(#REF!&lt;&gt;"",1,0))</f>
        <v>#REF!</v>
      </c>
      <c r="AG4" s="213" t="e">
        <f>IF('Crisis Indicator Data'!#REF!="No Data",1,IF(#REF!&lt;&gt;"",1,0))</f>
        <v>#REF!</v>
      </c>
      <c r="AH4" s="213" t="e">
        <f>IF('Crisis Indicator Data'!#REF!="No Data",1,IF(#REF!&lt;&gt;"",1,0))</f>
        <v>#REF!</v>
      </c>
      <c r="AI4" s="213" t="e">
        <f>IF('Crisis Indicator Data'!#REF!="No Data",1,IF(#REF!&lt;&gt;"",1,0))</f>
        <v>#REF!</v>
      </c>
      <c r="AJ4" s="213" t="e">
        <f>IF('Crisis Indicator Data'!#REF!="No Data",1,IF(#REF!&lt;&gt;"",1,0))</f>
        <v>#REF!</v>
      </c>
      <c r="AK4" s="213" t="e">
        <f>IF('Crisis Indicator Data'!#REF!="No Data",1,IF(#REF!&lt;&gt;"",1,0))</f>
        <v>#REF!</v>
      </c>
      <c r="AL4" s="213" t="e">
        <f>IF('Crisis Indicator Data'!#REF!="No Data",1,IF(#REF!&lt;&gt;"",1,0))</f>
        <v>#REF!</v>
      </c>
      <c r="AM4" s="213" t="e">
        <f>IF('Crisis Indicator Data'!#REF!="No Data",1,IF(#REF!&lt;&gt;"",1,0))</f>
        <v>#REF!</v>
      </c>
      <c r="AN4" s="213" t="e">
        <f>IF('Crisis Indicator Data'!#REF!="No Data",1,IF(#REF!&lt;&gt;"",1,0))</f>
        <v>#REF!</v>
      </c>
      <c r="AO4" s="213" t="e">
        <f>IF('Crisis Indicator Data'!#REF!="No Data",1,IF(#REF!&lt;&gt;"",1,0))</f>
        <v>#REF!</v>
      </c>
      <c r="AP4" s="213" t="e">
        <f>IF('Crisis Indicator Data'!#REF!="No Data",1,IF(#REF!&lt;&gt;"",1,0))</f>
        <v>#REF!</v>
      </c>
      <c r="AQ4" s="213" t="e">
        <f>IF('Crisis Indicator Data'!#REF!="No Data",1,IF(#REF!&lt;&gt;"",1,0))</f>
        <v>#REF!</v>
      </c>
      <c r="AR4" s="213" t="e">
        <f>IF('Crisis Indicator Data'!#REF!="No Data",1,IF(#REF!&lt;&gt;"",1,0))</f>
        <v>#REF!</v>
      </c>
      <c r="AS4" s="213" t="e">
        <f>IF('Crisis Indicator Data'!#REF!="No Data",1,IF(#REF!&lt;&gt;"",1,0))</f>
        <v>#REF!</v>
      </c>
      <c r="AT4" s="213" t="e">
        <f>IF('Crisis Indicator Data'!#REF!="No Data",1,IF(#REF!&lt;&gt;"",1,0))</f>
        <v>#REF!</v>
      </c>
      <c r="AU4" s="213" t="e">
        <f>IF('Crisis Indicator Data'!#REF!="No Data",1,IF(#REF!&lt;&gt;"",1,0))</f>
        <v>#REF!</v>
      </c>
      <c r="AV4" s="213" t="e">
        <f>IF('Crisis Indicator Data'!#REF!="No Data",1,IF(#REF!&lt;&gt;"",1,0))</f>
        <v>#REF!</v>
      </c>
      <c r="AW4" s="213" t="e">
        <f>IF('Crisis Indicator Data'!#REF!="No Data",1,IF(#REF!&lt;&gt;"",1,0))</f>
        <v>#REF!</v>
      </c>
      <c r="AX4" s="213" t="e">
        <f>IF('Crisis Indicator Data'!#REF!="No Data",1,IF(#REF!&lt;&gt;"",1,0))</f>
        <v>#REF!</v>
      </c>
      <c r="AY4" s="213" t="e">
        <f>IF('Crisis Indicator Data'!#REF!="No Data",1,IF(#REF!&lt;&gt;"",1,0))</f>
        <v>#REF!</v>
      </c>
      <c r="AZ4" s="213" t="e">
        <f>IF('Crisis Indicator Data'!#REF!="No Data",1,IF(#REF!&lt;&gt;"",1,0))</f>
        <v>#REF!</v>
      </c>
      <c r="BA4" t="e">
        <f t="shared" si="0"/>
        <v>#REF!</v>
      </c>
      <c r="BB4" s="22" t="e">
        <f t="shared" si="1"/>
        <v>#REF!</v>
      </c>
    </row>
    <row r="5" spans="1:54" x14ac:dyDescent="0.35">
      <c r="A5" t="s">
        <v>8222</v>
      </c>
      <c r="B5" s="213" t="e">
        <f>IF('Crisis Indicator Data'!#REF!="No Data",1,IF(#REF!&lt;&gt;"",1,0))</f>
        <v>#REF!</v>
      </c>
      <c r="C5" s="213" t="e">
        <f>IF('Crisis Indicator Data'!#REF!="No Data",1,IF(#REF!&lt;&gt;"",1,0))</f>
        <v>#REF!</v>
      </c>
      <c r="D5" s="213" t="e">
        <f>IF('Crisis Indicator Data'!#REF!="No Data",1,IF(#REF!&lt;&gt;"",1,0))</f>
        <v>#REF!</v>
      </c>
      <c r="E5" s="213" t="e">
        <f>IF('Crisis Indicator Data'!#REF!="No Data",1,IF(#REF!&lt;&gt;"",1,0))</f>
        <v>#REF!</v>
      </c>
      <c r="F5" s="213" t="e">
        <f>IF('Crisis Indicator Data'!#REF!="No Data",1,IF(#REF!&lt;&gt;"",1,0))</f>
        <v>#REF!</v>
      </c>
      <c r="G5" s="213" t="e">
        <f>IF('Crisis Indicator Data'!#REF!="No Data",1,IF(#REF!&lt;&gt;"",1,0))</f>
        <v>#REF!</v>
      </c>
      <c r="H5" s="213" t="e">
        <f>IF('Crisis Indicator Data'!#REF!="No Data",1,IF(#REF!&lt;&gt;"",1,0))</f>
        <v>#REF!</v>
      </c>
      <c r="I5" s="213" t="e">
        <f>IF('Crisis Indicator Data'!#REF!="No Data",1,IF(#REF!&lt;&gt;"",1,0))</f>
        <v>#REF!</v>
      </c>
      <c r="J5" s="213" t="e">
        <f>IF('Crisis Indicator Data'!#REF!="No Data",1,IF(#REF!&lt;&gt;"",1,0))</f>
        <v>#REF!</v>
      </c>
      <c r="K5" s="213" t="e">
        <f>IF('Crisis Indicator Data'!#REF!="No Data",1,IF(#REF!&lt;&gt;"",1,0))</f>
        <v>#REF!</v>
      </c>
      <c r="L5" s="213" t="e">
        <f>IF('Crisis Indicator Data'!#REF!="No Data",1,IF(#REF!&lt;&gt;"",1,0))</f>
        <v>#REF!</v>
      </c>
      <c r="M5" s="213" t="e">
        <f>IF('Crisis Indicator Data'!#REF!="No Data",1,IF(#REF!&lt;&gt;"",1,0))</f>
        <v>#REF!</v>
      </c>
      <c r="N5" s="213" t="e">
        <f>IF('Crisis Indicator Data'!#REF!="No Data",1,IF(#REF!&lt;&gt;"",1,0))</f>
        <v>#REF!</v>
      </c>
      <c r="O5" s="213" t="e">
        <f>IF('Crisis Indicator Data'!#REF!="No Data",1,IF(#REF!&lt;&gt;"",1,0))</f>
        <v>#REF!</v>
      </c>
      <c r="P5" s="213" t="e">
        <f>IF('Crisis Indicator Data'!#REF!="No Data",1,IF(#REF!&lt;&gt;"",1,0))</f>
        <v>#REF!</v>
      </c>
      <c r="Q5" s="213" t="e">
        <f>IF('Crisis Indicator Data'!#REF!="No Data",1,IF(#REF!&lt;&gt;"",1,0))</f>
        <v>#REF!</v>
      </c>
      <c r="R5" s="213" t="e">
        <f>IF('Crisis Indicator Data'!#REF!="No Data",1,IF(#REF!&lt;&gt;"",1,0))</f>
        <v>#REF!</v>
      </c>
      <c r="S5" s="213" t="e">
        <f>IF('Crisis Indicator Data'!#REF!="No Data",1,IF(#REF!&lt;&gt;"",1,0))</f>
        <v>#REF!</v>
      </c>
      <c r="T5" s="213" t="e">
        <f>IF('Crisis Indicator Data'!#REF!="No Data",1,IF(#REF!&lt;&gt;"",1,0))</f>
        <v>#REF!</v>
      </c>
      <c r="U5" s="213" t="e">
        <f>IF('Crisis Indicator Data'!#REF!="No Data",1,IF(#REF!&lt;&gt;"",1,0))</f>
        <v>#REF!</v>
      </c>
      <c r="V5" s="213" t="e">
        <f>IF('Crisis Indicator Data'!#REF!="No Data",1,IF(#REF!&lt;&gt;"",1,0))</f>
        <v>#REF!</v>
      </c>
      <c r="W5" s="213" t="e">
        <f>IF('Crisis Indicator Data'!#REF!="No Data",1,IF(#REF!&lt;&gt;"",1,0))</f>
        <v>#REF!</v>
      </c>
      <c r="X5" s="213" t="e">
        <f>IF('Crisis Indicator Data'!#REF!="No Data",1,IF(#REF!&lt;&gt;"",1,0))</f>
        <v>#REF!</v>
      </c>
      <c r="Y5" s="213" t="e">
        <f>IF('Crisis Indicator Data'!#REF!="No Data",1,IF(#REF!&lt;&gt;"",1,0))</f>
        <v>#REF!</v>
      </c>
      <c r="Z5" s="213" t="e">
        <f>IF('Crisis Indicator Data'!#REF!="No Data",1,IF(#REF!&lt;&gt;"",1,0))</f>
        <v>#REF!</v>
      </c>
      <c r="AA5" s="213" t="e">
        <f>IF('Crisis Indicator Data'!#REF!="No Data",1,IF(#REF!&lt;&gt;"",1,0))</f>
        <v>#REF!</v>
      </c>
      <c r="AB5" s="213" t="e">
        <f>IF('Crisis Indicator Data'!#REF!="No Data",1,IF(#REF!&lt;&gt;"",1,0))</f>
        <v>#REF!</v>
      </c>
      <c r="AC5" s="213" t="e">
        <f>IF('Crisis Indicator Data'!#REF!="No Data",1,IF(#REF!&lt;&gt;"",1,0))</f>
        <v>#REF!</v>
      </c>
      <c r="AD5" s="213" t="e">
        <f>IF('Crisis Indicator Data'!#REF!="No Data",1,IF(#REF!&lt;&gt;"",1,0))</f>
        <v>#REF!</v>
      </c>
      <c r="AE5" s="213" t="e">
        <f>IF('Crisis Indicator Data'!#REF!="No Data",1,IF(#REF!&lt;&gt;"",1,0))</f>
        <v>#REF!</v>
      </c>
      <c r="AF5" s="213" t="e">
        <f>IF('Crisis Indicator Data'!#REF!="No Data",1,IF(#REF!&lt;&gt;"",1,0))</f>
        <v>#REF!</v>
      </c>
      <c r="AG5" s="213" t="e">
        <f>IF('Crisis Indicator Data'!#REF!="No Data",1,IF(#REF!&lt;&gt;"",1,0))</f>
        <v>#REF!</v>
      </c>
      <c r="AH5" s="213" t="e">
        <f>IF('Crisis Indicator Data'!#REF!="No Data",1,IF(#REF!&lt;&gt;"",1,0))</f>
        <v>#REF!</v>
      </c>
      <c r="AI5" s="213" t="e">
        <f>IF('Crisis Indicator Data'!#REF!="No Data",1,IF(#REF!&lt;&gt;"",1,0))</f>
        <v>#REF!</v>
      </c>
      <c r="AJ5" s="213" t="e">
        <f>IF('Crisis Indicator Data'!#REF!="No Data",1,IF(#REF!&lt;&gt;"",1,0))</f>
        <v>#REF!</v>
      </c>
      <c r="AK5" s="213" t="e">
        <f>IF('Crisis Indicator Data'!#REF!="No Data",1,IF(#REF!&lt;&gt;"",1,0))</f>
        <v>#REF!</v>
      </c>
      <c r="AL5" s="213" t="e">
        <f>IF('Crisis Indicator Data'!#REF!="No Data",1,IF(#REF!&lt;&gt;"",1,0))</f>
        <v>#REF!</v>
      </c>
      <c r="AM5" s="213" t="e">
        <f>IF('Crisis Indicator Data'!#REF!="No Data",1,IF(#REF!&lt;&gt;"",1,0))</f>
        <v>#REF!</v>
      </c>
      <c r="AN5" s="213" t="e">
        <f>IF('Crisis Indicator Data'!#REF!="No Data",1,IF(#REF!&lt;&gt;"",1,0))</f>
        <v>#REF!</v>
      </c>
      <c r="AO5" s="213" t="e">
        <f>IF('Crisis Indicator Data'!#REF!="No Data",1,IF(#REF!&lt;&gt;"",1,0))</f>
        <v>#REF!</v>
      </c>
      <c r="AP5" s="213" t="e">
        <f>IF('Crisis Indicator Data'!#REF!="No Data",1,IF(#REF!&lt;&gt;"",1,0))</f>
        <v>#REF!</v>
      </c>
      <c r="AQ5" s="213" t="e">
        <f>IF('Crisis Indicator Data'!#REF!="No Data",1,IF(#REF!&lt;&gt;"",1,0))</f>
        <v>#REF!</v>
      </c>
      <c r="AR5" s="213" t="e">
        <f>IF('Crisis Indicator Data'!#REF!="No Data",1,IF(#REF!&lt;&gt;"",1,0))</f>
        <v>#REF!</v>
      </c>
      <c r="AS5" s="213" t="e">
        <f>IF('Crisis Indicator Data'!#REF!="No Data",1,IF(#REF!&lt;&gt;"",1,0))</f>
        <v>#REF!</v>
      </c>
      <c r="AT5" s="213" t="e">
        <f>IF('Crisis Indicator Data'!#REF!="No Data",1,IF(#REF!&lt;&gt;"",1,0))</f>
        <v>#REF!</v>
      </c>
      <c r="AU5" s="213" t="e">
        <f>IF('Crisis Indicator Data'!#REF!="No Data",1,IF(#REF!&lt;&gt;"",1,0))</f>
        <v>#REF!</v>
      </c>
      <c r="AV5" s="213" t="e">
        <f>IF('Crisis Indicator Data'!#REF!="No Data",1,IF(#REF!&lt;&gt;"",1,0))</f>
        <v>#REF!</v>
      </c>
      <c r="AW5" s="213" t="e">
        <f>IF('Crisis Indicator Data'!#REF!="No Data",1,IF(#REF!&lt;&gt;"",1,0))</f>
        <v>#REF!</v>
      </c>
      <c r="AX5" s="213" t="e">
        <f>IF('Crisis Indicator Data'!#REF!="No Data",1,IF(#REF!&lt;&gt;"",1,0))</f>
        <v>#REF!</v>
      </c>
      <c r="AY5" s="213" t="e">
        <f>IF('Crisis Indicator Data'!#REF!="No Data",1,IF(#REF!&lt;&gt;"",1,0))</f>
        <v>#REF!</v>
      </c>
      <c r="AZ5" s="213" t="e">
        <f>IF('Crisis Indicator Data'!#REF!="No Data",1,IF(#REF!&lt;&gt;"",1,0))</f>
        <v>#REF!</v>
      </c>
      <c r="BA5" t="e">
        <f t="shared" si="0"/>
        <v>#REF!</v>
      </c>
      <c r="BB5" s="22" t="e">
        <f t="shared" si="1"/>
        <v>#REF!</v>
      </c>
    </row>
    <row r="6" spans="1:54" x14ac:dyDescent="0.35">
      <c r="A6" t="s">
        <v>8231</v>
      </c>
      <c r="B6" s="213" t="e">
        <f>IF('Crisis Indicator Data'!#REF!="No Data",1,IF(#REF!&lt;&gt;"",1,0))</f>
        <v>#REF!</v>
      </c>
      <c r="C6" s="213" t="e">
        <f>IF('Crisis Indicator Data'!#REF!="No Data",1,IF(#REF!&lt;&gt;"",1,0))</f>
        <v>#REF!</v>
      </c>
      <c r="D6" s="213" t="e">
        <f>IF('Crisis Indicator Data'!#REF!="No Data",1,IF(#REF!&lt;&gt;"",1,0))</f>
        <v>#REF!</v>
      </c>
      <c r="E6" s="213" t="e">
        <f>IF('Crisis Indicator Data'!#REF!="No Data",1,IF(#REF!&lt;&gt;"",1,0))</f>
        <v>#REF!</v>
      </c>
      <c r="F6" s="213" t="e">
        <f>IF('Crisis Indicator Data'!#REF!="No Data",1,IF(#REF!&lt;&gt;"",1,0))</f>
        <v>#REF!</v>
      </c>
      <c r="G6" s="213" t="e">
        <f>IF('Crisis Indicator Data'!#REF!="No Data",1,IF(#REF!&lt;&gt;"",1,0))</f>
        <v>#REF!</v>
      </c>
      <c r="H6" s="213" t="e">
        <f>IF('Crisis Indicator Data'!#REF!="No Data",1,IF(#REF!&lt;&gt;"",1,0))</f>
        <v>#REF!</v>
      </c>
      <c r="I6" s="213" t="e">
        <f>IF('Crisis Indicator Data'!#REF!="No Data",1,IF(#REF!&lt;&gt;"",1,0))</f>
        <v>#REF!</v>
      </c>
      <c r="J6" s="213" t="e">
        <f>IF('Crisis Indicator Data'!#REF!="No Data",1,IF(#REF!&lt;&gt;"",1,0))</f>
        <v>#REF!</v>
      </c>
      <c r="K6" s="213" t="e">
        <f>IF('Crisis Indicator Data'!#REF!="No Data",1,IF(#REF!&lt;&gt;"",1,0))</f>
        <v>#REF!</v>
      </c>
      <c r="L6" s="213" t="e">
        <f>IF('Crisis Indicator Data'!#REF!="No Data",1,IF(#REF!&lt;&gt;"",1,0))</f>
        <v>#REF!</v>
      </c>
      <c r="M6" s="213" t="e">
        <f>IF('Crisis Indicator Data'!#REF!="No Data",1,IF(#REF!&lt;&gt;"",1,0))</f>
        <v>#REF!</v>
      </c>
      <c r="N6" s="213" t="e">
        <f>IF('Crisis Indicator Data'!#REF!="No Data",1,IF(#REF!&lt;&gt;"",1,0))</f>
        <v>#REF!</v>
      </c>
      <c r="O6" s="213" t="e">
        <f>IF('Crisis Indicator Data'!#REF!="No Data",1,IF(#REF!&lt;&gt;"",1,0))</f>
        <v>#REF!</v>
      </c>
      <c r="P6" s="213" t="e">
        <f>IF('Crisis Indicator Data'!#REF!="No Data",1,IF(#REF!&lt;&gt;"",1,0))</f>
        <v>#REF!</v>
      </c>
      <c r="Q6" s="213" t="e">
        <f>IF('Crisis Indicator Data'!#REF!="No Data",1,IF(#REF!&lt;&gt;"",1,0))</f>
        <v>#REF!</v>
      </c>
      <c r="R6" s="213" t="e">
        <f>IF('Crisis Indicator Data'!#REF!="No Data",1,IF(#REF!&lt;&gt;"",1,0))</f>
        <v>#REF!</v>
      </c>
      <c r="S6" s="213" t="e">
        <f>IF('Crisis Indicator Data'!#REF!="No Data",1,IF(#REF!&lt;&gt;"",1,0))</f>
        <v>#REF!</v>
      </c>
      <c r="T6" s="213" t="e">
        <f>IF('Crisis Indicator Data'!#REF!="No Data",1,IF(#REF!&lt;&gt;"",1,0))</f>
        <v>#REF!</v>
      </c>
      <c r="U6" s="213" t="e">
        <f>IF('Crisis Indicator Data'!#REF!="No Data",1,IF(#REF!&lt;&gt;"",1,0))</f>
        <v>#REF!</v>
      </c>
      <c r="V6" s="213" t="e">
        <f>IF('Crisis Indicator Data'!#REF!="No Data",1,IF(#REF!&lt;&gt;"",1,0))</f>
        <v>#REF!</v>
      </c>
      <c r="W6" s="213" t="e">
        <f>IF('Crisis Indicator Data'!#REF!="No Data",1,IF(#REF!&lt;&gt;"",1,0))</f>
        <v>#REF!</v>
      </c>
      <c r="X6" s="213" t="e">
        <f>IF('Crisis Indicator Data'!#REF!="No Data",1,IF(#REF!&lt;&gt;"",1,0))</f>
        <v>#REF!</v>
      </c>
      <c r="Y6" s="213" t="e">
        <f>IF('Crisis Indicator Data'!#REF!="No Data",1,IF(#REF!&lt;&gt;"",1,0))</f>
        <v>#REF!</v>
      </c>
      <c r="Z6" s="213" t="e">
        <f>IF('Crisis Indicator Data'!#REF!="No Data",1,IF(#REF!&lt;&gt;"",1,0))</f>
        <v>#REF!</v>
      </c>
      <c r="AA6" s="213" t="e">
        <f>IF('Crisis Indicator Data'!#REF!="No Data",1,IF(#REF!&lt;&gt;"",1,0))</f>
        <v>#REF!</v>
      </c>
      <c r="AB6" s="213" t="e">
        <f>IF('Crisis Indicator Data'!#REF!="No Data",1,IF(#REF!&lt;&gt;"",1,0))</f>
        <v>#REF!</v>
      </c>
      <c r="AC6" s="213" t="e">
        <f>IF('Crisis Indicator Data'!#REF!="No Data",1,IF(#REF!&lt;&gt;"",1,0))</f>
        <v>#REF!</v>
      </c>
      <c r="AD6" s="213" t="e">
        <f>IF('Crisis Indicator Data'!#REF!="No Data",1,IF(#REF!&lt;&gt;"",1,0))</f>
        <v>#REF!</v>
      </c>
      <c r="AE6" s="213" t="e">
        <f>IF('Crisis Indicator Data'!#REF!="No Data",1,IF(#REF!&lt;&gt;"",1,0))</f>
        <v>#REF!</v>
      </c>
      <c r="AF6" s="213" t="e">
        <f>IF('Crisis Indicator Data'!#REF!="No Data",1,IF(#REF!&lt;&gt;"",1,0))</f>
        <v>#REF!</v>
      </c>
      <c r="AG6" s="213" t="e">
        <f>IF('Crisis Indicator Data'!#REF!="No Data",1,IF(#REF!&lt;&gt;"",1,0))</f>
        <v>#REF!</v>
      </c>
      <c r="AH6" s="213" t="e">
        <f>IF('Crisis Indicator Data'!#REF!="No Data",1,IF(#REF!&lt;&gt;"",1,0))</f>
        <v>#REF!</v>
      </c>
      <c r="AI6" s="213" t="e">
        <f>IF('Crisis Indicator Data'!#REF!="No Data",1,IF(#REF!&lt;&gt;"",1,0))</f>
        <v>#REF!</v>
      </c>
      <c r="AJ6" s="213" t="e">
        <f>IF('Crisis Indicator Data'!#REF!="No Data",1,IF(#REF!&lt;&gt;"",1,0))</f>
        <v>#REF!</v>
      </c>
      <c r="AK6" s="213" t="e">
        <f>IF('Crisis Indicator Data'!#REF!="No Data",1,IF(#REF!&lt;&gt;"",1,0))</f>
        <v>#REF!</v>
      </c>
      <c r="AL6" s="213" t="e">
        <f>IF('Crisis Indicator Data'!#REF!="No Data",1,IF(#REF!&lt;&gt;"",1,0))</f>
        <v>#REF!</v>
      </c>
      <c r="AM6" s="213" t="e">
        <f>IF('Crisis Indicator Data'!#REF!="No Data",1,IF(#REF!&lt;&gt;"",1,0))</f>
        <v>#REF!</v>
      </c>
      <c r="AN6" s="213" t="e">
        <f>IF('Crisis Indicator Data'!#REF!="No Data",1,IF(#REF!&lt;&gt;"",1,0))</f>
        <v>#REF!</v>
      </c>
      <c r="AO6" s="213" t="e">
        <f>IF('Crisis Indicator Data'!#REF!="No Data",1,IF(#REF!&lt;&gt;"",1,0))</f>
        <v>#REF!</v>
      </c>
      <c r="AP6" s="213" t="e">
        <f>IF('Crisis Indicator Data'!#REF!="No Data",1,IF(#REF!&lt;&gt;"",1,0))</f>
        <v>#REF!</v>
      </c>
      <c r="AQ6" s="213" t="e">
        <f>IF('Crisis Indicator Data'!#REF!="No Data",1,IF(#REF!&lt;&gt;"",1,0))</f>
        <v>#REF!</v>
      </c>
      <c r="AR6" s="213" t="e">
        <f>IF('Crisis Indicator Data'!#REF!="No Data",1,IF(#REF!&lt;&gt;"",1,0))</f>
        <v>#REF!</v>
      </c>
      <c r="AS6" s="213" t="e">
        <f>IF('Crisis Indicator Data'!#REF!="No Data",1,IF(#REF!&lt;&gt;"",1,0))</f>
        <v>#REF!</v>
      </c>
      <c r="AT6" s="213" t="e">
        <f>IF('Crisis Indicator Data'!#REF!="No Data",1,IF(#REF!&lt;&gt;"",1,0))</f>
        <v>#REF!</v>
      </c>
      <c r="AU6" s="213" t="e">
        <f>IF('Crisis Indicator Data'!#REF!="No Data",1,IF(#REF!&lt;&gt;"",1,0))</f>
        <v>#REF!</v>
      </c>
      <c r="AV6" s="213" t="e">
        <f>IF('Crisis Indicator Data'!#REF!="No Data",1,IF(#REF!&lt;&gt;"",1,0))</f>
        <v>#REF!</v>
      </c>
      <c r="AW6" s="213" t="e">
        <f>IF('Crisis Indicator Data'!#REF!="No Data",1,IF(#REF!&lt;&gt;"",1,0))</f>
        <v>#REF!</v>
      </c>
      <c r="AX6" s="213" t="e">
        <f>IF('Crisis Indicator Data'!#REF!="No Data",1,IF(#REF!&lt;&gt;"",1,0))</f>
        <v>#REF!</v>
      </c>
      <c r="AY6" s="213" t="e">
        <f>IF('Crisis Indicator Data'!#REF!="No Data",1,IF(#REF!&lt;&gt;"",1,0))</f>
        <v>#REF!</v>
      </c>
      <c r="AZ6" s="213" t="e">
        <f>IF('Crisis Indicator Data'!#REF!="No Data",1,IF(#REF!&lt;&gt;"",1,0))</f>
        <v>#REF!</v>
      </c>
      <c r="BA6" t="e">
        <f t="shared" si="0"/>
        <v>#REF!</v>
      </c>
      <c r="BB6" s="22" t="e">
        <f t="shared" si="1"/>
        <v>#REF!</v>
      </c>
    </row>
    <row r="7" spans="1:54" x14ac:dyDescent="0.35">
      <c r="A7" t="s">
        <v>8228</v>
      </c>
      <c r="B7" s="213" t="e">
        <f>IF('Crisis Indicator Data'!#REF!="No Data",1,IF(#REF!&lt;&gt;"",1,0))</f>
        <v>#REF!</v>
      </c>
      <c r="C7" s="213" t="e">
        <f>IF('Crisis Indicator Data'!#REF!="No Data",1,IF(#REF!&lt;&gt;"",1,0))</f>
        <v>#REF!</v>
      </c>
      <c r="D7" s="213" t="e">
        <f>IF('Crisis Indicator Data'!#REF!="No Data",1,IF(#REF!&lt;&gt;"",1,0))</f>
        <v>#REF!</v>
      </c>
      <c r="E7" s="213" t="e">
        <f>IF('Crisis Indicator Data'!#REF!="No Data",1,IF(#REF!&lt;&gt;"",1,0))</f>
        <v>#REF!</v>
      </c>
      <c r="F7" s="213" t="e">
        <f>IF('Crisis Indicator Data'!#REF!="No Data",1,IF(#REF!&lt;&gt;"",1,0))</f>
        <v>#REF!</v>
      </c>
      <c r="G7" s="213" t="e">
        <f>IF('Crisis Indicator Data'!#REF!="No Data",1,IF(#REF!&lt;&gt;"",1,0))</f>
        <v>#REF!</v>
      </c>
      <c r="H7" s="213" t="e">
        <f>IF('Crisis Indicator Data'!#REF!="No Data",1,IF(#REF!&lt;&gt;"",1,0))</f>
        <v>#REF!</v>
      </c>
      <c r="I7" s="213" t="e">
        <f>IF('Crisis Indicator Data'!#REF!="No Data",1,IF(#REF!&lt;&gt;"",1,0))</f>
        <v>#REF!</v>
      </c>
      <c r="J7" s="213" t="e">
        <f>IF('Crisis Indicator Data'!#REF!="No Data",1,IF(#REF!&lt;&gt;"",1,0))</f>
        <v>#REF!</v>
      </c>
      <c r="K7" s="213" t="e">
        <f>IF('Crisis Indicator Data'!#REF!="No Data",1,IF(#REF!&lt;&gt;"",1,0))</f>
        <v>#REF!</v>
      </c>
      <c r="L7" s="213" t="e">
        <f>IF('Crisis Indicator Data'!#REF!="No Data",1,IF(#REF!&lt;&gt;"",1,0))</f>
        <v>#REF!</v>
      </c>
      <c r="M7" s="213" t="e">
        <f>IF('Crisis Indicator Data'!#REF!="No Data",1,IF(#REF!&lt;&gt;"",1,0))</f>
        <v>#REF!</v>
      </c>
      <c r="N7" s="213" t="e">
        <f>IF('Crisis Indicator Data'!#REF!="No Data",1,IF(#REF!&lt;&gt;"",1,0))</f>
        <v>#REF!</v>
      </c>
      <c r="O7" s="213" t="e">
        <f>IF('Crisis Indicator Data'!#REF!="No Data",1,IF(#REF!&lt;&gt;"",1,0))</f>
        <v>#REF!</v>
      </c>
      <c r="P7" s="213" t="e">
        <f>IF('Crisis Indicator Data'!#REF!="No Data",1,IF(#REF!&lt;&gt;"",1,0))</f>
        <v>#REF!</v>
      </c>
      <c r="Q7" s="213" t="e">
        <f>IF('Crisis Indicator Data'!#REF!="No Data",1,IF(#REF!&lt;&gt;"",1,0))</f>
        <v>#REF!</v>
      </c>
      <c r="R7" s="213" t="e">
        <f>IF('Crisis Indicator Data'!#REF!="No Data",1,IF(#REF!&lt;&gt;"",1,0))</f>
        <v>#REF!</v>
      </c>
      <c r="S7" s="213" t="e">
        <f>IF('Crisis Indicator Data'!#REF!="No Data",1,IF(#REF!&lt;&gt;"",1,0))</f>
        <v>#REF!</v>
      </c>
      <c r="T7" s="213" t="e">
        <f>IF('Crisis Indicator Data'!#REF!="No Data",1,IF(#REF!&lt;&gt;"",1,0))</f>
        <v>#REF!</v>
      </c>
      <c r="U7" s="213" t="e">
        <f>IF('Crisis Indicator Data'!#REF!="No Data",1,IF(#REF!&lt;&gt;"",1,0))</f>
        <v>#REF!</v>
      </c>
      <c r="V7" s="213" t="e">
        <f>IF('Crisis Indicator Data'!#REF!="No Data",1,IF(#REF!&lt;&gt;"",1,0))</f>
        <v>#REF!</v>
      </c>
      <c r="W7" s="213" t="e">
        <f>IF('Crisis Indicator Data'!#REF!="No Data",1,IF(#REF!&lt;&gt;"",1,0))</f>
        <v>#REF!</v>
      </c>
      <c r="X7" s="213" t="e">
        <f>IF('Crisis Indicator Data'!#REF!="No Data",1,IF(#REF!&lt;&gt;"",1,0))</f>
        <v>#REF!</v>
      </c>
      <c r="Y7" s="213" t="e">
        <f>IF('Crisis Indicator Data'!#REF!="No Data",1,IF(#REF!&lt;&gt;"",1,0))</f>
        <v>#REF!</v>
      </c>
      <c r="Z7" s="213" t="e">
        <f>IF('Crisis Indicator Data'!#REF!="No Data",1,IF(#REF!&lt;&gt;"",1,0))</f>
        <v>#REF!</v>
      </c>
      <c r="AA7" s="213" t="e">
        <f>IF('Crisis Indicator Data'!#REF!="No Data",1,IF(#REF!&lt;&gt;"",1,0))</f>
        <v>#REF!</v>
      </c>
      <c r="AB7" s="213" t="e">
        <f>IF('Crisis Indicator Data'!#REF!="No Data",1,IF(#REF!&lt;&gt;"",1,0))</f>
        <v>#REF!</v>
      </c>
      <c r="AC7" s="213" t="e">
        <f>IF('Crisis Indicator Data'!#REF!="No Data",1,IF(#REF!&lt;&gt;"",1,0))</f>
        <v>#REF!</v>
      </c>
      <c r="AD7" s="213" t="e">
        <f>IF('Crisis Indicator Data'!#REF!="No Data",1,IF(#REF!&lt;&gt;"",1,0))</f>
        <v>#REF!</v>
      </c>
      <c r="AE7" s="213" t="e">
        <f>IF('Crisis Indicator Data'!#REF!="No Data",1,IF(#REF!&lt;&gt;"",1,0))</f>
        <v>#REF!</v>
      </c>
      <c r="AF7" s="213" t="e">
        <f>IF('Crisis Indicator Data'!#REF!="No Data",1,IF(#REF!&lt;&gt;"",1,0))</f>
        <v>#REF!</v>
      </c>
      <c r="AG7" s="213" t="e">
        <f>IF('Crisis Indicator Data'!#REF!="No Data",1,IF(#REF!&lt;&gt;"",1,0))</f>
        <v>#REF!</v>
      </c>
      <c r="AH7" s="213" t="e">
        <f>IF('Crisis Indicator Data'!#REF!="No Data",1,IF(#REF!&lt;&gt;"",1,0))</f>
        <v>#REF!</v>
      </c>
      <c r="AI7" s="213" t="e">
        <f>IF('Crisis Indicator Data'!#REF!="No Data",1,IF(#REF!&lt;&gt;"",1,0))</f>
        <v>#REF!</v>
      </c>
      <c r="AJ7" s="213" t="e">
        <f>IF('Crisis Indicator Data'!#REF!="No Data",1,IF(#REF!&lt;&gt;"",1,0))</f>
        <v>#REF!</v>
      </c>
      <c r="AK7" s="213" t="e">
        <f>IF('Crisis Indicator Data'!#REF!="No Data",1,IF(#REF!&lt;&gt;"",1,0))</f>
        <v>#REF!</v>
      </c>
      <c r="AL7" s="213" t="e">
        <f>IF('Crisis Indicator Data'!#REF!="No Data",1,IF(#REF!&lt;&gt;"",1,0))</f>
        <v>#REF!</v>
      </c>
      <c r="AM7" s="213" t="e">
        <f>IF('Crisis Indicator Data'!#REF!="No Data",1,IF(#REF!&lt;&gt;"",1,0))</f>
        <v>#REF!</v>
      </c>
      <c r="AN7" s="213" t="e">
        <f>IF('Crisis Indicator Data'!#REF!="No Data",1,IF(#REF!&lt;&gt;"",1,0))</f>
        <v>#REF!</v>
      </c>
      <c r="AO7" s="213" t="e">
        <f>IF('Crisis Indicator Data'!#REF!="No Data",1,IF(#REF!&lt;&gt;"",1,0))</f>
        <v>#REF!</v>
      </c>
      <c r="AP7" s="213" t="e">
        <f>IF('Crisis Indicator Data'!#REF!="No Data",1,IF(#REF!&lt;&gt;"",1,0))</f>
        <v>#REF!</v>
      </c>
      <c r="AQ7" s="213" t="e">
        <f>IF('Crisis Indicator Data'!#REF!="No Data",1,IF(#REF!&lt;&gt;"",1,0))</f>
        <v>#REF!</v>
      </c>
      <c r="AR7" s="213" t="e">
        <f>IF('Crisis Indicator Data'!#REF!="No Data",1,IF(#REF!&lt;&gt;"",1,0))</f>
        <v>#REF!</v>
      </c>
      <c r="AS7" s="213" t="e">
        <f>IF('Crisis Indicator Data'!#REF!="No Data",1,IF(#REF!&lt;&gt;"",1,0))</f>
        <v>#REF!</v>
      </c>
      <c r="AT7" s="213" t="e">
        <f>IF('Crisis Indicator Data'!#REF!="No Data",1,IF(#REF!&lt;&gt;"",1,0))</f>
        <v>#REF!</v>
      </c>
      <c r="AU7" s="213" t="e">
        <f>IF('Crisis Indicator Data'!#REF!="No Data",1,IF(#REF!&lt;&gt;"",1,0))</f>
        <v>#REF!</v>
      </c>
      <c r="AV7" s="213" t="e">
        <f>IF('Crisis Indicator Data'!#REF!="No Data",1,IF(#REF!&lt;&gt;"",1,0))</f>
        <v>#REF!</v>
      </c>
      <c r="AW7" s="213" t="e">
        <f>IF('Crisis Indicator Data'!#REF!="No Data",1,IF(#REF!&lt;&gt;"",1,0))</f>
        <v>#REF!</v>
      </c>
      <c r="AX7" s="213" t="e">
        <f>IF('Crisis Indicator Data'!#REF!="No Data",1,IF(#REF!&lt;&gt;"",1,0))</f>
        <v>#REF!</v>
      </c>
      <c r="AY7" s="213" t="e">
        <f>IF('Crisis Indicator Data'!#REF!="No Data",1,IF(#REF!&lt;&gt;"",1,0))</f>
        <v>#REF!</v>
      </c>
      <c r="AZ7" s="213" t="e">
        <f>IF('Crisis Indicator Data'!#REF!="No Data",1,IF(#REF!&lt;&gt;"",1,0))</f>
        <v>#REF!</v>
      </c>
      <c r="BA7" t="e">
        <f t="shared" si="0"/>
        <v>#REF!</v>
      </c>
      <c r="BB7" s="22" t="e">
        <f t="shared" si="1"/>
        <v>#REF!</v>
      </c>
    </row>
    <row r="8" spans="1:54" x14ac:dyDescent="0.35">
      <c r="A8" t="s">
        <v>8229</v>
      </c>
      <c r="B8" s="213" t="e">
        <f>IF('Crisis Indicator Data'!#REF!="No Data",1,IF(#REF!&lt;&gt;"",1,0))</f>
        <v>#REF!</v>
      </c>
      <c r="C8" s="213" t="e">
        <f>IF('Crisis Indicator Data'!#REF!="No Data",1,IF(#REF!&lt;&gt;"",1,0))</f>
        <v>#REF!</v>
      </c>
      <c r="D8" s="213" t="e">
        <f>IF('Crisis Indicator Data'!#REF!="No Data",1,IF(#REF!&lt;&gt;"",1,0))</f>
        <v>#REF!</v>
      </c>
      <c r="E8" s="213" t="e">
        <f>IF('Crisis Indicator Data'!#REF!="No Data",1,IF(#REF!&lt;&gt;"",1,0))</f>
        <v>#REF!</v>
      </c>
      <c r="F8" s="213" t="e">
        <f>IF('Crisis Indicator Data'!#REF!="No Data",1,IF(#REF!&lt;&gt;"",1,0))</f>
        <v>#REF!</v>
      </c>
      <c r="G8" s="213" t="e">
        <f>IF('Crisis Indicator Data'!#REF!="No Data",1,IF(#REF!&lt;&gt;"",1,0))</f>
        <v>#REF!</v>
      </c>
      <c r="H8" s="213" t="e">
        <f>IF('Crisis Indicator Data'!#REF!="No Data",1,IF(#REF!&lt;&gt;"",1,0))</f>
        <v>#REF!</v>
      </c>
      <c r="I8" s="213" t="e">
        <f>IF('Crisis Indicator Data'!#REF!="No Data",1,IF(#REF!&lt;&gt;"",1,0))</f>
        <v>#REF!</v>
      </c>
      <c r="J8" s="213" t="e">
        <f>IF('Crisis Indicator Data'!#REF!="No Data",1,IF(#REF!&lt;&gt;"",1,0))</f>
        <v>#REF!</v>
      </c>
      <c r="K8" s="213" t="e">
        <f>IF('Crisis Indicator Data'!#REF!="No Data",1,IF(#REF!&lt;&gt;"",1,0))</f>
        <v>#REF!</v>
      </c>
      <c r="L8" s="213" t="e">
        <f>IF('Crisis Indicator Data'!#REF!="No Data",1,IF(#REF!&lt;&gt;"",1,0))</f>
        <v>#REF!</v>
      </c>
      <c r="M8" s="213" t="e">
        <f>IF('Crisis Indicator Data'!#REF!="No Data",1,IF(#REF!&lt;&gt;"",1,0))</f>
        <v>#REF!</v>
      </c>
      <c r="N8" s="213" t="e">
        <f>IF('Crisis Indicator Data'!#REF!="No Data",1,IF(#REF!&lt;&gt;"",1,0))</f>
        <v>#REF!</v>
      </c>
      <c r="O8" s="213" t="e">
        <f>IF('Crisis Indicator Data'!#REF!="No Data",1,IF(#REF!&lt;&gt;"",1,0))</f>
        <v>#REF!</v>
      </c>
      <c r="P8" s="213" t="e">
        <f>IF('Crisis Indicator Data'!#REF!="No Data",1,IF(#REF!&lt;&gt;"",1,0))</f>
        <v>#REF!</v>
      </c>
      <c r="Q8" s="213" t="e">
        <f>IF('Crisis Indicator Data'!#REF!="No Data",1,IF(#REF!&lt;&gt;"",1,0))</f>
        <v>#REF!</v>
      </c>
      <c r="R8" s="213" t="e">
        <f>IF('Crisis Indicator Data'!#REF!="No Data",1,IF(#REF!&lt;&gt;"",1,0))</f>
        <v>#REF!</v>
      </c>
      <c r="S8" s="213" t="e">
        <f>IF('Crisis Indicator Data'!#REF!="No Data",1,IF(#REF!&lt;&gt;"",1,0))</f>
        <v>#REF!</v>
      </c>
      <c r="T8" s="213" t="e">
        <f>IF('Crisis Indicator Data'!#REF!="No Data",1,IF(#REF!&lt;&gt;"",1,0))</f>
        <v>#REF!</v>
      </c>
      <c r="U8" s="213" t="e">
        <f>IF('Crisis Indicator Data'!#REF!="No Data",1,IF(#REF!&lt;&gt;"",1,0))</f>
        <v>#REF!</v>
      </c>
      <c r="V8" s="213" t="e">
        <f>IF('Crisis Indicator Data'!#REF!="No Data",1,IF(#REF!&lt;&gt;"",1,0))</f>
        <v>#REF!</v>
      </c>
      <c r="W8" s="213" t="e">
        <f>IF('Crisis Indicator Data'!#REF!="No Data",1,IF(#REF!&lt;&gt;"",1,0))</f>
        <v>#REF!</v>
      </c>
      <c r="X8" s="213" t="e">
        <f>IF('Crisis Indicator Data'!#REF!="No Data",1,IF(#REF!&lt;&gt;"",1,0))</f>
        <v>#REF!</v>
      </c>
      <c r="Y8" s="213" t="e">
        <f>IF('Crisis Indicator Data'!#REF!="No Data",1,IF(#REF!&lt;&gt;"",1,0))</f>
        <v>#REF!</v>
      </c>
      <c r="Z8" s="213" t="e">
        <f>IF('Crisis Indicator Data'!#REF!="No Data",1,IF(#REF!&lt;&gt;"",1,0))</f>
        <v>#REF!</v>
      </c>
      <c r="AA8" s="213" t="e">
        <f>IF('Crisis Indicator Data'!#REF!="No Data",1,IF(#REF!&lt;&gt;"",1,0))</f>
        <v>#REF!</v>
      </c>
      <c r="AB8" s="213" t="e">
        <f>IF('Crisis Indicator Data'!#REF!="No Data",1,IF(#REF!&lt;&gt;"",1,0))</f>
        <v>#REF!</v>
      </c>
      <c r="AC8" s="213" t="e">
        <f>IF('Crisis Indicator Data'!#REF!="No Data",1,IF(#REF!&lt;&gt;"",1,0))</f>
        <v>#REF!</v>
      </c>
      <c r="AD8" s="213" t="e">
        <f>IF('Crisis Indicator Data'!#REF!="No Data",1,IF(#REF!&lt;&gt;"",1,0))</f>
        <v>#REF!</v>
      </c>
      <c r="AE8" s="213" t="e">
        <f>IF('Crisis Indicator Data'!#REF!="No Data",1,IF(#REF!&lt;&gt;"",1,0))</f>
        <v>#REF!</v>
      </c>
      <c r="AF8" s="213" t="e">
        <f>IF('Crisis Indicator Data'!#REF!="No Data",1,IF(#REF!&lt;&gt;"",1,0))</f>
        <v>#REF!</v>
      </c>
      <c r="AG8" s="213" t="e">
        <f>IF('Crisis Indicator Data'!#REF!="No Data",1,IF(#REF!&lt;&gt;"",1,0))</f>
        <v>#REF!</v>
      </c>
      <c r="AH8" s="213" t="e">
        <f>IF('Crisis Indicator Data'!#REF!="No Data",1,IF(#REF!&lt;&gt;"",1,0))</f>
        <v>#REF!</v>
      </c>
      <c r="AI8" s="213" t="e">
        <f>IF('Crisis Indicator Data'!#REF!="No Data",1,IF(#REF!&lt;&gt;"",1,0))</f>
        <v>#REF!</v>
      </c>
      <c r="AJ8" s="213" t="e">
        <f>IF('Crisis Indicator Data'!#REF!="No Data",1,IF(#REF!&lt;&gt;"",1,0))</f>
        <v>#REF!</v>
      </c>
      <c r="AK8" s="213" t="e">
        <f>IF('Crisis Indicator Data'!#REF!="No Data",1,IF(#REF!&lt;&gt;"",1,0))</f>
        <v>#REF!</v>
      </c>
      <c r="AL8" s="213" t="e">
        <f>IF('Crisis Indicator Data'!#REF!="No Data",1,IF(#REF!&lt;&gt;"",1,0))</f>
        <v>#REF!</v>
      </c>
      <c r="AM8" s="213" t="e">
        <f>IF('Crisis Indicator Data'!#REF!="No Data",1,IF(#REF!&lt;&gt;"",1,0))</f>
        <v>#REF!</v>
      </c>
      <c r="AN8" s="213" t="e">
        <f>IF('Crisis Indicator Data'!#REF!="No Data",1,IF(#REF!&lt;&gt;"",1,0))</f>
        <v>#REF!</v>
      </c>
      <c r="AO8" s="213" t="e">
        <f>IF('Crisis Indicator Data'!#REF!="No Data",1,IF(#REF!&lt;&gt;"",1,0))</f>
        <v>#REF!</v>
      </c>
      <c r="AP8" s="213" t="e">
        <f>IF('Crisis Indicator Data'!#REF!="No Data",1,IF(#REF!&lt;&gt;"",1,0))</f>
        <v>#REF!</v>
      </c>
      <c r="AQ8" s="213" t="e">
        <f>IF('Crisis Indicator Data'!#REF!="No Data",1,IF(#REF!&lt;&gt;"",1,0))</f>
        <v>#REF!</v>
      </c>
      <c r="AR8" s="213" t="e">
        <f>IF('Crisis Indicator Data'!#REF!="No Data",1,IF(#REF!&lt;&gt;"",1,0))</f>
        <v>#REF!</v>
      </c>
      <c r="AS8" s="213" t="e">
        <f>IF('Crisis Indicator Data'!#REF!="No Data",1,IF(#REF!&lt;&gt;"",1,0))</f>
        <v>#REF!</v>
      </c>
      <c r="AT8" s="213" t="e">
        <f>IF('Crisis Indicator Data'!#REF!="No Data",1,IF(#REF!&lt;&gt;"",1,0))</f>
        <v>#REF!</v>
      </c>
      <c r="AU8" s="213" t="e">
        <f>IF('Crisis Indicator Data'!#REF!="No Data",1,IF(#REF!&lt;&gt;"",1,0))</f>
        <v>#REF!</v>
      </c>
      <c r="AV8" s="213" t="e">
        <f>IF('Crisis Indicator Data'!#REF!="No Data",1,IF(#REF!&lt;&gt;"",1,0))</f>
        <v>#REF!</v>
      </c>
      <c r="AW8" s="213" t="e">
        <f>IF('Crisis Indicator Data'!#REF!="No Data",1,IF(#REF!&lt;&gt;"",1,0))</f>
        <v>#REF!</v>
      </c>
      <c r="AX8" s="213" t="e">
        <f>IF('Crisis Indicator Data'!#REF!="No Data",1,IF(#REF!&lt;&gt;"",1,0))</f>
        <v>#REF!</v>
      </c>
      <c r="AY8" s="213" t="e">
        <f>IF('Crisis Indicator Data'!#REF!="No Data",1,IF(#REF!&lt;&gt;"",1,0))</f>
        <v>#REF!</v>
      </c>
      <c r="AZ8" s="213" t="e">
        <f>IF('Crisis Indicator Data'!#REF!="No Data",1,IF(#REF!&lt;&gt;"",1,0))</f>
        <v>#REF!</v>
      </c>
      <c r="BA8" t="e">
        <f t="shared" si="0"/>
        <v>#REF!</v>
      </c>
      <c r="BB8" s="22" t="e">
        <f t="shared" si="1"/>
        <v>#REF!</v>
      </c>
    </row>
    <row r="9" spans="1:54" x14ac:dyDescent="0.35">
      <c r="A9" t="s">
        <v>8233</v>
      </c>
      <c r="B9" s="213" t="e">
        <f>IF('Crisis Indicator Data'!#REF!="No Data",1,IF(#REF!&lt;&gt;"",1,0))</f>
        <v>#REF!</v>
      </c>
      <c r="C9" s="213" t="e">
        <f>IF('Crisis Indicator Data'!#REF!="No Data",1,IF(#REF!&lt;&gt;"",1,0))</f>
        <v>#REF!</v>
      </c>
      <c r="D9" s="213" t="e">
        <f>IF('Crisis Indicator Data'!#REF!="No Data",1,IF(#REF!&lt;&gt;"",1,0))</f>
        <v>#REF!</v>
      </c>
      <c r="E9" s="213" t="e">
        <f>IF('Crisis Indicator Data'!#REF!="No Data",1,IF(#REF!&lt;&gt;"",1,0))</f>
        <v>#REF!</v>
      </c>
      <c r="F9" s="213" t="e">
        <f>IF('Crisis Indicator Data'!#REF!="No Data",1,IF(#REF!&lt;&gt;"",1,0))</f>
        <v>#REF!</v>
      </c>
      <c r="G9" s="213" t="e">
        <f>IF('Crisis Indicator Data'!#REF!="No Data",1,IF(#REF!&lt;&gt;"",1,0))</f>
        <v>#REF!</v>
      </c>
      <c r="H9" s="213" t="e">
        <f>IF('Crisis Indicator Data'!#REF!="No Data",1,IF(#REF!&lt;&gt;"",1,0))</f>
        <v>#REF!</v>
      </c>
      <c r="I9" s="213" t="e">
        <f>IF('Crisis Indicator Data'!#REF!="No Data",1,IF(#REF!&lt;&gt;"",1,0))</f>
        <v>#REF!</v>
      </c>
      <c r="J9" s="213" t="e">
        <f>IF('Crisis Indicator Data'!#REF!="No Data",1,IF(#REF!&lt;&gt;"",1,0))</f>
        <v>#REF!</v>
      </c>
      <c r="K9" s="213" t="e">
        <f>IF('Crisis Indicator Data'!#REF!="No Data",1,IF(#REF!&lt;&gt;"",1,0))</f>
        <v>#REF!</v>
      </c>
      <c r="L9" s="213" t="e">
        <f>IF('Crisis Indicator Data'!#REF!="No Data",1,IF(#REF!&lt;&gt;"",1,0))</f>
        <v>#REF!</v>
      </c>
      <c r="M9" s="213" t="e">
        <f>IF('Crisis Indicator Data'!#REF!="No Data",1,IF(#REF!&lt;&gt;"",1,0))</f>
        <v>#REF!</v>
      </c>
      <c r="N9" s="213" t="e">
        <f>IF('Crisis Indicator Data'!#REF!="No Data",1,IF(#REF!&lt;&gt;"",1,0))</f>
        <v>#REF!</v>
      </c>
      <c r="O9" s="213" t="e">
        <f>IF('Crisis Indicator Data'!#REF!="No Data",1,IF(#REF!&lt;&gt;"",1,0))</f>
        <v>#REF!</v>
      </c>
      <c r="P9" s="213" t="e">
        <f>IF('Crisis Indicator Data'!#REF!="No Data",1,IF(#REF!&lt;&gt;"",1,0))</f>
        <v>#REF!</v>
      </c>
      <c r="Q9" s="213" t="e">
        <f>IF('Crisis Indicator Data'!#REF!="No Data",1,IF(#REF!&lt;&gt;"",1,0))</f>
        <v>#REF!</v>
      </c>
      <c r="R9" s="213" t="e">
        <f>IF('Crisis Indicator Data'!#REF!="No Data",1,IF(#REF!&lt;&gt;"",1,0))</f>
        <v>#REF!</v>
      </c>
      <c r="S9" s="213" t="e">
        <f>IF('Crisis Indicator Data'!#REF!="No Data",1,IF(#REF!&lt;&gt;"",1,0))</f>
        <v>#REF!</v>
      </c>
      <c r="T9" s="213" t="e">
        <f>IF('Crisis Indicator Data'!#REF!="No Data",1,IF(#REF!&lt;&gt;"",1,0))</f>
        <v>#REF!</v>
      </c>
      <c r="U9" s="213" t="e">
        <f>IF('Crisis Indicator Data'!#REF!="No Data",1,IF(#REF!&lt;&gt;"",1,0))</f>
        <v>#REF!</v>
      </c>
      <c r="V9" s="213" t="e">
        <f>IF('Crisis Indicator Data'!#REF!="No Data",1,IF(#REF!&lt;&gt;"",1,0))</f>
        <v>#REF!</v>
      </c>
      <c r="W9" s="213" t="e">
        <f>IF('Crisis Indicator Data'!#REF!="No Data",1,IF(#REF!&lt;&gt;"",1,0))</f>
        <v>#REF!</v>
      </c>
      <c r="X9" s="213" t="e">
        <f>IF('Crisis Indicator Data'!#REF!="No Data",1,IF(#REF!&lt;&gt;"",1,0))</f>
        <v>#REF!</v>
      </c>
      <c r="Y9" s="213" t="e">
        <f>IF('Crisis Indicator Data'!#REF!="No Data",1,IF(#REF!&lt;&gt;"",1,0))</f>
        <v>#REF!</v>
      </c>
      <c r="Z9" s="213" t="e">
        <f>IF('Crisis Indicator Data'!#REF!="No Data",1,IF(#REF!&lt;&gt;"",1,0))</f>
        <v>#REF!</v>
      </c>
      <c r="AA9" s="213" t="e">
        <f>IF('Crisis Indicator Data'!#REF!="No Data",1,IF(#REF!&lt;&gt;"",1,0))</f>
        <v>#REF!</v>
      </c>
      <c r="AB9" s="213" t="e">
        <f>IF('Crisis Indicator Data'!#REF!="No Data",1,IF(#REF!&lt;&gt;"",1,0))</f>
        <v>#REF!</v>
      </c>
      <c r="AC9" s="213" t="e">
        <f>IF('Crisis Indicator Data'!#REF!="No Data",1,IF(#REF!&lt;&gt;"",1,0))</f>
        <v>#REF!</v>
      </c>
      <c r="AD9" s="213" t="e">
        <f>IF('Crisis Indicator Data'!#REF!="No Data",1,IF(#REF!&lt;&gt;"",1,0))</f>
        <v>#REF!</v>
      </c>
      <c r="AE9" s="213" t="e">
        <f>IF('Crisis Indicator Data'!#REF!="No Data",1,IF(#REF!&lt;&gt;"",1,0))</f>
        <v>#REF!</v>
      </c>
      <c r="AF9" s="213" t="e">
        <f>IF('Crisis Indicator Data'!#REF!="No Data",1,IF(#REF!&lt;&gt;"",1,0))</f>
        <v>#REF!</v>
      </c>
      <c r="AG9" s="213" t="e">
        <f>IF('Crisis Indicator Data'!#REF!="No Data",1,IF(#REF!&lt;&gt;"",1,0))</f>
        <v>#REF!</v>
      </c>
      <c r="AH9" s="213" t="e">
        <f>IF('Crisis Indicator Data'!#REF!="No Data",1,IF(#REF!&lt;&gt;"",1,0))</f>
        <v>#REF!</v>
      </c>
      <c r="AI9" s="213" t="e">
        <f>IF('Crisis Indicator Data'!#REF!="No Data",1,IF(#REF!&lt;&gt;"",1,0))</f>
        <v>#REF!</v>
      </c>
      <c r="AJ9" s="213" t="e">
        <f>IF('Crisis Indicator Data'!#REF!="No Data",1,IF(#REF!&lt;&gt;"",1,0))</f>
        <v>#REF!</v>
      </c>
      <c r="AK9" s="213" t="e">
        <f>IF('Crisis Indicator Data'!#REF!="No Data",1,IF(#REF!&lt;&gt;"",1,0))</f>
        <v>#REF!</v>
      </c>
      <c r="AL9" s="213" t="e">
        <f>IF('Crisis Indicator Data'!#REF!="No Data",1,IF(#REF!&lt;&gt;"",1,0))</f>
        <v>#REF!</v>
      </c>
      <c r="AM9" s="213" t="e">
        <f>IF('Crisis Indicator Data'!#REF!="No Data",1,IF(#REF!&lt;&gt;"",1,0))</f>
        <v>#REF!</v>
      </c>
      <c r="AN9" s="213" t="e">
        <f>IF('Crisis Indicator Data'!#REF!="No Data",1,IF(#REF!&lt;&gt;"",1,0))</f>
        <v>#REF!</v>
      </c>
      <c r="AO9" s="213" t="e">
        <f>IF('Crisis Indicator Data'!#REF!="No Data",1,IF(#REF!&lt;&gt;"",1,0))</f>
        <v>#REF!</v>
      </c>
      <c r="AP9" s="213" t="e">
        <f>IF('Crisis Indicator Data'!#REF!="No Data",1,IF(#REF!&lt;&gt;"",1,0))</f>
        <v>#REF!</v>
      </c>
      <c r="AQ9" s="213" t="e">
        <f>IF('Crisis Indicator Data'!#REF!="No Data",1,IF(#REF!&lt;&gt;"",1,0))</f>
        <v>#REF!</v>
      </c>
      <c r="AR9" s="213" t="e">
        <f>IF('Crisis Indicator Data'!#REF!="No Data",1,IF(#REF!&lt;&gt;"",1,0))</f>
        <v>#REF!</v>
      </c>
      <c r="AS9" s="213" t="e">
        <f>IF('Crisis Indicator Data'!#REF!="No Data",1,IF(#REF!&lt;&gt;"",1,0))</f>
        <v>#REF!</v>
      </c>
      <c r="AT9" s="213" t="e">
        <f>IF('Crisis Indicator Data'!#REF!="No Data",1,IF(#REF!&lt;&gt;"",1,0))</f>
        <v>#REF!</v>
      </c>
      <c r="AU9" s="213" t="e">
        <f>IF('Crisis Indicator Data'!#REF!="No Data",1,IF(#REF!&lt;&gt;"",1,0))</f>
        <v>#REF!</v>
      </c>
      <c r="AV9" s="213" t="e">
        <f>IF('Crisis Indicator Data'!#REF!="No Data",1,IF(#REF!&lt;&gt;"",1,0))</f>
        <v>#REF!</v>
      </c>
      <c r="AW9" s="213" t="e">
        <f>IF('Crisis Indicator Data'!#REF!="No Data",1,IF(#REF!&lt;&gt;"",1,0))</f>
        <v>#REF!</v>
      </c>
      <c r="AX9" s="213" t="e">
        <f>IF('Crisis Indicator Data'!#REF!="No Data",1,IF(#REF!&lt;&gt;"",1,0))</f>
        <v>#REF!</v>
      </c>
      <c r="AY9" s="213" t="e">
        <f>IF('Crisis Indicator Data'!#REF!="No Data",1,IF(#REF!&lt;&gt;"",1,0))</f>
        <v>#REF!</v>
      </c>
      <c r="AZ9" s="213" t="e">
        <f>IF('Crisis Indicator Data'!#REF!="No Data",1,IF(#REF!&lt;&gt;"",1,0))</f>
        <v>#REF!</v>
      </c>
      <c r="BA9" t="e">
        <f t="shared" si="0"/>
        <v>#REF!</v>
      </c>
      <c r="BB9" s="22" t="e">
        <f t="shared" si="1"/>
        <v>#REF!</v>
      </c>
    </row>
    <row r="10" spans="1:54" x14ac:dyDescent="0.35">
      <c r="A10" t="s">
        <v>8235</v>
      </c>
      <c r="B10" s="213" t="e">
        <f>IF('Crisis Indicator Data'!#REF!="No Data",1,IF(#REF!&lt;&gt;"",1,0))</f>
        <v>#REF!</v>
      </c>
      <c r="C10" s="213" t="e">
        <f>IF('Crisis Indicator Data'!#REF!="No Data",1,IF(#REF!&lt;&gt;"",1,0))</f>
        <v>#REF!</v>
      </c>
      <c r="D10" s="213" t="e">
        <f>IF('Crisis Indicator Data'!#REF!="No Data",1,IF(#REF!&lt;&gt;"",1,0))</f>
        <v>#REF!</v>
      </c>
      <c r="E10" s="213" t="e">
        <f>IF('Crisis Indicator Data'!#REF!="No Data",1,IF(#REF!&lt;&gt;"",1,0))</f>
        <v>#REF!</v>
      </c>
      <c r="F10" s="213" t="e">
        <f>IF('Crisis Indicator Data'!#REF!="No Data",1,IF(#REF!&lt;&gt;"",1,0))</f>
        <v>#REF!</v>
      </c>
      <c r="G10" s="213" t="e">
        <f>IF('Crisis Indicator Data'!#REF!="No Data",1,IF(#REF!&lt;&gt;"",1,0))</f>
        <v>#REF!</v>
      </c>
      <c r="H10" s="213" t="e">
        <f>IF('Crisis Indicator Data'!#REF!="No Data",1,IF(#REF!&lt;&gt;"",1,0))</f>
        <v>#REF!</v>
      </c>
      <c r="I10" s="213" t="e">
        <f>IF('Crisis Indicator Data'!#REF!="No Data",1,IF(#REF!&lt;&gt;"",1,0))</f>
        <v>#REF!</v>
      </c>
      <c r="J10" s="213" t="e">
        <f>IF('Crisis Indicator Data'!#REF!="No Data",1,IF(#REF!&lt;&gt;"",1,0))</f>
        <v>#REF!</v>
      </c>
      <c r="K10" s="213" t="e">
        <f>IF('Crisis Indicator Data'!#REF!="No Data",1,IF(#REF!&lt;&gt;"",1,0))</f>
        <v>#REF!</v>
      </c>
      <c r="L10" s="213" t="e">
        <f>IF('Crisis Indicator Data'!#REF!="No Data",1,IF(#REF!&lt;&gt;"",1,0))</f>
        <v>#REF!</v>
      </c>
      <c r="M10" s="213" t="e">
        <f>IF('Crisis Indicator Data'!#REF!="No Data",1,IF(#REF!&lt;&gt;"",1,0))</f>
        <v>#REF!</v>
      </c>
      <c r="N10" s="213" t="e">
        <f>IF('Crisis Indicator Data'!#REF!="No Data",1,IF(#REF!&lt;&gt;"",1,0))</f>
        <v>#REF!</v>
      </c>
      <c r="O10" s="213" t="e">
        <f>IF('Crisis Indicator Data'!#REF!="No Data",1,IF(#REF!&lt;&gt;"",1,0))</f>
        <v>#REF!</v>
      </c>
      <c r="P10" s="213" t="e">
        <f>IF('Crisis Indicator Data'!#REF!="No Data",1,IF(#REF!&lt;&gt;"",1,0))</f>
        <v>#REF!</v>
      </c>
      <c r="Q10" s="213" t="e">
        <f>IF('Crisis Indicator Data'!#REF!="No Data",1,IF(#REF!&lt;&gt;"",1,0))</f>
        <v>#REF!</v>
      </c>
      <c r="R10" s="213" t="e">
        <f>IF('Crisis Indicator Data'!#REF!="No Data",1,IF(#REF!&lt;&gt;"",1,0))</f>
        <v>#REF!</v>
      </c>
      <c r="S10" s="213" t="e">
        <f>IF('Crisis Indicator Data'!#REF!="No Data",1,IF(#REF!&lt;&gt;"",1,0))</f>
        <v>#REF!</v>
      </c>
      <c r="T10" s="213" t="e">
        <f>IF('Crisis Indicator Data'!#REF!="No Data",1,IF(#REF!&lt;&gt;"",1,0))</f>
        <v>#REF!</v>
      </c>
      <c r="U10" s="213" t="e">
        <f>IF('Crisis Indicator Data'!#REF!="No Data",1,IF(#REF!&lt;&gt;"",1,0))</f>
        <v>#REF!</v>
      </c>
      <c r="V10" s="213" t="e">
        <f>IF('Crisis Indicator Data'!#REF!="No Data",1,IF(#REF!&lt;&gt;"",1,0))</f>
        <v>#REF!</v>
      </c>
      <c r="W10" s="213" t="e">
        <f>IF('Crisis Indicator Data'!#REF!="No Data",1,IF(#REF!&lt;&gt;"",1,0))</f>
        <v>#REF!</v>
      </c>
      <c r="X10" s="213" t="e">
        <f>IF('Crisis Indicator Data'!#REF!="No Data",1,IF(#REF!&lt;&gt;"",1,0))</f>
        <v>#REF!</v>
      </c>
      <c r="Y10" s="213" t="e">
        <f>IF('Crisis Indicator Data'!#REF!="No Data",1,IF(#REF!&lt;&gt;"",1,0))</f>
        <v>#REF!</v>
      </c>
      <c r="Z10" s="213" t="e">
        <f>IF('Crisis Indicator Data'!#REF!="No Data",1,IF(#REF!&lt;&gt;"",1,0))</f>
        <v>#REF!</v>
      </c>
      <c r="AA10" s="213" t="e">
        <f>IF('Crisis Indicator Data'!#REF!="No Data",1,IF(#REF!&lt;&gt;"",1,0))</f>
        <v>#REF!</v>
      </c>
      <c r="AB10" s="213" t="e">
        <f>IF('Crisis Indicator Data'!#REF!="No Data",1,IF(#REF!&lt;&gt;"",1,0))</f>
        <v>#REF!</v>
      </c>
      <c r="AC10" s="213" t="e">
        <f>IF('Crisis Indicator Data'!#REF!="No Data",1,IF(#REF!&lt;&gt;"",1,0))</f>
        <v>#REF!</v>
      </c>
      <c r="AD10" s="213" t="e">
        <f>IF('Crisis Indicator Data'!#REF!="No Data",1,IF(#REF!&lt;&gt;"",1,0))</f>
        <v>#REF!</v>
      </c>
      <c r="AE10" s="213" t="e">
        <f>IF('Crisis Indicator Data'!#REF!="No Data",1,IF(#REF!&lt;&gt;"",1,0))</f>
        <v>#REF!</v>
      </c>
      <c r="AF10" s="213" t="e">
        <f>IF('Crisis Indicator Data'!#REF!="No Data",1,IF(#REF!&lt;&gt;"",1,0))</f>
        <v>#REF!</v>
      </c>
      <c r="AG10" s="213" t="e">
        <f>IF('Crisis Indicator Data'!#REF!="No Data",1,IF(#REF!&lt;&gt;"",1,0))</f>
        <v>#REF!</v>
      </c>
      <c r="AH10" s="213" t="e">
        <f>IF('Crisis Indicator Data'!#REF!="No Data",1,IF(#REF!&lt;&gt;"",1,0))</f>
        <v>#REF!</v>
      </c>
      <c r="AI10" s="213" t="e">
        <f>IF('Crisis Indicator Data'!#REF!="No Data",1,IF(#REF!&lt;&gt;"",1,0))</f>
        <v>#REF!</v>
      </c>
      <c r="AJ10" s="213" t="e">
        <f>IF('Crisis Indicator Data'!#REF!="No Data",1,IF(#REF!&lt;&gt;"",1,0))</f>
        <v>#REF!</v>
      </c>
      <c r="AK10" s="213" t="e">
        <f>IF('Crisis Indicator Data'!#REF!="No Data",1,IF(#REF!&lt;&gt;"",1,0))</f>
        <v>#REF!</v>
      </c>
      <c r="AL10" s="213" t="e">
        <f>IF('Crisis Indicator Data'!#REF!="No Data",1,IF(#REF!&lt;&gt;"",1,0))</f>
        <v>#REF!</v>
      </c>
      <c r="AM10" s="213" t="e">
        <f>IF('Crisis Indicator Data'!#REF!="No Data",1,IF(#REF!&lt;&gt;"",1,0))</f>
        <v>#REF!</v>
      </c>
      <c r="AN10" s="213" t="e">
        <f>IF('Crisis Indicator Data'!#REF!="No Data",1,IF(#REF!&lt;&gt;"",1,0))</f>
        <v>#REF!</v>
      </c>
      <c r="AO10" s="213" t="e">
        <f>IF('Crisis Indicator Data'!#REF!="No Data",1,IF(#REF!&lt;&gt;"",1,0))</f>
        <v>#REF!</v>
      </c>
      <c r="AP10" s="213" t="e">
        <f>IF('Crisis Indicator Data'!#REF!="No Data",1,IF(#REF!&lt;&gt;"",1,0))</f>
        <v>#REF!</v>
      </c>
      <c r="AQ10" s="213" t="e">
        <f>IF('Crisis Indicator Data'!#REF!="No Data",1,IF(#REF!&lt;&gt;"",1,0))</f>
        <v>#REF!</v>
      </c>
      <c r="AR10" s="213" t="e">
        <f>IF('Crisis Indicator Data'!#REF!="No Data",1,IF(#REF!&lt;&gt;"",1,0))</f>
        <v>#REF!</v>
      </c>
      <c r="AS10" s="213" t="e">
        <f>IF('Crisis Indicator Data'!#REF!="No Data",1,IF(#REF!&lt;&gt;"",1,0))</f>
        <v>#REF!</v>
      </c>
      <c r="AT10" s="213" t="e">
        <f>IF('Crisis Indicator Data'!#REF!="No Data",1,IF(#REF!&lt;&gt;"",1,0))</f>
        <v>#REF!</v>
      </c>
      <c r="AU10" s="213" t="e">
        <f>IF('Crisis Indicator Data'!#REF!="No Data",1,IF(#REF!&lt;&gt;"",1,0))</f>
        <v>#REF!</v>
      </c>
      <c r="AV10" s="213" t="e">
        <f>IF('Crisis Indicator Data'!#REF!="No Data",1,IF(#REF!&lt;&gt;"",1,0))</f>
        <v>#REF!</v>
      </c>
      <c r="AW10" s="213" t="e">
        <f>IF('Crisis Indicator Data'!#REF!="No Data",1,IF(#REF!&lt;&gt;"",1,0))</f>
        <v>#REF!</v>
      </c>
      <c r="AX10" s="213" t="e">
        <f>IF('Crisis Indicator Data'!#REF!="No Data",1,IF(#REF!&lt;&gt;"",1,0))</f>
        <v>#REF!</v>
      </c>
      <c r="AY10" s="213" t="e">
        <f>IF('Crisis Indicator Data'!#REF!="No Data",1,IF(#REF!&lt;&gt;"",1,0))</f>
        <v>#REF!</v>
      </c>
      <c r="AZ10" s="213" t="e">
        <f>IF('Crisis Indicator Data'!#REF!="No Data",1,IF(#REF!&lt;&gt;"",1,0))</f>
        <v>#REF!</v>
      </c>
      <c r="BA10" t="e">
        <f t="shared" si="0"/>
        <v>#REF!</v>
      </c>
      <c r="BB10" s="22" t="e">
        <f t="shared" si="1"/>
        <v>#REF!</v>
      </c>
    </row>
    <row r="11" spans="1:54" x14ac:dyDescent="0.35">
      <c r="A11" t="s">
        <v>8236</v>
      </c>
      <c r="B11" s="213" t="e">
        <f>IF('Crisis Indicator Data'!#REF!="No Data",1,IF(#REF!&lt;&gt;"",1,0))</f>
        <v>#REF!</v>
      </c>
      <c r="C11" s="213" t="e">
        <f>IF('Crisis Indicator Data'!#REF!="No Data",1,IF(#REF!&lt;&gt;"",1,0))</f>
        <v>#REF!</v>
      </c>
      <c r="D11" s="213" t="e">
        <f>IF('Crisis Indicator Data'!#REF!="No Data",1,IF(#REF!&lt;&gt;"",1,0))</f>
        <v>#REF!</v>
      </c>
      <c r="E11" s="213" t="e">
        <f>IF('Crisis Indicator Data'!#REF!="No Data",1,IF(#REF!&lt;&gt;"",1,0))</f>
        <v>#REF!</v>
      </c>
      <c r="F11" s="213" t="e">
        <f>IF('Crisis Indicator Data'!#REF!="No Data",1,IF(#REF!&lt;&gt;"",1,0))</f>
        <v>#REF!</v>
      </c>
      <c r="G11" s="213" t="e">
        <f>IF('Crisis Indicator Data'!#REF!="No Data",1,IF(#REF!&lt;&gt;"",1,0))</f>
        <v>#REF!</v>
      </c>
      <c r="H11" s="213" t="e">
        <f>IF('Crisis Indicator Data'!#REF!="No Data",1,IF(#REF!&lt;&gt;"",1,0))</f>
        <v>#REF!</v>
      </c>
      <c r="I11" s="213" t="e">
        <f>IF('Crisis Indicator Data'!#REF!="No Data",1,IF(#REF!&lt;&gt;"",1,0))</f>
        <v>#REF!</v>
      </c>
      <c r="J11" s="213" t="e">
        <f>IF('Crisis Indicator Data'!#REF!="No Data",1,IF(#REF!&lt;&gt;"",1,0))</f>
        <v>#REF!</v>
      </c>
      <c r="K11" s="213" t="e">
        <f>IF('Crisis Indicator Data'!#REF!="No Data",1,IF(#REF!&lt;&gt;"",1,0))</f>
        <v>#REF!</v>
      </c>
      <c r="L11" s="213" t="e">
        <f>IF('Crisis Indicator Data'!#REF!="No Data",1,IF(#REF!&lt;&gt;"",1,0))</f>
        <v>#REF!</v>
      </c>
      <c r="M11" s="213" t="e">
        <f>IF('Crisis Indicator Data'!#REF!="No Data",1,IF(#REF!&lt;&gt;"",1,0))</f>
        <v>#REF!</v>
      </c>
      <c r="N11" s="213" t="e">
        <f>IF('Crisis Indicator Data'!#REF!="No Data",1,IF(#REF!&lt;&gt;"",1,0))</f>
        <v>#REF!</v>
      </c>
      <c r="O11" s="213" t="e">
        <f>IF('Crisis Indicator Data'!#REF!="No Data",1,IF(#REF!&lt;&gt;"",1,0))</f>
        <v>#REF!</v>
      </c>
      <c r="P11" s="213" t="e">
        <f>IF('Crisis Indicator Data'!#REF!="No Data",1,IF(#REF!&lt;&gt;"",1,0))</f>
        <v>#REF!</v>
      </c>
      <c r="Q11" s="213" t="e">
        <f>IF('Crisis Indicator Data'!#REF!="No Data",1,IF(#REF!&lt;&gt;"",1,0))</f>
        <v>#REF!</v>
      </c>
      <c r="R11" s="213" t="e">
        <f>IF('Crisis Indicator Data'!#REF!="No Data",1,IF(#REF!&lt;&gt;"",1,0))</f>
        <v>#REF!</v>
      </c>
      <c r="S11" s="213" t="e">
        <f>IF('Crisis Indicator Data'!#REF!="No Data",1,IF(#REF!&lt;&gt;"",1,0))</f>
        <v>#REF!</v>
      </c>
      <c r="T11" s="213" t="e">
        <f>IF('Crisis Indicator Data'!#REF!="No Data",1,IF(#REF!&lt;&gt;"",1,0))</f>
        <v>#REF!</v>
      </c>
      <c r="U11" s="213" t="e">
        <f>IF('Crisis Indicator Data'!#REF!="No Data",1,IF(#REF!&lt;&gt;"",1,0))</f>
        <v>#REF!</v>
      </c>
      <c r="V11" s="213" t="e">
        <f>IF('Crisis Indicator Data'!#REF!="No Data",1,IF(#REF!&lt;&gt;"",1,0))</f>
        <v>#REF!</v>
      </c>
      <c r="W11" s="213" t="e">
        <f>IF('Crisis Indicator Data'!#REF!="No Data",1,IF(#REF!&lt;&gt;"",1,0))</f>
        <v>#REF!</v>
      </c>
      <c r="X11" s="213" t="e">
        <f>IF('Crisis Indicator Data'!#REF!="No Data",1,IF(#REF!&lt;&gt;"",1,0))</f>
        <v>#REF!</v>
      </c>
      <c r="Y11" s="213" t="e">
        <f>IF('Crisis Indicator Data'!#REF!="No Data",1,IF(#REF!&lt;&gt;"",1,0))</f>
        <v>#REF!</v>
      </c>
      <c r="Z11" s="213" t="e">
        <f>IF('Crisis Indicator Data'!#REF!="No Data",1,IF(#REF!&lt;&gt;"",1,0))</f>
        <v>#REF!</v>
      </c>
      <c r="AA11" s="213" t="e">
        <f>IF('Crisis Indicator Data'!#REF!="No Data",1,IF(#REF!&lt;&gt;"",1,0))</f>
        <v>#REF!</v>
      </c>
      <c r="AB11" s="213" t="e">
        <f>IF('Crisis Indicator Data'!#REF!="No Data",1,IF(#REF!&lt;&gt;"",1,0))</f>
        <v>#REF!</v>
      </c>
      <c r="AC11" s="213" t="e">
        <f>IF('Crisis Indicator Data'!#REF!="No Data",1,IF(#REF!&lt;&gt;"",1,0))</f>
        <v>#REF!</v>
      </c>
      <c r="AD11" s="213" t="e">
        <f>IF('Crisis Indicator Data'!#REF!="No Data",1,IF(#REF!&lt;&gt;"",1,0))</f>
        <v>#REF!</v>
      </c>
      <c r="AE11" s="213" t="e">
        <f>IF('Crisis Indicator Data'!#REF!="No Data",1,IF(#REF!&lt;&gt;"",1,0))</f>
        <v>#REF!</v>
      </c>
      <c r="AF11" s="213" t="e">
        <f>IF('Crisis Indicator Data'!#REF!="No Data",1,IF(#REF!&lt;&gt;"",1,0))</f>
        <v>#REF!</v>
      </c>
      <c r="AG11" s="213" t="e">
        <f>IF('Crisis Indicator Data'!#REF!="No Data",1,IF(#REF!&lt;&gt;"",1,0))</f>
        <v>#REF!</v>
      </c>
      <c r="AH11" s="213" t="e">
        <f>IF('Crisis Indicator Data'!#REF!="No Data",1,IF(#REF!&lt;&gt;"",1,0))</f>
        <v>#REF!</v>
      </c>
      <c r="AI11" s="213" t="e">
        <f>IF('Crisis Indicator Data'!#REF!="No Data",1,IF(#REF!&lt;&gt;"",1,0))</f>
        <v>#REF!</v>
      </c>
      <c r="AJ11" s="213" t="e">
        <f>IF('Crisis Indicator Data'!#REF!="No Data",1,IF(#REF!&lt;&gt;"",1,0))</f>
        <v>#REF!</v>
      </c>
      <c r="AK11" s="213" t="e">
        <f>IF('Crisis Indicator Data'!#REF!="No Data",1,IF(#REF!&lt;&gt;"",1,0))</f>
        <v>#REF!</v>
      </c>
      <c r="AL11" s="213" t="e">
        <f>IF('Crisis Indicator Data'!#REF!="No Data",1,IF(#REF!&lt;&gt;"",1,0))</f>
        <v>#REF!</v>
      </c>
      <c r="AM11" s="213" t="e">
        <f>IF('Crisis Indicator Data'!#REF!="No Data",1,IF(#REF!&lt;&gt;"",1,0))</f>
        <v>#REF!</v>
      </c>
      <c r="AN11" s="213" t="e">
        <f>IF('Crisis Indicator Data'!#REF!="No Data",1,IF(#REF!&lt;&gt;"",1,0))</f>
        <v>#REF!</v>
      </c>
      <c r="AO11" s="213" t="e">
        <f>IF('Crisis Indicator Data'!#REF!="No Data",1,IF(#REF!&lt;&gt;"",1,0))</f>
        <v>#REF!</v>
      </c>
      <c r="AP11" s="213" t="e">
        <f>IF('Crisis Indicator Data'!#REF!="No Data",1,IF(#REF!&lt;&gt;"",1,0))</f>
        <v>#REF!</v>
      </c>
      <c r="AQ11" s="213" t="e">
        <f>IF('Crisis Indicator Data'!#REF!="No Data",1,IF(#REF!&lt;&gt;"",1,0))</f>
        <v>#REF!</v>
      </c>
      <c r="AR11" s="213" t="e">
        <f>IF('Crisis Indicator Data'!#REF!="No Data",1,IF(#REF!&lt;&gt;"",1,0))</f>
        <v>#REF!</v>
      </c>
      <c r="AS11" s="213" t="e">
        <f>IF('Crisis Indicator Data'!#REF!="No Data",1,IF(#REF!&lt;&gt;"",1,0))</f>
        <v>#REF!</v>
      </c>
      <c r="AT11" s="213" t="e">
        <f>IF('Crisis Indicator Data'!#REF!="No Data",1,IF(#REF!&lt;&gt;"",1,0))</f>
        <v>#REF!</v>
      </c>
      <c r="AU11" s="213" t="e">
        <f>IF('Crisis Indicator Data'!#REF!="No Data",1,IF(#REF!&lt;&gt;"",1,0))</f>
        <v>#REF!</v>
      </c>
      <c r="AV11" s="213" t="e">
        <f>IF('Crisis Indicator Data'!#REF!="No Data",1,IF(#REF!&lt;&gt;"",1,0))</f>
        <v>#REF!</v>
      </c>
      <c r="AW11" s="213" t="e">
        <f>IF('Crisis Indicator Data'!#REF!="No Data",1,IF(#REF!&lt;&gt;"",1,0))</f>
        <v>#REF!</v>
      </c>
      <c r="AX11" s="213" t="e">
        <f>IF('Crisis Indicator Data'!#REF!="No Data",1,IF(#REF!&lt;&gt;"",1,0))</f>
        <v>#REF!</v>
      </c>
      <c r="AY11" s="213" t="e">
        <f>IF('Crisis Indicator Data'!#REF!="No Data",1,IF(#REF!&lt;&gt;"",1,0))</f>
        <v>#REF!</v>
      </c>
      <c r="AZ11" s="213" t="e">
        <f>IF('Crisis Indicator Data'!#REF!="No Data",1,IF(#REF!&lt;&gt;"",1,0))</f>
        <v>#REF!</v>
      </c>
      <c r="BA11" t="e">
        <f t="shared" si="0"/>
        <v>#REF!</v>
      </c>
      <c r="BB11" s="22" t="e">
        <f t="shared" si="1"/>
        <v>#REF!</v>
      </c>
    </row>
    <row r="12" spans="1:54" x14ac:dyDescent="0.35">
      <c r="A12" t="s">
        <v>8249</v>
      </c>
      <c r="B12" s="213" t="e">
        <f>IF('Crisis Indicator Data'!#REF!="No Data",1,IF(#REF!&lt;&gt;"",1,0))</f>
        <v>#REF!</v>
      </c>
      <c r="C12" s="213" t="e">
        <f>IF('Crisis Indicator Data'!#REF!="No Data",1,IF(#REF!&lt;&gt;"",1,0))</f>
        <v>#REF!</v>
      </c>
      <c r="D12" s="213" t="e">
        <f>IF('Crisis Indicator Data'!#REF!="No Data",1,IF(#REF!&lt;&gt;"",1,0))</f>
        <v>#REF!</v>
      </c>
      <c r="E12" s="213" t="e">
        <f>IF('Crisis Indicator Data'!#REF!="No Data",1,IF(#REF!&lt;&gt;"",1,0))</f>
        <v>#REF!</v>
      </c>
      <c r="F12" s="213" t="e">
        <f>IF('Crisis Indicator Data'!#REF!="No Data",1,IF(#REF!&lt;&gt;"",1,0))</f>
        <v>#REF!</v>
      </c>
      <c r="G12" s="213" t="e">
        <f>IF('Crisis Indicator Data'!#REF!="No Data",1,IF(#REF!&lt;&gt;"",1,0))</f>
        <v>#REF!</v>
      </c>
      <c r="H12" s="213" t="e">
        <f>IF('Crisis Indicator Data'!#REF!="No Data",1,IF(#REF!&lt;&gt;"",1,0))</f>
        <v>#REF!</v>
      </c>
      <c r="I12" s="213" t="e">
        <f>IF('Crisis Indicator Data'!#REF!="No Data",1,IF(#REF!&lt;&gt;"",1,0))</f>
        <v>#REF!</v>
      </c>
      <c r="J12" s="213" t="e">
        <f>IF('Crisis Indicator Data'!#REF!="No Data",1,IF(#REF!&lt;&gt;"",1,0))</f>
        <v>#REF!</v>
      </c>
      <c r="K12" s="213" t="e">
        <f>IF('Crisis Indicator Data'!#REF!="No Data",1,IF(#REF!&lt;&gt;"",1,0))</f>
        <v>#REF!</v>
      </c>
      <c r="L12" s="213" t="e">
        <f>IF('Crisis Indicator Data'!#REF!="No Data",1,IF(#REF!&lt;&gt;"",1,0))</f>
        <v>#REF!</v>
      </c>
      <c r="M12" s="213" t="e">
        <f>IF('Crisis Indicator Data'!#REF!="No Data",1,IF(#REF!&lt;&gt;"",1,0))</f>
        <v>#REF!</v>
      </c>
      <c r="N12" s="213" t="e">
        <f>IF('Crisis Indicator Data'!#REF!="No Data",1,IF(#REF!&lt;&gt;"",1,0))</f>
        <v>#REF!</v>
      </c>
      <c r="O12" s="213" t="e">
        <f>IF('Crisis Indicator Data'!#REF!="No Data",1,IF(#REF!&lt;&gt;"",1,0))</f>
        <v>#REF!</v>
      </c>
      <c r="P12" s="213" t="e">
        <f>IF('Crisis Indicator Data'!#REF!="No Data",1,IF(#REF!&lt;&gt;"",1,0))</f>
        <v>#REF!</v>
      </c>
      <c r="Q12" s="213" t="e">
        <f>IF('Crisis Indicator Data'!#REF!="No Data",1,IF(#REF!&lt;&gt;"",1,0))</f>
        <v>#REF!</v>
      </c>
      <c r="R12" s="213" t="e">
        <f>IF('Crisis Indicator Data'!#REF!="No Data",1,IF(#REF!&lt;&gt;"",1,0))</f>
        <v>#REF!</v>
      </c>
      <c r="S12" s="213" t="e">
        <f>IF('Crisis Indicator Data'!#REF!="No Data",1,IF(#REF!&lt;&gt;"",1,0))</f>
        <v>#REF!</v>
      </c>
      <c r="T12" s="213" t="e">
        <f>IF('Crisis Indicator Data'!#REF!="No Data",1,IF(#REF!&lt;&gt;"",1,0))</f>
        <v>#REF!</v>
      </c>
      <c r="U12" s="213" t="e">
        <f>IF('Crisis Indicator Data'!#REF!="No Data",1,IF(#REF!&lt;&gt;"",1,0))</f>
        <v>#REF!</v>
      </c>
      <c r="V12" s="213" t="e">
        <f>IF('Crisis Indicator Data'!#REF!="No Data",1,IF(#REF!&lt;&gt;"",1,0))</f>
        <v>#REF!</v>
      </c>
      <c r="W12" s="213" t="e">
        <f>IF('Crisis Indicator Data'!#REF!="No Data",1,IF(#REF!&lt;&gt;"",1,0))</f>
        <v>#REF!</v>
      </c>
      <c r="X12" s="213" t="e">
        <f>IF('Crisis Indicator Data'!#REF!="No Data",1,IF(#REF!&lt;&gt;"",1,0))</f>
        <v>#REF!</v>
      </c>
      <c r="Y12" s="213" t="e">
        <f>IF('Crisis Indicator Data'!#REF!="No Data",1,IF(#REF!&lt;&gt;"",1,0))</f>
        <v>#REF!</v>
      </c>
      <c r="Z12" s="213" t="e">
        <f>IF('Crisis Indicator Data'!#REF!="No Data",1,IF(#REF!&lt;&gt;"",1,0))</f>
        <v>#REF!</v>
      </c>
      <c r="AA12" s="213" t="e">
        <f>IF('Crisis Indicator Data'!#REF!="No Data",1,IF(#REF!&lt;&gt;"",1,0))</f>
        <v>#REF!</v>
      </c>
      <c r="AB12" s="213" t="e">
        <f>IF('Crisis Indicator Data'!#REF!="No Data",1,IF(#REF!&lt;&gt;"",1,0))</f>
        <v>#REF!</v>
      </c>
      <c r="AC12" s="213" t="e">
        <f>IF('Crisis Indicator Data'!#REF!="No Data",1,IF(#REF!&lt;&gt;"",1,0))</f>
        <v>#REF!</v>
      </c>
      <c r="AD12" s="213" t="e">
        <f>IF('Crisis Indicator Data'!#REF!="No Data",1,IF(#REF!&lt;&gt;"",1,0))</f>
        <v>#REF!</v>
      </c>
      <c r="AE12" s="213" t="e">
        <f>IF('Crisis Indicator Data'!#REF!="No Data",1,IF(#REF!&lt;&gt;"",1,0))</f>
        <v>#REF!</v>
      </c>
      <c r="AF12" s="213" t="e">
        <f>IF('Crisis Indicator Data'!#REF!="No Data",1,IF(#REF!&lt;&gt;"",1,0))</f>
        <v>#REF!</v>
      </c>
      <c r="AG12" s="213" t="e">
        <f>IF('Crisis Indicator Data'!#REF!="No Data",1,IF(#REF!&lt;&gt;"",1,0))</f>
        <v>#REF!</v>
      </c>
      <c r="AH12" s="213" t="e">
        <f>IF('Crisis Indicator Data'!#REF!="No Data",1,IF(#REF!&lt;&gt;"",1,0))</f>
        <v>#REF!</v>
      </c>
      <c r="AI12" s="213" t="e">
        <f>IF('Crisis Indicator Data'!#REF!="No Data",1,IF(#REF!&lt;&gt;"",1,0))</f>
        <v>#REF!</v>
      </c>
      <c r="AJ12" s="213" t="e">
        <f>IF('Crisis Indicator Data'!#REF!="No Data",1,IF(#REF!&lt;&gt;"",1,0))</f>
        <v>#REF!</v>
      </c>
      <c r="AK12" s="213" t="e">
        <f>IF('Crisis Indicator Data'!#REF!="No Data",1,IF(#REF!&lt;&gt;"",1,0))</f>
        <v>#REF!</v>
      </c>
      <c r="AL12" s="213" t="e">
        <f>IF('Crisis Indicator Data'!#REF!="No Data",1,IF(#REF!&lt;&gt;"",1,0))</f>
        <v>#REF!</v>
      </c>
      <c r="AM12" s="213" t="e">
        <f>IF('Crisis Indicator Data'!#REF!="No Data",1,IF(#REF!&lt;&gt;"",1,0))</f>
        <v>#REF!</v>
      </c>
      <c r="AN12" s="213" t="e">
        <f>IF('Crisis Indicator Data'!#REF!="No Data",1,IF(#REF!&lt;&gt;"",1,0))</f>
        <v>#REF!</v>
      </c>
      <c r="AO12" s="213" t="e">
        <f>IF('Crisis Indicator Data'!#REF!="No Data",1,IF(#REF!&lt;&gt;"",1,0))</f>
        <v>#REF!</v>
      </c>
      <c r="AP12" s="213" t="e">
        <f>IF('Crisis Indicator Data'!#REF!="No Data",1,IF(#REF!&lt;&gt;"",1,0))</f>
        <v>#REF!</v>
      </c>
      <c r="AQ12" s="213" t="e">
        <f>IF('Crisis Indicator Data'!#REF!="No Data",1,IF(#REF!&lt;&gt;"",1,0))</f>
        <v>#REF!</v>
      </c>
      <c r="AR12" s="213" t="e">
        <f>IF('Crisis Indicator Data'!#REF!="No Data",1,IF(#REF!&lt;&gt;"",1,0))</f>
        <v>#REF!</v>
      </c>
      <c r="AS12" s="213" t="e">
        <f>IF('Crisis Indicator Data'!#REF!="No Data",1,IF(#REF!&lt;&gt;"",1,0))</f>
        <v>#REF!</v>
      </c>
      <c r="AT12" s="213" t="e">
        <f>IF('Crisis Indicator Data'!#REF!="No Data",1,IF(#REF!&lt;&gt;"",1,0))</f>
        <v>#REF!</v>
      </c>
      <c r="AU12" s="213" t="e">
        <f>IF('Crisis Indicator Data'!#REF!="No Data",1,IF(#REF!&lt;&gt;"",1,0))</f>
        <v>#REF!</v>
      </c>
      <c r="AV12" s="213" t="e">
        <f>IF('Crisis Indicator Data'!#REF!="No Data",1,IF(#REF!&lt;&gt;"",1,0))</f>
        <v>#REF!</v>
      </c>
      <c r="AW12" s="213" t="e">
        <f>IF('Crisis Indicator Data'!#REF!="No Data",1,IF(#REF!&lt;&gt;"",1,0))</f>
        <v>#REF!</v>
      </c>
      <c r="AX12" s="213" t="e">
        <f>IF('Crisis Indicator Data'!#REF!="No Data",1,IF(#REF!&lt;&gt;"",1,0))</f>
        <v>#REF!</v>
      </c>
      <c r="AY12" s="213" t="e">
        <f>IF('Crisis Indicator Data'!#REF!="No Data",1,IF(#REF!&lt;&gt;"",1,0))</f>
        <v>#REF!</v>
      </c>
      <c r="AZ12" s="213" t="e">
        <f>IF('Crisis Indicator Data'!#REF!="No Data",1,IF(#REF!&lt;&gt;"",1,0))</f>
        <v>#REF!</v>
      </c>
      <c r="BA12" t="e">
        <f t="shared" si="0"/>
        <v>#REF!</v>
      </c>
      <c r="BB12" s="22" t="e">
        <f t="shared" si="1"/>
        <v>#REF!</v>
      </c>
    </row>
    <row r="13" spans="1:54" x14ac:dyDescent="0.35">
      <c r="A13" t="s">
        <v>8247</v>
      </c>
      <c r="B13" s="213" t="e">
        <f>IF('Crisis Indicator Data'!#REF!="No Data",1,IF(#REF!&lt;&gt;"",1,0))</f>
        <v>#REF!</v>
      </c>
      <c r="C13" s="213" t="e">
        <f>IF('Crisis Indicator Data'!#REF!="No Data",1,IF(#REF!&lt;&gt;"",1,0))</f>
        <v>#REF!</v>
      </c>
      <c r="D13" s="213" t="e">
        <f>IF('Crisis Indicator Data'!#REF!="No Data",1,IF(#REF!&lt;&gt;"",1,0))</f>
        <v>#REF!</v>
      </c>
      <c r="E13" s="213" t="e">
        <f>IF('Crisis Indicator Data'!#REF!="No Data",1,IF(#REF!&lt;&gt;"",1,0))</f>
        <v>#REF!</v>
      </c>
      <c r="F13" s="213" t="e">
        <f>IF('Crisis Indicator Data'!#REF!="No Data",1,IF(#REF!&lt;&gt;"",1,0))</f>
        <v>#REF!</v>
      </c>
      <c r="G13" s="213" t="e">
        <f>IF('Crisis Indicator Data'!#REF!="No Data",1,IF(#REF!&lt;&gt;"",1,0))</f>
        <v>#REF!</v>
      </c>
      <c r="H13" s="213" t="e">
        <f>IF('Crisis Indicator Data'!#REF!="No Data",1,IF(#REF!&lt;&gt;"",1,0))</f>
        <v>#REF!</v>
      </c>
      <c r="I13" s="213" t="e">
        <f>IF('Crisis Indicator Data'!#REF!="No Data",1,IF(#REF!&lt;&gt;"",1,0))</f>
        <v>#REF!</v>
      </c>
      <c r="J13" s="213" t="e">
        <f>IF('Crisis Indicator Data'!#REF!="No Data",1,IF(#REF!&lt;&gt;"",1,0))</f>
        <v>#REF!</v>
      </c>
      <c r="K13" s="213" t="e">
        <f>IF('Crisis Indicator Data'!#REF!="No Data",1,IF(#REF!&lt;&gt;"",1,0))</f>
        <v>#REF!</v>
      </c>
      <c r="L13" s="213" t="e">
        <f>IF('Crisis Indicator Data'!#REF!="No Data",1,IF(#REF!&lt;&gt;"",1,0))</f>
        <v>#REF!</v>
      </c>
      <c r="M13" s="213" t="e">
        <f>IF('Crisis Indicator Data'!#REF!="No Data",1,IF(#REF!&lt;&gt;"",1,0))</f>
        <v>#REF!</v>
      </c>
      <c r="N13" s="213" t="e">
        <f>IF('Crisis Indicator Data'!#REF!="No Data",1,IF(#REF!&lt;&gt;"",1,0))</f>
        <v>#REF!</v>
      </c>
      <c r="O13" s="213" t="e">
        <f>IF('Crisis Indicator Data'!#REF!="No Data",1,IF(#REF!&lt;&gt;"",1,0))</f>
        <v>#REF!</v>
      </c>
      <c r="P13" s="213" t="e">
        <f>IF('Crisis Indicator Data'!#REF!="No Data",1,IF(#REF!&lt;&gt;"",1,0))</f>
        <v>#REF!</v>
      </c>
      <c r="Q13" s="213" t="e">
        <f>IF('Crisis Indicator Data'!#REF!="No Data",1,IF(#REF!&lt;&gt;"",1,0))</f>
        <v>#REF!</v>
      </c>
      <c r="R13" s="213" t="e">
        <f>IF('Crisis Indicator Data'!#REF!="No Data",1,IF(#REF!&lt;&gt;"",1,0))</f>
        <v>#REF!</v>
      </c>
      <c r="S13" s="213" t="e">
        <f>IF('Crisis Indicator Data'!#REF!="No Data",1,IF(#REF!&lt;&gt;"",1,0))</f>
        <v>#REF!</v>
      </c>
      <c r="T13" s="213" t="e">
        <f>IF('Crisis Indicator Data'!#REF!="No Data",1,IF(#REF!&lt;&gt;"",1,0))</f>
        <v>#REF!</v>
      </c>
      <c r="U13" s="213" t="e">
        <f>IF('Crisis Indicator Data'!#REF!="No Data",1,IF(#REF!&lt;&gt;"",1,0))</f>
        <v>#REF!</v>
      </c>
      <c r="V13" s="213" t="e">
        <f>IF('Crisis Indicator Data'!#REF!="No Data",1,IF(#REF!&lt;&gt;"",1,0))</f>
        <v>#REF!</v>
      </c>
      <c r="W13" s="213" t="e">
        <f>IF('Crisis Indicator Data'!#REF!="No Data",1,IF(#REF!&lt;&gt;"",1,0))</f>
        <v>#REF!</v>
      </c>
      <c r="X13" s="213" t="e">
        <f>IF('Crisis Indicator Data'!#REF!="No Data",1,IF(#REF!&lt;&gt;"",1,0))</f>
        <v>#REF!</v>
      </c>
      <c r="Y13" s="213" t="e">
        <f>IF('Crisis Indicator Data'!#REF!="No Data",1,IF(#REF!&lt;&gt;"",1,0))</f>
        <v>#REF!</v>
      </c>
      <c r="Z13" s="213" t="e">
        <f>IF('Crisis Indicator Data'!#REF!="No Data",1,IF(#REF!&lt;&gt;"",1,0))</f>
        <v>#REF!</v>
      </c>
      <c r="AA13" s="213" t="e">
        <f>IF('Crisis Indicator Data'!#REF!="No Data",1,IF(#REF!&lt;&gt;"",1,0))</f>
        <v>#REF!</v>
      </c>
      <c r="AB13" s="213" t="e">
        <f>IF('Crisis Indicator Data'!#REF!="No Data",1,IF(#REF!&lt;&gt;"",1,0))</f>
        <v>#REF!</v>
      </c>
      <c r="AC13" s="213" t="e">
        <f>IF('Crisis Indicator Data'!#REF!="No Data",1,IF(#REF!&lt;&gt;"",1,0))</f>
        <v>#REF!</v>
      </c>
      <c r="AD13" s="213" t="e">
        <f>IF('Crisis Indicator Data'!#REF!="No Data",1,IF(#REF!&lt;&gt;"",1,0))</f>
        <v>#REF!</v>
      </c>
      <c r="AE13" s="213" t="e">
        <f>IF('Crisis Indicator Data'!#REF!="No Data",1,IF(#REF!&lt;&gt;"",1,0))</f>
        <v>#REF!</v>
      </c>
      <c r="AF13" s="213" t="e">
        <f>IF('Crisis Indicator Data'!#REF!="No Data",1,IF(#REF!&lt;&gt;"",1,0))</f>
        <v>#REF!</v>
      </c>
      <c r="AG13" s="213" t="e">
        <f>IF('Crisis Indicator Data'!#REF!="No Data",1,IF(#REF!&lt;&gt;"",1,0))</f>
        <v>#REF!</v>
      </c>
      <c r="AH13" s="213" t="e">
        <f>IF('Crisis Indicator Data'!#REF!="No Data",1,IF(#REF!&lt;&gt;"",1,0))</f>
        <v>#REF!</v>
      </c>
      <c r="AI13" s="213" t="e">
        <f>IF('Crisis Indicator Data'!#REF!="No Data",1,IF(#REF!&lt;&gt;"",1,0))</f>
        <v>#REF!</v>
      </c>
      <c r="AJ13" s="213" t="e">
        <f>IF('Crisis Indicator Data'!#REF!="No Data",1,IF(#REF!&lt;&gt;"",1,0))</f>
        <v>#REF!</v>
      </c>
      <c r="AK13" s="213" t="e">
        <f>IF('Crisis Indicator Data'!#REF!="No Data",1,IF(#REF!&lt;&gt;"",1,0))</f>
        <v>#REF!</v>
      </c>
      <c r="AL13" s="213" t="e">
        <f>IF('Crisis Indicator Data'!#REF!="No Data",1,IF(#REF!&lt;&gt;"",1,0))</f>
        <v>#REF!</v>
      </c>
      <c r="AM13" s="213" t="e">
        <f>IF('Crisis Indicator Data'!#REF!="No Data",1,IF(#REF!&lt;&gt;"",1,0))</f>
        <v>#REF!</v>
      </c>
      <c r="AN13" s="213" t="e">
        <f>IF('Crisis Indicator Data'!#REF!="No Data",1,IF(#REF!&lt;&gt;"",1,0))</f>
        <v>#REF!</v>
      </c>
      <c r="AO13" s="213" t="e">
        <f>IF('Crisis Indicator Data'!#REF!="No Data",1,IF(#REF!&lt;&gt;"",1,0))</f>
        <v>#REF!</v>
      </c>
      <c r="AP13" s="213" t="e">
        <f>IF('Crisis Indicator Data'!#REF!="No Data",1,IF(#REF!&lt;&gt;"",1,0))</f>
        <v>#REF!</v>
      </c>
      <c r="AQ13" s="213" t="e">
        <f>IF('Crisis Indicator Data'!#REF!="No Data",1,IF(#REF!&lt;&gt;"",1,0))</f>
        <v>#REF!</v>
      </c>
      <c r="AR13" s="213" t="e">
        <f>IF('Crisis Indicator Data'!#REF!="No Data",1,IF(#REF!&lt;&gt;"",1,0))</f>
        <v>#REF!</v>
      </c>
      <c r="AS13" s="213" t="e">
        <f>IF('Crisis Indicator Data'!#REF!="No Data",1,IF(#REF!&lt;&gt;"",1,0))</f>
        <v>#REF!</v>
      </c>
      <c r="AT13" s="213" t="e">
        <f>IF('Crisis Indicator Data'!#REF!="No Data",1,IF(#REF!&lt;&gt;"",1,0))</f>
        <v>#REF!</v>
      </c>
      <c r="AU13" s="213" t="e">
        <f>IF('Crisis Indicator Data'!#REF!="No Data",1,IF(#REF!&lt;&gt;"",1,0))</f>
        <v>#REF!</v>
      </c>
      <c r="AV13" s="213" t="e">
        <f>IF('Crisis Indicator Data'!#REF!="No Data",1,IF(#REF!&lt;&gt;"",1,0))</f>
        <v>#REF!</v>
      </c>
      <c r="AW13" s="213" t="e">
        <f>IF('Crisis Indicator Data'!#REF!="No Data",1,IF(#REF!&lt;&gt;"",1,0))</f>
        <v>#REF!</v>
      </c>
      <c r="AX13" s="213" t="e">
        <f>IF('Crisis Indicator Data'!#REF!="No Data",1,IF(#REF!&lt;&gt;"",1,0))</f>
        <v>#REF!</v>
      </c>
      <c r="AY13" s="213" t="e">
        <f>IF('Crisis Indicator Data'!#REF!="No Data",1,IF(#REF!&lt;&gt;"",1,0))</f>
        <v>#REF!</v>
      </c>
      <c r="AZ13" s="213" t="e">
        <f>IF('Crisis Indicator Data'!#REF!="No Data",1,IF(#REF!&lt;&gt;"",1,0))</f>
        <v>#REF!</v>
      </c>
      <c r="BA13" t="e">
        <f t="shared" si="0"/>
        <v>#REF!</v>
      </c>
      <c r="BB13" s="22" t="e">
        <f t="shared" si="1"/>
        <v>#REF!</v>
      </c>
    </row>
    <row r="14" spans="1:54" x14ac:dyDescent="0.35">
      <c r="A14" t="s">
        <v>8243</v>
      </c>
      <c r="B14" s="213" t="e">
        <f>IF('Crisis Indicator Data'!#REF!="No Data",1,IF(#REF!&lt;&gt;"",1,0))</f>
        <v>#REF!</v>
      </c>
      <c r="C14" s="213" t="e">
        <f>IF('Crisis Indicator Data'!#REF!="No Data",1,IF(#REF!&lt;&gt;"",1,0))</f>
        <v>#REF!</v>
      </c>
      <c r="D14" s="213" t="e">
        <f>IF('Crisis Indicator Data'!#REF!="No Data",1,IF(#REF!&lt;&gt;"",1,0))</f>
        <v>#REF!</v>
      </c>
      <c r="E14" s="213" t="e">
        <f>IF('Crisis Indicator Data'!#REF!="No Data",1,IF(#REF!&lt;&gt;"",1,0))</f>
        <v>#REF!</v>
      </c>
      <c r="F14" s="213" t="e">
        <f>IF('Crisis Indicator Data'!#REF!="No Data",1,IF(#REF!&lt;&gt;"",1,0))</f>
        <v>#REF!</v>
      </c>
      <c r="G14" s="213" t="e">
        <f>IF('Crisis Indicator Data'!#REF!="No Data",1,IF(#REF!&lt;&gt;"",1,0))</f>
        <v>#REF!</v>
      </c>
      <c r="H14" s="213" t="e">
        <f>IF('Crisis Indicator Data'!#REF!="No Data",1,IF(#REF!&lt;&gt;"",1,0))</f>
        <v>#REF!</v>
      </c>
      <c r="I14" s="213" t="e">
        <f>IF('Crisis Indicator Data'!#REF!="No Data",1,IF(#REF!&lt;&gt;"",1,0))</f>
        <v>#REF!</v>
      </c>
      <c r="J14" s="213" t="e">
        <f>IF('Crisis Indicator Data'!#REF!="No Data",1,IF(#REF!&lt;&gt;"",1,0))</f>
        <v>#REF!</v>
      </c>
      <c r="K14" s="213" t="e">
        <f>IF('Crisis Indicator Data'!#REF!="No Data",1,IF(#REF!&lt;&gt;"",1,0))</f>
        <v>#REF!</v>
      </c>
      <c r="L14" s="213" t="e">
        <f>IF('Crisis Indicator Data'!#REF!="No Data",1,IF(#REF!&lt;&gt;"",1,0))</f>
        <v>#REF!</v>
      </c>
      <c r="M14" s="213" t="e">
        <f>IF('Crisis Indicator Data'!#REF!="No Data",1,IF(#REF!&lt;&gt;"",1,0))</f>
        <v>#REF!</v>
      </c>
      <c r="N14" s="213" t="e">
        <f>IF('Crisis Indicator Data'!#REF!="No Data",1,IF(#REF!&lt;&gt;"",1,0))</f>
        <v>#REF!</v>
      </c>
      <c r="O14" s="213" t="e">
        <f>IF('Crisis Indicator Data'!#REF!="No Data",1,IF(#REF!&lt;&gt;"",1,0))</f>
        <v>#REF!</v>
      </c>
      <c r="P14" s="213" t="e">
        <f>IF('Crisis Indicator Data'!#REF!="No Data",1,IF(#REF!&lt;&gt;"",1,0))</f>
        <v>#REF!</v>
      </c>
      <c r="Q14" s="213" t="e">
        <f>IF('Crisis Indicator Data'!#REF!="No Data",1,IF(#REF!&lt;&gt;"",1,0))</f>
        <v>#REF!</v>
      </c>
      <c r="R14" s="213" t="e">
        <f>IF('Crisis Indicator Data'!#REF!="No Data",1,IF(#REF!&lt;&gt;"",1,0))</f>
        <v>#REF!</v>
      </c>
      <c r="S14" s="213" t="e">
        <f>IF('Crisis Indicator Data'!#REF!="No Data",1,IF(#REF!&lt;&gt;"",1,0))</f>
        <v>#REF!</v>
      </c>
      <c r="T14" s="213" t="e">
        <f>IF('Crisis Indicator Data'!#REF!="No Data",1,IF(#REF!&lt;&gt;"",1,0))</f>
        <v>#REF!</v>
      </c>
      <c r="U14" s="213" t="e">
        <f>IF('Crisis Indicator Data'!#REF!="No Data",1,IF(#REF!&lt;&gt;"",1,0))</f>
        <v>#REF!</v>
      </c>
      <c r="V14" s="213" t="e">
        <f>IF('Crisis Indicator Data'!#REF!="No Data",1,IF(#REF!&lt;&gt;"",1,0))</f>
        <v>#REF!</v>
      </c>
      <c r="W14" s="213" t="e">
        <f>IF('Crisis Indicator Data'!#REF!="No Data",1,IF(#REF!&lt;&gt;"",1,0))</f>
        <v>#REF!</v>
      </c>
      <c r="X14" s="213" t="e">
        <f>IF('Crisis Indicator Data'!#REF!="No Data",1,IF(#REF!&lt;&gt;"",1,0))</f>
        <v>#REF!</v>
      </c>
      <c r="Y14" s="213" t="e">
        <f>IF('Crisis Indicator Data'!#REF!="No Data",1,IF(#REF!&lt;&gt;"",1,0))</f>
        <v>#REF!</v>
      </c>
      <c r="Z14" s="213" t="e">
        <f>IF('Crisis Indicator Data'!#REF!="No Data",1,IF(#REF!&lt;&gt;"",1,0))</f>
        <v>#REF!</v>
      </c>
      <c r="AA14" s="213" t="e">
        <f>IF('Crisis Indicator Data'!#REF!="No Data",1,IF(#REF!&lt;&gt;"",1,0))</f>
        <v>#REF!</v>
      </c>
      <c r="AB14" s="213" t="e">
        <f>IF('Crisis Indicator Data'!#REF!="No Data",1,IF(#REF!&lt;&gt;"",1,0))</f>
        <v>#REF!</v>
      </c>
      <c r="AC14" s="213" t="e">
        <f>IF('Crisis Indicator Data'!#REF!="No Data",1,IF(#REF!&lt;&gt;"",1,0))</f>
        <v>#REF!</v>
      </c>
      <c r="AD14" s="213" t="e">
        <f>IF('Crisis Indicator Data'!#REF!="No Data",1,IF(#REF!&lt;&gt;"",1,0))</f>
        <v>#REF!</v>
      </c>
      <c r="AE14" s="213" t="e">
        <f>IF('Crisis Indicator Data'!#REF!="No Data",1,IF(#REF!&lt;&gt;"",1,0))</f>
        <v>#REF!</v>
      </c>
      <c r="AF14" s="213" t="e">
        <f>IF('Crisis Indicator Data'!#REF!="No Data",1,IF(#REF!&lt;&gt;"",1,0))</f>
        <v>#REF!</v>
      </c>
      <c r="AG14" s="213" t="e">
        <f>IF('Crisis Indicator Data'!#REF!="No Data",1,IF(#REF!&lt;&gt;"",1,0))</f>
        <v>#REF!</v>
      </c>
      <c r="AH14" s="213" t="e">
        <f>IF('Crisis Indicator Data'!#REF!="No Data",1,IF(#REF!&lt;&gt;"",1,0))</f>
        <v>#REF!</v>
      </c>
      <c r="AI14" s="213" t="e">
        <f>IF('Crisis Indicator Data'!#REF!="No Data",1,IF(#REF!&lt;&gt;"",1,0))</f>
        <v>#REF!</v>
      </c>
      <c r="AJ14" s="213" t="e">
        <f>IF('Crisis Indicator Data'!#REF!="No Data",1,IF(#REF!&lt;&gt;"",1,0))</f>
        <v>#REF!</v>
      </c>
      <c r="AK14" s="213" t="e">
        <f>IF('Crisis Indicator Data'!#REF!="No Data",1,IF(#REF!&lt;&gt;"",1,0))</f>
        <v>#REF!</v>
      </c>
      <c r="AL14" s="213" t="e">
        <f>IF('Crisis Indicator Data'!#REF!="No Data",1,IF(#REF!&lt;&gt;"",1,0))</f>
        <v>#REF!</v>
      </c>
      <c r="AM14" s="213" t="e">
        <f>IF('Crisis Indicator Data'!#REF!="No Data",1,IF(#REF!&lt;&gt;"",1,0))</f>
        <v>#REF!</v>
      </c>
      <c r="AN14" s="213" t="e">
        <f>IF('Crisis Indicator Data'!#REF!="No Data",1,IF(#REF!&lt;&gt;"",1,0))</f>
        <v>#REF!</v>
      </c>
      <c r="AO14" s="213" t="e">
        <f>IF('Crisis Indicator Data'!#REF!="No Data",1,IF(#REF!&lt;&gt;"",1,0))</f>
        <v>#REF!</v>
      </c>
      <c r="AP14" s="213" t="e">
        <f>IF('Crisis Indicator Data'!#REF!="No Data",1,IF(#REF!&lt;&gt;"",1,0))</f>
        <v>#REF!</v>
      </c>
      <c r="AQ14" s="213" t="e">
        <f>IF('Crisis Indicator Data'!#REF!="No Data",1,IF(#REF!&lt;&gt;"",1,0))</f>
        <v>#REF!</v>
      </c>
      <c r="AR14" s="213" t="e">
        <f>IF('Crisis Indicator Data'!#REF!="No Data",1,IF(#REF!&lt;&gt;"",1,0))</f>
        <v>#REF!</v>
      </c>
      <c r="AS14" s="213" t="e">
        <f>IF('Crisis Indicator Data'!#REF!="No Data",1,IF(#REF!&lt;&gt;"",1,0))</f>
        <v>#REF!</v>
      </c>
      <c r="AT14" s="213" t="e">
        <f>IF('Crisis Indicator Data'!#REF!="No Data",1,IF(#REF!&lt;&gt;"",1,0))</f>
        <v>#REF!</v>
      </c>
      <c r="AU14" s="213" t="e">
        <f>IF('Crisis Indicator Data'!#REF!="No Data",1,IF(#REF!&lt;&gt;"",1,0))</f>
        <v>#REF!</v>
      </c>
      <c r="AV14" s="213" t="e">
        <f>IF('Crisis Indicator Data'!#REF!="No Data",1,IF(#REF!&lt;&gt;"",1,0))</f>
        <v>#REF!</v>
      </c>
      <c r="AW14" s="213" t="e">
        <f>IF('Crisis Indicator Data'!#REF!="No Data",1,IF(#REF!&lt;&gt;"",1,0))</f>
        <v>#REF!</v>
      </c>
      <c r="AX14" s="213" t="e">
        <f>IF('Crisis Indicator Data'!#REF!="No Data",1,IF(#REF!&lt;&gt;"",1,0))</f>
        <v>#REF!</v>
      </c>
      <c r="AY14" s="213" t="e">
        <f>IF('Crisis Indicator Data'!#REF!="No Data",1,IF(#REF!&lt;&gt;"",1,0))</f>
        <v>#REF!</v>
      </c>
      <c r="AZ14" s="213" t="e">
        <f>IF('Crisis Indicator Data'!#REF!="No Data",1,IF(#REF!&lt;&gt;"",1,0))</f>
        <v>#REF!</v>
      </c>
      <c r="BA14" t="e">
        <f t="shared" si="0"/>
        <v>#REF!</v>
      </c>
      <c r="BB14" s="22" t="e">
        <f t="shared" si="1"/>
        <v>#REF!</v>
      </c>
    </row>
    <row r="15" spans="1:54" x14ac:dyDescent="0.35">
      <c r="A15" t="s">
        <v>8260</v>
      </c>
      <c r="B15" s="213" t="e">
        <f>IF('Crisis Indicator Data'!#REF!="No Data",1,IF(#REF!&lt;&gt;"",1,0))</f>
        <v>#REF!</v>
      </c>
      <c r="C15" s="213" t="e">
        <f>IF('Crisis Indicator Data'!#REF!="No Data",1,IF(#REF!&lt;&gt;"",1,0))</f>
        <v>#REF!</v>
      </c>
      <c r="D15" s="213" t="e">
        <f>IF('Crisis Indicator Data'!#REF!="No Data",1,IF(#REF!&lt;&gt;"",1,0))</f>
        <v>#REF!</v>
      </c>
      <c r="E15" s="213" t="e">
        <f>IF('Crisis Indicator Data'!#REF!="No Data",1,IF(#REF!&lt;&gt;"",1,0))</f>
        <v>#REF!</v>
      </c>
      <c r="F15" s="213" t="e">
        <f>IF('Crisis Indicator Data'!#REF!="No Data",1,IF(#REF!&lt;&gt;"",1,0))</f>
        <v>#REF!</v>
      </c>
      <c r="G15" s="213" t="e">
        <f>IF('Crisis Indicator Data'!#REF!="No Data",1,IF(#REF!&lt;&gt;"",1,0))</f>
        <v>#REF!</v>
      </c>
      <c r="H15" s="213" t="e">
        <f>IF('Crisis Indicator Data'!#REF!="No Data",1,IF(#REF!&lt;&gt;"",1,0))</f>
        <v>#REF!</v>
      </c>
      <c r="I15" s="213" t="e">
        <f>IF('Crisis Indicator Data'!#REF!="No Data",1,IF(#REF!&lt;&gt;"",1,0))</f>
        <v>#REF!</v>
      </c>
      <c r="J15" s="213" t="e">
        <f>IF('Crisis Indicator Data'!#REF!="No Data",1,IF(#REF!&lt;&gt;"",1,0))</f>
        <v>#REF!</v>
      </c>
      <c r="K15" s="213" t="e">
        <f>IF('Crisis Indicator Data'!#REF!="No Data",1,IF(#REF!&lt;&gt;"",1,0))</f>
        <v>#REF!</v>
      </c>
      <c r="L15" s="213" t="e">
        <f>IF('Crisis Indicator Data'!#REF!="No Data",1,IF(#REF!&lt;&gt;"",1,0))</f>
        <v>#REF!</v>
      </c>
      <c r="M15" s="213" t="e">
        <f>IF('Crisis Indicator Data'!#REF!="No Data",1,IF(#REF!&lt;&gt;"",1,0))</f>
        <v>#REF!</v>
      </c>
      <c r="N15" s="213" t="e">
        <f>IF('Crisis Indicator Data'!#REF!="No Data",1,IF(#REF!&lt;&gt;"",1,0))</f>
        <v>#REF!</v>
      </c>
      <c r="O15" s="213" t="e">
        <f>IF('Crisis Indicator Data'!#REF!="No Data",1,IF(#REF!&lt;&gt;"",1,0))</f>
        <v>#REF!</v>
      </c>
      <c r="P15" s="213" t="e">
        <f>IF('Crisis Indicator Data'!#REF!="No Data",1,IF(#REF!&lt;&gt;"",1,0))</f>
        <v>#REF!</v>
      </c>
      <c r="Q15" s="213" t="e">
        <f>IF('Crisis Indicator Data'!#REF!="No Data",1,IF(#REF!&lt;&gt;"",1,0))</f>
        <v>#REF!</v>
      </c>
      <c r="R15" s="213" t="e">
        <f>IF('Crisis Indicator Data'!#REF!="No Data",1,IF(#REF!&lt;&gt;"",1,0))</f>
        <v>#REF!</v>
      </c>
      <c r="S15" s="213" t="e">
        <f>IF('Crisis Indicator Data'!#REF!="No Data",1,IF(#REF!&lt;&gt;"",1,0))</f>
        <v>#REF!</v>
      </c>
      <c r="T15" s="213" t="e">
        <f>IF('Crisis Indicator Data'!#REF!="No Data",1,IF(#REF!&lt;&gt;"",1,0))</f>
        <v>#REF!</v>
      </c>
      <c r="U15" s="213" t="e">
        <f>IF('Crisis Indicator Data'!#REF!="No Data",1,IF(#REF!&lt;&gt;"",1,0))</f>
        <v>#REF!</v>
      </c>
      <c r="V15" s="213" t="e">
        <f>IF('Crisis Indicator Data'!#REF!="No Data",1,IF(#REF!&lt;&gt;"",1,0))</f>
        <v>#REF!</v>
      </c>
      <c r="W15" s="213" t="e">
        <f>IF('Crisis Indicator Data'!#REF!="No Data",1,IF(#REF!&lt;&gt;"",1,0))</f>
        <v>#REF!</v>
      </c>
      <c r="X15" s="213" t="e">
        <f>IF('Crisis Indicator Data'!#REF!="No Data",1,IF(#REF!&lt;&gt;"",1,0))</f>
        <v>#REF!</v>
      </c>
      <c r="Y15" s="213" t="e">
        <f>IF('Crisis Indicator Data'!#REF!="No Data",1,IF(#REF!&lt;&gt;"",1,0))</f>
        <v>#REF!</v>
      </c>
      <c r="Z15" s="213" t="e">
        <f>IF('Crisis Indicator Data'!#REF!="No Data",1,IF(#REF!&lt;&gt;"",1,0))</f>
        <v>#REF!</v>
      </c>
      <c r="AA15" s="213" t="e">
        <f>IF('Crisis Indicator Data'!#REF!="No Data",1,IF(#REF!&lt;&gt;"",1,0))</f>
        <v>#REF!</v>
      </c>
      <c r="AB15" s="213" t="e">
        <f>IF('Crisis Indicator Data'!#REF!="No Data",1,IF(#REF!&lt;&gt;"",1,0))</f>
        <v>#REF!</v>
      </c>
      <c r="AC15" s="213" t="e">
        <f>IF('Crisis Indicator Data'!#REF!="No Data",1,IF(#REF!&lt;&gt;"",1,0))</f>
        <v>#REF!</v>
      </c>
      <c r="AD15" s="213" t="e">
        <f>IF('Crisis Indicator Data'!#REF!="No Data",1,IF(#REF!&lt;&gt;"",1,0))</f>
        <v>#REF!</v>
      </c>
      <c r="AE15" s="213" t="e">
        <f>IF('Crisis Indicator Data'!#REF!="No Data",1,IF(#REF!&lt;&gt;"",1,0))</f>
        <v>#REF!</v>
      </c>
      <c r="AF15" s="213" t="e">
        <f>IF('Crisis Indicator Data'!#REF!="No Data",1,IF(#REF!&lt;&gt;"",1,0))</f>
        <v>#REF!</v>
      </c>
      <c r="AG15" s="213" t="e">
        <f>IF('Crisis Indicator Data'!#REF!="No Data",1,IF(#REF!&lt;&gt;"",1,0))</f>
        <v>#REF!</v>
      </c>
      <c r="AH15" s="213" t="e">
        <f>IF('Crisis Indicator Data'!#REF!="No Data",1,IF(#REF!&lt;&gt;"",1,0))</f>
        <v>#REF!</v>
      </c>
      <c r="AI15" s="213" t="e">
        <f>IF('Crisis Indicator Data'!#REF!="No Data",1,IF(#REF!&lt;&gt;"",1,0))</f>
        <v>#REF!</v>
      </c>
      <c r="AJ15" s="213" t="e">
        <f>IF('Crisis Indicator Data'!#REF!="No Data",1,IF(#REF!&lt;&gt;"",1,0))</f>
        <v>#REF!</v>
      </c>
      <c r="AK15" s="213" t="e">
        <f>IF('Crisis Indicator Data'!#REF!="No Data",1,IF(#REF!&lt;&gt;"",1,0))</f>
        <v>#REF!</v>
      </c>
      <c r="AL15" s="213" t="e">
        <f>IF('Crisis Indicator Data'!#REF!="No Data",1,IF(#REF!&lt;&gt;"",1,0))</f>
        <v>#REF!</v>
      </c>
      <c r="AM15" s="213" t="e">
        <f>IF('Crisis Indicator Data'!#REF!="No Data",1,IF(#REF!&lt;&gt;"",1,0))</f>
        <v>#REF!</v>
      </c>
      <c r="AN15" s="213" t="e">
        <f>IF('Crisis Indicator Data'!#REF!="No Data",1,IF(#REF!&lt;&gt;"",1,0))</f>
        <v>#REF!</v>
      </c>
      <c r="AO15" s="213" t="e">
        <f>IF('Crisis Indicator Data'!#REF!="No Data",1,IF(#REF!&lt;&gt;"",1,0))</f>
        <v>#REF!</v>
      </c>
      <c r="AP15" s="213" t="e">
        <f>IF('Crisis Indicator Data'!#REF!="No Data",1,IF(#REF!&lt;&gt;"",1,0))</f>
        <v>#REF!</v>
      </c>
      <c r="AQ15" s="213" t="e">
        <f>IF('Crisis Indicator Data'!#REF!="No Data",1,IF(#REF!&lt;&gt;"",1,0))</f>
        <v>#REF!</v>
      </c>
      <c r="AR15" s="213" t="e">
        <f>IF('Crisis Indicator Data'!#REF!="No Data",1,IF(#REF!&lt;&gt;"",1,0))</f>
        <v>#REF!</v>
      </c>
      <c r="AS15" s="213" t="e">
        <f>IF('Crisis Indicator Data'!#REF!="No Data",1,IF(#REF!&lt;&gt;"",1,0))</f>
        <v>#REF!</v>
      </c>
      <c r="AT15" s="213" t="e">
        <f>IF('Crisis Indicator Data'!#REF!="No Data",1,IF(#REF!&lt;&gt;"",1,0))</f>
        <v>#REF!</v>
      </c>
      <c r="AU15" s="213" t="e">
        <f>IF('Crisis Indicator Data'!#REF!="No Data",1,IF(#REF!&lt;&gt;"",1,0))</f>
        <v>#REF!</v>
      </c>
      <c r="AV15" s="213" t="e">
        <f>IF('Crisis Indicator Data'!#REF!="No Data",1,IF(#REF!&lt;&gt;"",1,0))</f>
        <v>#REF!</v>
      </c>
      <c r="AW15" s="213" t="e">
        <f>IF('Crisis Indicator Data'!#REF!="No Data",1,IF(#REF!&lt;&gt;"",1,0))</f>
        <v>#REF!</v>
      </c>
      <c r="AX15" s="213" t="e">
        <f>IF('Crisis Indicator Data'!#REF!="No Data",1,IF(#REF!&lt;&gt;"",1,0))</f>
        <v>#REF!</v>
      </c>
      <c r="AY15" s="213" t="e">
        <f>IF('Crisis Indicator Data'!#REF!="No Data",1,IF(#REF!&lt;&gt;"",1,0))</f>
        <v>#REF!</v>
      </c>
      <c r="AZ15" s="213" t="e">
        <f>IF('Crisis Indicator Data'!#REF!="No Data",1,IF(#REF!&lt;&gt;"",1,0))</f>
        <v>#REF!</v>
      </c>
      <c r="BA15" t="e">
        <f t="shared" si="0"/>
        <v>#REF!</v>
      </c>
      <c r="BB15" s="22" t="e">
        <f t="shared" si="1"/>
        <v>#REF!</v>
      </c>
    </row>
    <row r="16" spans="1:54" x14ac:dyDescent="0.35">
      <c r="A16" t="s">
        <v>8253</v>
      </c>
      <c r="B16" s="213" t="e">
        <f>IF('Crisis Indicator Data'!#REF!="No Data",1,IF(#REF!&lt;&gt;"",1,0))</f>
        <v>#REF!</v>
      </c>
      <c r="C16" s="213" t="e">
        <f>IF('Crisis Indicator Data'!#REF!="No Data",1,IF(#REF!&lt;&gt;"",1,0))</f>
        <v>#REF!</v>
      </c>
      <c r="D16" s="213" t="e">
        <f>IF('Crisis Indicator Data'!#REF!="No Data",1,IF(#REF!&lt;&gt;"",1,0))</f>
        <v>#REF!</v>
      </c>
      <c r="E16" s="213" t="e">
        <f>IF('Crisis Indicator Data'!#REF!="No Data",1,IF(#REF!&lt;&gt;"",1,0))</f>
        <v>#REF!</v>
      </c>
      <c r="F16" s="213" t="e">
        <f>IF('Crisis Indicator Data'!#REF!="No Data",1,IF(#REF!&lt;&gt;"",1,0))</f>
        <v>#REF!</v>
      </c>
      <c r="G16" s="213" t="e">
        <f>IF('Crisis Indicator Data'!#REF!="No Data",1,IF(#REF!&lt;&gt;"",1,0))</f>
        <v>#REF!</v>
      </c>
      <c r="H16" s="213" t="e">
        <f>IF('Crisis Indicator Data'!#REF!="No Data",1,IF(#REF!&lt;&gt;"",1,0))</f>
        <v>#REF!</v>
      </c>
      <c r="I16" s="213" t="e">
        <f>IF('Crisis Indicator Data'!#REF!="No Data",1,IF(#REF!&lt;&gt;"",1,0))</f>
        <v>#REF!</v>
      </c>
      <c r="J16" s="213" t="e">
        <f>IF('Crisis Indicator Data'!#REF!="No Data",1,IF(#REF!&lt;&gt;"",1,0))</f>
        <v>#REF!</v>
      </c>
      <c r="K16" s="213" t="e">
        <f>IF('Crisis Indicator Data'!#REF!="No Data",1,IF(#REF!&lt;&gt;"",1,0))</f>
        <v>#REF!</v>
      </c>
      <c r="L16" s="213" t="e">
        <f>IF('Crisis Indicator Data'!#REF!="No Data",1,IF(#REF!&lt;&gt;"",1,0))</f>
        <v>#REF!</v>
      </c>
      <c r="M16" s="213" t="e">
        <f>IF('Crisis Indicator Data'!#REF!="No Data",1,IF(#REF!&lt;&gt;"",1,0))</f>
        <v>#REF!</v>
      </c>
      <c r="N16" s="213" t="e">
        <f>IF('Crisis Indicator Data'!#REF!="No Data",1,IF(#REF!&lt;&gt;"",1,0))</f>
        <v>#REF!</v>
      </c>
      <c r="O16" s="213" t="e">
        <f>IF('Crisis Indicator Data'!#REF!="No Data",1,IF(#REF!&lt;&gt;"",1,0))</f>
        <v>#REF!</v>
      </c>
      <c r="P16" s="213" t="e">
        <f>IF('Crisis Indicator Data'!#REF!="No Data",1,IF(#REF!&lt;&gt;"",1,0))</f>
        <v>#REF!</v>
      </c>
      <c r="Q16" s="213" t="e">
        <f>IF('Crisis Indicator Data'!#REF!="No Data",1,IF(#REF!&lt;&gt;"",1,0))</f>
        <v>#REF!</v>
      </c>
      <c r="R16" s="213" t="e">
        <f>IF('Crisis Indicator Data'!#REF!="No Data",1,IF(#REF!&lt;&gt;"",1,0))</f>
        <v>#REF!</v>
      </c>
      <c r="S16" s="213" t="e">
        <f>IF('Crisis Indicator Data'!#REF!="No Data",1,IF(#REF!&lt;&gt;"",1,0))</f>
        <v>#REF!</v>
      </c>
      <c r="T16" s="213" t="e">
        <f>IF('Crisis Indicator Data'!#REF!="No Data",1,IF(#REF!&lt;&gt;"",1,0))</f>
        <v>#REF!</v>
      </c>
      <c r="U16" s="213" t="e">
        <f>IF('Crisis Indicator Data'!#REF!="No Data",1,IF(#REF!&lt;&gt;"",1,0))</f>
        <v>#REF!</v>
      </c>
      <c r="V16" s="213" t="e">
        <f>IF('Crisis Indicator Data'!#REF!="No Data",1,IF(#REF!&lt;&gt;"",1,0))</f>
        <v>#REF!</v>
      </c>
      <c r="W16" s="213" t="e">
        <f>IF('Crisis Indicator Data'!#REF!="No Data",1,IF(#REF!&lt;&gt;"",1,0))</f>
        <v>#REF!</v>
      </c>
      <c r="X16" s="213" t="e">
        <f>IF('Crisis Indicator Data'!#REF!="No Data",1,IF(#REF!&lt;&gt;"",1,0))</f>
        <v>#REF!</v>
      </c>
      <c r="Y16" s="213" t="e">
        <f>IF('Crisis Indicator Data'!#REF!="No Data",1,IF(#REF!&lt;&gt;"",1,0))</f>
        <v>#REF!</v>
      </c>
      <c r="Z16" s="213" t="e">
        <f>IF('Crisis Indicator Data'!#REF!="No Data",1,IF(#REF!&lt;&gt;"",1,0))</f>
        <v>#REF!</v>
      </c>
      <c r="AA16" s="213" t="e">
        <f>IF('Crisis Indicator Data'!#REF!="No Data",1,IF(#REF!&lt;&gt;"",1,0))</f>
        <v>#REF!</v>
      </c>
      <c r="AB16" s="213" t="e">
        <f>IF('Crisis Indicator Data'!#REF!="No Data",1,IF(#REF!&lt;&gt;"",1,0))</f>
        <v>#REF!</v>
      </c>
      <c r="AC16" s="213" t="e">
        <f>IF('Crisis Indicator Data'!#REF!="No Data",1,IF(#REF!&lt;&gt;"",1,0))</f>
        <v>#REF!</v>
      </c>
      <c r="AD16" s="213" t="e">
        <f>IF('Crisis Indicator Data'!#REF!="No Data",1,IF(#REF!&lt;&gt;"",1,0))</f>
        <v>#REF!</v>
      </c>
      <c r="AE16" s="213" t="e">
        <f>IF('Crisis Indicator Data'!#REF!="No Data",1,IF(#REF!&lt;&gt;"",1,0))</f>
        <v>#REF!</v>
      </c>
      <c r="AF16" s="213" t="e">
        <f>IF('Crisis Indicator Data'!#REF!="No Data",1,IF(#REF!&lt;&gt;"",1,0))</f>
        <v>#REF!</v>
      </c>
      <c r="AG16" s="213" t="e">
        <f>IF('Crisis Indicator Data'!#REF!="No Data",1,IF(#REF!&lt;&gt;"",1,0))</f>
        <v>#REF!</v>
      </c>
      <c r="AH16" s="213" t="e">
        <f>IF('Crisis Indicator Data'!#REF!="No Data",1,IF(#REF!&lt;&gt;"",1,0))</f>
        <v>#REF!</v>
      </c>
      <c r="AI16" s="213" t="e">
        <f>IF('Crisis Indicator Data'!#REF!="No Data",1,IF(#REF!&lt;&gt;"",1,0))</f>
        <v>#REF!</v>
      </c>
      <c r="AJ16" s="213" t="e">
        <f>IF('Crisis Indicator Data'!#REF!="No Data",1,IF(#REF!&lt;&gt;"",1,0))</f>
        <v>#REF!</v>
      </c>
      <c r="AK16" s="213" t="e">
        <f>IF('Crisis Indicator Data'!#REF!="No Data",1,IF(#REF!&lt;&gt;"",1,0))</f>
        <v>#REF!</v>
      </c>
      <c r="AL16" s="213" t="e">
        <f>IF('Crisis Indicator Data'!#REF!="No Data",1,IF(#REF!&lt;&gt;"",1,0))</f>
        <v>#REF!</v>
      </c>
      <c r="AM16" s="213" t="e">
        <f>IF('Crisis Indicator Data'!#REF!="No Data",1,IF(#REF!&lt;&gt;"",1,0))</f>
        <v>#REF!</v>
      </c>
      <c r="AN16" s="213" t="e">
        <f>IF('Crisis Indicator Data'!#REF!="No Data",1,IF(#REF!&lt;&gt;"",1,0))</f>
        <v>#REF!</v>
      </c>
      <c r="AO16" s="213" t="e">
        <f>IF('Crisis Indicator Data'!#REF!="No Data",1,IF(#REF!&lt;&gt;"",1,0))</f>
        <v>#REF!</v>
      </c>
      <c r="AP16" s="213" t="e">
        <f>IF('Crisis Indicator Data'!#REF!="No Data",1,IF(#REF!&lt;&gt;"",1,0))</f>
        <v>#REF!</v>
      </c>
      <c r="AQ16" s="213" t="e">
        <f>IF('Crisis Indicator Data'!#REF!="No Data",1,IF(#REF!&lt;&gt;"",1,0))</f>
        <v>#REF!</v>
      </c>
      <c r="AR16" s="213" t="e">
        <f>IF('Crisis Indicator Data'!#REF!="No Data",1,IF(#REF!&lt;&gt;"",1,0))</f>
        <v>#REF!</v>
      </c>
      <c r="AS16" s="213" t="e">
        <f>IF('Crisis Indicator Data'!#REF!="No Data",1,IF(#REF!&lt;&gt;"",1,0))</f>
        <v>#REF!</v>
      </c>
      <c r="AT16" s="213" t="e">
        <f>IF('Crisis Indicator Data'!#REF!="No Data",1,IF(#REF!&lt;&gt;"",1,0))</f>
        <v>#REF!</v>
      </c>
      <c r="AU16" s="213" t="e">
        <f>IF('Crisis Indicator Data'!#REF!="No Data",1,IF(#REF!&lt;&gt;"",1,0))</f>
        <v>#REF!</v>
      </c>
      <c r="AV16" s="213" t="e">
        <f>IF('Crisis Indicator Data'!#REF!="No Data",1,IF(#REF!&lt;&gt;"",1,0))</f>
        <v>#REF!</v>
      </c>
      <c r="AW16" s="213" t="e">
        <f>IF('Crisis Indicator Data'!#REF!="No Data",1,IF(#REF!&lt;&gt;"",1,0))</f>
        <v>#REF!</v>
      </c>
      <c r="AX16" s="213" t="e">
        <f>IF('Crisis Indicator Data'!#REF!="No Data",1,IF(#REF!&lt;&gt;"",1,0))</f>
        <v>#REF!</v>
      </c>
      <c r="AY16" s="213" t="e">
        <f>IF('Crisis Indicator Data'!#REF!="No Data",1,IF(#REF!&lt;&gt;"",1,0))</f>
        <v>#REF!</v>
      </c>
      <c r="AZ16" s="213" t="e">
        <f>IF('Crisis Indicator Data'!#REF!="No Data",1,IF(#REF!&lt;&gt;"",1,0))</f>
        <v>#REF!</v>
      </c>
      <c r="BA16" t="e">
        <f t="shared" si="0"/>
        <v>#REF!</v>
      </c>
      <c r="BB16" s="22" t="e">
        <f t="shared" si="1"/>
        <v>#REF!</v>
      </c>
    </row>
    <row r="17" spans="1:54" x14ac:dyDescent="0.35">
      <c r="A17" t="s">
        <v>8239</v>
      </c>
      <c r="B17" s="213" t="e">
        <f>IF('Crisis Indicator Data'!#REF!="No Data",1,IF(#REF!&lt;&gt;"",1,0))</f>
        <v>#REF!</v>
      </c>
      <c r="C17" s="213" t="e">
        <f>IF('Crisis Indicator Data'!#REF!="No Data",1,IF(#REF!&lt;&gt;"",1,0))</f>
        <v>#REF!</v>
      </c>
      <c r="D17" s="213" t="e">
        <f>IF('Crisis Indicator Data'!#REF!="No Data",1,IF(#REF!&lt;&gt;"",1,0))</f>
        <v>#REF!</v>
      </c>
      <c r="E17" s="213" t="e">
        <f>IF('Crisis Indicator Data'!#REF!="No Data",1,IF(#REF!&lt;&gt;"",1,0))</f>
        <v>#REF!</v>
      </c>
      <c r="F17" s="213" t="e">
        <f>IF('Crisis Indicator Data'!#REF!="No Data",1,IF(#REF!&lt;&gt;"",1,0))</f>
        <v>#REF!</v>
      </c>
      <c r="G17" s="213" t="e">
        <f>IF('Crisis Indicator Data'!#REF!="No Data",1,IF(#REF!&lt;&gt;"",1,0))</f>
        <v>#REF!</v>
      </c>
      <c r="H17" s="213" t="e">
        <f>IF('Crisis Indicator Data'!#REF!="No Data",1,IF(#REF!&lt;&gt;"",1,0))</f>
        <v>#REF!</v>
      </c>
      <c r="I17" s="213" t="e">
        <f>IF('Crisis Indicator Data'!#REF!="No Data",1,IF(#REF!&lt;&gt;"",1,0))</f>
        <v>#REF!</v>
      </c>
      <c r="J17" s="213" t="e">
        <f>IF('Crisis Indicator Data'!#REF!="No Data",1,IF(#REF!&lt;&gt;"",1,0))</f>
        <v>#REF!</v>
      </c>
      <c r="K17" s="213" t="e">
        <f>IF('Crisis Indicator Data'!#REF!="No Data",1,IF(#REF!&lt;&gt;"",1,0))</f>
        <v>#REF!</v>
      </c>
      <c r="L17" s="213" t="e">
        <f>IF('Crisis Indicator Data'!#REF!="No Data",1,IF(#REF!&lt;&gt;"",1,0))</f>
        <v>#REF!</v>
      </c>
      <c r="M17" s="213" t="e">
        <f>IF('Crisis Indicator Data'!#REF!="No Data",1,IF(#REF!&lt;&gt;"",1,0))</f>
        <v>#REF!</v>
      </c>
      <c r="N17" s="213" t="e">
        <f>IF('Crisis Indicator Data'!#REF!="No Data",1,IF(#REF!&lt;&gt;"",1,0))</f>
        <v>#REF!</v>
      </c>
      <c r="O17" s="213" t="e">
        <f>IF('Crisis Indicator Data'!#REF!="No Data",1,IF(#REF!&lt;&gt;"",1,0))</f>
        <v>#REF!</v>
      </c>
      <c r="P17" s="213" t="e">
        <f>IF('Crisis Indicator Data'!#REF!="No Data",1,IF(#REF!&lt;&gt;"",1,0))</f>
        <v>#REF!</v>
      </c>
      <c r="Q17" s="213" t="e">
        <f>IF('Crisis Indicator Data'!#REF!="No Data",1,IF(#REF!&lt;&gt;"",1,0))</f>
        <v>#REF!</v>
      </c>
      <c r="R17" s="213" t="e">
        <f>IF('Crisis Indicator Data'!#REF!="No Data",1,IF(#REF!&lt;&gt;"",1,0))</f>
        <v>#REF!</v>
      </c>
      <c r="S17" s="213" t="e">
        <f>IF('Crisis Indicator Data'!#REF!="No Data",1,IF(#REF!&lt;&gt;"",1,0))</f>
        <v>#REF!</v>
      </c>
      <c r="T17" s="213" t="e">
        <f>IF('Crisis Indicator Data'!#REF!="No Data",1,IF(#REF!&lt;&gt;"",1,0))</f>
        <v>#REF!</v>
      </c>
      <c r="U17" s="213" t="e">
        <f>IF('Crisis Indicator Data'!#REF!="No Data",1,IF(#REF!&lt;&gt;"",1,0))</f>
        <v>#REF!</v>
      </c>
      <c r="V17" s="213" t="e">
        <f>IF('Crisis Indicator Data'!#REF!="No Data",1,IF(#REF!&lt;&gt;"",1,0))</f>
        <v>#REF!</v>
      </c>
      <c r="W17" s="213" t="e">
        <f>IF('Crisis Indicator Data'!#REF!="No Data",1,IF(#REF!&lt;&gt;"",1,0))</f>
        <v>#REF!</v>
      </c>
      <c r="X17" s="213" t="e">
        <f>IF('Crisis Indicator Data'!#REF!="No Data",1,IF(#REF!&lt;&gt;"",1,0))</f>
        <v>#REF!</v>
      </c>
      <c r="Y17" s="213" t="e">
        <f>IF('Crisis Indicator Data'!#REF!="No Data",1,IF(#REF!&lt;&gt;"",1,0))</f>
        <v>#REF!</v>
      </c>
      <c r="Z17" s="213" t="e">
        <f>IF('Crisis Indicator Data'!#REF!="No Data",1,IF(#REF!&lt;&gt;"",1,0))</f>
        <v>#REF!</v>
      </c>
      <c r="AA17" s="213" t="e">
        <f>IF('Crisis Indicator Data'!#REF!="No Data",1,IF(#REF!&lt;&gt;"",1,0))</f>
        <v>#REF!</v>
      </c>
      <c r="AB17" s="213" t="e">
        <f>IF('Crisis Indicator Data'!#REF!="No Data",1,IF(#REF!&lt;&gt;"",1,0))</f>
        <v>#REF!</v>
      </c>
      <c r="AC17" s="213" t="e">
        <f>IF('Crisis Indicator Data'!#REF!="No Data",1,IF(#REF!&lt;&gt;"",1,0))</f>
        <v>#REF!</v>
      </c>
      <c r="AD17" s="213" t="e">
        <f>IF('Crisis Indicator Data'!#REF!="No Data",1,IF(#REF!&lt;&gt;"",1,0))</f>
        <v>#REF!</v>
      </c>
      <c r="AE17" s="213" t="e">
        <f>IF('Crisis Indicator Data'!#REF!="No Data",1,IF(#REF!&lt;&gt;"",1,0))</f>
        <v>#REF!</v>
      </c>
      <c r="AF17" s="213" t="e">
        <f>IF('Crisis Indicator Data'!#REF!="No Data",1,IF(#REF!&lt;&gt;"",1,0))</f>
        <v>#REF!</v>
      </c>
      <c r="AG17" s="213" t="e">
        <f>IF('Crisis Indicator Data'!#REF!="No Data",1,IF(#REF!&lt;&gt;"",1,0))</f>
        <v>#REF!</v>
      </c>
      <c r="AH17" s="213" t="e">
        <f>IF('Crisis Indicator Data'!#REF!="No Data",1,IF(#REF!&lt;&gt;"",1,0))</f>
        <v>#REF!</v>
      </c>
      <c r="AI17" s="213" t="e">
        <f>IF('Crisis Indicator Data'!#REF!="No Data",1,IF(#REF!&lt;&gt;"",1,0))</f>
        <v>#REF!</v>
      </c>
      <c r="AJ17" s="213" t="e">
        <f>IF('Crisis Indicator Data'!#REF!="No Data",1,IF(#REF!&lt;&gt;"",1,0))</f>
        <v>#REF!</v>
      </c>
      <c r="AK17" s="213" t="e">
        <f>IF('Crisis Indicator Data'!#REF!="No Data",1,IF(#REF!&lt;&gt;"",1,0))</f>
        <v>#REF!</v>
      </c>
      <c r="AL17" s="213" t="e">
        <f>IF('Crisis Indicator Data'!#REF!="No Data",1,IF(#REF!&lt;&gt;"",1,0))</f>
        <v>#REF!</v>
      </c>
      <c r="AM17" s="213" t="e">
        <f>IF('Crisis Indicator Data'!#REF!="No Data",1,IF(#REF!&lt;&gt;"",1,0))</f>
        <v>#REF!</v>
      </c>
      <c r="AN17" s="213" t="e">
        <f>IF('Crisis Indicator Data'!#REF!="No Data",1,IF(#REF!&lt;&gt;"",1,0))</f>
        <v>#REF!</v>
      </c>
      <c r="AO17" s="213" t="e">
        <f>IF('Crisis Indicator Data'!#REF!="No Data",1,IF(#REF!&lt;&gt;"",1,0))</f>
        <v>#REF!</v>
      </c>
      <c r="AP17" s="213" t="e">
        <f>IF('Crisis Indicator Data'!#REF!="No Data",1,IF(#REF!&lt;&gt;"",1,0))</f>
        <v>#REF!</v>
      </c>
      <c r="AQ17" s="213" t="e">
        <f>IF('Crisis Indicator Data'!#REF!="No Data",1,IF(#REF!&lt;&gt;"",1,0))</f>
        <v>#REF!</v>
      </c>
      <c r="AR17" s="213" t="e">
        <f>IF('Crisis Indicator Data'!#REF!="No Data",1,IF(#REF!&lt;&gt;"",1,0))</f>
        <v>#REF!</v>
      </c>
      <c r="AS17" s="213" t="e">
        <f>IF('Crisis Indicator Data'!#REF!="No Data",1,IF(#REF!&lt;&gt;"",1,0))</f>
        <v>#REF!</v>
      </c>
      <c r="AT17" s="213" t="e">
        <f>IF('Crisis Indicator Data'!#REF!="No Data",1,IF(#REF!&lt;&gt;"",1,0))</f>
        <v>#REF!</v>
      </c>
      <c r="AU17" s="213" t="e">
        <f>IF('Crisis Indicator Data'!#REF!="No Data",1,IF(#REF!&lt;&gt;"",1,0))</f>
        <v>#REF!</v>
      </c>
      <c r="AV17" s="213" t="e">
        <f>IF('Crisis Indicator Data'!#REF!="No Data",1,IF(#REF!&lt;&gt;"",1,0))</f>
        <v>#REF!</v>
      </c>
      <c r="AW17" s="213" t="e">
        <f>IF('Crisis Indicator Data'!#REF!="No Data",1,IF(#REF!&lt;&gt;"",1,0))</f>
        <v>#REF!</v>
      </c>
      <c r="AX17" s="213" t="e">
        <f>IF('Crisis Indicator Data'!#REF!="No Data",1,IF(#REF!&lt;&gt;"",1,0))</f>
        <v>#REF!</v>
      </c>
      <c r="AY17" s="213" t="e">
        <f>IF('Crisis Indicator Data'!#REF!="No Data",1,IF(#REF!&lt;&gt;"",1,0))</f>
        <v>#REF!</v>
      </c>
      <c r="AZ17" s="213" t="e">
        <f>IF('Crisis Indicator Data'!#REF!="No Data",1,IF(#REF!&lt;&gt;"",1,0))</f>
        <v>#REF!</v>
      </c>
      <c r="BA17" t="e">
        <f t="shared" si="0"/>
        <v>#REF!</v>
      </c>
      <c r="BB17" s="22" t="e">
        <f t="shared" si="1"/>
        <v>#REF!</v>
      </c>
    </row>
    <row r="18" spans="1:54" x14ac:dyDescent="0.35">
      <c r="A18" t="s">
        <v>8255</v>
      </c>
      <c r="B18" s="213" t="e">
        <f>IF('Crisis Indicator Data'!#REF!="No Data",1,IF(#REF!&lt;&gt;"",1,0))</f>
        <v>#REF!</v>
      </c>
      <c r="C18" s="213" t="e">
        <f>IF('Crisis Indicator Data'!#REF!="No Data",1,IF(#REF!&lt;&gt;"",1,0))</f>
        <v>#REF!</v>
      </c>
      <c r="D18" s="213" t="e">
        <f>IF('Crisis Indicator Data'!#REF!="No Data",1,IF(#REF!&lt;&gt;"",1,0))</f>
        <v>#REF!</v>
      </c>
      <c r="E18" s="213" t="e">
        <f>IF('Crisis Indicator Data'!#REF!="No Data",1,IF(#REF!&lt;&gt;"",1,0))</f>
        <v>#REF!</v>
      </c>
      <c r="F18" s="213" t="e">
        <f>IF('Crisis Indicator Data'!#REF!="No Data",1,IF(#REF!&lt;&gt;"",1,0))</f>
        <v>#REF!</v>
      </c>
      <c r="G18" s="213" t="e">
        <f>IF('Crisis Indicator Data'!#REF!="No Data",1,IF(#REF!&lt;&gt;"",1,0))</f>
        <v>#REF!</v>
      </c>
      <c r="H18" s="213" t="e">
        <f>IF('Crisis Indicator Data'!#REF!="No Data",1,IF(#REF!&lt;&gt;"",1,0))</f>
        <v>#REF!</v>
      </c>
      <c r="I18" s="213" t="e">
        <f>IF('Crisis Indicator Data'!#REF!="No Data",1,IF(#REF!&lt;&gt;"",1,0))</f>
        <v>#REF!</v>
      </c>
      <c r="J18" s="213" t="e">
        <f>IF('Crisis Indicator Data'!#REF!="No Data",1,IF(#REF!&lt;&gt;"",1,0))</f>
        <v>#REF!</v>
      </c>
      <c r="K18" s="213" t="e">
        <f>IF('Crisis Indicator Data'!#REF!="No Data",1,IF(#REF!&lt;&gt;"",1,0))</f>
        <v>#REF!</v>
      </c>
      <c r="L18" s="213" t="e">
        <f>IF('Crisis Indicator Data'!#REF!="No Data",1,IF(#REF!&lt;&gt;"",1,0))</f>
        <v>#REF!</v>
      </c>
      <c r="M18" s="213" t="e">
        <f>IF('Crisis Indicator Data'!#REF!="No Data",1,IF(#REF!&lt;&gt;"",1,0))</f>
        <v>#REF!</v>
      </c>
      <c r="N18" s="213" t="e">
        <f>IF('Crisis Indicator Data'!#REF!="No Data",1,IF(#REF!&lt;&gt;"",1,0))</f>
        <v>#REF!</v>
      </c>
      <c r="O18" s="213" t="e">
        <f>IF('Crisis Indicator Data'!#REF!="No Data",1,IF(#REF!&lt;&gt;"",1,0))</f>
        <v>#REF!</v>
      </c>
      <c r="P18" s="213" t="e">
        <f>IF('Crisis Indicator Data'!#REF!="No Data",1,IF(#REF!&lt;&gt;"",1,0))</f>
        <v>#REF!</v>
      </c>
      <c r="Q18" s="213" t="e">
        <f>IF('Crisis Indicator Data'!#REF!="No Data",1,IF(#REF!&lt;&gt;"",1,0))</f>
        <v>#REF!</v>
      </c>
      <c r="R18" s="213" t="e">
        <f>IF('Crisis Indicator Data'!#REF!="No Data",1,IF(#REF!&lt;&gt;"",1,0))</f>
        <v>#REF!</v>
      </c>
      <c r="S18" s="213" t="e">
        <f>IF('Crisis Indicator Data'!#REF!="No Data",1,IF(#REF!&lt;&gt;"",1,0))</f>
        <v>#REF!</v>
      </c>
      <c r="T18" s="213" t="e">
        <f>IF('Crisis Indicator Data'!#REF!="No Data",1,IF(#REF!&lt;&gt;"",1,0))</f>
        <v>#REF!</v>
      </c>
      <c r="U18" s="213" t="e">
        <f>IF('Crisis Indicator Data'!#REF!="No Data",1,IF(#REF!&lt;&gt;"",1,0))</f>
        <v>#REF!</v>
      </c>
      <c r="V18" s="213" t="e">
        <f>IF('Crisis Indicator Data'!#REF!="No Data",1,IF(#REF!&lt;&gt;"",1,0))</f>
        <v>#REF!</v>
      </c>
      <c r="W18" s="213" t="e">
        <f>IF('Crisis Indicator Data'!#REF!="No Data",1,IF(#REF!&lt;&gt;"",1,0))</f>
        <v>#REF!</v>
      </c>
      <c r="X18" s="213" t="e">
        <f>IF('Crisis Indicator Data'!#REF!="No Data",1,IF(#REF!&lt;&gt;"",1,0))</f>
        <v>#REF!</v>
      </c>
      <c r="Y18" s="213" t="e">
        <f>IF('Crisis Indicator Data'!#REF!="No Data",1,IF(#REF!&lt;&gt;"",1,0))</f>
        <v>#REF!</v>
      </c>
      <c r="Z18" s="213" t="e">
        <f>IF('Crisis Indicator Data'!#REF!="No Data",1,IF(#REF!&lt;&gt;"",1,0))</f>
        <v>#REF!</v>
      </c>
      <c r="AA18" s="213" t="e">
        <f>IF('Crisis Indicator Data'!#REF!="No Data",1,IF(#REF!&lt;&gt;"",1,0))</f>
        <v>#REF!</v>
      </c>
      <c r="AB18" s="213" t="e">
        <f>IF('Crisis Indicator Data'!#REF!="No Data",1,IF(#REF!&lt;&gt;"",1,0))</f>
        <v>#REF!</v>
      </c>
      <c r="AC18" s="213" t="e">
        <f>IF('Crisis Indicator Data'!#REF!="No Data",1,IF(#REF!&lt;&gt;"",1,0))</f>
        <v>#REF!</v>
      </c>
      <c r="AD18" s="213" t="e">
        <f>IF('Crisis Indicator Data'!#REF!="No Data",1,IF(#REF!&lt;&gt;"",1,0))</f>
        <v>#REF!</v>
      </c>
      <c r="AE18" s="213" t="e">
        <f>IF('Crisis Indicator Data'!#REF!="No Data",1,IF(#REF!&lt;&gt;"",1,0))</f>
        <v>#REF!</v>
      </c>
      <c r="AF18" s="213" t="e">
        <f>IF('Crisis Indicator Data'!#REF!="No Data",1,IF(#REF!&lt;&gt;"",1,0))</f>
        <v>#REF!</v>
      </c>
      <c r="AG18" s="213" t="e">
        <f>IF('Crisis Indicator Data'!#REF!="No Data",1,IF(#REF!&lt;&gt;"",1,0))</f>
        <v>#REF!</v>
      </c>
      <c r="AH18" s="213" t="e">
        <f>IF('Crisis Indicator Data'!#REF!="No Data",1,IF(#REF!&lt;&gt;"",1,0))</f>
        <v>#REF!</v>
      </c>
      <c r="AI18" s="213" t="e">
        <f>IF('Crisis Indicator Data'!#REF!="No Data",1,IF(#REF!&lt;&gt;"",1,0))</f>
        <v>#REF!</v>
      </c>
      <c r="AJ18" s="213" t="e">
        <f>IF('Crisis Indicator Data'!#REF!="No Data",1,IF(#REF!&lt;&gt;"",1,0))</f>
        <v>#REF!</v>
      </c>
      <c r="AK18" s="213" t="e">
        <f>IF('Crisis Indicator Data'!#REF!="No Data",1,IF(#REF!&lt;&gt;"",1,0))</f>
        <v>#REF!</v>
      </c>
      <c r="AL18" s="213" t="e">
        <f>IF('Crisis Indicator Data'!#REF!="No Data",1,IF(#REF!&lt;&gt;"",1,0))</f>
        <v>#REF!</v>
      </c>
      <c r="AM18" s="213" t="e">
        <f>IF('Crisis Indicator Data'!#REF!="No Data",1,IF(#REF!&lt;&gt;"",1,0))</f>
        <v>#REF!</v>
      </c>
      <c r="AN18" s="213" t="e">
        <f>IF('Crisis Indicator Data'!#REF!="No Data",1,IF(#REF!&lt;&gt;"",1,0))</f>
        <v>#REF!</v>
      </c>
      <c r="AO18" s="213" t="e">
        <f>IF('Crisis Indicator Data'!#REF!="No Data",1,IF(#REF!&lt;&gt;"",1,0))</f>
        <v>#REF!</v>
      </c>
      <c r="AP18" s="213" t="e">
        <f>IF('Crisis Indicator Data'!#REF!="No Data",1,IF(#REF!&lt;&gt;"",1,0))</f>
        <v>#REF!</v>
      </c>
      <c r="AQ18" s="213" t="e">
        <f>IF('Crisis Indicator Data'!#REF!="No Data",1,IF(#REF!&lt;&gt;"",1,0))</f>
        <v>#REF!</v>
      </c>
      <c r="AR18" s="213" t="e">
        <f>IF('Crisis Indicator Data'!#REF!="No Data",1,IF(#REF!&lt;&gt;"",1,0))</f>
        <v>#REF!</v>
      </c>
      <c r="AS18" s="213" t="e">
        <f>IF('Crisis Indicator Data'!#REF!="No Data",1,IF(#REF!&lt;&gt;"",1,0))</f>
        <v>#REF!</v>
      </c>
      <c r="AT18" s="213" t="e">
        <f>IF('Crisis Indicator Data'!#REF!="No Data",1,IF(#REF!&lt;&gt;"",1,0))</f>
        <v>#REF!</v>
      </c>
      <c r="AU18" s="213" t="e">
        <f>IF('Crisis Indicator Data'!#REF!="No Data",1,IF(#REF!&lt;&gt;"",1,0))</f>
        <v>#REF!</v>
      </c>
      <c r="AV18" s="213" t="e">
        <f>IF('Crisis Indicator Data'!#REF!="No Data",1,IF(#REF!&lt;&gt;"",1,0))</f>
        <v>#REF!</v>
      </c>
      <c r="AW18" s="213" t="e">
        <f>IF('Crisis Indicator Data'!#REF!="No Data",1,IF(#REF!&lt;&gt;"",1,0))</f>
        <v>#REF!</v>
      </c>
      <c r="AX18" s="213" t="e">
        <f>IF('Crisis Indicator Data'!#REF!="No Data",1,IF(#REF!&lt;&gt;"",1,0))</f>
        <v>#REF!</v>
      </c>
      <c r="AY18" s="213" t="e">
        <f>IF('Crisis Indicator Data'!#REF!="No Data",1,IF(#REF!&lt;&gt;"",1,0))</f>
        <v>#REF!</v>
      </c>
      <c r="AZ18" s="213" t="e">
        <f>IF('Crisis Indicator Data'!#REF!="No Data",1,IF(#REF!&lt;&gt;"",1,0))</f>
        <v>#REF!</v>
      </c>
      <c r="BA18" t="e">
        <f t="shared" si="0"/>
        <v>#REF!</v>
      </c>
      <c r="BB18" s="22" t="e">
        <f t="shared" si="1"/>
        <v>#REF!</v>
      </c>
    </row>
    <row r="19" spans="1:54" x14ac:dyDescent="0.35">
      <c r="A19" t="s">
        <v>8241</v>
      </c>
      <c r="B19" s="213" t="e">
        <f>IF('Crisis Indicator Data'!#REF!="No Data",1,IF(#REF!&lt;&gt;"",1,0))</f>
        <v>#REF!</v>
      </c>
      <c r="C19" s="213" t="e">
        <f>IF('Crisis Indicator Data'!#REF!="No Data",1,IF(#REF!&lt;&gt;"",1,0))</f>
        <v>#REF!</v>
      </c>
      <c r="D19" s="213" t="e">
        <f>IF('Crisis Indicator Data'!#REF!="No Data",1,IF(#REF!&lt;&gt;"",1,0))</f>
        <v>#REF!</v>
      </c>
      <c r="E19" s="213" t="e">
        <f>IF('Crisis Indicator Data'!#REF!="No Data",1,IF(#REF!&lt;&gt;"",1,0))</f>
        <v>#REF!</v>
      </c>
      <c r="F19" s="213" t="e">
        <f>IF('Crisis Indicator Data'!#REF!="No Data",1,IF(#REF!&lt;&gt;"",1,0))</f>
        <v>#REF!</v>
      </c>
      <c r="G19" s="213" t="e">
        <f>IF('Crisis Indicator Data'!#REF!="No Data",1,IF(#REF!&lt;&gt;"",1,0))</f>
        <v>#REF!</v>
      </c>
      <c r="H19" s="213" t="e">
        <f>IF('Crisis Indicator Data'!#REF!="No Data",1,IF(#REF!&lt;&gt;"",1,0))</f>
        <v>#REF!</v>
      </c>
      <c r="I19" s="213" t="e">
        <f>IF('Crisis Indicator Data'!#REF!="No Data",1,IF(#REF!&lt;&gt;"",1,0))</f>
        <v>#REF!</v>
      </c>
      <c r="J19" s="213" t="e">
        <f>IF('Crisis Indicator Data'!#REF!="No Data",1,IF(#REF!&lt;&gt;"",1,0))</f>
        <v>#REF!</v>
      </c>
      <c r="K19" s="213" t="e">
        <f>IF('Crisis Indicator Data'!#REF!="No Data",1,IF(#REF!&lt;&gt;"",1,0))</f>
        <v>#REF!</v>
      </c>
      <c r="L19" s="213" t="e">
        <f>IF('Crisis Indicator Data'!#REF!="No Data",1,IF(#REF!&lt;&gt;"",1,0))</f>
        <v>#REF!</v>
      </c>
      <c r="M19" s="213" t="e">
        <f>IF('Crisis Indicator Data'!#REF!="No Data",1,IF(#REF!&lt;&gt;"",1,0))</f>
        <v>#REF!</v>
      </c>
      <c r="N19" s="213" t="e">
        <f>IF('Crisis Indicator Data'!#REF!="No Data",1,IF(#REF!&lt;&gt;"",1,0))</f>
        <v>#REF!</v>
      </c>
      <c r="O19" s="213" t="e">
        <f>IF('Crisis Indicator Data'!#REF!="No Data",1,IF(#REF!&lt;&gt;"",1,0))</f>
        <v>#REF!</v>
      </c>
      <c r="P19" s="213" t="e">
        <f>IF('Crisis Indicator Data'!#REF!="No Data",1,IF(#REF!&lt;&gt;"",1,0))</f>
        <v>#REF!</v>
      </c>
      <c r="Q19" s="213" t="e">
        <f>IF('Crisis Indicator Data'!#REF!="No Data",1,IF(#REF!&lt;&gt;"",1,0))</f>
        <v>#REF!</v>
      </c>
      <c r="R19" s="213" t="e">
        <f>IF('Crisis Indicator Data'!#REF!="No Data",1,IF(#REF!&lt;&gt;"",1,0))</f>
        <v>#REF!</v>
      </c>
      <c r="S19" s="213" t="e">
        <f>IF('Crisis Indicator Data'!#REF!="No Data",1,IF(#REF!&lt;&gt;"",1,0))</f>
        <v>#REF!</v>
      </c>
      <c r="T19" s="213" t="e">
        <f>IF('Crisis Indicator Data'!#REF!="No Data",1,IF(#REF!&lt;&gt;"",1,0))</f>
        <v>#REF!</v>
      </c>
      <c r="U19" s="213" t="e">
        <f>IF('Crisis Indicator Data'!#REF!="No Data",1,IF(#REF!&lt;&gt;"",1,0))</f>
        <v>#REF!</v>
      </c>
      <c r="V19" s="213" t="e">
        <f>IF('Crisis Indicator Data'!#REF!="No Data",1,IF(#REF!&lt;&gt;"",1,0))</f>
        <v>#REF!</v>
      </c>
      <c r="W19" s="213" t="e">
        <f>IF('Crisis Indicator Data'!#REF!="No Data",1,IF(#REF!&lt;&gt;"",1,0))</f>
        <v>#REF!</v>
      </c>
      <c r="X19" s="213" t="e">
        <f>IF('Crisis Indicator Data'!#REF!="No Data",1,IF(#REF!&lt;&gt;"",1,0))</f>
        <v>#REF!</v>
      </c>
      <c r="Y19" s="213" t="e">
        <f>IF('Crisis Indicator Data'!#REF!="No Data",1,IF(#REF!&lt;&gt;"",1,0))</f>
        <v>#REF!</v>
      </c>
      <c r="Z19" s="213" t="e">
        <f>IF('Crisis Indicator Data'!#REF!="No Data",1,IF(#REF!&lt;&gt;"",1,0))</f>
        <v>#REF!</v>
      </c>
      <c r="AA19" s="213" t="e">
        <f>IF('Crisis Indicator Data'!#REF!="No Data",1,IF(#REF!&lt;&gt;"",1,0))</f>
        <v>#REF!</v>
      </c>
      <c r="AB19" s="213" t="e">
        <f>IF('Crisis Indicator Data'!#REF!="No Data",1,IF(#REF!&lt;&gt;"",1,0))</f>
        <v>#REF!</v>
      </c>
      <c r="AC19" s="213" t="e">
        <f>IF('Crisis Indicator Data'!#REF!="No Data",1,IF(#REF!&lt;&gt;"",1,0))</f>
        <v>#REF!</v>
      </c>
      <c r="AD19" s="213" t="e">
        <f>IF('Crisis Indicator Data'!#REF!="No Data",1,IF(#REF!&lt;&gt;"",1,0))</f>
        <v>#REF!</v>
      </c>
      <c r="AE19" s="213" t="e">
        <f>IF('Crisis Indicator Data'!#REF!="No Data",1,IF(#REF!&lt;&gt;"",1,0))</f>
        <v>#REF!</v>
      </c>
      <c r="AF19" s="213" t="e">
        <f>IF('Crisis Indicator Data'!#REF!="No Data",1,IF(#REF!&lt;&gt;"",1,0))</f>
        <v>#REF!</v>
      </c>
      <c r="AG19" s="213" t="e">
        <f>IF('Crisis Indicator Data'!#REF!="No Data",1,IF(#REF!&lt;&gt;"",1,0))</f>
        <v>#REF!</v>
      </c>
      <c r="AH19" s="213" t="e">
        <f>IF('Crisis Indicator Data'!#REF!="No Data",1,IF(#REF!&lt;&gt;"",1,0))</f>
        <v>#REF!</v>
      </c>
      <c r="AI19" s="213" t="e">
        <f>IF('Crisis Indicator Data'!#REF!="No Data",1,IF(#REF!&lt;&gt;"",1,0))</f>
        <v>#REF!</v>
      </c>
      <c r="AJ19" s="213" t="e">
        <f>IF('Crisis Indicator Data'!#REF!="No Data",1,IF(#REF!&lt;&gt;"",1,0))</f>
        <v>#REF!</v>
      </c>
      <c r="AK19" s="213" t="e">
        <f>IF('Crisis Indicator Data'!#REF!="No Data",1,IF(#REF!&lt;&gt;"",1,0))</f>
        <v>#REF!</v>
      </c>
      <c r="AL19" s="213" t="e">
        <f>IF('Crisis Indicator Data'!#REF!="No Data",1,IF(#REF!&lt;&gt;"",1,0))</f>
        <v>#REF!</v>
      </c>
      <c r="AM19" s="213" t="e">
        <f>IF('Crisis Indicator Data'!#REF!="No Data",1,IF(#REF!&lt;&gt;"",1,0))</f>
        <v>#REF!</v>
      </c>
      <c r="AN19" s="213" t="e">
        <f>IF('Crisis Indicator Data'!#REF!="No Data",1,IF(#REF!&lt;&gt;"",1,0))</f>
        <v>#REF!</v>
      </c>
      <c r="AO19" s="213" t="e">
        <f>IF('Crisis Indicator Data'!#REF!="No Data",1,IF(#REF!&lt;&gt;"",1,0))</f>
        <v>#REF!</v>
      </c>
      <c r="AP19" s="213" t="e">
        <f>IF('Crisis Indicator Data'!#REF!="No Data",1,IF(#REF!&lt;&gt;"",1,0))</f>
        <v>#REF!</v>
      </c>
      <c r="AQ19" s="213" t="e">
        <f>IF('Crisis Indicator Data'!#REF!="No Data",1,IF(#REF!&lt;&gt;"",1,0))</f>
        <v>#REF!</v>
      </c>
      <c r="AR19" s="213" t="e">
        <f>IF('Crisis Indicator Data'!#REF!="No Data",1,IF(#REF!&lt;&gt;"",1,0))</f>
        <v>#REF!</v>
      </c>
      <c r="AS19" s="213" t="e">
        <f>IF('Crisis Indicator Data'!#REF!="No Data",1,IF(#REF!&lt;&gt;"",1,0))</f>
        <v>#REF!</v>
      </c>
      <c r="AT19" s="213" t="e">
        <f>IF('Crisis Indicator Data'!#REF!="No Data",1,IF(#REF!&lt;&gt;"",1,0))</f>
        <v>#REF!</v>
      </c>
      <c r="AU19" s="213" t="e">
        <f>IF('Crisis Indicator Data'!#REF!="No Data",1,IF(#REF!&lt;&gt;"",1,0))</f>
        <v>#REF!</v>
      </c>
      <c r="AV19" s="213" t="e">
        <f>IF('Crisis Indicator Data'!#REF!="No Data",1,IF(#REF!&lt;&gt;"",1,0))</f>
        <v>#REF!</v>
      </c>
      <c r="AW19" s="213" t="e">
        <f>IF('Crisis Indicator Data'!#REF!="No Data",1,IF(#REF!&lt;&gt;"",1,0))</f>
        <v>#REF!</v>
      </c>
      <c r="AX19" s="213" t="e">
        <f>IF('Crisis Indicator Data'!#REF!="No Data",1,IF(#REF!&lt;&gt;"",1,0))</f>
        <v>#REF!</v>
      </c>
      <c r="AY19" s="213" t="e">
        <f>IF('Crisis Indicator Data'!#REF!="No Data",1,IF(#REF!&lt;&gt;"",1,0))</f>
        <v>#REF!</v>
      </c>
      <c r="AZ19" s="213" t="e">
        <f>IF('Crisis Indicator Data'!#REF!="No Data",1,IF(#REF!&lt;&gt;"",1,0))</f>
        <v>#REF!</v>
      </c>
      <c r="BA19" t="e">
        <f t="shared" si="0"/>
        <v>#REF!</v>
      </c>
      <c r="BB19" s="22" t="e">
        <f t="shared" si="1"/>
        <v>#REF!</v>
      </c>
    </row>
    <row r="20" spans="1:54" x14ac:dyDescent="0.35">
      <c r="A20" t="s">
        <v>8264</v>
      </c>
      <c r="B20" s="213" t="e">
        <f>IF('Crisis Indicator Data'!#REF!="No Data",1,IF(#REF!&lt;&gt;"",1,0))</f>
        <v>#REF!</v>
      </c>
      <c r="C20" s="213" t="e">
        <f>IF('Crisis Indicator Data'!#REF!="No Data",1,IF(#REF!&lt;&gt;"",1,0))</f>
        <v>#REF!</v>
      </c>
      <c r="D20" s="213" t="e">
        <f>IF('Crisis Indicator Data'!#REF!="No Data",1,IF(#REF!&lt;&gt;"",1,0))</f>
        <v>#REF!</v>
      </c>
      <c r="E20" s="213" t="e">
        <f>IF('Crisis Indicator Data'!#REF!="No Data",1,IF(#REF!&lt;&gt;"",1,0))</f>
        <v>#REF!</v>
      </c>
      <c r="F20" s="213" t="e">
        <f>IF('Crisis Indicator Data'!#REF!="No Data",1,IF(#REF!&lt;&gt;"",1,0))</f>
        <v>#REF!</v>
      </c>
      <c r="G20" s="213" t="e">
        <f>IF('Crisis Indicator Data'!#REF!="No Data",1,IF(#REF!&lt;&gt;"",1,0))</f>
        <v>#REF!</v>
      </c>
      <c r="H20" s="213" t="e">
        <f>IF('Crisis Indicator Data'!#REF!="No Data",1,IF(#REF!&lt;&gt;"",1,0))</f>
        <v>#REF!</v>
      </c>
      <c r="I20" s="213" t="e">
        <f>IF('Crisis Indicator Data'!#REF!="No Data",1,IF(#REF!&lt;&gt;"",1,0))</f>
        <v>#REF!</v>
      </c>
      <c r="J20" s="213" t="e">
        <f>IF('Crisis Indicator Data'!#REF!="No Data",1,IF(#REF!&lt;&gt;"",1,0))</f>
        <v>#REF!</v>
      </c>
      <c r="K20" s="213" t="e">
        <f>IF('Crisis Indicator Data'!#REF!="No Data",1,IF(#REF!&lt;&gt;"",1,0))</f>
        <v>#REF!</v>
      </c>
      <c r="L20" s="213" t="e">
        <f>IF('Crisis Indicator Data'!#REF!="No Data",1,IF(#REF!&lt;&gt;"",1,0))</f>
        <v>#REF!</v>
      </c>
      <c r="M20" s="213" t="e">
        <f>IF('Crisis Indicator Data'!#REF!="No Data",1,IF(#REF!&lt;&gt;"",1,0))</f>
        <v>#REF!</v>
      </c>
      <c r="N20" s="213" t="e">
        <f>IF('Crisis Indicator Data'!#REF!="No Data",1,IF(#REF!&lt;&gt;"",1,0))</f>
        <v>#REF!</v>
      </c>
      <c r="O20" s="213" t="e">
        <f>IF('Crisis Indicator Data'!#REF!="No Data",1,IF(#REF!&lt;&gt;"",1,0))</f>
        <v>#REF!</v>
      </c>
      <c r="P20" s="213" t="e">
        <f>IF('Crisis Indicator Data'!#REF!="No Data",1,IF(#REF!&lt;&gt;"",1,0))</f>
        <v>#REF!</v>
      </c>
      <c r="Q20" s="213" t="e">
        <f>IF('Crisis Indicator Data'!#REF!="No Data",1,IF(#REF!&lt;&gt;"",1,0))</f>
        <v>#REF!</v>
      </c>
      <c r="R20" s="213" t="e">
        <f>IF('Crisis Indicator Data'!#REF!="No Data",1,IF(#REF!&lt;&gt;"",1,0))</f>
        <v>#REF!</v>
      </c>
      <c r="S20" s="213" t="e">
        <f>IF('Crisis Indicator Data'!#REF!="No Data",1,IF(#REF!&lt;&gt;"",1,0))</f>
        <v>#REF!</v>
      </c>
      <c r="T20" s="213" t="e">
        <f>IF('Crisis Indicator Data'!#REF!="No Data",1,IF(#REF!&lt;&gt;"",1,0))</f>
        <v>#REF!</v>
      </c>
      <c r="U20" s="213" t="e">
        <f>IF('Crisis Indicator Data'!#REF!="No Data",1,IF(#REF!&lt;&gt;"",1,0))</f>
        <v>#REF!</v>
      </c>
      <c r="V20" s="213" t="e">
        <f>IF('Crisis Indicator Data'!#REF!="No Data",1,IF(#REF!&lt;&gt;"",1,0))</f>
        <v>#REF!</v>
      </c>
      <c r="W20" s="213" t="e">
        <f>IF('Crisis Indicator Data'!#REF!="No Data",1,IF(#REF!&lt;&gt;"",1,0))</f>
        <v>#REF!</v>
      </c>
      <c r="X20" s="213" t="e">
        <f>IF('Crisis Indicator Data'!#REF!="No Data",1,IF(#REF!&lt;&gt;"",1,0))</f>
        <v>#REF!</v>
      </c>
      <c r="Y20" s="213" t="e">
        <f>IF('Crisis Indicator Data'!#REF!="No Data",1,IF(#REF!&lt;&gt;"",1,0))</f>
        <v>#REF!</v>
      </c>
      <c r="Z20" s="213" t="e">
        <f>IF('Crisis Indicator Data'!#REF!="No Data",1,IF(#REF!&lt;&gt;"",1,0))</f>
        <v>#REF!</v>
      </c>
      <c r="AA20" s="213" t="e">
        <f>IF('Crisis Indicator Data'!#REF!="No Data",1,IF(#REF!&lt;&gt;"",1,0))</f>
        <v>#REF!</v>
      </c>
      <c r="AB20" s="213" t="e">
        <f>IF('Crisis Indicator Data'!#REF!="No Data",1,IF(#REF!&lt;&gt;"",1,0))</f>
        <v>#REF!</v>
      </c>
      <c r="AC20" s="213" t="e">
        <f>IF('Crisis Indicator Data'!#REF!="No Data",1,IF(#REF!&lt;&gt;"",1,0))</f>
        <v>#REF!</v>
      </c>
      <c r="AD20" s="213" t="e">
        <f>IF('Crisis Indicator Data'!#REF!="No Data",1,IF(#REF!&lt;&gt;"",1,0))</f>
        <v>#REF!</v>
      </c>
      <c r="AE20" s="213" t="e">
        <f>IF('Crisis Indicator Data'!#REF!="No Data",1,IF(#REF!&lt;&gt;"",1,0))</f>
        <v>#REF!</v>
      </c>
      <c r="AF20" s="213" t="e">
        <f>IF('Crisis Indicator Data'!#REF!="No Data",1,IF(#REF!&lt;&gt;"",1,0))</f>
        <v>#REF!</v>
      </c>
      <c r="AG20" s="213" t="e">
        <f>IF('Crisis Indicator Data'!#REF!="No Data",1,IF(#REF!&lt;&gt;"",1,0))</f>
        <v>#REF!</v>
      </c>
      <c r="AH20" s="213" t="e">
        <f>IF('Crisis Indicator Data'!#REF!="No Data",1,IF(#REF!&lt;&gt;"",1,0))</f>
        <v>#REF!</v>
      </c>
      <c r="AI20" s="213" t="e">
        <f>IF('Crisis Indicator Data'!#REF!="No Data",1,IF(#REF!&lt;&gt;"",1,0))</f>
        <v>#REF!</v>
      </c>
      <c r="AJ20" s="213" t="e">
        <f>IF('Crisis Indicator Data'!#REF!="No Data",1,IF(#REF!&lt;&gt;"",1,0))</f>
        <v>#REF!</v>
      </c>
      <c r="AK20" s="213" t="e">
        <f>IF('Crisis Indicator Data'!#REF!="No Data",1,IF(#REF!&lt;&gt;"",1,0))</f>
        <v>#REF!</v>
      </c>
      <c r="AL20" s="213" t="e">
        <f>IF('Crisis Indicator Data'!#REF!="No Data",1,IF(#REF!&lt;&gt;"",1,0))</f>
        <v>#REF!</v>
      </c>
      <c r="AM20" s="213" t="e">
        <f>IF('Crisis Indicator Data'!#REF!="No Data",1,IF(#REF!&lt;&gt;"",1,0))</f>
        <v>#REF!</v>
      </c>
      <c r="AN20" s="213" t="e">
        <f>IF('Crisis Indicator Data'!#REF!="No Data",1,IF(#REF!&lt;&gt;"",1,0))</f>
        <v>#REF!</v>
      </c>
      <c r="AO20" s="213" t="e">
        <f>IF('Crisis Indicator Data'!#REF!="No Data",1,IF(#REF!&lt;&gt;"",1,0))</f>
        <v>#REF!</v>
      </c>
      <c r="AP20" s="213" t="e">
        <f>IF('Crisis Indicator Data'!#REF!="No Data",1,IF(#REF!&lt;&gt;"",1,0))</f>
        <v>#REF!</v>
      </c>
      <c r="AQ20" s="213" t="e">
        <f>IF('Crisis Indicator Data'!#REF!="No Data",1,IF(#REF!&lt;&gt;"",1,0))</f>
        <v>#REF!</v>
      </c>
      <c r="AR20" s="213" t="e">
        <f>IF('Crisis Indicator Data'!#REF!="No Data",1,IF(#REF!&lt;&gt;"",1,0))</f>
        <v>#REF!</v>
      </c>
      <c r="AS20" s="213" t="e">
        <f>IF('Crisis Indicator Data'!#REF!="No Data",1,IF(#REF!&lt;&gt;"",1,0))</f>
        <v>#REF!</v>
      </c>
      <c r="AT20" s="213" t="e">
        <f>IF('Crisis Indicator Data'!#REF!="No Data",1,IF(#REF!&lt;&gt;"",1,0))</f>
        <v>#REF!</v>
      </c>
      <c r="AU20" s="213" t="e">
        <f>IF('Crisis Indicator Data'!#REF!="No Data",1,IF(#REF!&lt;&gt;"",1,0))</f>
        <v>#REF!</v>
      </c>
      <c r="AV20" s="213" t="e">
        <f>IF('Crisis Indicator Data'!#REF!="No Data",1,IF(#REF!&lt;&gt;"",1,0))</f>
        <v>#REF!</v>
      </c>
      <c r="AW20" s="213" t="e">
        <f>IF('Crisis Indicator Data'!#REF!="No Data",1,IF(#REF!&lt;&gt;"",1,0))</f>
        <v>#REF!</v>
      </c>
      <c r="AX20" s="213" t="e">
        <f>IF('Crisis Indicator Data'!#REF!="No Data",1,IF(#REF!&lt;&gt;"",1,0))</f>
        <v>#REF!</v>
      </c>
      <c r="AY20" s="213" t="e">
        <f>IF('Crisis Indicator Data'!#REF!="No Data",1,IF(#REF!&lt;&gt;"",1,0))</f>
        <v>#REF!</v>
      </c>
      <c r="AZ20" s="213" t="e">
        <f>IF('Crisis Indicator Data'!#REF!="No Data",1,IF(#REF!&lt;&gt;"",1,0))</f>
        <v>#REF!</v>
      </c>
      <c r="BA20" t="e">
        <f t="shared" si="0"/>
        <v>#REF!</v>
      </c>
      <c r="BB20" s="22" t="e">
        <f t="shared" si="1"/>
        <v>#REF!</v>
      </c>
    </row>
    <row r="21" spans="1:54" x14ac:dyDescent="0.35">
      <c r="A21" t="s">
        <v>8257</v>
      </c>
      <c r="B21" s="213" t="e">
        <f>IF('Crisis Indicator Data'!#REF!="No Data",1,IF(#REF!&lt;&gt;"",1,0))</f>
        <v>#REF!</v>
      </c>
      <c r="C21" s="213" t="e">
        <f>IF('Crisis Indicator Data'!#REF!="No Data",1,IF(#REF!&lt;&gt;"",1,0))</f>
        <v>#REF!</v>
      </c>
      <c r="D21" s="213" t="e">
        <f>IF('Crisis Indicator Data'!#REF!="No Data",1,IF(#REF!&lt;&gt;"",1,0))</f>
        <v>#REF!</v>
      </c>
      <c r="E21" s="213" t="e">
        <f>IF('Crisis Indicator Data'!#REF!="No Data",1,IF(#REF!&lt;&gt;"",1,0))</f>
        <v>#REF!</v>
      </c>
      <c r="F21" s="213" t="e">
        <f>IF('Crisis Indicator Data'!#REF!="No Data",1,IF(#REF!&lt;&gt;"",1,0))</f>
        <v>#REF!</v>
      </c>
      <c r="G21" s="213" t="e">
        <f>IF('Crisis Indicator Data'!#REF!="No Data",1,IF(#REF!&lt;&gt;"",1,0))</f>
        <v>#REF!</v>
      </c>
      <c r="H21" s="213" t="e">
        <f>IF('Crisis Indicator Data'!#REF!="No Data",1,IF(#REF!&lt;&gt;"",1,0))</f>
        <v>#REF!</v>
      </c>
      <c r="I21" s="213" t="e">
        <f>IF('Crisis Indicator Data'!#REF!="No Data",1,IF(#REF!&lt;&gt;"",1,0))</f>
        <v>#REF!</v>
      </c>
      <c r="J21" s="213" t="e">
        <f>IF('Crisis Indicator Data'!#REF!="No Data",1,IF(#REF!&lt;&gt;"",1,0))</f>
        <v>#REF!</v>
      </c>
      <c r="K21" s="213" t="e">
        <f>IF('Crisis Indicator Data'!#REF!="No Data",1,IF(#REF!&lt;&gt;"",1,0))</f>
        <v>#REF!</v>
      </c>
      <c r="L21" s="213" t="e">
        <f>IF('Crisis Indicator Data'!#REF!="No Data",1,IF(#REF!&lt;&gt;"",1,0))</f>
        <v>#REF!</v>
      </c>
      <c r="M21" s="213" t="e">
        <f>IF('Crisis Indicator Data'!#REF!="No Data",1,IF(#REF!&lt;&gt;"",1,0))</f>
        <v>#REF!</v>
      </c>
      <c r="N21" s="213" t="e">
        <f>IF('Crisis Indicator Data'!#REF!="No Data",1,IF(#REF!&lt;&gt;"",1,0))</f>
        <v>#REF!</v>
      </c>
      <c r="O21" s="213" t="e">
        <f>IF('Crisis Indicator Data'!#REF!="No Data",1,IF(#REF!&lt;&gt;"",1,0))</f>
        <v>#REF!</v>
      </c>
      <c r="P21" s="213" t="e">
        <f>IF('Crisis Indicator Data'!#REF!="No Data",1,IF(#REF!&lt;&gt;"",1,0))</f>
        <v>#REF!</v>
      </c>
      <c r="Q21" s="213" t="e">
        <f>IF('Crisis Indicator Data'!#REF!="No Data",1,IF(#REF!&lt;&gt;"",1,0))</f>
        <v>#REF!</v>
      </c>
      <c r="R21" s="213" t="e">
        <f>IF('Crisis Indicator Data'!#REF!="No Data",1,IF(#REF!&lt;&gt;"",1,0))</f>
        <v>#REF!</v>
      </c>
      <c r="S21" s="213" t="e">
        <f>IF('Crisis Indicator Data'!#REF!="No Data",1,IF(#REF!&lt;&gt;"",1,0))</f>
        <v>#REF!</v>
      </c>
      <c r="T21" s="213" t="e">
        <f>IF('Crisis Indicator Data'!#REF!="No Data",1,IF(#REF!&lt;&gt;"",1,0))</f>
        <v>#REF!</v>
      </c>
      <c r="U21" s="213" t="e">
        <f>IF('Crisis Indicator Data'!#REF!="No Data",1,IF(#REF!&lt;&gt;"",1,0))</f>
        <v>#REF!</v>
      </c>
      <c r="V21" s="213" t="e">
        <f>IF('Crisis Indicator Data'!#REF!="No Data",1,IF(#REF!&lt;&gt;"",1,0))</f>
        <v>#REF!</v>
      </c>
      <c r="W21" s="213" t="e">
        <f>IF('Crisis Indicator Data'!#REF!="No Data",1,IF(#REF!&lt;&gt;"",1,0))</f>
        <v>#REF!</v>
      </c>
      <c r="X21" s="213" t="e">
        <f>IF('Crisis Indicator Data'!#REF!="No Data",1,IF(#REF!&lt;&gt;"",1,0))</f>
        <v>#REF!</v>
      </c>
      <c r="Y21" s="213" t="e">
        <f>IF('Crisis Indicator Data'!#REF!="No Data",1,IF(#REF!&lt;&gt;"",1,0))</f>
        <v>#REF!</v>
      </c>
      <c r="Z21" s="213" t="e">
        <f>IF('Crisis Indicator Data'!#REF!="No Data",1,IF(#REF!&lt;&gt;"",1,0))</f>
        <v>#REF!</v>
      </c>
      <c r="AA21" s="213" t="e">
        <f>IF('Crisis Indicator Data'!#REF!="No Data",1,IF(#REF!&lt;&gt;"",1,0))</f>
        <v>#REF!</v>
      </c>
      <c r="AB21" s="213" t="e">
        <f>IF('Crisis Indicator Data'!#REF!="No Data",1,IF(#REF!&lt;&gt;"",1,0))</f>
        <v>#REF!</v>
      </c>
      <c r="AC21" s="213" t="e">
        <f>IF('Crisis Indicator Data'!#REF!="No Data",1,IF(#REF!&lt;&gt;"",1,0))</f>
        <v>#REF!</v>
      </c>
      <c r="AD21" s="213" t="e">
        <f>IF('Crisis Indicator Data'!#REF!="No Data",1,IF(#REF!&lt;&gt;"",1,0))</f>
        <v>#REF!</v>
      </c>
      <c r="AE21" s="213" t="e">
        <f>IF('Crisis Indicator Data'!#REF!="No Data",1,IF(#REF!&lt;&gt;"",1,0))</f>
        <v>#REF!</v>
      </c>
      <c r="AF21" s="213" t="e">
        <f>IF('Crisis Indicator Data'!#REF!="No Data",1,IF(#REF!&lt;&gt;"",1,0))</f>
        <v>#REF!</v>
      </c>
      <c r="AG21" s="213" t="e">
        <f>IF('Crisis Indicator Data'!#REF!="No Data",1,IF(#REF!&lt;&gt;"",1,0))</f>
        <v>#REF!</v>
      </c>
      <c r="AH21" s="213" t="e">
        <f>IF('Crisis Indicator Data'!#REF!="No Data",1,IF(#REF!&lt;&gt;"",1,0))</f>
        <v>#REF!</v>
      </c>
      <c r="AI21" s="213" t="e">
        <f>IF('Crisis Indicator Data'!#REF!="No Data",1,IF(#REF!&lt;&gt;"",1,0))</f>
        <v>#REF!</v>
      </c>
      <c r="AJ21" s="213" t="e">
        <f>IF('Crisis Indicator Data'!#REF!="No Data",1,IF(#REF!&lt;&gt;"",1,0))</f>
        <v>#REF!</v>
      </c>
      <c r="AK21" s="213" t="e">
        <f>IF('Crisis Indicator Data'!#REF!="No Data",1,IF(#REF!&lt;&gt;"",1,0))</f>
        <v>#REF!</v>
      </c>
      <c r="AL21" s="213" t="e">
        <f>IF('Crisis Indicator Data'!#REF!="No Data",1,IF(#REF!&lt;&gt;"",1,0))</f>
        <v>#REF!</v>
      </c>
      <c r="AM21" s="213" t="e">
        <f>IF('Crisis Indicator Data'!#REF!="No Data",1,IF(#REF!&lt;&gt;"",1,0))</f>
        <v>#REF!</v>
      </c>
      <c r="AN21" s="213" t="e">
        <f>IF('Crisis Indicator Data'!#REF!="No Data",1,IF(#REF!&lt;&gt;"",1,0))</f>
        <v>#REF!</v>
      </c>
      <c r="AO21" s="213" t="e">
        <f>IF('Crisis Indicator Data'!#REF!="No Data",1,IF(#REF!&lt;&gt;"",1,0))</f>
        <v>#REF!</v>
      </c>
      <c r="AP21" s="213" t="e">
        <f>IF('Crisis Indicator Data'!#REF!="No Data",1,IF(#REF!&lt;&gt;"",1,0))</f>
        <v>#REF!</v>
      </c>
      <c r="AQ21" s="213" t="e">
        <f>IF('Crisis Indicator Data'!#REF!="No Data",1,IF(#REF!&lt;&gt;"",1,0))</f>
        <v>#REF!</v>
      </c>
      <c r="AR21" s="213" t="e">
        <f>IF('Crisis Indicator Data'!#REF!="No Data",1,IF(#REF!&lt;&gt;"",1,0))</f>
        <v>#REF!</v>
      </c>
      <c r="AS21" s="213" t="e">
        <f>IF('Crisis Indicator Data'!#REF!="No Data",1,IF(#REF!&lt;&gt;"",1,0))</f>
        <v>#REF!</v>
      </c>
      <c r="AT21" s="213" t="e">
        <f>IF('Crisis Indicator Data'!#REF!="No Data",1,IF(#REF!&lt;&gt;"",1,0))</f>
        <v>#REF!</v>
      </c>
      <c r="AU21" s="213" t="e">
        <f>IF('Crisis Indicator Data'!#REF!="No Data",1,IF(#REF!&lt;&gt;"",1,0))</f>
        <v>#REF!</v>
      </c>
      <c r="AV21" s="213" t="e">
        <f>IF('Crisis Indicator Data'!#REF!="No Data",1,IF(#REF!&lt;&gt;"",1,0))</f>
        <v>#REF!</v>
      </c>
      <c r="AW21" s="213" t="e">
        <f>IF('Crisis Indicator Data'!#REF!="No Data",1,IF(#REF!&lt;&gt;"",1,0))</f>
        <v>#REF!</v>
      </c>
      <c r="AX21" s="213" t="e">
        <f>IF('Crisis Indicator Data'!#REF!="No Data",1,IF(#REF!&lt;&gt;"",1,0))</f>
        <v>#REF!</v>
      </c>
      <c r="AY21" s="213" t="e">
        <f>IF('Crisis Indicator Data'!#REF!="No Data",1,IF(#REF!&lt;&gt;"",1,0))</f>
        <v>#REF!</v>
      </c>
      <c r="AZ21" s="213" t="e">
        <f>IF('Crisis Indicator Data'!#REF!="No Data",1,IF(#REF!&lt;&gt;"",1,0))</f>
        <v>#REF!</v>
      </c>
      <c r="BA21" t="e">
        <f t="shared" si="0"/>
        <v>#REF!</v>
      </c>
      <c r="BB21" s="22" t="e">
        <f t="shared" si="1"/>
        <v>#REF!</v>
      </c>
    </row>
    <row r="22" spans="1:54" x14ac:dyDescent="0.35">
      <c r="A22" t="s">
        <v>8251</v>
      </c>
      <c r="B22" s="213" t="e">
        <f>IF('Crisis Indicator Data'!#REF!="No Data",1,IF(#REF!&lt;&gt;"",1,0))</f>
        <v>#REF!</v>
      </c>
      <c r="C22" s="213" t="e">
        <f>IF('Crisis Indicator Data'!#REF!="No Data",1,IF(#REF!&lt;&gt;"",1,0))</f>
        <v>#REF!</v>
      </c>
      <c r="D22" s="213" t="e">
        <f>IF('Crisis Indicator Data'!#REF!="No Data",1,IF(#REF!&lt;&gt;"",1,0))</f>
        <v>#REF!</v>
      </c>
      <c r="E22" s="213" t="e">
        <f>IF('Crisis Indicator Data'!#REF!="No Data",1,IF(#REF!&lt;&gt;"",1,0))</f>
        <v>#REF!</v>
      </c>
      <c r="F22" s="213" t="e">
        <f>IF('Crisis Indicator Data'!#REF!="No Data",1,IF(#REF!&lt;&gt;"",1,0))</f>
        <v>#REF!</v>
      </c>
      <c r="G22" s="213" t="e">
        <f>IF('Crisis Indicator Data'!#REF!="No Data",1,IF(#REF!&lt;&gt;"",1,0))</f>
        <v>#REF!</v>
      </c>
      <c r="H22" s="213" t="e">
        <f>IF('Crisis Indicator Data'!#REF!="No Data",1,IF(#REF!&lt;&gt;"",1,0))</f>
        <v>#REF!</v>
      </c>
      <c r="I22" s="213" t="e">
        <f>IF('Crisis Indicator Data'!#REF!="No Data",1,IF(#REF!&lt;&gt;"",1,0))</f>
        <v>#REF!</v>
      </c>
      <c r="J22" s="213" t="e">
        <f>IF('Crisis Indicator Data'!#REF!="No Data",1,IF(#REF!&lt;&gt;"",1,0))</f>
        <v>#REF!</v>
      </c>
      <c r="K22" s="213" t="e">
        <f>IF('Crisis Indicator Data'!#REF!="No Data",1,IF(#REF!&lt;&gt;"",1,0))</f>
        <v>#REF!</v>
      </c>
      <c r="L22" s="213" t="e">
        <f>IF('Crisis Indicator Data'!#REF!="No Data",1,IF(#REF!&lt;&gt;"",1,0))</f>
        <v>#REF!</v>
      </c>
      <c r="M22" s="213" t="e">
        <f>IF('Crisis Indicator Data'!#REF!="No Data",1,IF(#REF!&lt;&gt;"",1,0))</f>
        <v>#REF!</v>
      </c>
      <c r="N22" s="213" t="e">
        <f>IF('Crisis Indicator Data'!#REF!="No Data",1,IF(#REF!&lt;&gt;"",1,0))</f>
        <v>#REF!</v>
      </c>
      <c r="O22" s="213" t="e">
        <f>IF('Crisis Indicator Data'!#REF!="No Data",1,IF(#REF!&lt;&gt;"",1,0))</f>
        <v>#REF!</v>
      </c>
      <c r="P22" s="213" t="e">
        <f>IF('Crisis Indicator Data'!#REF!="No Data",1,IF(#REF!&lt;&gt;"",1,0))</f>
        <v>#REF!</v>
      </c>
      <c r="Q22" s="213" t="e">
        <f>IF('Crisis Indicator Data'!#REF!="No Data",1,IF(#REF!&lt;&gt;"",1,0))</f>
        <v>#REF!</v>
      </c>
      <c r="R22" s="213" t="e">
        <f>IF('Crisis Indicator Data'!#REF!="No Data",1,IF(#REF!&lt;&gt;"",1,0))</f>
        <v>#REF!</v>
      </c>
      <c r="S22" s="213" t="e">
        <f>IF('Crisis Indicator Data'!#REF!="No Data",1,IF(#REF!&lt;&gt;"",1,0))</f>
        <v>#REF!</v>
      </c>
      <c r="T22" s="213" t="e">
        <f>IF('Crisis Indicator Data'!#REF!="No Data",1,IF(#REF!&lt;&gt;"",1,0))</f>
        <v>#REF!</v>
      </c>
      <c r="U22" s="213" t="e">
        <f>IF('Crisis Indicator Data'!#REF!="No Data",1,IF(#REF!&lt;&gt;"",1,0))</f>
        <v>#REF!</v>
      </c>
      <c r="V22" s="213" t="e">
        <f>IF('Crisis Indicator Data'!#REF!="No Data",1,IF(#REF!&lt;&gt;"",1,0))</f>
        <v>#REF!</v>
      </c>
      <c r="W22" s="213" t="e">
        <f>IF('Crisis Indicator Data'!#REF!="No Data",1,IF(#REF!&lt;&gt;"",1,0))</f>
        <v>#REF!</v>
      </c>
      <c r="X22" s="213" t="e">
        <f>IF('Crisis Indicator Data'!#REF!="No Data",1,IF(#REF!&lt;&gt;"",1,0))</f>
        <v>#REF!</v>
      </c>
      <c r="Y22" s="213" t="e">
        <f>IF('Crisis Indicator Data'!#REF!="No Data",1,IF(#REF!&lt;&gt;"",1,0))</f>
        <v>#REF!</v>
      </c>
      <c r="Z22" s="213" t="e">
        <f>IF('Crisis Indicator Data'!#REF!="No Data",1,IF(#REF!&lt;&gt;"",1,0))</f>
        <v>#REF!</v>
      </c>
      <c r="AA22" s="213" t="e">
        <f>IF('Crisis Indicator Data'!#REF!="No Data",1,IF(#REF!&lt;&gt;"",1,0))</f>
        <v>#REF!</v>
      </c>
      <c r="AB22" s="213" t="e">
        <f>IF('Crisis Indicator Data'!#REF!="No Data",1,IF(#REF!&lt;&gt;"",1,0))</f>
        <v>#REF!</v>
      </c>
      <c r="AC22" s="213" t="e">
        <f>IF('Crisis Indicator Data'!#REF!="No Data",1,IF(#REF!&lt;&gt;"",1,0))</f>
        <v>#REF!</v>
      </c>
      <c r="AD22" s="213" t="e">
        <f>IF('Crisis Indicator Data'!#REF!="No Data",1,IF(#REF!&lt;&gt;"",1,0))</f>
        <v>#REF!</v>
      </c>
      <c r="AE22" s="213" t="e">
        <f>IF('Crisis Indicator Data'!#REF!="No Data",1,IF(#REF!&lt;&gt;"",1,0))</f>
        <v>#REF!</v>
      </c>
      <c r="AF22" s="213" t="e">
        <f>IF('Crisis Indicator Data'!#REF!="No Data",1,IF(#REF!&lt;&gt;"",1,0))</f>
        <v>#REF!</v>
      </c>
      <c r="AG22" s="213" t="e">
        <f>IF('Crisis Indicator Data'!#REF!="No Data",1,IF(#REF!&lt;&gt;"",1,0))</f>
        <v>#REF!</v>
      </c>
      <c r="AH22" s="213" t="e">
        <f>IF('Crisis Indicator Data'!#REF!="No Data",1,IF(#REF!&lt;&gt;"",1,0))</f>
        <v>#REF!</v>
      </c>
      <c r="AI22" s="213" t="e">
        <f>IF('Crisis Indicator Data'!#REF!="No Data",1,IF(#REF!&lt;&gt;"",1,0))</f>
        <v>#REF!</v>
      </c>
      <c r="AJ22" s="213" t="e">
        <f>IF('Crisis Indicator Data'!#REF!="No Data",1,IF(#REF!&lt;&gt;"",1,0))</f>
        <v>#REF!</v>
      </c>
      <c r="AK22" s="213" t="e">
        <f>IF('Crisis Indicator Data'!#REF!="No Data",1,IF(#REF!&lt;&gt;"",1,0))</f>
        <v>#REF!</v>
      </c>
      <c r="AL22" s="213" t="e">
        <f>IF('Crisis Indicator Data'!#REF!="No Data",1,IF(#REF!&lt;&gt;"",1,0))</f>
        <v>#REF!</v>
      </c>
      <c r="AM22" s="213" t="e">
        <f>IF('Crisis Indicator Data'!#REF!="No Data",1,IF(#REF!&lt;&gt;"",1,0))</f>
        <v>#REF!</v>
      </c>
      <c r="AN22" s="213" t="e">
        <f>IF('Crisis Indicator Data'!#REF!="No Data",1,IF(#REF!&lt;&gt;"",1,0))</f>
        <v>#REF!</v>
      </c>
      <c r="AO22" s="213" t="e">
        <f>IF('Crisis Indicator Data'!#REF!="No Data",1,IF(#REF!&lt;&gt;"",1,0))</f>
        <v>#REF!</v>
      </c>
      <c r="AP22" s="213" t="e">
        <f>IF('Crisis Indicator Data'!#REF!="No Data",1,IF(#REF!&lt;&gt;"",1,0))</f>
        <v>#REF!</v>
      </c>
      <c r="AQ22" s="213" t="e">
        <f>IF('Crisis Indicator Data'!#REF!="No Data",1,IF(#REF!&lt;&gt;"",1,0))</f>
        <v>#REF!</v>
      </c>
      <c r="AR22" s="213" t="e">
        <f>IF('Crisis Indicator Data'!#REF!="No Data",1,IF(#REF!&lt;&gt;"",1,0))</f>
        <v>#REF!</v>
      </c>
      <c r="AS22" s="213" t="e">
        <f>IF('Crisis Indicator Data'!#REF!="No Data",1,IF(#REF!&lt;&gt;"",1,0))</f>
        <v>#REF!</v>
      </c>
      <c r="AT22" s="213" t="e">
        <f>IF('Crisis Indicator Data'!#REF!="No Data",1,IF(#REF!&lt;&gt;"",1,0))</f>
        <v>#REF!</v>
      </c>
      <c r="AU22" s="213" t="e">
        <f>IF('Crisis Indicator Data'!#REF!="No Data",1,IF(#REF!&lt;&gt;"",1,0))</f>
        <v>#REF!</v>
      </c>
      <c r="AV22" s="213" t="e">
        <f>IF('Crisis Indicator Data'!#REF!="No Data",1,IF(#REF!&lt;&gt;"",1,0))</f>
        <v>#REF!</v>
      </c>
      <c r="AW22" s="213" t="e">
        <f>IF('Crisis Indicator Data'!#REF!="No Data",1,IF(#REF!&lt;&gt;"",1,0))</f>
        <v>#REF!</v>
      </c>
      <c r="AX22" s="213" t="e">
        <f>IF('Crisis Indicator Data'!#REF!="No Data",1,IF(#REF!&lt;&gt;"",1,0))</f>
        <v>#REF!</v>
      </c>
      <c r="AY22" s="213" t="e">
        <f>IF('Crisis Indicator Data'!#REF!="No Data",1,IF(#REF!&lt;&gt;"",1,0))</f>
        <v>#REF!</v>
      </c>
      <c r="AZ22" s="213" t="e">
        <f>IF('Crisis Indicator Data'!#REF!="No Data",1,IF(#REF!&lt;&gt;"",1,0))</f>
        <v>#REF!</v>
      </c>
      <c r="BA22" t="e">
        <f t="shared" si="0"/>
        <v>#REF!</v>
      </c>
      <c r="BB22" s="22" t="e">
        <f t="shared" si="1"/>
        <v>#REF!</v>
      </c>
    </row>
    <row r="23" spans="1:54" x14ac:dyDescent="0.35">
      <c r="A23" t="s">
        <v>8266</v>
      </c>
      <c r="B23" s="213" t="e">
        <f>IF('Crisis Indicator Data'!#REF!="No Data",1,IF(#REF!&lt;&gt;"",1,0))</f>
        <v>#REF!</v>
      </c>
      <c r="C23" s="213" t="e">
        <f>IF('Crisis Indicator Data'!#REF!="No Data",1,IF(#REF!&lt;&gt;"",1,0))</f>
        <v>#REF!</v>
      </c>
      <c r="D23" s="213" t="e">
        <f>IF('Crisis Indicator Data'!#REF!="No Data",1,IF(#REF!&lt;&gt;"",1,0))</f>
        <v>#REF!</v>
      </c>
      <c r="E23" s="213" t="e">
        <f>IF('Crisis Indicator Data'!#REF!="No Data",1,IF(#REF!&lt;&gt;"",1,0))</f>
        <v>#REF!</v>
      </c>
      <c r="F23" s="213" t="e">
        <f>IF('Crisis Indicator Data'!#REF!="No Data",1,IF(#REF!&lt;&gt;"",1,0))</f>
        <v>#REF!</v>
      </c>
      <c r="G23" s="213" t="e">
        <f>IF('Crisis Indicator Data'!#REF!="No Data",1,IF(#REF!&lt;&gt;"",1,0))</f>
        <v>#REF!</v>
      </c>
      <c r="H23" s="213" t="e">
        <f>IF('Crisis Indicator Data'!#REF!="No Data",1,IF(#REF!&lt;&gt;"",1,0))</f>
        <v>#REF!</v>
      </c>
      <c r="I23" s="213" t="e">
        <f>IF('Crisis Indicator Data'!#REF!="No Data",1,IF(#REF!&lt;&gt;"",1,0))</f>
        <v>#REF!</v>
      </c>
      <c r="J23" s="213" t="e">
        <f>IF('Crisis Indicator Data'!#REF!="No Data",1,IF(#REF!&lt;&gt;"",1,0))</f>
        <v>#REF!</v>
      </c>
      <c r="K23" s="213" t="e">
        <f>IF('Crisis Indicator Data'!#REF!="No Data",1,IF(#REF!&lt;&gt;"",1,0))</f>
        <v>#REF!</v>
      </c>
      <c r="L23" s="213" t="e">
        <f>IF('Crisis Indicator Data'!#REF!="No Data",1,IF(#REF!&lt;&gt;"",1,0))</f>
        <v>#REF!</v>
      </c>
      <c r="M23" s="213" t="e">
        <f>IF('Crisis Indicator Data'!#REF!="No Data",1,IF(#REF!&lt;&gt;"",1,0))</f>
        <v>#REF!</v>
      </c>
      <c r="N23" s="213" t="e">
        <f>IF('Crisis Indicator Data'!#REF!="No Data",1,IF(#REF!&lt;&gt;"",1,0))</f>
        <v>#REF!</v>
      </c>
      <c r="O23" s="213" t="e">
        <f>IF('Crisis Indicator Data'!#REF!="No Data",1,IF(#REF!&lt;&gt;"",1,0))</f>
        <v>#REF!</v>
      </c>
      <c r="P23" s="213" t="e">
        <f>IF('Crisis Indicator Data'!#REF!="No Data",1,IF(#REF!&lt;&gt;"",1,0))</f>
        <v>#REF!</v>
      </c>
      <c r="Q23" s="213" t="e">
        <f>IF('Crisis Indicator Data'!#REF!="No Data",1,IF(#REF!&lt;&gt;"",1,0))</f>
        <v>#REF!</v>
      </c>
      <c r="R23" s="213" t="e">
        <f>IF('Crisis Indicator Data'!#REF!="No Data",1,IF(#REF!&lt;&gt;"",1,0))</f>
        <v>#REF!</v>
      </c>
      <c r="S23" s="213" t="e">
        <f>IF('Crisis Indicator Data'!#REF!="No Data",1,IF(#REF!&lt;&gt;"",1,0))</f>
        <v>#REF!</v>
      </c>
      <c r="T23" s="213" t="e">
        <f>IF('Crisis Indicator Data'!#REF!="No Data",1,IF(#REF!&lt;&gt;"",1,0))</f>
        <v>#REF!</v>
      </c>
      <c r="U23" s="213" t="e">
        <f>IF('Crisis Indicator Data'!#REF!="No Data",1,IF(#REF!&lt;&gt;"",1,0))</f>
        <v>#REF!</v>
      </c>
      <c r="V23" s="213" t="e">
        <f>IF('Crisis Indicator Data'!#REF!="No Data",1,IF(#REF!&lt;&gt;"",1,0))</f>
        <v>#REF!</v>
      </c>
      <c r="W23" s="213" t="e">
        <f>IF('Crisis Indicator Data'!#REF!="No Data",1,IF(#REF!&lt;&gt;"",1,0))</f>
        <v>#REF!</v>
      </c>
      <c r="X23" s="213" t="e">
        <f>IF('Crisis Indicator Data'!#REF!="No Data",1,IF(#REF!&lt;&gt;"",1,0))</f>
        <v>#REF!</v>
      </c>
      <c r="Y23" s="213" t="e">
        <f>IF('Crisis Indicator Data'!#REF!="No Data",1,IF(#REF!&lt;&gt;"",1,0))</f>
        <v>#REF!</v>
      </c>
      <c r="Z23" s="213" t="e">
        <f>IF('Crisis Indicator Data'!#REF!="No Data",1,IF(#REF!&lt;&gt;"",1,0))</f>
        <v>#REF!</v>
      </c>
      <c r="AA23" s="213" t="e">
        <f>IF('Crisis Indicator Data'!#REF!="No Data",1,IF(#REF!&lt;&gt;"",1,0))</f>
        <v>#REF!</v>
      </c>
      <c r="AB23" s="213" t="e">
        <f>IF('Crisis Indicator Data'!#REF!="No Data",1,IF(#REF!&lt;&gt;"",1,0))</f>
        <v>#REF!</v>
      </c>
      <c r="AC23" s="213" t="e">
        <f>IF('Crisis Indicator Data'!#REF!="No Data",1,IF(#REF!&lt;&gt;"",1,0))</f>
        <v>#REF!</v>
      </c>
      <c r="AD23" s="213" t="e">
        <f>IF('Crisis Indicator Data'!#REF!="No Data",1,IF(#REF!&lt;&gt;"",1,0))</f>
        <v>#REF!</v>
      </c>
      <c r="AE23" s="213" t="e">
        <f>IF('Crisis Indicator Data'!#REF!="No Data",1,IF(#REF!&lt;&gt;"",1,0))</f>
        <v>#REF!</v>
      </c>
      <c r="AF23" s="213" t="e">
        <f>IF('Crisis Indicator Data'!#REF!="No Data",1,IF(#REF!&lt;&gt;"",1,0))</f>
        <v>#REF!</v>
      </c>
      <c r="AG23" s="213" t="e">
        <f>IF('Crisis Indicator Data'!#REF!="No Data",1,IF(#REF!&lt;&gt;"",1,0))</f>
        <v>#REF!</v>
      </c>
      <c r="AH23" s="213" t="e">
        <f>IF('Crisis Indicator Data'!#REF!="No Data",1,IF(#REF!&lt;&gt;"",1,0))</f>
        <v>#REF!</v>
      </c>
      <c r="AI23" s="213" t="e">
        <f>IF('Crisis Indicator Data'!#REF!="No Data",1,IF(#REF!&lt;&gt;"",1,0))</f>
        <v>#REF!</v>
      </c>
      <c r="AJ23" s="213" t="e">
        <f>IF('Crisis Indicator Data'!#REF!="No Data",1,IF(#REF!&lt;&gt;"",1,0))</f>
        <v>#REF!</v>
      </c>
      <c r="AK23" s="213" t="e">
        <f>IF('Crisis Indicator Data'!#REF!="No Data",1,IF(#REF!&lt;&gt;"",1,0))</f>
        <v>#REF!</v>
      </c>
      <c r="AL23" s="213" t="e">
        <f>IF('Crisis Indicator Data'!#REF!="No Data",1,IF(#REF!&lt;&gt;"",1,0))</f>
        <v>#REF!</v>
      </c>
      <c r="AM23" s="213" t="e">
        <f>IF('Crisis Indicator Data'!#REF!="No Data",1,IF(#REF!&lt;&gt;"",1,0))</f>
        <v>#REF!</v>
      </c>
      <c r="AN23" s="213" t="e">
        <f>IF('Crisis Indicator Data'!#REF!="No Data",1,IF(#REF!&lt;&gt;"",1,0))</f>
        <v>#REF!</v>
      </c>
      <c r="AO23" s="213" t="e">
        <f>IF('Crisis Indicator Data'!#REF!="No Data",1,IF(#REF!&lt;&gt;"",1,0))</f>
        <v>#REF!</v>
      </c>
      <c r="AP23" s="213" t="e">
        <f>IF('Crisis Indicator Data'!#REF!="No Data",1,IF(#REF!&lt;&gt;"",1,0))</f>
        <v>#REF!</v>
      </c>
      <c r="AQ23" s="213" t="e">
        <f>IF('Crisis Indicator Data'!#REF!="No Data",1,IF(#REF!&lt;&gt;"",1,0))</f>
        <v>#REF!</v>
      </c>
      <c r="AR23" s="213" t="e">
        <f>IF('Crisis Indicator Data'!#REF!="No Data",1,IF(#REF!&lt;&gt;"",1,0))</f>
        <v>#REF!</v>
      </c>
      <c r="AS23" s="213" t="e">
        <f>IF('Crisis Indicator Data'!#REF!="No Data",1,IF(#REF!&lt;&gt;"",1,0))</f>
        <v>#REF!</v>
      </c>
      <c r="AT23" s="213" t="e">
        <f>IF('Crisis Indicator Data'!#REF!="No Data",1,IF(#REF!&lt;&gt;"",1,0))</f>
        <v>#REF!</v>
      </c>
      <c r="AU23" s="213" t="e">
        <f>IF('Crisis Indicator Data'!#REF!="No Data",1,IF(#REF!&lt;&gt;"",1,0))</f>
        <v>#REF!</v>
      </c>
      <c r="AV23" s="213" t="e">
        <f>IF('Crisis Indicator Data'!#REF!="No Data",1,IF(#REF!&lt;&gt;"",1,0))</f>
        <v>#REF!</v>
      </c>
      <c r="AW23" s="213" t="e">
        <f>IF('Crisis Indicator Data'!#REF!="No Data",1,IF(#REF!&lt;&gt;"",1,0))</f>
        <v>#REF!</v>
      </c>
      <c r="AX23" s="213" t="e">
        <f>IF('Crisis Indicator Data'!#REF!="No Data",1,IF(#REF!&lt;&gt;"",1,0))</f>
        <v>#REF!</v>
      </c>
      <c r="AY23" s="213" t="e">
        <f>IF('Crisis Indicator Data'!#REF!="No Data",1,IF(#REF!&lt;&gt;"",1,0))</f>
        <v>#REF!</v>
      </c>
      <c r="AZ23" s="213" t="e">
        <f>IF('Crisis Indicator Data'!#REF!="No Data",1,IF(#REF!&lt;&gt;"",1,0))</f>
        <v>#REF!</v>
      </c>
      <c r="BA23" t="e">
        <f t="shared" si="0"/>
        <v>#REF!</v>
      </c>
      <c r="BB23" s="22" t="e">
        <f t="shared" si="1"/>
        <v>#REF!</v>
      </c>
    </row>
    <row r="24" spans="1:54" x14ac:dyDescent="0.35">
      <c r="A24" t="s">
        <v>8258</v>
      </c>
      <c r="B24" s="213" t="e">
        <f>IF('Crisis Indicator Data'!#REF!="No Data",1,IF(#REF!&lt;&gt;"",1,0))</f>
        <v>#REF!</v>
      </c>
      <c r="C24" s="213" t="e">
        <f>IF('Crisis Indicator Data'!#REF!="No Data",1,IF(#REF!&lt;&gt;"",1,0))</f>
        <v>#REF!</v>
      </c>
      <c r="D24" s="213" t="e">
        <f>IF('Crisis Indicator Data'!#REF!="No Data",1,IF(#REF!&lt;&gt;"",1,0))</f>
        <v>#REF!</v>
      </c>
      <c r="E24" s="213" t="e">
        <f>IF('Crisis Indicator Data'!#REF!="No Data",1,IF(#REF!&lt;&gt;"",1,0))</f>
        <v>#REF!</v>
      </c>
      <c r="F24" s="213" t="e">
        <f>IF('Crisis Indicator Data'!#REF!="No Data",1,IF(#REF!&lt;&gt;"",1,0))</f>
        <v>#REF!</v>
      </c>
      <c r="G24" s="213" t="e">
        <f>IF('Crisis Indicator Data'!#REF!="No Data",1,IF(#REF!&lt;&gt;"",1,0))</f>
        <v>#REF!</v>
      </c>
      <c r="H24" s="213" t="e">
        <f>IF('Crisis Indicator Data'!#REF!="No Data",1,IF(#REF!&lt;&gt;"",1,0))</f>
        <v>#REF!</v>
      </c>
      <c r="I24" s="213" t="e">
        <f>IF('Crisis Indicator Data'!#REF!="No Data",1,IF(#REF!&lt;&gt;"",1,0))</f>
        <v>#REF!</v>
      </c>
      <c r="J24" s="213" t="e">
        <f>IF('Crisis Indicator Data'!#REF!="No Data",1,IF(#REF!&lt;&gt;"",1,0))</f>
        <v>#REF!</v>
      </c>
      <c r="K24" s="213" t="e">
        <f>IF('Crisis Indicator Data'!#REF!="No Data",1,IF(#REF!&lt;&gt;"",1,0))</f>
        <v>#REF!</v>
      </c>
      <c r="L24" s="213" t="e">
        <f>IF('Crisis Indicator Data'!#REF!="No Data",1,IF(#REF!&lt;&gt;"",1,0))</f>
        <v>#REF!</v>
      </c>
      <c r="M24" s="213" t="e">
        <f>IF('Crisis Indicator Data'!#REF!="No Data",1,IF(#REF!&lt;&gt;"",1,0))</f>
        <v>#REF!</v>
      </c>
      <c r="N24" s="213" t="e">
        <f>IF('Crisis Indicator Data'!#REF!="No Data",1,IF(#REF!&lt;&gt;"",1,0))</f>
        <v>#REF!</v>
      </c>
      <c r="O24" s="213" t="e">
        <f>IF('Crisis Indicator Data'!#REF!="No Data",1,IF(#REF!&lt;&gt;"",1,0))</f>
        <v>#REF!</v>
      </c>
      <c r="P24" s="213" t="e">
        <f>IF('Crisis Indicator Data'!#REF!="No Data",1,IF(#REF!&lt;&gt;"",1,0))</f>
        <v>#REF!</v>
      </c>
      <c r="Q24" s="213" t="e">
        <f>IF('Crisis Indicator Data'!#REF!="No Data",1,IF(#REF!&lt;&gt;"",1,0))</f>
        <v>#REF!</v>
      </c>
      <c r="R24" s="213" t="e">
        <f>IF('Crisis Indicator Data'!#REF!="No Data",1,IF(#REF!&lt;&gt;"",1,0))</f>
        <v>#REF!</v>
      </c>
      <c r="S24" s="213" t="e">
        <f>IF('Crisis Indicator Data'!#REF!="No Data",1,IF(#REF!&lt;&gt;"",1,0))</f>
        <v>#REF!</v>
      </c>
      <c r="T24" s="213" t="e">
        <f>IF('Crisis Indicator Data'!#REF!="No Data",1,IF(#REF!&lt;&gt;"",1,0))</f>
        <v>#REF!</v>
      </c>
      <c r="U24" s="213" t="e">
        <f>IF('Crisis Indicator Data'!#REF!="No Data",1,IF(#REF!&lt;&gt;"",1,0))</f>
        <v>#REF!</v>
      </c>
      <c r="V24" s="213" t="e">
        <f>IF('Crisis Indicator Data'!#REF!="No Data",1,IF(#REF!&lt;&gt;"",1,0))</f>
        <v>#REF!</v>
      </c>
      <c r="W24" s="213" t="e">
        <f>IF('Crisis Indicator Data'!#REF!="No Data",1,IF(#REF!&lt;&gt;"",1,0))</f>
        <v>#REF!</v>
      </c>
      <c r="X24" s="213" t="e">
        <f>IF('Crisis Indicator Data'!#REF!="No Data",1,IF(#REF!&lt;&gt;"",1,0))</f>
        <v>#REF!</v>
      </c>
      <c r="Y24" s="213" t="e">
        <f>IF('Crisis Indicator Data'!#REF!="No Data",1,IF(#REF!&lt;&gt;"",1,0))</f>
        <v>#REF!</v>
      </c>
      <c r="Z24" s="213" t="e">
        <f>IF('Crisis Indicator Data'!#REF!="No Data",1,IF(#REF!&lt;&gt;"",1,0))</f>
        <v>#REF!</v>
      </c>
      <c r="AA24" s="213" t="e">
        <f>IF('Crisis Indicator Data'!#REF!="No Data",1,IF(#REF!&lt;&gt;"",1,0))</f>
        <v>#REF!</v>
      </c>
      <c r="AB24" s="213" t="e">
        <f>IF('Crisis Indicator Data'!#REF!="No Data",1,IF(#REF!&lt;&gt;"",1,0))</f>
        <v>#REF!</v>
      </c>
      <c r="AC24" s="213" t="e">
        <f>IF('Crisis Indicator Data'!#REF!="No Data",1,IF(#REF!&lt;&gt;"",1,0))</f>
        <v>#REF!</v>
      </c>
      <c r="AD24" s="213" t="e">
        <f>IF('Crisis Indicator Data'!#REF!="No Data",1,IF(#REF!&lt;&gt;"",1,0))</f>
        <v>#REF!</v>
      </c>
      <c r="AE24" s="213" t="e">
        <f>IF('Crisis Indicator Data'!#REF!="No Data",1,IF(#REF!&lt;&gt;"",1,0))</f>
        <v>#REF!</v>
      </c>
      <c r="AF24" s="213" t="e">
        <f>IF('Crisis Indicator Data'!#REF!="No Data",1,IF(#REF!&lt;&gt;"",1,0))</f>
        <v>#REF!</v>
      </c>
      <c r="AG24" s="213" t="e">
        <f>IF('Crisis Indicator Data'!#REF!="No Data",1,IF(#REF!&lt;&gt;"",1,0))</f>
        <v>#REF!</v>
      </c>
      <c r="AH24" s="213" t="e">
        <f>IF('Crisis Indicator Data'!#REF!="No Data",1,IF(#REF!&lt;&gt;"",1,0))</f>
        <v>#REF!</v>
      </c>
      <c r="AI24" s="213" t="e">
        <f>IF('Crisis Indicator Data'!#REF!="No Data",1,IF(#REF!&lt;&gt;"",1,0))</f>
        <v>#REF!</v>
      </c>
      <c r="AJ24" s="213" t="e">
        <f>IF('Crisis Indicator Data'!#REF!="No Data",1,IF(#REF!&lt;&gt;"",1,0))</f>
        <v>#REF!</v>
      </c>
      <c r="AK24" s="213" t="e">
        <f>IF('Crisis Indicator Data'!#REF!="No Data",1,IF(#REF!&lt;&gt;"",1,0))</f>
        <v>#REF!</v>
      </c>
      <c r="AL24" s="213" t="e">
        <f>IF('Crisis Indicator Data'!#REF!="No Data",1,IF(#REF!&lt;&gt;"",1,0))</f>
        <v>#REF!</v>
      </c>
      <c r="AM24" s="213" t="e">
        <f>IF('Crisis Indicator Data'!#REF!="No Data",1,IF(#REF!&lt;&gt;"",1,0))</f>
        <v>#REF!</v>
      </c>
      <c r="AN24" s="213" t="e">
        <f>IF('Crisis Indicator Data'!#REF!="No Data",1,IF(#REF!&lt;&gt;"",1,0))</f>
        <v>#REF!</v>
      </c>
      <c r="AO24" s="213" t="e">
        <f>IF('Crisis Indicator Data'!#REF!="No Data",1,IF(#REF!&lt;&gt;"",1,0))</f>
        <v>#REF!</v>
      </c>
      <c r="AP24" s="213" t="e">
        <f>IF('Crisis Indicator Data'!#REF!="No Data",1,IF(#REF!&lt;&gt;"",1,0))</f>
        <v>#REF!</v>
      </c>
      <c r="AQ24" s="213" t="e">
        <f>IF('Crisis Indicator Data'!#REF!="No Data",1,IF(#REF!&lt;&gt;"",1,0))</f>
        <v>#REF!</v>
      </c>
      <c r="AR24" s="213" t="e">
        <f>IF('Crisis Indicator Data'!#REF!="No Data",1,IF(#REF!&lt;&gt;"",1,0))</f>
        <v>#REF!</v>
      </c>
      <c r="AS24" s="213" t="e">
        <f>IF('Crisis Indicator Data'!#REF!="No Data",1,IF(#REF!&lt;&gt;"",1,0))</f>
        <v>#REF!</v>
      </c>
      <c r="AT24" s="213" t="e">
        <f>IF('Crisis Indicator Data'!#REF!="No Data",1,IF(#REF!&lt;&gt;"",1,0))</f>
        <v>#REF!</v>
      </c>
      <c r="AU24" s="213" t="e">
        <f>IF('Crisis Indicator Data'!#REF!="No Data",1,IF(#REF!&lt;&gt;"",1,0))</f>
        <v>#REF!</v>
      </c>
      <c r="AV24" s="213" t="e">
        <f>IF('Crisis Indicator Data'!#REF!="No Data",1,IF(#REF!&lt;&gt;"",1,0))</f>
        <v>#REF!</v>
      </c>
      <c r="AW24" s="213" t="e">
        <f>IF('Crisis Indicator Data'!#REF!="No Data",1,IF(#REF!&lt;&gt;"",1,0))</f>
        <v>#REF!</v>
      </c>
      <c r="AX24" s="213" t="e">
        <f>IF('Crisis Indicator Data'!#REF!="No Data",1,IF(#REF!&lt;&gt;"",1,0))</f>
        <v>#REF!</v>
      </c>
      <c r="AY24" s="213" t="e">
        <f>IF('Crisis Indicator Data'!#REF!="No Data",1,IF(#REF!&lt;&gt;"",1,0))</f>
        <v>#REF!</v>
      </c>
      <c r="AZ24" s="213" t="e">
        <f>IF('Crisis Indicator Data'!#REF!="No Data",1,IF(#REF!&lt;&gt;"",1,0))</f>
        <v>#REF!</v>
      </c>
      <c r="BA24" t="e">
        <f t="shared" si="0"/>
        <v>#REF!</v>
      </c>
      <c r="BB24" s="22" t="e">
        <f t="shared" si="1"/>
        <v>#REF!</v>
      </c>
    </row>
    <row r="25" spans="1:54" x14ac:dyDescent="0.35">
      <c r="A25" t="s">
        <v>8262</v>
      </c>
      <c r="B25" s="213" t="e">
        <f>IF('Crisis Indicator Data'!#REF!="No Data",1,IF(#REF!&lt;&gt;"",1,0))</f>
        <v>#REF!</v>
      </c>
      <c r="C25" s="213" t="e">
        <f>IF('Crisis Indicator Data'!#REF!="No Data",1,IF(#REF!&lt;&gt;"",1,0))</f>
        <v>#REF!</v>
      </c>
      <c r="D25" s="213" t="e">
        <f>IF('Crisis Indicator Data'!#REF!="No Data",1,IF(#REF!&lt;&gt;"",1,0))</f>
        <v>#REF!</v>
      </c>
      <c r="E25" s="213" t="e">
        <f>IF('Crisis Indicator Data'!#REF!="No Data",1,IF(#REF!&lt;&gt;"",1,0))</f>
        <v>#REF!</v>
      </c>
      <c r="F25" s="213" t="e">
        <f>IF('Crisis Indicator Data'!#REF!="No Data",1,IF(#REF!&lt;&gt;"",1,0))</f>
        <v>#REF!</v>
      </c>
      <c r="G25" s="213" t="e">
        <f>IF('Crisis Indicator Data'!#REF!="No Data",1,IF(#REF!&lt;&gt;"",1,0))</f>
        <v>#REF!</v>
      </c>
      <c r="H25" s="213" t="e">
        <f>IF('Crisis Indicator Data'!#REF!="No Data",1,IF(#REF!&lt;&gt;"",1,0))</f>
        <v>#REF!</v>
      </c>
      <c r="I25" s="213" t="e">
        <f>IF('Crisis Indicator Data'!#REF!="No Data",1,IF(#REF!&lt;&gt;"",1,0))</f>
        <v>#REF!</v>
      </c>
      <c r="J25" s="213" t="e">
        <f>IF('Crisis Indicator Data'!#REF!="No Data",1,IF(#REF!&lt;&gt;"",1,0))</f>
        <v>#REF!</v>
      </c>
      <c r="K25" s="213" t="e">
        <f>IF('Crisis Indicator Data'!#REF!="No Data",1,IF(#REF!&lt;&gt;"",1,0))</f>
        <v>#REF!</v>
      </c>
      <c r="L25" s="213" t="e">
        <f>IF('Crisis Indicator Data'!#REF!="No Data",1,IF(#REF!&lt;&gt;"",1,0))</f>
        <v>#REF!</v>
      </c>
      <c r="M25" s="213" t="e">
        <f>IF('Crisis Indicator Data'!#REF!="No Data",1,IF(#REF!&lt;&gt;"",1,0))</f>
        <v>#REF!</v>
      </c>
      <c r="N25" s="213" t="e">
        <f>IF('Crisis Indicator Data'!#REF!="No Data",1,IF(#REF!&lt;&gt;"",1,0))</f>
        <v>#REF!</v>
      </c>
      <c r="O25" s="213" t="e">
        <f>IF('Crisis Indicator Data'!#REF!="No Data",1,IF(#REF!&lt;&gt;"",1,0))</f>
        <v>#REF!</v>
      </c>
      <c r="P25" s="213" t="e">
        <f>IF('Crisis Indicator Data'!#REF!="No Data",1,IF(#REF!&lt;&gt;"",1,0))</f>
        <v>#REF!</v>
      </c>
      <c r="Q25" s="213" t="e">
        <f>IF('Crisis Indicator Data'!#REF!="No Data",1,IF(#REF!&lt;&gt;"",1,0))</f>
        <v>#REF!</v>
      </c>
      <c r="R25" s="213" t="e">
        <f>IF('Crisis Indicator Data'!#REF!="No Data",1,IF(#REF!&lt;&gt;"",1,0))</f>
        <v>#REF!</v>
      </c>
      <c r="S25" s="213" t="e">
        <f>IF('Crisis Indicator Data'!#REF!="No Data",1,IF(#REF!&lt;&gt;"",1,0))</f>
        <v>#REF!</v>
      </c>
      <c r="T25" s="213" t="e">
        <f>IF('Crisis Indicator Data'!#REF!="No Data",1,IF(#REF!&lt;&gt;"",1,0))</f>
        <v>#REF!</v>
      </c>
      <c r="U25" s="213" t="e">
        <f>IF('Crisis Indicator Data'!#REF!="No Data",1,IF(#REF!&lt;&gt;"",1,0))</f>
        <v>#REF!</v>
      </c>
      <c r="V25" s="213" t="e">
        <f>IF('Crisis Indicator Data'!#REF!="No Data",1,IF(#REF!&lt;&gt;"",1,0))</f>
        <v>#REF!</v>
      </c>
      <c r="W25" s="213" t="e">
        <f>IF('Crisis Indicator Data'!#REF!="No Data",1,IF(#REF!&lt;&gt;"",1,0))</f>
        <v>#REF!</v>
      </c>
      <c r="X25" s="213" t="e">
        <f>IF('Crisis Indicator Data'!#REF!="No Data",1,IF(#REF!&lt;&gt;"",1,0))</f>
        <v>#REF!</v>
      </c>
      <c r="Y25" s="213" t="e">
        <f>IF('Crisis Indicator Data'!#REF!="No Data",1,IF(#REF!&lt;&gt;"",1,0))</f>
        <v>#REF!</v>
      </c>
      <c r="Z25" s="213" t="e">
        <f>IF('Crisis Indicator Data'!#REF!="No Data",1,IF(#REF!&lt;&gt;"",1,0))</f>
        <v>#REF!</v>
      </c>
      <c r="AA25" s="213" t="e">
        <f>IF('Crisis Indicator Data'!#REF!="No Data",1,IF(#REF!&lt;&gt;"",1,0))</f>
        <v>#REF!</v>
      </c>
      <c r="AB25" s="213" t="e">
        <f>IF('Crisis Indicator Data'!#REF!="No Data",1,IF(#REF!&lt;&gt;"",1,0))</f>
        <v>#REF!</v>
      </c>
      <c r="AC25" s="213" t="e">
        <f>IF('Crisis Indicator Data'!#REF!="No Data",1,IF(#REF!&lt;&gt;"",1,0))</f>
        <v>#REF!</v>
      </c>
      <c r="AD25" s="213" t="e">
        <f>IF('Crisis Indicator Data'!#REF!="No Data",1,IF(#REF!&lt;&gt;"",1,0))</f>
        <v>#REF!</v>
      </c>
      <c r="AE25" s="213" t="e">
        <f>IF('Crisis Indicator Data'!#REF!="No Data",1,IF(#REF!&lt;&gt;"",1,0))</f>
        <v>#REF!</v>
      </c>
      <c r="AF25" s="213" t="e">
        <f>IF('Crisis Indicator Data'!#REF!="No Data",1,IF(#REF!&lt;&gt;"",1,0))</f>
        <v>#REF!</v>
      </c>
      <c r="AG25" s="213" t="e">
        <f>IF('Crisis Indicator Data'!#REF!="No Data",1,IF(#REF!&lt;&gt;"",1,0))</f>
        <v>#REF!</v>
      </c>
      <c r="AH25" s="213" t="e">
        <f>IF('Crisis Indicator Data'!#REF!="No Data",1,IF(#REF!&lt;&gt;"",1,0))</f>
        <v>#REF!</v>
      </c>
      <c r="AI25" s="213" t="e">
        <f>IF('Crisis Indicator Data'!#REF!="No Data",1,IF(#REF!&lt;&gt;"",1,0))</f>
        <v>#REF!</v>
      </c>
      <c r="AJ25" s="213" t="e">
        <f>IF('Crisis Indicator Data'!#REF!="No Data",1,IF(#REF!&lt;&gt;"",1,0))</f>
        <v>#REF!</v>
      </c>
      <c r="AK25" s="213" t="e">
        <f>IF('Crisis Indicator Data'!#REF!="No Data",1,IF(#REF!&lt;&gt;"",1,0))</f>
        <v>#REF!</v>
      </c>
      <c r="AL25" s="213" t="e">
        <f>IF('Crisis Indicator Data'!#REF!="No Data",1,IF(#REF!&lt;&gt;"",1,0))</f>
        <v>#REF!</v>
      </c>
      <c r="AM25" s="213" t="e">
        <f>IF('Crisis Indicator Data'!#REF!="No Data",1,IF(#REF!&lt;&gt;"",1,0))</f>
        <v>#REF!</v>
      </c>
      <c r="AN25" s="213" t="e">
        <f>IF('Crisis Indicator Data'!#REF!="No Data",1,IF(#REF!&lt;&gt;"",1,0))</f>
        <v>#REF!</v>
      </c>
      <c r="AO25" s="213" t="e">
        <f>IF('Crisis Indicator Data'!#REF!="No Data",1,IF(#REF!&lt;&gt;"",1,0))</f>
        <v>#REF!</v>
      </c>
      <c r="AP25" s="213" t="e">
        <f>IF('Crisis Indicator Data'!#REF!="No Data",1,IF(#REF!&lt;&gt;"",1,0))</f>
        <v>#REF!</v>
      </c>
      <c r="AQ25" s="213" t="e">
        <f>IF('Crisis Indicator Data'!#REF!="No Data",1,IF(#REF!&lt;&gt;"",1,0))</f>
        <v>#REF!</v>
      </c>
      <c r="AR25" s="213" t="e">
        <f>IF('Crisis Indicator Data'!#REF!="No Data",1,IF(#REF!&lt;&gt;"",1,0))</f>
        <v>#REF!</v>
      </c>
      <c r="AS25" s="213" t="e">
        <f>IF('Crisis Indicator Data'!#REF!="No Data",1,IF(#REF!&lt;&gt;"",1,0))</f>
        <v>#REF!</v>
      </c>
      <c r="AT25" s="213" t="e">
        <f>IF('Crisis Indicator Data'!#REF!="No Data",1,IF(#REF!&lt;&gt;"",1,0))</f>
        <v>#REF!</v>
      </c>
      <c r="AU25" s="213" t="e">
        <f>IF('Crisis Indicator Data'!#REF!="No Data",1,IF(#REF!&lt;&gt;"",1,0))</f>
        <v>#REF!</v>
      </c>
      <c r="AV25" s="213" t="e">
        <f>IF('Crisis Indicator Data'!#REF!="No Data",1,IF(#REF!&lt;&gt;"",1,0))</f>
        <v>#REF!</v>
      </c>
      <c r="AW25" s="213" t="e">
        <f>IF('Crisis Indicator Data'!#REF!="No Data",1,IF(#REF!&lt;&gt;"",1,0))</f>
        <v>#REF!</v>
      </c>
      <c r="AX25" s="213" t="e">
        <f>IF('Crisis Indicator Data'!#REF!="No Data",1,IF(#REF!&lt;&gt;"",1,0))</f>
        <v>#REF!</v>
      </c>
      <c r="AY25" s="213" t="e">
        <f>IF('Crisis Indicator Data'!#REF!="No Data",1,IF(#REF!&lt;&gt;"",1,0))</f>
        <v>#REF!</v>
      </c>
      <c r="AZ25" s="213" t="e">
        <f>IF('Crisis Indicator Data'!#REF!="No Data",1,IF(#REF!&lt;&gt;"",1,0))</f>
        <v>#REF!</v>
      </c>
      <c r="BA25" t="e">
        <f t="shared" si="0"/>
        <v>#REF!</v>
      </c>
      <c r="BB25" s="22" t="e">
        <f t="shared" si="1"/>
        <v>#REF!</v>
      </c>
    </row>
    <row r="26" spans="1:54" x14ac:dyDescent="0.35">
      <c r="A26" t="s">
        <v>8245</v>
      </c>
      <c r="B26" s="213" t="e">
        <f>IF('Crisis Indicator Data'!#REF!="No Data",1,IF(#REF!&lt;&gt;"",1,0))</f>
        <v>#REF!</v>
      </c>
      <c r="C26" s="213" t="e">
        <f>IF('Crisis Indicator Data'!#REF!="No Data",1,IF(#REF!&lt;&gt;"",1,0))</f>
        <v>#REF!</v>
      </c>
      <c r="D26" s="213" t="e">
        <f>IF('Crisis Indicator Data'!#REF!="No Data",1,IF(#REF!&lt;&gt;"",1,0))</f>
        <v>#REF!</v>
      </c>
      <c r="E26" s="213" t="e">
        <f>IF('Crisis Indicator Data'!#REF!="No Data",1,IF(#REF!&lt;&gt;"",1,0))</f>
        <v>#REF!</v>
      </c>
      <c r="F26" s="213" t="e">
        <f>IF('Crisis Indicator Data'!#REF!="No Data",1,IF(#REF!&lt;&gt;"",1,0))</f>
        <v>#REF!</v>
      </c>
      <c r="G26" s="213" t="e">
        <f>IF('Crisis Indicator Data'!#REF!="No Data",1,IF(#REF!&lt;&gt;"",1,0))</f>
        <v>#REF!</v>
      </c>
      <c r="H26" s="213" t="e">
        <f>IF('Crisis Indicator Data'!#REF!="No Data",1,IF(#REF!&lt;&gt;"",1,0))</f>
        <v>#REF!</v>
      </c>
      <c r="I26" s="213" t="e">
        <f>IF('Crisis Indicator Data'!#REF!="No Data",1,IF(#REF!&lt;&gt;"",1,0))</f>
        <v>#REF!</v>
      </c>
      <c r="J26" s="213" t="e">
        <f>IF('Crisis Indicator Data'!#REF!="No Data",1,IF(#REF!&lt;&gt;"",1,0))</f>
        <v>#REF!</v>
      </c>
      <c r="K26" s="213" t="e">
        <f>IF('Crisis Indicator Data'!#REF!="No Data",1,IF(#REF!&lt;&gt;"",1,0))</f>
        <v>#REF!</v>
      </c>
      <c r="L26" s="213" t="e">
        <f>IF('Crisis Indicator Data'!#REF!="No Data",1,IF(#REF!&lt;&gt;"",1,0))</f>
        <v>#REF!</v>
      </c>
      <c r="M26" s="213" t="e">
        <f>IF('Crisis Indicator Data'!#REF!="No Data",1,IF(#REF!&lt;&gt;"",1,0))</f>
        <v>#REF!</v>
      </c>
      <c r="N26" s="213" t="e">
        <f>IF('Crisis Indicator Data'!#REF!="No Data",1,IF(#REF!&lt;&gt;"",1,0))</f>
        <v>#REF!</v>
      </c>
      <c r="O26" s="213" t="e">
        <f>IF('Crisis Indicator Data'!#REF!="No Data",1,IF(#REF!&lt;&gt;"",1,0))</f>
        <v>#REF!</v>
      </c>
      <c r="P26" s="213" t="e">
        <f>IF('Crisis Indicator Data'!#REF!="No Data",1,IF(#REF!&lt;&gt;"",1,0))</f>
        <v>#REF!</v>
      </c>
      <c r="Q26" s="213" t="e">
        <f>IF('Crisis Indicator Data'!#REF!="No Data",1,IF(#REF!&lt;&gt;"",1,0))</f>
        <v>#REF!</v>
      </c>
      <c r="R26" s="213" t="e">
        <f>IF('Crisis Indicator Data'!#REF!="No Data",1,IF(#REF!&lt;&gt;"",1,0))</f>
        <v>#REF!</v>
      </c>
      <c r="S26" s="213" t="e">
        <f>IF('Crisis Indicator Data'!#REF!="No Data",1,IF(#REF!&lt;&gt;"",1,0))</f>
        <v>#REF!</v>
      </c>
      <c r="T26" s="213" t="e">
        <f>IF('Crisis Indicator Data'!#REF!="No Data",1,IF(#REF!&lt;&gt;"",1,0))</f>
        <v>#REF!</v>
      </c>
      <c r="U26" s="213" t="e">
        <f>IF('Crisis Indicator Data'!#REF!="No Data",1,IF(#REF!&lt;&gt;"",1,0))</f>
        <v>#REF!</v>
      </c>
      <c r="V26" s="213" t="e">
        <f>IF('Crisis Indicator Data'!#REF!="No Data",1,IF(#REF!&lt;&gt;"",1,0))</f>
        <v>#REF!</v>
      </c>
      <c r="W26" s="213" t="e">
        <f>IF('Crisis Indicator Data'!#REF!="No Data",1,IF(#REF!&lt;&gt;"",1,0))</f>
        <v>#REF!</v>
      </c>
      <c r="X26" s="213" t="e">
        <f>IF('Crisis Indicator Data'!#REF!="No Data",1,IF(#REF!&lt;&gt;"",1,0))</f>
        <v>#REF!</v>
      </c>
      <c r="Y26" s="213" t="e">
        <f>IF('Crisis Indicator Data'!#REF!="No Data",1,IF(#REF!&lt;&gt;"",1,0))</f>
        <v>#REF!</v>
      </c>
      <c r="Z26" s="213" t="e">
        <f>IF('Crisis Indicator Data'!#REF!="No Data",1,IF(#REF!&lt;&gt;"",1,0))</f>
        <v>#REF!</v>
      </c>
      <c r="AA26" s="213" t="e">
        <f>IF('Crisis Indicator Data'!#REF!="No Data",1,IF(#REF!&lt;&gt;"",1,0))</f>
        <v>#REF!</v>
      </c>
      <c r="AB26" s="213" t="e">
        <f>IF('Crisis Indicator Data'!#REF!="No Data",1,IF(#REF!&lt;&gt;"",1,0))</f>
        <v>#REF!</v>
      </c>
      <c r="AC26" s="213" t="e">
        <f>IF('Crisis Indicator Data'!#REF!="No Data",1,IF(#REF!&lt;&gt;"",1,0))</f>
        <v>#REF!</v>
      </c>
      <c r="AD26" s="213" t="e">
        <f>IF('Crisis Indicator Data'!#REF!="No Data",1,IF(#REF!&lt;&gt;"",1,0))</f>
        <v>#REF!</v>
      </c>
      <c r="AE26" s="213" t="e">
        <f>IF('Crisis Indicator Data'!#REF!="No Data",1,IF(#REF!&lt;&gt;"",1,0))</f>
        <v>#REF!</v>
      </c>
      <c r="AF26" s="213" t="e">
        <f>IF('Crisis Indicator Data'!#REF!="No Data",1,IF(#REF!&lt;&gt;"",1,0))</f>
        <v>#REF!</v>
      </c>
      <c r="AG26" s="213" t="e">
        <f>IF('Crisis Indicator Data'!#REF!="No Data",1,IF(#REF!&lt;&gt;"",1,0))</f>
        <v>#REF!</v>
      </c>
      <c r="AH26" s="213" t="e">
        <f>IF('Crisis Indicator Data'!#REF!="No Data",1,IF(#REF!&lt;&gt;"",1,0))</f>
        <v>#REF!</v>
      </c>
      <c r="AI26" s="213" t="e">
        <f>IF('Crisis Indicator Data'!#REF!="No Data",1,IF(#REF!&lt;&gt;"",1,0))</f>
        <v>#REF!</v>
      </c>
      <c r="AJ26" s="213" t="e">
        <f>IF('Crisis Indicator Data'!#REF!="No Data",1,IF(#REF!&lt;&gt;"",1,0))</f>
        <v>#REF!</v>
      </c>
      <c r="AK26" s="213" t="e">
        <f>IF('Crisis Indicator Data'!#REF!="No Data",1,IF(#REF!&lt;&gt;"",1,0))</f>
        <v>#REF!</v>
      </c>
      <c r="AL26" s="213" t="e">
        <f>IF('Crisis Indicator Data'!#REF!="No Data",1,IF(#REF!&lt;&gt;"",1,0))</f>
        <v>#REF!</v>
      </c>
      <c r="AM26" s="213" t="e">
        <f>IF('Crisis Indicator Data'!#REF!="No Data",1,IF(#REF!&lt;&gt;"",1,0))</f>
        <v>#REF!</v>
      </c>
      <c r="AN26" s="213" t="e">
        <f>IF('Crisis Indicator Data'!#REF!="No Data",1,IF(#REF!&lt;&gt;"",1,0))</f>
        <v>#REF!</v>
      </c>
      <c r="AO26" s="213" t="e">
        <f>IF('Crisis Indicator Data'!#REF!="No Data",1,IF(#REF!&lt;&gt;"",1,0))</f>
        <v>#REF!</v>
      </c>
      <c r="AP26" s="213" t="e">
        <f>IF('Crisis Indicator Data'!#REF!="No Data",1,IF(#REF!&lt;&gt;"",1,0))</f>
        <v>#REF!</v>
      </c>
      <c r="AQ26" s="213" t="e">
        <f>IF('Crisis Indicator Data'!#REF!="No Data",1,IF(#REF!&lt;&gt;"",1,0))</f>
        <v>#REF!</v>
      </c>
      <c r="AR26" s="213" t="e">
        <f>IF('Crisis Indicator Data'!#REF!="No Data",1,IF(#REF!&lt;&gt;"",1,0))</f>
        <v>#REF!</v>
      </c>
      <c r="AS26" s="213" t="e">
        <f>IF('Crisis Indicator Data'!#REF!="No Data",1,IF(#REF!&lt;&gt;"",1,0))</f>
        <v>#REF!</v>
      </c>
      <c r="AT26" s="213" t="e">
        <f>IF('Crisis Indicator Data'!#REF!="No Data",1,IF(#REF!&lt;&gt;"",1,0))</f>
        <v>#REF!</v>
      </c>
      <c r="AU26" s="213" t="e">
        <f>IF('Crisis Indicator Data'!#REF!="No Data",1,IF(#REF!&lt;&gt;"",1,0))</f>
        <v>#REF!</v>
      </c>
      <c r="AV26" s="213" t="e">
        <f>IF('Crisis Indicator Data'!#REF!="No Data",1,IF(#REF!&lt;&gt;"",1,0))</f>
        <v>#REF!</v>
      </c>
      <c r="AW26" s="213" t="e">
        <f>IF('Crisis Indicator Data'!#REF!="No Data",1,IF(#REF!&lt;&gt;"",1,0))</f>
        <v>#REF!</v>
      </c>
      <c r="AX26" s="213" t="e">
        <f>IF('Crisis Indicator Data'!#REF!="No Data",1,IF(#REF!&lt;&gt;"",1,0))</f>
        <v>#REF!</v>
      </c>
      <c r="AY26" s="213" t="e">
        <f>IF('Crisis Indicator Data'!#REF!="No Data",1,IF(#REF!&lt;&gt;"",1,0))</f>
        <v>#REF!</v>
      </c>
      <c r="AZ26" s="213" t="e">
        <f>IF('Crisis Indicator Data'!#REF!="No Data",1,IF(#REF!&lt;&gt;"",1,0))</f>
        <v>#REF!</v>
      </c>
      <c r="BA26" t="e">
        <f t="shared" si="0"/>
        <v>#REF!</v>
      </c>
      <c r="BB26" s="22" t="e">
        <f t="shared" si="1"/>
        <v>#REF!</v>
      </c>
    </row>
    <row r="27" spans="1:54" x14ac:dyDescent="0.35">
      <c r="A27" t="s">
        <v>8242</v>
      </c>
      <c r="B27" s="213" t="e">
        <f>IF('Crisis Indicator Data'!#REF!="No Data",1,IF(#REF!&lt;&gt;"",1,0))</f>
        <v>#REF!</v>
      </c>
      <c r="C27" s="213" t="e">
        <f>IF('Crisis Indicator Data'!#REF!="No Data",1,IF(#REF!&lt;&gt;"",1,0))</f>
        <v>#REF!</v>
      </c>
      <c r="D27" s="213" t="e">
        <f>IF('Crisis Indicator Data'!#REF!="No Data",1,IF(#REF!&lt;&gt;"",1,0))</f>
        <v>#REF!</v>
      </c>
      <c r="E27" s="213" t="e">
        <f>IF('Crisis Indicator Data'!#REF!="No Data",1,IF(#REF!&lt;&gt;"",1,0))</f>
        <v>#REF!</v>
      </c>
      <c r="F27" s="213" t="e">
        <f>IF('Crisis Indicator Data'!#REF!="No Data",1,IF(#REF!&lt;&gt;"",1,0))</f>
        <v>#REF!</v>
      </c>
      <c r="G27" s="213" t="e">
        <f>IF('Crisis Indicator Data'!#REF!="No Data",1,IF(#REF!&lt;&gt;"",1,0))</f>
        <v>#REF!</v>
      </c>
      <c r="H27" s="213" t="e">
        <f>IF('Crisis Indicator Data'!#REF!="No Data",1,IF(#REF!&lt;&gt;"",1,0))</f>
        <v>#REF!</v>
      </c>
      <c r="I27" s="213" t="e">
        <f>IF('Crisis Indicator Data'!#REF!="No Data",1,IF(#REF!&lt;&gt;"",1,0))</f>
        <v>#REF!</v>
      </c>
      <c r="J27" s="213" t="e">
        <f>IF('Crisis Indicator Data'!#REF!="No Data",1,IF(#REF!&lt;&gt;"",1,0))</f>
        <v>#REF!</v>
      </c>
      <c r="K27" s="213" t="e">
        <f>IF('Crisis Indicator Data'!#REF!="No Data",1,IF(#REF!&lt;&gt;"",1,0))</f>
        <v>#REF!</v>
      </c>
      <c r="L27" s="213" t="e">
        <f>IF('Crisis Indicator Data'!#REF!="No Data",1,IF(#REF!&lt;&gt;"",1,0))</f>
        <v>#REF!</v>
      </c>
      <c r="M27" s="213" t="e">
        <f>IF('Crisis Indicator Data'!#REF!="No Data",1,IF(#REF!&lt;&gt;"",1,0))</f>
        <v>#REF!</v>
      </c>
      <c r="N27" s="213" t="e">
        <f>IF('Crisis Indicator Data'!#REF!="No Data",1,IF(#REF!&lt;&gt;"",1,0))</f>
        <v>#REF!</v>
      </c>
      <c r="O27" s="213" t="e">
        <f>IF('Crisis Indicator Data'!#REF!="No Data",1,IF(#REF!&lt;&gt;"",1,0))</f>
        <v>#REF!</v>
      </c>
      <c r="P27" s="213" t="e">
        <f>IF('Crisis Indicator Data'!#REF!="No Data",1,IF(#REF!&lt;&gt;"",1,0))</f>
        <v>#REF!</v>
      </c>
      <c r="Q27" s="213" t="e">
        <f>IF('Crisis Indicator Data'!#REF!="No Data",1,IF(#REF!&lt;&gt;"",1,0))</f>
        <v>#REF!</v>
      </c>
      <c r="R27" s="213" t="e">
        <f>IF('Crisis Indicator Data'!#REF!="No Data",1,IF(#REF!&lt;&gt;"",1,0))</f>
        <v>#REF!</v>
      </c>
      <c r="S27" s="213" t="e">
        <f>IF('Crisis Indicator Data'!#REF!="No Data",1,IF(#REF!&lt;&gt;"",1,0))</f>
        <v>#REF!</v>
      </c>
      <c r="T27" s="213" t="e">
        <f>IF('Crisis Indicator Data'!#REF!="No Data",1,IF(#REF!&lt;&gt;"",1,0))</f>
        <v>#REF!</v>
      </c>
      <c r="U27" s="213" t="e">
        <f>IF('Crisis Indicator Data'!#REF!="No Data",1,IF(#REF!&lt;&gt;"",1,0))</f>
        <v>#REF!</v>
      </c>
      <c r="V27" s="213" t="e">
        <f>IF('Crisis Indicator Data'!#REF!="No Data",1,IF(#REF!&lt;&gt;"",1,0))</f>
        <v>#REF!</v>
      </c>
      <c r="W27" s="213" t="e">
        <f>IF('Crisis Indicator Data'!#REF!="No Data",1,IF(#REF!&lt;&gt;"",1,0))</f>
        <v>#REF!</v>
      </c>
      <c r="X27" s="213" t="e">
        <f>IF('Crisis Indicator Data'!#REF!="No Data",1,IF(#REF!&lt;&gt;"",1,0))</f>
        <v>#REF!</v>
      </c>
      <c r="Y27" s="213" t="e">
        <f>IF('Crisis Indicator Data'!#REF!="No Data",1,IF(#REF!&lt;&gt;"",1,0))</f>
        <v>#REF!</v>
      </c>
      <c r="Z27" s="213" t="e">
        <f>IF('Crisis Indicator Data'!#REF!="No Data",1,IF(#REF!&lt;&gt;"",1,0))</f>
        <v>#REF!</v>
      </c>
      <c r="AA27" s="213" t="e">
        <f>IF('Crisis Indicator Data'!#REF!="No Data",1,IF(#REF!&lt;&gt;"",1,0))</f>
        <v>#REF!</v>
      </c>
      <c r="AB27" s="213" t="e">
        <f>IF('Crisis Indicator Data'!#REF!="No Data",1,IF(#REF!&lt;&gt;"",1,0))</f>
        <v>#REF!</v>
      </c>
      <c r="AC27" s="213" t="e">
        <f>IF('Crisis Indicator Data'!#REF!="No Data",1,IF(#REF!&lt;&gt;"",1,0))</f>
        <v>#REF!</v>
      </c>
      <c r="AD27" s="213" t="e">
        <f>IF('Crisis Indicator Data'!#REF!="No Data",1,IF(#REF!&lt;&gt;"",1,0))</f>
        <v>#REF!</v>
      </c>
      <c r="AE27" s="213" t="e">
        <f>IF('Crisis Indicator Data'!#REF!="No Data",1,IF(#REF!&lt;&gt;"",1,0))</f>
        <v>#REF!</v>
      </c>
      <c r="AF27" s="213" t="e">
        <f>IF('Crisis Indicator Data'!#REF!="No Data",1,IF(#REF!&lt;&gt;"",1,0))</f>
        <v>#REF!</v>
      </c>
      <c r="AG27" s="213" t="e">
        <f>IF('Crisis Indicator Data'!#REF!="No Data",1,IF(#REF!&lt;&gt;"",1,0))</f>
        <v>#REF!</v>
      </c>
      <c r="AH27" s="213" t="e">
        <f>IF('Crisis Indicator Data'!#REF!="No Data",1,IF(#REF!&lt;&gt;"",1,0))</f>
        <v>#REF!</v>
      </c>
      <c r="AI27" s="213" t="e">
        <f>IF('Crisis Indicator Data'!#REF!="No Data",1,IF(#REF!&lt;&gt;"",1,0))</f>
        <v>#REF!</v>
      </c>
      <c r="AJ27" s="213" t="e">
        <f>IF('Crisis Indicator Data'!#REF!="No Data",1,IF(#REF!&lt;&gt;"",1,0))</f>
        <v>#REF!</v>
      </c>
      <c r="AK27" s="213" t="e">
        <f>IF('Crisis Indicator Data'!#REF!="No Data",1,IF(#REF!&lt;&gt;"",1,0))</f>
        <v>#REF!</v>
      </c>
      <c r="AL27" s="213" t="e">
        <f>IF('Crisis Indicator Data'!#REF!="No Data",1,IF(#REF!&lt;&gt;"",1,0))</f>
        <v>#REF!</v>
      </c>
      <c r="AM27" s="213" t="e">
        <f>IF('Crisis Indicator Data'!#REF!="No Data",1,IF(#REF!&lt;&gt;"",1,0))</f>
        <v>#REF!</v>
      </c>
      <c r="AN27" s="213" t="e">
        <f>IF('Crisis Indicator Data'!#REF!="No Data",1,IF(#REF!&lt;&gt;"",1,0))</f>
        <v>#REF!</v>
      </c>
      <c r="AO27" s="213" t="e">
        <f>IF('Crisis Indicator Data'!#REF!="No Data",1,IF(#REF!&lt;&gt;"",1,0))</f>
        <v>#REF!</v>
      </c>
      <c r="AP27" s="213" t="e">
        <f>IF('Crisis Indicator Data'!#REF!="No Data",1,IF(#REF!&lt;&gt;"",1,0))</f>
        <v>#REF!</v>
      </c>
      <c r="AQ27" s="213" t="e">
        <f>IF('Crisis Indicator Data'!#REF!="No Data",1,IF(#REF!&lt;&gt;"",1,0))</f>
        <v>#REF!</v>
      </c>
      <c r="AR27" s="213" t="e">
        <f>IF('Crisis Indicator Data'!#REF!="No Data",1,IF(#REF!&lt;&gt;"",1,0))</f>
        <v>#REF!</v>
      </c>
      <c r="AS27" s="213" t="e">
        <f>IF('Crisis Indicator Data'!#REF!="No Data",1,IF(#REF!&lt;&gt;"",1,0))</f>
        <v>#REF!</v>
      </c>
      <c r="AT27" s="213" t="e">
        <f>IF('Crisis Indicator Data'!#REF!="No Data",1,IF(#REF!&lt;&gt;"",1,0))</f>
        <v>#REF!</v>
      </c>
      <c r="AU27" s="213" t="e">
        <f>IF('Crisis Indicator Data'!#REF!="No Data",1,IF(#REF!&lt;&gt;"",1,0))</f>
        <v>#REF!</v>
      </c>
      <c r="AV27" s="213" t="e">
        <f>IF('Crisis Indicator Data'!#REF!="No Data",1,IF(#REF!&lt;&gt;"",1,0))</f>
        <v>#REF!</v>
      </c>
      <c r="AW27" s="213" t="e">
        <f>IF('Crisis Indicator Data'!#REF!="No Data",1,IF(#REF!&lt;&gt;"",1,0))</f>
        <v>#REF!</v>
      </c>
      <c r="AX27" s="213" t="e">
        <f>IF('Crisis Indicator Data'!#REF!="No Data",1,IF(#REF!&lt;&gt;"",1,0))</f>
        <v>#REF!</v>
      </c>
      <c r="AY27" s="213" t="e">
        <f>IF('Crisis Indicator Data'!#REF!="No Data",1,IF(#REF!&lt;&gt;"",1,0))</f>
        <v>#REF!</v>
      </c>
      <c r="AZ27" s="213" t="e">
        <f>IF('Crisis Indicator Data'!#REF!="No Data",1,IF(#REF!&lt;&gt;"",1,0))</f>
        <v>#REF!</v>
      </c>
      <c r="BA27" t="e">
        <f t="shared" si="0"/>
        <v>#REF!</v>
      </c>
      <c r="BB27" s="22" t="e">
        <f t="shared" si="1"/>
        <v>#REF!</v>
      </c>
    </row>
    <row r="28" spans="1:54" x14ac:dyDescent="0.35">
      <c r="A28" t="s">
        <v>8237</v>
      </c>
      <c r="B28" s="213" t="e">
        <f>IF('Crisis Indicator Data'!#REF!="No Data",1,IF(#REF!&lt;&gt;"",1,0))</f>
        <v>#REF!</v>
      </c>
      <c r="C28" s="213" t="e">
        <f>IF('Crisis Indicator Data'!#REF!="No Data",1,IF(#REF!&lt;&gt;"",1,0))</f>
        <v>#REF!</v>
      </c>
      <c r="D28" s="213" t="e">
        <f>IF('Crisis Indicator Data'!#REF!="No Data",1,IF(#REF!&lt;&gt;"",1,0))</f>
        <v>#REF!</v>
      </c>
      <c r="E28" s="213" t="e">
        <f>IF('Crisis Indicator Data'!#REF!="No Data",1,IF(#REF!&lt;&gt;"",1,0))</f>
        <v>#REF!</v>
      </c>
      <c r="F28" s="213" t="e">
        <f>IF('Crisis Indicator Data'!#REF!="No Data",1,IF(#REF!&lt;&gt;"",1,0))</f>
        <v>#REF!</v>
      </c>
      <c r="G28" s="213" t="e">
        <f>IF('Crisis Indicator Data'!#REF!="No Data",1,IF(#REF!&lt;&gt;"",1,0))</f>
        <v>#REF!</v>
      </c>
      <c r="H28" s="213" t="e">
        <f>IF('Crisis Indicator Data'!#REF!="No Data",1,IF(#REF!&lt;&gt;"",1,0))</f>
        <v>#REF!</v>
      </c>
      <c r="I28" s="213" t="e">
        <f>IF('Crisis Indicator Data'!#REF!="No Data",1,IF(#REF!&lt;&gt;"",1,0))</f>
        <v>#REF!</v>
      </c>
      <c r="J28" s="213" t="e">
        <f>IF('Crisis Indicator Data'!#REF!="No Data",1,IF(#REF!&lt;&gt;"",1,0))</f>
        <v>#REF!</v>
      </c>
      <c r="K28" s="213" t="e">
        <f>IF('Crisis Indicator Data'!#REF!="No Data",1,IF(#REF!&lt;&gt;"",1,0))</f>
        <v>#REF!</v>
      </c>
      <c r="L28" s="213" t="e">
        <f>IF('Crisis Indicator Data'!#REF!="No Data",1,IF(#REF!&lt;&gt;"",1,0))</f>
        <v>#REF!</v>
      </c>
      <c r="M28" s="213" t="e">
        <f>IF('Crisis Indicator Data'!#REF!="No Data",1,IF(#REF!&lt;&gt;"",1,0))</f>
        <v>#REF!</v>
      </c>
      <c r="N28" s="213" t="e">
        <f>IF('Crisis Indicator Data'!#REF!="No Data",1,IF(#REF!&lt;&gt;"",1,0))</f>
        <v>#REF!</v>
      </c>
      <c r="O28" s="213" t="e">
        <f>IF('Crisis Indicator Data'!#REF!="No Data",1,IF(#REF!&lt;&gt;"",1,0))</f>
        <v>#REF!</v>
      </c>
      <c r="P28" s="213" t="e">
        <f>IF('Crisis Indicator Data'!#REF!="No Data",1,IF(#REF!&lt;&gt;"",1,0))</f>
        <v>#REF!</v>
      </c>
      <c r="Q28" s="213" t="e">
        <f>IF('Crisis Indicator Data'!#REF!="No Data",1,IF(#REF!&lt;&gt;"",1,0))</f>
        <v>#REF!</v>
      </c>
      <c r="R28" s="213" t="e">
        <f>IF('Crisis Indicator Data'!#REF!="No Data",1,IF(#REF!&lt;&gt;"",1,0))</f>
        <v>#REF!</v>
      </c>
      <c r="S28" s="213" t="e">
        <f>IF('Crisis Indicator Data'!#REF!="No Data",1,IF(#REF!&lt;&gt;"",1,0))</f>
        <v>#REF!</v>
      </c>
      <c r="T28" s="213" t="e">
        <f>IF('Crisis Indicator Data'!#REF!="No Data",1,IF(#REF!&lt;&gt;"",1,0))</f>
        <v>#REF!</v>
      </c>
      <c r="U28" s="213" t="e">
        <f>IF('Crisis Indicator Data'!#REF!="No Data",1,IF(#REF!&lt;&gt;"",1,0))</f>
        <v>#REF!</v>
      </c>
      <c r="V28" s="213" t="e">
        <f>IF('Crisis Indicator Data'!#REF!="No Data",1,IF(#REF!&lt;&gt;"",1,0))</f>
        <v>#REF!</v>
      </c>
      <c r="W28" s="213" t="e">
        <f>IF('Crisis Indicator Data'!#REF!="No Data",1,IF(#REF!&lt;&gt;"",1,0))</f>
        <v>#REF!</v>
      </c>
      <c r="X28" s="213" t="e">
        <f>IF('Crisis Indicator Data'!#REF!="No Data",1,IF(#REF!&lt;&gt;"",1,0))</f>
        <v>#REF!</v>
      </c>
      <c r="Y28" s="213" t="e">
        <f>IF('Crisis Indicator Data'!#REF!="No Data",1,IF(#REF!&lt;&gt;"",1,0))</f>
        <v>#REF!</v>
      </c>
      <c r="Z28" s="213" t="e">
        <f>IF('Crisis Indicator Data'!#REF!="No Data",1,IF(#REF!&lt;&gt;"",1,0))</f>
        <v>#REF!</v>
      </c>
      <c r="AA28" s="213" t="e">
        <f>IF('Crisis Indicator Data'!#REF!="No Data",1,IF(#REF!&lt;&gt;"",1,0))</f>
        <v>#REF!</v>
      </c>
      <c r="AB28" s="213" t="e">
        <f>IF('Crisis Indicator Data'!#REF!="No Data",1,IF(#REF!&lt;&gt;"",1,0))</f>
        <v>#REF!</v>
      </c>
      <c r="AC28" s="213" t="e">
        <f>IF('Crisis Indicator Data'!#REF!="No Data",1,IF(#REF!&lt;&gt;"",1,0))</f>
        <v>#REF!</v>
      </c>
      <c r="AD28" s="213" t="e">
        <f>IF('Crisis Indicator Data'!#REF!="No Data",1,IF(#REF!&lt;&gt;"",1,0))</f>
        <v>#REF!</v>
      </c>
      <c r="AE28" s="213" t="e">
        <f>IF('Crisis Indicator Data'!#REF!="No Data",1,IF(#REF!&lt;&gt;"",1,0))</f>
        <v>#REF!</v>
      </c>
      <c r="AF28" s="213" t="e">
        <f>IF('Crisis Indicator Data'!#REF!="No Data",1,IF(#REF!&lt;&gt;"",1,0))</f>
        <v>#REF!</v>
      </c>
      <c r="AG28" s="213" t="e">
        <f>IF('Crisis Indicator Data'!#REF!="No Data",1,IF(#REF!&lt;&gt;"",1,0))</f>
        <v>#REF!</v>
      </c>
      <c r="AH28" s="213" t="e">
        <f>IF('Crisis Indicator Data'!#REF!="No Data",1,IF(#REF!&lt;&gt;"",1,0))</f>
        <v>#REF!</v>
      </c>
      <c r="AI28" s="213" t="e">
        <f>IF('Crisis Indicator Data'!#REF!="No Data",1,IF(#REF!&lt;&gt;"",1,0))</f>
        <v>#REF!</v>
      </c>
      <c r="AJ28" s="213" t="e">
        <f>IF('Crisis Indicator Data'!#REF!="No Data",1,IF(#REF!&lt;&gt;"",1,0))</f>
        <v>#REF!</v>
      </c>
      <c r="AK28" s="213" t="e">
        <f>IF('Crisis Indicator Data'!#REF!="No Data",1,IF(#REF!&lt;&gt;"",1,0))</f>
        <v>#REF!</v>
      </c>
      <c r="AL28" s="213" t="e">
        <f>IF('Crisis Indicator Data'!#REF!="No Data",1,IF(#REF!&lt;&gt;"",1,0))</f>
        <v>#REF!</v>
      </c>
      <c r="AM28" s="213" t="e">
        <f>IF('Crisis Indicator Data'!#REF!="No Data",1,IF(#REF!&lt;&gt;"",1,0))</f>
        <v>#REF!</v>
      </c>
      <c r="AN28" s="213" t="e">
        <f>IF('Crisis Indicator Data'!#REF!="No Data",1,IF(#REF!&lt;&gt;"",1,0))</f>
        <v>#REF!</v>
      </c>
      <c r="AO28" s="213" t="e">
        <f>IF('Crisis Indicator Data'!#REF!="No Data",1,IF(#REF!&lt;&gt;"",1,0))</f>
        <v>#REF!</v>
      </c>
      <c r="AP28" s="213" t="e">
        <f>IF('Crisis Indicator Data'!#REF!="No Data",1,IF(#REF!&lt;&gt;"",1,0))</f>
        <v>#REF!</v>
      </c>
      <c r="AQ28" s="213" t="e">
        <f>IF('Crisis Indicator Data'!#REF!="No Data",1,IF(#REF!&lt;&gt;"",1,0))</f>
        <v>#REF!</v>
      </c>
      <c r="AR28" s="213" t="e">
        <f>IF('Crisis Indicator Data'!#REF!="No Data",1,IF(#REF!&lt;&gt;"",1,0))</f>
        <v>#REF!</v>
      </c>
      <c r="AS28" s="213" t="e">
        <f>IF('Crisis Indicator Data'!#REF!="No Data",1,IF(#REF!&lt;&gt;"",1,0))</f>
        <v>#REF!</v>
      </c>
      <c r="AT28" s="213" t="e">
        <f>IF('Crisis Indicator Data'!#REF!="No Data",1,IF(#REF!&lt;&gt;"",1,0))</f>
        <v>#REF!</v>
      </c>
      <c r="AU28" s="213" t="e">
        <f>IF('Crisis Indicator Data'!#REF!="No Data",1,IF(#REF!&lt;&gt;"",1,0))</f>
        <v>#REF!</v>
      </c>
      <c r="AV28" s="213" t="e">
        <f>IF('Crisis Indicator Data'!#REF!="No Data",1,IF(#REF!&lt;&gt;"",1,0))</f>
        <v>#REF!</v>
      </c>
      <c r="AW28" s="213" t="e">
        <f>IF('Crisis Indicator Data'!#REF!="No Data",1,IF(#REF!&lt;&gt;"",1,0))</f>
        <v>#REF!</v>
      </c>
      <c r="AX28" s="213" t="e">
        <f>IF('Crisis Indicator Data'!#REF!="No Data",1,IF(#REF!&lt;&gt;"",1,0))</f>
        <v>#REF!</v>
      </c>
      <c r="AY28" s="213" t="e">
        <f>IF('Crisis Indicator Data'!#REF!="No Data",1,IF(#REF!&lt;&gt;"",1,0))</f>
        <v>#REF!</v>
      </c>
      <c r="AZ28" s="213" t="e">
        <f>IF('Crisis Indicator Data'!#REF!="No Data",1,IF(#REF!&lt;&gt;"",1,0))</f>
        <v>#REF!</v>
      </c>
      <c r="BA28" t="e">
        <f t="shared" si="0"/>
        <v>#REF!</v>
      </c>
      <c r="BB28" s="22" t="e">
        <f t="shared" si="1"/>
        <v>#REF!</v>
      </c>
    </row>
    <row r="29" spans="1:54" x14ac:dyDescent="0.35">
      <c r="A29" t="s">
        <v>8284</v>
      </c>
      <c r="B29" s="213" t="e">
        <f>IF('Crisis Indicator Data'!#REF!="No Data",1,IF(#REF!&lt;&gt;"",1,0))</f>
        <v>#REF!</v>
      </c>
      <c r="C29" s="213" t="e">
        <f>IF('Crisis Indicator Data'!#REF!="No Data",1,IF(#REF!&lt;&gt;"",1,0))</f>
        <v>#REF!</v>
      </c>
      <c r="D29" s="213" t="e">
        <f>IF('Crisis Indicator Data'!#REF!="No Data",1,IF(#REF!&lt;&gt;"",1,0))</f>
        <v>#REF!</v>
      </c>
      <c r="E29" s="213" t="e">
        <f>IF('Crisis Indicator Data'!#REF!="No Data",1,IF(#REF!&lt;&gt;"",1,0))</f>
        <v>#REF!</v>
      </c>
      <c r="F29" s="213" t="e">
        <f>IF('Crisis Indicator Data'!#REF!="No Data",1,IF(#REF!&lt;&gt;"",1,0))</f>
        <v>#REF!</v>
      </c>
      <c r="G29" s="213" t="e">
        <f>IF('Crisis Indicator Data'!#REF!="No Data",1,IF(#REF!&lt;&gt;"",1,0))</f>
        <v>#REF!</v>
      </c>
      <c r="H29" s="213" t="e">
        <f>IF('Crisis Indicator Data'!#REF!="No Data",1,IF(#REF!&lt;&gt;"",1,0))</f>
        <v>#REF!</v>
      </c>
      <c r="I29" s="213" t="e">
        <f>IF('Crisis Indicator Data'!#REF!="No Data",1,IF(#REF!&lt;&gt;"",1,0))</f>
        <v>#REF!</v>
      </c>
      <c r="J29" s="213" t="e">
        <f>IF('Crisis Indicator Data'!#REF!="No Data",1,IF(#REF!&lt;&gt;"",1,0))</f>
        <v>#REF!</v>
      </c>
      <c r="K29" s="213" t="e">
        <f>IF('Crisis Indicator Data'!#REF!="No Data",1,IF(#REF!&lt;&gt;"",1,0))</f>
        <v>#REF!</v>
      </c>
      <c r="L29" s="213" t="e">
        <f>IF('Crisis Indicator Data'!#REF!="No Data",1,IF(#REF!&lt;&gt;"",1,0))</f>
        <v>#REF!</v>
      </c>
      <c r="M29" s="213" t="e">
        <f>IF('Crisis Indicator Data'!#REF!="No Data",1,IF(#REF!&lt;&gt;"",1,0))</f>
        <v>#REF!</v>
      </c>
      <c r="N29" s="213" t="e">
        <f>IF('Crisis Indicator Data'!#REF!="No Data",1,IF(#REF!&lt;&gt;"",1,0))</f>
        <v>#REF!</v>
      </c>
      <c r="O29" s="213" t="e">
        <f>IF('Crisis Indicator Data'!#REF!="No Data",1,IF(#REF!&lt;&gt;"",1,0))</f>
        <v>#REF!</v>
      </c>
      <c r="P29" s="213" t="e">
        <f>IF('Crisis Indicator Data'!#REF!="No Data",1,IF(#REF!&lt;&gt;"",1,0))</f>
        <v>#REF!</v>
      </c>
      <c r="Q29" s="213" t="e">
        <f>IF('Crisis Indicator Data'!#REF!="No Data",1,IF(#REF!&lt;&gt;"",1,0))</f>
        <v>#REF!</v>
      </c>
      <c r="R29" s="213" t="e">
        <f>IF('Crisis Indicator Data'!#REF!="No Data",1,IF(#REF!&lt;&gt;"",1,0))</f>
        <v>#REF!</v>
      </c>
      <c r="S29" s="213" t="e">
        <f>IF('Crisis Indicator Data'!#REF!="No Data",1,IF(#REF!&lt;&gt;"",1,0))</f>
        <v>#REF!</v>
      </c>
      <c r="T29" s="213" t="e">
        <f>IF('Crisis Indicator Data'!#REF!="No Data",1,IF(#REF!&lt;&gt;"",1,0))</f>
        <v>#REF!</v>
      </c>
      <c r="U29" s="213" t="e">
        <f>IF('Crisis Indicator Data'!#REF!="No Data",1,IF(#REF!&lt;&gt;"",1,0))</f>
        <v>#REF!</v>
      </c>
      <c r="V29" s="213" t="e">
        <f>IF('Crisis Indicator Data'!#REF!="No Data",1,IF(#REF!&lt;&gt;"",1,0))</f>
        <v>#REF!</v>
      </c>
      <c r="W29" s="213" t="e">
        <f>IF('Crisis Indicator Data'!#REF!="No Data",1,IF(#REF!&lt;&gt;"",1,0))</f>
        <v>#REF!</v>
      </c>
      <c r="X29" s="213" t="e">
        <f>IF('Crisis Indicator Data'!#REF!="No Data",1,IF(#REF!&lt;&gt;"",1,0))</f>
        <v>#REF!</v>
      </c>
      <c r="Y29" s="213" t="e">
        <f>IF('Crisis Indicator Data'!#REF!="No Data",1,IF(#REF!&lt;&gt;"",1,0))</f>
        <v>#REF!</v>
      </c>
      <c r="Z29" s="213" t="e">
        <f>IF('Crisis Indicator Data'!#REF!="No Data",1,IF(#REF!&lt;&gt;"",1,0))</f>
        <v>#REF!</v>
      </c>
      <c r="AA29" s="213" t="e">
        <f>IF('Crisis Indicator Data'!#REF!="No Data",1,IF(#REF!&lt;&gt;"",1,0))</f>
        <v>#REF!</v>
      </c>
      <c r="AB29" s="213" t="e">
        <f>IF('Crisis Indicator Data'!#REF!="No Data",1,IF(#REF!&lt;&gt;"",1,0))</f>
        <v>#REF!</v>
      </c>
      <c r="AC29" s="213" t="e">
        <f>IF('Crisis Indicator Data'!#REF!="No Data",1,IF(#REF!&lt;&gt;"",1,0))</f>
        <v>#REF!</v>
      </c>
      <c r="AD29" s="213" t="e">
        <f>IF('Crisis Indicator Data'!#REF!="No Data",1,IF(#REF!&lt;&gt;"",1,0))</f>
        <v>#REF!</v>
      </c>
      <c r="AE29" s="213" t="e">
        <f>IF('Crisis Indicator Data'!#REF!="No Data",1,IF(#REF!&lt;&gt;"",1,0))</f>
        <v>#REF!</v>
      </c>
      <c r="AF29" s="213" t="e">
        <f>IF('Crisis Indicator Data'!#REF!="No Data",1,IF(#REF!&lt;&gt;"",1,0))</f>
        <v>#REF!</v>
      </c>
      <c r="AG29" s="213" t="e">
        <f>IF('Crisis Indicator Data'!#REF!="No Data",1,IF(#REF!&lt;&gt;"",1,0))</f>
        <v>#REF!</v>
      </c>
      <c r="AH29" s="213" t="e">
        <f>IF('Crisis Indicator Data'!#REF!="No Data",1,IF(#REF!&lt;&gt;"",1,0))</f>
        <v>#REF!</v>
      </c>
      <c r="AI29" s="213" t="e">
        <f>IF('Crisis Indicator Data'!#REF!="No Data",1,IF(#REF!&lt;&gt;"",1,0))</f>
        <v>#REF!</v>
      </c>
      <c r="AJ29" s="213" t="e">
        <f>IF('Crisis Indicator Data'!#REF!="No Data",1,IF(#REF!&lt;&gt;"",1,0))</f>
        <v>#REF!</v>
      </c>
      <c r="AK29" s="213" t="e">
        <f>IF('Crisis Indicator Data'!#REF!="No Data",1,IF(#REF!&lt;&gt;"",1,0))</f>
        <v>#REF!</v>
      </c>
      <c r="AL29" s="213" t="e">
        <f>IF('Crisis Indicator Data'!#REF!="No Data",1,IF(#REF!&lt;&gt;"",1,0))</f>
        <v>#REF!</v>
      </c>
      <c r="AM29" s="213" t="e">
        <f>IF('Crisis Indicator Data'!#REF!="No Data",1,IF(#REF!&lt;&gt;"",1,0))</f>
        <v>#REF!</v>
      </c>
      <c r="AN29" s="213" t="e">
        <f>IF('Crisis Indicator Data'!#REF!="No Data",1,IF(#REF!&lt;&gt;"",1,0))</f>
        <v>#REF!</v>
      </c>
      <c r="AO29" s="213" t="e">
        <f>IF('Crisis Indicator Data'!#REF!="No Data",1,IF(#REF!&lt;&gt;"",1,0))</f>
        <v>#REF!</v>
      </c>
      <c r="AP29" s="213" t="e">
        <f>IF('Crisis Indicator Data'!#REF!="No Data",1,IF(#REF!&lt;&gt;"",1,0))</f>
        <v>#REF!</v>
      </c>
      <c r="AQ29" s="213" t="e">
        <f>IF('Crisis Indicator Data'!#REF!="No Data",1,IF(#REF!&lt;&gt;"",1,0))</f>
        <v>#REF!</v>
      </c>
      <c r="AR29" s="213" t="e">
        <f>IF('Crisis Indicator Data'!#REF!="No Data",1,IF(#REF!&lt;&gt;"",1,0))</f>
        <v>#REF!</v>
      </c>
      <c r="AS29" s="213" t="e">
        <f>IF('Crisis Indicator Data'!#REF!="No Data",1,IF(#REF!&lt;&gt;"",1,0))</f>
        <v>#REF!</v>
      </c>
      <c r="AT29" s="213" t="e">
        <f>IF('Crisis Indicator Data'!#REF!="No Data",1,IF(#REF!&lt;&gt;"",1,0))</f>
        <v>#REF!</v>
      </c>
      <c r="AU29" s="213" t="e">
        <f>IF('Crisis Indicator Data'!#REF!="No Data",1,IF(#REF!&lt;&gt;"",1,0))</f>
        <v>#REF!</v>
      </c>
      <c r="AV29" s="213" t="e">
        <f>IF('Crisis Indicator Data'!#REF!="No Data",1,IF(#REF!&lt;&gt;"",1,0))</f>
        <v>#REF!</v>
      </c>
      <c r="AW29" s="213" t="e">
        <f>IF('Crisis Indicator Data'!#REF!="No Data",1,IF(#REF!&lt;&gt;"",1,0))</f>
        <v>#REF!</v>
      </c>
      <c r="AX29" s="213" t="e">
        <f>IF('Crisis Indicator Data'!#REF!="No Data",1,IF(#REF!&lt;&gt;"",1,0))</f>
        <v>#REF!</v>
      </c>
      <c r="AY29" s="213" t="e">
        <f>IF('Crisis Indicator Data'!#REF!="No Data",1,IF(#REF!&lt;&gt;"",1,0))</f>
        <v>#REF!</v>
      </c>
      <c r="AZ29" s="213" t="e">
        <f>IF('Crisis Indicator Data'!#REF!="No Data",1,IF(#REF!&lt;&gt;"",1,0))</f>
        <v>#REF!</v>
      </c>
      <c r="BA29" t="e">
        <f t="shared" si="0"/>
        <v>#REF!</v>
      </c>
      <c r="BB29" s="22" t="e">
        <f t="shared" si="1"/>
        <v>#REF!</v>
      </c>
    </row>
    <row r="30" spans="1:54" x14ac:dyDescent="0.35">
      <c r="A30" t="s">
        <v>8365</v>
      </c>
      <c r="B30" s="213" t="e">
        <f>IF('Crisis Indicator Data'!#REF!="No Data",1,IF(#REF!&lt;&gt;"",1,0))</f>
        <v>#REF!</v>
      </c>
      <c r="C30" s="213" t="e">
        <f>IF('Crisis Indicator Data'!#REF!="No Data",1,IF(#REF!&lt;&gt;"",1,0))</f>
        <v>#REF!</v>
      </c>
      <c r="D30" s="213" t="e">
        <f>IF('Crisis Indicator Data'!#REF!="No Data",1,IF(#REF!&lt;&gt;"",1,0))</f>
        <v>#REF!</v>
      </c>
      <c r="E30" s="213" t="e">
        <f>IF('Crisis Indicator Data'!#REF!="No Data",1,IF(#REF!&lt;&gt;"",1,0))</f>
        <v>#REF!</v>
      </c>
      <c r="F30" s="213" t="e">
        <f>IF('Crisis Indicator Data'!#REF!="No Data",1,IF(#REF!&lt;&gt;"",1,0))</f>
        <v>#REF!</v>
      </c>
      <c r="G30" s="213" t="e">
        <f>IF('Crisis Indicator Data'!#REF!="No Data",1,IF(#REF!&lt;&gt;"",1,0))</f>
        <v>#REF!</v>
      </c>
      <c r="H30" s="213" t="e">
        <f>IF('Crisis Indicator Data'!#REF!="No Data",1,IF(#REF!&lt;&gt;"",1,0))</f>
        <v>#REF!</v>
      </c>
      <c r="I30" s="213" t="e">
        <f>IF('Crisis Indicator Data'!#REF!="No Data",1,IF(#REF!&lt;&gt;"",1,0))</f>
        <v>#REF!</v>
      </c>
      <c r="J30" s="213" t="e">
        <f>IF('Crisis Indicator Data'!#REF!="No Data",1,IF(#REF!&lt;&gt;"",1,0))</f>
        <v>#REF!</v>
      </c>
      <c r="K30" s="213" t="e">
        <f>IF('Crisis Indicator Data'!#REF!="No Data",1,IF(#REF!&lt;&gt;"",1,0))</f>
        <v>#REF!</v>
      </c>
      <c r="L30" s="213" t="e">
        <f>IF('Crisis Indicator Data'!#REF!="No Data",1,IF(#REF!&lt;&gt;"",1,0))</f>
        <v>#REF!</v>
      </c>
      <c r="M30" s="213" t="e">
        <f>IF('Crisis Indicator Data'!#REF!="No Data",1,IF(#REF!&lt;&gt;"",1,0))</f>
        <v>#REF!</v>
      </c>
      <c r="N30" s="213" t="e">
        <f>IF('Crisis Indicator Data'!#REF!="No Data",1,IF(#REF!&lt;&gt;"",1,0))</f>
        <v>#REF!</v>
      </c>
      <c r="O30" s="213" t="e">
        <f>IF('Crisis Indicator Data'!#REF!="No Data",1,IF(#REF!&lt;&gt;"",1,0))</f>
        <v>#REF!</v>
      </c>
      <c r="P30" s="213" t="e">
        <f>IF('Crisis Indicator Data'!#REF!="No Data",1,IF(#REF!&lt;&gt;"",1,0))</f>
        <v>#REF!</v>
      </c>
      <c r="Q30" s="213" t="e">
        <f>IF('Crisis Indicator Data'!#REF!="No Data",1,IF(#REF!&lt;&gt;"",1,0))</f>
        <v>#REF!</v>
      </c>
      <c r="R30" s="213" t="e">
        <f>IF('Crisis Indicator Data'!#REF!="No Data",1,IF(#REF!&lt;&gt;"",1,0))</f>
        <v>#REF!</v>
      </c>
      <c r="S30" s="213" t="e">
        <f>IF('Crisis Indicator Data'!#REF!="No Data",1,IF(#REF!&lt;&gt;"",1,0))</f>
        <v>#REF!</v>
      </c>
      <c r="T30" s="213" t="e">
        <f>IF('Crisis Indicator Data'!#REF!="No Data",1,IF(#REF!&lt;&gt;"",1,0))</f>
        <v>#REF!</v>
      </c>
      <c r="U30" s="213" t="e">
        <f>IF('Crisis Indicator Data'!#REF!="No Data",1,IF(#REF!&lt;&gt;"",1,0))</f>
        <v>#REF!</v>
      </c>
      <c r="V30" s="213" t="e">
        <f>IF('Crisis Indicator Data'!#REF!="No Data",1,IF(#REF!&lt;&gt;"",1,0))</f>
        <v>#REF!</v>
      </c>
      <c r="W30" s="213" t="e">
        <f>IF('Crisis Indicator Data'!#REF!="No Data",1,IF(#REF!&lt;&gt;"",1,0))</f>
        <v>#REF!</v>
      </c>
      <c r="X30" s="213" t="e">
        <f>IF('Crisis Indicator Data'!#REF!="No Data",1,IF(#REF!&lt;&gt;"",1,0))</f>
        <v>#REF!</v>
      </c>
      <c r="Y30" s="213" t="e">
        <f>IF('Crisis Indicator Data'!#REF!="No Data",1,IF(#REF!&lt;&gt;"",1,0))</f>
        <v>#REF!</v>
      </c>
      <c r="Z30" s="213" t="e">
        <f>IF('Crisis Indicator Data'!#REF!="No Data",1,IF(#REF!&lt;&gt;"",1,0))</f>
        <v>#REF!</v>
      </c>
      <c r="AA30" s="213" t="e">
        <f>IF('Crisis Indicator Data'!#REF!="No Data",1,IF(#REF!&lt;&gt;"",1,0))</f>
        <v>#REF!</v>
      </c>
      <c r="AB30" s="213" t="e">
        <f>IF('Crisis Indicator Data'!#REF!="No Data",1,IF(#REF!&lt;&gt;"",1,0))</f>
        <v>#REF!</v>
      </c>
      <c r="AC30" s="213" t="e">
        <f>IF('Crisis Indicator Data'!#REF!="No Data",1,IF(#REF!&lt;&gt;"",1,0))</f>
        <v>#REF!</v>
      </c>
      <c r="AD30" s="213" t="e">
        <f>IF('Crisis Indicator Data'!#REF!="No Data",1,IF(#REF!&lt;&gt;"",1,0))</f>
        <v>#REF!</v>
      </c>
      <c r="AE30" s="213" t="e">
        <f>IF('Crisis Indicator Data'!#REF!="No Data",1,IF(#REF!&lt;&gt;"",1,0))</f>
        <v>#REF!</v>
      </c>
      <c r="AF30" s="213" t="e">
        <f>IF('Crisis Indicator Data'!#REF!="No Data",1,IF(#REF!&lt;&gt;"",1,0))</f>
        <v>#REF!</v>
      </c>
      <c r="AG30" s="213" t="e">
        <f>IF('Crisis Indicator Data'!#REF!="No Data",1,IF(#REF!&lt;&gt;"",1,0))</f>
        <v>#REF!</v>
      </c>
      <c r="AH30" s="213" t="e">
        <f>IF('Crisis Indicator Data'!#REF!="No Data",1,IF(#REF!&lt;&gt;"",1,0))</f>
        <v>#REF!</v>
      </c>
      <c r="AI30" s="213" t="e">
        <f>IF('Crisis Indicator Data'!#REF!="No Data",1,IF(#REF!&lt;&gt;"",1,0))</f>
        <v>#REF!</v>
      </c>
      <c r="AJ30" s="213" t="e">
        <f>IF('Crisis Indicator Data'!#REF!="No Data",1,IF(#REF!&lt;&gt;"",1,0))</f>
        <v>#REF!</v>
      </c>
      <c r="AK30" s="213" t="e">
        <f>IF('Crisis Indicator Data'!#REF!="No Data",1,IF(#REF!&lt;&gt;"",1,0))</f>
        <v>#REF!</v>
      </c>
      <c r="AL30" s="213" t="e">
        <f>IF('Crisis Indicator Data'!#REF!="No Data",1,IF(#REF!&lt;&gt;"",1,0))</f>
        <v>#REF!</v>
      </c>
      <c r="AM30" s="213" t="e">
        <f>IF('Crisis Indicator Data'!#REF!="No Data",1,IF(#REF!&lt;&gt;"",1,0))</f>
        <v>#REF!</v>
      </c>
      <c r="AN30" s="213" t="e">
        <f>IF('Crisis Indicator Data'!#REF!="No Data",1,IF(#REF!&lt;&gt;"",1,0))</f>
        <v>#REF!</v>
      </c>
      <c r="AO30" s="213" t="e">
        <f>IF('Crisis Indicator Data'!#REF!="No Data",1,IF(#REF!&lt;&gt;"",1,0))</f>
        <v>#REF!</v>
      </c>
      <c r="AP30" s="213" t="e">
        <f>IF('Crisis Indicator Data'!#REF!="No Data",1,IF(#REF!&lt;&gt;"",1,0))</f>
        <v>#REF!</v>
      </c>
      <c r="AQ30" s="213" t="e">
        <f>IF('Crisis Indicator Data'!#REF!="No Data",1,IF(#REF!&lt;&gt;"",1,0))</f>
        <v>#REF!</v>
      </c>
      <c r="AR30" s="213" t="e">
        <f>IF('Crisis Indicator Data'!#REF!="No Data",1,IF(#REF!&lt;&gt;"",1,0))</f>
        <v>#REF!</v>
      </c>
      <c r="AS30" s="213" t="e">
        <f>IF('Crisis Indicator Data'!#REF!="No Data",1,IF(#REF!&lt;&gt;"",1,0))</f>
        <v>#REF!</v>
      </c>
      <c r="AT30" s="213" t="e">
        <f>IF('Crisis Indicator Data'!#REF!="No Data",1,IF(#REF!&lt;&gt;"",1,0))</f>
        <v>#REF!</v>
      </c>
      <c r="AU30" s="213" t="e">
        <f>IF('Crisis Indicator Data'!#REF!="No Data",1,IF(#REF!&lt;&gt;"",1,0))</f>
        <v>#REF!</v>
      </c>
      <c r="AV30" s="213" t="e">
        <f>IF('Crisis Indicator Data'!#REF!="No Data",1,IF(#REF!&lt;&gt;"",1,0))</f>
        <v>#REF!</v>
      </c>
      <c r="AW30" s="213" t="e">
        <f>IF('Crisis Indicator Data'!#REF!="No Data",1,IF(#REF!&lt;&gt;"",1,0))</f>
        <v>#REF!</v>
      </c>
      <c r="AX30" s="213" t="e">
        <f>IF('Crisis Indicator Data'!#REF!="No Data",1,IF(#REF!&lt;&gt;"",1,0))</f>
        <v>#REF!</v>
      </c>
      <c r="AY30" s="213" t="e">
        <f>IF('Crisis Indicator Data'!#REF!="No Data",1,IF(#REF!&lt;&gt;"",1,0))</f>
        <v>#REF!</v>
      </c>
      <c r="AZ30" s="213" t="e">
        <f>IF('Crisis Indicator Data'!#REF!="No Data",1,IF(#REF!&lt;&gt;"",1,0))</f>
        <v>#REF!</v>
      </c>
      <c r="BA30" t="e">
        <f t="shared" si="0"/>
        <v>#REF!</v>
      </c>
      <c r="BB30" s="22" t="e">
        <f t="shared" si="1"/>
        <v>#REF!</v>
      </c>
    </row>
    <row r="31" spans="1:54" x14ac:dyDescent="0.35">
      <c r="A31" t="s">
        <v>8277</v>
      </c>
      <c r="B31" s="213" t="e">
        <f>IF('Crisis Indicator Data'!#REF!="No Data",1,IF(#REF!&lt;&gt;"",1,0))</f>
        <v>#REF!</v>
      </c>
      <c r="C31" s="213" t="e">
        <f>IF('Crisis Indicator Data'!#REF!="No Data",1,IF(#REF!&lt;&gt;"",1,0))</f>
        <v>#REF!</v>
      </c>
      <c r="D31" s="213" t="e">
        <f>IF('Crisis Indicator Data'!#REF!="No Data",1,IF(#REF!&lt;&gt;"",1,0))</f>
        <v>#REF!</v>
      </c>
      <c r="E31" s="213" t="e">
        <f>IF('Crisis Indicator Data'!#REF!="No Data",1,IF(#REF!&lt;&gt;"",1,0))</f>
        <v>#REF!</v>
      </c>
      <c r="F31" s="213" t="e">
        <f>IF('Crisis Indicator Data'!#REF!="No Data",1,IF(#REF!&lt;&gt;"",1,0))</f>
        <v>#REF!</v>
      </c>
      <c r="G31" s="213" t="e">
        <f>IF('Crisis Indicator Data'!#REF!="No Data",1,IF(#REF!&lt;&gt;"",1,0))</f>
        <v>#REF!</v>
      </c>
      <c r="H31" s="213" t="e">
        <f>IF('Crisis Indicator Data'!#REF!="No Data",1,IF(#REF!&lt;&gt;"",1,0))</f>
        <v>#REF!</v>
      </c>
      <c r="I31" s="213" t="e">
        <f>IF('Crisis Indicator Data'!#REF!="No Data",1,IF(#REF!&lt;&gt;"",1,0))</f>
        <v>#REF!</v>
      </c>
      <c r="J31" s="213" t="e">
        <f>IF('Crisis Indicator Data'!#REF!="No Data",1,IF(#REF!&lt;&gt;"",1,0))</f>
        <v>#REF!</v>
      </c>
      <c r="K31" s="213" t="e">
        <f>IF('Crisis Indicator Data'!#REF!="No Data",1,IF(#REF!&lt;&gt;"",1,0))</f>
        <v>#REF!</v>
      </c>
      <c r="L31" s="213" t="e">
        <f>IF('Crisis Indicator Data'!#REF!="No Data",1,IF(#REF!&lt;&gt;"",1,0))</f>
        <v>#REF!</v>
      </c>
      <c r="M31" s="213" t="e">
        <f>IF('Crisis Indicator Data'!#REF!="No Data",1,IF(#REF!&lt;&gt;"",1,0))</f>
        <v>#REF!</v>
      </c>
      <c r="N31" s="213" t="e">
        <f>IF('Crisis Indicator Data'!#REF!="No Data",1,IF(#REF!&lt;&gt;"",1,0))</f>
        <v>#REF!</v>
      </c>
      <c r="O31" s="213" t="e">
        <f>IF('Crisis Indicator Data'!#REF!="No Data",1,IF(#REF!&lt;&gt;"",1,0))</f>
        <v>#REF!</v>
      </c>
      <c r="P31" s="213" t="e">
        <f>IF('Crisis Indicator Data'!#REF!="No Data",1,IF(#REF!&lt;&gt;"",1,0))</f>
        <v>#REF!</v>
      </c>
      <c r="Q31" s="213" t="e">
        <f>IF('Crisis Indicator Data'!#REF!="No Data",1,IF(#REF!&lt;&gt;"",1,0))</f>
        <v>#REF!</v>
      </c>
      <c r="R31" s="213" t="e">
        <f>IF('Crisis Indicator Data'!#REF!="No Data",1,IF(#REF!&lt;&gt;"",1,0))</f>
        <v>#REF!</v>
      </c>
      <c r="S31" s="213" t="e">
        <f>IF('Crisis Indicator Data'!#REF!="No Data",1,IF(#REF!&lt;&gt;"",1,0))</f>
        <v>#REF!</v>
      </c>
      <c r="T31" s="213" t="e">
        <f>IF('Crisis Indicator Data'!#REF!="No Data",1,IF(#REF!&lt;&gt;"",1,0))</f>
        <v>#REF!</v>
      </c>
      <c r="U31" s="213" t="e">
        <f>IF('Crisis Indicator Data'!#REF!="No Data",1,IF(#REF!&lt;&gt;"",1,0))</f>
        <v>#REF!</v>
      </c>
      <c r="V31" s="213" t="e">
        <f>IF('Crisis Indicator Data'!#REF!="No Data",1,IF(#REF!&lt;&gt;"",1,0))</f>
        <v>#REF!</v>
      </c>
      <c r="W31" s="213" t="e">
        <f>IF('Crisis Indicator Data'!#REF!="No Data",1,IF(#REF!&lt;&gt;"",1,0))</f>
        <v>#REF!</v>
      </c>
      <c r="X31" s="213" t="e">
        <f>IF('Crisis Indicator Data'!#REF!="No Data",1,IF(#REF!&lt;&gt;"",1,0))</f>
        <v>#REF!</v>
      </c>
      <c r="Y31" s="213" t="e">
        <f>IF('Crisis Indicator Data'!#REF!="No Data",1,IF(#REF!&lt;&gt;"",1,0))</f>
        <v>#REF!</v>
      </c>
      <c r="Z31" s="213" t="e">
        <f>IF('Crisis Indicator Data'!#REF!="No Data",1,IF(#REF!&lt;&gt;"",1,0))</f>
        <v>#REF!</v>
      </c>
      <c r="AA31" s="213" t="e">
        <f>IF('Crisis Indicator Data'!#REF!="No Data",1,IF(#REF!&lt;&gt;"",1,0))</f>
        <v>#REF!</v>
      </c>
      <c r="AB31" s="213" t="e">
        <f>IF('Crisis Indicator Data'!#REF!="No Data",1,IF(#REF!&lt;&gt;"",1,0))</f>
        <v>#REF!</v>
      </c>
      <c r="AC31" s="213" t="e">
        <f>IF('Crisis Indicator Data'!#REF!="No Data",1,IF(#REF!&lt;&gt;"",1,0))</f>
        <v>#REF!</v>
      </c>
      <c r="AD31" s="213" t="e">
        <f>IF('Crisis Indicator Data'!#REF!="No Data",1,IF(#REF!&lt;&gt;"",1,0))</f>
        <v>#REF!</v>
      </c>
      <c r="AE31" s="213" t="e">
        <f>IF('Crisis Indicator Data'!#REF!="No Data",1,IF(#REF!&lt;&gt;"",1,0))</f>
        <v>#REF!</v>
      </c>
      <c r="AF31" s="213" t="e">
        <f>IF('Crisis Indicator Data'!#REF!="No Data",1,IF(#REF!&lt;&gt;"",1,0))</f>
        <v>#REF!</v>
      </c>
      <c r="AG31" s="213" t="e">
        <f>IF('Crisis Indicator Data'!#REF!="No Data",1,IF(#REF!&lt;&gt;"",1,0))</f>
        <v>#REF!</v>
      </c>
      <c r="AH31" s="213" t="e">
        <f>IF('Crisis Indicator Data'!#REF!="No Data",1,IF(#REF!&lt;&gt;"",1,0))</f>
        <v>#REF!</v>
      </c>
      <c r="AI31" s="213" t="e">
        <f>IF('Crisis Indicator Data'!#REF!="No Data",1,IF(#REF!&lt;&gt;"",1,0))</f>
        <v>#REF!</v>
      </c>
      <c r="AJ31" s="213" t="e">
        <f>IF('Crisis Indicator Data'!#REF!="No Data",1,IF(#REF!&lt;&gt;"",1,0))</f>
        <v>#REF!</v>
      </c>
      <c r="AK31" s="213" t="e">
        <f>IF('Crisis Indicator Data'!#REF!="No Data",1,IF(#REF!&lt;&gt;"",1,0))</f>
        <v>#REF!</v>
      </c>
      <c r="AL31" s="213" t="e">
        <f>IF('Crisis Indicator Data'!#REF!="No Data",1,IF(#REF!&lt;&gt;"",1,0))</f>
        <v>#REF!</v>
      </c>
      <c r="AM31" s="213" t="e">
        <f>IF('Crisis Indicator Data'!#REF!="No Data",1,IF(#REF!&lt;&gt;"",1,0))</f>
        <v>#REF!</v>
      </c>
      <c r="AN31" s="213" t="e">
        <f>IF('Crisis Indicator Data'!#REF!="No Data",1,IF(#REF!&lt;&gt;"",1,0))</f>
        <v>#REF!</v>
      </c>
      <c r="AO31" s="213" t="e">
        <f>IF('Crisis Indicator Data'!#REF!="No Data",1,IF(#REF!&lt;&gt;"",1,0))</f>
        <v>#REF!</v>
      </c>
      <c r="AP31" s="213" t="e">
        <f>IF('Crisis Indicator Data'!#REF!="No Data",1,IF(#REF!&lt;&gt;"",1,0))</f>
        <v>#REF!</v>
      </c>
      <c r="AQ31" s="213" t="e">
        <f>IF('Crisis Indicator Data'!#REF!="No Data",1,IF(#REF!&lt;&gt;"",1,0))</f>
        <v>#REF!</v>
      </c>
      <c r="AR31" s="213" t="e">
        <f>IF('Crisis Indicator Data'!#REF!="No Data",1,IF(#REF!&lt;&gt;"",1,0))</f>
        <v>#REF!</v>
      </c>
      <c r="AS31" s="213" t="e">
        <f>IF('Crisis Indicator Data'!#REF!="No Data",1,IF(#REF!&lt;&gt;"",1,0))</f>
        <v>#REF!</v>
      </c>
      <c r="AT31" s="213" t="e">
        <f>IF('Crisis Indicator Data'!#REF!="No Data",1,IF(#REF!&lt;&gt;"",1,0))</f>
        <v>#REF!</v>
      </c>
      <c r="AU31" s="213" t="e">
        <f>IF('Crisis Indicator Data'!#REF!="No Data",1,IF(#REF!&lt;&gt;"",1,0))</f>
        <v>#REF!</v>
      </c>
      <c r="AV31" s="213" t="e">
        <f>IF('Crisis Indicator Data'!#REF!="No Data",1,IF(#REF!&lt;&gt;"",1,0))</f>
        <v>#REF!</v>
      </c>
      <c r="AW31" s="213" t="e">
        <f>IF('Crisis Indicator Data'!#REF!="No Data",1,IF(#REF!&lt;&gt;"",1,0))</f>
        <v>#REF!</v>
      </c>
      <c r="AX31" s="213" t="e">
        <f>IF('Crisis Indicator Data'!#REF!="No Data",1,IF(#REF!&lt;&gt;"",1,0))</f>
        <v>#REF!</v>
      </c>
      <c r="AY31" s="213" t="e">
        <f>IF('Crisis Indicator Data'!#REF!="No Data",1,IF(#REF!&lt;&gt;"",1,0))</f>
        <v>#REF!</v>
      </c>
      <c r="AZ31" s="213" t="e">
        <f>IF('Crisis Indicator Data'!#REF!="No Data",1,IF(#REF!&lt;&gt;"",1,0))</f>
        <v>#REF!</v>
      </c>
      <c r="BA31" t="e">
        <f t="shared" si="0"/>
        <v>#REF!</v>
      </c>
      <c r="BB31" s="22" t="e">
        <f t="shared" si="1"/>
        <v>#REF!</v>
      </c>
    </row>
    <row r="32" spans="1:54" x14ac:dyDescent="0.35">
      <c r="A32" t="s">
        <v>8269</v>
      </c>
      <c r="B32" s="213" t="e">
        <f>IF('Crisis Indicator Data'!#REF!="No Data",1,IF(#REF!&lt;&gt;"",1,0))</f>
        <v>#REF!</v>
      </c>
      <c r="C32" s="213" t="e">
        <f>IF('Crisis Indicator Data'!#REF!="No Data",1,IF(#REF!&lt;&gt;"",1,0))</f>
        <v>#REF!</v>
      </c>
      <c r="D32" s="213" t="e">
        <f>IF('Crisis Indicator Data'!#REF!="No Data",1,IF(#REF!&lt;&gt;"",1,0))</f>
        <v>#REF!</v>
      </c>
      <c r="E32" s="213" t="e">
        <f>IF('Crisis Indicator Data'!#REF!="No Data",1,IF(#REF!&lt;&gt;"",1,0))</f>
        <v>#REF!</v>
      </c>
      <c r="F32" s="213" t="e">
        <f>IF('Crisis Indicator Data'!#REF!="No Data",1,IF(#REF!&lt;&gt;"",1,0))</f>
        <v>#REF!</v>
      </c>
      <c r="G32" s="213" t="e">
        <f>IF('Crisis Indicator Data'!#REF!="No Data",1,IF(#REF!&lt;&gt;"",1,0))</f>
        <v>#REF!</v>
      </c>
      <c r="H32" s="213" t="e">
        <f>IF('Crisis Indicator Data'!#REF!="No Data",1,IF(#REF!&lt;&gt;"",1,0))</f>
        <v>#REF!</v>
      </c>
      <c r="I32" s="213" t="e">
        <f>IF('Crisis Indicator Data'!#REF!="No Data",1,IF(#REF!&lt;&gt;"",1,0))</f>
        <v>#REF!</v>
      </c>
      <c r="J32" s="213" t="e">
        <f>IF('Crisis Indicator Data'!#REF!="No Data",1,IF(#REF!&lt;&gt;"",1,0))</f>
        <v>#REF!</v>
      </c>
      <c r="K32" s="213" t="e">
        <f>IF('Crisis Indicator Data'!#REF!="No Data",1,IF(#REF!&lt;&gt;"",1,0))</f>
        <v>#REF!</v>
      </c>
      <c r="L32" s="213" t="e">
        <f>IF('Crisis Indicator Data'!#REF!="No Data",1,IF(#REF!&lt;&gt;"",1,0))</f>
        <v>#REF!</v>
      </c>
      <c r="M32" s="213" t="e">
        <f>IF('Crisis Indicator Data'!#REF!="No Data",1,IF(#REF!&lt;&gt;"",1,0))</f>
        <v>#REF!</v>
      </c>
      <c r="N32" s="213" t="e">
        <f>IF('Crisis Indicator Data'!#REF!="No Data",1,IF(#REF!&lt;&gt;"",1,0))</f>
        <v>#REF!</v>
      </c>
      <c r="O32" s="213" t="e">
        <f>IF('Crisis Indicator Data'!#REF!="No Data",1,IF(#REF!&lt;&gt;"",1,0))</f>
        <v>#REF!</v>
      </c>
      <c r="P32" s="213" t="e">
        <f>IF('Crisis Indicator Data'!#REF!="No Data",1,IF(#REF!&lt;&gt;"",1,0))</f>
        <v>#REF!</v>
      </c>
      <c r="Q32" s="213" t="e">
        <f>IF('Crisis Indicator Data'!#REF!="No Data",1,IF(#REF!&lt;&gt;"",1,0))</f>
        <v>#REF!</v>
      </c>
      <c r="R32" s="213" t="e">
        <f>IF('Crisis Indicator Data'!#REF!="No Data",1,IF(#REF!&lt;&gt;"",1,0))</f>
        <v>#REF!</v>
      </c>
      <c r="S32" s="213" t="e">
        <f>IF('Crisis Indicator Data'!#REF!="No Data",1,IF(#REF!&lt;&gt;"",1,0))</f>
        <v>#REF!</v>
      </c>
      <c r="T32" s="213" t="e">
        <f>IF('Crisis Indicator Data'!#REF!="No Data",1,IF(#REF!&lt;&gt;"",1,0))</f>
        <v>#REF!</v>
      </c>
      <c r="U32" s="213" t="e">
        <f>IF('Crisis Indicator Data'!#REF!="No Data",1,IF(#REF!&lt;&gt;"",1,0))</f>
        <v>#REF!</v>
      </c>
      <c r="V32" s="213" t="e">
        <f>IF('Crisis Indicator Data'!#REF!="No Data",1,IF(#REF!&lt;&gt;"",1,0))</f>
        <v>#REF!</v>
      </c>
      <c r="W32" s="213" t="e">
        <f>IF('Crisis Indicator Data'!#REF!="No Data",1,IF(#REF!&lt;&gt;"",1,0))</f>
        <v>#REF!</v>
      </c>
      <c r="X32" s="213" t="e">
        <f>IF('Crisis Indicator Data'!#REF!="No Data",1,IF(#REF!&lt;&gt;"",1,0))</f>
        <v>#REF!</v>
      </c>
      <c r="Y32" s="213" t="e">
        <f>IF('Crisis Indicator Data'!#REF!="No Data",1,IF(#REF!&lt;&gt;"",1,0))</f>
        <v>#REF!</v>
      </c>
      <c r="Z32" s="213" t="e">
        <f>IF('Crisis Indicator Data'!#REF!="No Data",1,IF(#REF!&lt;&gt;"",1,0))</f>
        <v>#REF!</v>
      </c>
      <c r="AA32" s="213" t="e">
        <f>IF('Crisis Indicator Data'!#REF!="No Data",1,IF(#REF!&lt;&gt;"",1,0))</f>
        <v>#REF!</v>
      </c>
      <c r="AB32" s="213" t="e">
        <f>IF('Crisis Indicator Data'!#REF!="No Data",1,IF(#REF!&lt;&gt;"",1,0))</f>
        <v>#REF!</v>
      </c>
      <c r="AC32" s="213" t="e">
        <f>IF('Crisis Indicator Data'!#REF!="No Data",1,IF(#REF!&lt;&gt;"",1,0))</f>
        <v>#REF!</v>
      </c>
      <c r="AD32" s="213" t="e">
        <f>IF('Crisis Indicator Data'!#REF!="No Data",1,IF(#REF!&lt;&gt;"",1,0))</f>
        <v>#REF!</v>
      </c>
      <c r="AE32" s="213" t="e">
        <f>IF('Crisis Indicator Data'!#REF!="No Data",1,IF(#REF!&lt;&gt;"",1,0))</f>
        <v>#REF!</v>
      </c>
      <c r="AF32" s="213" t="e">
        <f>IF('Crisis Indicator Data'!#REF!="No Data",1,IF(#REF!&lt;&gt;"",1,0))</f>
        <v>#REF!</v>
      </c>
      <c r="AG32" s="213" t="e">
        <f>IF('Crisis Indicator Data'!#REF!="No Data",1,IF(#REF!&lt;&gt;"",1,0))</f>
        <v>#REF!</v>
      </c>
      <c r="AH32" s="213" t="e">
        <f>IF('Crisis Indicator Data'!#REF!="No Data",1,IF(#REF!&lt;&gt;"",1,0))</f>
        <v>#REF!</v>
      </c>
      <c r="AI32" s="213" t="e">
        <f>IF('Crisis Indicator Data'!#REF!="No Data",1,IF(#REF!&lt;&gt;"",1,0))</f>
        <v>#REF!</v>
      </c>
      <c r="AJ32" s="213" t="e">
        <f>IF('Crisis Indicator Data'!#REF!="No Data",1,IF(#REF!&lt;&gt;"",1,0))</f>
        <v>#REF!</v>
      </c>
      <c r="AK32" s="213" t="e">
        <f>IF('Crisis Indicator Data'!#REF!="No Data",1,IF(#REF!&lt;&gt;"",1,0))</f>
        <v>#REF!</v>
      </c>
      <c r="AL32" s="213" t="e">
        <f>IF('Crisis Indicator Data'!#REF!="No Data",1,IF(#REF!&lt;&gt;"",1,0))</f>
        <v>#REF!</v>
      </c>
      <c r="AM32" s="213" t="e">
        <f>IF('Crisis Indicator Data'!#REF!="No Data",1,IF(#REF!&lt;&gt;"",1,0))</f>
        <v>#REF!</v>
      </c>
      <c r="AN32" s="213" t="e">
        <f>IF('Crisis Indicator Data'!#REF!="No Data",1,IF(#REF!&lt;&gt;"",1,0))</f>
        <v>#REF!</v>
      </c>
      <c r="AO32" s="213" t="e">
        <f>IF('Crisis Indicator Data'!#REF!="No Data",1,IF(#REF!&lt;&gt;"",1,0))</f>
        <v>#REF!</v>
      </c>
      <c r="AP32" s="213" t="e">
        <f>IF('Crisis Indicator Data'!#REF!="No Data",1,IF(#REF!&lt;&gt;"",1,0))</f>
        <v>#REF!</v>
      </c>
      <c r="AQ32" s="213" t="e">
        <f>IF('Crisis Indicator Data'!#REF!="No Data",1,IF(#REF!&lt;&gt;"",1,0))</f>
        <v>#REF!</v>
      </c>
      <c r="AR32" s="213" t="e">
        <f>IF('Crisis Indicator Data'!#REF!="No Data",1,IF(#REF!&lt;&gt;"",1,0))</f>
        <v>#REF!</v>
      </c>
      <c r="AS32" s="213" t="e">
        <f>IF('Crisis Indicator Data'!#REF!="No Data",1,IF(#REF!&lt;&gt;"",1,0))</f>
        <v>#REF!</v>
      </c>
      <c r="AT32" s="213" t="e">
        <f>IF('Crisis Indicator Data'!#REF!="No Data",1,IF(#REF!&lt;&gt;"",1,0))</f>
        <v>#REF!</v>
      </c>
      <c r="AU32" s="213" t="e">
        <f>IF('Crisis Indicator Data'!#REF!="No Data",1,IF(#REF!&lt;&gt;"",1,0))</f>
        <v>#REF!</v>
      </c>
      <c r="AV32" s="213" t="e">
        <f>IF('Crisis Indicator Data'!#REF!="No Data",1,IF(#REF!&lt;&gt;"",1,0))</f>
        <v>#REF!</v>
      </c>
      <c r="AW32" s="213" t="e">
        <f>IF('Crisis Indicator Data'!#REF!="No Data",1,IF(#REF!&lt;&gt;"",1,0))</f>
        <v>#REF!</v>
      </c>
      <c r="AX32" s="213" t="e">
        <f>IF('Crisis Indicator Data'!#REF!="No Data",1,IF(#REF!&lt;&gt;"",1,0))</f>
        <v>#REF!</v>
      </c>
      <c r="AY32" s="213" t="e">
        <f>IF('Crisis Indicator Data'!#REF!="No Data",1,IF(#REF!&lt;&gt;"",1,0))</f>
        <v>#REF!</v>
      </c>
      <c r="AZ32" s="213" t="e">
        <f>IF('Crisis Indicator Data'!#REF!="No Data",1,IF(#REF!&lt;&gt;"",1,0))</f>
        <v>#REF!</v>
      </c>
      <c r="BA32" t="e">
        <f t="shared" si="0"/>
        <v>#REF!</v>
      </c>
      <c r="BB32" s="22" t="e">
        <f t="shared" si="1"/>
        <v>#REF!</v>
      </c>
    </row>
    <row r="33" spans="1:54" x14ac:dyDescent="0.35">
      <c r="A33" t="s">
        <v>8267</v>
      </c>
      <c r="B33" s="213" t="e">
        <f>IF('Crisis Indicator Data'!#REF!="No Data",1,IF(#REF!&lt;&gt;"",1,0))</f>
        <v>#REF!</v>
      </c>
      <c r="C33" s="213" t="e">
        <f>IF('Crisis Indicator Data'!#REF!="No Data",1,IF(#REF!&lt;&gt;"",1,0))</f>
        <v>#REF!</v>
      </c>
      <c r="D33" s="213" t="e">
        <f>IF('Crisis Indicator Data'!#REF!="No Data",1,IF(#REF!&lt;&gt;"",1,0))</f>
        <v>#REF!</v>
      </c>
      <c r="E33" s="213" t="e">
        <f>IF('Crisis Indicator Data'!#REF!="No Data",1,IF(#REF!&lt;&gt;"",1,0))</f>
        <v>#REF!</v>
      </c>
      <c r="F33" s="213" t="e">
        <f>IF('Crisis Indicator Data'!#REF!="No Data",1,IF(#REF!&lt;&gt;"",1,0))</f>
        <v>#REF!</v>
      </c>
      <c r="G33" s="213" t="e">
        <f>IF('Crisis Indicator Data'!#REF!="No Data",1,IF(#REF!&lt;&gt;"",1,0))</f>
        <v>#REF!</v>
      </c>
      <c r="H33" s="213" t="e">
        <f>IF('Crisis Indicator Data'!#REF!="No Data",1,IF(#REF!&lt;&gt;"",1,0))</f>
        <v>#REF!</v>
      </c>
      <c r="I33" s="213" t="e">
        <f>IF('Crisis Indicator Data'!#REF!="No Data",1,IF(#REF!&lt;&gt;"",1,0))</f>
        <v>#REF!</v>
      </c>
      <c r="J33" s="213" t="e">
        <f>IF('Crisis Indicator Data'!#REF!="No Data",1,IF(#REF!&lt;&gt;"",1,0))</f>
        <v>#REF!</v>
      </c>
      <c r="K33" s="213" t="e">
        <f>IF('Crisis Indicator Data'!#REF!="No Data",1,IF(#REF!&lt;&gt;"",1,0))</f>
        <v>#REF!</v>
      </c>
      <c r="L33" s="213" t="e">
        <f>IF('Crisis Indicator Data'!#REF!="No Data",1,IF(#REF!&lt;&gt;"",1,0))</f>
        <v>#REF!</v>
      </c>
      <c r="M33" s="213" t="e">
        <f>IF('Crisis Indicator Data'!#REF!="No Data",1,IF(#REF!&lt;&gt;"",1,0))</f>
        <v>#REF!</v>
      </c>
      <c r="N33" s="213" t="e">
        <f>IF('Crisis Indicator Data'!#REF!="No Data",1,IF(#REF!&lt;&gt;"",1,0))</f>
        <v>#REF!</v>
      </c>
      <c r="O33" s="213" t="e">
        <f>IF('Crisis Indicator Data'!#REF!="No Data",1,IF(#REF!&lt;&gt;"",1,0))</f>
        <v>#REF!</v>
      </c>
      <c r="P33" s="213" t="e">
        <f>IF('Crisis Indicator Data'!#REF!="No Data",1,IF(#REF!&lt;&gt;"",1,0))</f>
        <v>#REF!</v>
      </c>
      <c r="Q33" s="213" t="e">
        <f>IF('Crisis Indicator Data'!#REF!="No Data",1,IF(#REF!&lt;&gt;"",1,0))</f>
        <v>#REF!</v>
      </c>
      <c r="R33" s="213" t="e">
        <f>IF('Crisis Indicator Data'!#REF!="No Data",1,IF(#REF!&lt;&gt;"",1,0))</f>
        <v>#REF!</v>
      </c>
      <c r="S33" s="213" t="e">
        <f>IF('Crisis Indicator Data'!#REF!="No Data",1,IF(#REF!&lt;&gt;"",1,0))</f>
        <v>#REF!</v>
      </c>
      <c r="T33" s="213" t="e">
        <f>IF('Crisis Indicator Data'!#REF!="No Data",1,IF(#REF!&lt;&gt;"",1,0))</f>
        <v>#REF!</v>
      </c>
      <c r="U33" s="213" t="e">
        <f>IF('Crisis Indicator Data'!#REF!="No Data",1,IF(#REF!&lt;&gt;"",1,0))</f>
        <v>#REF!</v>
      </c>
      <c r="V33" s="213" t="e">
        <f>IF('Crisis Indicator Data'!#REF!="No Data",1,IF(#REF!&lt;&gt;"",1,0))</f>
        <v>#REF!</v>
      </c>
      <c r="W33" s="213" t="e">
        <f>IF('Crisis Indicator Data'!#REF!="No Data",1,IF(#REF!&lt;&gt;"",1,0))</f>
        <v>#REF!</v>
      </c>
      <c r="X33" s="213" t="e">
        <f>IF('Crisis Indicator Data'!#REF!="No Data",1,IF(#REF!&lt;&gt;"",1,0))</f>
        <v>#REF!</v>
      </c>
      <c r="Y33" s="213" t="e">
        <f>IF('Crisis Indicator Data'!#REF!="No Data",1,IF(#REF!&lt;&gt;"",1,0))</f>
        <v>#REF!</v>
      </c>
      <c r="Z33" s="213" t="e">
        <f>IF('Crisis Indicator Data'!#REF!="No Data",1,IF(#REF!&lt;&gt;"",1,0))</f>
        <v>#REF!</v>
      </c>
      <c r="AA33" s="213" t="e">
        <f>IF('Crisis Indicator Data'!#REF!="No Data",1,IF(#REF!&lt;&gt;"",1,0))</f>
        <v>#REF!</v>
      </c>
      <c r="AB33" s="213" t="e">
        <f>IF('Crisis Indicator Data'!#REF!="No Data",1,IF(#REF!&lt;&gt;"",1,0))</f>
        <v>#REF!</v>
      </c>
      <c r="AC33" s="213" t="e">
        <f>IF('Crisis Indicator Data'!#REF!="No Data",1,IF(#REF!&lt;&gt;"",1,0))</f>
        <v>#REF!</v>
      </c>
      <c r="AD33" s="213" t="e">
        <f>IF('Crisis Indicator Data'!#REF!="No Data",1,IF(#REF!&lt;&gt;"",1,0))</f>
        <v>#REF!</v>
      </c>
      <c r="AE33" s="213" t="e">
        <f>IF('Crisis Indicator Data'!#REF!="No Data",1,IF(#REF!&lt;&gt;"",1,0))</f>
        <v>#REF!</v>
      </c>
      <c r="AF33" s="213" t="e">
        <f>IF('Crisis Indicator Data'!#REF!="No Data",1,IF(#REF!&lt;&gt;"",1,0))</f>
        <v>#REF!</v>
      </c>
      <c r="AG33" s="213" t="e">
        <f>IF('Crisis Indicator Data'!#REF!="No Data",1,IF(#REF!&lt;&gt;"",1,0))</f>
        <v>#REF!</v>
      </c>
      <c r="AH33" s="213" t="e">
        <f>IF('Crisis Indicator Data'!#REF!="No Data",1,IF(#REF!&lt;&gt;"",1,0))</f>
        <v>#REF!</v>
      </c>
      <c r="AI33" s="213" t="e">
        <f>IF('Crisis Indicator Data'!#REF!="No Data",1,IF(#REF!&lt;&gt;"",1,0))</f>
        <v>#REF!</v>
      </c>
      <c r="AJ33" s="213" t="e">
        <f>IF('Crisis Indicator Data'!#REF!="No Data",1,IF(#REF!&lt;&gt;"",1,0))</f>
        <v>#REF!</v>
      </c>
      <c r="AK33" s="213" t="e">
        <f>IF('Crisis Indicator Data'!#REF!="No Data",1,IF(#REF!&lt;&gt;"",1,0))</f>
        <v>#REF!</v>
      </c>
      <c r="AL33" s="213" t="e">
        <f>IF('Crisis Indicator Data'!#REF!="No Data",1,IF(#REF!&lt;&gt;"",1,0))</f>
        <v>#REF!</v>
      </c>
      <c r="AM33" s="213" t="e">
        <f>IF('Crisis Indicator Data'!#REF!="No Data",1,IF(#REF!&lt;&gt;"",1,0))</f>
        <v>#REF!</v>
      </c>
      <c r="AN33" s="213" t="e">
        <f>IF('Crisis Indicator Data'!#REF!="No Data",1,IF(#REF!&lt;&gt;"",1,0))</f>
        <v>#REF!</v>
      </c>
      <c r="AO33" s="213" t="e">
        <f>IF('Crisis Indicator Data'!#REF!="No Data",1,IF(#REF!&lt;&gt;"",1,0))</f>
        <v>#REF!</v>
      </c>
      <c r="AP33" s="213" t="e">
        <f>IF('Crisis Indicator Data'!#REF!="No Data",1,IF(#REF!&lt;&gt;"",1,0))</f>
        <v>#REF!</v>
      </c>
      <c r="AQ33" s="213" t="e">
        <f>IF('Crisis Indicator Data'!#REF!="No Data",1,IF(#REF!&lt;&gt;"",1,0))</f>
        <v>#REF!</v>
      </c>
      <c r="AR33" s="213" t="e">
        <f>IF('Crisis Indicator Data'!#REF!="No Data",1,IF(#REF!&lt;&gt;"",1,0))</f>
        <v>#REF!</v>
      </c>
      <c r="AS33" s="213" t="e">
        <f>IF('Crisis Indicator Data'!#REF!="No Data",1,IF(#REF!&lt;&gt;"",1,0))</f>
        <v>#REF!</v>
      </c>
      <c r="AT33" s="213" t="e">
        <f>IF('Crisis Indicator Data'!#REF!="No Data",1,IF(#REF!&lt;&gt;"",1,0))</f>
        <v>#REF!</v>
      </c>
      <c r="AU33" s="213" t="e">
        <f>IF('Crisis Indicator Data'!#REF!="No Data",1,IF(#REF!&lt;&gt;"",1,0))</f>
        <v>#REF!</v>
      </c>
      <c r="AV33" s="213" t="e">
        <f>IF('Crisis Indicator Data'!#REF!="No Data",1,IF(#REF!&lt;&gt;"",1,0))</f>
        <v>#REF!</v>
      </c>
      <c r="AW33" s="213" t="e">
        <f>IF('Crisis Indicator Data'!#REF!="No Data",1,IF(#REF!&lt;&gt;"",1,0))</f>
        <v>#REF!</v>
      </c>
      <c r="AX33" s="213" t="e">
        <f>IF('Crisis Indicator Data'!#REF!="No Data",1,IF(#REF!&lt;&gt;"",1,0))</f>
        <v>#REF!</v>
      </c>
      <c r="AY33" s="213" t="e">
        <f>IF('Crisis Indicator Data'!#REF!="No Data",1,IF(#REF!&lt;&gt;"",1,0))</f>
        <v>#REF!</v>
      </c>
      <c r="AZ33" s="213" t="e">
        <f>IF('Crisis Indicator Data'!#REF!="No Data",1,IF(#REF!&lt;&gt;"",1,0))</f>
        <v>#REF!</v>
      </c>
      <c r="BA33" t="e">
        <f t="shared" si="0"/>
        <v>#REF!</v>
      </c>
      <c r="BB33" s="22" t="e">
        <f t="shared" si="1"/>
        <v>#REF!</v>
      </c>
    </row>
    <row r="34" spans="1:54" x14ac:dyDescent="0.35">
      <c r="A34" t="s">
        <v>8483</v>
      </c>
      <c r="B34" s="213" t="e">
        <f>IF('Crisis Indicator Data'!#REF!="No Data",1,IF(#REF!&lt;&gt;"",1,0))</f>
        <v>#REF!</v>
      </c>
      <c r="C34" s="213" t="e">
        <f>IF('Crisis Indicator Data'!#REF!="No Data",1,IF(#REF!&lt;&gt;"",1,0))</f>
        <v>#REF!</v>
      </c>
      <c r="D34" s="213" t="e">
        <f>IF('Crisis Indicator Data'!#REF!="No Data",1,IF(#REF!&lt;&gt;"",1,0))</f>
        <v>#REF!</v>
      </c>
      <c r="E34" s="213" t="e">
        <f>IF('Crisis Indicator Data'!#REF!="No Data",1,IF(#REF!&lt;&gt;"",1,0))</f>
        <v>#REF!</v>
      </c>
      <c r="F34" s="213" t="e">
        <f>IF('Crisis Indicator Data'!#REF!="No Data",1,IF(#REF!&lt;&gt;"",1,0))</f>
        <v>#REF!</v>
      </c>
      <c r="G34" s="213" t="e">
        <f>IF('Crisis Indicator Data'!#REF!="No Data",1,IF(#REF!&lt;&gt;"",1,0))</f>
        <v>#REF!</v>
      </c>
      <c r="H34" s="213" t="e">
        <f>IF('Crisis Indicator Data'!#REF!="No Data",1,IF(#REF!&lt;&gt;"",1,0))</f>
        <v>#REF!</v>
      </c>
      <c r="I34" s="213" t="e">
        <f>IF('Crisis Indicator Data'!#REF!="No Data",1,IF(#REF!&lt;&gt;"",1,0))</f>
        <v>#REF!</v>
      </c>
      <c r="J34" s="213" t="e">
        <f>IF('Crisis Indicator Data'!#REF!="No Data",1,IF(#REF!&lt;&gt;"",1,0))</f>
        <v>#REF!</v>
      </c>
      <c r="K34" s="213" t="e">
        <f>IF('Crisis Indicator Data'!#REF!="No Data",1,IF(#REF!&lt;&gt;"",1,0))</f>
        <v>#REF!</v>
      </c>
      <c r="L34" s="213" t="e">
        <f>IF('Crisis Indicator Data'!#REF!="No Data",1,IF(#REF!&lt;&gt;"",1,0))</f>
        <v>#REF!</v>
      </c>
      <c r="M34" s="213" t="e">
        <f>IF('Crisis Indicator Data'!#REF!="No Data",1,IF(#REF!&lt;&gt;"",1,0))</f>
        <v>#REF!</v>
      </c>
      <c r="N34" s="213" t="e">
        <f>IF('Crisis Indicator Data'!#REF!="No Data",1,IF(#REF!&lt;&gt;"",1,0))</f>
        <v>#REF!</v>
      </c>
      <c r="O34" s="213" t="e">
        <f>IF('Crisis Indicator Data'!#REF!="No Data",1,IF(#REF!&lt;&gt;"",1,0))</f>
        <v>#REF!</v>
      </c>
      <c r="P34" s="213" t="e">
        <f>IF('Crisis Indicator Data'!#REF!="No Data",1,IF(#REF!&lt;&gt;"",1,0))</f>
        <v>#REF!</v>
      </c>
      <c r="Q34" s="213" t="e">
        <f>IF('Crisis Indicator Data'!#REF!="No Data",1,IF(#REF!&lt;&gt;"",1,0))</f>
        <v>#REF!</v>
      </c>
      <c r="R34" s="213" t="e">
        <f>IF('Crisis Indicator Data'!#REF!="No Data",1,IF(#REF!&lt;&gt;"",1,0))</f>
        <v>#REF!</v>
      </c>
      <c r="S34" s="213" t="e">
        <f>IF('Crisis Indicator Data'!#REF!="No Data",1,IF(#REF!&lt;&gt;"",1,0))</f>
        <v>#REF!</v>
      </c>
      <c r="T34" s="213" t="e">
        <f>IF('Crisis Indicator Data'!#REF!="No Data",1,IF(#REF!&lt;&gt;"",1,0))</f>
        <v>#REF!</v>
      </c>
      <c r="U34" s="213" t="e">
        <f>IF('Crisis Indicator Data'!#REF!="No Data",1,IF(#REF!&lt;&gt;"",1,0))</f>
        <v>#REF!</v>
      </c>
      <c r="V34" s="213" t="e">
        <f>IF('Crisis Indicator Data'!#REF!="No Data",1,IF(#REF!&lt;&gt;"",1,0))</f>
        <v>#REF!</v>
      </c>
      <c r="W34" s="213" t="e">
        <f>IF('Crisis Indicator Data'!#REF!="No Data",1,IF(#REF!&lt;&gt;"",1,0))</f>
        <v>#REF!</v>
      </c>
      <c r="X34" s="213" t="e">
        <f>IF('Crisis Indicator Data'!#REF!="No Data",1,IF(#REF!&lt;&gt;"",1,0))</f>
        <v>#REF!</v>
      </c>
      <c r="Y34" s="213" t="e">
        <f>IF('Crisis Indicator Data'!#REF!="No Data",1,IF(#REF!&lt;&gt;"",1,0))</f>
        <v>#REF!</v>
      </c>
      <c r="Z34" s="213" t="e">
        <f>IF('Crisis Indicator Data'!#REF!="No Data",1,IF(#REF!&lt;&gt;"",1,0))</f>
        <v>#REF!</v>
      </c>
      <c r="AA34" s="213" t="e">
        <f>IF('Crisis Indicator Data'!#REF!="No Data",1,IF(#REF!&lt;&gt;"",1,0))</f>
        <v>#REF!</v>
      </c>
      <c r="AB34" s="213" t="e">
        <f>IF('Crisis Indicator Data'!#REF!="No Data",1,IF(#REF!&lt;&gt;"",1,0))</f>
        <v>#REF!</v>
      </c>
      <c r="AC34" s="213" t="e">
        <f>IF('Crisis Indicator Data'!#REF!="No Data",1,IF(#REF!&lt;&gt;"",1,0))</f>
        <v>#REF!</v>
      </c>
      <c r="AD34" s="213" t="e">
        <f>IF('Crisis Indicator Data'!#REF!="No Data",1,IF(#REF!&lt;&gt;"",1,0))</f>
        <v>#REF!</v>
      </c>
      <c r="AE34" s="213" t="e">
        <f>IF('Crisis Indicator Data'!#REF!="No Data",1,IF(#REF!&lt;&gt;"",1,0))</f>
        <v>#REF!</v>
      </c>
      <c r="AF34" s="213" t="e">
        <f>IF('Crisis Indicator Data'!#REF!="No Data",1,IF(#REF!&lt;&gt;"",1,0))</f>
        <v>#REF!</v>
      </c>
      <c r="AG34" s="213" t="e">
        <f>IF('Crisis Indicator Data'!#REF!="No Data",1,IF(#REF!&lt;&gt;"",1,0))</f>
        <v>#REF!</v>
      </c>
      <c r="AH34" s="213" t="e">
        <f>IF('Crisis Indicator Data'!#REF!="No Data",1,IF(#REF!&lt;&gt;"",1,0))</f>
        <v>#REF!</v>
      </c>
      <c r="AI34" s="213" t="e">
        <f>IF('Crisis Indicator Data'!#REF!="No Data",1,IF(#REF!&lt;&gt;"",1,0))</f>
        <v>#REF!</v>
      </c>
      <c r="AJ34" s="213" t="e">
        <f>IF('Crisis Indicator Data'!#REF!="No Data",1,IF(#REF!&lt;&gt;"",1,0))</f>
        <v>#REF!</v>
      </c>
      <c r="AK34" s="213" t="e">
        <f>IF('Crisis Indicator Data'!#REF!="No Data",1,IF(#REF!&lt;&gt;"",1,0))</f>
        <v>#REF!</v>
      </c>
      <c r="AL34" s="213" t="e">
        <f>IF('Crisis Indicator Data'!#REF!="No Data",1,IF(#REF!&lt;&gt;"",1,0))</f>
        <v>#REF!</v>
      </c>
      <c r="AM34" s="213" t="e">
        <f>IF('Crisis Indicator Data'!#REF!="No Data",1,IF(#REF!&lt;&gt;"",1,0))</f>
        <v>#REF!</v>
      </c>
      <c r="AN34" s="213" t="e">
        <f>IF('Crisis Indicator Data'!#REF!="No Data",1,IF(#REF!&lt;&gt;"",1,0))</f>
        <v>#REF!</v>
      </c>
      <c r="AO34" s="213" t="e">
        <f>IF('Crisis Indicator Data'!#REF!="No Data",1,IF(#REF!&lt;&gt;"",1,0))</f>
        <v>#REF!</v>
      </c>
      <c r="AP34" s="213" t="e">
        <f>IF('Crisis Indicator Data'!#REF!="No Data",1,IF(#REF!&lt;&gt;"",1,0))</f>
        <v>#REF!</v>
      </c>
      <c r="AQ34" s="213" t="e">
        <f>IF('Crisis Indicator Data'!#REF!="No Data",1,IF(#REF!&lt;&gt;"",1,0))</f>
        <v>#REF!</v>
      </c>
      <c r="AR34" s="213" t="e">
        <f>IF('Crisis Indicator Data'!#REF!="No Data",1,IF(#REF!&lt;&gt;"",1,0))</f>
        <v>#REF!</v>
      </c>
      <c r="AS34" s="213" t="e">
        <f>IF('Crisis Indicator Data'!#REF!="No Data",1,IF(#REF!&lt;&gt;"",1,0))</f>
        <v>#REF!</v>
      </c>
      <c r="AT34" s="213" t="e">
        <f>IF('Crisis Indicator Data'!#REF!="No Data",1,IF(#REF!&lt;&gt;"",1,0))</f>
        <v>#REF!</v>
      </c>
      <c r="AU34" s="213" t="e">
        <f>IF('Crisis Indicator Data'!#REF!="No Data",1,IF(#REF!&lt;&gt;"",1,0))</f>
        <v>#REF!</v>
      </c>
      <c r="AV34" s="213" t="e">
        <f>IF('Crisis Indicator Data'!#REF!="No Data",1,IF(#REF!&lt;&gt;"",1,0))</f>
        <v>#REF!</v>
      </c>
      <c r="AW34" s="213" t="e">
        <f>IF('Crisis Indicator Data'!#REF!="No Data",1,IF(#REF!&lt;&gt;"",1,0))</f>
        <v>#REF!</v>
      </c>
      <c r="AX34" s="213" t="e">
        <f>IF('Crisis Indicator Data'!#REF!="No Data",1,IF(#REF!&lt;&gt;"",1,0))</f>
        <v>#REF!</v>
      </c>
      <c r="AY34" s="213" t="e">
        <f>IF('Crisis Indicator Data'!#REF!="No Data",1,IF(#REF!&lt;&gt;"",1,0))</f>
        <v>#REF!</v>
      </c>
      <c r="AZ34" s="213" t="e">
        <f>IF('Crisis Indicator Data'!#REF!="No Data",1,IF(#REF!&lt;&gt;"",1,0))</f>
        <v>#REF!</v>
      </c>
      <c r="BA34" t="e">
        <f t="shared" ref="BA34:BA65" si="2">SUM(B34:AZ34)</f>
        <v>#REF!</v>
      </c>
      <c r="BB34" s="22" t="e">
        <f t="shared" ref="BB34:BB65" si="3">BA34/51</f>
        <v>#REF!</v>
      </c>
    </row>
    <row r="35" spans="1:54" x14ac:dyDescent="0.35">
      <c r="A35" t="s">
        <v>8272</v>
      </c>
      <c r="B35" s="213" t="e">
        <f>IF('Crisis Indicator Data'!#REF!="No Data",1,IF(#REF!&lt;&gt;"",1,0))</f>
        <v>#REF!</v>
      </c>
      <c r="C35" s="213" t="e">
        <f>IF('Crisis Indicator Data'!#REF!="No Data",1,IF(#REF!&lt;&gt;"",1,0))</f>
        <v>#REF!</v>
      </c>
      <c r="D35" s="213" t="e">
        <f>IF('Crisis Indicator Data'!#REF!="No Data",1,IF(#REF!&lt;&gt;"",1,0))</f>
        <v>#REF!</v>
      </c>
      <c r="E35" s="213" t="e">
        <f>IF('Crisis Indicator Data'!#REF!="No Data",1,IF(#REF!&lt;&gt;"",1,0))</f>
        <v>#REF!</v>
      </c>
      <c r="F35" s="213" t="e">
        <f>IF('Crisis Indicator Data'!#REF!="No Data",1,IF(#REF!&lt;&gt;"",1,0))</f>
        <v>#REF!</v>
      </c>
      <c r="G35" s="213" t="e">
        <f>IF('Crisis Indicator Data'!#REF!="No Data",1,IF(#REF!&lt;&gt;"",1,0))</f>
        <v>#REF!</v>
      </c>
      <c r="H35" s="213" t="e">
        <f>IF('Crisis Indicator Data'!#REF!="No Data",1,IF(#REF!&lt;&gt;"",1,0))</f>
        <v>#REF!</v>
      </c>
      <c r="I35" s="213" t="e">
        <f>IF('Crisis Indicator Data'!#REF!="No Data",1,IF(#REF!&lt;&gt;"",1,0))</f>
        <v>#REF!</v>
      </c>
      <c r="J35" s="213" t="e">
        <f>IF('Crisis Indicator Data'!#REF!="No Data",1,IF(#REF!&lt;&gt;"",1,0))</f>
        <v>#REF!</v>
      </c>
      <c r="K35" s="213" t="e">
        <f>IF('Crisis Indicator Data'!#REF!="No Data",1,IF(#REF!&lt;&gt;"",1,0))</f>
        <v>#REF!</v>
      </c>
      <c r="L35" s="213" t="e">
        <f>IF('Crisis Indicator Data'!#REF!="No Data",1,IF(#REF!&lt;&gt;"",1,0))</f>
        <v>#REF!</v>
      </c>
      <c r="M35" s="213" t="e">
        <f>IF('Crisis Indicator Data'!#REF!="No Data",1,IF(#REF!&lt;&gt;"",1,0))</f>
        <v>#REF!</v>
      </c>
      <c r="N35" s="213" t="e">
        <f>IF('Crisis Indicator Data'!#REF!="No Data",1,IF(#REF!&lt;&gt;"",1,0))</f>
        <v>#REF!</v>
      </c>
      <c r="O35" s="213" t="e">
        <f>IF('Crisis Indicator Data'!#REF!="No Data",1,IF(#REF!&lt;&gt;"",1,0))</f>
        <v>#REF!</v>
      </c>
      <c r="P35" s="213" t="e">
        <f>IF('Crisis Indicator Data'!#REF!="No Data",1,IF(#REF!&lt;&gt;"",1,0))</f>
        <v>#REF!</v>
      </c>
      <c r="Q35" s="213" t="e">
        <f>IF('Crisis Indicator Data'!#REF!="No Data",1,IF(#REF!&lt;&gt;"",1,0))</f>
        <v>#REF!</v>
      </c>
      <c r="R35" s="213" t="e">
        <f>IF('Crisis Indicator Data'!#REF!="No Data",1,IF(#REF!&lt;&gt;"",1,0))</f>
        <v>#REF!</v>
      </c>
      <c r="S35" s="213" t="e">
        <f>IF('Crisis Indicator Data'!#REF!="No Data",1,IF(#REF!&lt;&gt;"",1,0))</f>
        <v>#REF!</v>
      </c>
      <c r="T35" s="213" t="e">
        <f>IF('Crisis Indicator Data'!#REF!="No Data",1,IF(#REF!&lt;&gt;"",1,0))</f>
        <v>#REF!</v>
      </c>
      <c r="U35" s="213" t="e">
        <f>IF('Crisis Indicator Data'!#REF!="No Data",1,IF(#REF!&lt;&gt;"",1,0))</f>
        <v>#REF!</v>
      </c>
      <c r="V35" s="213" t="e">
        <f>IF('Crisis Indicator Data'!#REF!="No Data",1,IF(#REF!&lt;&gt;"",1,0))</f>
        <v>#REF!</v>
      </c>
      <c r="W35" s="213" t="e">
        <f>IF('Crisis Indicator Data'!#REF!="No Data",1,IF(#REF!&lt;&gt;"",1,0))</f>
        <v>#REF!</v>
      </c>
      <c r="X35" s="213" t="e">
        <f>IF('Crisis Indicator Data'!#REF!="No Data",1,IF(#REF!&lt;&gt;"",1,0))</f>
        <v>#REF!</v>
      </c>
      <c r="Y35" s="213" t="e">
        <f>IF('Crisis Indicator Data'!#REF!="No Data",1,IF(#REF!&lt;&gt;"",1,0))</f>
        <v>#REF!</v>
      </c>
      <c r="Z35" s="213" t="e">
        <f>IF('Crisis Indicator Data'!#REF!="No Data",1,IF(#REF!&lt;&gt;"",1,0))</f>
        <v>#REF!</v>
      </c>
      <c r="AA35" s="213" t="e">
        <f>IF('Crisis Indicator Data'!#REF!="No Data",1,IF(#REF!&lt;&gt;"",1,0))</f>
        <v>#REF!</v>
      </c>
      <c r="AB35" s="213" t="e">
        <f>IF('Crisis Indicator Data'!#REF!="No Data",1,IF(#REF!&lt;&gt;"",1,0))</f>
        <v>#REF!</v>
      </c>
      <c r="AC35" s="213" t="e">
        <f>IF('Crisis Indicator Data'!#REF!="No Data",1,IF(#REF!&lt;&gt;"",1,0))</f>
        <v>#REF!</v>
      </c>
      <c r="AD35" s="213" t="e">
        <f>IF('Crisis Indicator Data'!#REF!="No Data",1,IF(#REF!&lt;&gt;"",1,0))</f>
        <v>#REF!</v>
      </c>
      <c r="AE35" s="213" t="e">
        <f>IF('Crisis Indicator Data'!#REF!="No Data",1,IF(#REF!&lt;&gt;"",1,0))</f>
        <v>#REF!</v>
      </c>
      <c r="AF35" s="213" t="e">
        <f>IF('Crisis Indicator Data'!#REF!="No Data",1,IF(#REF!&lt;&gt;"",1,0))</f>
        <v>#REF!</v>
      </c>
      <c r="AG35" s="213" t="e">
        <f>IF('Crisis Indicator Data'!#REF!="No Data",1,IF(#REF!&lt;&gt;"",1,0))</f>
        <v>#REF!</v>
      </c>
      <c r="AH35" s="213" t="e">
        <f>IF('Crisis Indicator Data'!#REF!="No Data",1,IF(#REF!&lt;&gt;"",1,0))</f>
        <v>#REF!</v>
      </c>
      <c r="AI35" s="213" t="e">
        <f>IF('Crisis Indicator Data'!#REF!="No Data",1,IF(#REF!&lt;&gt;"",1,0))</f>
        <v>#REF!</v>
      </c>
      <c r="AJ35" s="213" t="e">
        <f>IF('Crisis Indicator Data'!#REF!="No Data",1,IF(#REF!&lt;&gt;"",1,0))</f>
        <v>#REF!</v>
      </c>
      <c r="AK35" s="213" t="e">
        <f>IF('Crisis Indicator Data'!#REF!="No Data",1,IF(#REF!&lt;&gt;"",1,0))</f>
        <v>#REF!</v>
      </c>
      <c r="AL35" s="213" t="e">
        <f>IF('Crisis Indicator Data'!#REF!="No Data",1,IF(#REF!&lt;&gt;"",1,0))</f>
        <v>#REF!</v>
      </c>
      <c r="AM35" s="213" t="e">
        <f>IF('Crisis Indicator Data'!#REF!="No Data",1,IF(#REF!&lt;&gt;"",1,0))</f>
        <v>#REF!</v>
      </c>
      <c r="AN35" s="213" t="e">
        <f>IF('Crisis Indicator Data'!#REF!="No Data",1,IF(#REF!&lt;&gt;"",1,0))</f>
        <v>#REF!</v>
      </c>
      <c r="AO35" s="213" t="e">
        <f>IF('Crisis Indicator Data'!#REF!="No Data",1,IF(#REF!&lt;&gt;"",1,0))</f>
        <v>#REF!</v>
      </c>
      <c r="AP35" s="213" t="e">
        <f>IF('Crisis Indicator Data'!#REF!="No Data",1,IF(#REF!&lt;&gt;"",1,0))</f>
        <v>#REF!</v>
      </c>
      <c r="AQ35" s="213" t="e">
        <f>IF('Crisis Indicator Data'!#REF!="No Data",1,IF(#REF!&lt;&gt;"",1,0))</f>
        <v>#REF!</v>
      </c>
      <c r="AR35" s="213" t="e">
        <f>IF('Crisis Indicator Data'!#REF!="No Data",1,IF(#REF!&lt;&gt;"",1,0))</f>
        <v>#REF!</v>
      </c>
      <c r="AS35" s="213" t="e">
        <f>IF('Crisis Indicator Data'!#REF!="No Data",1,IF(#REF!&lt;&gt;"",1,0))</f>
        <v>#REF!</v>
      </c>
      <c r="AT35" s="213" t="e">
        <f>IF('Crisis Indicator Data'!#REF!="No Data",1,IF(#REF!&lt;&gt;"",1,0))</f>
        <v>#REF!</v>
      </c>
      <c r="AU35" s="213" t="e">
        <f>IF('Crisis Indicator Data'!#REF!="No Data",1,IF(#REF!&lt;&gt;"",1,0))</f>
        <v>#REF!</v>
      </c>
      <c r="AV35" s="213" t="e">
        <f>IF('Crisis Indicator Data'!#REF!="No Data",1,IF(#REF!&lt;&gt;"",1,0))</f>
        <v>#REF!</v>
      </c>
      <c r="AW35" s="213" t="e">
        <f>IF('Crisis Indicator Data'!#REF!="No Data",1,IF(#REF!&lt;&gt;"",1,0))</f>
        <v>#REF!</v>
      </c>
      <c r="AX35" s="213" t="e">
        <f>IF('Crisis Indicator Data'!#REF!="No Data",1,IF(#REF!&lt;&gt;"",1,0))</f>
        <v>#REF!</v>
      </c>
      <c r="AY35" s="213" t="e">
        <f>IF('Crisis Indicator Data'!#REF!="No Data",1,IF(#REF!&lt;&gt;"",1,0))</f>
        <v>#REF!</v>
      </c>
      <c r="AZ35" s="213" t="e">
        <f>IF('Crisis Indicator Data'!#REF!="No Data",1,IF(#REF!&lt;&gt;"",1,0))</f>
        <v>#REF!</v>
      </c>
      <c r="BA35" t="e">
        <f t="shared" si="2"/>
        <v>#REF!</v>
      </c>
      <c r="BB35" s="22" t="e">
        <f t="shared" si="3"/>
        <v>#REF!</v>
      </c>
    </row>
    <row r="36" spans="1:54" x14ac:dyDescent="0.35">
      <c r="A36" t="s">
        <v>8274</v>
      </c>
      <c r="B36" s="213" t="e">
        <f>IF('Crisis Indicator Data'!#REF!="No Data",1,IF(#REF!&lt;&gt;"",1,0))</f>
        <v>#REF!</v>
      </c>
      <c r="C36" s="213" t="e">
        <f>IF('Crisis Indicator Data'!#REF!="No Data",1,IF(#REF!&lt;&gt;"",1,0))</f>
        <v>#REF!</v>
      </c>
      <c r="D36" s="213" t="e">
        <f>IF('Crisis Indicator Data'!#REF!="No Data",1,IF(#REF!&lt;&gt;"",1,0))</f>
        <v>#REF!</v>
      </c>
      <c r="E36" s="213" t="e">
        <f>IF('Crisis Indicator Data'!#REF!="No Data",1,IF(#REF!&lt;&gt;"",1,0))</f>
        <v>#REF!</v>
      </c>
      <c r="F36" s="213" t="e">
        <f>IF('Crisis Indicator Data'!#REF!="No Data",1,IF(#REF!&lt;&gt;"",1,0))</f>
        <v>#REF!</v>
      </c>
      <c r="G36" s="213" t="e">
        <f>IF('Crisis Indicator Data'!#REF!="No Data",1,IF(#REF!&lt;&gt;"",1,0))</f>
        <v>#REF!</v>
      </c>
      <c r="H36" s="213" t="e">
        <f>IF('Crisis Indicator Data'!#REF!="No Data",1,IF(#REF!&lt;&gt;"",1,0))</f>
        <v>#REF!</v>
      </c>
      <c r="I36" s="213" t="e">
        <f>IF('Crisis Indicator Data'!#REF!="No Data",1,IF(#REF!&lt;&gt;"",1,0))</f>
        <v>#REF!</v>
      </c>
      <c r="J36" s="213" t="e">
        <f>IF('Crisis Indicator Data'!#REF!="No Data",1,IF(#REF!&lt;&gt;"",1,0))</f>
        <v>#REF!</v>
      </c>
      <c r="K36" s="213" t="e">
        <f>IF('Crisis Indicator Data'!#REF!="No Data",1,IF(#REF!&lt;&gt;"",1,0))</f>
        <v>#REF!</v>
      </c>
      <c r="L36" s="213" t="e">
        <f>IF('Crisis Indicator Data'!#REF!="No Data",1,IF(#REF!&lt;&gt;"",1,0))</f>
        <v>#REF!</v>
      </c>
      <c r="M36" s="213" t="e">
        <f>IF('Crisis Indicator Data'!#REF!="No Data",1,IF(#REF!&lt;&gt;"",1,0))</f>
        <v>#REF!</v>
      </c>
      <c r="N36" s="213" t="e">
        <f>IF('Crisis Indicator Data'!#REF!="No Data",1,IF(#REF!&lt;&gt;"",1,0))</f>
        <v>#REF!</v>
      </c>
      <c r="O36" s="213" t="e">
        <f>IF('Crisis Indicator Data'!#REF!="No Data",1,IF(#REF!&lt;&gt;"",1,0))</f>
        <v>#REF!</v>
      </c>
      <c r="P36" s="213" t="e">
        <f>IF('Crisis Indicator Data'!#REF!="No Data",1,IF(#REF!&lt;&gt;"",1,0))</f>
        <v>#REF!</v>
      </c>
      <c r="Q36" s="213" t="e">
        <f>IF('Crisis Indicator Data'!#REF!="No Data",1,IF(#REF!&lt;&gt;"",1,0))</f>
        <v>#REF!</v>
      </c>
      <c r="R36" s="213" t="e">
        <f>IF('Crisis Indicator Data'!#REF!="No Data",1,IF(#REF!&lt;&gt;"",1,0))</f>
        <v>#REF!</v>
      </c>
      <c r="S36" s="213" t="e">
        <f>IF('Crisis Indicator Data'!#REF!="No Data",1,IF(#REF!&lt;&gt;"",1,0))</f>
        <v>#REF!</v>
      </c>
      <c r="T36" s="213" t="e">
        <f>IF('Crisis Indicator Data'!#REF!="No Data",1,IF(#REF!&lt;&gt;"",1,0))</f>
        <v>#REF!</v>
      </c>
      <c r="U36" s="213" t="e">
        <f>IF('Crisis Indicator Data'!#REF!="No Data",1,IF(#REF!&lt;&gt;"",1,0))</f>
        <v>#REF!</v>
      </c>
      <c r="V36" s="213" t="e">
        <f>IF('Crisis Indicator Data'!#REF!="No Data",1,IF(#REF!&lt;&gt;"",1,0))</f>
        <v>#REF!</v>
      </c>
      <c r="W36" s="213" t="e">
        <f>IF('Crisis Indicator Data'!#REF!="No Data",1,IF(#REF!&lt;&gt;"",1,0))</f>
        <v>#REF!</v>
      </c>
      <c r="X36" s="213" t="e">
        <f>IF('Crisis Indicator Data'!#REF!="No Data",1,IF(#REF!&lt;&gt;"",1,0))</f>
        <v>#REF!</v>
      </c>
      <c r="Y36" s="213" t="e">
        <f>IF('Crisis Indicator Data'!#REF!="No Data",1,IF(#REF!&lt;&gt;"",1,0))</f>
        <v>#REF!</v>
      </c>
      <c r="Z36" s="213" t="e">
        <f>IF('Crisis Indicator Data'!#REF!="No Data",1,IF(#REF!&lt;&gt;"",1,0))</f>
        <v>#REF!</v>
      </c>
      <c r="AA36" s="213" t="e">
        <f>IF('Crisis Indicator Data'!#REF!="No Data",1,IF(#REF!&lt;&gt;"",1,0))</f>
        <v>#REF!</v>
      </c>
      <c r="AB36" s="213" t="e">
        <f>IF('Crisis Indicator Data'!#REF!="No Data",1,IF(#REF!&lt;&gt;"",1,0))</f>
        <v>#REF!</v>
      </c>
      <c r="AC36" s="213" t="e">
        <f>IF('Crisis Indicator Data'!#REF!="No Data",1,IF(#REF!&lt;&gt;"",1,0))</f>
        <v>#REF!</v>
      </c>
      <c r="AD36" s="213" t="e">
        <f>IF('Crisis Indicator Data'!#REF!="No Data",1,IF(#REF!&lt;&gt;"",1,0))</f>
        <v>#REF!</v>
      </c>
      <c r="AE36" s="213" t="e">
        <f>IF('Crisis Indicator Data'!#REF!="No Data",1,IF(#REF!&lt;&gt;"",1,0))</f>
        <v>#REF!</v>
      </c>
      <c r="AF36" s="213" t="e">
        <f>IF('Crisis Indicator Data'!#REF!="No Data",1,IF(#REF!&lt;&gt;"",1,0))</f>
        <v>#REF!</v>
      </c>
      <c r="AG36" s="213" t="e">
        <f>IF('Crisis Indicator Data'!#REF!="No Data",1,IF(#REF!&lt;&gt;"",1,0))</f>
        <v>#REF!</v>
      </c>
      <c r="AH36" s="213" t="e">
        <f>IF('Crisis Indicator Data'!#REF!="No Data",1,IF(#REF!&lt;&gt;"",1,0))</f>
        <v>#REF!</v>
      </c>
      <c r="AI36" s="213" t="e">
        <f>IF('Crisis Indicator Data'!#REF!="No Data",1,IF(#REF!&lt;&gt;"",1,0))</f>
        <v>#REF!</v>
      </c>
      <c r="AJ36" s="213" t="e">
        <f>IF('Crisis Indicator Data'!#REF!="No Data",1,IF(#REF!&lt;&gt;"",1,0))</f>
        <v>#REF!</v>
      </c>
      <c r="AK36" s="213" t="e">
        <f>IF('Crisis Indicator Data'!#REF!="No Data",1,IF(#REF!&lt;&gt;"",1,0))</f>
        <v>#REF!</v>
      </c>
      <c r="AL36" s="213" t="e">
        <f>IF('Crisis Indicator Data'!#REF!="No Data",1,IF(#REF!&lt;&gt;"",1,0))</f>
        <v>#REF!</v>
      </c>
      <c r="AM36" s="213" t="e">
        <f>IF('Crisis Indicator Data'!#REF!="No Data",1,IF(#REF!&lt;&gt;"",1,0))</f>
        <v>#REF!</v>
      </c>
      <c r="AN36" s="213" t="e">
        <f>IF('Crisis Indicator Data'!#REF!="No Data",1,IF(#REF!&lt;&gt;"",1,0))</f>
        <v>#REF!</v>
      </c>
      <c r="AO36" s="213" t="e">
        <f>IF('Crisis Indicator Data'!#REF!="No Data",1,IF(#REF!&lt;&gt;"",1,0))</f>
        <v>#REF!</v>
      </c>
      <c r="AP36" s="213" t="e">
        <f>IF('Crisis Indicator Data'!#REF!="No Data",1,IF(#REF!&lt;&gt;"",1,0))</f>
        <v>#REF!</v>
      </c>
      <c r="AQ36" s="213" t="e">
        <f>IF('Crisis Indicator Data'!#REF!="No Data",1,IF(#REF!&lt;&gt;"",1,0))</f>
        <v>#REF!</v>
      </c>
      <c r="AR36" s="213" t="e">
        <f>IF('Crisis Indicator Data'!#REF!="No Data",1,IF(#REF!&lt;&gt;"",1,0))</f>
        <v>#REF!</v>
      </c>
      <c r="AS36" s="213" t="e">
        <f>IF('Crisis Indicator Data'!#REF!="No Data",1,IF(#REF!&lt;&gt;"",1,0))</f>
        <v>#REF!</v>
      </c>
      <c r="AT36" s="213" t="e">
        <f>IF('Crisis Indicator Data'!#REF!="No Data",1,IF(#REF!&lt;&gt;"",1,0))</f>
        <v>#REF!</v>
      </c>
      <c r="AU36" s="213" t="e">
        <f>IF('Crisis Indicator Data'!#REF!="No Data",1,IF(#REF!&lt;&gt;"",1,0))</f>
        <v>#REF!</v>
      </c>
      <c r="AV36" s="213" t="e">
        <f>IF('Crisis Indicator Data'!#REF!="No Data",1,IF(#REF!&lt;&gt;"",1,0))</f>
        <v>#REF!</v>
      </c>
      <c r="AW36" s="213" t="e">
        <f>IF('Crisis Indicator Data'!#REF!="No Data",1,IF(#REF!&lt;&gt;"",1,0))</f>
        <v>#REF!</v>
      </c>
      <c r="AX36" s="213" t="e">
        <f>IF('Crisis Indicator Data'!#REF!="No Data",1,IF(#REF!&lt;&gt;"",1,0))</f>
        <v>#REF!</v>
      </c>
      <c r="AY36" s="213" t="e">
        <f>IF('Crisis Indicator Data'!#REF!="No Data",1,IF(#REF!&lt;&gt;"",1,0))</f>
        <v>#REF!</v>
      </c>
      <c r="AZ36" s="213" t="e">
        <f>IF('Crisis Indicator Data'!#REF!="No Data",1,IF(#REF!&lt;&gt;"",1,0))</f>
        <v>#REF!</v>
      </c>
      <c r="BA36" t="e">
        <f t="shared" si="2"/>
        <v>#REF!</v>
      </c>
      <c r="BB36" s="22" t="e">
        <f t="shared" si="3"/>
        <v>#REF!</v>
      </c>
    </row>
    <row r="37" spans="1:54" x14ac:dyDescent="0.35">
      <c r="A37" t="s">
        <v>8280</v>
      </c>
      <c r="B37" s="213" t="e">
        <f>IF('Crisis Indicator Data'!#REF!="No Data",1,IF(#REF!&lt;&gt;"",1,0))</f>
        <v>#REF!</v>
      </c>
      <c r="C37" s="213" t="e">
        <f>IF('Crisis Indicator Data'!#REF!="No Data",1,IF(#REF!&lt;&gt;"",1,0))</f>
        <v>#REF!</v>
      </c>
      <c r="D37" s="213" t="e">
        <f>IF('Crisis Indicator Data'!#REF!="No Data",1,IF(#REF!&lt;&gt;"",1,0))</f>
        <v>#REF!</v>
      </c>
      <c r="E37" s="213" t="e">
        <f>IF('Crisis Indicator Data'!#REF!="No Data",1,IF(#REF!&lt;&gt;"",1,0))</f>
        <v>#REF!</v>
      </c>
      <c r="F37" s="213" t="e">
        <f>IF('Crisis Indicator Data'!#REF!="No Data",1,IF(#REF!&lt;&gt;"",1,0))</f>
        <v>#REF!</v>
      </c>
      <c r="G37" s="213" t="e">
        <f>IF('Crisis Indicator Data'!#REF!="No Data",1,IF(#REF!&lt;&gt;"",1,0))</f>
        <v>#REF!</v>
      </c>
      <c r="H37" s="213" t="e">
        <f>IF('Crisis Indicator Data'!#REF!="No Data",1,IF(#REF!&lt;&gt;"",1,0))</f>
        <v>#REF!</v>
      </c>
      <c r="I37" s="213" t="e">
        <f>IF('Crisis Indicator Data'!#REF!="No Data",1,IF(#REF!&lt;&gt;"",1,0))</f>
        <v>#REF!</v>
      </c>
      <c r="J37" s="213" t="e">
        <f>IF('Crisis Indicator Data'!#REF!="No Data",1,IF(#REF!&lt;&gt;"",1,0))</f>
        <v>#REF!</v>
      </c>
      <c r="K37" s="213" t="e">
        <f>IF('Crisis Indicator Data'!#REF!="No Data",1,IF(#REF!&lt;&gt;"",1,0))</f>
        <v>#REF!</v>
      </c>
      <c r="L37" s="213" t="e">
        <f>IF('Crisis Indicator Data'!#REF!="No Data",1,IF(#REF!&lt;&gt;"",1,0))</f>
        <v>#REF!</v>
      </c>
      <c r="M37" s="213" t="e">
        <f>IF('Crisis Indicator Data'!#REF!="No Data",1,IF(#REF!&lt;&gt;"",1,0))</f>
        <v>#REF!</v>
      </c>
      <c r="N37" s="213" t="e">
        <f>IF('Crisis Indicator Data'!#REF!="No Data",1,IF(#REF!&lt;&gt;"",1,0))</f>
        <v>#REF!</v>
      </c>
      <c r="O37" s="213" t="e">
        <f>IF('Crisis Indicator Data'!#REF!="No Data",1,IF(#REF!&lt;&gt;"",1,0))</f>
        <v>#REF!</v>
      </c>
      <c r="P37" s="213" t="e">
        <f>IF('Crisis Indicator Data'!#REF!="No Data",1,IF(#REF!&lt;&gt;"",1,0))</f>
        <v>#REF!</v>
      </c>
      <c r="Q37" s="213" t="e">
        <f>IF('Crisis Indicator Data'!#REF!="No Data",1,IF(#REF!&lt;&gt;"",1,0))</f>
        <v>#REF!</v>
      </c>
      <c r="R37" s="213" t="e">
        <f>IF('Crisis Indicator Data'!#REF!="No Data",1,IF(#REF!&lt;&gt;"",1,0))</f>
        <v>#REF!</v>
      </c>
      <c r="S37" s="213" t="e">
        <f>IF('Crisis Indicator Data'!#REF!="No Data",1,IF(#REF!&lt;&gt;"",1,0))</f>
        <v>#REF!</v>
      </c>
      <c r="T37" s="213" t="e">
        <f>IF('Crisis Indicator Data'!#REF!="No Data",1,IF(#REF!&lt;&gt;"",1,0))</f>
        <v>#REF!</v>
      </c>
      <c r="U37" s="213" t="e">
        <f>IF('Crisis Indicator Data'!#REF!="No Data",1,IF(#REF!&lt;&gt;"",1,0))</f>
        <v>#REF!</v>
      </c>
      <c r="V37" s="213" t="e">
        <f>IF('Crisis Indicator Data'!#REF!="No Data",1,IF(#REF!&lt;&gt;"",1,0))</f>
        <v>#REF!</v>
      </c>
      <c r="W37" s="213" t="e">
        <f>IF('Crisis Indicator Data'!#REF!="No Data",1,IF(#REF!&lt;&gt;"",1,0))</f>
        <v>#REF!</v>
      </c>
      <c r="X37" s="213" t="e">
        <f>IF('Crisis Indicator Data'!#REF!="No Data",1,IF(#REF!&lt;&gt;"",1,0))</f>
        <v>#REF!</v>
      </c>
      <c r="Y37" s="213" t="e">
        <f>IF('Crisis Indicator Data'!#REF!="No Data",1,IF(#REF!&lt;&gt;"",1,0))</f>
        <v>#REF!</v>
      </c>
      <c r="Z37" s="213" t="e">
        <f>IF('Crisis Indicator Data'!#REF!="No Data",1,IF(#REF!&lt;&gt;"",1,0))</f>
        <v>#REF!</v>
      </c>
      <c r="AA37" s="213" t="e">
        <f>IF('Crisis Indicator Data'!#REF!="No Data",1,IF(#REF!&lt;&gt;"",1,0))</f>
        <v>#REF!</v>
      </c>
      <c r="AB37" s="213" t="e">
        <f>IF('Crisis Indicator Data'!#REF!="No Data",1,IF(#REF!&lt;&gt;"",1,0))</f>
        <v>#REF!</v>
      </c>
      <c r="AC37" s="213" t="e">
        <f>IF('Crisis Indicator Data'!#REF!="No Data",1,IF(#REF!&lt;&gt;"",1,0))</f>
        <v>#REF!</v>
      </c>
      <c r="AD37" s="213" t="e">
        <f>IF('Crisis Indicator Data'!#REF!="No Data",1,IF(#REF!&lt;&gt;"",1,0))</f>
        <v>#REF!</v>
      </c>
      <c r="AE37" s="213" t="e">
        <f>IF('Crisis Indicator Data'!#REF!="No Data",1,IF(#REF!&lt;&gt;"",1,0))</f>
        <v>#REF!</v>
      </c>
      <c r="AF37" s="213" t="e">
        <f>IF('Crisis Indicator Data'!#REF!="No Data",1,IF(#REF!&lt;&gt;"",1,0))</f>
        <v>#REF!</v>
      </c>
      <c r="AG37" s="213" t="e">
        <f>IF('Crisis Indicator Data'!#REF!="No Data",1,IF(#REF!&lt;&gt;"",1,0))</f>
        <v>#REF!</v>
      </c>
      <c r="AH37" s="213" t="e">
        <f>IF('Crisis Indicator Data'!#REF!="No Data",1,IF(#REF!&lt;&gt;"",1,0))</f>
        <v>#REF!</v>
      </c>
      <c r="AI37" s="213" t="e">
        <f>IF('Crisis Indicator Data'!#REF!="No Data",1,IF(#REF!&lt;&gt;"",1,0))</f>
        <v>#REF!</v>
      </c>
      <c r="AJ37" s="213" t="e">
        <f>IF('Crisis Indicator Data'!#REF!="No Data",1,IF(#REF!&lt;&gt;"",1,0))</f>
        <v>#REF!</v>
      </c>
      <c r="AK37" s="213" t="e">
        <f>IF('Crisis Indicator Data'!#REF!="No Data",1,IF(#REF!&lt;&gt;"",1,0))</f>
        <v>#REF!</v>
      </c>
      <c r="AL37" s="213" t="e">
        <f>IF('Crisis Indicator Data'!#REF!="No Data",1,IF(#REF!&lt;&gt;"",1,0))</f>
        <v>#REF!</v>
      </c>
      <c r="AM37" s="213" t="e">
        <f>IF('Crisis Indicator Data'!#REF!="No Data",1,IF(#REF!&lt;&gt;"",1,0))</f>
        <v>#REF!</v>
      </c>
      <c r="AN37" s="213" t="e">
        <f>IF('Crisis Indicator Data'!#REF!="No Data",1,IF(#REF!&lt;&gt;"",1,0))</f>
        <v>#REF!</v>
      </c>
      <c r="AO37" s="213" t="e">
        <f>IF('Crisis Indicator Data'!#REF!="No Data",1,IF(#REF!&lt;&gt;"",1,0))</f>
        <v>#REF!</v>
      </c>
      <c r="AP37" s="213" t="e">
        <f>IF('Crisis Indicator Data'!#REF!="No Data",1,IF(#REF!&lt;&gt;"",1,0))</f>
        <v>#REF!</v>
      </c>
      <c r="AQ37" s="213" t="e">
        <f>IF('Crisis Indicator Data'!#REF!="No Data",1,IF(#REF!&lt;&gt;"",1,0))</f>
        <v>#REF!</v>
      </c>
      <c r="AR37" s="213" t="e">
        <f>IF('Crisis Indicator Data'!#REF!="No Data",1,IF(#REF!&lt;&gt;"",1,0))</f>
        <v>#REF!</v>
      </c>
      <c r="AS37" s="213" t="e">
        <f>IF('Crisis Indicator Data'!#REF!="No Data",1,IF(#REF!&lt;&gt;"",1,0))</f>
        <v>#REF!</v>
      </c>
      <c r="AT37" s="213" t="e">
        <f>IF('Crisis Indicator Data'!#REF!="No Data",1,IF(#REF!&lt;&gt;"",1,0))</f>
        <v>#REF!</v>
      </c>
      <c r="AU37" s="213" t="e">
        <f>IF('Crisis Indicator Data'!#REF!="No Data",1,IF(#REF!&lt;&gt;"",1,0))</f>
        <v>#REF!</v>
      </c>
      <c r="AV37" s="213" t="e">
        <f>IF('Crisis Indicator Data'!#REF!="No Data",1,IF(#REF!&lt;&gt;"",1,0))</f>
        <v>#REF!</v>
      </c>
      <c r="AW37" s="213" t="e">
        <f>IF('Crisis Indicator Data'!#REF!="No Data",1,IF(#REF!&lt;&gt;"",1,0))</f>
        <v>#REF!</v>
      </c>
      <c r="AX37" s="213" t="e">
        <f>IF('Crisis Indicator Data'!#REF!="No Data",1,IF(#REF!&lt;&gt;"",1,0))</f>
        <v>#REF!</v>
      </c>
      <c r="AY37" s="213" t="e">
        <f>IF('Crisis Indicator Data'!#REF!="No Data",1,IF(#REF!&lt;&gt;"",1,0))</f>
        <v>#REF!</v>
      </c>
      <c r="AZ37" s="213" t="e">
        <f>IF('Crisis Indicator Data'!#REF!="No Data",1,IF(#REF!&lt;&gt;"",1,0))</f>
        <v>#REF!</v>
      </c>
      <c r="BA37" t="e">
        <f t="shared" si="2"/>
        <v>#REF!</v>
      </c>
      <c r="BB37" s="22" t="e">
        <f t="shared" si="3"/>
        <v>#REF!</v>
      </c>
    </row>
    <row r="38" spans="1:54" x14ac:dyDescent="0.35">
      <c r="A38" t="s">
        <v>8282</v>
      </c>
      <c r="B38" s="213" t="e">
        <f>IF('Crisis Indicator Data'!#REF!="No Data",1,IF(#REF!&lt;&gt;"",1,0))</f>
        <v>#REF!</v>
      </c>
      <c r="C38" s="213" t="e">
        <f>IF('Crisis Indicator Data'!#REF!="No Data",1,IF(#REF!&lt;&gt;"",1,0))</f>
        <v>#REF!</v>
      </c>
      <c r="D38" s="213" t="e">
        <f>IF('Crisis Indicator Data'!#REF!="No Data",1,IF(#REF!&lt;&gt;"",1,0))</f>
        <v>#REF!</v>
      </c>
      <c r="E38" s="213" t="e">
        <f>IF('Crisis Indicator Data'!#REF!="No Data",1,IF(#REF!&lt;&gt;"",1,0))</f>
        <v>#REF!</v>
      </c>
      <c r="F38" s="213" t="e">
        <f>IF('Crisis Indicator Data'!#REF!="No Data",1,IF(#REF!&lt;&gt;"",1,0))</f>
        <v>#REF!</v>
      </c>
      <c r="G38" s="213" t="e">
        <f>IF('Crisis Indicator Data'!#REF!="No Data",1,IF(#REF!&lt;&gt;"",1,0))</f>
        <v>#REF!</v>
      </c>
      <c r="H38" s="213" t="e">
        <f>IF('Crisis Indicator Data'!#REF!="No Data",1,IF(#REF!&lt;&gt;"",1,0))</f>
        <v>#REF!</v>
      </c>
      <c r="I38" s="213" t="e">
        <f>IF('Crisis Indicator Data'!#REF!="No Data",1,IF(#REF!&lt;&gt;"",1,0))</f>
        <v>#REF!</v>
      </c>
      <c r="J38" s="213" t="e">
        <f>IF('Crisis Indicator Data'!#REF!="No Data",1,IF(#REF!&lt;&gt;"",1,0))</f>
        <v>#REF!</v>
      </c>
      <c r="K38" s="213" t="e">
        <f>IF('Crisis Indicator Data'!#REF!="No Data",1,IF(#REF!&lt;&gt;"",1,0))</f>
        <v>#REF!</v>
      </c>
      <c r="L38" s="213" t="e">
        <f>IF('Crisis Indicator Data'!#REF!="No Data",1,IF(#REF!&lt;&gt;"",1,0))</f>
        <v>#REF!</v>
      </c>
      <c r="M38" s="213" t="e">
        <f>IF('Crisis Indicator Data'!#REF!="No Data",1,IF(#REF!&lt;&gt;"",1,0))</f>
        <v>#REF!</v>
      </c>
      <c r="N38" s="213" t="e">
        <f>IF('Crisis Indicator Data'!#REF!="No Data",1,IF(#REF!&lt;&gt;"",1,0))</f>
        <v>#REF!</v>
      </c>
      <c r="O38" s="213" t="e">
        <f>IF('Crisis Indicator Data'!#REF!="No Data",1,IF(#REF!&lt;&gt;"",1,0))</f>
        <v>#REF!</v>
      </c>
      <c r="P38" s="213" t="e">
        <f>IF('Crisis Indicator Data'!#REF!="No Data",1,IF(#REF!&lt;&gt;"",1,0))</f>
        <v>#REF!</v>
      </c>
      <c r="Q38" s="213" t="e">
        <f>IF('Crisis Indicator Data'!#REF!="No Data",1,IF(#REF!&lt;&gt;"",1,0))</f>
        <v>#REF!</v>
      </c>
      <c r="R38" s="213" t="e">
        <f>IF('Crisis Indicator Data'!#REF!="No Data",1,IF(#REF!&lt;&gt;"",1,0))</f>
        <v>#REF!</v>
      </c>
      <c r="S38" s="213" t="e">
        <f>IF('Crisis Indicator Data'!#REF!="No Data",1,IF(#REF!&lt;&gt;"",1,0))</f>
        <v>#REF!</v>
      </c>
      <c r="T38" s="213" t="e">
        <f>IF('Crisis Indicator Data'!#REF!="No Data",1,IF(#REF!&lt;&gt;"",1,0))</f>
        <v>#REF!</v>
      </c>
      <c r="U38" s="213" t="e">
        <f>IF('Crisis Indicator Data'!#REF!="No Data",1,IF(#REF!&lt;&gt;"",1,0))</f>
        <v>#REF!</v>
      </c>
      <c r="V38" s="213" t="e">
        <f>IF('Crisis Indicator Data'!#REF!="No Data",1,IF(#REF!&lt;&gt;"",1,0))</f>
        <v>#REF!</v>
      </c>
      <c r="W38" s="213" t="e">
        <f>IF('Crisis Indicator Data'!#REF!="No Data",1,IF(#REF!&lt;&gt;"",1,0))</f>
        <v>#REF!</v>
      </c>
      <c r="X38" s="213" t="e">
        <f>IF('Crisis Indicator Data'!#REF!="No Data",1,IF(#REF!&lt;&gt;"",1,0))</f>
        <v>#REF!</v>
      </c>
      <c r="Y38" s="213" t="e">
        <f>IF('Crisis Indicator Data'!#REF!="No Data",1,IF(#REF!&lt;&gt;"",1,0))</f>
        <v>#REF!</v>
      </c>
      <c r="Z38" s="213" t="e">
        <f>IF('Crisis Indicator Data'!#REF!="No Data",1,IF(#REF!&lt;&gt;"",1,0))</f>
        <v>#REF!</v>
      </c>
      <c r="AA38" s="213" t="e">
        <f>IF('Crisis Indicator Data'!#REF!="No Data",1,IF(#REF!&lt;&gt;"",1,0))</f>
        <v>#REF!</v>
      </c>
      <c r="AB38" s="213" t="e">
        <f>IF('Crisis Indicator Data'!#REF!="No Data",1,IF(#REF!&lt;&gt;"",1,0))</f>
        <v>#REF!</v>
      </c>
      <c r="AC38" s="213" t="e">
        <f>IF('Crisis Indicator Data'!#REF!="No Data",1,IF(#REF!&lt;&gt;"",1,0))</f>
        <v>#REF!</v>
      </c>
      <c r="AD38" s="213" t="e">
        <f>IF('Crisis Indicator Data'!#REF!="No Data",1,IF(#REF!&lt;&gt;"",1,0))</f>
        <v>#REF!</v>
      </c>
      <c r="AE38" s="213" t="e">
        <f>IF('Crisis Indicator Data'!#REF!="No Data",1,IF(#REF!&lt;&gt;"",1,0))</f>
        <v>#REF!</v>
      </c>
      <c r="AF38" s="213" t="e">
        <f>IF('Crisis Indicator Data'!#REF!="No Data",1,IF(#REF!&lt;&gt;"",1,0))</f>
        <v>#REF!</v>
      </c>
      <c r="AG38" s="213" t="e">
        <f>IF('Crisis Indicator Data'!#REF!="No Data",1,IF(#REF!&lt;&gt;"",1,0))</f>
        <v>#REF!</v>
      </c>
      <c r="AH38" s="213" t="e">
        <f>IF('Crisis Indicator Data'!#REF!="No Data",1,IF(#REF!&lt;&gt;"",1,0))</f>
        <v>#REF!</v>
      </c>
      <c r="AI38" s="213" t="e">
        <f>IF('Crisis Indicator Data'!#REF!="No Data",1,IF(#REF!&lt;&gt;"",1,0))</f>
        <v>#REF!</v>
      </c>
      <c r="AJ38" s="213" t="e">
        <f>IF('Crisis Indicator Data'!#REF!="No Data",1,IF(#REF!&lt;&gt;"",1,0))</f>
        <v>#REF!</v>
      </c>
      <c r="AK38" s="213" t="e">
        <f>IF('Crisis Indicator Data'!#REF!="No Data",1,IF(#REF!&lt;&gt;"",1,0))</f>
        <v>#REF!</v>
      </c>
      <c r="AL38" s="213" t="e">
        <f>IF('Crisis Indicator Data'!#REF!="No Data",1,IF(#REF!&lt;&gt;"",1,0))</f>
        <v>#REF!</v>
      </c>
      <c r="AM38" s="213" t="e">
        <f>IF('Crisis Indicator Data'!#REF!="No Data",1,IF(#REF!&lt;&gt;"",1,0))</f>
        <v>#REF!</v>
      </c>
      <c r="AN38" s="213" t="e">
        <f>IF('Crisis Indicator Data'!#REF!="No Data",1,IF(#REF!&lt;&gt;"",1,0))</f>
        <v>#REF!</v>
      </c>
      <c r="AO38" s="213" t="e">
        <f>IF('Crisis Indicator Data'!#REF!="No Data",1,IF(#REF!&lt;&gt;"",1,0))</f>
        <v>#REF!</v>
      </c>
      <c r="AP38" s="213" t="e">
        <f>IF('Crisis Indicator Data'!#REF!="No Data",1,IF(#REF!&lt;&gt;"",1,0))</f>
        <v>#REF!</v>
      </c>
      <c r="AQ38" s="213" t="e">
        <f>IF('Crisis Indicator Data'!#REF!="No Data",1,IF(#REF!&lt;&gt;"",1,0))</f>
        <v>#REF!</v>
      </c>
      <c r="AR38" s="213" t="e">
        <f>IF('Crisis Indicator Data'!#REF!="No Data",1,IF(#REF!&lt;&gt;"",1,0))</f>
        <v>#REF!</v>
      </c>
      <c r="AS38" s="213" t="e">
        <f>IF('Crisis Indicator Data'!#REF!="No Data",1,IF(#REF!&lt;&gt;"",1,0))</f>
        <v>#REF!</v>
      </c>
      <c r="AT38" s="213" t="e">
        <f>IF('Crisis Indicator Data'!#REF!="No Data",1,IF(#REF!&lt;&gt;"",1,0))</f>
        <v>#REF!</v>
      </c>
      <c r="AU38" s="213" t="e">
        <f>IF('Crisis Indicator Data'!#REF!="No Data",1,IF(#REF!&lt;&gt;"",1,0))</f>
        <v>#REF!</v>
      </c>
      <c r="AV38" s="213" t="e">
        <f>IF('Crisis Indicator Data'!#REF!="No Data",1,IF(#REF!&lt;&gt;"",1,0))</f>
        <v>#REF!</v>
      </c>
      <c r="AW38" s="213" t="e">
        <f>IF('Crisis Indicator Data'!#REF!="No Data",1,IF(#REF!&lt;&gt;"",1,0))</f>
        <v>#REF!</v>
      </c>
      <c r="AX38" s="213" t="e">
        <f>IF('Crisis Indicator Data'!#REF!="No Data",1,IF(#REF!&lt;&gt;"",1,0))</f>
        <v>#REF!</v>
      </c>
      <c r="AY38" s="213" t="e">
        <f>IF('Crisis Indicator Data'!#REF!="No Data",1,IF(#REF!&lt;&gt;"",1,0))</f>
        <v>#REF!</v>
      </c>
      <c r="AZ38" s="213" t="e">
        <f>IF('Crisis Indicator Data'!#REF!="No Data",1,IF(#REF!&lt;&gt;"",1,0))</f>
        <v>#REF!</v>
      </c>
      <c r="BA38" t="e">
        <f t="shared" si="2"/>
        <v>#REF!</v>
      </c>
      <c r="BB38" s="22" t="e">
        <f t="shared" si="3"/>
        <v>#REF!</v>
      </c>
    </row>
    <row r="39" spans="1:54" x14ac:dyDescent="0.35">
      <c r="A39" t="s">
        <v>8279</v>
      </c>
      <c r="B39" s="213" t="e">
        <f>IF('Crisis Indicator Data'!#REF!="No Data",1,IF(#REF!&lt;&gt;"",1,0))</f>
        <v>#REF!</v>
      </c>
      <c r="C39" s="213" t="e">
        <f>IF('Crisis Indicator Data'!#REF!="No Data",1,IF(#REF!&lt;&gt;"",1,0))</f>
        <v>#REF!</v>
      </c>
      <c r="D39" s="213" t="e">
        <f>IF('Crisis Indicator Data'!#REF!="No Data",1,IF(#REF!&lt;&gt;"",1,0))</f>
        <v>#REF!</v>
      </c>
      <c r="E39" s="213" t="e">
        <f>IF('Crisis Indicator Data'!#REF!="No Data",1,IF(#REF!&lt;&gt;"",1,0))</f>
        <v>#REF!</v>
      </c>
      <c r="F39" s="213" t="e">
        <f>IF('Crisis Indicator Data'!#REF!="No Data",1,IF(#REF!&lt;&gt;"",1,0))</f>
        <v>#REF!</v>
      </c>
      <c r="G39" s="213" t="e">
        <f>IF('Crisis Indicator Data'!#REF!="No Data",1,IF(#REF!&lt;&gt;"",1,0))</f>
        <v>#REF!</v>
      </c>
      <c r="H39" s="213" t="e">
        <f>IF('Crisis Indicator Data'!#REF!="No Data",1,IF(#REF!&lt;&gt;"",1,0))</f>
        <v>#REF!</v>
      </c>
      <c r="I39" s="213" t="e">
        <f>IF('Crisis Indicator Data'!#REF!="No Data",1,IF(#REF!&lt;&gt;"",1,0))</f>
        <v>#REF!</v>
      </c>
      <c r="J39" s="213" t="e">
        <f>IF('Crisis Indicator Data'!#REF!="No Data",1,IF(#REF!&lt;&gt;"",1,0))</f>
        <v>#REF!</v>
      </c>
      <c r="K39" s="213" t="e">
        <f>IF('Crisis Indicator Data'!#REF!="No Data",1,IF(#REF!&lt;&gt;"",1,0))</f>
        <v>#REF!</v>
      </c>
      <c r="L39" s="213" t="e">
        <f>IF('Crisis Indicator Data'!#REF!="No Data",1,IF(#REF!&lt;&gt;"",1,0))</f>
        <v>#REF!</v>
      </c>
      <c r="M39" s="213" t="e">
        <f>IF('Crisis Indicator Data'!#REF!="No Data",1,IF(#REF!&lt;&gt;"",1,0))</f>
        <v>#REF!</v>
      </c>
      <c r="N39" s="213" t="e">
        <f>IF('Crisis Indicator Data'!#REF!="No Data",1,IF(#REF!&lt;&gt;"",1,0))</f>
        <v>#REF!</v>
      </c>
      <c r="O39" s="213" t="e">
        <f>IF('Crisis Indicator Data'!#REF!="No Data",1,IF(#REF!&lt;&gt;"",1,0))</f>
        <v>#REF!</v>
      </c>
      <c r="P39" s="213" t="e">
        <f>IF('Crisis Indicator Data'!#REF!="No Data",1,IF(#REF!&lt;&gt;"",1,0))</f>
        <v>#REF!</v>
      </c>
      <c r="Q39" s="213" t="e">
        <f>IF('Crisis Indicator Data'!#REF!="No Data",1,IF(#REF!&lt;&gt;"",1,0))</f>
        <v>#REF!</v>
      </c>
      <c r="R39" s="213" t="e">
        <f>IF('Crisis Indicator Data'!#REF!="No Data",1,IF(#REF!&lt;&gt;"",1,0))</f>
        <v>#REF!</v>
      </c>
      <c r="S39" s="213" t="e">
        <f>IF('Crisis Indicator Data'!#REF!="No Data",1,IF(#REF!&lt;&gt;"",1,0))</f>
        <v>#REF!</v>
      </c>
      <c r="T39" s="213" t="e">
        <f>IF('Crisis Indicator Data'!#REF!="No Data",1,IF(#REF!&lt;&gt;"",1,0))</f>
        <v>#REF!</v>
      </c>
      <c r="U39" s="213" t="e">
        <f>IF('Crisis Indicator Data'!#REF!="No Data",1,IF(#REF!&lt;&gt;"",1,0))</f>
        <v>#REF!</v>
      </c>
      <c r="V39" s="213" t="e">
        <f>IF('Crisis Indicator Data'!#REF!="No Data",1,IF(#REF!&lt;&gt;"",1,0))</f>
        <v>#REF!</v>
      </c>
      <c r="W39" s="213" t="e">
        <f>IF('Crisis Indicator Data'!#REF!="No Data",1,IF(#REF!&lt;&gt;"",1,0))</f>
        <v>#REF!</v>
      </c>
      <c r="X39" s="213" t="e">
        <f>IF('Crisis Indicator Data'!#REF!="No Data",1,IF(#REF!&lt;&gt;"",1,0))</f>
        <v>#REF!</v>
      </c>
      <c r="Y39" s="213" t="e">
        <f>IF('Crisis Indicator Data'!#REF!="No Data",1,IF(#REF!&lt;&gt;"",1,0))</f>
        <v>#REF!</v>
      </c>
      <c r="Z39" s="213" t="e">
        <f>IF('Crisis Indicator Data'!#REF!="No Data",1,IF(#REF!&lt;&gt;"",1,0))</f>
        <v>#REF!</v>
      </c>
      <c r="AA39" s="213" t="e">
        <f>IF('Crisis Indicator Data'!#REF!="No Data",1,IF(#REF!&lt;&gt;"",1,0))</f>
        <v>#REF!</v>
      </c>
      <c r="AB39" s="213" t="e">
        <f>IF('Crisis Indicator Data'!#REF!="No Data",1,IF(#REF!&lt;&gt;"",1,0))</f>
        <v>#REF!</v>
      </c>
      <c r="AC39" s="213" t="e">
        <f>IF('Crisis Indicator Data'!#REF!="No Data",1,IF(#REF!&lt;&gt;"",1,0))</f>
        <v>#REF!</v>
      </c>
      <c r="AD39" s="213" t="e">
        <f>IF('Crisis Indicator Data'!#REF!="No Data",1,IF(#REF!&lt;&gt;"",1,0))</f>
        <v>#REF!</v>
      </c>
      <c r="AE39" s="213" t="e">
        <f>IF('Crisis Indicator Data'!#REF!="No Data",1,IF(#REF!&lt;&gt;"",1,0))</f>
        <v>#REF!</v>
      </c>
      <c r="AF39" s="213" t="e">
        <f>IF('Crisis Indicator Data'!#REF!="No Data",1,IF(#REF!&lt;&gt;"",1,0))</f>
        <v>#REF!</v>
      </c>
      <c r="AG39" s="213" t="e">
        <f>IF('Crisis Indicator Data'!#REF!="No Data",1,IF(#REF!&lt;&gt;"",1,0))</f>
        <v>#REF!</v>
      </c>
      <c r="AH39" s="213" t="e">
        <f>IF('Crisis Indicator Data'!#REF!="No Data",1,IF(#REF!&lt;&gt;"",1,0))</f>
        <v>#REF!</v>
      </c>
      <c r="AI39" s="213" t="e">
        <f>IF('Crisis Indicator Data'!#REF!="No Data",1,IF(#REF!&lt;&gt;"",1,0))</f>
        <v>#REF!</v>
      </c>
      <c r="AJ39" s="213" t="e">
        <f>IF('Crisis Indicator Data'!#REF!="No Data",1,IF(#REF!&lt;&gt;"",1,0))</f>
        <v>#REF!</v>
      </c>
      <c r="AK39" s="213" t="e">
        <f>IF('Crisis Indicator Data'!#REF!="No Data",1,IF(#REF!&lt;&gt;"",1,0))</f>
        <v>#REF!</v>
      </c>
      <c r="AL39" s="213" t="e">
        <f>IF('Crisis Indicator Data'!#REF!="No Data",1,IF(#REF!&lt;&gt;"",1,0))</f>
        <v>#REF!</v>
      </c>
      <c r="AM39" s="213" t="e">
        <f>IF('Crisis Indicator Data'!#REF!="No Data",1,IF(#REF!&lt;&gt;"",1,0))</f>
        <v>#REF!</v>
      </c>
      <c r="AN39" s="213" t="e">
        <f>IF('Crisis Indicator Data'!#REF!="No Data",1,IF(#REF!&lt;&gt;"",1,0))</f>
        <v>#REF!</v>
      </c>
      <c r="AO39" s="213" t="e">
        <f>IF('Crisis Indicator Data'!#REF!="No Data",1,IF(#REF!&lt;&gt;"",1,0))</f>
        <v>#REF!</v>
      </c>
      <c r="AP39" s="213" t="e">
        <f>IF('Crisis Indicator Data'!#REF!="No Data",1,IF(#REF!&lt;&gt;"",1,0))</f>
        <v>#REF!</v>
      </c>
      <c r="AQ39" s="213" t="e">
        <f>IF('Crisis Indicator Data'!#REF!="No Data",1,IF(#REF!&lt;&gt;"",1,0))</f>
        <v>#REF!</v>
      </c>
      <c r="AR39" s="213" t="e">
        <f>IF('Crisis Indicator Data'!#REF!="No Data",1,IF(#REF!&lt;&gt;"",1,0))</f>
        <v>#REF!</v>
      </c>
      <c r="AS39" s="213" t="e">
        <f>IF('Crisis Indicator Data'!#REF!="No Data",1,IF(#REF!&lt;&gt;"",1,0))</f>
        <v>#REF!</v>
      </c>
      <c r="AT39" s="213" t="e">
        <f>IF('Crisis Indicator Data'!#REF!="No Data",1,IF(#REF!&lt;&gt;"",1,0))</f>
        <v>#REF!</v>
      </c>
      <c r="AU39" s="213" t="e">
        <f>IF('Crisis Indicator Data'!#REF!="No Data",1,IF(#REF!&lt;&gt;"",1,0))</f>
        <v>#REF!</v>
      </c>
      <c r="AV39" s="213" t="e">
        <f>IF('Crisis Indicator Data'!#REF!="No Data",1,IF(#REF!&lt;&gt;"",1,0))</f>
        <v>#REF!</v>
      </c>
      <c r="AW39" s="213" t="e">
        <f>IF('Crisis Indicator Data'!#REF!="No Data",1,IF(#REF!&lt;&gt;"",1,0))</f>
        <v>#REF!</v>
      </c>
      <c r="AX39" s="213" t="e">
        <f>IF('Crisis Indicator Data'!#REF!="No Data",1,IF(#REF!&lt;&gt;"",1,0))</f>
        <v>#REF!</v>
      </c>
      <c r="AY39" s="213" t="e">
        <f>IF('Crisis Indicator Data'!#REF!="No Data",1,IF(#REF!&lt;&gt;"",1,0))</f>
        <v>#REF!</v>
      </c>
      <c r="AZ39" s="213" t="e">
        <f>IF('Crisis Indicator Data'!#REF!="No Data",1,IF(#REF!&lt;&gt;"",1,0))</f>
        <v>#REF!</v>
      </c>
      <c r="BA39" t="e">
        <f t="shared" si="2"/>
        <v>#REF!</v>
      </c>
      <c r="BB39" s="22" t="e">
        <f t="shared" si="3"/>
        <v>#REF!</v>
      </c>
    </row>
    <row r="40" spans="1:54" x14ac:dyDescent="0.35">
      <c r="A40" t="s">
        <v>8278</v>
      </c>
      <c r="B40" s="213" t="e">
        <f>IF('Crisis Indicator Data'!#REF!="No Data",1,IF(#REF!&lt;&gt;"",1,0))</f>
        <v>#REF!</v>
      </c>
      <c r="C40" s="213" t="e">
        <f>IF('Crisis Indicator Data'!#REF!="No Data",1,IF(#REF!&lt;&gt;"",1,0))</f>
        <v>#REF!</v>
      </c>
      <c r="D40" s="213" t="e">
        <f>IF('Crisis Indicator Data'!#REF!="No Data",1,IF(#REF!&lt;&gt;"",1,0))</f>
        <v>#REF!</v>
      </c>
      <c r="E40" s="213" t="e">
        <f>IF('Crisis Indicator Data'!#REF!="No Data",1,IF(#REF!&lt;&gt;"",1,0))</f>
        <v>#REF!</v>
      </c>
      <c r="F40" s="213" t="e">
        <f>IF('Crisis Indicator Data'!#REF!="No Data",1,IF(#REF!&lt;&gt;"",1,0))</f>
        <v>#REF!</v>
      </c>
      <c r="G40" s="213" t="e">
        <f>IF('Crisis Indicator Data'!#REF!="No Data",1,IF(#REF!&lt;&gt;"",1,0))</f>
        <v>#REF!</v>
      </c>
      <c r="H40" s="213" t="e">
        <f>IF('Crisis Indicator Data'!#REF!="No Data",1,IF(#REF!&lt;&gt;"",1,0))</f>
        <v>#REF!</v>
      </c>
      <c r="I40" s="213" t="e">
        <f>IF('Crisis Indicator Data'!#REF!="No Data",1,IF(#REF!&lt;&gt;"",1,0))</f>
        <v>#REF!</v>
      </c>
      <c r="J40" s="213" t="e">
        <f>IF('Crisis Indicator Data'!#REF!="No Data",1,IF(#REF!&lt;&gt;"",1,0))</f>
        <v>#REF!</v>
      </c>
      <c r="K40" s="213" t="e">
        <f>IF('Crisis Indicator Data'!#REF!="No Data",1,IF(#REF!&lt;&gt;"",1,0))</f>
        <v>#REF!</v>
      </c>
      <c r="L40" s="213" t="e">
        <f>IF('Crisis Indicator Data'!#REF!="No Data",1,IF(#REF!&lt;&gt;"",1,0))</f>
        <v>#REF!</v>
      </c>
      <c r="M40" s="213" t="e">
        <f>IF('Crisis Indicator Data'!#REF!="No Data",1,IF(#REF!&lt;&gt;"",1,0))</f>
        <v>#REF!</v>
      </c>
      <c r="N40" s="213" t="e">
        <f>IF('Crisis Indicator Data'!#REF!="No Data",1,IF(#REF!&lt;&gt;"",1,0))</f>
        <v>#REF!</v>
      </c>
      <c r="O40" s="213" t="e">
        <f>IF('Crisis Indicator Data'!#REF!="No Data",1,IF(#REF!&lt;&gt;"",1,0))</f>
        <v>#REF!</v>
      </c>
      <c r="P40" s="213" t="e">
        <f>IF('Crisis Indicator Data'!#REF!="No Data",1,IF(#REF!&lt;&gt;"",1,0))</f>
        <v>#REF!</v>
      </c>
      <c r="Q40" s="213" t="e">
        <f>IF('Crisis Indicator Data'!#REF!="No Data",1,IF(#REF!&lt;&gt;"",1,0))</f>
        <v>#REF!</v>
      </c>
      <c r="R40" s="213" t="e">
        <f>IF('Crisis Indicator Data'!#REF!="No Data",1,IF(#REF!&lt;&gt;"",1,0))</f>
        <v>#REF!</v>
      </c>
      <c r="S40" s="213" t="e">
        <f>IF('Crisis Indicator Data'!#REF!="No Data",1,IF(#REF!&lt;&gt;"",1,0))</f>
        <v>#REF!</v>
      </c>
      <c r="T40" s="213" t="e">
        <f>IF('Crisis Indicator Data'!#REF!="No Data",1,IF(#REF!&lt;&gt;"",1,0))</f>
        <v>#REF!</v>
      </c>
      <c r="U40" s="213" t="e">
        <f>IF('Crisis Indicator Data'!#REF!="No Data",1,IF(#REF!&lt;&gt;"",1,0))</f>
        <v>#REF!</v>
      </c>
      <c r="V40" s="213" t="e">
        <f>IF('Crisis Indicator Data'!#REF!="No Data",1,IF(#REF!&lt;&gt;"",1,0))</f>
        <v>#REF!</v>
      </c>
      <c r="W40" s="213" t="e">
        <f>IF('Crisis Indicator Data'!#REF!="No Data",1,IF(#REF!&lt;&gt;"",1,0))</f>
        <v>#REF!</v>
      </c>
      <c r="X40" s="213" t="e">
        <f>IF('Crisis Indicator Data'!#REF!="No Data",1,IF(#REF!&lt;&gt;"",1,0))</f>
        <v>#REF!</v>
      </c>
      <c r="Y40" s="213" t="e">
        <f>IF('Crisis Indicator Data'!#REF!="No Data",1,IF(#REF!&lt;&gt;"",1,0))</f>
        <v>#REF!</v>
      </c>
      <c r="Z40" s="213" t="e">
        <f>IF('Crisis Indicator Data'!#REF!="No Data",1,IF(#REF!&lt;&gt;"",1,0))</f>
        <v>#REF!</v>
      </c>
      <c r="AA40" s="213" t="e">
        <f>IF('Crisis Indicator Data'!#REF!="No Data",1,IF(#REF!&lt;&gt;"",1,0))</f>
        <v>#REF!</v>
      </c>
      <c r="AB40" s="213" t="e">
        <f>IF('Crisis Indicator Data'!#REF!="No Data",1,IF(#REF!&lt;&gt;"",1,0))</f>
        <v>#REF!</v>
      </c>
      <c r="AC40" s="213" t="e">
        <f>IF('Crisis Indicator Data'!#REF!="No Data",1,IF(#REF!&lt;&gt;"",1,0))</f>
        <v>#REF!</v>
      </c>
      <c r="AD40" s="213" t="e">
        <f>IF('Crisis Indicator Data'!#REF!="No Data",1,IF(#REF!&lt;&gt;"",1,0))</f>
        <v>#REF!</v>
      </c>
      <c r="AE40" s="213" t="e">
        <f>IF('Crisis Indicator Data'!#REF!="No Data",1,IF(#REF!&lt;&gt;"",1,0))</f>
        <v>#REF!</v>
      </c>
      <c r="AF40" s="213" t="e">
        <f>IF('Crisis Indicator Data'!#REF!="No Data",1,IF(#REF!&lt;&gt;"",1,0))</f>
        <v>#REF!</v>
      </c>
      <c r="AG40" s="213" t="e">
        <f>IF('Crisis Indicator Data'!#REF!="No Data",1,IF(#REF!&lt;&gt;"",1,0))</f>
        <v>#REF!</v>
      </c>
      <c r="AH40" s="213" t="e">
        <f>IF('Crisis Indicator Data'!#REF!="No Data",1,IF(#REF!&lt;&gt;"",1,0))</f>
        <v>#REF!</v>
      </c>
      <c r="AI40" s="213" t="e">
        <f>IF('Crisis Indicator Data'!#REF!="No Data",1,IF(#REF!&lt;&gt;"",1,0))</f>
        <v>#REF!</v>
      </c>
      <c r="AJ40" s="213" t="e">
        <f>IF('Crisis Indicator Data'!#REF!="No Data",1,IF(#REF!&lt;&gt;"",1,0))</f>
        <v>#REF!</v>
      </c>
      <c r="AK40" s="213" t="e">
        <f>IF('Crisis Indicator Data'!#REF!="No Data",1,IF(#REF!&lt;&gt;"",1,0))</f>
        <v>#REF!</v>
      </c>
      <c r="AL40" s="213" t="e">
        <f>IF('Crisis Indicator Data'!#REF!="No Data",1,IF(#REF!&lt;&gt;"",1,0))</f>
        <v>#REF!</v>
      </c>
      <c r="AM40" s="213" t="e">
        <f>IF('Crisis Indicator Data'!#REF!="No Data",1,IF(#REF!&lt;&gt;"",1,0))</f>
        <v>#REF!</v>
      </c>
      <c r="AN40" s="213" t="e">
        <f>IF('Crisis Indicator Data'!#REF!="No Data",1,IF(#REF!&lt;&gt;"",1,0))</f>
        <v>#REF!</v>
      </c>
      <c r="AO40" s="213" t="e">
        <f>IF('Crisis Indicator Data'!#REF!="No Data",1,IF(#REF!&lt;&gt;"",1,0))</f>
        <v>#REF!</v>
      </c>
      <c r="AP40" s="213" t="e">
        <f>IF('Crisis Indicator Data'!#REF!="No Data",1,IF(#REF!&lt;&gt;"",1,0))</f>
        <v>#REF!</v>
      </c>
      <c r="AQ40" s="213" t="e">
        <f>IF('Crisis Indicator Data'!#REF!="No Data",1,IF(#REF!&lt;&gt;"",1,0))</f>
        <v>#REF!</v>
      </c>
      <c r="AR40" s="213" t="e">
        <f>IF('Crisis Indicator Data'!#REF!="No Data",1,IF(#REF!&lt;&gt;"",1,0))</f>
        <v>#REF!</v>
      </c>
      <c r="AS40" s="213" t="e">
        <f>IF('Crisis Indicator Data'!#REF!="No Data",1,IF(#REF!&lt;&gt;"",1,0))</f>
        <v>#REF!</v>
      </c>
      <c r="AT40" s="213" t="e">
        <f>IF('Crisis Indicator Data'!#REF!="No Data",1,IF(#REF!&lt;&gt;"",1,0))</f>
        <v>#REF!</v>
      </c>
      <c r="AU40" s="213" t="e">
        <f>IF('Crisis Indicator Data'!#REF!="No Data",1,IF(#REF!&lt;&gt;"",1,0))</f>
        <v>#REF!</v>
      </c>
      <c r="AV40" s="213" t="e">
        <f>IF('Crisis Indicator Data'!#REF!="No Data",1,IF(#REF!&lt;&gt;"",1,0))</f>
        <v>#REF!</v>
      </c>
      <c r="AW40" s="213" t="e">
        <f>IF('Crisis Indicator Data'!#REF!="No Data",1,IF(#REF!&lt;&gt;"",1,0))</f>
        <v>#REF!</v>
      </c>
      <c r="AX40" s="213" t="e">
        <f>IF('Crisis Indicator Data'!#REF!="No Data",1,IF(#REF!&lt;&gt;"",1,0))</f>
        <v>#REF!</v>
      </c>
      <c r="AY40" s="213" t="e">
        <f>IF('Crisis Indicator Data'!#REF!="No Data",1,IF(#REF!&lt;&gt;"",1,0))</f>
        <v>#REF!</v>
      </c>
      <c r="AZ40" s="213" t="e">
        <f>IF('Crisis Indicator Data'!#REF!="No Data",1,IF(#REF!&lt;&gt;"",1,0))</f>
        <v>#REF!</v>
      </c>
      <c r="BA40" t="e">
        <f t="shared" si="2"/>
        <v>#REF!</v>
      </c>
      <c r="BB40" s="22" t="e">
        <f t="shared" si="3"/>
        <v>#REF!</v>
      </c>
    </row>
    <row r="41" spans="1:54" x14ac:dyDescent="0.35">
      <c r="A41" t="s">
        <v>8285</v>
      </c>
      <c r="B41" s="213" t="e">
        <f>IF('Crisis Indicator Data'!#REF!="No Data",1,IF(#REF!&lt;&gt;"",1,0))</f>
        <v>#REF!</v>
      </c>
      <c r="C41" s="213" t="e">
        <f>IF('Crisis Indicator Data'!#REF!="No Data",1,IF(#REF!&lt;&gt;"",1,0))</f>
        <v>#REF!</v>
      </c>
      <c r="D41" s="213" t="e">
        <f>IF('Crisis Indicator Data'!#REF!="No Data",1,IF(#REF!&lt;&gt;"",1,0))</f>
        <v>#REF!</v>
      </c>
      <c r="E41" s="213" t="e">
        <f>IF('Crisis Indicator Data'!#REF!="No Data",1,IF(#REF!&lt;&gt;"",1,0))</f>
        <v>#REF!</v>
      </c>
      <c r="F41" s="213" t="e">
        <f>IF('Crisis Indicator Data'!#REF!="No Data",1,IF(#REF!&lt;&gt;"",1,0))</f>
        <v>#REF!</v>
      </c>
      <c r="G41" s="213" t="e">
        <f>IF('Crisis Indicator Data'!#REF!="No Data",1,IF(#REF!&lt;&gt;"",1,0))</f>
        <v>#REF!</v>
      </c>
      <c r="H41" s="213" t="e">
        <f>IF('Crisis Indicator Data'!#REF!="No Data",1,IF(#REF!&lt;&gt;"",1,0))</f>
        <v>#REF!</v>
      </c>
      <c r="I41" s="213" t="e">
        <f>IF('Crisis Indicator Data'!#REF!="No Data",1,IF(#REF!&lt;&gt;"",1,0))</f>
        <v>#REF!</v>
      </c>
      <c r="J41" s="213" t="e">
        <f>IF('Crisis Indicator Data'!#REF!="No Data",1,IF(#REF!&lt;&gt;"",1,0))</f>
        <v>#REF!</v>
      </c>
      <c r="K41" s="213" t="e">
        <f>IF('Crisis Indicator Data'!#REF!="No Data",1,IF(#REF!&lt;&gt;"",1,0))</f>
        <v>#REF!</v>
      </c>
      <c r="L41" s="213" t="e">
        <f>IF('Crisis Indicator Data'!#REF!="No Data",1,IF(#REF!&lt;&gt;"",1,0))</f>
        <v>#REF!</v>
      </c>
      <c r="M41" s="213" t="e">
        <f>IF('Crisis Indicator Data'!#REF!="No Data",1,IF(#REF!&lt;&gt;"",1,0))</f>
        <v>#REF!</v>
      </c>
      <c r="N41" s="213" t="e">
        <f>IF('Crisis Indicator Data'!#REF!="No Data",1,IF(#REF!&lt;&gt;"",1,0))</f>
        <v>#REF!</v>
      </c>
      <c r="O41" s="213" t="e">
        <f>IF('Crisis Indicator Data'!#REF!="No Data",1,IF(#REF!&lt;&gt;"",1,0))</f>
        <v>#REF!</v>
      </c>
      <c r="P41" s="213" t="e">
        <f>IF('Crisis Indicator Data'!#REF!="No Data",1,IF(#REF!&lt;&gt;"",1,0))</f>
        <v>#REF!</v>
      </c>
      <c r="Q41" s="213" t="e">
        <f>IF('Crisis Indicator Data'!#REF!="No Data",1,IF(#REF!&lt;&gt;"",1,0))</f>
        <v>#REF!</v>
      </c>
      <c r="R41" s="213" t="e">
        <f>IF('Crisis Indicator Data'!#REF!="No Data",1,IF(#REF!&lt;&gt;"",1,0))</f>
        <v>#REF!</v>
      </c>
      <c r="S41" s="213" t="e">
        <f>IF('Crisis Indicator Data'!#REF!="No Data",1,IF(#REF!&lt;&gt;"",1,0))</f>
        <v>#REF!</v>
      </c>
      <c r="T41" s="213" t="e">
        <f>IF('Crisis Indicator Data'!#REF!="No Data",1,IF(#REF!&lt;&gt;"",1,0))</f>
        <v>#REF!</v>
      </c>
      <c r="U41" s="213" t="e">
        <f>IF('Crisis Indicator Data'!#REF!="No Data",1,IF(#REF!&lt;&gt;"",1,0))</f>
        <v>#REF!</v>
      </c>
      <c r="V41" s="213" t="e">
        <f>IF('Crisis Indicator Data'!#REF!="No Data",1,IF(#REF!&lt;&gt;"",1,0))</f>
        <v>#REF!</v>
      </c>
      <c r="W41" s="213" t="e">
        <f>IF('Crisis Indicator Data'!#REF!="No Data",1,IF(#REF!&lt;&gt;"",1,0))</f>
        <v>#REF!</v>
      </c>
      <c r="X41" s="213" t="e">
        <f>IF('Crisis Indicator Data'!#REF!="No Data",1,IF(#REF!&lt;&gt;"",1,0))</f>
        <v>#REF!</v>
      </c>
      <c r="Y41" s="213" t="e">
        <f>IF('Crisis Indicator Data'!#REF!="No Data",1,IF(#REF!&lt;&gt;"",1,0))</f>
        <v>#REF!</v>
      </c>
      <c r="Z41" s="213" t="e">
        <f>IF('Crisis Indicator Data'!#REF!="No Data",1,IF(#REF!&lt;&gt;"",1,0))</f>
        <v>#REF!</v>
      </c>
      <c r="AA41" s="213" t="e">
        <f>IF('Crisis Indicator Data'!#REF!="No Data",1,IF(#REF!&lt;&gt;"",1,0))</f>
        <v>#REF!</v>
      </c>
      <c r="AB41" s="213" t="e">
        <f>IF('Crisis Indicator Data'!#REF!="No Data",1,IF(#REF!&lt;&gt;"",1,0))</f>
        <v>#REF!</v>
      </c>
      <c r="AC41" s="213" t="e">
        <f>IF('Crisis Indicator Data'!#REF!="No Data",1,IF(#REF!&lt;&gt;"",1,0))</f>
        <v>#REF!</v>
      </c>
      <c r="AD41" s="213" t="e">
        <f>IF('Crisis Indicator Data'!#REF!="No Data",1,IF(#REF!&lt;&gt;"",1,0))</f>
        <v>#REF!</v>
      </c>
      <c r="AE41" s="213" t="e">
        <f>IF('Crisis Indicator Data'!#REF!="No Data",1,IF(#REF!&lt;&gt;"",1,0))</f>
        <v>#REF!</v>
      </c>
      <c r="AF41" s="213" t="e">
        <f>IF('Crisis Indicator Data'!#REF!="No Data",1,IF(#REF!&lt;&gt;"",1,0))</f>
        <v>#REF!</v>
      </c>
      <c r="AG41" s="213" t="e">
        <f>IF('Crisis Indicator Data'!#REF!="No Data",1,IF(#REF!&lt;&gt;"",1,0))</f>
        <v>#REF!</v>
      </c>
      <c r="AH41" s="213" t="e">
        <f>IF('Crisis Indicator Data'!#REF!="No Data",1,IF(#REF!&lt;&gt;"",1,0))</f>
        <v>#REF!</v>
      </c>
      <c r="AI41" s="213" t="e">
        <f>IF('Crisis Indicator Data'!#REF!="No Data",1,IF(#REF!&lt;&gt;"",1,0))</f>
        <v>#REF!</v>
      </c>
      <c r="AJ41" s="213" t="e">
        <f>IF('Crisis Indicator Data'!#REF!="No Data",1,IF(#REF!&lt;&gt;"",1,0))</f>
        <v>#REF!</v>
      </c>
      <c r="AK41" s="213" t="e">
        <f>IF('Crisis Indicator Data'!#REF!="No Data",1,IF(#REF!&lt;&gt;"",1,0))</f>
        <v>#REF!</v>
      </c>
      <c r="AL41" s="213" t="e">
        <f>IF('Crisis Indicator Data'!#REF!="No Data",1,IF(#REF!&lt;&gt;"",1,0))</f>
        <v>#REF!</v>
      </c>
      <c r="AM41" s="213" t="e">
        <f>IF('Crisis Indicator Data'!#REF!="No Data",1,IF(#REF!&lt;&gt;"",1,0))</f>
        <v>#REF!</v>
      </c>
      <c r="AN41" s="213" t="e">
        <f>IF('Crisis Indicator Data'!#REF!="No Data",1,IF(#REF!&lt;&gt;"",1,0))</f>
        <v>#REF!</v>
      </c>
      <c r="AO41" s="213" t="e">
        <f>IF('Crisis Indicator Data'!#REF!="No Data",1,IF(#REF!&lt;&gt;"",1,0))</f>
        <v>#REF!</v>
      </c>
      <c r="AP41" s="213" t="e">
        <f>IF('Crisis Indicator Data'!#REF!="No Data",1,IF(#REF!&lt;&gt;"",1,0))</f>
        <v>#REF!</v>
      </c>
      <c r="AQ41" s="213" t="e">
        <f>IF('Crisis Indicator Data'!#REF!="No Data",1,IF(#REF!&lt;&gt;"",1,0))</f>
        <v>#REF!</v>
      </c>
      <c r="AR41" s="213" t="e">
        <f>IF('Crisis Indicator Data'!#REF!="No Data",1,IF(#REF!&lt;&gt;"",1,0))</f>
        <v>#REF!</v>
      </c>
      <c r="AS41" s="213" t="e">
        <f>IF('Crisis Indicator Data'!#REF!="No Data",1,IF(#REF!&lt;&gt;"",1,0))</f>
        <v>#REF!</v>
      </c>
      <c r="AT41" s="213" t="e">
        <f>IF('Crisis Indicator Data'!#REF!="No Data",1,IF(#REF!&lt;&gt;"",1,0))</f>
        <v>#REF!</v>
      </c>
      <c r="AU41" s="213" t="e">
        <f>IF('Crisis Indicator Data'!#REF!="No Data",1,IF(#REF!&lt;&gt;"",1,0))</f>
        <v>#REF!</v>
      </c>
      <c r="AV41" s="213" t="e">
        <f>IF('Crisis Indicator Data'!#REF!="No Data",1,IF(#REF!&lt;&gt;"",1,0))</f>
        <v>#REF!</v>
      </c>
      <c r="AW41" s="213" t="e">
        <f>IF('Crisis Indicator Data'!#REF!="No Data",1,IF(#REF!&lt;&gt;"",1,0))</f>
        <v>#REF!</v>
      </c>
      <c r="AX41" s="213" t="e">
        <f>IF('Crisis Indicator Data'!#REF!="No Data",1,IF(#REF!&lt;&gt;"",1,0))</f>
        <v>#REF!</v>
      </c>
      <c r="AY41" s="213" t="e">
        <f>IF('Crisis Indicator Data'!#REF!="No Data",1,IF(#REF!&lt;&gt;"",1,0))</f>
        <v>#REF!</v>
      </c>
      <c r="AZ41" s="213" t="e">
        <f>IF('Crisis Indicator Data'!#REF!="No Data",1,IF(#REF!&lt;&gt;"",1,0))</f>
        <v>#REF!</v>
      </c>
      <c r="BA41" t="e">
        <f t="shared" si="2"/>
        <v>#REF!</v>
      </c>
      <c r="BB41" s="22" t="e">
        <f t="shared" si="3"/>
        <v>#REF!</v>
      </c>
    </row>
    <row r="42" spans="1:54" x14ac:dyDescent="0.35">
      <c r="A42" t="s">
        <v>8276</v>
      </c>
      <c r="B42" s="213" t="e">
        <f>IF('Crisis Indicator Data'!#REF!="No Data",1,IF(#REF!&lt;&gt;"",1,0))</f>
        <v>#REF!</v>
      </c>
      <c r="C42" s="213" t="e">
        <f>IF('Crisis Indicator Data'!#REF!="No Data",1,IF(#REF!&lt;&gt;"",1,0))</f>
        <v>#REF!</v>
      </c>
      <c r="D42" s="213" t="e">
        <f>IF('Crisis Indicator Data'!#REF!="No Data",1,IF(#REF!&lt;&gt;"",1,0))</f>
        <v>#REF!</v>
      </c>
      <c r="E42" s="213" t="e">
        <f>IF('Crisis Indicator Data'!#REF!="No Data",1,IF(#REF!&lt;&gt;"",1,0))</f>
        <v>#REF!</v>
      </c>
      <c r="F42" s="213" t="e">
        <f>IF('Crisis Indicator Data'!#REF!="No Data",1,IF(#REF!&lt;&gt;"",1,0))</f>
        <v>#REF!</v>
      </c>
      <c r="G42" s="213" t="e">
        <f>IF('Crisis Indicator Data'!#REF!="No Data",1,IF(#REF!&lt;&gt;"",1,0))</f>
        <v>#REF!</v>
      </c>
      <c r="H42" s="213" t="e">
        <f>IF('Crisis Indicator Data'!#REF!="No Data",1,IF(#REF!&lt;&gt;"",1,0))</f>
        <v>#REF!</v>
      </c>
      <c r="I42" s="213" t="e">
        <f>IF('Crisis Indicator Data'!#REF!="No Data",1,IF(#REF!&lt;&gt;"",1,0))</f>
        <v>#REF!</v>
      </c>
      <c r="J42" s="213" t="e">
        <f>IF('Crisis Indicator Data'!#REF!="No Data",1,IF(#REF!&lt;&gt;"",1,0))</f>
        <v>#REF!</v>
      </c>
      <c r="K42" s="213" t="e">
        <f>IF('Crisis Indicator Data'!#REF!="No Data",1,IF(#REF!&lt;&gt;"",1,0))</f>
        <v>#REF!</v>
      </c>
      <c r="L42" s="213" t="e">
        <f>IF('Crisis Indicator Data'!#REF!="No Data",1,IF(#REF!&lt;&gt;"",1,0))</f>
        <v>#REF!</v>
      </c>
      <c r="M42" s="213" t="e">
        <f>IF('Crisis Indicator Data'!#REF!="No Data",1,IF(#REF!&lt;&gt;"",1,0))</f>
        <v>#REF!</v>
      </c>
      <c r="N42" s="213" t="e">
        <f>IF('Crisis Indicator Data'!#REF!="No Data",1,IF(#REF!&lt;&gt;"",1,0))</f>
        <v>#REF!</v>
      </c>
      <c r="O42" s="213" t="e">
        <f>IF('Crisis Indicator Data'!#REF!="No Data",1,IF(#REF!&lt;&gt;"",1,0))</f>
        <v>#REF!</v>
      </c>
      <c r="P42" s="213" t="e">
        <f>IF('Crisis Indicator Data'!#REF!="No Data",1,IF(#REF!&lt;&gt;"",1,0))</f>
        <v>#REF!</v>
      </c>
      <c r="Q42" s="213" t="e">
        <f>IF('Crisis Indicator Data'!#REF!="No Data",1,IF(#REF!&lt;&gt;"",1,0))</f>
        <v>#REF!</v>
      </c>
      <c r="R42" s="213" t="e">
        <f>IF('Crisis Indicator Data'!#REF!="No Data",1,IF(#REF!&lt;&gt;"",1,0))</f>
        <v>#REF!</v>
      </c>
      <c r="S42" s="213" t="e">
        <f>IF('Crisis Indicator Data'!#REF!="No Data",1,IF(#REF!&lt;&gt;"",1,0))</f>
        <v>#REF!</v>
      </c>
      <c r="T42" s="213" t="e">
        <f>IF('Crisis Indicator Data'!#REF!="No Data",1,IF(#REF!&lt;&gt;"",1,0))</f>
        <v>#REF!</v>
      </c>
      <c r="U42" s="213" t="e">
        <f>IF('Crisis Indicator Data'!#REF!="No Data",1,IF(#REF!&lt;&gt;"",1,0))</f>
        <v>#REF!</v>
      </c>
      <c r="V42" s="213" t="e">
        <f>IF('Crisis Indicator Data'!#REF!="No Data",1,IF(#REF!&lt;&gt;"",1,0))</f>
        <v>#REF!</v>
      </c>
      <c r="W42" s="213" t="e">
        <f>IF('Crisis Indicator Data'!#REF!="No Data",1,IF(#REF!&lt;&gt;"",1,0))</f>
        <v>#REF!</v>
      </c>
      <c r="X42" s="213" t="e">
        <f>IF('Crisis Indicator Data'!#REF!="No Data",1,IF(#REF!&lt;&gt;"",1,0))</f>
        <v>#REF!</v>
      </c>
      <c r="Y42" s="213" t="e">
        <f>IF('Crisis Indicator Data'!#REF!="No Data",1,IF(#REF!&lt;&gt;"",1,0))</f>
        <v>#REF!</v>
      </c>
      <c r="Z42" s="213" t="e">
        <f>IF('Crisis Indicator Data'!#REF!="No Data",1,IF(#REF!&lt;&gt;"",1,0))</f>
        <v>#REF!</v>
      </c>
      <c r="AA42" s="213" t="e">
        <f>IF('Crisis Indicator Data'!#REF!="No Data",1,IF(#REF!&lt;&gt;"",1,0))</f>
        <v>#REF!</v>
      </c>
      <c r="AB42" s="213" t="e">
        <f>IF('Crisis Indicator Data'!#REF!="No Data",1,IF(#REF!&lt;&gt;"",1,0))</f>
        <v>#REF!</v>
      </c>
      <c r="AC42" s="213" t="e">
        <f>IF('Crisis Indicator Data'!#REF!="No Data",1,IF(#REF!&lt;&gt;"",1,0))</f>
        <v>#REF!</v>
      </c>
      <c r="AD42" s="213" t="e">
        <f>IF('Crisis Indicator Data'!#REF!="No Data",1,IF(#REF!&lt;&gt;"",1,0))</f>
        <v>#REF!</v>
      </c>
      <c r="AE42" s="213" t="e">
        <f>IF('Crisis Indicator Data'!#REF!="No Data",1,IF(#REF!&lt;&gt;"",1,0))</f>
        <v>#REF!</v>
      </c>
      <c r="AF42" s="213" t="e">
        <f>IF('Crisis Indicator Data'!#REF!="No Data",1,IF(#REF!&lt;&gt;"",1,0))</f>
        <v>#REF!</v>
      </c>
      <c r="AG42" s="213" t="e">
        <f>IF('Crisis Indicator Data'!#REF!="No Data",1,IF(#REF!&lt;&gt;"",1,0))</f>
        <v>#REF!</v>
      </c>
      <c r="AH42" s="213" t="e">
        <f>IF('Crisis Indicator Data'!#REF!="No Data",1,IF(#REF!&lt;&gt;"",1,0))</f>
        <v>#REF!</v>
      </c>
      <c r="AI42" s="213" t="e">
        <f>IF('Crisis Indicator Data'!#REF!="No Data",1,IF(#REF!&lt;&gt;"",1,0))</f>
        <v>#REF!</v>
      </c>
      <c r="AJ42" s="213" t="e">
        <f>IF('Crisis Indicator Data'!#REF!="No Data",1,IF(#REF!&lt;&gt;"",1,0))</f>
        <v>#REF!</v>
      </c>
      <c r="AK42" s="213" t="e">
        <f>IF('Crisis Indicator Data'!#REF!="No Data",1,IF(#REF!&lt;&gt;"",1,0))</f>
        <v>#REF!</v>
      </c>
      <c r="AL42" s="213" t="e">
        <f>IF('Crisis Indicator Data'!#REF!="No Data",1,IF(#REF!&lt;&gt;"",1,0))</f>
        <v>#REF!</v>
      </c>
      <c r="AM42" s="213" t="e">
        <f>IF('Crisis Indicator Data'!#REF!="No Data",1,IF(#REF!&lt;&gt;"",1,0))</f>
        <v>#REF!</v>
      </c>
      <c r="AN42" s="213" t="e">
        <f>IF('Crisis Indicator Data'!#REF!="No Data",1,IF(#REF!&lt;&gt;"",1,0))</f>
        <v>#REF!</v>
      </c>
      <c r="AO42" s="213" t="e">
        <f>IF('Crisis Indicator Data'!#REF!="No Data",1,IF(#REF!&lt;&gt;"",1,0))</f>
        <v>#REF!</v>
      </c>
      <c r="AP42" s="213" t="e">
        <f>IF('Crisis Indicator Data'!#REF!="No Data",1,IF(#REF!&lt;&gt;"",1,0))</f>
        <v>#REF!</v>
      </c>
      <c r="AQ42" s="213" t="e">
        <f>IF('Crisis Indicator Data'!#REF!="No Data",1,IF(#REF!&lt;&gt;"",1,0))</f>
        <v>#REF!</v>
      </c>
      <c r="AR42" s="213" t="e">
        <f>IF('Crisis Indicator Data'!#REF!="No Data",1,IF(#REF!&lt;&gt;"",1,0))</f>
        <v>#REF!</v>
      </c>
      <c r="AS42" s="213" t="e">
        <f>IF('Crisis Indicator Data'!#REF!="No Data",1,IF(#REF!&lt;&gt;"",1,0))</f>
        <v>#REF!</v>
      </c>
      <c r="AT42" s="213" t="e">
        <f>IF('Crisis Indicator Data'!#REF!="No Data",1,IF(#REF!&lt;&gt;"",1,0))</f>
        <v>#REF!</v>
      </c>
      <c r="AU42" s="213" t="e">
        <f>IF('Crisis Indicator Data'!#REF!="No Data",1,IF(#REF!&lt;&gt;"",1,0))</f>
        <v>#REF!</v>
      </c>
      <c r="AV42" s="213" t="e">
        <f>IF('Crisis Indicator Data'!#REF!="No Data",1,IF(#REF!&lt;&gt;"",1,0))</f>
        <v>#REF!</v>
      </c>
      <c r="AW42" s="213" t="e">
        <f>IF('Crisis Indicator Data'!#REF!="No Data",1,IF(#REF!&lt;&gt;"",1,0))</f>
        <v>#REF!</v>
      </c>
      <c r="AX42" s="213" t="e">
        <f>IF('Crisis Indicator Data'!#REF!="No Data",1,IF(#REF!&lt;&gt;"",1,0))</f>
        <v>#REF!</v>
      </c>
      <c r="AY42" s="213" t="e">
        <f>IF('Crisis Indicator Data'!#REF!="No Data",1,IF(#REF!&lt;&gt;"",1,0))</f>
        <v>#REF!</v>
      </c>
      <c r="AZ42" s="213" t="e">
        <f>IF('Crisis Indicator Data'!#REF!="No Data",1,IF(#REF!&lt;&gt;"",1,0))</f>
        <v>#REF!</v>
      </c>
      <c r="BA42" t="e">
        <f t="shared" si="2"/>
        <v>#REF!</v>
      </c>
      <c r="BB42" s="22" t="e">
        <f t="shared" si="3"/>
        <v>#REF!</v>
      </c>
    </row>
    <row r="43" spans="1:54" x14ac:dyDescent="0.35">
      <c r="A43" t="s">
        <v>8340</v>
      </c>
      <c r="B43" s="213" t="e">
        <f>IF('Crisis Indicator Data'!#REF!="No Data",1,IF(#REF!&lt;&gt;"",1,0))</f>
        <v>#REF!</v>
      </c>
      <c r="C43" s="213" t="e">
        <f>IF('Crisis Indicator Data'!#REF!="No Data",1,IF(#REF!&lt;&gt;"",1,0))</f>
        <v>#REF!</v>
      </c>
      <c r="D43" s="213" t="e">
        <f>IF('Crisis Indicator Data'!#REF!="No Data",1,IF(#REF!&lt;&gt;"",1,0))</f>
        <v>#REF!</v>
      </c>
      <c r="E43" s="213" t="e">
        <f>IF('Crisis Indicator Data'!#REF!="No Data",1,IF(#REF!&lt;&gt;"",1,0))</f>
        <v>#REF!</v>
      </c>
      <c r="F43" s="213" t="e">
        <f>IF('Crisis Indicator Data'!#REF!="No Data",1,IF(#REF!&lt;&gt;"",1,0))</f>
        <v>#REF!</v>
      </c>
      <c r="G43" s="213" t="e">
        <f>IF('Crisis Indicator Data'!#REF!="No Data",1,IF(#REF!&lt;&gt;"",1,0))</f>
        <v>#REF!</v>
      </c>
      <c r="H43" s="213" t="e">
        <f>IF('Crisis Indicator Data'!#REF!="No Data",1,IF(#REF!&lt;&gt;"",1,0))</f>
        <v>#REF!</v>
      </c>
      <c r="I43" s="213" t="e">
        <f>IF('Crisis Indicator Data'!#REF!="No Data",1,IF(#REF!&lt;&gt;"",1,0))</f>
        <v>#REF!</v>
      </c>
      <c r="J43" s="213" t="e">
        <f>IF('Crisis Indicator Data'!#REF!="No Data",1,IF(#REF!&lt;&gt;"",1,0))</f>
        <v>#REF!</v>
      </c>
      <c r="K43" s="213" t="e">
        <f>IF('Crisis Indicator Data'!#REF!="No Data",1,IF(#REF!&lt;&gt;"",1,0))</f>
        <v>#REF!</v>
      </c>
      <c r="L43" s="213" t="e">
        <f>IF('Crisis Indicator Data'!#REF!="No Data",1,IF(#REF!&lt;&gt;"",1,0))</f>
        <v>#REF!</v>
      </c>
      <c r="M43" s="213" t="e">
        <f>IF('Crisis Indicator Data'!#REF!="No Data",1,IF(#REF!&lt;&gt;"",1,0))</f>
        <v>#REF!</v>
      </c>
      <c r="N43" s="213" t="e">
        <f>IF('Crisis Indicator Data'!#REF!="No Data",1,IF(#REF!&lt;&gt;"",1,0))</f>
        <v>#REF!</v>
      </c>
      <c r="O43" s="213" t="e">
        <f>IF('Crisis Indicator Data'!#REF!="No Data",1,IF(#REF!&lt;&gt;"",1,0))</f>
        <v>#REF!</v>
      </c>
      <c r="P43" s="213" t="e">
        <f>IF('Crisis Indicator Data'!#REF!="No Data",1,IF(#REF!&lt;&gt;"",1,0))</f>
        <v>#REF!</v>
      </c>
      <c r="Q43" s="213" t="e">
        <f>IF('Crisis Indicator Data'!#REF!="No Data",1,IF(#REF!&lt;&gt;"",1,0))</f>
        <v>#REF!</v>
      </c>
      <c r="R43" s="213" t="e">
        <f>IF('Crisis Indicator Data'!#REF!="No Data",1,IF(#REF!&lt;&gt;"",1,0))</f>
        <v>#REF!</v>
      </c>
      <c r="S43" s="213" t="e">
        <f>IF('Crisis Indicator Data'!#REF!="No Data",1,IF(#REF!&lt;&gt;"",1,0))</f>
        <v>#REF!</v>
      </c>
      <c r="T43" s="213" t="e">
        <f>IF('Crisis Indicator Data'!#REF!="No Data",1,IF(#REF!&lt;&gt;"",1,0))</f>
        <v>#REF!</v>
      </c>
      <c r="U43" s="213" t="e">
        <f>IF('Crisis Indicator Data'!#REF!="No Data",1,IF(#REF!&lt;&gt;"",1,0))</f>
        <v>#REF!</v>
      </c>
      <c r="V43" s="213" t="e">
        <f>IF('Crisis Indicator Data'!#REF!="No Data",1,IF(#REF!&lt;&gt;"",1,0))</f>
        <v>#REF!</v>
      </c>
      <c r="W43" s="213" t="e">
        <f>IF('Crisis Indicator Data'!#REF!="No Data",1,IF(#REF!&lt;&gt;"",1,0))</f>
        <v>#REF!</v>
      </c>
      <c r="X43" s="213" t="e">
        <f>IF('Crisis Indicator Data'!#REF!="No Data",1,IF(#REF!&lt;&gt;"",1,0))</f>
        <v>#REF!</v>
      </c>
      <c r="Y43" s="213" t="e">
        <f>IF('Crisis Indicator Data'!#REF!="No Data",1,IF(#REF!&lt;&gt;"",1,0))</f>
        <v>#REF!</v>
      </c>
      <c r="Z43" s="213" t="e">
        <f>IF('Crisis Indicator Data'!#REF!="No Data",1,IF(#REF!&lt;&gt;"",1,0))</f>
        <v>#REF!</v>
      </c>
      <c r="AA43" s="213" t="e">
        <f>IF('Crisis Indicator Data'!#REF!="No Data",1,IF(#REF!&lt;&gt;"",1,0))</f>
        <v>#REF!</v>
      </c>
      <c r="AB43" s="213" t="e">
        <f>IF('Crisis Indicator Data'!#REF!="No Data",1,IF(#REF!&lt;&gt;"",1,0))</f>
        <v>#REF!</v>
      </c>
      <c r="AC43" s="213" t="e">
        <f>IF('Crisis Indicator Data'!#REF!="No Data",1,IF(#REF!&lt;&gt;"",1,0))</f>
        <v>#REF!</v>
      </c>
      <c r="AD43" s="213" t="e">
        <f>IF('Crisis Indicator Data'!#REF!="No Data",1,IF(#REF!&lt;&gt;"",1,0))</f>
        <v>#REF!</v>
      </c>
      <c r="AE43" s="213" t="e">
        <f>IF('Crisis Indicator Data'!#REF!="No Data",1,IF(#REF!&lt;&gt;"",1,0))</f>
        <v>#REF!</v>
      </c>
      <c r="AF43" s="213" t="e">
        <f>IF('Crisis Indicator Data'!#REF!="No Data",1,IF(#REF!&lt;&gt;"",1,0))</f>
        <v>#REF!</v>
      </c>
      <c r="AG43" s="213" t="e">
        <f>IF('Crisis Indicator Data'!#REF!="No Data",1,IF(#REF!&lt;&gt;"",1,0))</f>
        <v>#REF!</v>
      </c>
      <c r="AH43" s="213" t="e">
        <f>IF('Crisis Indicator Data'!#REF!="No Data",1,IF(#REF!&lt;&gt;"",1,0))</f>
        <v>#REF!</v>
      </c>
      <c r="AI43" s="213" t="e">
        <f>IF('Crisis Indicator Data'!#REF!="No Data",1,IF(#REF!&lt;&gt;"",1,0))</f>
        <v>#REF!</v>
      </c>
      <c r="AJ43" s="213" t="e">
        <f>IF('Crisis Indicator Data'!#REF!="No Data",1,IF(#REF!&lt;&gt;"",1,0))</f>
        <v>#REF!</v>
      </c>
      <c r="AK43" s="213" t="e">
        <f>IF('Crisis Indicator Data'!#REF!="No Data",1,IF(#REF!&lt;&gt;"",1,0))</f>
        <v>#REF!</v>
      </c>
      <c r="AL43" s="213" t="e">
        <f>IF('Crisis Indicator Data'!#REF!="No Data",1,IF(#REF!&lt;&gt;"",1,0))</f>
        <v>#REF!</v>
      </c>
      <c r="AM43" s="213" t="e">
        <f>IF('Crisis Indicator Data'!#REF!="No Data",1,IF(#REF!&lt;&gt;"",1,0))</f>
        <v>#REF!</v>
      </c>
      <c r="AN43" s="213" t="e">
        <f>IF('Crisis Indicator Data'!#REF!="No Data",1,IF(#REF!&lt;&gt;"",1,0))</f>
        <v>#REF!</v>
      </c>
      <c r="AO43" s="213" t="e">
        <f>IF('Crisis Indicator Data'!#REF!="No Data",1,IF(#REF!&lt;&gt;"",1,0))</f>
        <v>#REF!</v>
      </c>
      <c r="AP43" s="213" t="e">
        <f>IF('Crisis Indicator Data'!#REF!="No Data",1,IF(#REF!&lt;&gt;"",1,0))</f>
        <v>#REF!</v>
      </c>
      <c r="AQ43" s="213" t="e">
        <f>IF('Crisis Indicator Data'!#REF!="No Data",1,IF(#REF!&lt;&gt;"",1,0))</f>
        <v>#REF!</v>
      </c>
      <c r="AR43" s="213" t="e">
        <f>IF('Crisis Indicator Data'!#REF!="No Data",1,IF(#REF!&lt;&gt;"",1,0))</f>
        <v>#REF!</v>
      </c>
      <c r="AS43" s="213" t="e">
        <f>IF('Crisis Indicator Data'!#REF!="No Data",1,IF(#REF!&lt;&gt;"",1,0))</f>
        <v>#REF!</v>
      </c>
      <c r="AT43" s="213" t="e">
        <f>IF('Crisis Indicator Data'!#REF!="No Data",1,IF(#REF!&lt;&gt;"",1,0))</f>
        <v>#REF!</v>
      </c>
      <c r="AU43" s="213" t="e">
        <f>IF('Crisis Indicator Data'!#REF!="No Data",1,IF(#REF!&lt;&gt;"",1,0))</f>
        <v>#REF!</v>
      </c>
      <c r="AV43" s="213" t="e">
        <f>IF('Crisis Indicator Data'!#REF!="No Data",1,IF(#REF!&lt;&gt;"",1,0))</f>
        <v>#REF!</v>
      </c>
      <c r="AW43" s="213" t="e">
        <f>IF('Crisis Indicator Data'!#REF!="No Data",1,IF(#REF!&lt;&gt;"",1,0))</f>
        <v>#REF!</v>
      </c>
      <c r="AX43" s="213" t="e">
        <f>IF('Crisis Indicator Data'!#REF!="No Data",1,IF(#REF!&lt;&gt;"",1,0))</f>
        <v>#REF!</v>
      </c>
      <c r="AY43" s="213" t="e">
        <f>IF('Crisis Indicator Data'!#REF!="No Data",1,IF(#REF!&lt;&gt;"",1,0))</f>
        <v>#REF!</v>
      </c>
      <c r="AZ43" s="213" t="e">
        <f>IF('Crisis Indicator Data'!#REF!="No Data",1,IF(#REF!&lt;&gt;"",1,0))</f>
        <v>#REF!</v>
      </c>
      <c r="BA43" t="e">
        <f t="shared" si="2"/>
        <v>#REF!</v>
      </c>
      <c r="BB43" s="22" t="e">
        <f t="shared" si="3"/>
        <v>#REF!</v>
      </c>
    </row>
    <row r="44" spans="1:54" x14ac:dyDescent="0.35">
      <c r="A44" t="s">
        <v>8287</v>
      </c>
      <c r="B44" s="213" t="e">
        <f>IF('Crisis Indicator Data'!#REF!="No Data",1,IF(#REF!&lt;&gt;"",1,0))</f>
        <v>#REF!</v>
      </c>
      <c r="C44" s="213" t="e">
        <f>IF('Crisis Indicator Data'!#REF!="No Data",1,IF(#REF!&lt;&gt;"",1,0))</f>
        <v>#REF!</v>
      </c>
      <c r="D44" s="213" t="e">
        <f>IF('Crisis Indicator Data'!#REF!="No Data",1,IF(#REF!&lt;&gt;"",1,0))</f>
        <v>#REF!</v>
      </c>
      <c r="E44" s="213" t="e">
        <f>IF('Crisis Indicator Data'!#REF!="No Data",1,IF(#REF!&lt;&gt;"",1,0))</f>
        <v>#REF!</v>
      </c>
      <c r="F44" s="213" t="e">
        <f>IF('Crisis Indicator Data'!#REF!="No Data",1,IF(#REF!&lt;&gt;"",1,0))</f>
        <v>#REF!</v>
      </c>
      <c r="G44" s="213" t="e">
        <f>IF('Crisis Indicator Data'!#REF!="No Data",1,IF(#REF!&lt;&gt;"",1,0))</f>
        <v>#REF!</v>
      </c>
      <c r="H44" s="213" t="e">
        <f>IF('Crisis Indicator Data'!#REF!="No Data",1,IF(#REF!&lt;&gt;"",1,0))</f>
        <v>#REF!</v>
      </c>
      <c r="I44" s="213" t="e">
        <f>IF('Crisis Indicator Data'!#REF!="No Data",1,IF(#REF!&lt;&gt;"",1,0))</f>
        <v>#REF!</v>
      </c>
      <c r="J44" s="213" t="e">
        <f>IF('Crisis Indicator Data'!#REF!="No Data",1,IF(#REF!&lt;&gt;"",1,0))</f>
        <v>#REF!</v>
      </c>
      <c r="K44" s="213" t="e">
        <f>IF('Crisis Indicator Data'!#REF!="No Data",1,IF(#REF!&lt;&gt;"",1,0))</f>
        <v>#REF!</v>
      </c>
      <c r="L44" s="213" t="e">
        <f>IF('Crisis Indicator Data'!#REF!="No Data",1,IF(#REF!&lt;&gt;"",1,0))</f>
        <v>#REF!</v>
      </c>
      <c r="M44" s="213" t="e">
        <f>IF('Crisis Indicator Data'!#REF!="No Data",1,IF(#REF!&lt;&gt;"",1,0))</f>
        <v>#REF!</v>
      </c>
      <c r="N44" s="213" t="e">
        <f>IF('Crisis Indicator Data'!#REF!="No Data",1,IF(#REF!&lt;&gt;"",1,0))</f>
        <v>#REF!</v>
      </c>
      <c r="O44" s="213" t="e">
        <f>IF('Crisis Indicator Data'!#REF!="No Data",1,IF(#REF!&lt;&gt;"",1,0))</f>
        <v>#REF!</v>
      </c>
      <c r="P44" s="213" t="e">
        <f>IF('Crisis Indicator Data'!#REF!="No Data",1,IF(#REF!&lt;&gt;"",1,0))</f>
        <v>#REF!</v>
      </c>
      <c r="Q44" s="213" t="e">
        <f>IF('Crisis Indicator Data'!#REF!="No Data",1,IF(#REF!&lt;&gt;"",1,0))</f>
        <v>#REF!</v>
      </c>
      <c r="R44" s="213" t="e">
        <f>IF('Crisis Indicator Data'!#REF!="No Data",1,IF(#REF!&lt;&gt;"",1,0))</f>
        <v>#REF!</v>
      </c>
      <c r="S44" s="213" t="e">
        <f>IF('Crisis Indicator Data'!#REF!="No Data",1,IF(#REF!&lt;&gt;"",1,0))</f>
        <v>#REF!</v>
      </c>
      <c r="T44" s="213" t="e">
        <f>IF('Crisis Indicator Data'!#REF!="No Data",1,IF(#REF!&lt;&gt;"",1,0))</f>
        <v>#REF!</v>
      </c>
      <c r="U44" s="213" t="e">
        <f>IF('Crisis Indicator Data'!#REF!="No Data",1,IF(#REF!&lt;&gt;"",1,0))</f>
        <v>#REF!</v>
      </c>
      <c r="V44" s="213" t="e">
        <f>IF('Crisis Indicator Data'!#REF!="No Data",1,IF(#REF!&lt;&gt;"",1,0))</f>
        <v>#REF!</v>
      </c>
      <c r="W44" s="213" t="e">
        <f>IF('Crisis Indicator Data'!#REF!="No Data",1,IF(#REF!&lt;&gt;"",1,0))</f>
        <v>#REF!</v>
      </c>
      <c r="X44" s="213" t="e">
        <f>IF('Crisis Indicator Data'!#REF!="No Data",1,IF(#REF!&lt;&gt;"",1,0))</f>
        <v>#REF!</v>
      </c>
      <c r="Y44" s="213" t="e">
        <f>IF('Crisis Indicator Data'!#REF!="No Data",1,IF(#REF!&lt;&gt;"",1,0))</f>
        <v>#REF!</v>
      </c>
      <c r="Z44" s="213" t="e">
        <f>IF('Crisis Indicator Data'!#REF!="No Data",1,IF(#REF!&lt;&gt;"",1,0))</f>
        <v>#REF!</v>
      </c>
      <c r="AA44" s="213" t="e">
        <f>IF('Crisis Indicator Data'!#REF!="No Data",1,IF(#REF!&lt;&gt;"",1,0))</f>
        <v>#REF!</v>
      </c>
      <c r="AB44" s="213" t="e">
        <f>IF('Crisis Indicator Data'!#REF!="No Data",1,IF(#REF!&lt;&gt;"",1,0))</f>
        <v>#REF!</v>
      </c>
      <c r="AC44" s="213" t="e">
        <f>IF('Crisis Indicator Data'!#REF!="No Data",1,IF(#REF!&lt;&gt;"",1,0))</f>
        <v>#REF!</v>
      </c>
      <c r="AD44" s="213" t="e">
        <f>IF('Crisis Indicator Data'!#REF!="No Data",1,IF(#REF!&lt;&gt;"",1,0))</f>
        <v>#REF!</v>
      </c>
      <c r="AE44" s="213" t="e">
        <f>IF('Crisis Indicator Data'!#REF!="No Data",1,IF(#REF!&lt;&gt;"",1,0))</f>
        <v>#REF!</v>
      </c>
      <c r="AF44" s="213" t="e">
        <f>IF('Crisis Indicator Data'!#REF!="No Data",1,IF(#REF!&lt;&gt;"",1,0))</f>
        <v>#REF!</v>
      </c>
      <c r="AG44" s="213" t="e">
        <f>IF('Crisis Indicator Data'!#REF!="No Data",1,IF(#REF!&lt;&gt;"",1,0))</f>
        <v>#REF!</v>
      </c>
      <c r="AH44" s="213" t="e">
        <f>IF('Crisis Indicator Data'!#REF!="No Data",1,IF(#REF!&lt;&gt;"",1,0))</f>
        <v>#REF!</v>
      </c>
      <c r="AI44" s="213" t="e">
        <f>IF('Crisis Indicator Data'!#REF!="No Data",1,IF(#REF!&lt;&gt;"",1,0))</f>
        <v>#REF!</v>
      </c>
      <c r="AJ44" s="213" t="e">
        <f>IF('Crisis Indicator Data'!#REF!="No Data",1,IF(#REF!&lt;&gt;"",1,0))</f>
        <v>#REF!</v>
      </c>
      <c r="AK44" s="213" t="e">
        <f>IF('Crisis Indicator Data'!#REF!="No Data",1,IF(#REF!&lt;&gt;"",1,0))</f>
        <v>#REF!</v>
      </c>
      <c r="AL44" s="213" t="e">
        <f>IF('Crisis Indicator Data'!#REF!="No Data",1,IF(#REF!&lt;&gt;"",1,0))</f>
        <v>#REF!</v>
      </c>
      <c r="AM44" s="213" t="e">
        <f>IF('Crisis Indicator Data'!#REF!="No Data",1,IF(#REF!&lt;&gt;"",1,0))</f>
        <v>#REF!</v>
      </c>
      <c r="AN44" s="213" t="e">
        <f>IF('Crisis Indicator Data'!#REF!="No Data",1,IF(#REF!&lt;&gt;"",1,0))</f>
        <v>#REF!</v>
      </c>
      <c r="AO44" s="213" t="e">
        <f>IF('Crisis Indicator Data'!#REF!="No Data",1,IF(#REF!&lt;&gt;"",1,0))</f>
        <v>#REF!</v>
      </c>
      <c r="AP44" s="213" t="e">
        <f>IF('Crisis Indicator Data'!#REF!="No Data",1,IF(#REF!&lt;&gt;"",1,0))</f>
        <v>#REF!</v>
      </c>
      <c r="AQ44" s="213" t="e">
        <f>IF('Crisis Indicator Data'!#REF!="No Data",1,IF(#REF!&lt;&gt;"",1,0))</f>
        <v>#REF!</v>
      </c>
      <c r="AR44" s="213" t="e">
        <f>IF('Crisis Indicator Data'!#REF!="No Data",1,IF(#REF!&lt;&gt;"",1,0))</f>
        <v>#REF!</v>
      </c>
      <c r="AS44" s="213" t="e">
        <f>IF('Crisis Indicator Data'!#REF!="No Data",1,IF(#REF!&lt;&gt;"",1,0))</f>
        <v>#REF!</v>
      </c>
      <c r="AT44" s="213" t="e">
        <f>IF('Crisis Indicator Data'!#REF!="No Data",1,IF(#REF!&lt;&gt;"",1,0))</f>
        <v>#REF!</v>
      </c>
      <c r="AU44" s="213" t="e">
        <f>IF('Crisis Indicator Data'!#REF!="No Data",1,IF(#REF!&lt;&gt;"",1,0))</f>
        <v>#REF!</v>
      </c>
      <c r="AV44" s="213" t="e">
        <f>IF('Crisis Indicator Data'!#REF!="No Data",1,IF(#REF!&lt;&gt;"",1,0))</f>
        <v>#REF!</v>
      </c>
      <c r="AW44" s="213" t="e">
        <f>IF('Crisis Indicator Data'!#REF!="No Data",1,IF(#REF!&lt;&gt;"",1,0))</f>
        <v>#REF!</v>
      </c>
      <c r="AX44" s="213" t="e">
        <f>IF('Crisis Indicator Data'!#REF!="No Data",1,IF(#REF!&lt;&gt;"",1,0))</f>
        <v>#REF!</v>
      </c>
      <c r="AY44" s="213" t="e">
        <f>IF('Crisis Indicator Data'!#REF!="No Data",1,IF(#REF!&lt;&gt;"",1,0))</f>
        <v>#REF!</v>
      </c>
      <c r="AZ44" s="213" t="e">
        <f>IF('Crisis Indicator Data'!#REF!="No Data",1,IF(#REF!&lt;&gt;"",1,0))</f>
        <v>#REF!</v>
      </c>
      <c r="BA44" t="e">
        <f t="shared" si="2"/>
        <v>#REF!</v>
      </c>
      <c r="BB44" s="22" t="e">
        <f t="shared" si="3"/>
        <v>#REF!</v>
      </c>
    </row>
    <row r="45" spans="1:54" x14ac:dyDescent="0.35">
      <c r="A45" t="s">
        <v>8289</v>
      </c>
      <c r="B45" s="213" t="e">
        <f>IF('Crisis Indicator Data'!#REF!="No Data",1,IF(#REF!&lt;&gt;"",1,0))</f>
        <v>#REF!</v>
      </c>
      <c r="C45" s="213" t="e">
        <f>IF('Crisis Indicator Data'!#REF!="No Data",1,IF(#REF!&lt;&gt;"",1,0))</f>
        <v>#REF!</v>
      </c>
      <c r="D45" s="213" t="e">
        <f>IF('Crisis Indicator Data'!#REF!="No Data",1,IF(#REF!&lt;&gt;"",1,0))</f>
        <v>#REF!</v>
      </c>
      <c r="E45" s="213" t="e">
        <f>IF('Crisis Indicator Data'!#REF!="No Data",1,IF(#REF!&lt;&gt;"",1,0))</f>
        <v>#REF!</v>
      </c>
      <c r="F45" s="213" t="e">
        <f>IF('Crisis Indicator Data'!#REF!="No Data",1,IF(#REF!&lt;&gt;"",1,0))</f>
        <v>#REF!</v>
      </c>
      <c r="G45" s="213" t="e">
        <f>IF('Crisis Indicator Data'!#REF!="No Data",1,IF(#REF!&lt;&gt;"",1,0))</f>
        <v>#REF!</v>
      </c>
      <c r="H45" s="213" t="e">
        <f>IF('Crisis Indicator Data'!#REF!="No Data",1,IF(#REF!&lt;&gt;"",1,0))</f>
        <v>#REF!</v>
      </c>
      <c r="I45" s="213" t="e">
        <f>IF('Crisis Indicator Data'!#REF!="No Data",1,IF(#REF!&lt;&gt;"",1,0))</f>
        <v>#REF!</v>
      </c>
      <c r="J45" s="213" t="e">
        <f>IF('Crisis Indicator Data'!#REF!="No Data",1,IF(#REF!&lt;&gt;"",1,0))</f>
        <v>#REF!</v>
      </c>
      <c r="K45" s="213" t="e">
        <f>IF('Crisis Indicator Data'!#REF!="No Data",1,IF(#REF!&lt;&gt;"",1,0))</f>
        <v>#REF!</v>
      </c>
      <c r="L45" s="213" t="e">
        <f>IF('Crisis Indicator Data'!#REF!="No Data",1,IF(#REF!&lt;&gt;"",1,0))</f>
        <v>#REF!</v>
      </c>
      <c r="M45" s="213" t="e">
        <f>IF('Crisis Indicator Data'!#REF!="No Data",1,IF(#REF!&lt;&gt;"",1,0))</f>
        <v>#REF!</v>
      </c>
      <c r="N45" s="213" t="e">
        <f>IF('Crisis Indicator Data'!#REF!="No Data",1,IF(#REF!&lt;&gt;"",1,0))</f>
        <v>#REF!</v>
      </c>
      <c r="O45" s="213" t="e">
        <f>IF('Crisis Indicator Data'!#REF!="No Data",1,IF(#REF!&lt;&gt;"",1,0))</f>
        <v>#REF!</v>
      </c>
      <c r="P45" s="213" t="e">
        <f>IF('Crisis Indicator Data'!#REF!="No Data",1,IF(#REF!&lt;&gt;"",1,0))</f>
        <v>#REF!</v>
      </c>
      <c r="Q45" s="213" t="e">
        <f>IF('Crisis Indicator Data'!#REF!="No Data",1,IF(#REF!&lt;&gt;"",1,0))</f>
        <v>#REF!</v>
      </c>
      <c r="R45" s="213" t="e">
        <f>IF('Crisis Indicator Data'!#REF!="No Data",1,IF(#REF!&lt;&gt;"",1,0))</f>
        <v>#REF!</v>
      </c>
      <c r="S45" s="213" t="e">
        <f>IF('Crisis Indicator Data'!#REF!="No Data",1,IF(#REF!&lt;&gt;"",1,0))</f>
        <v>#REF!</v>
      </c>
      <c r="T45" s="213" t="e">
        <f>IF('Crisis Indicator Data'!#REF!="No Data",1,IF(#REF!&lt;&gt;"",1,0))</f>
        <v>#REF!</v>
      </c>
      <c r="U45" s="213" t="e">
        <f>IF('Crisis Indicator Data'!#REF!="No Data",1,IF(#REF!&lt;&gt;"",1,0))</f>
        <v>#REF!</v>
      </c>
      <c r="V45" s="213" t="e">
        <f>IF('Crisis Indicator Data'!#REF!="No Data",1,IF(#REF!&lt;&gt;"",1,0))</f>
        <v>#REF!</v>
      </c>
      <c r="W45" s="213" t="e">
        <f>IF('Crisis Indicator Data'!#REF!="No Data",1,IF(#REF!&lt;&gt;"",1,0))</f>
        <v>#REF!</v>
      </c>
      <c r="X45" s="213" t="e">
        <f>IF('Crisis Indicator Data'!#REF!="No Data",1,IF(#REF!&lt;&gt;"",1,0))</f>
        <v>#REF!</v>
      </c>
      <c r="Y45" s="213" t="e">
        <f>IF('Crisis Indicator Data'!#REF!="No Data",1,IF(#REF!&lt;&gt;"",1,0))</f>
        <v>#REF!</v>
      </c>
      <c r="Z45" s="213" t="e">
        <f>IF('Crisis Indicator Data'!#REF!="No Data",1,IF(#REF!&lt;&gt;"",1,0))</f>
        <v>#REF!</v>
      </c>
      <c r="AA45" s="213" t="e">
        <f>IF('Crisis Indicator Data'!#REF!="No Data",1,IF(#REF!&lt;&gt;"",1,0))</f>
        <v>#REF!</v>
      </c>
      <c r="AB45" s="213" t="e">
        <f>IF('Crisis Indicator Data'!#REF!="No Data",1,IF(#REF!&lt;&gt;"",1,0))</f>
        <v>#REF!</v>
      </c>
      <c r="AC45" s="213" t="e">
        <f>IF('Crisis Indicator Data'!#REF!="No Data",1,IF(#REF!&lt;&gt;"",1,0))</f>
        <v>#REF!</v>
      </c>
      <c r="AD45" s="213" t="e">
        <f>IF('Crisis Indicator Data'!#REF!="No Data",1,IF(#REF!&lt;&gt;"",1,0))</f>
        <v>#REF!</v>
      </c>
      <c r="AE45" s="213" t="e">
        <f>IF('Crisis Indicator Data'!#REF!="No Data",1,IF(#REF!&lt;&gt;"",1,0))</f>
        <v>#REF!</v>
      </c>
      <c r="AF45" s="213" t="e">
        <f>IF('Crisis Indicator Data'!#REF!="No Data",1,IF(#REF!&lt;&gt;"",1,0))</f>
        <v>#REF!</v>
      </c>
      <c r="AG45" s="213" t="e">
        <f>IF('Crisis Indicator Data'!#REF!="No Data",1,IF(#REF!&lt;&gt;"",1,0))</f>
        <v>#REF!</v>
      </c>
      <c r="AH45" s="213" t="e">
        <f>IF('Crisis Indicator Data'!#REF!="No Data",1,IF(#REF!&lt;&gt;"",1,0))</f>
        <v>#REF!</v>
      </c>
      <c r="AI45" s="213" t="e">
        <f>IF('Crisis Indicator Data'!#REF!="No Data",1,IF(#REF!&lt;&gt;"",1,0))</f>
        <v>#REF!</v>
      </c>
      <c r="AJ45" s="213" t="e">
        <f>IF('Crisis Indicator Data'!#REF!="No Data",1,IF(#REF!&lt;&gt;"",1,0))</f>
        <v>#REF!</v>
      </c>
      <c r="AK45" s="213" t="e">
        <f>IF('Crisis Indicator Data'!#REF!="No Data",1,IF(#REF!&lt;&gt;"",1,0))</f>
        <v>#REF!</v>
      </c>
      <c r="AL45" s="213" t="e">
        <f>IF('Crisis Indicator Data'!#REF!="No Data",1,IF(#REF!&lt;&gt;"",1,0))</f>
        <v>#REF!</v>
      </c>
      <c r="AM45" s="213" t="e">
        <f>IF('Crisis Indicator Data'!#REF!="No Data",1,IF(#REF!&lt;&gt;"",1,0))</f>
        <v>#REF!</v>
      </c>
      <c r="AN45" s="213" t="e">
        <f>IF('Crisis Indicator Data'!#REF!="No Data",1,IF(#REF!&lt;&gt;"",1,0))</f>
        <v>#REF!</v>
      </c>
      <c r="AO45" s="213" t="e">
        <f>IF('Crisis Indicator Data'!#REF!="No Data",1,IF(#REF!&lt;&gt;"",1,0))</f>
        <v>#REF!</v>
      </c>
      <c r="AP45" s="213" t="e">
        <f>IF('Crisis Indicator Data'!#REF!="No Data",1,IF(#REF!&lt;&gt;"",1,0))</f>
        <v>#REF!</v>
      </c>
      <c r="AQ45" s="213" t="e">
        <f>IF('Crisis Indicator Data'!#REF!="No Data",1,IF(#REF!&lt;&gt;"",1,0))</f>
        <v>#REF!</v>
      </c>
      <c r="AR45" s="213" t="e">
        <f>IF('Crisis Indicator Data'!#REF!="No Data",1,IF(#REF!&lt;&gt;"",1,0))</f>
        <v>#REF!</v>
      </c>
      <c r="AS45" s="213" t="e">
        <f>IF('Crisis Indicator Data'!#REF!="No Data",1,IF(#REF!&lt;&gt;"",1,0))</f>
        <v>#REF!</v>
      </c>
      <c r="AT45" s="213" t="e">
        <f>IF('Crisis Indicator Data'!#REF!="No Data",1,IF(#REF!&lt;&gt;"",1,0))</f>
        <v>#REF!</v>
      </c>
      <c r="AU45" s="213" t="e">
        <f>IF('Crisis Indicator Data'!#REF!="No Data",1,IF(#REF!&lt;&gt;"",1,0))</f>
        <v>#REF!</v>
      </c>
      <c r="AV45" s="213" t="e">
        <f>IF('Crisis Indicator Data'!#REF!="No Data",1,IF(#REF!&lt;&gt;"",1,0))</f>
        <v>#REF!</v>
      </c>
      <c r="AW45" s="213" t="e">
        <f>IF('Crisis Indicator Data'!#REF!="No Data",1,IF(#REF!&lt;&gt;"",1,0))</f>
        <v>#REF!</v>
      </c>
      <c r="AX45" s="213" t="e">
        <f>IF('Crisis Indicator Data'!#REF!="No Data",1,IF(#REF!&lt;&gt;"",1,0))</f>
        <v>#REF!</v>
      </c>
      <c r="AY45" s="213" t="e">
        <f>IF('Crisis Indicator Data'!#REF!="No Data",1,IF(#REF!&lt;&gt;"",1,0))</f>
        <v>#REF!</v>
      </c>
      <c r="AZ45" s="213" t="e">
        <f>IF('Crisis Indicator Data'!#REF!="No Data",1,IF(#REF!&lt;&gt;"",1,0))</f>
        <v>#REF!</v>
      </c>
      <c r="BA45" t="e">
        <f t="shared" si="2"/>
        <v>#REF!</v>
      </c>
      <c r="BB45" s="22" t="e">
        <f t="shared" si="3"/>
        <v>#REF!</v>
      </c>
    </row>
    <row r="46" spans="1:54" x14ac:dyDescent="0.35">
      <c r="A46" t="s">
        <v>8291</v>
      </c>
      <c r="B46" s="213" t="e">
        <f>IF('Crisis Indicator Data'!#REF!="No Data",1,IF(#REF!&lt;&gt;"",1,0))</f>
        <v>#REF!</v>
      </c>
      <c r="C46" s="213" t="e">
        <f>IF('Crisis Indicator Data'!#REF!="No Data",1,IF(#REF!&lt;&gt;"",1,0))</f>
        <v>#REF!</v>
      </c>
      <c r="D46" s="213" t="e">
        <f>IF('Crisis Indicator Data'!#REF!="No Data",1,IF(#REF!&lt;&gt;"",1,0))</f>
        <v>#REF!</v>
      </c>
      <c r="E46" s="213" t="e">
        <f>IF('Crisis Indicator Data'!#REF!="No Data",1,IF(#REF!&lt;&gt;"",1,0))</f>
        <v>#REF!</v>
      </c>
      <c r="F46" s="213" t="e">
        <f>IF('Crisis Indicator Data'!#REF!="No Data",1,IF(#REF!&lt;&gt;"",1,0))</f>
        <v>#REF!</v>
      </c>
      <c r="G46" s="213" t="e">
        <f>IF('Crisis Indicator Data'!#REF!="No Data",1,IF(#REF!&lt;&gt;"",1,0))</f>
        <v>#REF!</v>
      </c>
      <c r="H46" s="213" t="e">
        <f>IF('Crisis Indicator Data'!#REF!="No Data",1,IF(#REF!&lt;&gt;"",1,0))</f>
        <v>#REF!</v>
      </c>
      <c r="I46" s="213" t="e">
        <f>IF('Crisis Indicator Data'!#REF!="No Data",1,IF(#REF!&lt;&gt;"",1,0))</f>
        <v>#REF!</v>
      </c>
      <c r="J46" s="213" t="e">
        <f>IF('Crisis Indicator Data'!#REF!="No Data",1,IF(#REF!&lt;&gt;"",1,0))</f>
        <v>#REF!</v>
      </c>
      <c r="K46" s="213" t="e">
        <f>IF('Crisis Indicator Data'!#REF!="No Data",1,IF(#REF!&lt;&gt;"",1,0))</f>
        <v>#REF!</v>
      </c>
      <c r="L46" s="213" t="e">
        <f>IF('Crisis Indicator Data'!#REF!="No Data",1,IF(#REF!&lt;&gt;"",1,0))</f>
        <v>#REF!</v>
      </c>
      <c r="M46" s="213" t="e">
        <f>IF('Crisis Indicator Data'!#REF!="No Data",1,IF(#REF!&lt;&gt;"",1,0))</f>
        <v>#REF!</v>
      </c>
      <c r="N46" s="213" t="e">
        <f>IF('Crisis Indicator Data'!#REF!="No Data",1,IF(#REF!&lt;&gt;"",1,0))</f>
        <v>#REF!</v>
      </c>
      <c r="O46" s="213" t="e">
        <f>IF('Crisis Indicator Data'!#REF!="No Data",1,IF(#REF!&lt;&gt;"",1,0))</f>
        <v>#REF!</v>
      </c>
      <c r="P46" s="213" t="e">
        <f>IF('Crisis Indicator Data'!#REF!="No Data",1,IF(#REF!&lt;&gt;"",1,0))</f>
        <v>#REF!</v>
      </c>
      <c r="Q46" s="213" t="e">
        <f>IF('Crisis Indicator Data'!#REF!="No Data",1,IF(#REF!&lt;&gt;"",1,0))</f>
        <v>#REF!</v>
      </c>
      <c r="R46" s="213" t="e">
        <f>IF('Crisis Indicator Data'!#REF!="No Data",1,IF(#REF!&lt;&gt;"",1,0))</f>
        <v>#REF!</v>
      </c>
      <c r="S46" s="213" t="e">
        <f>IF('Crisis Indicator Data'!#REF!="No Data",1,IF(#REF!&lt;&gt;"",1,0))</f>
        <v>#REF!</v>
      </c>
      <c r="T46" s="213" t="e">
        <f>IF('Crisis Indicator Data'!#REF!="No Data",1,IF(#REF!&lt;&gt;"",1,0))</f>
        <v>#REF!</v>
      </c>
      <c r="U46" s="213" t="e">
        <f>IF('Crisis Indicator Data'!#REF!="No Data",1,IF(#REF!&lt;&gt;"",1,0))</f>
        <v>#REF!</v>
      </c>
      <c r="V46" s="213" t="e">
        <f>IF('Crisis Indicator Data'!#REF!="No Data",1,IF(#REF!&lt;&gt;"",1,0))</f>
        <v>#REF!</v>
      </c>
      <c r="W46" s="213" t="e">
        <f>IF('Crisis Indicator Data'!#REF!="No Data",1,IF(#REF!&lt;&gt;"",1,0))</f>
        <v>#REF!</v>
      </c>
      <c r="X46" s="213" t="e">
        <f>IF('Crisis Indicator Data'!#REF!="No Data",1,IF(#REF!&lt;&gt;"",1,0))</f>
        <v>#REF!</v>
      </c>
      <c r="Y46" s="213" t="e">
        <f>IF('Crisis Indicator Data'!#REF!="No Data",1,IF(#REF!&lt;&gt;"",1,0))</f>
        <v>#REF!</v>
      </c>
      <c r="Z46" s="213" t="e">
        <f>IF('Crisis Indicator Data'!#REF!="No Data",1,IF(#REF!&lt;&gt;"",1,0))</f>
        <v>#REF!</v>
      </c>
      <c r="AA46" s="213" t="e">
        <f>IF('Crisis Indicator Data'!#REF!="No Data",1,IF(#REF!&lt;&gt;"",1,0))</f>
        <v>#REF!</v>
      </c>
      <c r="AB46" s="213" t="e">
        <f>IF('Crisis Indicator Data'!#REF!="No Data",1,IF(#REF!&lt;&gt;"",1,0))</f>
        <v>#REF!</v>
      </c>
      <c r="AC46" s="213" t="e">
        <f>IF('Crisis Indicator Data'!#REF!="No Data",1,IF(#REF!&lt;&gt;"",1,0))</f>
        <v>#REF!</v>
      </c>
      <c r="AD46" s="213" t="e">
        <f>IF('Crisis Indicator Data'!#REF!="No Data",1,IF(#REF!&lt;&gt;"",1,0))</f>
        <v>#REF!</v>
      </c>
      <c r="AE46" s="213" t="e">
        <f>IF('Crisis Indicator Data'!#REF!="No Data",1,IF(#REF!&lt;&gt;"",1,0))</f>
        <v>#REF!</v>
      </c>
      <c r="AF46" s="213" t="e">
        <f>IF('Crisis Indicator Data'!#REF!="No Data",1,IF(#REF!&lt;&gt;"",1,0))</f>
        <v>#REF!</v>
      </c>
      <c r="AG46" s="213" t="e">
        <f>IF('Crisis Indicator Data'!#REF!="No Data",1,IF(#REF!&lt;&gt;"",1,0))</f>
        <v>#REF!</v>
      </c>
      <c r="AH46" s="213" t="e">
        <f>IF('Crisis Indicator Data'!#REF!="No Data",1,IF(#REF!&lt;&gt;"",1,0))</f>
        <v>#REF!</v>
      </c>
      <c r="AI46" s="213" t="e">
        <f>IF('Crisis Indicator Data'!#REF!="No Data",1,IF(#REF!&lt;&gt;"",1,0))</f>
        <v>#REF!</v>
      </c>
      <c r="AJ46" s="213" t="e">
        <f>IF('Crisis Indicator Data'!#REF!="No Data",1,IF(#REF!&lt;&gt;"",1,0))</f>
        <v>#REF!</v>
      </c>
      <c r="AK46" s="213" t="e">
        <f>IF('Crisis Indicator Data'!#REF!="No Data",1,IF(#REF!&lt;&gt;"",1,0))</f>
        <v>#REF!</v>
      </c>
      <c r="AL46" s="213" t="e">
        <f>IF('Crisis Indicator Data'!#REF!="No Data",1,IF(#REF!&lt;&gt;"",1,0))</f>
        <v>#REF!</v>
      </c>
      <c r="AM46" s="213" t="e">
        <f>IF('Crisis Indicator Data'!#REF!="No Data",1,IF(#REF!&lt;&gt;"",1,0))</f>
        <v>#REF!</v>
      </c>
      <c r="AN46" s="213" t="e">
        <f>IF('Crisis Indicator Data'!#REF!="No Data",1,IF(#REF!&lt;&gt;"",1,0))</f>
        <v>#REF!</v>
      </c>
      <c r="AO46" s="213" t="e">
        <f>IF('Crisis Indicator Data'!#REF!="No Data",1,IF(#REF!&lt;&gt;"",1,0))</f>
        <v>#REF!</v>
      </c>
      <c r="AP46" s="213" t="e">
        <f>IF('Crisis Indicator Data'!#REF!="No Data",1,IF(#REF!&lt;&gt;"",1,0))</f>
        <v>#REF!</v>
      </c>
      <c r="AQ46" s="213" t="e">
        <f>IF('Crisis Indicator Data'!#REF!="No Data",1,IF(#REF!&lt;&gt;"",1,0))</f>
        <v>#REF!</v>
      </c>
      <c r="AR46" s="213" t="e">
        <f>IF('Crisis Indicator Data'!#REF!="No Data",1,IF(#REF!&lt;&gt;"",1,0))</f>
        <v>#REF!</v>
      </c>
      <c r="AS46" s="213" t="e">
        <f>IF('Crisis Indicator Data'!#REF!="No Data",1,IF(#REF!&lt;&gt;"",1,0))</f>
        <v>#REF!</v>
      </c>
      <c r="AT46" s="213" t="e">
        <f>IF('Crisis Indicator Data'!#REF!="No Data",1,IF(#REF!&lt;&gt;"",1,0))</f>
        <v>#REF!</v>
      </c>
      <c r="AU46" s="213" t="e">
        <f>IF('Crisis Indicator Data'!#REF!="No Data",1,IF(#REF!&lt;&gt;"",1,0))</f>
        <v>#REF!</v>
      </c>
      <c r="AV46" s="213" t="e">
        <f>IF('Crisis Indicator Data'!#REF!="No Data",1,IF(#REF!&lt;&gt;"",1,0))</f>
        <v>#REF!</v>
      </c>
      <c r="AW46" s="213" t="e">
        <f>IF('Crisis Indicator Data'!#REF!="No Data",1,IF(#REF!&lt;&gt;"",1,0))</f>
        <v>#REF!</v>
      </c>
      <c r="AX46" s="213" t="e">
        <f>IF('Crisis Indicator Data'!#REF!="No Data",1,IF(#REF!&lt;&gt;"",1,0))</f>
        <v>#REF!</v>
      </c>
      <c r="AY46" s="213" t="e">
        <f>IF('Crisis Indicator Data'!#REF!="No Data",1,IF(#REF!&lt;&gt;"",1,0))</f>
        <v>#REF!</v>
      </c>
      <c r="AZ46" s="213" t="e">
        <f>IF('Crisis Indicator Data'!#REF!="No Data",1,IF(#REF!&lt;&gt;"",1,0))</f>
        <v>#REF!</v>
      </c>
      <c r="BA46" t="e">
        <f t="shared" si="2"/>
        <v>#REF!</v>
      </c>
      <c r="BB46" s="22" t="e">
        <f t="shared" si="3"/>
        <v>#REF!</v>
      </c>
    </row>
    <row r="47" spans="1:54" x14ac:dyDescent="0.35">
      <c r="A47" t="s">
        <v>8298</v>
      </c>
      <c r="B47" s="213" t="e">
        <f>IF('Crisis Indicator Data'!#REF!="No Data",1,IF(#REF!&lt;&gt;"",1,0))</f>
        <v>#REF!</v>
      </c>
      <c r="C47" s="213" t="e">
        <f>IF('Crisis Indicator Data'!#REF!="No Data",1,IF(#REF!&lt;&gt;"",1,0))</f>
        <v>#REF!</v>
      </c>
      <c r="D47" s="213" t="e">
        <f>IF('Crisis Indicator Data'!#REF!="No Data",1,IF(#REF!&lt;&gt;"",1,0))</f>
        <v>#REF!</v>
      </c>
      <c r="E47" s="213" t="e">
        <f>IF('Crisis Indicator Data'!#REF!="No Data",1,IF(#REF!&lt;&gt;"",1,0))</f>
        <v>#REF!</v>
      </c>
      <c r="F47" s="213" t="e">
        <f>IF('Crisis Indicator Data'!#REF!="No Data",1,IF(#REF!&lt;&gt;"",1,0))</f>
        <v>#REF!</v>
      </c>
      <c r="G47" s="213" t="e">
        <f>IF('Crisis Indicator Data'!#REF!="No Data",1,IF(#REF!&lt;&gt;"",1,0))</f>
        <v>#REF!</v>
      </c>
      <c r="H47" s="213" t="e">
        <f>IF('Crisis Indicator Data'!#REF!="No Data",1,IF(#REF!&lt;&gt;"",1,0))</f>
        <v>#REF!</v>
      </c>
      <c r="I47" s="213" t="e">
        <f>IF('Crisis Indicator Data'!#REF!="No Data",1,IF(#REF!&lt;&gt;"",1,0))</f>
        <v>#REF!</v>
      </c>
      <c r="J47" s="213" t="e">
        <f>IF('Crisis Indicator Data'!#REF!="No Data",1,IF(#REF!&lt;&gt;"",1,0))</f>
        <v>#REF!</v>
      </c>
      <c r="K47" s="213" t="e">
        <f>IF('Crisis Indicator Data'!#REF!="No Data",1,IF(#REF!&lt;&gt;"",1,0))</f>
        <v>#REF!</v>
      </c>
      <c r="L47" s="213" t="e">
        <f>IF('Crisis Indicator Data'!#REF!="No Data",1,IF(#REF!&lt;&gt;"",1,0))</f>
        <v>#REF!</v>
      </c>
      <c r="M47" s="213" t="e">
        <f>IF('Crisis Indicator Data'!#REF!="No Data",1,IF(#REF!&lt;&gt;"",1,0))</f>
        <v>#REF!</v>
      </c>
      <c r="N47" s="213" t="e">
        <f>IF('Crisis Indicator Data'!#REF!="No Data",1,IF(#REF!&lt;&gt;"",1,0))</f>
        <v>#REF!</v>
      </c>
      <c r="O47" s="213" t="e">
        <f>IF('Crisis Indicator Data'!#REF!="No Data",1,IF(#REF!&lt;&gt;"",1,0))</f>
        <v>#REF!</v>
      </c>
      <c r="P47" s="213" t="e">
        <f>IF('Crisis Indicator Data'!#REF!="No Data",1,IF(#REF!&lt;&gt;"",1,0))</f>
        <v>#REF!</v>
      </c>
      <c r="Q47" s="213" t="e">
        <f>IF('Crisis Indicator Data'!#REF!="No Data",1,IF(#REF!&lt;&gt;"",1,0))</f>
        <v>#REF!</v>
      </c>
      <c r="R47" s="213" t="e">
        <f>IF('Crisis Indicator Data'!#REF!="No Data",1,IF(#REF!&lt;&gt;"",1,0))</f>
        <v>#REF!</v>
      </c>
      <c r="S47" s="213" t="e">
        <f>IF('Crisis Indicator Data'!#REF!="No Data",1,IF(#REF!&lt;&gt;"",1,0))</f>
        <v>#REF!</v>
      </c>
      <c r="T47" s="213" t="e">
        <f>IF('Crisis Indicator Data'!#REF!="No Data",1,IF(#REF!&lt;&gt;"",1,0))</f>
        <v>#REF!</v>
      </c>
      <c r="U47" s="213" t="e">
        <f>IF('Crisis Indicator Data'!#REF!="No Data",1,IF(#REF!&lt;&gt;"",1,0))</f>
        <v>#REF!</v>
      </c>
      <c r="V47" s="213" t="e">
        <f>IF('Crisis Indicator Data'!#REF!="No Data",1,IF(#REF!&lt;&gt;"",1,0))</f>
        <v>#REF!</v>
      </c>
      <c r="W47" s="213" t="e">
        <f>IF('Crisis Indicator Data'!#REF!="No Data",1,IF(#REF!&lt;&gt;"",1,0))</f>
        <v>#REF!</v>
      </c>
      <c r="X47" s="213" t="e">
        <f>IF('Crisis Indicator Data'!#REF!="No Data",1,IF(#REF!&lt;&gt;"",1,0))</f>
        <v>#REF!</v>
      </c>
      <c r="Y47" s="213" t="e">
        <f>IF('Crisis Indicator Data'!#REF!="No Data",1,IF(#REF!&lt;&gt;"",1,0))</f>
        <v>#REF!</v>
      </c>
      <c r="Z47" s="213" t="e">
        <f>IF('Crisis Indicator Data'!#REF!="No Data",1,IF(#REF!&lt;&gt;"",1,0))</f>
        <v>#REF!</v>
      </c>
      <c r="AA47" s="213" t="e">
        <f>IF('Crisis Indicator Data'!#REF!="No Data",1,IF(#REF!&lt;&gt;"",1,0))</f>
        <v>#REF!</v>
      </c>
      <c r="AB47" s="213" t="e">
        <f>IF('Crisis Indicator Data'!#REF!="No Data",1,IF(#REF!&lt;&gt;"",1,0))</f>
        <v>#REF!</v>
      </c>
      <c r="AC47" s="213" t="e">
        <f>IF('Crisis Indicator Data'!#REF!="No Data",1,IF(#REF!&lt;&gt;"",1,0))</f>
        <v>#REF!</v>
      </c>
      <c r="AD47" s="213" t="e">
        <f>IF('Crisis Indicator Data'!#REF!="No Data",1,IF(#REF!&lt;&gt;"",1,0))</f>
        <v>#REF!</v>
      </c>
      <c r="AE47" s="213" t="e">
        <f>IF('Crisis Indicator Data'!#REF!="No Data",1,IF(#REF!&lt;&gt;"",1,0))</f>
        <v>#REF!</v>
      </c>
      <c r="AF47" s="213" t="e">
        <f>IF('Crisis Indicator Data'!#REF!="No Data",1,IF(#REF!&lt;&gt;"",1,0))</f>
        <v>#REF!</v>
      </c>
      <c r="AG47" s="213" t="e">
        <f>IF('Crisis Indicator Data'!#REF!="No Data",1,IF(#REF!&lt;&gt;"",1,0))</f>
        <v>#REF!</v>
      </c>
      <c r="AH47" s="213" t="e">
        <f>IF('Crisis Indicator Data'!#REF!="No Data",1,IF(#REF!&lt;&gt;"",1,0))</f>
        <v>#REF!</v>
      </c>
      <c r="AI47" s="213" t="e">
        <f>IF('Crisis Indicator Data'!#REF!="No Data",1,IF(#REF!&lt;&gt;"",1,0))</f>
        <v>#REF!</v>
      </c>
      <c r="AJ47" s="213" t="e">
        <f>IF('Crisis Indicator Data'!#REF!="No Data",1,IF(#REF!&lt;&gt;"",1,0))</f>
        <v>#REF!</v>
      </c>
      <c r="AK47" s="213" t="e">
        <f>IF('Crisis Indicator Data'!#REF!="No Data",1,IF(#REF!&lt;&gt;"",1,0))</f>
        <v>#REF!</v>
      </c>
      <c r="AL47" s="213" t="e">
        <f>IF('Crisis Indicator Data'!#REF!="No Data",1,IF(#REF!&lt;&gt;"",1,0))</f>
        <v>#REF!</v>
      </c>
      <c r="AM47" s="213" t="e">
        <f>IF('Crisis Indicator Data'!#REF!="No Data",1,IF(#REF!&lt;&gt;"",1,0))</f>
        <v>#REF!</v>
      </c>
      <c r="AN47" s="213" t="e">
        <f>IF('Crisis Indicator Data'!#REF!="No Data",1,IF(#REF!&lt;&gt;"",1,0))</f>
        <v>#REF!</v>
      </c>
      <c r="AO47" s="213" t="e">
        <f>IF('Crisis Indicator Data'!#REF!="No Data",1,IF(#REF!&lt;&gt;"",1,0))</f>
        <v>#REF!</v>
      </c>
      <c r="AP47" s="213" t="e">
        <f>IF('Crisis Indicator Data'!#REF!="No Data",1,IF(#REF!&lt;&gt;"",1,0))</f>
        <v>#REF!</v>
      </c>
      <c r="AQ47" s="213" t="e">
        <f>IF('Crisis Indicator Data'!#REF!="No Data",1,IF(#REF!&lt;&gt;"",1,0))</f>
        <v>#REF!</v>
      </c>
      <c r="AR47" s="213" t="e">
        <f>IF('Crisis Indicator Data'!#REF!="No Data",1,IF(#REF!&lt;&gt;"",1,0))</f>
        <v>#REF!</v>
      </c>
      <c r="AS47" s="213" t="e">
        <f>IF('Crisis Indicator Data'!#REF!="No Data",1,IF(#REF!&lt;&gt;"",1,0))</f>
        <v>#REF!</v>
      </c>
      <c r="AT47" s="213" t="e">
        <f>IF('Crisis Indicator Data'!#REF!="No Data",1,IF(#REF!&lt;&gt;"",1,0))</f>
        <v>#REF!</v>
      </c>
      <c r="AU47" s="213" t="e">
        <f>IF('Crisis Indicator Data'!#REF!="No Data",1,IF(#REF!&lt;&gt;"",1,0))</f>
        <v>#REF!</v>
      </c>
      <c r="AV47" s="213" t="e">
        <f>IF('Crisis Indicator Data'!#REF!="No Data",1,IF(#REF!&lt;&gt;"",1,0))</f>
        <v>#REF!</v>
      </c>
      <c r="AW47" s="213" t="e">
        <f>IF('Crisis Indicator Data'!#REF!="No Data",1,IF(#REF!&lt;&gt;"",1,0))</f>
        <v>#REF!</v>
      </c>
      <c r="AX47" s="213" t="e">
        <f>IF('Crisis Indicator Data'!#REF!="No Data",1,IF(#REF!&lt;&gt;"",1,0))</f>
        <v>#REF!</v>
      </c>
      <c r="AY47" s="213" t="e">
        <f>IF('Crisis Indicator Data'!#REF!="No Data",1,IF(#REF!&lt;&gt;"",1,0))</f>
        <v>#REF!</v>
      </c>
      <c r="AZ47" s="213" t="e">
        <f>IF('Crisis Indicator Data'!#REF!="No Data",1,IF(#REF!&lt;&gt;"",1,0))</f>
        <v>#REF!</v>
      </c>
      <c r="BA47" t="e">
        <f t="shared" si="2"/>
        <v>#REF!</v>
      </c>
      <c r="BB47" s="22" t="e">
        <f t="shared" si="3"/>
        <v>#REF!</v>
      </c>
    </row>
    <row r="48" spans="1:54" x14ac:dyDescent="0.35">
      <c r="A48" t="s">
        <v>8294</v>
      </c>
      <c r="B48" s="213" t="e">
        <f>IF('Crisis Indicator Data'!#REF!="No Data",1,IF(#REF!&lt;&gt;"",1,0))</f>
        <v>#REF!</v>
      </c>
      <c r="C48" s="213" t="e">
        <f>IF('Crisis Indicator Data'!#REF!="No Data",1,IF(#REF!&lt;&gt;"",1,0))</f>
        <v>#REF!</v>
      </c>
      <c r="D48" s="213" t="e">
        <f>IF('Crisis Indicator Data'!#REF!="No Data",1,IF(#REF!&lt;&gt;"",1,0))</f>
        <v>#REF!</v>
      </c>
      <c r="E48" s="213" t="e">
        <f>IF('Crisis Indicator Data'!#REF!="No Data",1,IF(#REF!&lt;&gt;"",1,0))</f>
        <v>#REF!</v>
      </c>
      <c r="F48" s="213" t="e">
        <f>IF('Crisis Indicator Data'!#REF!="No Data",1,IF(#REF!&lt;&gt;"",1,0))</f>
        <v>#REF!</v>
      </c>
      <c r="G48" s="213" t="e">
        <f>IF('Crisis Indicator Data'!#REF!="No Data",1,IF(#REF!&lt;&gt;"",1,0))</f>
        <v>#REF!</v>
      </c>
      <c r="H48" s="213" t="e">
        <f>IF('Crisis Indicator Data'!#REF!="No Data",1,IF(#REF!&lt;&gt;"",1,0))</f>
        <v>#REF!</v>
      </c>
      <c r="I48" s="213" t="e">
        <f>IF('Crisis Indicator Data'!#REF!="No Data",1,IF(#REF!&lt;&gt;"",1,0))</f>
        <v>#REF!</v>
      </c>
      <c r="J48" s="213" t="e">
        <f>IF('Crisis Indicator Data'!#REF!="No Data",1,IF(#REF!&lt;&gt;"",1,0))</f>
        <v>#REF!</v>
      </c>
      <c r="K48" s="213" t="e">
        <f>IF('Crisis Indicator Data'!#REF!="No Data",1,IF(#REF!&lt;&gt;"",1,0))</f>
        <v>#REF!</v>
      </c>
      <c r="L48" s="213" t="e">
        <f>IF('Crisis Indicator Data'!#REF!="No Data",1,IF(#REF!&lt;&gt;"",1,0))</f>
        <v>#REF!</v>
      </c>
      <c r="M48" s="213" t="e">
        <f>IF('Crisis Indicator Data'!#REF!="No Data",1,IF(#REF!&lt;&gt;"",1,0))</f>
        <v>#REF!</v>
      </c>
      <c r="N48" s="213" t="e">
        <f>IF('Crisis Indicator Data'!#REF!="No Data",1,IF(#REF!&lt;&gt;"",1,0))</f>
        <v>#REF!</v>
      </c>
      <c r="O48" s="213" t="e">
        <f>IF('Crisis Indicator Data'!#REF!="No Data",1,IF(#REF!&lt;&gt;"",1,0))</f>
        <v>#REF!</v>
      </c>
      <c r="P48" s="213" t="e">
        <f>IF('Crisis Indicator Data'!#REF!="No Data",1,IF(#REF!&lt;&gt;"",1,0))</f>
        <v>#REF!</v>
      </c>
      <c r="Q48" s="213" t="e">
        <f>IF('Crisis Indicator Data'!#REF!="No Data",1,IF(#REF!&lt;&gt;"",1,0))</f>
        <v>#REF!</v>
      </c>
      <c r="R48" s="213" t="e">
        <f>IF('Crisis Indicator Data'!#REF!="No Data",1,IF(#REF!&lt;&gt;"",1,0))</f>
        <v>#REF!</v>
      </c>
      <c r="S48" s="213" t="e">
        <f>IF('Crisis Indicator Data'!#REF!="No Data",1,IF(#REF!&lt;&gt;"",1,0))</f>
        <v>#REF!</v>
      </c>
      <c r="T48" s="213" t="e">
        <f>IF('Crisis Indicator Data'!#REF!="No Data",1,IF(#REF!&lt;&gt;"",1,0))</f>
        <v>#REF!</v>
      </c>
      <c r="U48" s="213" t="e">
        <f>IF('Crisis Indicator Data'!#REF!="No Data",1,IF(#REF!&lt;&gt;"",1,0))</f>
        <v>#REF!</v>
      </c>
      <c r="V48" s="213" t="e">
        <f>IF('Crisis Indicator Data'!#REF!="No Data",1,IF(#REF!&lt;&gt;"",1,0))</f>
        <v>#REF!</v>
      </c>
      <c r="W48" s="213" t="e">
        <f>IF('Crisis Indicator Data'!#REF!="No Data",1,IF(#REF!&lt;&gt;"",1,0))</f>
        <v>#REF!</v>
      </c>
      <c r="X48" s="213" t="e">
        <f>IF('Crisis Indicator Data'!#REF!="No Data",1,IF(#REF!&lt;&gt;"",1,0))</f>
        <v>#REF!</v>
      </c>
      <c r="Y48" s="213" t="e">
        <f>IF('Crisis Indicator Data'!#REF!="No Data",1,IF(#REF!&lt;&gt;"",1,0))</f>
        <v>#REF!</v>
      </c>
      <c r="Z48" s="213" t="e">
        <f>IF('Crisis Indicator Data'!#REF!="No Data",1,IF(#REF!&lt;&gt;"",1,0))</f>
        <v>#REF!</v>
      </c>
      <c r="AA48" s="213" t="e">
        <f>IF('Crisis Indicator Data'!#REF!="No Data",1,IF(#REF!&lt;&gt;"",1,0))</f>
        <v>#REF!</v>
      </c>
      <c r="AB48" s="213" t="e">
        <f>IF('Crisis Indicator Data'!#REF!="No Data",1,IF(#REF!&lt;&gt;"",1,0))</f>
        <v>#REF!</v>
      </c>
      <c r="AC48" s="213" t="e">
        <f>IF('Crisis Indicator Data'!#REF!="No Data",1,IF(#REF!&lt;&gt;"",1,0))</f>
        <v>#REF!</v>
      </c>
      <c r="AD48" s="213" t="e">
        <f>IF('Crisis Indicator Data'!#REF!="No Data",1,IF(#REF!&lt;&gt;"",1,0))</f>
        <v>#REF!</v>
      </c>
      <c r="AE48" s="213" t="e">
        <f>IF('Crisis Indicator Data'!#REF!="No Data",1,IF(#REF!&lt;&gt;"",1,0))</f>
        <v>#REF!</v>
      </c>
      <c r="AF48" s="213" t="e">
        <f>IF('Crisis Indicator Data'!#REF!="No Data",1,IF(#REF!&lt;&gt;"",1,0))</f>
        <v>#REF!</v>
      </c>
      <c r="AG48" s="213" t="e">
        <f>IF('Crisis Indicator Data'!#REF!="No Data",1,IF(#REF!&lt;&gt;"",1,0))</f>
        <v>#REF!</v>
      </c>
      <c r="AH48" s="213" t="e">
        <f>IF('Crisis Indicator Data'!#REF!="No Data",1,IF(#REF!&lt;&gt;"",1,0))</f>
        <v>#REF!</v>
      </c>
      <c r="AI48" s="213" t="e">
        <f>IF('Crisis Indicator Data'!#REF!="No Data",1,IF(#REF!&lt;&gt;"",1,0))</f>
        <v>#REF!</v>
      </c>
      <c r="AJ48" s="213" t="e">
        <f>IF('Crisis Indicator Data'!#REF!="No Data",1,IF(#REF!&lt;&gt;"",1,0))</f>
        <v>#REF!</v>
      </c>
      <c r="AK48" s="213" t="e">
        <f>IF('Crisis Indicator Data'!#REF!="No Data",1,IF(#REF!&lt;&gt;"",1,0))</f>
        <v>#REF!</v>
      </c>
      <c r="AL48" s="213" t="e">
        <f>IF('Crisis Indicator Data'!#REF!="No Data",1,IF(#REF!&lt;&gt;"",1,0))</f>
        <v>#REF!</v>
      </c>
      <c r="AM48" s="213" t="e">
        <f>IF('Crisis Indicator Data'!#REF!="No Data",1,IF(#REF!&lt;&gt;"",1,0))</f>
        <v>#REF!</v>
      </c>
      <c r="AN48" s="213" t="e">
        <f>IF('Crisis Indicator Data'!#REF!="No Data",1,IF(#REF!&lt;&gt;"",1,0))</f>
        <v>#REF!</v>
      </c>
      <c r="AO48" s="213" t="e">
        <f>IF('Crisis Indicator Data'!#REF!="No Data",1,IF(#REF!&lt;&gt;"",1,0))</f>
        <v>#REF!</v>
      </c>
      <c r="AP48" s="213" t="e">
        <f>IF('Crisis Indicator Data'!#REF!="No Data",1,IF(#REF!&lt;&gt;"",1,0))</f>
        <v>#REF!</v>
      </c>
      <c r="AQ48" s="213" t="e">
        <f>IF('Crisis Indicator Data'!#REF!="No Data",1,IF(#REF!&lt;&gt;"",1,0))</f>
        <v>#REF!</v>
      </c>
      <c r="AR48" s="213" t="e">
        <f>IF('Crisis Indicator Data'!#REF!="No Data",1,IF(#REF!&lt;&gt;"",1,0))</f>
        <v>#REF!</v>
      </c>
      <c r="AS48" s="213" t="e">
        <f>IF('Crisis Indicator Data'!#REF!="No Data",1,IF(#REF!&lt;&gt;"",1,0))</f>
        <v>#REF!</v>
      </c>
      <c r="AT48" s="213" t="e">
        <f>IF('Crisis Indicator Data'!#REF!="No Data",1,IF(#REF!&lt;&gt;"",1,0))</f>
        <v>#REF!</v>
      </c>
      <c r="AU48" s="213" t="e">
        <f>IF('Crisis Indicator Data'!#REF!="No Data",1,IF(#REF!&lt;&gt;"",1,0))</f>
        <v>#REF!</v>
      </c>
      <c r="AV48" s="213" t="e">
        <f>IF('Crisis Indicator Data'!#REF!="No Data",1,IF(#REF!&lt;&gt;"",1,0))</f>
        <v>#REF!</v>
      </c>
      <c r="AW48" s="213" t="e">
        <f>IF('Crisis Indicator Data'!#REF!="No Data",1,IF(#REF!&lt;&gt;"",1,0))</f>
        <v>#REF!</v>
      </c>
      <c r="AX48" s="213" t="e">
        <f>IF('Crisis Indicator Data'!#REF!="No Data",1,IF(#REF!&lt;&gt;"",1,0))</f>
        <v>#REF!</v>
      </c>
      <c r="AY48" s="213" t="e">
        <f>IF('Crisis Indicator Data'!#REF!="No Data",1,IF(#REF!&lt;&gt;"",1,0))</f>
        <v>#REF!</v>
      </c>
      <c r="AZ48" s="213" t="e">
        <f>IF('Crisis Indicator Data'!#REF!="No Data",1,IF(#REF!&lt;&gt;"",1,0))</f>
        <v>#REF!</v>
      </c>
      <c r="BA48" t="e">
        <f t="shared" si="2"/>
        <v>#REF!</v>
      </c>
      <c r="BB48" s="22" t="e">
        <f t="shared" si="3"/>
        <v>#REF!</v>
      </c>
    </row>
    <row r="49" spans="1:54" x14ac:dyDescent="0.35">
      <c r="A49" t="s">
        <v>8296</v>
      </c>
      <c r="B49" s="213" t="e">
        <f>IF('Crisis Indicator Data'!#REF!="No Data",1,IF(#REF!&lt;&gt;"",1,0))</f>
        <v>#REF!</v>
      </c>
      <c r="C49" s="213" t="e">
        <f>IF('Crisis Indicator Data'!#REF!="No Data",1,IF(#REF!&lt;&gt;"",1,0))</f>
        <v>#REF!</v>
      </c>
      <c r="D49" s="213" t="e">
        <f>IF('Crisis Indicator Data'!#REF!="No Data",1,IF(#REF!&lt;&gt;"",1,0))</f>
        <v>#REF!</v>
      </c>
      <c r="E49" s="213" t="e">
        <f>IF('Crisis Indicator Data'!#REF!="No Data",1,IF(#REF!&lt;&gt;"",1,0))</f>
        <v>#REF!</v>
      </c>
      <c r="F49" s="213" t="e">
        <f>IF('Crisis Indicator Data'!#REF!="No Data",1,IF(#REF!&lt;&gt;"",1,0))</f>
        <v>#REF!</v>
      </c>
      <c r="G49" s="213" t="e">
        <f>IF('Crisis Indicator Data'!#REF!="No Data",1,IF(#REF!&lt;&gt;"",1,0))</f>
        <v>#REF!</v>
      </c>
      <c r="H49" s="213" t="e">
        <f>IF('Crisis Indicator Data'!#REF!="No Data",1,IF(#REF!&lt;&gt;"",1,0))</f>
        <v>#REF!</v>
      </c>
      <c r="I49" s="213" t="e">
        <f>IF('Crisis Indicator Data'!#REF!="No Data",1,IF(#REF!&lt;&gt;"",1,0))</f>
        <v>#REF!</v>
      </c>
      <c r="J49" s="213" t="e">
        <f>IF('Crisis Indicator Data'!#REF!="No Data",1,IF(#REF!&lt;&gt;"",1,0))</f>
        <v>#REF!</v>
      </c>
      <c r="K49" s="213" t="e">
        <f>IF('Crisis Indicator Data'!#REF!="No Data",1,IF(#REF!&lt;&gt;"",1,0))</f>
        <v>#REF!</v>
      </c>
      <c r="L49" s="213" t="e">
        <f>IF('Crisis Indicator Data'!#REF!="No Data",1,IF(#REF!&lt;&gt;"",1,0))</f>
        <v>#REF!</v>
      </c>
      <c r="M49" s="213" t="e">
        <f>IF('Crisis Indicator Data'!#REF!="No Data",1,IF(#REF!&lt;&gt;"",1,0))</f>
        <v>#REF!</v>
      </c>
      <c r="N49" s="213" t="e">
        <f>IF('Crisis Indicator Data'!#REF!="No Data",1,IF(#REF!&lt;&gt;"",1,0))</f>
        <v>#REF!</v>
      </c>
      <c r="O49" s="213" t="e">
        <f>IF('Crisis Indicator Data'!#REF!="No Data",1,IF(#REF!&lt;&gt;"",1,0))</f>
        <v>#REF!</v>
      </c>
      <c r="P49" s="213" t="e">
        <f>IF('Crisis Indicator Data'!#REF!="No Data",1,IF(#REF!&lt;&gt;"",1,0))</f>
        <v>#REF!</v>
      </c>
      <c r="Q49" s="213" t="e">
        <f>IF('Crisis Indicator Data'!#REF!="No Data",1,IF(#REF!&lt;&gt;"",1,0))</f>
        <v>#REF!</v>
      </c>
      <c r="R49" s="213" t="e">
        <f>IF('Crisis Indicator Data'!#REF!="No Data",1,IF(#REF!&lt;&gt;"",1,0))</f>
        <v>#REF!</v>
      </c>
      <c r="S49" s="213" t="e">
        <f>IF('Crisis Indicator Data'!#REF!="No Data",1,IF(#REF!&lt;&gt;"",1,0))</f>
        <v>#REF!</v>
      </c>
      <c r="T49" s="213" t="e">
        <f>IF('Crisis Indicator Data'!#REF!="No Data",1,IF(#REF!&lt;&gt;"",1,0))</f>
        <v>#REF!</v>
      </c>
      <c r="U49" s="213" t="e">
        <f>IF('Crisis Indicator Data'!#REF!="No Data",1,IF(#REF!&lt;&gt;"",1,0))</f>
        <v>#REF!</v>
      </c>
      <c r="V49" s="213" t="e">
        <f>IF('Crisis Indicator Data'!#REF!="No Data",1,IF(#REF!&lt;&gt;"",1,0))</f>
        <v>#REF!</v>
      </c>
      <c r="W49" s="213" t="e">
        <f>IF('Crisis Indicator Data'!#REF!="No Data",1,IF(#REF!&lt;&gt;"",1,0))</f>
        <v>#REF!</v>
      </c>
      <c r="X49" s="213" t="e">
        <f>IF('Crisis Indicator Data'!#REF!="No Data",1,IF(#REF!&lt;&gt;"",1,0))</f>
        <v>#REF!</v>
      </c>
      <c r="Y49" s="213" t="e">
        <f>IF('Crisis Indicator Data'!#REF!="No Data",1,IF(#REF!&lt;&gt;"",1,0))</f>
        <v>#REF!</v>
      </c>
      <c r="Z49" s="213" t="e">
        <f>IF('Crisis Indicator Data'!#REF!="No Data",1,IF(#REF!&lt;&gt;"",1,0))</f>
        <v>#REF!</v>
      </c>
      <c r="AA49" s="213" t="e">
        <f>IF('Crisis Indicator Data'!#REF!="No Data",1,IF(#REF!&lt;&gt;"",1,0))</f>
        <v>#REF!</v>
      </c>
      <c r="AB49" s="213" t="e">
        <f>IF('Crisis Indicator Data'!#REF!="No Data",1,IF(#REF!&lt;&gt;"",1,0))</f>
        <v>#REF!</v>
      </c>
      <c r="AC49" s="213" t="e">
        <f>IF('Crisis Indicator Data'!#REF!="No Data",1,IF(#REF!&lt;&gt;"",1,0))</f>
        <v>#REF!</v>
      </c>
      <c r="AD49" s="213" t="e">
        <f>IF('Crisis Indicator Data'!#REF!="No Data",1,IF(#REF!&lt;&gt;"",1,0))</f>
        <v>#REF!</v>
      </c>
      <c r="AE49" s="213" t="e">
        <f>IF('Crisis Indicator Data'!#REF!="No Data",1,IF(#REF!&lt;&gt;"",1,0))</f>
        <v>#REF!</v>
      </c>
      <c r="AF49" s="213" t="e">
        <f>IF('Crisis Indicator Data'!#REF!="No Data",1,IF(#REF!&lt;&gt;"",1,0))</f>
        <v>#REF!</v>
      </c>
      <c r="AG49" s="213" t="e">
        <f>IF('Crisis Indicator Data'!#REF!="No Data",1,IF(#REF!&lt;&gt;"",1,0))</f>
        <v>#REF!</v>
      </c>
      <c r="AH49" s="213" t="e">
        <f>IF('Crisis Indicator Data'!#REF!="No Data",1,IF(#REF!&lt;&gt;"",1,0))</f>
        <v>#REF!</v>
      </c>
      <c r="AI49" s="213" t="e">
        <f>IF('Crisis Indicator Data'!#REF!="No Data",1,IF(#REF!&lt;&gt;"",1,0))</f>
        <v>#REF!</v>
      </c>
      <c r="AJ49" s="213" t="e">
        <f>IF('Crisis Indicator Data'!#REF!="No Data",1,IF(#REF!&lt;&gt;"",1,0))</f>
        <v>#REF!</v>
      </c>
      <c r="AK49" s="213" t="e">
        <f>IF('Crisis Indicator Data'!#REF!="No Data",1,IF(#REF!&lt;&gt;"",1,0))</f>
        <v>#REF!</v>
      </c>
      <c r="AL49" s="213" t="e">
        <f>IF('Crisis Indicator Data'!#REF!="No Data",1,IF(#REF!&lt;&gt;"",1,0))</f>
        <v>#REF!</v>
      </c>
      <c r="AM49" s="213" t="e">
        <f>IF('Crisis Indicator Data'!#REF!="No Data",1,IF(#REF!&lt;&gt;"",1,0))</f>
        <v>#REF!</v>
      </c>
      <c r="AN49" s="213" t="e">
        <f>IF('Crisis Indicator Data'!#REF!="No Data",1,IF(#REF!&lt;&gt;"",1,0))</f>
        <v>#REF!</v>
      </c>
      <c r="AO49" s="213" t="e">
        <f>IF('Crisis Indicator Data'!#REF!="No Data",1,IF(#REF!&lt;&gt;"",1,0))</f>
        <v>#REF!</v>
      </c>
      <c r="AP49" s="213" t="e">
        <f>IF('Crisis Indicator Data'!#REF!="No Data",1,IF(#REF!&lt;&gt;"",1,0))</f>
        <v>#REF!</v>
      </c>
      <c r="AQ49" s="213" t="e">
        <f>IF('Crisis Indicator Data'!#REF!="No Data",1,IF(#REF!&lt;&gt;"",1,0))</f>
        <v>#REF!</v>
      </c>
      <c r="AR49" s="213" t="e">
        <f>IF('Crisis Indicator Data'!#REF!="No Data",1,IF(#REF!&lt;&gt;"",1,0))</f>
        <v>#REF!</v>
      </c>
      <c r="AS49" s="213" t="e">
        <f>IF('Crisis Indicator Data'!#REF!="No Data",1,IF(#REF!&lt;&gt;"",1,0))</f>
        <v>#REF!</v>
      </c>
      <c r="AT49" s="213" t="e">
        <f>IF('Crisis Indicator Data'!#REF!="No Data",1,IF(#REF!&lt;&gt;"",1,0))</f>
        <v>#REF!</v>
      </c>
      <c r="AU49" s="213" t="e">
        <f>IF('Crisis Indicator Data'!#REF!="No Data",1,IF(#REF!&lt;&gt;"",1,0))</f>
        <v>#REF!</v>
      </c>
      <c r="AV49" s="213" t="e">
        <f>IF('Crisis Indicator Data'!#REF!="No Data",1,IF(#REF!&lt;&gt;"",1,0))</f>
        <v>#REF!</v>
      </c>
      <c r="AW49" s="213" t="e">
        <f>IF('Crisis Indicator Data'!#REF!="No Data",1,IF(#REF!&lt;&gt;"",1,0))</f>
        <v>#REF!</v>
      </c>
      <c r="AX49" s="213" t="e">
        <f>IF('Crisis Indicator Data'!#REF!="No Data",1,IF(#REF!&lt;&gt;"",1,0))</f>
        <v>#REF!</v>
      </c>
      <c r="AY49" s="213" t="e">
        <f>IF('Crisis Indicator Data'!#REF!="No Data",1,IF(#REF!&lt;&gt;"",1,0))</f>
        <v>#REF!</v>
      </c>
      <c r="AZ49" s="213" t="e">
        <f>IF('Crisis Indicator Data'!#REF!="No Data",1,IF(#REF!&lt;&gt;"",1,0))</f>
        <v>#REF!</v>
      </c>
      <c r="BA49" t="e">
        <f t="shared" si="2"/>
        <v>#REF!</v>
      </c>
      <c r="BB49" s="22" t="e">
        <f t="shared" si="3"/>
        <v>#REF!</v>
      </c>
    </row>
    <row r="50" spans="1:54" x14ac:dyDescent="0.35">
      <c r="A50" t="s">
        <v>8299</v>
      </c>
      <c r="B50" s="213" t="e">
        <f>IF('Crisis Indicator Data'!#REF!="No Data",1,IF(#REF!&lt;&gt;"",1,0))</f>
        <v>#REF!</v>
      </c>
      <c r="C50" s="213" t="e">
        <f>IF('Crisis Indicator Data'!#REF!="No Data",1,IF(#REF!&lt;&gt;"",1,0))</f>
        <v>#REF!</v>
      </c>
      <c r="D50" s="213" t="e">
        <f>IF('Crisis Indicator Data'!#REF!="No Data",1,IF(#REF!&lt;&gt;"",1,0))</f>
        <v>#REF!</v>
      </c>
      <c r="E50" s="213" t="e">
        <f>IF('Crisis Indicator Data'!#REF!="No Data",1,IF(#REF!&lt;&gt;"",1,0))</f>
        <v>#REF!</v>
      </c>
      <c r="F50" s="213" t="e">
        <f>IF('Crisis Indicator Data'!#REF!="No Data",1,IF(#REF!&lt;&gt;"",1,0))</f>
        <v>#REF!</v>
      </c>
      <c r="G50" s="213" t="e">
        <f>IF('Crisis Indicator Data'!#REF!="No Data",1,IF(#REF!&lt;&gt;"",1,0))</f>
        <v>#REF!</v>
      </c>
      <c r="H50" s="213" t="e">
        <f>IF('Crisis Indicator Data'!#REF!="No Data",1,IF(#REF!&lt;&gt;"",1,0))</f>
        <v>#REF!</v>
      </c>
      <c r="I50" s="213" t="e">
        <f>IF('Crisis Indicator Data'!#REF!="No Data",1,IF(#REF!&lt;&gt;"",1,0))</f>
        <v>#REF!</v>
      </c>
      <c r="J50" s="213" t="e">
        <f>IF('Crisis Indicator Data'!#REF!="No Data",1,IF(#REF!&lt;&gt;"",1,0))</f>
        <v>#REF!</v>
      </c>
      <c r="K50" s="213" t="e">
        <f>IF('Crisis Indicator Data'!#REF!="No Data",1,IF(#REF!&lt;&gt;"",1,0))</f>
        <v>#REF!</v>
      </c>
      <c r="L50" s="213" t="e">
        <f>IF('Crisis Indicator Data'!#REF!="No Data",1,IF(#REF!&lt;&gt;"",1,0))</f>
        <v>#REF!</v>
      </c>
      <c r="M50" s="213" t="e">
        <f>IF('Crisis Indicator Data'!#REF!="No Data",1,IF(#REF!&lt;&gt;"",1,0))</f>
        <v>#REF!</v>
      </c>
      <c r="N50" s="213" t="e">
        <f>IF('Crisis Indicator Data'!#REF!="No Data",1,IF(#REF!&lt;&gt;"",1,0))</f>
        <v>#REF!</v>
      </c>
      <c r="O50" s="213" t="e">
        <f>IF('Crisis Indicator Data'!#REF!="No Data",1,IF(#REF!&lt;&gt;"",1,0))</f>
        <v>#REF!</v>
      </c>
      <c r="P50" s="213" t="e">
        <f>IF('Crisis Indicator Data'!#REF!="No Data",1,IF(#REF!&lt;&gt;"",1,0))</f>
        <v>#REF!</v>
      </c>
      <c r="Q50" s="213" t="e">
        <f>IF('Crisis Indicator Data'!#REF!="No Data",1,IF(#REF!&lt;&gt;"",1,0))</f>
        <v>#REF!</v>
      </c>
      <c r="R50" s="213" t="e">
        <f>IF('Crisis Indicator Data'!#REF!="No Data",1,IF(#REF!&lt;&gt;"",1,0))</f>
        <v>#REF!</v>
      </c>
      <c r="S50" s="213" t="e">
        <f>IF('Crisis Indicator Data'!#REF!="No Data",1,IF(#REF!&lt;&gt;"",1,0))</f>
        <v>#REF!</v>
      </c>
      <c r="T50" s="213" t="e">
        <f>IF('Crisis Indicator Data'!#REF!="No Data",1,IF(#REF!&lt;&gt;"",1,0))</f>
        <v>#REF!</v>
      </c>
      <c r="U50" s="213" t="e">
        <f>IF('Crisis Indicator Data'!#REF!="No Data",1,IF(#REF!&lt;&gt;"",1,0))</f>
        <v>#REF!</v>
      </c>
      <c r="V50" s="213" t="e">
        <f>IF('Crisis Indicator Data'!#REF!="No Data",1,IF(#REF!&lt;&gt;"",1,0))</f>
        <v>#REF!</v>
      </c>
      <c r="W50" s="213" t="e">
        <f>IF('Crisis Indicator Data'!#REF!="No Data",1,IF(#REF!&lt;&gt;"",1,0))</f>
        <v>#REF!</v>
      </c>
      <c r="X50" s="213" t="e">
        <f>IF('Crisis Indicator Data'!#REF!="No Data",1,IF(#REF!&lt;&gt;"",1,0))</f>
        <v>#REF!</v>
      </c>
      <c r="Y50" s="213" t="e">
        <f>IF('Crisis Indicator Data'!#REF!="No Data",1,IF(#REF!&lt;&gt;"",1,0))</f>
        <v>#REF!</v>
      </c>
      <c r="Z50" s="213" t="e">
        <f>IF('Crisis Indicator Data'!#REF!="No Data",1,IF(#REF!&lt;&gt;"",1,0))</f>
        <v>#REF!</v>
      </c>
      <c r="AA50" s="213" t="e">
        <f>IF('Crisis Indicator Data'!#REF!="No Data",1,IF(#REF!&lt;&gt;"",1,0))</f>
        <v>#REF!</v>
      </c>
      <c r="AB50" s="213" t="e">
        <f>IF('Crisis Indicator Data'!#REF!="No Data",1,IF(#REF!&lt;&gt;"",1,0))</f>
        <v>#REF!</v>
      </c>
      <c r="AC50" s="213" t="e">
        <f>IF('Crisis Indicator Data'!#REF!="No Data",1,IF(#REF!&lt;&gt;"",1,0))</f>
        <v>#REF!</v>
      </c>
      <c r="AD50" s="213" t="e">
        <f>IF('Crisis Indicator Data'!#REF!="No Data",1,IF(#REF!&lt;&gt;"",1,0))</f>
        <v>#REF!</v>
      </c>
      <c r="AE50" s="213" t="e">
        <f>IF('Crisis Indicator Data'!#REF!="No Data",1,IF(#REF!&lt;&gt;"",1,0))</f>
        <v>#REF!</v>
      </c>
      <c r="AF50" s="213" t="e">
        <f>IF('Crisis Indicator Data'!#REF!="No Data",1,IF(#REF!&lt;&gt;"",1,0))</f>
        <v>#REF!</v>
      </c>
      <c r="AG50" s="213" t="e">
        <f>IF('Crisis Indicator Data'!#REF!="No Data",1,IF(#REF!&lt;&gt;"",1,0))</f>
        <v>#REF!</v>
      </c>
      <c r="AH50" s="213" t="e">
        <f>IF('Crisis Indicator Data'!#REF!="No Data",1,IF(#REF!&lt;&gt;"",1,0))</f>
        <v>#REF!</v>
      </c>
      <c r="AI50" s="213" t="e">
        <f>IF('Crisis Indicator Data'!#REF!="No Data",1,IF(#REF!&lt;&gt;"",1,0))</f>
        <v>#REF!</v>
      </c>
      <c r="AJ50" s="213" t="e">
        <f>IF('Crisis Indicator Data'!#REF!="No Data",1,IF(#REF!&lt;&gt;"",1,0))</f>
        <v>#REF!</v>
      </c>
      <c r="AK50" s="213" t="e">
        <f>IF('Crisis Indicator Data'!#REF!="No Data",1,IF(#REF!&lt;&gt;"",1,0))</f>
        <v>#REF!</v>
      </c>
      <c r="AL50" s="213" t="e">
        <f>IF('Crisis Indicator Data'!#REF!="No Data",1,IF(#REF!&lt;&gt;"",1,0))</f>
        <v>#REF!</v>
      </c>
      <c r="AM50" s="213" t="e">
        <f>IF('Crisis Indicator Data'!#REF!="No Data",1,IF(#REF!&lt;&gt;"",1,0))</f>
        <v>#REF!</v>
      </c>
      <c r="AN50" s="213" t="e">
        <f>IF('Crisis Indicator Data'!#REF!="No Data",1,IF(#REF!&lt;&gt;"",1,0))</f>
        <v>#REF!</v>
      </c>
      <c r="AO50" s="213" t="e">
        <f>IF('Crisis Indicator Data'!#REF!="No Data",1,IF(#REF!&lt;&gt;"",1,0))</f>
        <v>#REF!</v>
      </c>
      <c r="AP50" s="213" t="e">
        <f>IF('Crisis Indicator Data'!#REF!="No Data",1,IF(#REF!&lt;&gt;"",1,0))</f>
        <v>#REF!</v>
      </c>
      <c r="AQ50" s="213" t="e">
        <f>IF('Crisis Indicator Data'!#REF!="No Data",1,IF(#REF!&lt;&gt;"",1,0))</f>
        <v>#REF!</v>
      </c>
      <c r="AR50" s="213" t="e">
        <f>IF('Crisis Indicator Data'!#REF!="No Data",1,IF(#REF!&lt;&gt;"",1,0))</f>
        <v>#REF!</v>
      </c>
      <c r="AS50" s="213" t="e">
        <f>IF('Crisis Indicator Data'!#REF!="No Data",1,IF(#REF!&lt;&gt;"",1,0))</f>
        <v>#REF!</v>
      </c>
      <c r="AT50" s="213" t="e">
        <f>IF('Crisis Indicator Data'!#REF!="No Data",1,IF(#REF!&lt;&gt;"",1,0))</f>
        <v>#REF!</v>
      </c>
      <c r="AU50" s="213" t="e">
        <f>IF('Crisis Indicator Data'!#REF!="No Data",1,IF(#REF!&lt;&gt;"",1,0))</f>
        <v>#REF!</v>
      </c>
      <c r="AV50" s="213" t="e">
        <f>IF('Crisis Indicator Data'!#REF!="No Data",1,IF(#REF!&lt;&gt;"",1,0))</f>
        <v>#REF!</v>
      </c>
      <c r="AW50" s="213" t="e">
        <f>IF('Crisis Indicator Data'!#REF!="No Data",1,IF(#REF!&lt;&gt;"",1,0))</f>
        <v>#REF!</v>
      </c>
      <c r="AX50" s="213" t="e">
        <f>IF('Crisis Indicator Data'!#REF!="No Data",1,IF(#REF!&lt;&gt;"",1,0))</f>
        <v>#REF!</v>
      </c>
      <c r="AY50" s="213" t="e">
        <f>IF('Crisis Indicator Data'!#REF!="No Data",1,IF(#REF!&lt;&gt;"",1,0))</f>
        <v>#REF!</v>
      </c>
      <c r="AZ50" s="213" t="e">
        <f>IF('Crisis Indicator Data'!#REF!="No Data",1,IF(#REF!&lt;&gt;"",1,0))</f>
        <v>#REF!</v>
      </c>
      <c r="BA50" t="e">
        <f t="shared" si="2"/>
        <v>#REF!</v>
      </c>
      <c r="BB50" s="22" t="e">
        <f t="shared" si="3"/>
        <v>#REF!</v>
      </c>
    </row>
    <row r="51" spans="1:54" x14ac:dyDescent="0.35">
      <c r="A51" t="s">
        <v>8301</v>
      </c>
      <c r="B51" s="213" t="e">
        <f>IF('Crisis Indicator Data'!#REF!="No Data",1,IF(#REF!&lt;&gt;"",1,0))</f>
        <v>#REF!</v>
      </c>
      <c r="C51" s="213" t="e">
        <f>IF('Crisis Indicator Data'!#REF!="No Data",1,IF(#REF!&lt;&gt;"",1,0))</f>
        <v>#REF!</v>
      </c>
      <c r="D51" s="213" t="e">
        <f>IF('Crisis Indicator Data'!#REF!="No Data",1,IF(#REF!&lt;&gt;"",1,0))</f>
        <v>#REF!</v>
      </c>
      <c r="E51" s="213" t="e">
        <f>IF('Crisis Indicator Data'!#REF!="No Data",1,IF(#REF!&lt;&gt;"",1,0))</f>
        <v>#REF!</v>
      </c>
      <c r="F51" s="213" t="e">
        <f>IF('Crisis Indicator Data'!#REF!="No Data",1,IF(#REF!&lt;&gt;"",1,0))</f>
        <v>#REF!</v>
      </c>
      <c r="G51" s="213" t="e">
        <f>IF('Crisis Indicator Data'!#REF!="No Data",1,IF(#REF!&lt;&gt;"",1,0))</f>
        <v>#REF!</v>
      </c>
      <c r="H51" s="213" t="e">
        <f>IF('Crisis Indicator Data'!#REF!="No Data",1,IF(#REF!&lt;&gt;"",1,0))</f>
        <v>#REF!</v>
      </c>
      <c r="I51" s="213" t="e">
        <f>IF('Crisis Indicator Data'!#REF!="No Data",1,IF(#REF!&lt;&gt;"",1,0))</f>
        <v>#REF!</v>
      </c>
      <c r="J51" s="213" t="e">
        <f>IF('Crisis Indicator Data'!#REF!="No Data",1,IF(#REF!&lt;&gt;"",1,0))</f>
        <v>#REF!</v>
      </c>
      <c r="K51" s="213" t="e">
        <f>IF('Crisis Indicator Data'!#REF!="No Data",1,IF(#REF!&lt;&gt;"",1,0))</f>
        <v>#REF!</v>
      </c>
      <c r="L51" s="213" t="e">
        <f>IF('Crisis Indicator Data'!#REF!="No Data",1,IF(#REF!&lt;&gt;"",1,0))</f>
        <v>#REF!</v>
      </c>
      <c r="M51" s="213" t="e">
        <f>IF('Crisis Indicator Data'!#REF!="No Data",1,IF(#REF!&lt;&gt;"",1,0))</f>
        <v>#REF!</v>
      </c>
      <c r="N51" s="213" t="e">
        <f>IF('Crisis Indicator Data'!#REF!="No Data",1,IF(#REF!&lt;&gt;"",1,0))</f>
        <v>#REF!</v>
      </c>
      <c r="O51" s="213" t="e">
        <f>IF('Crisis Indicator Data'!#REF!="No Data",1,IF(#REF!&lt;&gt;"",1,0))</f>
        <v>#REF!</v>
      </c>
      <c r="P51" s="213" t="e">
        <f>IF('Crisis Indicator Data'!#REF!="No Data",1,IF(#REF!&lt;&gt;"",1,0))</f>
        <v>#REF!</v>
      </c>
      <c r="Q51" s="213" t="e">
        <f>IF('Crisis Indicator Data'!#REF!="No Data",1,IF(#REF!&lt;&gt;"",1,0))</f>
        <v>#REF!</v>
      </c>
      <c r="R51" s="213" t="e">
        <f>IF('Crisis Indicator Data'!#REF!="No Data",1,IF(#REF!&lt;&gt;"",1,0))</f>
        <v>#REF!</v>
      </c>
      <c r="S51" s="213" t="e">
        <f>IF('Crisis Indicator Data'!#REF!="No Data",1,IF(#REF!&lt;&gt;"",1,0))</f>
        <v>#REF!</v>
      </c>
      <c r="T51" s="213" t="e">
        <f>IF('Crisis Indicator Data'!#REF!="No Data",1,IF(#REF!&lt;&gt;"",1,0))</f>
        <v>#REF!</v>
      </c>
      <c r="U51" s="213" t="e">
        <f>IF('Crisis Indicator Data'!#REF!="No Data",1,IF(#REF!&lt;&gt;"",1,0))</f>
        <v>#REF!</v>
      </c>
      <c r="V51" s="213" t="e">
        <f>IF('Crisis Indicator Data'!#REF!="No Data",1,IF(#REF!&lt;&gt;"",1,0))</f>
        <v>#REF!</v>
      </c>
      <c r="W51" s="213" t="e">
        <f>IF('Crisis Indicator Data'!#REF!="No Data",1,IF(#REF!&lt;&gt;"",1,0))</f>
        <v>#REF!</v>
      </c>
      <c r="X51" s="213" t="e">
        <f>IF('Crisis Indicator Data'!#REF!="No Data",1,IF(#REF!&lt;&gt;"",1,0))</f>
        <v>#REF!</v>
      </c>
      <c r="Y51" s="213" t="e">
        <f>IF('Crisis Indicator Data'!#REF!="No Data",1,IF(#REF!&lt;&gt;"",1,0))</f>
        <v>#REF!</v>
      </c>
      <c r="Z51" s="213" t="e">
        <f>IF('Crisis Indicator Data'!#REF!="No Data",1,IF(#REF!&lt;&gt;"",1,0))</f>
        <v>#REF!</v>
      </c>
      <c r="AA51" s="213" t="e">
        <f>IF('Crisis Indicator Data'!#REF!="No Data",1,IF(#REF!&lt;&gt;"",1,0))</f>
        <v>#REF!</v>
      </c>
      <c r="AB51" s="213" t="e">
        <f>IF('Crisis Indicator Data'!#REF!="No Data",1,IF(#REF!&lt;&gt;"",1,0))</f>
        <v>#REF!</v>
      </c>
      <c r="AC51" s="213" t="e">
        <f>IF('Crisis Indicator Data'!#REF!="No Data",1,IF(#REF!&lt;&gt;"",1,0))</f>
        <v>#REF!</v>
      </c>
      <c r="AD51" s="213" t="e">
        <f>IF('Crisis Indicator Data'!#REF!="No Data",1,IF(#REF!&lt;&gt;"",1,0))</f>
        <v>#REF!</v>
      </c>
      <c r="AE51" s="213" t="e">
        <f>IF('Crisis Indicator Data'!#REF!="No Data",1,IF(#REF!&lt;&gt;"",1,0))</f>
        <v>#REF!</v>
      </c>
      <c r="AF51" s="213" t="e">
        <f>IF('Crisis Indicator Data'!#REF!="No Data",1,IF(#REF!&lt;&gt;"",1,0))</f>
        <v>#REF!</v>
      </c>
      <c r="AG51" s="213" t="e">
        <f>IF('Crisis Indicator Data'!#REF!="No Data",1,IF(#REF!&lt;&gt;"",1,0))</f>
        <v>#REF!</v>
      </c>
      <c r="AH51" s="213" t="e">
        <f>IF('Crisis Indicator Data'!#REF!="No Data",1,IF(#REF!&lt;&gt;"",1,0))</f>
        <v>#REF!</v>
      </c>
      <c r="AI51" s="213" t="e">
        <f>IF('Crisis Indicator Data'!#REF!="No Data",1,IF(#REF!&lt;&gt;"",1,0))</f>
        <v>#REF!</v>
      </c>
      <c r="AJ51" s="213" t="e">
        <f>IF('Crisis Indicator Data'!#REF!="No Data",1,IF(#REF!&lt;&gt;"",1,0))</f>
        <v>#REF!</v>
      </c>
      <c r="AK51" s="213" t="e">
        <f>IF('Crisis Indicator Data'!#REF!="No Data",1,IF(#REF!&lt;&gt;"",1,0))</f>
        <v>#REF!</v>
      </c>
      <c r="AL51" s="213" t="e">
        <f>IF('Crisis Indicator Data'!#REF!="No Data",1,IF(#REF!&lt;&gt;"",1,0))</f>
        <v>#REF!</v>
      </c>
      <c r="AM51" s="213" t="e">
        <f>IF('Crisis Indicator Data'!#REF!="No Data",1,IF(#REF!&lt;&gt;"",1,0))</f>
        <v>#REF!</v>
      </c>
      <c r="AN51" s="213" t="e">
        <f>IF('Crisis Indicator Data'!#REF!="No Data",1,IF(#REF!&lt;&gt;"",1,0))</f>
        <v>#REF!</v>
      </c>
      <c r="AO51" s="213" t="e">
        <f>IF('Crisis Indicator Data'!#REF!="No Data",1,IF(#REF!&lt;&gt;"",1,0))</f>
        <v>#REF!</v>
      </c>
      <c r="AP51" s="213" t="e">
        <f>IF('Crisis Indicator Data'!#REF!="No Data",1,IF(#REF!&lt;&gt;"",1,0))</f>
        <v>#REF!</v>
      </c>
      <c r="AQ51" s="213" t="e">
        <f>IF('Crisis Indicator Data'!#REF!="No Data",1,IF(#REF!&lt;&gt;"",1,0))</f>
        <v>#REF!</v>
      </c>
      <c r="AR51" s="213" t="e">
        <f>IF('Crisis Indicator Data'!#REF!="No Data",1,IF(#REF!&lt;&gt;"",1,0))</f>
        <v>#REF!</v>
      </c>
      <c r="AS51" s="213" t="e">
        <f>IF('Crisis Indicator Data'!#REF!="No Data",1,IF(#REF!&lt;&gt;"",1,0))</f>
        <v>#REF!</v>
      </c>
      <c r="AT51" s="213" t="e">
        <f>IF('Crisis Indicator Data'!#REF!="No Data",1,IF(#REF!&lt;&gt;"",1,0))</f>
        <v>#REF!</v>
      </c>
      <c r="AU51" s="213" t="e">
        <f>IF('Crisis Indicator Data'!#REF!="No Data",1,IF(#REF!&lt;&gt;"",1,0))</f>
        <v>#REF!</v>
      </c>
      <c r="AV51" s="213" t="e">
        <f>IF('Crisis Indicator Data'!#REF!="No Data",1,IF(#REF!&lt;&gt;"",1,0))</f>
        <v>#REF!</v>
      </c>
      <c r="AW51" s="213" t="e">
        <f>IF('Crisis Indicator Data'!#REF!="No Data",1,IF(#REF!&lt;&gt;"",1,0))</f>
        <v>#REF!</v>
      </c>
      <c r="AX51" s="213" t="e">
        <f>IF('Crisis Indicator Data'!#REF!="No Data",1,IF(#REF!&lt;&gt;"",1,0))</f>
        <v>#REF!</v>
      </c>
      <c r="AY51" s="213" t="e">
        <f>IF('Crisis Indicator Data'!#REF!="No Data",1,IF(#REF!&lt;&gt;"",1,0))</f>
        <v>#REF!</v>
      </c>
      <c r="AZ51" s="213" t="e">
        <f>IF('Crisis Indicator Data'!#REF!="No Data",1,IF(#REF!&lt;&gt;"",1,0))</f>
        <v>#REF!</v>
      </c>
      <c r="BA51" t="e">
        <f t="shared" si="2"/>
        <v>#REF!</v>
      </c>
      <c r="BB51" s="22" t="e">
        <f t="shared" si="3"/>
        <v>#REF!</v>
      </c>
    </row>
    <row r="52" spans="1:54" x14ac:dyDescent="0.35">
      <c r="A52" t="s">
        <v>8302</v>
      </c>
      <c r="B52" s="213" t="e">
        <f>IF('Crisis Indicator Data'!#REF!="No Data",1,IF(#REF!&lt;&gt;"",1,0))</f>
        <v>#REF!</v>
      </c>
      <c r="C52" s="213" t="e">
        <f>IF('Crisis Indicator Data'!#REF!="No Data",1,IF(#REF!&lt;&gt;"",1,0))</f>
        <v>#REF!</v>
      </c>
      <c r="D52" s="213" t="e">
        <f>IF('Crisis Indicator Data'!#REF!="No Data",1,IF(#REF!&lt;&gt;"",1,0))</f>
        <v>#REF!</v>
      </c>
      <c r="E52" s="213" t="e">
        <f>IF('Crisis Indicator Data'!#REF!="No Data",1,IF(#REF!&lt;&gt;"",1,0))</f>
        <v>#REF!</v>
      </c>
      <c r="F52" s="213" t="e">
        <f>IF('Crisis Indicator Data'!#REF!="No Data",1,IF(#REF!&lt;&gt;"",1,0))</f>
        <v>#REF!</v>
      </c>
      <c r="G52" s="213" t="e">
        <f>IF('Crisis Indicator Data'!#REF!="No Data",1,IF(#REF!&lt;&gt;"",1,0))</f>
        <v>#REF!</v>
      </c>
      <c r="H52" s="213" t="e">
        <f>IF('Crisis Indicator Data'!#REF!="No Data",1,IF(#REF!&lt;&gt;"",1,0))</f>
        <v>#REF!</v>
      </c>
      <c r="I52" s="213" t="e">
        <f>IF('Crisis Indicator Data'!#REF!="No Data",1,IF(#REF!&lt;&gt;"",1,0))</f>
        <v>#REF!</v>
      </c>
      <c r="J52" s="213" t="e">
        <f>IF('Crisis Indicator Data'!#REF!="No Data",1,IF(#REF!&lt;&gt;"",1,0))</f>
        <v>#REF!</v>
      </c>
      <c r="K52" s="213" t="e">
        <f>IF('Crisis Indicator Data'!#REF!="No Data",1,IF(#REF!&lt;&gt;"",1,0))</f>
        <v>#REF!</v>
      </c>
      <c r="L52" s="213" t="e">
        <f>IF('Crisis Indicator Data'!#REF!="No Data",1,IF(#REF!&lt;&gt;"",1,0))</f>
        <v>#REF!</v>
      </c>
      <c r="M52" s="213" t="e">
        <f>IF('Crisis Indicator Data'!#REF!="No Data",1,IF(#REF!&lt;&gt;"",1,0))</f>
        <v>#REF!</v>
      </c>
      <c r="N52" s="213" t="e">
        <f>IF('Crisis Indicator Data'!#REF!="No Data",1,IF(#REF!&lt;&gt;"",1,0))</f>
        <v>#REF!</v>
      </c>
      <c r="O52" s="213" t="e">
        <f>IF('Crisis Indicator Data'!#REF!="No Data",1,IF(#REF!&lt;&gt;"",1,0))</f>
        <v>#REF!</v>
      </c>
      <c r="P52" s="213" t="e">
        <f>IF('Crisis Indicator Data'!#REF!="No Data",1,IF(#REF!&lt;&gt;"",1,0))</f>
        <v>#REF!</v>
      </c>
      <c r="Q52" s="213" t="e">
        <f>IF('Crisis Indicator Data'!#REF!="No Data",1,IF(#REF!&lt;&gt;"",1,0))</f>
        <v>#REF!</v>
      </c>
      <c r="R52" s="213" t="e">
        <f>IF('Crisis Indicator Data'!#REF!="No Data",1,IF(#REF!&lt;&gt;"",1,0))</f>
        <v>#REF!</v>
      </c>
      <c r="S52" s="213" t="e">
        <f>IF('Crisis Indicator Data'!#REF!="No Data",1,IF(#REF!&lt;&gt;"",1,0))</f>
        <v>#REF!</v>
      </c>
      <c r="T52" s="213" t="e">
        <f>IF('Crisis Indicator Data'!#REF!="No Data",1,IF(#REF!&lt;&gt;"",1,0))</f>
        <v>#REF!</v>
      </c>
      <c r="U52" s="213" t="e">
        <f>IF('Crisis Indicator Data'!#REF!="No Data",1,IF(#REF!&lt;&gt;"",1,0))</f>
        <v>#REF!</v>
      </c>
      <c r="V52" s="213" t="e">
        <f>IF('Crisis Indicator Data'!#REF!="No Data",1,IF(#REF!&lt;&gt;"",1,0))</f>
        <v>#REF!</v>
      </c>
      <c r="W52" s="213" t="e">
        <f>IF('Crisis Indicator Data'!#REF!="No Data",1,IF(#REF!&lt;&gt;"",1,0))</f>
        <v>#REF!</v>
      </c>
      <c r="X52" s="213" t="e">
        <f>IF('Crisis Indicator Data'!#REF!="No Data",1,IF(#REF!&lt;&gt;"",1,0))</f>
        <v>#REF!</v>
      </c>
      <c r="Y52" s="213" t="e">
        <f>IF('Crisis Indicator Data'!#REF!="No Data",1,IF(#REF!&lt;&gt;"",1,0))</f>
        <v>#REF!</v>
      </c>
      <c r="Z52" s="213" t="e">
        <f>IF('Crisis Indicator Data'!#REF!="No Data",1,IF(#REF!&lt;&gt;"",1,0))</f>
        <v>#REF!</v>
      </c>
      <c r="AA52" s="213" t="e">
        <f>IF('Crisis Indicator Data'!#REF!="No Data",1,IF(#REF!&lt;&gt;"",1,0))</f>
        <v>#REF!</v>
      </c>
      <c r="AB52" s="213" t="e">
        <f>IF('Crisis Indicator Data'!#REF!="No Data",1,IF(#REF!&lt;&gt;"",1,0))</f>
        <v>#REF!</v>
      </c>
      <c r="AC52" s="213" t="e">
        <f>IF('Crisis Indicator Data'!#REF!="No Data",1,IF(#REF!&lt;&gt;"",1,0))</f>
        <v>#REF!</v>
      </c>
      <c r="AD52" s="213" t="e">
        <f>IF('Crisis Indicator Data'!#REF!="No Data",1,IF(#REF!&lt;&gt;"",1,0))</f>
        <v>#REF!</v>
      </c>
      <c r="AE52" s="213" t="e">
        <f>IF('Crisis Indicator Data'!#REF!="No Data",1,IF(#REF!&lt;&gt;"",1,0))</f>
        <v>#REF!</v>
      </c>
      <c r="AF52" s="213" t="e">
        <f>IF('Crisis Indicator Data'!#REF!="No Data",1,IF(#REF!&lt;&gt;"",1,0))</f>
        <v>#REF!</v>
      </c>
      <c r="AG52" s="213" t="e">
        <f>IF('Crisis Indicator Data'!#REF!="No Data",1,IF(#REF!&lt;&gt;"",1,0))</f>
        <v>#REF!</v>
      </c>
      <c r="AH52" s="213" t="e">
        <f>IF('Crisis Indicator Data'!#REF!="No Data",1,IF(#REF!&lt;&gt;"",1,0))</f>
        <v>#REF!</v>
      </c>
      <c r="AI52" s="213" t="e">
        <f>IF('Crisis Indicator Data'!#REF!="No Data",1,IF(#REF!&lt;&gt;"",1,0))</f>
        <v>#REF!</v>
      </c>
      <c r="AJ52" s="213" t="e">
        <f>IF('Crisis Indicator Data'!#REF!="No Data",1,IF(#REF!&lt;&gt;"",1,0))</f>
        <v>#REF!</v>
      </c>
      <c r="AK52" s="213" t="e">
        <f>IF('Crisis Indicator Data'!#REF!="No Data",1,IF(#REF!&lt;&gt;"",1,0))</f>
        <v>#REF!</v>
      </c>
      <c r="AL52" s="213" t="e">
        <f>IF('Crisis Indicator Data'!#REF!="No Data",1,IF(#REF!&lt;&gt;"",1,0))</f>
        <v>#REF!</v>
      </c>
      <c r="AM52" s="213" t="e">
        <f>IF('Crisis Indicator Data'!#REF!="No Data",1,IF(#REF!&lt;&gt;"",1,0))</f>
        <v>#REF!</v>
      </c>
      <c r="AN52" s="213" t="e">
        <f>IF('Crisis Indicator Data'!#REF!="No Data",1,IF(#REF!&lt;&gt;"",1,0))</f>
        <v>#REF!</v>
      </c>
      <c r="AO52" s="213" t="e">
        <f>IF('Crisis Indicator Data'!#REF!="No Data",1,IF(#REF!&lt;&gt;"",1,0))</f>
        <v>#REF!</v>
      </c>
      <c r="AP52" s="213" t="e">
        <f>IF('Crisis Indicator Data'!#REF!="No Data",1,IF(#REF!&lt;&gt;"",1,0))</f>
        <v>#REF!</v>
      </c>
      <c r="AQ52" s="213" t="e">
        <f>IF('Crisis Indicator Data'!#REF!="No Data",1,IF(#REF!&lt;&gt;"",1,0))</f>
        <v>#REF!</v>
      </c>
      <c r="AR52" s="213" t="e">
        <f>IF('Crisis Indicator Data'!#REF!="No Data",1,IF(#REF!&lt;&gt;"",1,0))</f>
        <v>#REF!</v>
      </c>
      <c r="AS52" s="213" t="e">
        <f>IF('Crisis Indicator Data'!#REF!="No Data",1,IF(#REF!&lt;&gt;"",1,0))</f>
        <v>#REF!</v>
      </c>
      <c r="AT52" s="213" t="e">
        <f>IF('Crisis Indicator Data'!#REF!="No Data",1,IF(#REF!&lt;&gt;"",1,0))</f>
        <v>#REF!</v>
      </c>
      <c r="AU52" s="213" t="e">
        <f>IF('Crisis Indicator Data'!#REF!="No Data",1,IF(#REF!&lt;&gt;"",1,0))</f>
        <v>#REF!</v>
      </c>
      <c r="AV52" s="213" t="e">
        <f>IF('Crisis Indicator Data'!#REF!="No Data",1,IF(#REF!&lt;&gt;"",1,0))</f>
        <v>#REF!</v>
      </c>
      <c r="AW52" s="213" t="e">
        <f>IF('Crisis Indicator Data'!#REF!="No Data",1,IF(#REF!&lt;&gt;"",1,0))</f>
        <v>#REF!</v>
      </c>
      <c r="AX52" s="213" t="e">
        <f>IF('Crisis Indicator Data'!#REF!="No Data",1,IF(#REF!&lt;&gt;"",1,0))</f>
        <v>#REF!</v>
      </c>
      <c r="AY52" s="213" t="e">
        <f>IF('Crisis Indicator Data'!#REF!="No Data",1,IF(#REF!&lt;&gt;"",1,0))</f>
        <v>#REF!</v>
      </c>
      <c r="AZ52" s="213" t="e">
        <f>IF('Crisis Indicator Data'!#REF!="No Data",1,IF(#REF!&lt;&gt;"",1,0))</f>
        <v>#REF!</v>
      </c>
      <c r="BA52" t="e">
        <f t="shared" si="2"/>
        <v>#REF!</v>
      </c>
      <c r="BB52" s="22" t="e">
        <f t="shared" si="3"/>
        <v>#REF!</v>
      </c>
    </row>
    <row r="53" spans="1:54" x14ac:dyDescent="0.35">
      <c r="A53" t="s">
        <v>8465</v>
      </c>
      <c r="B53" s="213" t="e">
        <f>IF('Crisis Indicator Data'!#REF!="No Data",1,IF(#REF!&lt;&gt;"",1,0))</f>
        <v>#REF!</v>
      </c>
      <c r="C53" s="213" t="e">
        <f>IF('Crisis Indicator Data'!#REF!="No Data",1,IF(#REF!&lt;&gt;"",1,0))</f>
        <v>#REF!</v>
      </c>
      <c r="D53" s="213" t="e">
        <f>IF('Crisis Indicator Data'!#REF!="No Data",1,IF(#REF!&lt;&gt;"",1,0))</f>
        <v>#REF!</v>
      </c>
      <c r="E53" s="213" t="e">
        <f>IF('Crisis Indicator Data'!#REF!="No Data",1,IF(#REF!&lt;&gt;"",1,0))</f>
        <v>#REF!</v>
      </c>
      <c r="F53" s="213" t="e">
        <f>IF('Crisis Indicator Data'!#REF!="No Data",1,IF(#REF!&lt;&gt;"",1,0))</f>
        <v>#REF!</v>
      </c>
      <c r="G53" s="213" t="e">
        <f>IF('Crisis Indicator Data'!#REF!="No Data",1,IF(#REF!&lt;&gt;"",1,0))</f>
        <v>#REF!</v>
      </c>
      <c r="H53" s="213" t="e">
        <f>IF('Crisis Indicator Data'!#REF!="No Data",1,IF(#REF!&lt;&gt;"",1,0))</f>
        <v>#REF!</v>
      </c>
      <c r="I53" s="213" t="e">
        <f>IF('Crisis Indicator Data'!#REF!="No Data",1,IF(#REF!&lt;&gt;"",1,0))</f>
        <v>#REF!</v>
      </c>
      <c r="J53" s="213" t="e">
        <f>IF('Crisis Indicator Data'!#REF!="No Data",1,IF(#REF!&lt;&gt;"",1,0))</f>
        <v>#REF!</v>
      </c>
      <c r="K53" s="213" t="e">
        <f>IF('Crisis Indicator Data'!#REF!="No Data",1,IF(#REF!&lt;&gt;"",1,0))</f>
        <v>#REF!</v>
      </c>
      <c r="L53" s="213" t="e">
        <f>IF('Crisis Indicator Data'!#REF!="No Data",1,IF(#REF!&lt;&gt;"",1,0))</f>
        <v>#REF!</v>
      </c>
      <c r="M53" s="213" t="e">
        <f>IF('Crisis Indicator Data'!#REF!="No Data",1,IF(#REF!&lt;&gt;"",1,0))</f>
        <v>#REF!</v>
      </c>
      <c r="N53" s="213" t="e">
        <f>IF('Crisis Indicator Data'!#REF!="No Data",1,IF(#REF!&lt;&gt;"",1,0))</f>
        <v>#REF!</v>
      </c>
      <c r="O53" s="213" t="e">
        <f>IF('Crisis Indicator Data'!#REF!="No Data",1,IF(#REF!&lt;&gt;"",1,0))</f>
        <v>#REF!</v>
      </c>
      <c r="P53" s="213" t="e">
        <f>IF('Crisis Indicator Data'!#REF!="No Data",1,IF(#REF!&lt;&gt;"",1,0))</f>
        <v>#REF!</v>
      </c>
      <c r="Q53" s="213" t="e">
        <f>IF('Crisis Indicator Data'!#REF!="No Data",1,IF(#REF!&lt;&gt;"",1,0))</f>
        <v>#REF!</v>
      </c>
      <c r="R53" s="213" t="e">
        <f>IF('Crisis Indicator Data'!#REF!="No Data",1,IF(#REF!&lt;&gt;"",1,0))</f>
        <v>#REF!</v>
      </c>
      <c r="S53" s="213" t="e">
        <f>IF('Crisis Indicator Data'!#REF!="No Data",1,IF(#REF!&lt;&gt;"",1,0))</f>
        <v>#REF!</v>
      </c>
      <c r="T53" s="213" t="e">
        <f>IF('Crisis Indicator Data'!#REF!="No Data",1,IF(#REF!&lt;&gt;"",1,0))</f>
        <v>#REF!</v>
      </c>
      <c r="U53" s="213" t="e">
        <f>IF('Crisis Indicator Data'!#REF!="No Data",1,IF(#REF!&lt;&gt;"",1,0))</f>
        <v>#REF!</v>
      </c>
      <c r="V53" s="213" t="e">
        <f>IF('Crisis Indicator Data'!#REF!="No Data",1,IF(#REF!&lt;&gt;"",1,0))</f>
        <v>#REF!</v>
      </c>
      <c r="W53" s="213" t="e">
        <f>IF('Crisis Indicator Data'!#REF!="No Data",1,IF(#REF!&lt;&gt;"",1,0))</f>
        <v>#REF!</v>
      </c>
      <c r="X53" s="213" t="e">
        <f>IF('Crisis Indicator Data'!#REF!="No Data",1,IF(#REF!&lt;&gt;"",1,0))</f>
        <v>#REF!</v>
      </c>
      <c r="Y53" s="213" t="e">
        <f>IF('Crisis Indicator Data'!#REF!="No Data",1,IF(#REF!&lt;&gt;"",1,0))</f>
        <v>#REF!</v>
      </c>
      <c r="Z53" s="213" t="e">
        <f>IF('Crisis Indicator Data'!#REF!="No Data",1,IF(#REF!&lt;&gt;"",1,0))</f>
        <v>#REF!</v>
      </c>
      <c r="AA53" s="213" t="e">
        <f>IF('Crisis Indicator Data'!#REF!="No Data",1,IF(#REF!&lt;&gt;"",1,0))</f>
        <v>#REF!</v>
      </c>
      <c r="AB53" s="213" t="e">
        <f>IF('Crisis Indicator Data'!#REF!="No Data",1,IF(#REF!&lt;&gt;"",1,0))</f>
        <v>#REF!</v>
      </c>
      <c r="AC53" s="213" t="e">
        <f>IF('Crisis Indicator Data'!#REF!="No Data",1,IF(#REF!&lt;&gt;"",1,0))</f>
        <v>#REF!</v>
      </c>
      <c r="AD53" s="213" t="e">
        <f>IF('Crisis Indicator Data'!#REF!="No Data",1,IF(#REF!&lt;&gt;"",1,0))</f>
        <v>#REF!</v>
      </c>
      <c r="AE53" s="213" t="e">
        <f>IF('Crisis Indicator Data'!#REF!="No Data",1,IF(#REF!&lt;&gt;"",1,0))</f>
        <v>#REF!</v>
      </c>
      <c r="AF53" s="213" t="e">
        <f>IF('Crisis Indicator Data'!#REF!="No Data",1,IF(#REF!&lt;&gt;"",1,0))</f>
        <v>#REF!</v>
      </c>
      <c r="AG53" s="213" t="e">
        <f>IF('Crisis Indicator Data'!#REF!="No Data",1,IF(#REF!&lt;&gt;"",1,0))</f>
        <v>#REF!</v>
      </c>
      <c r="AH53" s="213" t="e">
        <f>IF('Crisis Indicator Data'!#REF!="No Data",1,IF(#REF!&lt;&gt;"",1,0))</f>
        <v>#REF!</v>
      </c>
      <c r="AI53" s="213" t="e">
        <f>IF('Crisis Indicator Data'!#REF!="No Data",1,IF(#REF!&lt;&gt;"",1,0))</f>
        <v>#REF!</v>
      </c>
      <c r="AJ53" s="213" t="e">
        <f>IF('Crisis Indicator Data'!#REF!="No Data",1,IF(#REF!&lt;&gt;"",1,0))</f>
        <v>#REF!</v>
      </c>
      <c r="AK53" s="213" t="e">
        <f>IF('Crisis Indicator Data'!#REF!="No Data",1,IF(#REF!&lt;&gt;"",1,0))</f>
        <v>#REF!</v>
      </c>
      <c r="AL53" s="213" t="e">
        <f>IF('Crisis Indicator Data'!#REF!="No Data",1,IF(#REF!&lt;&gt;"",1,0))</f>
        <v>#REF!</v>
      </c>
      <c r="AM53" s="213" t="e">
        <f>IF('Crisis Indicator Data'!#REF!="No Data",1,IF(#REF!&lt;&gt;"",1,0))</f>
        <v>#REF!</v>
      </c>
      <c r="AN53" s="213" t="e">
        <f>IF('Crisis Indicator Data'!#REF!="No Data",1,IF(#REF!&lt;&gt;"",1,0))</f>
        <v>#REF!</v>
      </c>
      <c r="AO53" s="213" t="e">
        <f>IF('Crisis Indicator Data'!#REF!="No Data",1,IF(#REF!&lt;&gt;"",1,0))</f>
        <v>#REF!</v>
      </c>
      <c r="AP53" s="213" t="e">
        <f>IF('Crisis Indicator Data'!#REF!="No Data",1,IF(#REF!&lt;&gt;"",1,0))</f>
        <v>#REF!</v>
      </c>
      <c r="AQ53" s="213" t="e">
        <f>IF('Crisis Indicator Data'!#REF!="No Data",1,IF(#REF!&lt;&gt;"",1,0))</f>
        <v>#REF!</v>
      </c>
      <c r="AR53" s="213" t="e">
        <f>IF('Crisis Indicator Data'!#REF!="No Data",1,IF(#REF!&lt;&gt;"",1,0))</f>
        <v>#REF!</v>
      </c>
      <c r="AS53" s="213" t="e">
        <f>IF('Crisis Indicator Data'!#REF!="No Data",1,IF(#REF!&lt;&gt;"",1,0))</f>
        <v>#REF!</v>
      </c>
      <c r="AT53" s="213" t="e">
        <f>IF('Crisis Indicator Data'!#REF!="No Data",1,IF(#REF!&lt;&gt;"",1,0))</f>
        <v>#REF!</v>
      </c>
      <c r="AU53" s="213" t="e">
        <f>IF('Crisis Indicator Data'!#REF!="No Data",1,IF(#REF!&lt;&gt;"",1,0))</f>
        <v>#REF!</v>
      </c>
      <c r="AV53" s="213" t="e">
        <f>IF('Crisis Indicator Data'!#REF!="No Data",1,IF(#REF!&lt;&gt;"",1,0))</f>
        <v>#REF!</v>
      </c>
      <c r="AW53" s="213" t="e">
        <f>IF('Crisis Indicator Data'!#REF!="No Data",1,IF(#REF!&lt;&gt;"",1,0))</f>
        <v>#REF!</v>
      </c>
      <c r="AX53" s="213" t="e">
        <f>IF('Crisis Indicator Data'!#REF!="No Data",1,IF(#REF!&lt;&gt;"",1,0))</f>
        <v>#REF!</v>
      </c>
      <c r="AY53" s="213" t="e">
        <f>IF('Crisis Indicator Data'!#REF!="No Data",1,IF(#REF!&lt;&gt;"",1,0))</f>
        <v>#REF!</v>
      </c>
      <c r="AZ53" s="213" t="e">
        <f>IF('Crisis Indicator Data'!#REF!="No Data",1,IF(#REF!&lt;&gt;"",1,0))</f>
        <v>#REF!</v>
      </c>
      <c r="BA53" t="e">
        <f t="shared" si="2"/>
        <v>#REF!</v>
      </c>
      <c r="BB53" s="22" t="e">
        <f t="shared" si="3"/>
        <v>#REF!</v>
      </c>
    </row>
    <row r="54" spans="1:54" x14ac:dyDescent="0.35">
      <c r="A54" t="s">
        <v>8331</v>
      </c>
      <c r="B54" s="213" t="e">
        <f>IF('Crisis Indicator Data'!#REF!="No Data",1,IF(#REF!&lt;&gt;"",1,0))</f>
        <v>#REF!</v>
      </c>
      <c r="C54" s="213" t="e">
        <f>IF('Crisis Indicator Data'!#REF!="No Data",1,IF(#REF!&lt;&gt;"",1,0))</f>
        <v>#REF!</v>
      </c>
      <c r="D54" s="213" t="e">
        <f>IF('Crisis Indicator Data'!#REF!="No Data",1,IF(#REF!&lt;&gt;"",1,0))</f>
        <v>#REF!</v>
      </c>
      <c r="E54" s="213" t="e">
        <f>IF('Crisis Indicator Data'!#REF!="No Data",1,IF(#REF!&lt;&gt;"",1,0))</f>
        <v>#REF!</v>
      </c>
      <c r="F54" s="213" t="e">
        <f>IF('Crisis Indicator Data'!#REF!="No Data",1,IF(#REF!&lt;&gt;"",1,0))</f>
        <v>#REF!</v>
      </c>
      <c r="G54" s="213" t="e">
        <f>IF('Crisis Indicator Data'!#REF!="No Data",1,IF(#REF!&lt;&gt;"",1,0))</f>
        <v>#REF!</v>
      </c>
      <c r="H54" s="213" t="e">
        <f>IF('Crisis Indicator Data'!#REF!="No Data",1,IF(#REF!&lt;&gt;"",1,0))</f>
        <v>#REF!</v>
      </c>
      <c r="I54" s="213" t="e">
        <f>IF('Crisis Indicator Data'!#REF!="No Data",1,IF(#REF!&lt;&gt;"",1,0))</f>
        <v>#REF!</v>
      </c>
      <c r="J54" s="213" t="e">
        <f>IF('Crisis Indicator Data'!#REF!="No Data",1,IF(#REF!&lt;&gt;"",1,0))</f>
        <v>#REF!</v>
      </c>
      <c r="K54" s="213" t="e">
        <f>IF('Crisis Indicator Data'!#REF!="No Data",1,IF(#REF!&lt;&gt;"",1,0))</f>
        <v>#REF!</v>
      </c>
      <c r="L54" s="213" t="e">
        <f>IF('Crisis Indicator Data'!#REF!="No Data",1,IF(#REF!&lt;&gt;"",1,0))</f>
        <v>#REF!</v>
      </c>
      <c r="M54" s="213" t="e">
        <f>IF('Crisis Indicator Data'!#REF!="No Data",1,IF(#REF!&lt;&gt;"",1,0))</f>
        <v>#REF!</v>
      </c>
      <c r="N54" s="213" t="e">
        <f>IF('Crisis Indicator Data'!#REF!="No Data",1,IF(#REF!&lt;&gt;"",1,0))</f>
        <v>#REF!</v>
      </c>
      <c r="O54" s="213" t="e">
        <f>IF('Crisis Indicator Data'!#REF!="No Data",1,IF(#REF!&lt;&gt;"",1,0))</f>
        <v>#REF!</v>
      </c>
      <c r="P54" s="213" t="e">
        <f>IF('Crisis Indicator Data'!#REF!="No Data",1,IF(#REF!&lt;&gt;"",1,0))</f>
        <v>#REF!</v>
      </c>
      <c r="Q54" s="213" t="e">
        <f>IF('Crisis Indicator Data'!#REF!="No Data",1,IF(#REF!&lt;&gt;"",1,0))</f>
        <v>#REF!</v>
      </c>
      <c r="R54" s="213" t="e">
        <f>IF('Crisis Indicator Data'!#REF!="No Data",1,IF(#REF!&lt;&gt;"",1,0))</f>
        <v>#REF!</v>
      </c>
      <c r="S54" s="213" t="e">
        <f>IF('Crisis Indicator Data'!#REF!="No Data",1,IF(#REF!&lt;&gt;"",1,0))</f>
        <v>#REF!</v>
      </c>
      <c r="T54" s="213" t="e">
        <f>IF('Crisis Indicator Data'!#REF!="No Data",1,IF(#REF!&lt;&gt;"",1,0))</f>
        <v>#REF!</v>
      </c>
      <c r="U54" s="213" t="e">
        <f>IF('Crisis Indicator Data'!#REF!="No Data",1,IF(#REF!&lt;&gt;"",1,0))</f>
        <v>#REF!</v>
      </c>
      <c r="V54" s="213" t="e">
        <f>IF('Crisis Indicator Data'!#REF!="No Data",1,IF(#REF!&lt;&gt;"",1,0))</f>
        <v>#REF!</v>
      </c>
      <c r="W54" s="213" t="e">
        <f>IF('Crisis Indicator Data'!#REF!="No Data",1,IF(#REF!&lt;&gt;"",1,0))</f>
        <v>#REF!</v>
      </c>
      <c r="X54" s="213" t="e">
        <f>IF('Crisis Indicator Data'!#REF!="No Data",1,IF(#REF!&lt;&gt;"",1,0))</f>
        <v>#REF!</v>
      </c>
      <c r="Y54" s="213" t="e">
        <f>IF('Crisis Indicator Data'!#REF!="No Data",1,IF(#REF!&lt;&gt;"",1,0))</f>
        <v>#REF!</v>
      </c>
      <c r="Z54" s="213" t="e">
        <f>IF('Crisis Indicator Data'!#REF!="No Data",1,IF(#REF!&lt;&gt;"",1,0))</f>
        <v>#REF!</v>
      </c>
      <c r="AA54" s="213" t="e">
        <f>IF('Crisis Indicator Data'!#REF!="No Data",1,IF(#REF!&lt;&gt;"",1,0))</f>
        <v>#REF!</v>
      </c>
      <c r="AB54" s="213" t="e">
        <f>IF('Crisis Indicator Data'!#REF!="No Data",1,IF(#REF!&lt;&gt;"",1,0))</f>
        <v>#REF!</v>
      </c>
      <c r="AC54" s="213" t="e">
        <f>IF('Crisis Indicator Data'!#REF!="No Data",1,IF(#REF!&lt;&gt;"",1,0))</f>
        <v>#REF!</v>
      </c>
      <c r="AD54" s="213" t="e">
        <f>IF('Crisis Indicator Data'!#REF!="No Data",1,IF(#REF!&lt;&gt;"",1,0))</f>
        <v>#REF!</v>
      </c>
      <c r="AE54" s="213" t="e">
        <f>IF('Crisis Indicator Data'!#REF!="No Data",1,IF(#REF!&lt;&gt;"",1,0))</f>
        <v>#REF!</v>
      </c>
      <c r="AF54" s="213" t="e">
        <f>IF('Crisis Indicator Data'!#REF!="No Data",1,IF(#REF!&lt;&gt;"",1,0))</f>
        <v>#REF!</v>
      </c>
      <c r="AG54" s="213" t="e">
        <f>IF('Crisis Indicator Data'!#REF!="No Data",1,IF(#REF!&lt;&gt;"",1,0))</f>
        <v>#REF!</v>
      </c>
      <c r="AH54" s="213" t="e">
        <f>IF('Crisis Indicator Data'!#REF!="No Data",1,IF(#REF!&lt;&gt;"",1,0))</f>
        <v>#REF!</v>
      </c>
      <c r="AI54" s="213" t="e">
        <f>IF('Crisis Indicator Data'!#REF!="No Data",1,IF(#REF!&lt;&gt;"",1,0))</f>
        <v>#REF!</v>
      </c>
      <c r="AJ54" s="213" t="e">
        <f>IF('Crisis Indicator Data'!#REF!="No Data",1,IF(#REF!&lt;&gt;"",1,0))</f>
        <v>#REF!</v>
      </c>
      <c r="AK54" s="213" t="e">
        <f>IF('Crisis Indicator Data'!#REF!="No Data",1,IF(#REF!&lt;&gt;"",1,0))</f>
        <v>#REF!</v>
      </c>
      <c r="AL54" s="213" t="e">
        <f>IF('Crisis Indicator Data'!#REF!="No Data",1,IF(#REF!&lt;&gt;"",1,0))</f>
        <v>#REF!</v>
      </c>
      <c r="AM54" s="213" t="e">
        <f>IF('Crisis Indicator Data'!#REF!="No Data",1,IF(#REF!&lt;&gt;"",1,0))</f>
        <v>#REF!</v>
      </c>
      <c r="AN54" s="213" t="e">
        <f>IF('Crisis Indicator Data'!#REF!="No Data",1,IF(#REF!&lt;&gt;"",1,0))</f>
        <v>#REF!</v>
      </c>
      <c r="AO54" s="213" t="e">
        <f>IF('Crisis Indicator Data'!#REF!="No Data",1,IF(#REF!&lt;&gt;"",1,0))</f>
        <v>#REF!</v>
      </c>
      <c r="AP54" s="213" t="e">
        <f>IF('Crisis Indicator Data'!#REF!="No Data",1,IF(#REF!&lt;&gt;"",1,0))</f>
        <v>#REF!</v>
      </c>
      <c r="AQ54" s="213" t="e">
        <f>IF('Crisis Indicator Data'!#REF!="No Data",1,IF(#REF!&lt;&gt;"",1,0))</f>
        <v>#REF!</v>
      </c>
      <c r="AR54" s="213" t="e">
        <f>IF('Crisis Indicator Data'!#REF!="No Data",1,IF(#REF!&lt;&gt;"",1,0))</f>
        <v>#REF!</v>
      </c>
      <c r="AS54" s="213" t="e">
        <f>IF('Crisis Indicator Data'!#REF!="No Data",1,IF(#REF!&lt;&gt;"",1,0))</f>
        <v>#REF!</v>
      </c>
      <c r="AT54" s="213" t="e">
        <f>IF('Crisis Indicator Data'!#REF!="No Data",1,IF(#REF!&lt;&gt;"",1,0))</f>
        <v>#REF!</v>
      </c>
      <c r="AU54" s="213" t="e">
        <f>IF('Crisis Indicator Data'!#REF!="No Data",1,IF(#REF!&lt;&gt;"",1,0))</f>
        <v>#REF!</v>
      </c>
      <c r="AV54" s="213" t="e">
        <f>IF('Crisis Indicator Data'!#REF!="No Data",1,IF(#REF!&lt;&gt;"",1,0))</f>
        <v>#REF!</v>
      </c>
      <c r="AW54" s="213" t="e">
        <f>IF('Crisis Indicator Data'!#REF!="No Data",1,IF(#REF!&lt;&gt;"",1,0))</f>
        <v>#REF!</v>
      </c>
      <c r="AX54" s="213" t="e">
        <f>IF('Crisis Indicator Data'!#REF!="No Data",1,IF(#REF!&lt;&gt;"",1,0))</f>
        <v>#REF!</v>
      </c>
      <c r="AY54" s="213" t="e">
        <f>IF('Crisis Indicator Data'!#REF!="No Data",1,IF(#REF!&lt;&gt;"",1,0))</f>
        <v>#REF!</v>
      </c>
      <c r="AZ54" s="213" t="e">
        <f>IF('Crisis Indicator Data'!#REF!="No Data",1,IF(#REF!&lt;&gt;"",1,0))</f>
        <v>#REF!</v>
      </c>
      <c r="BA54" t="e">
        <f t="shared" si="2"/>
        <v>#REF!</v>
      </c>
      <c r="BB54" s="22" t="e">
        <f t="shared" si="3"/>
        <v>#REF!</v>
      </c>
    </row>
    <row r="55" spans="1:54" x14ac:dyDescent="0.35">
      <c r="A55" t="s">
        <v>8303</v>
      </c>
      <c r="B55" s="213" t="e">
        <f>IF('Crisis Indicator Data'!#REF!="No Data",1,IF(#REF!&lt;&gt;"",1,0))</f>
        <v>#REF!</v>
      </c>
      <c r="C55" s="213" t="e">
        <f>IF('Crisis Indicator Data'!#REF!="No Data",1,IF(#REF!&lt;&gt;"",1,0))</f>
        <v>#REF!</v>
      </c>
      <c r="D55" s="213" t="e">
        <f>IF('Crisis Indicator Data'!#REF!="No Data",1,IF(#REF!&lt;&gt;"",1,0))</f>
        <v>#REF!</v>
      </c>
      <c r="E55" s="213" t="e">
        <f>IF('Crisis Indicator Data'!#REF!="No Data",1,IF(#REF!&lt;&gt;"",1,0))</f>
        <v>#REF!</v>
      </c>
      <c r="F55" s="213" t="e">
        <f>IF('Crisis Indicator Data'!#REF!="No Data",1,IF(#REF!&lt;&gt;"",1,0))</f>
        <v>#REF!</v>
      </c>
      <c r="G55" s="213" t="e">
        <f>IF('Crisis Indicator Data'!#REF!="No Data",1,IF(#REF!&lt;&gt;"",1,0))</f>
        <v>#REF!</v>
      </c>
      <c r="H55" s="213" t="e">
        <f>IF('Crisis Indicator Data'!#REF!="No Data",1,IF(#REF!&lt;&gt;"",1,0))</f>
        <v>#REF!</v>
      </c>
      <c r="I55" s="213" t="e">
        <f>IF('Crisis Indicator Data'!#REF!="No Data",1,IF(#REF!&lt;&gt;"",1,0))</f>
        <v>#REF!</v>
      </c>
      <c r="J55" s="213" t="e">
        <f>IF('Crisis Indicator Data'!#REF!="No Data",1,IF(#REF!&lt;&gt;"",1,0))</f>
        <v>#REF!</v>
      </c>
      <c r="K55" s="213" t="e">
        <f>IF('Crisis Indicator Data'!#REF!="No Data",1,IF(#REF!&lt;&gt;"",1,0))</f>
        <v>#REF!</v>
      </c>
      <c r="L55" s="213" t="e">
        <f>IF('Crisis Indicator Data'!#REF!="No Data",1,IF(#REF!&lt;&gt;"",1,0))</f>
        <v>#REF!</v>
      </c>
      <c r="M55" s="213" t="e">
        <f>IF('Crisis Indicator Data'!#REF!="No Data",1,IF(#REF!&lt;&gt;"",1,0))</f>
        <v>#REF!</v>
      </c>
      <c r="N55" s="213" t="e">
        <f>IF('Crisis Indicator Data'!#REF!="No Data",1,IF(#REF!&lt;&gt;"",1,0))</f>
        <v>#REF!</v>
      </c>
      <c r="O55" s="213" t="e">
        <f>IF('Crisis Indicator Data'!#REF!="No Data",1,IF(#REF!&lt;&gt;"",1,0))</f>
        <v>#REF!</v>
      </c>
      <c r="P55" s="213" t="e">
        <f>IF('Crisis Indicator Data'!#REF!="No Data",1,IF(#REF!&lt;&gt;"",1,0))</f>
        <v>#REF!</v>
      </c>
      <c r="Q55" s="213" t="e">
        <f>IF('Crisis Indicator Data'!#REF!="No Data",1,IF(#REF!&lt;&gt;"",1,0))</f>
        <v>#REF!</v>
      </c>
      <c r="R55" s="213" t="e">
        <f>IF('Crisis Indicator Data'!#REF!="No Data",1,IF(#REF!&lt;&gt;"",1,0))</f>
        <v>#REF!</v>
      </c>
      <c r="S55" s="213" t="e">
        <f>IF('Crisis Indicator Data'!#REF!="No Data",1,IF(#REF!&lt;&gt;"",1,0))</f>
        <v>#REF!</v>
      </c>
      <c r="T55" s="213" t="e">
        <f>IF('Crisis Indicator Data'!#REF!="No Data",1,IF(#REF!&lt;&gt;"",1,0))</f>
        <v>#REF!</v>
      </c>
      <c r="U55" s="213" t="e">
        <f>IF('Crisis Indicator Data'!#REF!="No Data",1,IF(#REF!&lt;&gt;"",1,0))</f>
        <v>#REF!</v>
      </c>
      <c r="V55" s="213" t="e">
        <f>IF('Crisis Indicator Data'!#REF!="No Data",1,IF(#REF!&lt;&gt;"",1,0))</f>
        <v>#REF!</v>
      </c>
      <c r="W55" s="213" t="e">
        <f>IF('Crisis Indicator Data'!#REF!="No Data",1,IF(#REF!&lt;&gt;"",1,0))</f>
        <v>#REF!</v>
      </c>
      <c r="X55" s="213" t="e">
        <f>IF('Crisis Indicator Data'!#REF!="No Data",1,IF(#REF!&lt;&gt;"",1,0))</f>
        <v>#REF!</v>
      </c>
      <c r="Y55" s="213" t="e">
        <f>IF('Crisis Indicator Data'!#REF!="No Data",1,IF(#REF!&lt;&gt;"",1,0))</f>
        <v>#REF!</v>
      </c>
      <c r="Z55" s="213" t="e">
        <f>IF('Crisis Indicator Data'!#REF!="No Data",1,IF(#REF!&lt;&gt;"",1,0))</f>
        <v>#REF!</v>
      </c>
      <c r="AA55" s="213" t="e">
        <f>IF('Crisis Indicator Data'!#REF!="No Data",1,IF(#REF!&lt;&gt;"",1,0))</f>
        <v>#REF!</v>
      </c>
      <c r="AB55" s="213" t="e">
        <f>IF('Crisis Indicator Data'!#REF!="No Data",1,IF(#REF!&lt;&gt;"",1,0))</f>
        <v>#REF!</v>
      </c>
      <c r="AC55" s="213" t="e">
        <f>IF('Crisis Indicator Data'!#REF!="No Data",1,IF(#REF!&lt;&gt;"",1,0))</f>
        <v>#REF!</v>
      </c>
      <c r="AD55" s="213" t="e">
        <f>IF('Crisis Indicator Data'!#REF!="No Data",1,IF(#REF!&lt;&gt;"",1,0))</f>
        <v>#REF!</v>
      </c>
      <c r="AE55" s="213" t="e">
        <f>IF('Crisis Indicator Data'!#REF!="No Data",1,IF(#REF!&lt;&gt;"",1,0))</f>
        <v>#REF!</v>
      </c>
      <c r="AF55" s="213" t="e">
        <f>IF('Crisis Indicator Data'!#REF!="No Data",1,IF(#REF!&lt;&gt;"",1,0))</f>
        <v>#REF!</v>
      </c>
      <c r="AG55" s="213" t="e">
        <f>IF('Crisis Indicator Data'!#REF!="No Data",1,IF(#REF!&lt;&gt;"",1,0))</f>
        <v>#REF!</v>
      </c>
      <c r="AH55" s="213" t="e">
        <f>IF('Crisis Indicator Data'!#REF!="No Data",1,IF(#REF!&lt;&gt;"",1,0))</f>
        <v>#REF!</v>
      </c>
      <c r="AI55" s="213" t="e">
        <f>IF('Crisis Indicator Data'!#REF!="No Data",1,IF(#REF!&lt;&gt;"",1,0))</f>
        <v>#REF!</v>
      </c>
      <c r="AJ55" s="213" t="e">
        <f>IF('Crisis Indicator Data'!#REF!="No Data",1,IF(#REF!&lt;&gt;"",1,0))</f>
        <v>#REF!</v>
      </c>
      <c r="AK55" s="213" t="e">
        <f>IF('Crisis Indicator Data'!#REF!="No Data",1,IF(#REF!&lt;&gt;"",1,0))</f>
        <v>#REF!</v>
      </c>
      <c r="AL55" s="213" t="e">
        <f>IF('Crisis Indicator Data'!#REF!="No Data",1,IF(#REF!&lt;&gt;"",1,0))</f>
        <v>#REF!</v>
      </c>
      <c r="AM55" s="213" t="e">
        <f>IF('Crisis Indicator Data'!#REF!="No Data",1,IF(#REF!&lt;&gt;"",1,0))</f>
        <v>#REF!</v>
      </c>
      <c r="AN55" s="213" t="e">
        <f>IF('Crisis Indicator Data'!#REF!="No Data",1,IF(#REF!&lt;&gt;"",1,0))</f>
        <v>#REF!</v>
      </c>
      <c r="AO55" s="213" t="e">
        <f>IF('Crisis Indicator Data'!#REF!="No Data",1,IF(#REF!&lt;&gt;"",1,0))</f>
        <v>#REF!</v>
      </c>
      <c r="AP55" s="213" t="e">
        <f>IF('Crisis Indicator Data'!#REF!="No Data",1,IF(#REF!&lt;&gt;"",1,0))</f>
        <v>#REF!</v>
      </c>
      <c r="AQ55" s="213" t="e">
        <f>IF('Crisis Indicator Data'!#REF!="No Data",1,IF(#REF!&lt;&gt;"",1,0))</f>
        <v>#REF!</v>
      </c>
      <c r="AR55" s="213" t="e">
        <f>IF('Crisis Indicator Data'!#REF!="No Data",1,IF(#REF!&lt;&gt;"",1,0))</f>
        <v>#REF!</v>
      </c>
      <c r="AS55" s="213" t="e">
        <f>IF('Crisis Indicator Data'!#REF!="No Data",1,IF(#REF!&lt;&gt;"",1,0))</f>
        <v>#REF!</v>
      </c>
      <c r="AT55" s="213" t="e">
        <f>IF('Crisis Indicator Data'!#REF!="No Data",1,IF(#REF!&lt;&gt;"",1,0))</f>
        <v>#REF!</v>
      </c>
      <c r="AU55" s="213" t="e">
        <f>IF('Crisis Indicator Data'!#REF!="No Data",1,IF(#REF!&lt;&gt;"",1,0))</f>
        <v>#REF!</v>
      </c>
      <c r="AV55" s="213" t="e">
        <f>IF('Crisis Indicator Data'!#REF!="No Data",1,IF(#REF!&lt;&gt;"",1,0))</f>
        <v>#REF!</v>
      </c>
      <c r="AW55" s="213" t="e">
        <f>IF('Crisis Indicator Data'!#REF!="No Data",1,IF(#REF!&lt;&gt;"",1,0))</f>
        <v>#REF!</v>
      </c>
      <c r="AX55" s="213" t="e">
        <f>IF('Crisis Indicator Data'!#REF!="No Data",1,IF(#REF!&lt;&gt;"",1,0))</f>
        <v>#REF!</v>
      </c>
      <c r="AY55" s="213" t="e">
        <f>IF('Crisis Indicator Data'!#REF!="No Data",1,IF(#REF!&lt;&gt;"",1,0))</f>
        <v>#REF!</v>
      </c>
      <c r="AZ55" s="213" t="e">
        <f>IF('Crisis Indicator Data'!#REF!="No Data",1,IF(#REF!&lt;&gt;"",1,0))</f>
        <v>#REF!</v>
      </c>
      <c r="BA55" t="e">
        <f t="shared" si="2"/>
        <v>#REF!</v>
      </c>
      <c r="BB55" s="22" t="e">
        <f t="shared" si="3"/>
        <v>#REF!</v>
      </c>
    </row>
    <row r="56" spans="1:54" x14ac:dyDescent="0.35">
      <c r="A56" t="s">
        <v>8306</v>
      </c>
      <c r="B56" s="213" t="e">
        <f>IF('Crisis Indicator Data'!#REF!="No Data",1,IF(#REF!&lt;&gt;"",1,0))</f>
        <v>#REF!</v>
      </c>
      <c r="C56" s="213" t="e">
        <f>IF('Crisis Indicator Data'!#REF!="No Data",1,IF(#REF!&lt;&gt;"",1,0))</f>
        <v>#REF!</v>
      </c>
      <c r="D56" s="213" t="e">
        <f>IF('Crisis Indicator Data'!#REF!="No Data",1,IF(#REF!&lt;&gt;"",1,0))</f>
        <v>#REF!</v>
      </c>
      <c r="E56" s="213" t="e">
        <f>IF('Crisis Indicator Data'!#REF!="No Data",1,IF(#REF!&lt;&gt;"",1,0))</f>
        <v>#REF!</v>
      </c>
      <c r="F56" s="213" t="e">
        <f>IF('Crisis Indicator Data'!#REF!="No Data",1,IF(#REF!&lt;&gt;"",1,0))</f>
        <v>#REF!</v>
      </c>
      <c r="G56" s="213" t="e">
        <f>IF('Crisis Indicator Data'!#REF!="No Data",1,IF(#REF!&lt;&gt;"",1,0))</f>
        <v>#REF!</v>
      </c>
      <c r="H56" s="213" t="e">
        <f>IF('Crisis Indicator Data'!#REF!="No Data",1,IF(#REF!&lt;&gt;"",1,0))</f>
        <v>#REF!</v>
      </c>
      <c r="I56" s="213" t="e">
        <f>IF('Crisis Indicator Data'!#REF!="No Data",1,IF(#REF!&lt;&gt;"",1,0))</f>
        <v>#REF!</v>
      </c>
      <c r="J56" s="213" t="e">
        <f>IF('Crisis Indicator Data'!#REF!="No Data",1,IF(#REF!&lt;&gt;"",1,0))</f>
        <v>#REF!</v>
      </c>
      <c r="K56" s="213" t="e">
        <f>IF('Crisis Indicator Data'!#REF!="No Data",1,IF(#REF!&lt;&gt;"",1,0))</f>
        <v>#REF!</v>
      </c>
      <c r="L56" s="213" t="e">
        <f>IF('Crisis Indicator Data'!#REF!="No Data",1,IF(#REF!&lt;&gt;"",1,0))</f>
        <v>#REF!</v>
      </c>
      <c r="M56" s="213" t="e">
        <f>IF('Crisis Indicator Data'!#REF!="No Data",1,IF(#REF!&lt;&gt;"",1,0))</f>
        <v>#REF!</v>
      </c>
      <c r="N56" s="213" t="e">
        <f>IF('Crisis Indicator Data'!#REF!="No Data",1,IF(#REF!&lt;&gt;"",1,0))</f>
        <v>#REF!</v>
      </c>
      <c r="O56" s="213" t="e">
        <f>IF('Crisis Indicator Data'!#REF!="No Data",1,IF(#REF!&lt;&gt;"",1,0))</f>
        <v>#REF!</v>
      </c>
      <c r="P56" s="213" t="e">
        <f>IF('Crisis Indicator Data'!#REF!="No Data",1,IF(#REF!&lt;&gt;"",1,0))</f>
        <v>#REF!</v>
      </c>
      <c r="Q56" s="213" t="e">
        <f>IF('Crisis Indicator Data'!#REF!="No Data",1,IF(#REF!&lt;&gt;"",1,0))</f>
        <v>#REF!</v>
      </c>
      <c r="R56" s="213" t="e">
        <f>IF('Crisis Indicator Data'!#REF!="No Data",1,IF(#REF!&lt;&gt;"",1,0))</f>
        <v>#REF!</v>
      </c>
      <c r="S56" s="213" t="e">
        <f>IF('Crisis Indicator Data'!#REF!="No Data",1,IF(#REF!&lt;&gt;"",1,0))</f>
        <v>#REF!</v>
      </c>
      <c r="T56" s="213" t="e">
        <f>IF('Crisis Indicator Data'!#REF!="No Data",1,IF(#REF!&lt;&gt;"",1,0))</f>
        <v>#REF!</v>
      </c>
      <c r="U56" s="213" t="e">
        <f>IF('Crisis Indicator Data'!#REF!="No Data",1,IF(#REF!&lt;&gt;"",1,0))</f>
        <v>#REF!</v>
      </c>
      <c r="V56" s="213" t="e">
        <f>IF('Crisis Indicator Data'!#REF!="No Data",1,IF(#REF!&lt;&gt;"",1,0))</f>
        <v>#REF!</v>
      </c>
      <c r="W56" s="213" t="e">
        <f>IF('Crisis Indicator Data'!#REF!="No Data",1,IF(#REF!&lt;&gt;"",1,0))</f>
        <v>#REF!</v>
      </c>
      <c r="X56" s="213" t="e">
        <f>IF('Crisis Indicator Data'!#REF!="No Data",1,IF(#REF!&lt;&gt;"",1,0))</f>
        <v>#REF!</v>
      </c>
      <c r="Y56" s="213" t="e">
        <f>IF('Crisis Indicator Data'!#REF!="No Data",1,IF(#REF!&lt;&gt;"",1,0))</f>
        <v>#REF!</v>
      </c>
      <c r="Z56" s="213" t="e">
        <f>IF('Crisis Indicator Data'!#REF!="No Data",1,IF(#REF!&lt;&gt;"",1,0))</f>
        <v>#REF!</v>
      </c>
      <c r="AA56" s="213" t="e">
        <f>IF('Crisis Indicator Data'!#REF!="No Data",1,IF(#REF!&lt;&gt;"",1,0))</f>
        <v>#REF!</v>
      </c>
      <c r="AB56" s="213" t="e">
        <f>IF('Crisis Indicator Data'!#REF!="No Data",1,IF(#REF!&lt;&gt;"",1,0))</f>
        <v>#REF!</v>
      </c>
      <c r="AC56" s="213" t="e">
        <f>IF('Crisis Indicator Data'!#REF!="No Data",1,IF(#REF!&lt;&gt;"",1,0))</f>
        <v>#REF!</v>
      </c>
      <c r="AD56" s="213" t="e">
        <f>IF('Crisis Indicator Data'!#REF!="No Data",1,IF(#REF!&lt;&gt;"",1,0))</f>
        <v>#REF!</v>
      </c>
      <c r="AE56" s="213" t="e">
        <f>IF('Crisis Indicator Data'!#REF!="No Data",1,IF(#REF!&lt;&gt;"",1,0))</f>
        <v>#REF!</v>
      </c>
      <c r="AF56" s="213" t="e">
        <f>IF('Crisis Indicator Data'!#REF!="No Data",1,IF(#REF!&lt;&gt;"",1,0))</f>
        <v>#REF!</v>
      </c>
      <c r="AG56" s="213" t="e">
        <f>IF('Crisis Indicator Data'!#REF!="No Data",1,IF(#REF!&lt;&gt;"",1,0))</f>
        <v>#REF!</v>
      </c>
      <c r="AH56" s="213" t="e">
        <f>IF('Crisis Indicator Data'!#REF!="No Data",1,IF(#REF!&lt;&gt;"",1,0))</f>
        <v>#REF!</v>
      </c>
      <c r="AI56" s="213" t="e">
        <f>IF('Crisis Indicator Data'!#REF!="No Data",1,IF(#REF!&lt;&gt;"",1,0))</f>
        <v>#REF!</v>
      </c>
      <c r="AJ56" s="213" t="e">
        <f>IF('Crisis Indicator Data'!#REF!="No Data",1,IF(#REF!&lt;&gt;"",1,0))</f>
        <v>#REF!</v>
      </c>
      <c r="AK56" s="213" t="e">
        <f>IF('Crisis Indicator Data'!#REF!="No Data",1,IF(#REF!&lt;&gt;"",1,0))</f>
        <v>#REF!</v>
      </c>
      <c r="AL56" s="213" t="e">
        <f>IF('Crisis Indicator Data'!#REF!="No Data",1,IF(#REF!&lt;&gt;"",1,0))</f>
        <v>#REF!</v>
      </c>
      <c r="AM56" s="213" t="e">
        <f>IF('Crisis Indicator Data'!#REF!="No Data",1,IF(#REF!&lt;&gt;"",1,0))</f>
        <v>#REF!</v>
      </c>
      <c r="AN56" s="213" t="e">
        <f>IF('Crisis Indicator Data'!#REF!="No Data",1,IF(#REF!&lt;&gt;"",1,0))</f>
        <v>#REF!</v>
      </c>
      <c r="AO56" s="213" t="e">
        <f>IF('Crisis Indicator Data'!#REF!="No Data",1,IF(#REF!&lt;&gt;"",1,0))</f>
        <v>#REF!</v>
      </c>
      <c r="AP56" s="213" t="e">
        <f>IF('Crisis Indicator Data'!#REF!="No Data",1,IF(#REF!&lt;&gt;"",1,0))</f>
        <v>#REF!</v>
      </c>
      <c r="AQ56" s="213" t="e">
        <f>IF('Crisis Indicator Data'!#REF!="No Data",1,IF(#REF!&lt;&gt;"",1,0))</f>
        <v>#REF!</v>
      </c>
      <c r="AR56" s="213" t="e">
        <f>IF('Crisis Indicator Data'!#REF!="No Data",1,IF(#REF!&lt;&gt;"",1,0))</f>
        <v>#REF!</v>
      </c>
      <c r="AS56" s="213" t="e">
        <f>IF('Crisis Indicator Data'!#REF!="No Data",1,IF(#REF!&lt;&gt;"",1,0))</f>
        <v>#REF!</v>
      </c>
      <c r="AT56" s="213" t="e">
        <f>IF('Crisis Indicator Data'!#REF!="No Data",1,IF(#REF!&lt;&gt;"",1,0))</f>
        <v>#REF!</v>
      </c>
      <c r="AU56" s="213" t="e">
        <f>IF('Crisis Indicator Data'!#REF!="No Data",1,IF(#REF!&lt;&gt;"",1,0))</f>
        <v>#REF!</v>
      </c>
      <c r="AV56" s="213" t="e">
        <f>IF('Crisis Indicator Data'!#REF!="No Data",1,IF(#REF!&lt;&gt;"",1,0))</f>
        <v>#REF!</v>
      </c>
      <c r="AW56" s="213" t="e">
        <f>IF('Crisis Indicator Data'!#REF!="No Data",1,IF(#REF!&lt;&gt;"",1,0))</f>
        <v>#REF!</v>
      </c>
      <c r="AX56" s="213" t="e">
        <f>IF('Crisis Indicator Data'!#REF!="No Data",1,IF(#REF!&lt;&gt;"",1,0))</f>
        <v>#REF!</v>
      </c>
      <c r="AY56" s="213" t="e">
        <f>IF('Crisis Indicator Data'!#REF!="No Data",1,IF(#REF!&lt;&gt;"",1,0))</f>
        <v>#REF!</v>
      </c>
      <c r="AZ56" s="213" t="e">
        <f>IF('Crisis Indicator Data'!#REF!="No Data",1,IF(#REF!&lt;&gt;"",1,0))</f>
        <v>#REF!</v>
      </c>
      <c r="BA56" t="e">
        <f t="shared" si="2"/>
        <v>#REF!</v>
      </c>
      <c r="BB56" s="22" t="e">
        <f t="shared" si="3"/>
        <v>#REF!</v>
      </c>
    </row>
    <row r="57" spans="1:54" x14ac:dyDescent="0.35">
      <c r="A57" t="s">
        <v>8307</v>
      </c>
      <c r="B57" s="213" t="e">
        <f>IF('Crisis Indicator Data'!#REF!="No Data",1,IF(#REF!&lt;&gt;"",1,0))</f>
        <v>#REF!</v>
      </c>
      <c r="C57" s="213" t="e">
        <f>IF('Crisis Indicator Data'!#REF!="No Data",1,IF(#REF!&lt;&gt;"",1,0))</f>
        <v>#REF!</v>
      </c>
      <c r="D57" s="213" t="e">
        <f>IF('Crisis Indicator Data'!#REF!="No Data",1,IF(#REF!&lt;&gt;"",1,0))</f>
        <v>#REF!</v>
      </c>
      <c r="E57" s="213" t="e">
        <f>IF('Crisis Indicator Data'!#REF!="No Data",1,IF(#REF!&lt;&gt;"",1,0))</f>
        <v>#REF!</v>
      </c>
      <c r="F57" s="213" t="e">
        <f>IF('Crisis Indicator Data'!#REF!="No Data",1,IF(#REF!&lt;&gt;"",1,0))</f>
        <v>#REF!</v>
      </c>
      <c r="G57" s="213" t="e">
        <f>IF('Crisis Indicator Data'!#REF!="No Data",1,IF(#REF!&lt;&gt;"",1,0))</f>
        <v>#REF!</v>
      </c>
      <c r="H57" s="213" t="e">
        <f>IF('Crisis Indicator Data'!#REF!="No Data",1,IF(#REF!&lt;&gt;"",1,0))</f>
        <v>#REF!</v>
      </c>
      <c r="I57" s="213" t="e">
        <f>IF('Crisis Indicator Data'!#REF!="No Data",1,IF(#REF!&lt;&gt;"",1,0))</f>
        <v>#REF!</v>
      </c>
      <c r="J57" s="213" t="e">
        <f>IF('Crisis Indicator Data'!#REF!="No Data",1,IF(#REF!&lt;&gt;"",1,0))</f>
        <v>#REF!</v>
      </c>
      <c r="K57" s="213" t="e">
        <f>IF('Crisis Indicator Data'!#REF!="No Data",1,IF(#REF!&lt;&gt;"",1,0))</f>
        <v>#REF!</v>
      </c>
      <c r="L57" s="213" t="e">
        <f>IF('Crisis Indicator Data'!#REF!="No Data",1,IF(#REF!&lt;&gt;"",1,0))</f>
        <v>#REF!</v>
      </c>
      <c r="M57" s="213" t="e">
        <f>IF('Crisis Indicator Data'!#REF!="No Data",1,IF(#REF!&lt;&gt;"",1,0))</f>
        <v>#REF!</v>
      </c>
      <c r="N57" s="213" t="e">
        <f>IF('Crisis Indicator Data'!#REF!="No Data",1,IF(#REF!&lt;&gt;"",1,0))</f>
        <v>#REF!</v>
      </c>
      <c r="O57" s="213" t="e">
        <f>IF('Crisis Indicator Data'!#REF!="No Data",1,IF(#REF!&lt;&gt;"",1,0))</f>
        <v>#REF!</v>
      </c>
      <c r="P57" s="213" t="e">
        <f>IF('Crisis Indicator Data'!#REF!="No Data",1,IF(#REF!&lt;&gt;"",1,0))</f>
        <v>#REF!</v>
      </c>
      <c r="Q57" s="213" t="e">
        <f>IF('Crisis Indicator Data'!#REF!="No Data",1,IF(#REF!&lt;&gt;"",1,0))</f>
        <v>#REF!</v>
      </c>
      <c r="R57" s="213" t="e">
        <f>IF('Crisis Indicator Data'!#REF!="No Data",1,IF(#REF!&lt;&gt;"",1,0))</f>
        <v>#REF!</v>
      </c>
      <c r="S57" s="213" t="e">
        <f>IF('Crisis Indicator Data'!#REF!="No Data",1,IF(#REF!&lt;&gt;"",1,0))</f>
        <v>#REF!</v>
      </c>
      <c r="T57" s="213" t="e">
        <f>IF('Crisis Indicator Data'!#REF!="No Data",1,IF(#REF!&lt;&gt;"",1,0))</f>
        <v>#REF!</v>
      </c>
      <c r="U57" s="213" t="e">
        <f>IF('Crisis Indicator Data'!#REF!="No Data",1,IF(#REF!&lt;&gt;"",1,0))</f>
        <v>#REF!</v>
      </c>
      <c r="V57" s="213" t="e">
        <f>IF('Crisis Indicator Data'!#REF!="No Data",1,IF(#REF!&lt;&gt;"",1,0))</f>
        <v>#REF!</v>
      </c>
      <c r="W57" s="213" t="e">
        <f>IF('Crisis Indicator Data'!#REF!="No Data",1,IF(#REF!&lt;&gt;"",1,0))</f>
        <v>#REF!</v>
      </c>
      <c r="X57" s="213" t="e">
        <f>IF('Crisis Indicator Data'!#REF!="No Data",1,IF(#REF!&lt;&gt;"",1,0))</f>
        <v>#REF!</v>
      </c>
      <c r="Y57" s="213" t="e">
        <f>IF('Crisis Indicator Data'!#REF!="No Data",1,IF(#REF!&lt;&gt;"",1,0))</f>
        <v>#REF!</v>
      </c>
      <c r="Z57" s="213" t="e">
        <f>IF('Crisis Indicator Data'!#REF!="No Data",1,IF(#REF!&lt;&gt;"",1,0))</f>
        <v>#REF!</v>
      </c>
      <c r="AA57" s="213" t="e">
        <f>IF('Crisis Indicator Data'!#REF!="No Data",1,IF(#REF!&lt;&gt;"",1,0))</f>
        <v>#REF!</v>
      </c>
      <c r="AB57" s="213" t="e">
        <f>IF('Crisis Indicator Data'!#REF!="No Data",1,IF(#REF!&lt;&gt;"",1,0))</f>
        <v>#REF!</v>
      </c>
      <c r="AC57" s="213" t="e">
        <f>IF('Crisis Indicator Data'!#REF!="No Data",1,IF(#REF!&lt;&gt;"",1,0))</f>
        <v>#REF!</v>
      </c>
      <c r="AD57" s="213" t="e">
        <f>IF('Crisis Indicator Data'!#REF!="No Data",1,IF(#REF!&lt;&gt;"",1,0))</f>
        <v>#REF!</v>
      </c>
      <c r="AE57" s="213" t="e">
        <f>IF('Crisis Indicator Data'!#REF!="No Data",1,IF(#REF!&lt;&gt;"",1,0))</f>
        <v>#REF!</v>
      </c>
      <c r="AF57" s="213" t="e">
        <f>IF('Crisis Indicator Data'!#REF!="No Data",1,IF(#REF!&lt;&gt;"",1,0))</f>
        <v>#REF!</v>
      </c>
      <c r="AG57" s="213" t="e">
        <f>IF('Crisis Indicator Data'!#REF!="No Data",1,IF(#REF!&lt;&gt;"",1,0))</f>
        <v>#REF!</v>
      </c>
      <c r="AH57" s="213" t="e">
        <f>IF('Crisis Indicator Data'!#REF!="No Data",1,IF(#REF!&lt;&gt;"",1,0))</f>
        <v>#REF!</v>
      </c>
      <c r="AI57" s="213" t="e">
        <f>IF('Crisis Indicator Data'!#REF!="No Data",1,IF(#REF!&lt;&gt;"",1,0))</f>
        <v>#REF!</v>
      </c>
      <c r="AJ57" s="213" t="e">
        <f>IF('Crisis Indicator Data'!#REF!="No Data",1,IF(#REF!&lt;&gt;"",1,0))</f>
        <v>#REF!</v>
      </c>
      <c r="AK57" s="213" t="e">
        <f>IF('Crisis Indicator Data'!#REF!="No Data",1,IF(#REF!&lt;&gt;"",1,0))</f>
        <v>#REF!</v>
      </c>
      <c r="AL57" s="213" t="e">
        <f>IF('Crisis Indicator Data'!#REF!="No Data",1,IF(#REF!&lt;&gt;"",1,0))</f>
        <v>#REF!</v>
      </c>
      <c r="AM57" s="213" t="e">
        <f>IF('Crisis Indicator Data'!#REF!="No Data",1,IF(#REF!&lt;&gt;"",1,0))</f>
        <v>#REF!</v>
      </c>
      <c r="AN57" s="213" t="e">
        <f>IF('Crisis Indicator Data'!#REF!="No Data",1,IF(#REF!&lt;&gt;"",1,0))</f>
        <v>#REF!</v>
      </c>
      <c r="AO57" s="213" t="e">
        <f>IF('Crisis Indicator Data'!#REF!="No Data",1,IF(#REF!&lt;&gt;"",1,0))</f>
        <v>#REF!</v>
      </c>
      <c r="AP57" s="213" t="e">
        <f>IF('Crisis Indicator Data'!#REF!="No Data",1,IF(#REF!&lt;&gt;"",1,0))</f>
        <v>#REF!</v>
      </c>
      <c r="AQ57" s="213" t="e">
        <f>IF('Crisis Indicator Data'!#REF!="No Data",1,IF(#REF!&lt;&gt;"",1,0))</f>
        <v>#REF!</v>
      </c>
      <c r="AR57" s="213" t="e">
        <f>IF('Crisis Indicator Data'!#REF!="No Data",1,IF(#REF!&lt;&gt;"",1,0))</f>
        <v>#REF!</v>
      </c>
      <c r="AS57" s="213" t="e">
        <f>IF('Crisis Indicator Data'!#REF!="No Data",1,IF(#REF!&lt;&gt;"",1,0))</f>
        <v>#REF!</v>
      </c>
      <c r="AT57" s="213" t="e">
        <f>IF('Crisis Indicator Data'!#REF!="No Data",1,IF(#REF!&lt;&gt;"",1,0))</f>
        <v>#REF!</v>
      </c>
      <c r="AU57" s="213" t="e">
        <f>IF('Crisis Indicator Data'!#REF!="No Data",1,IF(#REF!&lt;&gt;"",1,0))</f>
        <v>#REF!</v>
      </c>
      <c r="AV57" s="213" t="e">
        <f>IF('Crisis Indicator Data'!#REF!="No Data",1,IF(#REF!&lt;&gt;"",1,0))</f>
        <v>#REF!</v>
      </c>
      <c r="AW57" s="213" t="e">
        <f>IF('Crisis Indicator Data'!#REF!="No Data",1,IF(#REF!&lt;&gt;"",1,0))</f>
        <v>#REF!</v>
      </c>
      <c r="AX57" s="213" t="e">
        <f>IF('Crisis Indicator Data'!#REF!="No Data",1,IF(#REF!&lt;&gt;"",1,0))</f>
        <v>#REF!</v>
      </c>
      <c r="AY57" s="213" t="e">
        <f>IF('Crisis Indicator Data'!#REF!="No Data",1,IF(#REF!&lt;&gt;"",1,0))</f>
        <v>#REF!</v>
      </c>
      <c r="AZ57" s="213" t="e">
        <f>IF('Crisis Indicator Data'!#REF!="No Data",1,IF(#REF!&lt;&gt;"",1,0))</f>
        <v>#REF!</v>
      </c>
      <c r="BA57" t="e">
        <f t="shared" si="2"/>
        <v>#REF!</v>
      </c>
      <c r="BB57" s="22" t="e">
        <f t="shared" si="3"/>
        <v>#REF!</v>
      </c>
    </row>
    <row r="58" spans="1:54" x14ac:dyDescent="0.35">
      <c r="A58" t="s">
        <v>8311</v>
      </c>
      <c r="B58" s="213" t="e">
        <f>IF('Crisis Indicator Data'!#REF!="No Data",1,IF(#REF!&lt;&gt;"",1,0))</f>
        <v>#REF!</v>
      </c>
      <c r="C58" s="213" t="e">
        <f>IF('Crisis Indicator Data'!#REF!="No Data",1,IF(#REF!&lt;&gt;"",1,0))</f>
        <v>#REF!</v>
      </c>
      <c r="D58" s="213" t="e">
        <f>IF('Crisis Indicator Data'!#REF!="No Data",1,IF(#REF!&lt;&gt;"",1,0))</f>
        <v>#REF!</v>
      </c>
      <c r="E58" s="213" t="e">
        <f>IF('Crisis Indicator Data'!#REF!="No Data",1,IF(#REF!&lt;&gt;"",1,0))</f>
        <v>#REF!</v>
      </c>
      <c r="F58" s="213" t="e">
        <f>IF('Crisis Indicator Data'!#REF!="No Data",1,IF(#REF!&lt;&gt;"",1,0))</f>
        <v>#REF!</v>
      </c>
      <c r="G58" s="213" t="e">
        <f>IF('Crisis Indicator Data'!#REF!="No Data",1,IF(#REF!&lt;&gt;"",1,0))</f>
        <v>#REF!</v>
      </c>
      <c r="H58" s="213" t="e">
        <f>IF('Crisis Indicator Data'!#REF!="No Data",1,IF(#REF!&lt;&gt;"",1,0))</f>
        <v>#REF!</v>
      </c>
      <c r="I58" s="213" t="e">
        <f>IF('Crisis Indicator Data'!#REF!="No Data",1,IF(#REF!&lt;&gt;"",1,0))</f>
        <v>#REF!</v>
      </c>
      <c r="J58" s="213" t="e">
        <f>IF('Crisis Indicator Data'!#REF!="No Data",1,IF(#REF!&lt;&gt;"",1,0))</f>
        <v>#REF!</v>
      </c>
      <c r="K58" s="213" t="e">
        <f>IF('Crisis Indicator Data'!#REF!="No Data",1,IF(#REF!&lt;&gt;"",1,0))</f>
        <v>#REF!</v>
      </c>
      <c r="L58" s="213" t="e">
        <f>IF('Crisis Indicator Data'!#REF!="No Data",1,IF(#REF!&lt;&gt;"",1,0))</f>
        <v>#REF!</v>
      </c>
      <c r="M58" s="213" t="e">
        <f>IF('Crisis Indicator Data'!#REF!="No Data",1,IF(#REF!&lt;&gt;"",1,0))</f>
        <v>#REF!</v>
      </c>
      <c r="N58" s="213" t="e">
        <f>IF('Crisis Indicator Data'!#REF!="No Data",1,IF(#REF!&lt;&gt;"",1,0))</f>
        <v>#REF!</v>
      </c>
      <c r="O58" s="213" t="e">
        <f>IF('Crisis Indicator Data'!#REF!="No Data",1,IF(#REF!&lt;&gt;"",1,0))</f>
        <v>#REF!</v>
      </c>
      <c r="P58" s="213" t="e">
        <f>IF('Crisis Indicator Data'!#REF!="No Data",1,IF(#REF!&lt;&gt;"",1,0))</f>
        <v>#REF!</v>
      </c>
      <c r="Q58" s="213" t="e">
        <f>IF('Crisis Indicator Data'!#REF!="No Data",1,IF(#REF!&lt;&gt;"",1,0))</f>
        <v>#REF!</v>
      </c>
      <c r="R58" s="213" t="e">
        <f>IF('Crisis Indicator Data'!#REF!="No Data",1,IF(#REF!&lt;&gt;"",1,0))</f>
        <v>#REF!</v>
      </c>
      <c r="S58" s="213" t="e">
        <f>IF('Crisis Indicator Data'!#REF!="No Data",1,IF(#REF!&lt;&gt;"",1,0))</f>
        <v>#REF!</v>
      </c>
      <c r="T58" s="213" t="e">
        <f>IF('Crisis Indicator Data'!#REF!="No Data",1,IF(#REF!&lt;&gt;"",1,0))</f>
        <v>#REF!</v>
      </c>
      <c r="U58" s="213" t="e">
        <f>IF('Crisis Indicator Data'!#REF!="No Data",1,IF(#REF!&lt;&gt;"",1,0))</f>
        <v>#REF!</v>
      </c>
      <c r="V58" s="213" t="e">
        <f>IF('Crisis Indicator Data'!#REF!="No Data",1,IF(#REF!&lt;&gt;"",1,0))</f>
        <v>#REF!</v>
      </c>
      <c r="W58" s="213" t="e">
        <f>IF('Crisis Indicator Data'!#REF!="No Data",1,IF(#REF!&lt;&gt;"",1,0))</f>
        <v>#REF!</v>
      </c>
      <c r="X58" s="213" t="e">
        <f>IF('Crisis Indicator Data'!#REF!="No Data",1,IF(#REF!&lt;&gt;"",1,0))</f>
        <v>#REF!</v>
      </c>
      <c r="Y58" s="213" t="e">
        <f>IF('Crisis Indicator Data'!#REF!="No Data",1,IF(#REF!&lt;&gt;"",1,0))</f>
        <v>#REF!</v>
      </c>
      <c r="Z58" s="213" t="e">
        <f>IF('Crisis Indicator Data'!#REF!="No Data",1,IF(#REF!&lt;&gt;"",1,0))</f>
        <v>#REF!</v>
      </c>
      <c r="AA58" s="213" t="e">
        <f>IF('Crisis Indicator Data'!#REF!="No Data",1,IF(#REF!&lt;&gt;"",1,0))</f>
        <v>#REF!</v>
      </c>
      <c r="AB58" s="213" t="e">
        <f>IF('Crisis Indicator Data'!#REF!="No Data",1,IF(#REF!&lt;&gt;"",1,0))</f>
        <v>#REF!</v>
      </c>
      <c r="AC58" s="213" t="e">
        <f>IF('Crisis Indicator Data'!#REF!="No Data",1,IF(#REF!&lt;&gt;"",1,0))</f>
        <v>#REF!</v>
      </c>
      <c r="AD58" s="213" t="e">
        <f>IF('Crisis Indicator Data'!#REF!="No Data",1,IF(#REF!&lt;&gt;"",1,0))</f>
        <v>#REF!</v>
      </c>
      <c r="AE58" s="213" t="e">
        <f>IF('Crisis Indicator Data'!#REF!="No Data",1,IF(#REF!&lt;&gt;"",1,0))</f>
        <v>#REF!</v>
      </c>
      <c r="AF58" s="213" t="e">
        <f>IF('Crisis Indicator Data'!#REF!="No Data",1,IF(#REF!&lt;&gt;"",1,0))</f>
        <v>#REF!</v>
      </c>
      <c r="AG58" s="213" t="e">
        <f>IF('Crisis Indicator Data'!#REF!="No Data",1,IF(#REF!&lt;&gt;"",1,0))</f>
        <v>#REF!</v>
      </c>
      <c r="AH58" s="213" t="e">
        <f>IF('Crisis Indicator Data'!#REF!="No Data",1,IF(#REF!&lt;&gt;"",1,0))</f>
        <v>#REF!</v>
      </c>
      <c r="AI58" s="213" t="e">
        <f>IF('Crisis Indicator Data'!#REF!="No Data",1,IF(#REF!&lt;&gt;"",1,0))</f>
        <v>#REF!</v>
      </c>
      <c r="AJ58" s="213" t="e">
        <f>IF('Crisis Indicator Data'!#REF!="No Data",1,IF(#REF!&lt;&gt;"",1,0))</f>
        <v>#REF!</v>
      </c>
      <c r="AK58" s="213" t="e">
        <f>IF('Crisis Indicator Data'!#REF!="No Data",1,IF(#REF!&lt;&gt;"",1,0))</f>
        <v>#REF!</v>
      </c>
      <c r="AL58" s="213" t="e">
        <f>IF('Crisis Indicator Data'!#REF!="No Data",1,IF(#REF!&lt;&gt;"",1,0))</f>
        <v>#REF!</v>
      </c>
      <c r="AM58" s="213" t="e">
        <f>IF('Crisis Indicator Data'!#REF!="No Data",1,IF(#REF!&lt;&gt;"",1,0))</f>
        <v>#REF!</v>
      </c>
      <c r="AN58" s="213" t="e">
        <f>IF('Crisis Indicator Data'!#REF!="No Data",1,IF(#REF!&lt;&gt;"",1,0))</f>
        <v>#REF!</v>
      </c>
      <c r="AO58" s="213" t="e">
        <f>IF('Crisis Indicator Data'!#REF!="No Data",1,IF(#REF!&lt;&gt;"",1,0))</f>
        <v>#REF!</v>
      </c>
      <c r="AP58" s="213" t="e">
        <f>IF('Crisis Indicator Data'!#REF!="No Data",1,IF(#REF!&lt;&gt;"",1,0))</f>
        <v>#REF!</v>
      </c>
      <c r="AQ58" s="213" t="e">
        <f>IF('Crisis Indicator Data'!#REF!="No Data",1,IF(#REF!&lt;&gt;"",1,0))</f>
        <v>#REF!</v>
      </c>
      <c r="AR58" s="213" t="e">
        <f>IF('Crisis Indicator Data'!#REF!="No Data",1,IF(#REF!&lt;&gt;"",1,0))</f>
        <v>#REF!</v>
      </c>
      <c r="AS58" s="213" t="e">
        <f>IF('Crisis Indicator Data'!#REF!="No Data",1,IF(#REF!&lt;&gt;"",1,0))</f>
        <v>#REF!</v>
      </c>
      <c r="AT58" s="213" t="e">
        <f>IF('Crisis Indicator Data'!#REF!="No Data",1,IF(#REF!&lt;&gt;"",1,0))</f>
        <v>#REF!</v>
      </c>
      <c r="AU58" s="213" t="e">
        <f>IF('Crisis Indicator Data'!#REF!="No Data",1,IF(#REF!&lt;&gt;"",1,0))</f>
        <v>#REF!</v>
      </c>
      <c r="AV58" s="213" t="e">
        <f>IF('Crisis Indicator Data'!#REF!="No Data",1,IF(#REF!&lt;&gt;"",1,0))</f>
        <v>#REF!</v>
      </c>
      <c r="AW58" s="213" t="e">
        <f>IF('Crisis Indicator Data'!#REF!="No Data",1,IF(#REF!&lt;&gt;"",1,0))</f>
        <v>#REF!</v>
      </c>
      <c r="AX58" s="213" t="e">
        <f>IF('Crisis Indicator Data'!#REF!="No Data",1,IF(#REF!&lt;&gt;"",1,0))</f>
        <v>#REF!</v>
      </c>
      <c r="AY58" s="213" t="e">
        <f>IF('Crisis Indicator Data'!#REF!="No Data",1,IF(#REF!&lt;&gt;"",1,0))</f>
        <v>#REF!</v>
      </c>
      <c r="AZ58" s="213" t="e">
        <f>IF('Crisis Indicator Data'!#REF!="No Data",1,IF(#REF!&lt;&gt;"",1,0))</f>
        <v>#REF!</v>
      </c>
      <c r="BA58" t="e">
        <f t="shared" si="2"/>
        <v>#REF!</v>
      </c>
      <c r="BB58" s="22" t="e">
        <f t="shared" si="3"/>
        <v>#REF!</v>
      </c>
    </row>
    <row r="59" spans="1:54" x14ac:dyDescent="0.35">
      <c r="A59" t="s">
        <v>8309</v>
      </c>
      <c r="B59" s="213" t="e">
        <f>IF('Crisis Indicator Data'!#REF!="No Data",1,IF(#REF!&lt;&gt;"",1,0))</f>
        <v>#REF!</v>
      </c>
      <c r="C59" s="213" t="e">
        <f>IF('Crisis Indicator Data'!#REF!="No Data",1,IF(#REF!&lt;&gt;"",1,0))</f>
        <v>#REF!</v>
      </c>
      <c r="D59" s="213" t="e">
        <f>IF('Crisis Indicator Data'!#REF!="No Data",1,IF(#REF!&lt;&gt;"",1,0))</f>
        <v>#REF!</v>
      </c>
      <c r="E59" s="213" t="e">
        <f>IF('Crisis Indicator Data'!#REF!="No Data",1,IF(#REF!&lt;&gt;"",1,0))</f>
        <v>#REF!</v>
      </c>
      <c r="F59" s="213" t="e">
        <f>IF('Crisis Indicator Data'!#REF!="No Data",1,IF(#REF!&lt;&gt;"",1,0))</f>
        <v>#REF!</v>
      </c>
      <c r="G59" s="213" t="e">
        <f>IF('Crisis Indicator Data'!#REF!="No Data",1,IF(#REF!&lt;&gt;"",1,0))</f>
        <v>#REF!</v>
      </c>
      <c r="H59" s="213" t="e">
        <f>IF('Crisis Indicator Data'!#REF!="No Data",1,IF(#REF!&lt;&gt;"",1,0))</f>
        <v>#REF!</v>
      </c>
      <c r="I59" s="213" t="e">
        <f>IF('Crisis Indicator Data'!#REF!="No Data",1,IF(#REF!&lt;&gt;"",1,0))</f>
        <v>#REF!</v>
      </c>
      <c r="J59" s="213" t="e">
        <f>IF('Crisis Indicator Data'!#REF!="No Data",1,IF(#REF!&lt;&gt;"",1,0))</f>
        <v>#REF!</v>
      </c>
      <c r="K59" s="213" t="e">
        <f>IF('Crisis Indicator Data'!#REF!="No Data",1,IF(#REF!&lt;&gt;"",1,0))</f>
        <v>#REF!</v>
      </c>
      <c r="L59" s="213" t="e">
        <f>IF('Crisis Indicator Data'!#REF!="No Data",1,IF(#REF!&lt;&gt;"",1,0))</f>
        <v>#REF!</v>
      </c>
      <c r="M59" s="213" t="e">
        <f>IF('Crisis Indicator Data'!#REF!="No Data",1,IF(#REF!&lt;&gt;"",1,0))</f>
        <v>#REF!</v>
      </c>
      <c r="N59" s="213" t="e">
        <f>IF('Crisis Indicator Data'!#REF!="No Data",1,IF(#REF!&lt;&gt;"",1,0))</f>
        <v>#REF!</v>
      </c>
      <c r="O59" s="213" t="e">
        <f>IF('Crisis Indicator Data'!#REF!="No Data",1,IF(#REF!&lt;&gt;"",1,0))</f>
        <v>#REF!</v>
      </c>
      <c r="P59" s="213" t="e">
        <f>IF('Crisis Indicator Data'!#REF!="No Data",1,IF(#REF!&lt;&gt;"",1,0))</f>
        <v>#REF!</v>
      </c>
      <c r="Q59" s="213" t="e">
        <f>IF('Crisis Indicator Data'!#REF!="No Data",1,IF(#REF!&lt;&gt;"",1,0))</f>
        <v>#REF!</v>
      </c>
      <c r="R59" s="213" t="e">
        <f>IF('Crisis Indicator Data'!#REF!="No Data",1,IF(#REF!&lt;&gt;"",1,0))</f>
        <v>#REF!</v>
      </c>
      <c r="S59" s="213" t="e">
        <f>IF('Crisis Indicator Data'!#REF!="No Data",1,IF(#REF!&lt;&gt;"",1,0))</f>
        <v>#REF!</v>
      </c>
      <c r="T59" s="213" t="e">
        <f>IF('Crisis Indicator Data'!#REF!="No Data",1,IF(#REF!&lt;&gt;"",1,0))</f>
        <v>#REF!</v>
      </c>
      <c r="U59" s="213" t="e">
        <f>IF('Crisis Indicator Data'!#REF!="No Data",1,IF(#REF!&lt;&gt;"",1,0))</f>
        <v>#REF!</v>
      </c>
      <c r="V59" s="213" t="e">
        <f>IF('Crisis Indicator Data'!#REF!="No Data",1,IF(#REF!&lt;&gt;"",1,0))</f>
        <v>#REF!</v>
      </c>
      <c r="W59" s="213" t="e">
        <f>IF('Crisis Indicator Data'!#REF!="No Data",1,IF(#REF!&lt;&gt;"",1,0))</f>
        <v>#REF!</v>
      </c>
      <c r="X59" s="213" t="e">
        <f>IF('Crisis Indicator Data'!#REF!="No Data",1,IF(#REF!&lt;&gt;"",1,0))</f>
        <v>#REF!</v>
      </c>
      <c r="Y59" s="213" t="e">
        <f>IF('Crisis Indicator Data'!#REF!="No Data",1,IF(#REF!&lt;&gt;"",1,0))</f>
        <v>#REF!</v>
      </c>
      <c r="Z59" s="213" t="e">
        <f>IF('Crisis Indicator Data'!#REF!="No Data",1,IF(#REF!&lt;&gt;"",1,0))</f>
        <v>#REF!</v>
      </c>
      <c r="AA59" s="213" t="e">
        <f>IF('Crisis Indicator Data'!#REF!="No Data",1,IF(#REF!&lt;&gt;"",1,0))</f>
        <v>#REF!</v>
      </c>
      <c r="AB59" s="213" t="e">
        <f>IF('Crisis Indicator Data'!#REF!="No Data",1,IF(#REF!&lt;&gt;"",1,0))</f>
        <v>#REF!</v>
      </c>
      <c r="AC59" s="213" t="e">
        <f>IF('Crisis Indicator Data'!#REF!="No Data",1,IF(#REF!&lt;&gt;"",1,0))</f>
        <v>#REF!</v>
      </c>
      <c r="AD59" s="213" t="e">
        <f>IF('Crisis Indicator Data'!#REF!="No Data",1,IF(#REF!&lt;&gt;"",1,0))</f>
        <v>#REF!</v>
      </c>
      <c r="AE59" s="213" t="e">
        <f>IF('Crisis Indicator Data'!#REF!="No Data",1,IF(#REF!&lt;&gt;"",1,0))</f>
        <v>#REF!</v>
      </c>
      <c r="AF59" s="213" t="e">
        <f>IF('Crisis Indicator Data'!#REF!="No Data",1,IF(#REF!&lt;&gt;"",1,0))</f>
        <v>#REF!</v>
      </c>
      <c r="AG59" s="213" t="e">
        <f>IF('Crisis Indicator Data'!#REF!="No Data",1,IF(#REF!&lt;&gt;"",1,0))</f>
        <v>#REF!</v>
      </c>
      <c r="AH59" s="213" t="e">
        <f>IF('Crisis Indicator Data'!#REF!="No Data",1,IF(#REF!&lt;&gt;"",1,0))</f>
        <v>#REF!</v>
      </c>
      <c r="AI59" s="213" t="e">
        <f>IF('Crisis Indicator Data'!#REF!="No Data",1,IF(#REF!&lt;&gt;"",1,0))</f>
        <v>#REF!</v>
      </c>
      <c r="AJ59" s="213" t="e">
        <f>IF('Crisis Indicator Data'!#REF!="No Data",1,IF(#REF!&lt;&gt;"",1,0))</f>
        <v>#REF!</v>
      </c>
      <c r="AK59" s="213" t="e">
        <f>IF('Crisis Indicator Data'!#REF!="No Data",1,IF(#REF!&lt;&gt;"",1,0))</f>
        <v>#REF!</v>
      </c>
      <c r="AL59" s="213" t="e">
        <f>IF('Crisis Indicator Data'!#REF!="No Data",1,IF(#REF!&lt;&gt;"",1,0))</f>
        <v>#REF!</v>
      </c>
      <c r="AM59" s="213" t="e">
        <f>IF('Crisis Indicator Data'!#REF!="No Data",1,IF(#REF!&lt;&gt;"",1,0))</f>
        <v>#REF!</v>
      </c>
      <c r="AN59" s="213" t="e">
        <f>IF('Crisis Indicator Data'!#REF!="No Data",1,IF(#REF!&lt;&gt;"",1,0))</f>
        <v>#REF!</v>
      </c>
      <c r="AO59" s="213" t="e">
        <f>IF('Crisis Indicator Data'!#REF!="No Data",1,IF(#REF!&lt;&gt;"",1,0))</f>
        <v>#REF!</v>
      </c>
      <c r="AP59" s="213" t="e">
        <f>IF('Crisis Indicator Data'!#REF!="No Data",1,IF(#REF!&lt;&gt;"",1,0))</f>
        <v>#REF!</v>
      </c>
      <c r="AQ59" s="213" t="e">
        <f>IF('Crisis Indicator Data'!#REF!="No Data",1,IF(#REF!&lt;&gt;"",1,0))</f>
        <v>#REF!</v>
      </c>
      <c r="AR59" s="213" t="e">
        <f>IF('Crisis Indicator Data'!#REF!="No Data",1,IF(#REF!&lt;&gt;"",1,0))</f>
        <v>#REF!</v>
      </c>
      <c r="AS59" s="213" t="e">
        <f>IF('Crisis Indicator Data'!#REF!="No Data",1,IF(#REF!&lt;&gt;"",1,0))</f>
        <v>#REF!</v>
      </c>
      <c r="AT59" s="213" t="e">
        <f>IF('Crisis Indicator Data'!#REF!="No Data",1,IF(#REF!&lt;&gt;"",1,0))</f>
        <v>#REF!</v>
      </c>
      <c r="AU59" s="213" t="e">
        <f>IF('Crisis Indicator Data'!#REF!="No Data",1,IF(#REF!&lt;&gt;"",1,0))</f>
        <v>#REF!</v>
      </c>
      <c r="AV59" s="213" t="e">
        <f>IF('Crisis Indicator Data'!#REF!="No Data",1,IF(#REF!&lt;&gt;"",1,0))</f>
        <v>#REF!</v>
      </c>
      <c r="AW59" s="213" t="e">
        <f>IF('Crisis Indicator Data'!#REF!="No Data",1,IF(#REF!&lt;&gt;"",1,0))</f>
        <v>#REF!</v>
      </c>
      <c r="AX59" s="213" t="e">
        <f>IF('Crisis Indicator Data'!#REF!="No Data",1,IF(#REF!&lt;&gt;"",1,0))</f>
        <v>#REF!</v>
      </c>
      <c r="AY59" s="213" t="e">
        <f>IF('Crisis Indicator Data'!#REF!="No Data",1,IF(#REF!&lt;&gt;"",1,0))</f>
        <v>#REF!</v>
      </c>
      <c r="AZ59" s="213" t="e">
        <f>IF('Crisis Indicator Data'!#REF!="No Data",1,IF(#REF!&lt;&gt;"",1,0))</f>
        <v>#REF!</v>
      </c>
      <c r="BA59" t="e">
        <f t="shared" si="2"/>
        <v>#REF!</v>
      </c>
      <c r="BB59" s="22" t="e">
        <f t="shared" si="3"/>
        <v>#REF!</v>
      </c>
    </row>
    <row r="60" spans="1:54" x14ac:dyDescent="0.35">
      <c r="A60" t="s">
        <v>8313</v>
      </c>
      <c r="B60" s="213" t="e">
        <f>IF('Crisis Indicator Data'!#REF!="No Data",1,IF(#REF!&lt;&gt;"",1,0))</f>
        <v>#REF!</v>
      </c>
      <c r="C60" s="213" t="e">
        <f>IF('Crisis Indicator Data'!#REF!="No Data",1,IF(#REF!&lt;&gt;"",1,0))</f>
        <v>#REF!</v>
      </c>
      <c r="D60" s="213" t="e">
        <f>IF('Crisis Indicator Data'!#REF!="No Data",1,IF(#REF!&lt;&gt;"",1,0))</f>
        <v>#REF!</v>
      </c>
      <c r="E60" s="213" t="e">
        <f>IF('Crisis Indicator Data'!#REF!="No Data",1,IF(#REF!&lt;&gt;"",1,0))</f>
        <v>#REF!</v>
      </c>
      <c r="F60" s="213" t="e">
        <f>IF('Crisis Indicator Data'!#REF!="No Data",1,IF(#REF!&lt;&gt;"",1,0))</f>
        <v>#REF!</v>
      </c>
      <c r="G60" s="213" t="e">
        <f>IF('Crisis Indicator Data'!#REF!="No Data",1,IF(#REF!&lt;&gt;"",1,0))</f>
        <v>#REF!</v>
      </c>
      <c r="H60" s="213" t="e">
        <f>IF('Crisis Indicator Data'!#REF!="No Data",1,IF(#REF!&lt;&gt;"",1,0))</f>
        <v>#REF!</v>
      </c>
      <c r="I60" s="213" t="e">
        <f>IF('Crisis Indicator Data'!#REF!="No Data",1,IF(#REF!&lt;&gt;"",1,0))</f>
        <v>#REF!</v>
      </c>
      <c r="J60" s="213" t="e">
        <f>IF('Crisis Indicator Data'!#REF!="No Data",1,IF(#REF!&lt;&gt;"",1,0))</f>
        <v>#REF!</v>
      </c>
      <c r="K60" s="213" t="e">
        <f>IF('Crisis Indicator Data'!#REF!="No Data",1,IF(#REF!&lt;&gt;"",1,0))</f>
        <v>#REF!</v>
      </c>
      <c r="L60" s="213" t="e">
        <f>IF('Crisis Indicator Data'!#REF!="No Data",1,IF(#REF!&lt;&gt;"",1,0))</f>
        <v>#REF!</v>
      </c>
      <c r="M60" s="213" t="e">
        <f>IF('Crisis Indicator Data'!#REF!="No Data",1,IF(#REF!&lt;&gt;"",1,0))</f>
        <v>#REF!</v>
      </c>
      <c r="N60" s="213" t="e">
        <f>IF('Crisis Indicator Data'!#REF!="No Data",1,IF(#REF!&lt;&gt;"",1,0))</f>
        <v>#REF!</v>
      </c>
      <c r="O60" s="213" t="e">
        <f>IF('Crisis Indicator Data'!#REF!="No Data",1,IF(#REF!&lt;&gt;"",1,0))</f>
        <v>#REF!</v>
      </c>
      <c r="P60" s="213" t="e">
        <f>IF('Crisis Indicator Data'!#REF!="No Data",1,IF(#REF!&lt;&gt;"",1,0))</f>
        <v>#REF!</v>
      </c>
      <c r="Q60" s="213" t="e">
        <f>IF('Crisis Indicator Data'!#REF!="No Data",1,IF(#REF!&lt;&gt;"",1,0))</f>
        <v>#REF!</v>
      </c>
      <c r="R60" s="213" t="e">
        <f>IF('Crisis Indicator Data'!#REF!="No Data",1,IF(#REF!&lt;&gt;"",1,0))</f>
        <v>#REF!</v>
      </c>
      <c r="S60" s="213" t="e">
        <f>IF('Crisis Indicator Data'!#REF!="No Data",1,IF(#REF!&lt;&gt;"",1,0))</f>
        <v>#REF!</v>
      </c>
      <c r="T60" s="213" t="e">
        <f>IF('Crisis Indicator Data'!#REF!="No Data",1,IF(#REF!&lt;&gt;"",1,0))</f>
        <v>#REF!</v>
      </c>
      <c r="U60" s="213" t="e">
        <f>IF('Crisis Indicator Data'!#REF!="No Data",1,IF(#REF!&lt;&gt;"",1,0))</f>
        <v>#REF!</v>
      </c>
      <c r="V60" s="213" t="e">
        <f>IF('Crisis Indicator Data'!#REF!="No Data",1,IF(#REF!&lt;&gt;"",1,0))</f>
        <v>#REF!</v>
      </c>
      <c r="W60" s="213" t="e">
        <f>IF('Crisis Indicator Data'!#REF!="No Data",1,IF(#REF!&lt;&gt;"",1,0))</f>
        <v>#REF!</v>
      </c>
      <c r="X60" s="213" t="e">
        <f>IF('Crisis Indicator Data'!#REF!="No Data",1,IF(#REF!&lt;&gt;"",1,0))</f>
        <v>#REF!</v>
      </c>
      <c r="Y60" s="213" t="e">
        <f>IF('Crisis Indicator Data'!#REF!="No Data",1,IF(#REF!&lt;&gt;"",1,0))</f>
        <v>#REF!</v>
      </c>
      <c r="Z60" s="213" t="e">
        <f>IF('Crisis Indicator Data'!#REF!="No Data",1,IF(#REF!&lt;&gt;"",1,0))</f>
        <v>#REF!</v>
      </c>
      <c r="AA60" s="213" t="e">
        <f>IF('Crisis Indicator Data'!#REF!="No Data",1,IF(#REF!&lt;&gt;"",1,0))</f>
        <v>#REF!</v>
      </c>
      <c r="AB60" s="213" t="e">
        <f>IF('Crisis Indicator Data'!#REF!="No Data",1,IF(#REF!&lt;&gt;"",1,0))</f>
        <v>#REF!</v>
      </c>
      <c r="AC60" s="213" t="e">
        <f>IF('Crisis Indicator Data'!#REF!="No Data",1,IF(#REF!&lt;&gt;"",1,0))</f>
        <v>#REF!</v>
      </c>
      <c r="AD60" s="213" t="e">
        <f>IF('Crisis Indicator Data'!#REF!="No Data",1,IF(#REF!&lt;&gt;"",1,0))</f>
        <v>#REF!</v>
      </c>
      <c r="AE60" s="213" t="e">
        <f>IF('Crisis Indicator Data'!#REF!="No Data",1,IF(#REF!&lt;&gt;"",1,0))</f>
        <v>#REF!</v>
      </c>
      <c r="AF60" s="213" t="e">
        <f>IF('Crisis Indicator Data'!#REF!="No Data",1,IF(#REF!&lt;&gt;"",1,0))</f>
        <v>#REF!</v>
      </c>
      <c r="AG60" s="213" t="e">
        <f>IF('Crisis Indicator Data'!#REF!="No Data",1,IF(#REF!&lt;&gt;"",1,0))</f>
        <v>#REF!</v>
      </c>
      <c r="AH60" s="213" t="e">
        <f>IF('Crisis Indicator Data'!#REF!="No Data",1,IF(#REF!&lt;&gt;"",1,0))</f>
        <v>#REF!</v>
      </c>
      <c r="AI60" s="213" t="e">
        <f>IF('Crisis Indicator Data'!#REF!="No Data",1,IF(#REF!&lt;&gt;"",1,0))</f>
        <v>#REF!</v>
      </c>
      <c r="AJ60" s="213" t="e">
        <f>IF('Crisis Indicator Data'!#REF!="No Data",1,IF(#REF!&lt;&gt;"",1,0))</f>
        <v>#REF!</v>
      </c>
      <c r="AK60" s="213" t="e">
        <f>IF('Crisis Indicator Data'!#REF!="No Data",1,IF(#REF!&lt;&gt;"",1,0))</f>
        <v>#REF!</v>
      </c>
      <c r="AL60" s="213" t="e">
        <f>IF('Crisis Indicator Data'!#REF!="No Data",1,IF(#REF!&lt;&gt;"",1,0))</f>
        <v>#REF!</v>
      </c>
      <c r="AM60" s="213" t="e">
        <f>IF('Crisis Indicator Data'!#REF!="No Data",1,IF(#REF!&lt;&gt;"",1,0))</f>
        <v>#REF!</v>
      </c>
      <c r="AN60" s="213" t="e">
        <f>IF('Crisis Indicator Data'!#REF!="No Data",1,IF(#REF!&lt;&gt;"",1,0))</f>
        <v>#REF!</v>
      </c>
      <c r="AO60" s="213" t="e">
        <f>IF('Crisis Indicator Data'!#REF!="No Data",1,IF(#REF!&lt;&gt;"",1,0))</f>
        <v>#REF!</v>
      </c>
      <c r="AP60" s="213" t="e">
        <f>IF('Crisis Indicator Data'!#REF!="No Data",1,IF(#REF!&lt;&gt;"",1,0))</f>
        <v>#REF!</v>
      </c>
      <c r="AQ60" s="213" t="e">
        <f>IF('Crisis Indicator Data'!#REF!="No Data",1,IF(#REF!&lt;&gt;"",1,0))</f>
        <v>#REF!</v>
      </c>
      <c r="AR60" s="213" t="e">
        <f>IF('Crisis Indicator Data'!#REF!="No Data",1,IF(#REF!&lt;&gt;"",1,0))</f>
        <v>#REF!</v>
      </c>
      <c r="AS60" s="213" t="e">
        <f>IF('Crisis Indicator Data'!#REF!="No Data",1,IF(#REF!&lt;&gt;"",1,0))</f>
        <v>#REF!</v>
      </c>
      <c r="AT60" s="213" t="e">
        <f>IF('Crisis Indicator Data'!#REF!="No Data",1,IF(#REF!&lt;&gt;"",1,0))</f>
        <v>#REF!</v>
      </c>
      <c r="AU60" s="213" t="e">
        <f>IF('Crisis Indicator Data'!#REF!="No Data",1,IF(#REF!&lt;&gt;"",1,0))</f>
        <v>#REF!</v>
      </c>
      <c r="AV60" s="213" t="e">
        <f>IF('Crisis Indicator Data'!#REF!="No Data",1,IF(#REF!&lt;&gt;"",1,0))</f>
        <v>#REF!</v>
      </c>
      <c r="AW60" s="213" t="e">
        <f>IF('Crisis Indicator Data'!#REF!="No Data",1,IF(#REF!&lt;&gt;"",1,0))</f>
        <v>#REF!</v>
      </c>
      <c r="AX60" s="213" t="e">
        <f>IF('Crisis Indicator Data'!#REF!="No Data",1,IF(#REF!&lt;&gt;"",1,0))</f>
        <v>#REF!</v>
      </c>
      <c r="AY60" s="213" t="e">
        <f>IF('Crisis Indicator Data'!#REF!="No Data",1,IF(#REF!&lt;&gt;"",1,0))</f>
        <v>#REF!</v>
      </c>
      <c r="AZ60" s="213" t="e">
        <f>IF('Crisis Indicator Data'!#REF!="No Data",1,IF(#REF!&lt;&gt;"",1,0))</f>
        <v>#REF!</v>
      </c>
      <c r="BA60" t="e">
        <f t="shared" si="2"/>
        <v>#REF!</v>
      </c>
      <c r="BB60" s="22" t="e">
        <f t="shared" si="3"/>
        <v>#REF!</v>
      </c>
    </row>
    <row r="61" spans="1:54" x14ac:dyDescent="0.35">
      <c r="A61" t="s">
        <v>8317</v>
      </c>
      <c r="B61" s="213" t="e">
        <f>IF('Crisis Indicator Data'!#REF!="No Data",1,IF(#REF!&lt;&gt;"",1,0))</f>
        <v>#REF!</v>
      </c>
      <c r="C61" s="213" t="e">
        <f>IF('Crisis Indicator Data'!#REF!="No Data",1,IF(#REF!&lt;&gt;"",1,0))</f>
        <v>#REF!</v>
      </c>
      <c r="D61" s="213" t="e">
        <f>IF('Crisis Indicator Data'!#REF!="No Data",1,IF(#REF!&lt;&gt;"",1,0))</f>
        <v>#REF!</v>
      </c>
      <c r="E61" s="213" t="e">
        <f>IF('Crisis Indicator Data'!#REF!="No Data",1,IF(#REF!&lt;&gt;"",1,0))</f>
        <v>#REF!</v>
      </c>
      <c r="F61" s="213" t="e">
        <f>IF('Crisis Indicator Data'!#REF!="No Data",1,IF(#REF!&lt;&gt;"",1,0))</f>
        <v>#REF!</v>
      </c>
      <c r="G61" s="213" t="e">
        <f>IF('Crisis Indicator Data'!#REF!="No Data",1,IF(#REF!&lt;&gt;"",1,0))</f>
        <v>#REF!</v>
      </c>
      <c r="H61" s="213" t="e">
        <f>IF('Crisis Indicator Data'!#REF!="No Data",1,IF(#REF!&lt;&gt;"",1,0))</f>
        <v>#REF!</v>
      </c>
      <c r="I61" s="213" t="e">
        <f>IF('Crisis Indicator Data'!#REF!="No Data",1,IF(#REF!&lt;&gt;"",1,0))</f>
        <v>#REF!</v>
      </c>
      <c r="J61" s="213" t="e">
        <f>IF('Crisis Indicator Data'!#REF!="No Data",1,IF(#REF!&lt;&gt;"",1,0))</f>
        <v>#REF!</v>
      </c>
      <c r="K61" s="213" t="e">
        <f>IF('Crisis Indicator Data'!#REF!="No Data",1,IF(#REF!&lt;&gt;"",1,0))</f>
        <v>#REF!</v>
      </c>
      <c r="L61" s="213" t="e">
        <f>IF('Crisis Indicator Data'!#REF!="No Data",1,IF(#REF!&lt;&gt;"",1,0))</f>
        <v>#REF!</v>
      </c>
      <c r="M61" s="213" t="e">
        <f>IF('Crisis Indicator Data'!#REF!="No Data",1,IF(#REF!&lt;&gt;"",1,0))</f>
        <v>#REF!</v>
      </c>
      <c r="N61" s="213" t="e">
        <f>IF('Crisis Indicator Data'!#REF!="No Data",1,IF(#REF!&lt;&gt;"",1,0))</f>
        <v>#REF!</v>
      </c>
      <c r="O61" s="213" t="e">
        <f>IF('Crisis Indicator Data'!#REF!="No Data",1,IF(#REF!&lt;&gt;"",1,0))</f>
        <v>#REF!</v>
      </c>
      <c r="P61" s="213" t="e">
        <f>IF('Crisis Indicator Data'!#REF!="No Data",1,IF(#REF!&lt;&gt;"",1,0))</f>
        <v>#REF!</v>
      </c>
      <c r="Q61" s="213" t="e">
        <f>IF('Crisis Indicator Data'!#REF!="No Data",1,IF(#REF!&lt;&gt;"",1,0))</f>
        <v>#REF!</v>
      </c>
      <c r="R61" s="213" t="e">
        <f>IF('Crisis Indicator Data'!#REF!="No Data",1,IF(#REF!&lt;&gt;"",1,0))</f>
        <v>#REF!</v>
      </c>
      <c r="S61" s="213" t="e">
        <f>IF('Crisis Indicator Data'!#REF!="No Data",1,IF(#REF!&lt;&gt;"",1,0))</f>
        <v>#REF!</v>
      </c>
      <c r="T61" s="213" t="e">
        <f>IF('Crisis Indicator Data'!#REF!="No Data",1,IF(#REF!&lt;&gt;"",1,0))</f>
        <v>#REF!</v>
      </c>
      <c r="U61" s="213" t="e">
        <f>IF('Crisis Indicator Data'!#REF!="No Data",1,IF(#REF!&lt;&gt;"",1,0))</f>
        <v>#REF!</v>
      </c>
      <c r="V61" s="213" t="e">
        <f>IF('Crisis Indicator Data'!#REF!="No Data",1,IF(#REF!&lt;&gt;"",1,0))</f>
        <v>#REF!</v>
      </c>
      <c r="W61" s="213" t="e">
        <f>IF('Crisis Indicator Data'!#REF!="No Data",1,IF(#REF!&lt;&gt;"",1,0))</f>
        <v>#REF!</v>
      </c>
      <c r="X61" s="213" t="e">
        <f>IF('Crisis Indicator Data'!#REF!="No Data",1,IF(#REF!&lt;&gt;"",1,0))</f>
        <v>#REF!</v>
      </c>
      <c r="Y61" s="213" t="e">
        <f>IF('Crisis Indicator Data'!#REF!="No Data",1,IF(#REF!&lt;&gt;"",1,0))</f>
        <v>#REF!</v>
      </c>
      <c r="Z61" s="213" t="e">
        <f>IF('Crisis Indicator Data'!#REF!="No Data",1,IF(#REF!&lt;&gt;"",1,0))</f>
        <v>#REF!</v>
      </c>
      <c r="AA61" s="213" t="e">
        <f>IF('Crisis Indicator Data'!#REF!="No Data",1,IF(#REF!&lt;&gt;"",1,0))</f>
        <v>#REF!</v>
      </c>
      <c r="AB61" s="213" t="e">
        <f>IF('Crisis Indicator Data'!#REF!="No Data",1,IF(#REF!&lt;&gt;"",1,0))</f>
        <v>#REF!</v>
      </c>
      <c r="AC61" s="213" t="e">
        <f>IF('Crisis Indicator Data'!#REF!="No Data",1,IF(#REF!&lt;&gt;"",1,0))</f>
        <v>#REF!</v>
      </c>
      <c r="AD61" s="213" t="e">
        <f>IF('Crisis Indicator Data'!#REF!="No Data",1,IF(#REF!&lt;&gt;"",1,0))</f>
        <v>#REF!</v>
      </c>
      <c r="AE61" s="213" t="e">
        <f>IF('Crisis Indicator Data'!#REF!="No Data",1,IF(#REF!&lt;&gt;"",1,0))</f>
        <v>#REF!</v>
      </c>
      <c r="AF61" s="213" t="e">
        <f>IF('Crisis Indicator Data'!#REF!="No Data",1,IF(#REF!&lt;&gt;"",1,0))</f>
        <v>#REF!</v>
      </c>
      <c r="AG61" s="213" t="e">
        <f>IF('Crisis Indicator Data'!#REF!="No Data",1,IF(#REF!&lt;&gt;"",1,0))</f>
        <v>#REF!</v>
      </c>
      <c r="AH61" s="213" t="e">
        <f>IF('Crisis Indicator Data'!#REF!="No Data",1,IF(#REF!&lt;&gt;"",1,0))</f>
        <v>#REF!</v>
      </c>
      <c r="AI61" s="213" t="e">
        <f>IF('Crisis Indicator Data'!#REF!="No Data",1,IF(#REF!&lt;&gt;"",1,0))</f>
        <v>#REF!</v>
      </c>
      <c r="AJ61" s="213" t="e">
        <f>IF('Crisis Indicator Data'!#REF!="No Data",1,IF(#REF!&lt;&gt;"",1,0))</f>
        <v>#REF!</v>
      </c>
      <c r="AK61" s="213" t="e">
        <f>IF('Crisis Indicator Data'!#REF!="No Data",1,IF(#REF!&lt;&gt;"",1,0))</f>
        <v>#REF!</v>
      </c>
      <c r="AL61" s="213" t="e">
        <f>IF('Crisis Indicator Data'!#REF!="No Data",1,IF(#REF!&lt;&gt;"",1,0))</f>
        <v>#REF!</v>
      </c>
      <c r="AM61" s="213" t="e">
        <f>IF('Crisis Indicator Data'!#REF!="No Data",1,IF(#REF!&lt;&gt;"",1,0))</f>
        <v>#REF!</v>
      </c>
      <c r="AN61" s="213" t="e">
        <f>IF('Crisis Indicator Data'!#REF!="No Data",1,IF(#REF!&lt;&gt;"",1,0))</f>
        <v>#REF!</v>
      </c>
      <c r="AO61" s="213" t="e">
        <f>IF('Crisis Indicator Data'!#REF!="No Data",1,IF(#REF!&lt;&gt;"",1,0))</f>
        <v>#REF!</v>
      </c>
      <c r="AP61" s="213" t="e">
        <f>IF('Crisis Indicator Data'!#REF!="No Data",1,IF(#REF!&lt;&gt;"",1,0))</f>
        <v>#REF!</v>
      </c>
      <c r="AQ61" s="213" t="e">
        <f>IF('Crisis Indicator Data'!#REF!="No Data",1,IF(#REF!&lt;&gt;"",1,0))</f>
        <v>#REF!</v>
      </c>
      <c r="AR61" s="213" t="e">
        <f>IF('Crisis Indicator Data'!#REF!="No Data",1,IF(#REF!&lt;&gt;"",1,0))</f>
        <v>#REF!</v>
      </c>
      <c r="AS61" s="213" t="e">
        <f>IF('Crisis Indicator Data'!#REF!="No Data",1,IF(#REF!&lt;&gt;"",1,0))</f>
        <v>#REF!</v>
      </c>
      <c r="AT61" s="213" t="e">
        <f>IF('Crisis Indicator Data'!#REF!="No Data",1,IF(#REF!&lt;&gt;"",1,0))</f>
        <v>#REF!</v>
      </c>
      <c r="AU61" s="213" t="e">
        <f>IF('Crisis Indicator Data'!#REF!="No Data",1,IF(#REF!&lt;&gt;"",1,0))</f>
        <v>#REF!</v>
      </c>
      <c r="AV61" s="213" t="e">
        <f>IF('Crisis Indicator Data'!#REF!="No Data",1,IF(#REF!&lt;&gt;"",1,0))</f>
        <v>#REF!</v>
      </c>
      <c r="AW61" s="213" t="e">
        <f>IF('Crisis Indicator Data'!#REF!="No Data",1,IF(#REF!&lt;&gt;"",1,0))</f>
        <v>#REF!</v>
      </c>
      <c r="AX61" s="213" t="e">
        <f>IF('Crisis Indicator Data'!#REF!="No Data",1,IF(#REF!&lt;&gt;"",1,0))</f>
        <v>#REF!</v>
      </c>
      <c r="AY61" s="213" t="e">
        <f>IF('Crisis Indicator Data'!#REF!="No Data",1,IF(#REF!&lt;&gt;"",1,0))</f>
        <v>#REF!</v>
      </c>
      <c r="AZ61" s="213" t="e">
        <f>IF('Crisis Indicator Data'!#REF!="No Data",1,IF(#REF!&lt;&gt;"",1,0))</f>
        <v>#REF!</v>
      </c>
      <c r="BA61" t="e">
        <f t="shared" si="2"/>
        <v>#REF!</v>
      </c>
      <c r="BB61" s="22" t="e">
        <f t="shared" si="3"/>
        <v>#REF!</v>
      </c>
    </row>
    <row r="62" spans="1:54" x14ac:dyDescent="0.35">
      <c r="A62" t="s">
        <v>8327</v>
      </c>
      <c r="B62" s="213" t="e">
        <f>IF('Crisis Indicator Data'!#REF!="No Data",1,IF(#REF!&lt;&gt;"",1,0))</f>
        <v>#REF!</v>
      </c>
      <c r="C62" s="213" t="e">
        <f>IF('Crisis Indicator Data'!#REF!="No Data",1,IF(#REF!&lt;&gt;"",1,0))</f>
        <v>#REF!</v>
      </c>
      <c r="D62" s="213" t="e">
        <f>IF('Crisis Indicator Data'!#REF!="No Data",1,IF(#REF!&lt;&gt;"",1,0))</f>
        <v>#REF!</v>
      </c>
      <c r="E62" s="213" t="e">
        <f>IF('Crisis Indicator Data'!#REF!="No Data",1,IF(#REF!&lt;&gt;"",1,0))</f>
        <v>#REF!</v>
      </c>
      <c r="F62" s="213" t="e">
        <f>IF('Crisis Indicator Data'!#REF!="No Data",1,IF(#REF!&lt;&gt;"",1,0))</f>
        <v>#REF!</v>
      </c>
      <c r="G62" s="213" t="e">
        <f>IF('Crisis Indicator Data'!#REF!="No Data",1,IF(#REF!&lt;&gt;"",1,0))</f>
        <v>#REF!</v>
      </c>
      <c r="H62" s="213" t="e">
        <f>IF('Crisis Indicator Data'!#REF!="No Data",1,IF(#REF!&lt;&gt;"",1,0))</f>
        <v>#REF!</v>
      </c>
      <c r="I62" s="213" t="e">
        <f>IF('Crisis Indicator Data'!#REF!="No Data",1,IF(#REF!&lt;&gt;"",1,0))</f>
        <v>#REF!</v>
      </c>
      <c r="J62" s="213" t="e">
        <f>IF('Crisis Indicator Data'!#REF!="No Data",1,IF(#REF!&lt;&gt;"",1,0))</f>
        <v>#REF!</v>
      </c>
      <c r="K62" s="213" t="e">
        <f>IF('Crisis Indicator Data'!#REF!="No Data",1,IF(#REF!&lt;&gt;"",1,0))</f>
        <v>#REF!</v>
      </c>
      <c r="L62" s="213" t="e">
        <f>IF('Crisis Indicator Data'!#REF!="No Data",1,IF(#REF!&lt;&gt;"",1,0))</f>
        <v>#REF!</v>
      </c>
      <c r="M62" s="213" t="e">
        <f>IF('Crisis Indicator Data'!#REF!="No Data",1,IF(#REF!&lt;&gt;"",1,0))</f>
        <v>#REF!</v>
      </c>
      <c r="N62" s="213" t="e">
        <f>IF('Crisis Indicator Data'!#REF!="No Data",1,IF(#REF!&lt;&gt;"",1,0))</f>
        <v>#REF!</v>
      </c>
      <c r="O62" s="213" t="e">
        <f>IF('Crisis Indicator Data'!#REF!="No Data",1,IF(#REF!&lt;&gt;"",1,0))</f>
        <v>#REF!</v>
      </c>
      <c r="P62" s="213" t="e">
        <f>IF('Crisis Indicator Data'!#REF!="No Data",1,IF(#REF!&lt;&gt;"",1,0))</f>
        <v>#REF!</v>
      </c>
      <c r="Q62" s="213" t="e">
        <f>IF('Crisis Indicator Data'!#REF!="No Data",1,IF(#REF!&lt;&gt;"",1,0))</f>
        <v>#REF!</v>
      </c>
      <c r="R62" s="213" t="e">
        <f>IF('Crisis Indicator Data'!#REF!="No Data",1,IF(#REF!&lt;&gt;"",1,0))</f>
        <v>#REF!</v>
      </c>
      <c r="S62" s="213" t="e">
        <f>IF('Crisis Indicator Data'!#REF!="No Data",1,IF(#REF!&lt;&gt;"",1,0))</f>
        <v>#REF!</v>
      </c>
      <c r="T62" s="213" t="e">
        <f>IF('Crisis Indicator Data'!#REF!="No Data",1,IF(#REF!&lt;&gt;"",1,0))</f>
        <v>#REF!</v>
      </c>
      <c r="U62" s="213" t="e">
        <f>IF('Crisis Indicator Data'!#REF!="No Data",1,IF(#REF!&lt;&gt;"",1,0))</f>
        <v>#REF!</v>
      </c>
      <c r="V62" s="213" t="e">
        <f>IF('Crisis Indicator Data'!#REF!="No Data",1,IF(#REF!&lt;&gt;"",1,0))</f>
        <v>#REF!</v>
      </c>
      <c r="W62" s="213" t="e">
        <f>IF('Crisis Indicator Data'!#REF!="No Data",1,IF(#REF!&lt;&gt;"",1,0))</f>
        <v>#REF!</v>
      </c>
      <c r="X62" s="213" t="e">
        <f>IF('Crisis Indicator Data'!#REF!="No Data",1,IF(#REF!&lt;&gt;"",1,0))</f>
        <v>#REF!</v>
      </c>
      <c r="Y62" s="213" t="e">
        <f>IF('Crisis Indicator Data'!#REF!="No Data",1,IF(#REF!&lt;&gt;"",1,0))</f>
        <v>#REF!</v>
      </c>
      <c r="Z62" s="213" t="e">
        <f>IF('Crisis Indicator Data'!#REF!="No Data",1,IF(#REF!&lt;&gt;"",1,0))</f>
        <v>#REF!</v>
      </c>
      <c r="AA62" s="213" t="e">
        <f>IF('Crisis Indicator Data'!#REF!="No Data",1,IF(#REF!&lt;&gt;"",1,0))</f>
        <v>#REF!</v>
      </c>
      <c r="AB62" s="213" t="e">
        <f>IF('Crisis Indicator Data'!#REF!="No Data",1,IF(#REF!&lt;&gt;"",1,0))</f>
        <v>#REF!</v>
      </c>
      <c r="AC62" s="213" t="e">
        <f>IF('Crisis Indicator Data'!#REF!="No Data",1,IF(#REF!&lt;&gt;"",1,0))</f>
        <v>#REF!</v>
      </c>
      <c r="AD62" s="213" t="e">
        <f>IF('Crisis Indicator Data'!#REF!="No Data",1,IF(#REF!&lt;&gt;"",1,0))</f>
        <v>#REF!</v>
      </c>
      <c r="AE62" s="213" t="e">
        <f>IF('Crisis Indicator Data'!#REF!="No Data",1,IF(#REF!&lt;&gt;"",1,0))</f>
        <v>#REF!</v>
      </c>
      <c r="AF62" s="213" t="e">
        <f>IF('Crisis Indicator Data'!#REF!="No Data",1,IF(#REF!&lt;&gt;"",1,0))</f>
        <v>#REF!</v>
      </c>
      <c r="AG62" s="213" t="e">
        <f>IF('Crisis Indicator Data'!#REF!="No Data",1,IF(#REF!&lt;&gt;"",1,0))</f>
        <v>#REF!</v>
      </c>
      <c r="AH62" s="213" t="e">
        <f>IF('Crisis Indicator Data'!#REF!="No Data",1,IF(#REF!&lt;&gt;"",1,0))</f>
        <v>#REF!</v>
      </c>
      <c r="AI62" s="213" t="e">
        <f>IF('Crisis Indicator Data'!#REF!="No Data",1,IF(#REF!&lt;&gt;"",1,0))</f>
        <v>#REF!</v>
      </c>
      <c r="AJ62" s="213" t="e">
        <f>IF('Crisis Indicator Data'!#REF!="No Data",1,IF(#REF!&lt;&gt;"",1,0))</f>
        <v>#REF!</v>
      </c>
      <c r="AK62" s="213" t="e">
        <f>IF('Crisis Indicator Data'!#REF!="No Data",1,IF(#REF!&lt;&gt;"",1,0))</f>
        <v>#REF!</v>
      </c>
      <c r="AL62" s="213" t="e">
        <f>IF('Crisis Indicator Data'!#REF!="No Data",1,IF(#REF!&lt;&gt;"",1,0))</f>
        <v>#REF!</v>
      </c>
      <c r="AM62" s="213" t="e">
        <f>IF('Crisis Indicator Data'!#REF!="No Data",1,IF(#REF!&lt;&gt;"",1,0))</f>
        <v>#REF!</v>
      </c>
      <c r="AN62" s="213" t="e">
        <f>IF('Crisis Indicator Data'!#REF!="No Data",1,IF(#REF!&lt;&gt;"",1,0))</f>
        <v>#REF!</v>
      </c>
      <c r="AO62" s="213" t="e">
        <f>IF('Crisis Indicator Data'!#REF!="No Data",1,IF(#REF!&lt;&gt;"",1,0))</f>
        <v>#REF!</v>
      </c>
      <c r="AP62" s="213" t="e">
        <f>IF('Crisis Indicator Data'!#REF!="No Data",1,IF(#REF!&lt;&gt;"",1,0))</f>
        <v>#REF!</v>
      </c>
      <c r="AQ62" s="213" t="e">
        <f>IF('Crisis Indicator Data'!#REF!="No Data",1,IF(#REF!&lt;&gt;"",1,0))</f>
        <v>#REF!</v>
      </c>
      <c r="AR62" s="213" t="e">
        <f>IF('Crisis Indicator Data'!#REF!="No Data",1,IF(#REF!&lt;&gt;"",1,0))</f>
        <v>#REF!</v>
      </c>
      <c r="AS62" s="213" t="e">
        <f>IF('Crisis Indicator Data'!#REF!="No Data",1,IF(#REF!&lt;&gt;"",1,0))</f>
        <v>#REF!</v>
      </c>
      <c r="AT62" s="213" t="e">
        <f>IF('Crisis Indicator Data'!#REF!="No Data",1,IF(#REF!&lt;&gt;"",1,0))</f>
        <v>#REF!</v>
      </c>
      <c r="AU62" s="213" t="e">
        <f>IF('Crisis Indicator Data'!#REF!="No Data",1,IF(#REF!&lt;&gt;"",1,0))</f>
        <v>#REF!</v>
      </c>
      <c r="AV62" s="213" t="e">
        <f>IF('Crisis Indicator Data'!#REF!="No Data",1,IF(#REF!&lt;&gt;"",1,0))</f>
        <v>#REF!</v>
      </c>
      <c r="AW62" s="213" t="e">
        <f>IF('Crisis Indicator Data'!#REF!="No Data",1,IF(#REF!&lt;&gt;"",1,0))</f>
        <v>#REF!</v>
      </c>
      <c r="AX62" s="213" t="e">
        <f>IF('Crisis Indicator Data'!#REF!="No Data",1,IF(#REF!&lt;&gt;"",1,0))</f>
        <v>#REF!</v>
      </c>
      <c r="AY62" s="213" t="e">
        <f>IF('Crisis Indicator Data'!#REF!="No Data",1,IF(#REF!&lt;&gt;"",1,0))</f>
        <v>#REF!</v>
      </c>
      <c r="AZ62" s="213" t="e">
        <f>IF('Crisis Indicator Data'!#REF!="No Data",1,IF(#REF!&lt;&gt;"",1,0))</f>
        <v>#REF!</v>
      </c>
      <c r="BA62" t="e">
        <f t="shared" si="2"/>
        <v>#REF!</v>
      </c>
      <c r="BB62" s="22" t="e">
        <f t="shared" si="3"/>
        <v>#REF!</v>
      </c>
    </row>
    <row r="63" spans="1:54" x14ac:dyDescent="0.35">
      <c r="A63" t="s">
        <v>8321</v>
      </c>
      <c r="B63" s="213" t="e">
        <f>IF('Crisis Indicator Data'!#REF!="No Data",1,IF(#REF!&lt;&gt;"",1,0))</f>
        <v>#REF!</v>
      </c>
      <c r="C63" s="213" t="e">
        <f>IF('Crisis Indicator Data'!#REF!="No Data",1,IF(#REF!&lt;&gt;"",1,0))</f>
        <v>#REF!</v>
      </c>
      <c r="D63" s="213" t="e">
        <f>IF('Crisis Indicator Data'!#REF!="No Data",1,IF(#REF!&lt;&gt;"",1,0))</f>
        <v>#REF!</v>
      </c>
      <c r="E63" s="213" t="e">
        <f>IF('Crisis Indicator Data'!#REF!="No Data",1,IF(#REF!&lt;&gt;"",1,0))</f>
        <v>#REF!</v>
      </c>
      <c r="F63" s="213" t="e">
        <f>IF('Crisis Indicator Data'!#REF!="No Data",1,IF(#REF!&lt;&gt;"",1,0))</f>
        <v>#REF!</v>
      </c>
      <c r="G63" s="213" t="e">
        <f>IF('Crisis Indicator Data'!#REF!="No Data",1,IF(#REF!&lt;&gt;"",1,0))</f>
        <v>#REF!</v>
      </c>
      <c r="H63" s="213" t="e">
        <f>IF('Crisis Indicator Data'!#REF!="No Data",1,IF(#REF!&lt;&gt;"",1,0))</f>
        <v>#REF!</v>
      </c>
      <c r="I63" s="213" t="e">
        <f>IF('Crisis Indicator Data'!#REF!="No Data",1,IF(#REF!&lt;&gt;"",1,0))</f>
        <v>#REF!</v>
      </c>
      <c r="J63" s="213" t="e">
        <f>IF('Crisis Indicator Data'!#REF!="No Data",1,IF(#REF!&lt;&gt;"",1,0))</f>
        <v>#REF!</v>
      </c>
      <c r="K63" s="213" t="e">
        <f>IF('Crisis Indicator Data'!#REF!="No Data",1,IF(#REF!&lt;&gt;"",1,0))</f>
        <v>#REF!</v>
      </c>
      <c r="L63" s="213" t="e">
        <f>IF('Crisis Indicator Data'!#REF!="No Data",1,IF(#REF!&lt;&gt;"",1,0))</f>
        <v>#REF!</v>
      </c>
      <c r="M63" s="213" t="e">
        <f>IF('Crisis Indicator Data'!#REF!="No Data",1,IF(#REF!&lt;&gt;"",1,0))</f>
        <v>#REF!</v>
      </c>
      <c r="N63" s="213" t="e">
        <f>IF('Crisis Indicator Data'!#REF!="No Data",1,IF(#REF!&lt;&gt;"",1,0))</f>
        <v>#REF!</v>
      </c>
      <c r="O63" s="213" t="e">
        <f>IF('Crisis Indicator Data'!#REF!="No Data",1,IF(#REF!&lt;&gt;"",1,0))</f>
        <v>#REF!</v>
      </c>
      <c r="P63" s="213" t="e">
        <f>IF('Crisis Indicator Data'!#REF!="No Data",1,IF(#REF!&lt;&gt;"",1,0))</f>
        <v>#REF!</v>
      </c>
      <c r="Q63" s="213" t="e">
        <f>IF('Crisis Indicator Data'!#REF!="No Data",1,IF(#REF!&lt;&gt;"",1,0))</f>
        <v>#REF!</v>
      </c>
      <c r="R63" s="213" t="e">
        <f>IF('Crisis Indicator Data'!#REF!="No Data",1,IF(#REF!&lt;&gt;"",1,0))</f>
        <v>#REF!</v>
      </c>
      <c r="S63" s="213" t="e">
        <f>IF('Crisis Indicator Data'!#REF!="No Data",1,IF(#REF!&lt;&gt;"",1,0))</f>
        <v>#REF!</v>
      </c>
      <c r="T63" s="213" t="e">
        <f>IF('Crisis Indicator Data'!#REF!="No Data",1,IF(#REF!&lt;&gt;"",1,0))</f>
        <v>#REF!</v>
      </c>
      <c r="U63" s="213" t="e">
        <f>IF('Crisis Indicator Data'!#REF!="No Data",1,IF(#REF!&lt;&gt;"",1,0))</f>
        <v>#REF!</v>
      </c>
      <c r="V63" s="213" t="e">
        <f>IF('Crisis Indicator Data'!#REF!="No Data",1,IF(#REF!&lt;&gt;"",1,0))</f>
        <v>#REF!</v>
      </c>
      <c r="W63" s="213" t="e">
        <f>IF('Crisis Indicator Data'!#REF!="No Data",1,IF(#REF!&lt;&gt;"",1,0))</f>
        <v>#REF!</v>
      </c>
      <c r="X63" s="213" t="e">
        <f>IF('Crisis Indicator Data'!#REF!="No Data",1,IF(#REF!&lt;&gt;"",1,0))</f>
        <v>#REF!</v>
      </c>
      <c r="Y63" s="213" t="e">
        <f>IF('Crisis Indicator Data'!#REF!="No Data",1,IF(#REF!&lt;&gt;"",1,0))</f>
        <v>#REF!</v>
      </c>
      <c r="Z63" s="213" t="e">
        <f>IF('Crisis Indicator Data'!#REF!="No Data",1,IF(#REF!&lt;&gt;"",1,0))</f>
        <v>#REF!</v>
      </c>
      <c r="AA63" s="213" t="e">
        <f>IF('Crisis Indicator Data'!#REF!="No Data",1,IF(#REF!&lt;&gt;"",1,0))</f>
        <v>#REF!</v>
      </c>
      <c r="AB63" s="213" t="e">
        <f>IF('Crisis Indicator Data'!#REF!="No Data",1,IF(#REF!&lt;&gt;"",1,0))</f>
        <v>#REF!</v>
      </c>
      <c r="AC63" s="213" t="e">
        <f>IF('Crisis Indicator Data'!#REF!="No Data",1,IF(#REF!&lt;&gt;"",1,0))</f>
        <v>#REF!</v>
      </c>
      <c r="AD63" s="213" t="e">
        <f>IF('Crisis Indicator Data'!#REF!="No Data",1,IF(#REF!&lt;&gt;"",1,0))</f>
        <v>#REF!</v>
      </c>
      <c r="AE63" s="213" t="e">
        <f>IF('Crisis Indicator Data'!#REF!="No Data",1,IF(#REF!&lt;&gt;"",1,0))</f>
        <v>#REF!</v>
      </c>
      <c r="AF63" s="213" t="e">
        <f>IF('Crisis Indicator Data'!#REF!="No Data",1,IF(#REF!&lt;&gt;"",1,0))</f>
        <v>#REF!</v>
      </c>
      <c r="AG63" s="213" t="e">
        <f>IF('Crisis Indicator Data'!#REF!="No Data",1,IF(#REF!&lt;&gt;"",1,0))</f>
        <v>#REF!</v>
      </c>
      <c r="AH63" s="213" t="e">
        <f>IF('Crisis Indicator Data'!#REF!="No Data",1,IF(#REF!&lt;&gt;"",1,0))</f>
        <v>#REF!</v>
      </c>
      <c r="AI63" s="213" t="e">
        <f>IF('Crisis Indicator Data'!#REF!="No Data",1,IF(#REF!&lt;&gt;"",1,0))</f>
        <v>#REF!</v>
      </c>
      <c r="AJ63" s="213" t="e">
        <f>IF('Crisis Indicator Data'!#REF!="No Data",1,IF(#REF!&lt;&gt;"",1,0))</f>
        <v>#REF!</v>
      </c>
      <c r="AK63" s="213" t="e">
        <f>IF('Crisis Indicator Data'!#REF!="No Data",1,IF(#REF!&lt;&gt;"",1,0))</f>
        <v>#REF!</v>
      </c>
      <c r="AL63" s="213" t="e">
        <f>IF('Crisis Indicator Data'!#REF!="No Data",1,IF(#REF!&lt;&gt;"",1,0))</f>
        <v>#REF!</v>
      </c>
      <c r="AM63" s="213" t="e">
        <f>IF('Crisis Indicator Data'!#REF!="No Data",1,IF(#REF!&lt;&gt;"",1,0))</f>
        <v>#REF!</v>
      </c>
      <c r="AN63" s="213" t="e">
        <f>IF('Crisis Indicator Data'!#REF!="No Data",1,IF(#REF!&lt;&gt;"",1,0))</f>
        <v>#REF!</v>
      </c>
      <c r="AO63" s="213" t="e">
        <f>IF('Crisis Indicator Data'!#REF!="No Data",1,IF(#REF!&lt;&gt;"",1,0))</f>
        <v>#REF!</v>
      </c>
      <c r="AP63" s="213" t="e">
        <f>IF('Crisis Indicator Data'!#REF!="No Data",1,IF(#REF!&lt;&gt;"",1,0))</f>
        <v>#REF!</v>
      </c>
      <c r="AQ63" s="213" t="e">
        <f>IF('Crisis Indicator Data'!#REF!="No Data",1,IF(#REF!&lt;&gt;"",1,0))</f>
        <v>#REF!</v>
      </c>
      <c r="AR63" s="213" t="e">
        <f>IF('Crisis Indicator Data'!#REF!="No Data",1,IF(#REF!&lt;&gt;"",1,0))</f>
        <v>#REF!</v>
      </c>
      <c r="AS63" s="213" t="e">
        <f>IF('Crisis Indicator Data'!#REF!="No Data",1,IF(#REF!&lt;&gt;"",1,0))</f>
        <v>#REF!</v>
      </c>
      <c r="AT63" s="213" t="e">
        <f>IF('Crisis Indicator Data'!#REF!="No Data",1,IF(#REF!&lt;&gt;"",1,0))</f>
        <v>#REF!</v>
      </c>
      <c r="AU63" s="213" t="e">
        <f>IF('Crisis Indicator Data'!#REF!="No Data",1,IF(#REF!&lt;&gt;"",1,0))</f>
        <v>#REF!</v>
      </c>
      <c r="AV63" s="213" t="e">
        <f>IF('Crisis Indicator Data'!#REF!="No Data",1,IF(#REF!&lt;&gt;"",1,0))</f>
        <v>#REF!</v>
      </c>
      <c r="AW63" s="213" t="e">
        <f>IF('Crisis Indicator Data'!#REF!="No Data",1,IF(#REF!&lt;&gt;"",1,0))</f>
        <v>#REF!</v>
      </c>
      <c r="AX63" s="213" t="e">
        <f>IF('Crisis Indicator Data'!#REF!="No Data",1,IF(#REF!&lt;&gt;"",1,0))</f>
        <v>#REF!</v>
      </c>
      <c r="AY63" s="213" t="e">
        <f>IF('Crisis Indicator Data'!#REF!="No Data",1,IF(#REF!&lt;&gt;"",1,0))</f>
        <v>#REF!</v>
      </c>
      <c r="AZ63" s="213" t="e">
        <f>IF('Crisis Indicator Data'!#REF!="No Data",1,IF(#REF!&lt;&gt;"",1,0))</f>
        <v>#REF!</v>
      </c>
      <c r="BA63" t="e">
        <f t="shared" si="2"/>
        <v>#REF!</v>
      </c>
      <c r="BB63" s="22" t="e">
        <f t="shared" si="3"/>
        <v>#REF!</v>
      </c>
    </row>
    <row r="64" spans="1:54" x14ac:dyDescent="0.35">
      <c r="A64" t="s">
        <v>8293</v>
      </c>
      <c r="B64" s="213" t="e">
        <f>IF('Crisis Indicator Data'!#REF!="No Data",1,IF(#REF!&lt;&gt;"",1,0))</f>
        <v>#REF!</v>
      </c>
      <c r="C64" s="213" t="e">
        <f>IF('Crisis Indicator Data'!#REF!="No Data",1,IF(#REF!&lt;&gt;"",1,0))</f>
        <v>#REF!</v>
      </c>
      <c r="D64" s="213" t="e">
        <f>IF('Crisis Indicator Data'!#REF!="No Data",1,IF(#REF!&lt;&gt;"",1,0))</f>
        <v>#REF!</v>
      </c>
      <c r="E64" s="213" t="e">
        <f>IF('Crisis Indicator Data'!#REF!="No Data",1,IF(#REF!&lt;&gt;"",1,0))</f>
        <v>#REF!</v>
      </c>
      <c r="F64" s="213" t="e">
        <f>IF('Crisis Indicator Data'!#REF!="No Data",1,IF(#REF!&lt;&gt;"",1,0))</f>
        <v>#REF!</v>
      </c>
      <c r="G64" s="213" t="e">
        <f>IF('Crisis Indicator Data'!#REF!="No Data",1,IF(#REF!&lt;&gt;"",1,0))</f>
        <v>#REF!</v>
      </c>
      <c r="H64" s="213" t="e">
        <f>IF('Crisis Indicator Data'!#REF!="No Data",1,IF(#REF!&lt;&gt;"",1,0))</f>
        <v>#REF!</v>
      </c>
      <c r="I64" s="213" t="e">
        <f>IF('Crisis Indicator Data'!#REF!="No Data",1,IF(#REF!&lt;&gt;"",1,0))</f>
        <v>#REF!</v>
      </c>
      <c r="J64" s="213" t="e">
        <f>IF('Crisis Indicator Data'!#REF!="No Data",1,IF(#REF!&lt;&gt;"",1,0))</f>
        <v>#REF!</v>
      </c>
      <c r="K64" s="213" t="e">
        <f>IF('Crisis Indicator Data'!#REF!="No Data",1,IF(#REF!&lt;&gt;"",1,0))</f>
        <v>#REF!</v>
      </c>
      <c r="L64" s="213" t="e">
        <f>IF('Crisis Indicator Data'!#REF!="No Data",1,IF(#REF!&lt;&gt;"",1,0))</f>
        <v>#REF!</v>
      </c>
      <c r="M64" s="213" t="e">
        <f>IF('Crisis Indicator Data'!#REF!="No Data",1,IF(#REF!&lt;&gt;"",1,0))</f>
        <v>#REF!</v>
      </c>
      <c r="N64" s="213" t="e">
        <f>IF('Crisis Indicator Data'!#REF!="No Data",1,IF(#REF!&lt;&gt;"",1,0))</f>
        <v>#REF!</v>
      </c>
      <c r="O64" s="213" t="e">
        <f>IF('Crisis Indicator Data'!#REF!="No Data",1,IF(#REF!&lt;&gt;"",1,0))</f>
        <v>#REF!</v>
      </c>
      <c r="P64" s="213" t="e">
        <f>IF('Crisis Indicator Data'!#REF!="No Data",1,IF(#REF!&lt;&gt;"",1,0))</f>
        <v>#REF!</v>
      </c>
      <c r="Q64" s="213" t="e">
        <f>IF('Crisis Indicator Data'!#REF!="No Data",1,IF(#REF!&lt;&gt;"",1,0))</f>
        <v>#REF!</v>
      </c>
      <c r="R64" s="213" t="e">
        <f>IF('Crisis Indicator Data'!#REF!="No Data",1,IF(#REF!&lt;&gt;"",1,0))</f>
        <v>#REF!</v>
      </c>
      <c r="S64" s="213" t="e">
        <f>IF('Crisis Indicator Data'!#REF!="No Data",1,IF(#REF!&lt;&gt;"",1,0))</f>
        <v>#REF!</v>
      </c>
      <c r="T64" s="213" t="e">
        <f>IF('Crisis Indicator Data'!#REF!="No Data",1,IF(#REF!&lt;&gt;"",1,0))</f>
        <v>#REF!</v>
      </c>
      <c r="U64" s="213" t="e">
        <f>IF('Crisis Indicator Data'!#REF!="No Data",1,IF(#REF!&lt;&gt;"",1,0))</f>
        <v>#REF!</v>
      </c>
      <c r="V64" s="213" t="e">
        <f>IF('Crisis Indicator Data'!#REF!="No Data",1,IF(#REF!&lt;&gt;"",1,0))</f>
        <v>#REF!</v>
      </c>
      <c r="W64" s="213" t="e">
        <f>IF('Crisis Indicator Data'!#REF!="No Data",1,IF(#REF!&lt;&gt;"",1,0))</f>
        <v>#REF!</v>
      </c>
      <c r="X64" s="213" t="e">
        <f>IF('Crisis Indicator Data'!#REF!="No Data",1,IF(#REF!&lt;&gt;"",1,0))</f>
        <v>#REF!</v>
      </c>
      <c r="Y64" s="213" t="e">
        <f>IF('Crisis Indicator Data'!#REF!="No Data",1,IF(#REF!&lt;&gt;"",1,0))</f>
        <v>#REF!</v>
      </c>
      <c r="Z64" s="213" t="e">
        <f>IF('Crisis Indicator Data'!#REF!="No Data",1,IF(#REF!&lt;&gt;"",1,0))</f>
        <v>#REF!</v>
      </c>
      <c r="AA64" s="213" t="e">
        <f>IF('Crisis Indicator Data'!#REF!="No Data",1,IF(#REF!&lt;&gt;"",1,0))</f>
        <v>#REF!</v>
      </c>
      <c r="AB64" s="213" t="e">
        <f>IF('Crisis Indicator Data'!#REF!="No Data",1,IF(#REF!&lt;&gt;"",1,0))</f>
        <v>#REF!</v>
      </c>
      <c r="AC64" s="213" t="e">
        <f>IF('Crisis Indicator Data'!#REF!="No Data",1,IF(#REF!&lt;&gt;"",1,0))</f>
        <v>#REF!</v>
      </c>
      <c r="AD64" s="213" t="e">
        <f>IF('Crisis Indicator Data'!#REF!="No Data",1,IF(#REF!&lt;&gt;"",1,0))</f>
        <v>#REF!</v>
      </c>
      <c r="AE64" s="213" t="e">
        <f>IF('Crisis Indicator Data'!#REF!="No Data",1,IF(#REF!&lt;&gt;"",1,0))</f>
        <v>#REF!</v>
      </c>
      <c r="AF64" s="213" t="e">
        <f>IF('Crisis Indicator Data'!#REF!="No Data",1,IF(#REF!&lt;&gt;"",1,0))</f>
        <v>#REF!</v>
      </c>
      <c r="AG64" s="213" t="e">
        <f>IF('Crisis Indicator Data'!#REF!="No Data",1,IF(#REF!&lt;&gt;"",1,0))</f>
        <v>#REF!</v>
      </c>
      <c r="AH64" s="213" t="e">
        <f>IF('Crisis Indicator Data'!#REF!="No Data",1,IF(#REF!&lt;&gt;"",1,0))</f>
        <v>#REF!</v>
      </c>
      <c r="AI64" s="213" t="e">
        <f>IF('Crisis Indicator Data'!#REF!="No Data",1,IF(#REF!&lt;&gt;"",1,0))</f>
        <v>#REF!</v>
      </c>
      <c r="AJ64" s="213" t="e">
        <f>IF('Crisis Indicator Data'!#REF!="No Data",1,IF(#REF!&lt;&gt;"",1,0))</f>
        <v>#REF!</v>
      </c>
      <c r="AK64" s="213" t="e">
        <f>IF('Crisis Indicator Data'!#REF!="No Data",1,IF(#REF!&lt;&gt;"",1,0))</f>
        <v>#REF!</v>
      </c>
      <c r="AL64" s="213" t="e">
        <f>IF('Crisis Indicator Data'!#REF!="No Data",1,IF(#REF!&lt;&gt;"",1,0))</f>
        <v>#REF!</v>
      </c>
      <c r="AM64" s="213" t="e">
        <f>IF('Crisis Indicator Data'!#REF!="No Data",1,IF(#REF!&lt;&gt;"",1,0))</f>
        <v>#REF!</v>
      </c>
      <c r="AN64" s="213" t="e">
        <f>IF('Crisis Indicator Data'!#REF!="No Data",1,IF(#REF!&lt;&gt;"",1,0))</f>
        <v>#REF!</v>
      </c>
      <c r="AO64" s="213" t="e">
        <f>IF('Crisis Indicator Data'!#REF!="No Data",1,IF(#REF!&lt;&gt;"",1,0))</f>
        <v>#REF!</v>
      </c>
      <c r="AP64" s="213" t="e">
        <f>IF('Crisis Indicator Data'!#REF!="No Data",1,IF(#REF!&lt;&gt;"",1,0))</f>
        <v>#REF!</v>
      </c>
      <c r="AQ64" s="213" t="e">
        <f>IF('Crisis Indicator Data'!#REF!="No Data",1,IF(#REF!&lt;&gt;"",1,0))</f>
        <v>#REF!</v>
      </c>
      <c r="AR64" s="213" t="e">
        <f>IF('Crisis Indicator Data'!#REF!="No Data",1,IF(#REF!&lt;&gt;"",1,0))</f>
        <v>#REF!</v>
      </c>
      <c r="AS64" s="213" t="e">
        <f>IF('Crisis Indicator Data'!#REF!="No Data",1,IF(#REF!&lt;&gt;"",1,0))</f>
        <v>#REF!</v>
      </c>
      <c r="AT64" s="213" t="e">
        <f>IF('Crisis Indicator Data'!#REF!="No Data",1,IF(#REF!&lt;&gt;"",1,0))</f>
        <v>#REF!</v>
      </c>
      <c r="AU64" s="213" t="e">
        <f>IF('Crisis Indicator Data'!#REF!="No Data",1,IF(#REF!&lt;&gt;"",1,0))</f>
        <v>#REF!</v>
      </c>
      <c r="AV64" s="213" t="e">
        <f>IF('Crisis Indicator Data'!#REF!="No Data",1,IF(#REF!&lt;&gt;"",1,0))</f>
        <v>#REF!</v>
      </c>
      <c r="AW64" s="213" t="e">
        <f>IF('Crisis Indicator Data'!#REF!="No Data",1,IF(#REF!&lt;&gt;"",1,0))</f>
        <v>#REF!</v>
      </c>
      <c r="AX64" s="213" t="e">
        <f>IF('Crisis Indicator Data'!#REF!="No Data",1,IF(#REF!&lt;&gt;"",1,0))</f>
        <v>#REF!</v>
      </c>
      <c r="AY64" s="213" t="e">
        <f>IF('Crisis Indicator Data'!#REF!="No Data",1,IF(#REF!&lt;&gt;"",1,0))</f>
        <v>#REF!</v>
      </c>
      <c r="AZ64" s="213" t="e">
        <f>IF('Crisis Indicator Data'!#REF!="No Data",1,IF(#REF!&lt;&gt;"",1,0))</f>
        <v>#REF!</v>
      </c>
      <c r="BA64" t="e">
        <f t="shared" si="2"/>
        <v>#REF!</v>
      </c>
      <c r="BB64" s="22" t="e">
        <f t="shared" si="3"/>
        <v>#REF!</v>
      </c>
    </row>
    <row r="65" spans="1:54" x14ac:dyDescent="0.35">
      <c r="A65" t="s">
        <v>8323</v>
      </c>
      <c r="B65" s="213" t="e">
        <f>IF('Crisis Indicator Data'!#REF!="No Data",1,IF(#REF!&lt;&gt;"",1,0))</f>
        <v>#REF!</v>
      </c>
      <c r="C65" s="213" t="e">
        <f>IF('Crisis Indicator Data'!#REF!="No Data",1,IF(#REF!&lt;&gt;"",1,0))</f>
        <v>#REF!</v>
      </c>
      <c r="D65" s="213" t="e">
        <f>IF('Crisis Indicator Data'!#REF!="No Data",1,IF(#REF!&lt;&gt;"",1,0))</f>
        <v>#REF!</v>
      </c>
      <c r="E65" s="213" t="e">
        <f>IF('Crisis Indicator Data'!#REF!="No Data",1,IF(#REF!&lt;&gt;"",1,0))</f>
        <v>#REF!</v>
      </c>
      <c r="F65" s="213" t="e">
        <f>IF('Crisis Indicator Data'!#REF!="No Data",1,IF(#REF!&lt;&gt;"",1,0))</f>
        <v>#REF!</v>
      </c>
      <c r="G65" s="213" t="e">
        <f>IF('Crisis Indicator Data'!#REF!="No Data",1,IF(#REF!&lt;&gt;"",1,0))</f>
        <v>#REF!</v>
      </c>
      <c r="H65" s="213" t="e">
        <f>IF('Crisis Indicator Data'!#REF!="No Data",1,IF(#REF!&lt;&gt;"",1,0))</f>
        <v>#REF!</v>
      </c>
      <c r="I65" s="213" t="e">
        <f>IF('Crisis Indicator Data'!#REF!="No Data",1,IF(#REF!&lt;&gt;"",1,0))</f>
        <v>#REF!</v>
      </c>
      <c r="J65" s="213" t="e">
        <f>IF('Crisis Indicator Data'!#REF!="No Data",1,IF(#REF!&lt;&gt;"",1,0))</f>
        <v>#REF!</v>
      </c>
      <c r="K65" s="213" t="e">
        <f>IF('Crisis Indicator Data'!#REF!="No Data",1,IF(#REF!&lt;&gt;"",1,0))</f>
        <v>#REF!</v>
      </c>
      <c r="L65" s="213" t="e">
        <f>IF('Crisis Indicator Data'!#REF!="No Data",1,IF(#REF!&lt;&gt;"",1,0))</f>
        <v>#REF!</v>
      </c>
      <c r="M65" s="213" t="e">
        <f>IF('Crisis Indicator Data'!#REF!="No Data",1,IF(#REF!&lt;&gt;"",1,0))</f>
        <v>#REF!</v>
      </c>
      <c r="N65" s="213" t="e">
        <f>IF('Crisis Indicator Data'!#REF!="No Data",1,IF(#REF!&lt;&gt;"",1,0))</f>
        <v>#REF!</v>
      </c>
      <c r="O65" s="213" t="e">
        <f>IF('Crisis Indicator Data'!#REF!="No Data",1,IF(#REF!&lt;&gt;"",1,0))</f>
        <v>#REF!</v>
      </c>
      <c r="P65" s="213" t="e">
        <f>IF('Crisis Indicator Data'!#REF!="No Data",1,IF(#REF!&lt;&gt;"",1,0))</f>
        <v>#REF!</v>
      </c>
      <c r="Q65" s="213" t="e">
        <f>IF('Crisis Indicator Data'!#REF!="No Data",1,IF(#REF!&lt;&gt;"",1,0))</f>
        <v>#REF!</v>
      </c>
      <c r="R65" s="213" t="e">
        <f>IF('Crisis Indicator Data'!#REF!="No Data",1,IF(#REF!&lt;&gt;"",1,0))</f>
        <v>#REF!</v>
      </c>
      <c r="S65" s="213" t="e">
        <f>IF('Crisis Indicator Data'!#REF!="No Data",1,IF(#REF!&lt;&gt;"",1,0))</f>
        <v>#REF!</v>
      </c>
      <c r="T65" s="213" t="e">
        <f>IF('Crisis Indicator Data'!#REF!="No Data",1,IF(#REF!&lt;&gt;"",1,0))</f>
        <v>#REF!</v>
      </c>
      <c r="U65" s="213" t="e">
        <f>IF('Crisis Indicator Data'!#REF!="No Data",1,IF(#REF!&lt;&gt;"",1,0))</f>
        <v>#REF!</v>
      </c>
      <c r="V65" s="213" t="e">
        <f>IF('Crisis Indicator Data'!#REF!="No Data",1,IF(#REF!&lt;&gt;"",1,0))</f>
        <v>#REF!</v>
      </c>
      <c r="W65" s="213" t="e">
        <f>IF('Crisis Indicator Data'!#REF!="No Data",1,IF(#REF!&lt;&gt;"",1,0))</f>
        <v>#REF!</v>
      </c>
      <c r="X65" s="213" t="e">
        <f>IF('Crisis Indicator Data'!#REF!="No Data",1,IF(#REF!&lt;&gt;"",1,0))</f>
        <v>#REF!</v>
      </c>
      <c r="Y65" s="213" t="e">
        <f>IF('Crisis Indicator Data'!#REF!="No Data",1,IF(#REF!&lt;&gt;"",1,0))</f>
        <v>#REF!</v>
      </c>
      <c r="Z65" s="213" t="e">
        <f>IF('Crisis Indicator Data'!#REF!="No Data",1,IF(#REF!&lt;&gt;"",1,0))</f>
        <v>#REF!</v>
      </c>
      <c r="AA65" s="213" t="e">
        <f>IF('Crisis Indicator Data'!#REF!="No Data",1,IF(#REF!&lt;&gt;"",1,0))</f>
        <v>#REF!</v>
      </c>
      <c r="AB65" s="213" t="e">
        <f>IF('Crisis Indicator Data'!#REF!="No Data",1,IF(#REF!&lt;&gt;"",1,0))</f>
        <v>#REF!</v>
      </c>
      <c r="AC65" s="213" t="e">
        <f>IF('Crisis Indicator Data'!#REF!="No Data",1,IF(#REF!&lt;&gt;"",1,0))</f>
        <v>#REF!</v>
      </c>
      <c r="AD65" s="213" t="e">
        <f>IF('Crisis Indicator Data'!#REF!="No Data",1,IF(#REF!&lt;&gt;"",1,0))</f>
        <v>#REF!</v>
      </c>
      <c r="AE65" s="213" t="e">
        <f>IF('Crisis Indicator Data'!#REF!="No Data",1,IF(#REF!&lt;&gt;"",1,0))</f>
        <v>#REF!</v>
      </c>
      <c r="AF65" s="213" t="e">
        <f>IF('Crisis Indicator Data'!#REF!="No Data",1,IF(#REF!&lt;&gt;"",1,0))</f>
        <v>#REF!</v>
      </c>
      <c r="AG65" s="213" t="e">
        <f>IF('Crisis Indicator Data'!#REF!="No Data",1,IF(#REF!&lt;&gt;"",1,0))</f>
        <v>#REF!</v>
      </c>
      <c r="AH65" s="213" t="e">
        <f>IF('Crisis Indicator Data'!#REF!="No Data",1,IF(#REF!&lt;&gt;"",1,0))</f>
        <v>#REF!</v>
      </c>
      <c r="AI65" s="213" t="e">
        <f>IF('Crisis Indicator Data'!#REF!="No Data",1,IF(#REF!&lt;&gt;"",1,0))</f>
        <v>#REF!</v>
      </c>
      <c r="AJ65" s="213" t="e">
        <f>IF('Crisis Indicator Data'!#REF!="No Data",1,IF(#REF!&lt;&gt;"",1,0))</f>
        <v>#REF!</v>
      </c>
      <c r="AK65" s="213" t="e">
        <f>IF('Crisis Indicator Data'!#REF!="No Data",1,IF(#REF!&lt;&gt;"",1,0))</f>
        <v>#REF!</v>
      </c>
      <c r="AL65" s="213" t="e">
        <f>IF('Crisis Indicator Data'!#REF!="No Data",1,IF(#REF!&lt;&gt;"",1,0))</f>
        <v>#REF!</v>
      </c>
      <c r="AM65" s="213" t="e">
        <f>IF('Crisis Indicator Data'!#REF!="No Data",1,IF(#REF!&lt;&gt;"",1,0))</f>
        <v>#REF!</v>
      </c>
      <c r="AN65" s="213" t="e">
        <f>IF('Crisis Indicator Data'!#REF!="No Data",1,IF(#REF!&lt;&gt;"",1,0))</f>
        <v>#REF!</v>
      </c>
      <c r="AO65" s="213" t="e">
        <f>IF('Crisis Indicator Data'!#REF!="No Data",1,IF(#REF!&lt;&gt;"",1,0))</f>
        <v>#REF!</v>
      </c>
      <c r="AP65" s="213" t="e">
        <f>IF('Crisis Indicator Data'!#REF!="No Data",1,IF(#REF!&lt;&gt;"",1,0))</f>
        <v>#REF!</v>
      </c>
      <c r="AQ65" s="213" t="e">
        <f>IF('Crisis Indicator Data'!#REF!="No Data",1,IF(#REF!&lt;&gt;"",1,0))</f>
        <v>#REF!</v>
      </c>
      <c r="AR65" s="213" t="e">
        <f>IF('Crisis Indicator Data'!#REF!="No Data",1,IF(#REF!&lt;&gt;"",1,0))</f>
        <v>#REF!</v>
      </c>
      <c r="AS65" s="213" t="e">
        <f>IF('Crisis Indicator Data'!#REF!="No Data",1,IF(#REF!&lt;&gt;"",1,0))</f>
        <v>#REF!</v>
      </c>
      <c r="AT65" s="213" t="e">
        <f>IF('Crisis Indicator Data'!#REF!="No Data",1,IF(#REF!&lt;&gt;"",1,0))</f>
        <v>#REF!</v>
      </c>
      <c r="AU65" s="213" t="e">
        <f>IF('Crisis Indicator Data'!#REF!="No Data",1,IF(#REF!&lt;&gt;"",1,0))</f>
        <v>#REF!</v>
      </c>
      <c r="AV65" s="213" t="e">
        <f>IF('Crisis Indicator Data'!#REF!="No Data",1,IF(#REF!&lt;&gt;"",1,0))</f>
        <v>#REF!</v>
      </c>
      <c r="AW65" s="213" t="e">
        <f>IF('Crisis Indicator Data'!#REF!="No Data",1,IF(#REF!&lt;&gt;"",1,0))</f>
        <v>#REF!</v>
      </c>
      <c r="AX65" s="213" t="e">
        <f>IF('Crisis Indicator Data'!#REF!="No Data",1,IF(#REF!&lt;&gt;"",1,0))</f>
        <v>#REF!</v>
      </c>
      <c r="AY65" s="213" t="e">
        <f>IF('Crisis Indicator Data'!#REF!="No Data",1,IF(#REF!&lt;&gt;"",1,0))</f>
        <v>#REF!</v>
      </c>
      <c r="AZ65" s="213" t="e">
        <f>IF('Crisis Indicator Data'!#REF!="No Data",1,IF(#REF!&lt;&gt;"",1,0))</f>
        <v>#REF!</v>
      </c>
      <c r="BA65" t="e">
        <f t="shared" si="2"/>
        <v>#REF!</v>
      </c>
      <c r="BB65" s="22" t="e">
        <f t="shared" si="3"/>
        <v>#REF!</v>
      </c>
    </row>
    <row r="66" spans="1:54" x14ac:dyDescent="0.35">
      <c r="A66" t="s">
        <v>8332</v>
      </c>
      <c r="B66" s="213" t="e">
        <f>IF('Crisis Indicator Data'!#REF!="No Data",1,IF(#REF!&lt;&gt;"",1,0))</f>
        <v>#REF!</v>
      </c>
      <c r="C66" s="213" t="e">
        <f>IF('Crisis Indicator Data'!#REF!="No Data",1,IF(#REF!&lt;&gt;"",1,0))</f>
        <v>#REF!</v>
      </c>
      <c r="D66" s="213" t="e">
        <f>IF('Crisis Indicator Data'!#REF!="No Data",1,IF(#REF!&lt;&gt;"",1,0))</f>
        <v>#REF!</v>
      </c>
      <c r="E66" s="213" t="e">
        <f>IF('Crisis Indicator Data'!#REF!="No Data",1,IF(#REF!&lt;&gt;"",1,0))</f>
        <v>#REF!</v>
      </c>
      <c r="F66" s="213" t="e">
        <f>IF('Crisis Indicator Data'!#REF!="No Data",1,IF(#REF!&lt;&gt;"",1,0))</f>
        <v>#REF!</v>
      </c>
      <c r="G66" s="213" t="e">
        <f>IF('Crisis Indicator Data'!#REF!="No Data",1,IF(#REF!&lt;&gt;"",1,0))</f>
        <v>#REF!</v>
      </c>
      <c r="H66" s="213" t="e">
        <f>IF('Crisis Indicator Data'!#REF!="No Data",1,IF(#REF!&lt;&gt;"",1,0))</f>
        <v>#REF!</v>
      </c>
      <c r="I66" s="213" t="e">
        <f>IF('Crisis Indicator Data'!#REF!="No Data",1,IF(#REF!&lt;&gt;"",1,0))</f>
        <v>#REF!</v>
      </c>
      <c r="J66" s="213" t="e">
        <f>IF('Crisis Indicator Data'!#REF!="No Data",1,IF(#REF!&lt;&gt;"",1,0))</f>
        <v>#REF!</v>
      </c>
      <c r="K66" s="213" t="e">
        <f>IF('Crisis Indicator Data'!#REF!="No Data",1,IF(#REF!&lt;&gt;"",1,0))</f>
        <v>#REF!</v>
      </c>
      <c r="L66" s="213" t="e">
        <f>IF('Crisis Indicator Data'!#REF!="No Data",1,IF(#REF!&lt;&gt;"",1,0))</f>
        <v>#REF!</v>
      </c>
      <c r="M66" s="213" t="e">
        <f>IF('Crisis Indicator Data'!#REF!="No Data",1,IF(#REF!&lt;&gt;"",1,0))</f>
        <v>#REF!</v>
      </c>
      <c r="N66" s="213" t="e">
        <f>IF('Crisis Indicator Data'!#REF!="No Data",1,IF(#REF!&lt;&gt;"",1,0))</f>
        <v>#REF!</v>
      </c>
      <c r="O66" s="213" t="e">
        <f>IF('Crisis Indicator Data'!#REF!="No Data",1,IF(#REF!&lt;&gt;"",1,0))</f>
        <v>#REF!</v>
      </c>
      <c r="P66" s="213" t="e">
        <f>IF('Crisis Indicator Data'!#REF!="No Data",1,IF(#REF!&lt;&gt;"",1,0))</f>
        <v>#REF!</v>
      </c>
      <c r="Q66" s="213" t="e">
        <f>IF('Crisis Indicator Data'!#REF!="No Data",1,IF(#REF!&lt;&gt;"",1,0))</f>
        <v>#REF!</v>
      </c>
      <c r="R66" s="213" t="e">
        <f>IF('Crisis Indicator Data'!#REF!="No Data",1,IF(#REF!&lt;&gt;"",1,0))</f>
        <v>#REF!</v>
      </c>
      <c r="S66" s="213" t="e">
        <f>IF('Crisis Indicator Data'!#REF!="No Data",1,IF(#REF!&lt;&gt;"",1,0))</f>
        <v>#REF!</v>
      </c>
      <c r="T66" s="213" t="e">
        <f>IF('Crisis Indicator Data'!#REF!="No Data",1,IF(#REF!&lt;&gt;"",1,0))</f>
        <v>#REF!</v>
      </c>
      <c r="U66" s="213" t="e">
        <f>IF('Crisis Indicator Data'!#REF!="No Data",1,IF(#REF!&lt;&gt;"",1,0))</f>
        <v>#REF!</v>
      </c>
      <c r="V66" s="213" t="e">
        <f>IF('Crisis Indicator Data'!#REF!="No Data",1,IF(#REF!&lt;&gt;"",1,0))</f>
        <v>#REF!</v>
      </c>
      <c r="W66" s="213" t="e">
        <f>IF('Crisis Indicator Data'!#REF!="No Data",1,IF(#REF!&lt;&gt;"",1,0))</f>
        <v>#REF!</v>
      </c>
      <c r="X66" s="213" t="e">
        <f>IF('Crisis Indicator Data'!#REF!="No Data",1,IF(#REF!&lt;&gt;"",1,0))</f>
        <v>#REF!</v>
      </c>
      <c r="Y66" s="213" t="e">
        <f>IF('Crisis Indicator Data'!#REF!="No Data",1,IF(#REF!&lt;&gt;"",1,0))</f>
        <v>#REF!</v>
      </c>
      <c r="Z66" s="213" t="e">
        <f>IF('Crisis Indicator Data'!#REF!="No Data",1,IF(#REF!&lt;&gt;"",1,0))</f>
        <v>#REF!</v>
      </c>
      <c r="AA66" s="213" t="e">
        <f>IF('Crisis Indicator Data'!#REF!="No Data",1,IF(#REF!&lt;&gt;"",1,0))</f>
        <v>#REF!</v>
      </c>
      <c r="AB66" s="213" t="e">
        <f>IF('Crisis Indicator Data'!#REF!="No Data",1,IF(#REF!&lt;&gt;"",1,0))</f>
        <v>#REF!</v>
      </c>
      <c r="AC66" s="213" t="e">
        <f>IF('Crisis Indicator Data'!#REF!="No Data",1,IF(#REF!&lt;&gt;"",1,0))</f>
        <v>#REF!</v>
      </c>
      <c r="AD66" s="213" t="e">
        <f>IF('Crisis Indicator Data'!#REF!="No Data",1,IF(#REF!&lt;&gt;"",1,0))</f>
        <v>#REF!</v>
      </c>
      <c r="AE66" s="213" t="e">
        <f>IF('Crisis Indicator Data'!#REF!="No Data",1,IF(#REF!&lt;&gt;"",1,0))</f>
        <v>#REF!</v>
      </c>
      <c r="AF66" s="213" t="e">
        <f>IF('Crisis Indicator Data'!#REF!="No Data",1,IF(#REF!&lt;&gt;"",1,0))</f>
        <v>#REF!</v>
      </c>
      <c r="AG66" s="213" t="e">
        <f>IF('Crisis Indicator Data'!#REF!="No Data",1,IF(#REF!&lt;&gt;"",1,0))</f>
        <v>#REF!</v>
      </c>
      <c r="AH66" s="213" t="e">
        <f>IF('Crisis Indicator Data'!#REF!="No Data",1,IF(#REF!&lt;&gt;"",1,0))</f>
        <v>#REF!</v>
      </c>
      <c r="AI66" s="213" t="e">
        <f>IF('Crisis Indicator Data'!#REF!="No Data",1,IF(#REF!&lt;&gt;"",1,0))</f>
        <v>#REF!</v>
      </c>
      <c r="AJ66" s="213" t="e">
        <f>IF('Crisis Indicator Data'!#REF!="No Data",1,IF(#REF!&lt;&gt;"",1,0))</f>
        <v>#REF!</v>
      </c>
      <c r="AK66" s="213" t="e">
        <f>IF('Crisis Indicator Data'!#REF!="No Data",1,IF(#REF!&lt;&gt;"",1,0))</f>
        <v>#REF!</v>
      </c>
      <c r="AL66" s="213" t="e">
        <f>IF('Crisis Indicator Data'!#REF!="No Data",1,IF(#REF!&lt;&gt;"",1,0))</f>
        <v>#REF!</v>
      </c>
      <c r="AM66" s="213" t="e">
        <f>IF('Crisis Indicator Data'!#REF!="No Data",1,IF(#REF!&lt;&gt;"",1,0))</f>
        <v>#REF!</v>
      </c>
      <c r="AN66" s="213" t="e">
        <f>IF('Crisis Indicator Data'!#REF!="No Data",1,IF(#REF!&lt;&gt;"",1,0))</f>
        <v>#REF!</v>
      </c>
      <c r="AO66" s="213" t="e">
        <f>IF('Crisis Indicator Data'!#REF!="No Data",1,IF(#REF!&lt;&gt;"",1,0))</f>
        <v>#REF!</v>
      </c>
      <c r="AP66" s="213" t="e">
        <f>IF('Crisis Indicator Data'!#REF!="No Data",1,IF(#REF!&lt;&gt;"",1,0))</f>
        <v>#REF!</v>
      </c>
      <c r="AQ66" s="213" t="e">
        <f>IF('Crisis Indicator Data'!#REF!="No Data",1,IF(#REF!&lt;&gt;"",1,0))</f>
        <v>#REF!</v>
      </c>
      <c r="AR66" s="213" t="e">
        <f>IF('Crisis Indicator Data'!#REF!="No Data",1,IF(#REF!&lt;&gt;"",1,0))</f>
        <v>#REF!</v>
      </c>
      <c r="AS66" s="213" t="e">
        <f>IF('Crisis Indicator Data'!#REF!="No Data",1,IF(#REF!&lt;&gt;"",1,0))</f>
        <v>#REF!</v>
      </c>
      <c r="AT66" s="213" t="e">
        <f>IF('Crisis Indicator Data'!#REF!="No Data",1,IF(#REF!&lt;&gt;"",1,0))</f>
        <v>#REF!</v>
      </c>
      <c r="AU66" s="213" t="e">
        <f>IF('Crisis Indicator Data'!#REF!="No Data",1,IF(#REF!&lt;&gt;"",1,0))</f>
        <v>#REF!</v>
      </c>
      <c r="AV66" s="213" t="e">
        <f>IF('Crisis Indicator Data'!#REF!="No Data",1,IF(#REF!&lt;&gt;"",1,0))</f>
        <v>#REF!</v>
      </c>
      <c r="AW66" s="213" t="e">
        <f>IF('Crisis Indicator Data'!#REF!="No Data",1,IF(#REF!&lt;&gt;"",1,0))</f>
        <v>#REF!</v>
      </c>
      <c r="AX66" s="213" t="e">
        <f>IF('Crisis Indicator Data'!#REF!="No Data",1,IF(#REF!&lt;&gt;"",1,0))</f>
        <v>#REF!</v>
      </c>
      <c r="AY66" s="213" t="e">
        <f>IF('Crisis Indicator Data'!#REF!="No Data",1,IF(#REF!&lt;&gt;"",1,0))</f>
        <v>#REF!</v>
      </c>
      <c r="AZ66" s="213" t="e">
        <f>IF('Crisis Indicator Data'!#REF!="No Data",1,IF(#REF!&lt;&gt;"",1,0))</f>
        <v>#REF!</v>
      </c>
      <c r="BA66" t="e">
        <f t="shared" ref="BA66:BA97" si="4">SUM(B66:AZ66)</f>
        <v>#REF!</v>
      </c>
      <c r="BB66" s="22" t="e">
        <f t="shared" ref="BB66:BB97" si="5">BA66/51</f>
        <v>#REF!</v>
      </c>
    </row>
    <row r="67" spans="1:54" x14ac:dyDescent="0.35">
      <c r="A67" t="s">
        <v>8334</v>
      </c>
      <c r="B67" s="213" t="e">
        <f>IF('Crisis Indicator Data'!#REF!="No Data",1,IF(#REF!&lt;&gt;"",1,0))</f>
        <v>#REF!</v>
      </c>
      <c r="C67" s="213" t="e">
        <f>IF('Crisis Indicator Data'!#REF!="No Data",1,IF(#REF!&lt;&gt;"",1,0))</f>
        <v>#REF!</v>
      </c>
      <c r="D67" s="213" t="e">
        <f>IF('Crisis Indicator Data'!#REF!="No Data",1,IF(#REF!&lt;&gt;"",1,0))</f>
        <v>#REF!</v>
      </c>
      <c r="E67" s="213" t="e">
        <f>IF('Crisis Indicator Data'!#REF!="No Data",1,IF(#REF!&lt;&gt;"",1,0))</f>
        <v>#REF!</v>
      </c>
      <c r="F67" s="213" t="e">
        <f>IF('Crisis Indicator Data'!#REF!="No Data",1,IF(#REF!&lt;&gt;"",1,0))</f>
        <v>#REF!</v>
      </c>
      <c r="G67" s="213" t="e">
        <f>IF('Crisis Indicator Data'!#REF!="No Data",1,IF(#REF!&lt;&gt;"",1,0))</f>
        <v>#REF!</v>
      </c>
      <c r="H67" s="213" t="e">
        <f>IF('Crisis Indicator Data'!#REF!="No Data",1,IF(#REF!&lt;&gt;"",1,0))</f>
        <v>#REF!</v>
      </c>
      <c r="I67" s="213" t="e">
        <f>IF('Crisis Indicator Data'!#REF!="No Data",1,IF(#REF!&lt;&gt;"",1,0))</f>
        <v>#REF!</v>
      </c>
      <c r="J67" s="213" t="e">
        <f>IF('Crisis Indicator Data'!#REF!="No Data",1,IF(#REF!&lt;&gt;"",1,0))</f>
        <v>#REF!</v>
      </c>
      <c r="K67" s="213" t="e">
        <f>IF('Crisis Indicator Data'!#REF!="No Data",1,IF(#REF!&lt;&gt;"",1,0))</f>
        <v>#REF!</v>
      </c>
      <c r="L67" s="213" t="e">
        <f>IF('Crisis Indicator Data'!#REF!="No Data",1,IF(#REF!&lt;&gt;"",1,0))</f>
        <v>#REF!</v>
      </c>
      <c r="M67" s="213" t="e">
        <f>IF('Crisis Indicator Data'!#REF!="No Data",1,IF(#REF!&lt;&gt;"",1,0))</f>
        <v>#REF!</v>
      </c>
      <c r="N67" s="213" t="e">
        <f>IF('Crisis Indicator Data'!#REF!="No Data",1,IF(#REF!&lt;&gt;"",1,0))</f>
        <v>#REF!</v>
      </c>
      <c r="O67" s="213" t="e">
        <f>IF('Crisis Indicator Data'!#REF!="No Data",1,IF(#REF!&lt;&gt;"",1,0))</f>
        <v>#REF!</v>
      </c>
      <c r="P67" s="213" t="e">
        <f>IF('Crisis Indicator Data'!#REF!="No Data",1,IF(#REF!&lt;&gt;"",1,0))</f>
        <v>#REF!</v>
      </c>
      <c r="Q67" s="213" t="e">
        <f>IF('Crisis Indicator Data'!#REF!="No Data",1,IF(#REF!&lt;&gt;"",1,0))</f>
        <v>#REF!</v>
      </c>
      <c r="R67" s="213" t="e">
        <f>IF('Crisis Indicator Data'!#REF!="No Data",1,IF(#REF!&lt;&gt;"",1,0))</f>
        <v>#REF!</v>
      </c>
      <c r="S67" s="213" t="e">
        <f>IF('Crisis Indicator Data'!#REF!="No Data",1,IF(#REF!&lt;&gt;"",1,0))</f>
        <v>#REF!</v>
      </c>
      <c r="T67" s="213" t="e">
        <f>IF('Crisis Indicator Data'!#REF!="No Data",1,IF(#REF!&lt;&gt;"",1,0))</f>
        <v>#REF!</v>
      </c>
      <c r="U67" s="213" t="e">
        <f>IF('Crisis Indicator Data'!#REF!="No Data",1,IF(#REF!&lt;&gt;"",1,0))</f>
        <v>#REF!</v>
      </c>
      <c r="V67" s="213" t="e">
        <f>IF('Crisis Indicator Data'!#REF!="No Data",1,IF(#REF!&lt;&gt;"",1,0))</f>
        <v>#REF!</v>
      </c>
      <c r="W67" s="213" t="e">
        <f>IF('Crisis Indicator Data'!#REF!="No Data",1,IF(#REF!&lt;&gt;"",1,0))</f>
        <v>#REF!</v>
      </c>
      <c r="X67" s="213" t="e">
        <f>IF('Crisis Indicator Data'!#REF!="No Data",1,IF(#REF!&lt;&gt;"",1,0))</f>
        <v>#REF!</v>
      </c>
      <c r="Y67" s="213" t="e">
        <f>IF('Crisis Indicator Data'!#REF!="No Data",1,IF(#REF!&lt;&gt;"",1,0))</f>
        <v>#REF!</v>
      </c>
      <c r="Z67" s="213" t="e">
        <f>IF('Crisis Indicator Data'!#REF!="No Data",1,IF(#REF!&lt;&gt;"",1,0))</f>
        <v>#REF!</v>
      </c>
      <c r="AA67" s="213" t="e">
        <f>IF('Crisis Indicator Data'!#REF!="No Data",1,IF(#REF!&lt;&gt;"",1,0))</f>
        <v>#REF!</v>
      </c>
      <c r="AB67" s="213" t="e">
        <f>IF('Crisis Indicator Data'!#REF!="No Data",1,IF(#REF!&lt;&gt;"",1,0))</f>
        <v>#REF!</v>
      </c>
      <c r="AC67" s="213" t="e">
        <f>IF('Crisis Indicator Data'!#REF!="No Data",1,IF(#REF!&lt;&gt;"",1,0))</f>
        <v>#REF!</v>
      </c>
      <c r="AD67" s="213" t="e">
        <f>IF('Crisis Indicator Data'!#REF!="No Data",1,IF(#REF!&lt;&gt;"",1,0))</f>
        <v>#REF!</v>
      </c>
      <c r="AE67" s="213" t="e">
        <f>IF('Crisis Indicator Data'!#REF!="No Data",1,IF(#REF!&lt;&gt;"",1,0))</f>
        <v>#REF!</v>
      </c>
      <c r="AF67" s="213" t="e">
        <f>IF('Crisis Indicator Data'!#REF!="No Data",1,IF(#REF!&lt;&gt;"",1,0))</f>
        <v>#REF!</v>
      </c>
      <c r="AG67" s="213" t="e">
        <f>IF('Crisis Indicator Data'!#REF!="No Data",1,IF(#REF!&lt;&gt;"",1,0))</f>
        <v>#REF!</v>
      </c>
      <c r="AH67" s="213" t="e">
        <f>IF('Crisis Indicator Data'!#REF!="No Data",1,IF(#REF!&lt;&gt;"",1,0))</f>
        <v>#REF!</v>
      </c>
      <c r="AI67" s="213" t="e">
        <f>IF('Crisis Indicator Data'!#REF!="No Data",1,IF(#REF!&lt;&gt;"",1,0))</f>
        <v>#REF!</v>
      </c>
      <c r="AJ67" s="213" t="e">
        <f>IF('Crisis Indicator Data'!#REF!="No Data",1,IF(#REF!&lt;&gt;"",1,0))</f>
        <v>#REF!</v>
      </c>
      <c r="AK67" s="213" t="e">
        <f>IF('Crisis Indicator Data'!#REF!="No Data",1,IF(#REF!&lt;&gt;"",1,0))</f>
        <v>#REF!</v>
      </c>
      <c r="AL67" s="213" t="e">
        <f>IF('Crisis Indicator Data'!#REF!="No Data",1,IF(#REF!&lt;&gt;"",1,0))</f>
        <v>#REF!</v>
      </c>
      <c r="AM67" s="213" t="e">
        <f>IF('Crisis Indicator Data'!#REF!="No Data",1,IF(#REF!&lt;&gt;"",1,0))</f>
        <v>#REF!</v>
      </c>
      <c r="AN67" s="213" t="e">
        <f>IF('Crisis Indicator Data'!#REF!="No Data",1,IF(#REF!&lt;&gt;"",1,0))</f>
        <v>#REF!</v>
      </c>
      <c r="AO67" s="213" t="e">
        <f>IF('Crisis Indicator Data'!#REF!="No Data",1,IF(#REF!&lt;&gt;"",1,0))</f>
        <v>#REF!</v>
      </c>
      <c r="AP67" s="213" t="e">
        <f>IF('Crisis Indicator Data'!#REF!="No Data",1,IF(#REF!&lt;&gt;"",1,0))</f>
        <v>#REF!</v>
      </c>
      <c r="AQ67" s="213" t="e">
        <f>IF('Crisis Indicator Data'!#REF!="No Data",1,IF(#REF!&lt;&gt;"",1,0))</f>
        <v>#REF!</v>
      </c>
      <c r="AR67" s="213" t="e">
        <f>IF('Crisis Indicator Data'!#REF!="No Data",1,IF(#REF!&lt;&gt;"",1,0))</f>
        <v>#REF!</v>
      </c>
      <c r="AS67" s="213" t="e">
        <f>IF('Crisis Indicator Data'!#REF!="No Data",1,IF(#REF!&lt;&gt;"",1,0))</f>
        <v>#REF!</v>
      </c>
      <c r="AT67" s="213" t="e">
        <f>IF('Crisis Indicator Data'!#REF!="No Data",1,IF(#REF!&lt;&gt;"",1,0))</f>
        <v>#REF!</v>
      </c>
      <c r="AU67" s="213" t="e">
        <f>IF('Crisis Indicator Data'!#REF!="No Data",1,IF(#REF!&lt;&gt;"",1,0))</f>
        <v>#REF!</v>
      </c>
      <c r="AV67" s="213" t="e">
        <f>IF('Crisis Indicator Data'!#REF!="No Data",1,IF(#REF!&lt;&gt;"",1,0))</f>
        <v>#REF!</v>
      </c>
      <c r="AW67" s="213" t="e">
        <f>IF('Crisis Indicator Data'!#REF!="No Data",1,IF(#REF!&lt;&gt;"",1,0))</f>
        <v>#REF!</v>
      </c>
      <c r="AX67" s="213" t="e">
        <f>IF('Crisis Indicator Data'!#REF!="No Data",1,IF(#REF!&lt;&gt;"",1,0))</f>
        <v>#REF!</v>
      </c>
      <c r="AY67" s="213" t="e">
        <f>IF('Crisis Indicator Data'!#REF!="No Data",1,IF(#REF!&lt;&gt;"",1,0))</f>
        <v>#REF!</v>
      </c>
      <c r="AZ67" s="213" t="e">
        <f>IF('Crisis Indicator Data'!#REF!="No Data",1,IF(#REF!&lt;&gt;"",1,0))</f>
        <v>#REF!</v>
      </c>
      <c r="BA67" t="e">
        <f t="shared" si="4"/>
        <v>#REF!</v>
      </c>
      <c r="BB67" s="22" t="e">
        <f t="shared" si="5"/>
        <v>#REF!</v>
      </c>
    </row>
    <row r="68" spans="1:54" x14ac:dyDescent="0.35">
      <c r="A68" t="s">
        <v>8335</v>
      </c>
      <c r="B68" s="213" t="e">
        <f>IF('Crisis Indicator Data'!#REF!="No Data",1,IF(#REF!&lt;&gt;"",1,0))</f>
        <v>#REF!</v>
      </c>
      <c r="C68" s="213" t="e">
        <f>IF('Crisis Indicator Data'!#REF!="No Data",1,IF(#REF!&lt;&gt;"",1,0))</f>
        <v>#REF!</v>
      </c>
      <c r="D68" s="213" t="e">
        <f>IF('Crisis Indicator Data'!#REF!="No Data",1,IF(#REF!&lt;&gt;"",1,0))</f>
        <v>#REF!</v>
      </c>
      <c r="E68" s="213" t="e">
        <f>IF('Crisis Indicator Data'!#REF!="No Data",1,IF(#REF!&lt;&gt;"",1,0))</f>
        <v>#REF!</v>
      </c>
      <c r="F68" s="213" t="e">
        <f>IF('Crisis Indicator Data'!#REF!="No Data",1,IF(#REF!&lt;&gt;"",1,0))</f>
        <v>#REF!</v>
      </c>
      <c r="G68" s="213" t="e">
        <f>IF('Crisis Indicator Data'!#REF!="No Data",1,IF(#REF!&lt;&gt;"",1,0))</f>
        <v>#REF!</v>
      </c>
      <c r="H68" s="213" t="e">
        <f>IF('Crisis Indicator Data'!#REF!="No Data",1,IF(#REF!&lt;&gt;"",1,0))</f>
        <v>#REF!</v>
      </c>
      <c r="I68" s="213" t="e">
        <f>IF('Crisis Indicator Data'!#REF!="No Data",1,IF(#REF!&lt;&gt;"",1,0))</f>
        <v>#REF!</v>
      </c>
      <c r="J68" s="213" t="e">
        <f>IF('Crisis Indicator Data'!#REF!="No Data",1,IF(#REF!&lt;&gt;"",1,0))</f>
        <v>#REF!</v>
      </c>
      <c r="K68" s="213" t="e">
        <f>IF('Crisis Indicator Data'!#REF!="No Data",1,IF(#REF!&lt;&gt;"",1,0))</f>
        <v>#REF!</v>
      </c>
      <c r="L68" s="213" t="e">
        <f>IF('Crisis Indicator Data'!#REF!="No Data",1,IF(#REF!&lt;&gt;"",1,0))</f>
        <v>#REF!</v>
      </c>
      <c r="M68" s="213" t="e">
        <f>IF('Crisis Indicator Data'!#REF!="No Data",1,IF(#REF!&lt;&gt;"",1,0))</f>
        <v>#REF!</v>
      </c>
      <c r="N68" s="213" t="e">
        <f>IF('Crisis Indicator Data'!#REF!="No Data",1,IF(#REF!&lt;&gt;"",1,0))</f>
        <v>#REF!</v>
      </c>
      <c r="O68" s="213" t="e">
        <f>IF('Crisis Indicator Data'!#REF!="No Data",1,IF(#REF!&lt;&gt;"",1,0))</f>
        <v>#REF!</v>
      </c>
      <c r="P68" s="213" t="e">
        <f>IF('Crisis Indicator Data'!#REF!="No Data",1,IF(#REF!&lt;&gt;"",1,0))</f>
        <v>#REF!</v>
      </c>
      <c r="Q68" s="213" t="e">
        <f>IF('Crisis Indicator Data'!#REF!="No Data",1,IF(#REF!&lt;&gt;"",1,0))</f>
        <v>#REF!</v>
      </c>
      <c r="R68" s="213" t="e">
        <f>IF('Crisis Indicator Data'!#REF!="No Data",1,IF(#REF!&lt;&gt;"",1,0))</f>
        <v>#REF!</v>
      </c>
      <c r="S68" s="213" t="e">
        <f>IF('Crisis Indicator Data'!#REF!="No Data",1,IF(#REF!&lt;&gt;"",1,0))</f>
        <v>#REF!</v>
      </c>
      <c r="T68" s="213" t="e">
        <f>IF('Crisis Indicator Data'!#REF!="No Data",1,IF(#REF!&lt;&gt;"",1,0))</f>
        <v>#REF!</v>
      </c>
      <c r="U68" s="213" t="e">
        <f>IF('Crisis Indicator Data'!#REF!="No Data",1,IF(#REF!&lt;&gt;"",1,0))</f>
        <v>#REF!</v>
      </c>
      <c r="V68" s="213" t="e">
        <f>IF('Crisis Indicator Data'!#REF!="No Data",1,IF(#REF!&lt;&gt;"",1,0))</f>
        <v>#REF!</v>
      </c>
      <c r="W68" s="213" t="e">
        <f>IF('Crisis Indicator Data'!#REF!="No Data",1,IF(#REF!&lt;&gt;"",1,0))</f>
        <v>#REF!</v>
      </c>
      <c r="X68" s="213" t="e">
        <f>IF('Crisis Indicator Data'!#REF!="No Data",1,IF(#REF!&lt;&gt;"",1,0))</f>
        <v>#REF!</v>
      </c>
      <c r="Y68" s="213" t="e">
        <f>IF('Crisis Indicator Data'!#REF!="No Data",1,IF(#REF!&lt;&gt;"",1,0))</f>
        <v>#REF!</v>
      </c>
      <c r="Z68" s="213" t="e">
        <f>IF('Crisis Indicator Data'!#REF!="No Data",1,IF(#REF!&lt;&gt;"",1,0))</f>
        <v>#REF!</v>
      </c>
      <c r="AA68" s="213" t="e">
        <f>IF('Crisis Indicator Data'!#REF!="No Data",1,IF(#REF!&lt;&gt;"",1,0))</f>
        <v>#REF!</v>
      </c>
      <c r="AB68" s="213" t="e">
        <f>IF('Crisis Indicator Data'!#REF!="No Data",1,IF(#REF!&lt;&gt;"",1,0))</f>
        <v>#REF!</v>
      </c>
      <c r="AC68" s="213" t="e">
        <f>IF('Crisis Indicator Data'!#REF!="No Data",1,IF(#REF!&lt;&gt;"",1,0))</f>
        <v>#REF!</v>
      </c>
      <c r="AD68" s="213" t="e">
        <f>IF('Crisis Indicator Data'!#REF!="No Data",1,IF(#REF!&lt;&gt;"",1,0))</f>
        <v>#REF!</v>
      </c>
      <c r="AE68" s="213" t="e">
        <f>IF('Crisis Indicator Data'!#REF!="No Data",1,IF(#REF!&lt;&gt;"",1,0))</f>
        <v>#REF!</v>
      </c>
      <c r="AF68" s="213" t="e">
        <f>IF('Crisis Indicator Data'!#REF!="No Data",1,IF(#REF!&lt;&gt;"",1,0))</f>
        <v>#REF!</v>
      </c>
      <c r="AG68" s="213" t="e">
        <f>IF('Crisis Indicator Data'!#REF!="No Data",1,IF(#REF!&lt;&gt;"",1,0))</f>
        <v>#REF!</v>
      </c>
      <c r="AH68" s="213" t="e">
        <f>IF('Crisis Indicator Data'!#REF!="No Data",1,IF(#REF!&lt;&gt;"",1,0))</f>
        <v>#REF!</v>
      </c>
      <c r="AI68" s="213" t="e">
        <f>IF('Crisis Indicator Data'!#REF!="No Data",1,IF(#REF!&lt;&gt;"",1,0))</f>
        <v>#REF!</v>
      </c>
      <c r="AJ68" s="213" t="e">
        <f>IF('Crisis Indicator Data'!#REF!="No Data",1,IF(#REF!&lt;&gt;"",1,0))</f>
        <v>#REF!</v>
      </c>
      <c r="AK68" s="213" t="e">
        <f>IF('Crisis Indicator Data'!#REF!="No Data",1,IF(#REF!&lt;&gt;"",1,0))</f>
        <v>#REF!</v>
      </c>
      <c r="AL68" s="213" t="e">
        <f>IF('Crisis Indicator Data'!#REF!="No Data",1,IF(#REF!&lt;&gt;"",1,0))</f>
        <v>#REF!</v>
      </c>
      <c r="AM68" s="213" t="e">
        <f>IF('Crisis Indicator Data'!#REF!="No Data",1,IF(#REF!&lt;&gt;"",1,0))</f>
        <v>#REF!</v>
      </c>
      <c r="AN68" s="213" t="e">
        <f>IF('Crisis Indicator Data'!#REF!="No Data",1,IF(#REF!&lt;&gt;"",1,0))</f>
        <v>#REF!</v>
      </c>
      <c r="AO68" s="213" t="e">
        <f>IF('Crisis Indicator Data'!#REF!="No Data",1,IF(#REF!&lt;&gt;"",1,0))</f>
        <v>#REF!</v>
      </c>
      <c r="AP68" s="213" t="e">
        <f>IF('Crisis Indicator Data'!#REF!="No Data",1,IF(#REF!&lt;&gt;"",1,0))</f>
        <v>#REF!</v>
      </c>
      <c r="AQ68" s="213" t="e">
        <f>IF('Crisis Indicator Data'!#REF!="No Data",1,IF(#REF!&lt;&gt;"",1,0))</f>
        <v>#REF!</v>
      </c>
      <c r="AR68" s="213" t="e">
        <f>IF('Crisis Indicator Data'!#REF!="No Data",1,IF(#REF!&lt;&gt;"",1,0))</f>
        <v>#REF!</v>
      </c>
      <c r="AS68" s="213" t="e">
        <f>IF('Crisis Indicator Data'!#REF!="No Data",1,IF(#REF!&lt;&gt;"",1,0))</f>
        <v>#REF!</v>
      </c>
      <c r="AT68" s="213" t="e">
        <f>IF('Crisis Indicator Data'!#REF!="No Data",1,IF(#REF!&lt;&gt;"",1,0))</f>
        <v>#REF!</v>
      </c>
      <c r="AU68" s="213" t="e">
        <f>IF('Crisis Indicator Data'!#REF!="No Data",1,IF(#REF!&lt;&gt;"",1,0))</f>
        <v>#REF!</v>
      </c>
      <c r="AV68" s="213" t="e">
        <f>IF('Crisis Indicator Data'!#REF!="No Data",1,IF(#REF!&lt;&gt;"",1,0))</f>
        <v>#REF!</v>
      </c>
      <c r="AW68" s="213" t="e">
        <f>IF('Crisis Indicator Data'!#REF!="No Data",1,IF(#REF!&lt;&gt;"",1,0))</f>
        <v>#REF!</v>
      </c>
      <c r="AX68" s="213" t="e">
        <f>IF('Crisis Indicator Data'!#REF!="No Data",1,IF(#REF!&lt;&gt;"",1,0))</f>
        <v>#REF!</v>
      </c>
      <c r="AY68" s="213" t="e">
        <f>IF('Crisis Indicator Data'!#REF!="No Data",1,IF(#REF!&lt;&gt;"",1,0))</f>
        <v>#REF!</v>
      </c>
      <c r="AZ68" s="213" t="e">
        <f>IF('Crisis Indicator Data'!#REF!="No Data",1,IF(#REF!&lt;&gt;"",1,0))</f>
        <v>#REF!</v>
      </c>
      <c r="BA68" t="e">
        <f t="shared" si="4"/>
        <v>#REF!</v>
      </c>
      <c r="BB68" s="22" t="e">
        <f t="shared" si="5"/>
        <v>#REF!</v>
      </c>
    </row>
    <row r="69" spans="1:54" x14ac:dyDescent="0.35">
      <c r="A69" t="s">
        <v>8325</v>
      </c>
      <c r="B69" s="213" t="e">
        <f>IF('Crisis Indicator Data'!#REF!="No Data",1,IF(#REF!&lt;&gt;"",1,0))</f>
        <v>#REF!</v>
      </c>
      <c r="C69" s="213" t="e">
        <f>IF('Crisis Indicator Data'!#REF!="No Data",1,IF(#REF!&lt;&gt;"",1,0))</f>
        <v>#REF!</v>
      </c>
      <c r="D69" s="213" t="e">
        <f>IF('Crisis Indicator Data'!#REF!="No Data",1,IF(#REF!&lt;&gt;"",1,0))</f>
        <v>#REF!</v>
      </c>
      <c r="E69" s="213" t="e">
        <f>IF('Crisis Indicator Data'!#REF!="No Data",1,IF(#REF!&lt;&gt;"",1,0))</f>
        <v>#REF!</v>
      </c>
      <c r="F69" s="213" t="e">
        <f>IF('Crisis Indicator Data'!#REF!="No Data",1,IF(#REF!&lt;&gt;"",1,0))</f>
        <v>#REF!</v>
      </c>
      <c r="G69" s="213" t="e">
        <f>IF('Crisis Indicator Data'!#REF!="No Data",1,IF(#REF!&lt;&gt;"",1,0))</f>
        <v>#REF!</v>
      </c>
      <c r="H69" s="213" t="e">
        <f>IF('Crisis Indicator Data'!#REF!="No Data",1,IF(#REF!&lt;&gt;"",1,0))</f>
        <v>#REF!</v>
      </c>
      <c r="I69" s="213" t="e">
        <f>IF('Crisis Indicator Data'!#REF!="No Data",1,IF(#REF!&lt;&gt;"",1,0))</f>
        <v>#REF!</v>
      </c>
      <c r="J69" s="213" t="e">
        <f>IF('Crisis Indicator Data'!#REF!="No Data",1,IF(#REF!&lt;&gt;"",1,0))</f>
        <v>#REF!</v>
      </c>
      <c r="K69" s="213" t="e">
        <f>IF('Crisis Indicator Data'!#REF!="No Data",1,IF(#REF!&lt;&gt;"",1,0))</f>
        <v>#REF!</v>
      </c>
      <c r="L69" s="213" t="e">
        <f>IF('Crisis Indicator Data'!#REF!="No Data",1,IF(#REF!&lt;&gt;"",1,0))</f>
        <v>#REF!</v>
      </c>
      <c r="M69" s="213" t="e">
        <f>IF('Crisis Indicator Data'!#REF!="No Data",1,IF(#REF!&lt;&gt;"",1,0))</f>
        <v>#REF!</v>
      </c>
      <c r="N69" s="213" t="e">
        <f>IF('Crisis Indicator Data'!#REF!="No Data",1,IF(#REF!&lt;&gt;"",1,0))</f>
        <v>#REF!</v>
      </c>
      <c r="O69" s="213" t="e">
        <f>IF('Crisis Indicator Data'!#REF!="No Data",1,IF(#REF!&lt;&gt;"",1,0))</f>
        <v>#REF!</v>
      </c>
      <c r="P69" s="213" t="e">
        <f>IF('Crisis Indicator Data'!#REF!="No Data",1,IF(#REF!&lt;&gt;"",1,0))</f>
        <v>#REF!</v>
      </c>
      <c r="Q69" s="213" t="e">
        <f>IF('Crisis Indicator Data'!#REF!="No Data",1,IF(#REF!&lt;&gt;"",1,0))</f>
        <v>#REF!</v>
      </c>
      <c r="R69" s="213" t="e">
        <f>IF('Crisis Indicator Data'!#REF!="No Data",1,IF(#REF!&lt;&gt;"",1,0))</f>
        <v>#REF!</v>
      </c>
      <c r="S69" s="213" t="e">
        <f>IF('Crisis Indicator Data'!#REF!="No Data",1,IF(#REF!&lt;&gt;"",1,0))</f>
        <v>#REF!</v>
      </c>
      <c r="T69" s="213" t="e">
        <f>IF('Crisis Indicator Data'!#REF!="No Data",1,IF(#REF!&lt;&gt;"",1,0))</f>
        <v>#REF!</v>
      </c>
      <c r="U69" s="213" t="e">
        <f>IF('Crisis Indicator Data'!#REF!="No Data",1,IF(#REF!&lt;&gt;"",1,0))</f>
        <v>#REF!</v>
      </c>
      <c r="V69" s="213" t="e">
        <f>IF('Crisis Indicator Data'!#REF!="No Data",1,IF(#REF!&lt;&gt;"",1,0))</f>
        <v>#REF!</v>
      </c>
      <c r="W69" s="213" t="e">
        <f>IF('Crisis Indicator Data'!#REF!="No Data",1,IF(#REF!&lt;&gt;"",1,0))</f>
        <v>#REF!</v>
      </c>
      <c r="X69" s="213" t="e">
        <f>IF('Crisis Indicator Data'!#REF!="No Data",1,IF(#REF!&lt;&gt;"",1,0))</f>
        <v>#REF!</v>
      </c>
      <c r="Y69" s="213" t="e">
        <f>IF('Crisis Indicator Data'!#REF!="No Data",1,IF(#REF!&lt;&gt;"",1,0))</f>
        <v>#REF!</v>
      </c>
      <c r="Z69" s="213" t="e">
        <f>IF('Crisis Indicator Data'!#REF!="No Data",1,IF(#REF!&lt;&gt;"",1,0))</f>
        <v>#REF!</v>
      </c>
      <c r="AA69" s="213" t="e">
        <f>IF('Crisis Indicator Data'!#REF!="No Data",1,IF(#REF!&lt;&gt;"",1,0))</f>
        <v>#REF!</v>
      </c>
      <c r="AB69" s="213" t="e">
        <f>IF('Crisis Indicator Data'!#REF!="No Data",1,IF(#REF!&lt;&gt;"",1,0))</f>
        <v>#REF!</v>
      </c>
      <c r="AC69" s="213" t="e">
        <f>IF('Crisis Indicator Data'!#REF!="No Data",1,IF(#REF!&lt;&gt;"",1,0))</f>
        <v>#REF!</v>
      </c>
      <c r="AD69" s="213" t="e">
        <f>IF('Crisis Indicator Data'!#REF!="No Data",1,IF(#REF!&lt;&gt;"",1,0))</f>
        <v>#REF!</v>
      </c>
      <c r="AE69" s="213" t="e">
        <f>IF('Crisis Indicator Data'!#REF!="No Data",1,IF(#REF!&lt;&gt;"",1,0))</f>
        <v>#REF!</v>
      </c>
      <c r="AF69" s="213" t="e">
        <f>IF('Crisis Indicator Data'!#REF!="No Data",1,IF(#REF!&lt;&gt;"",1,0))</f>
        <v>#REF!</v>
      </c>
      <c r="AG69" s="213" t="e">
        <f>IF('Crisis Indicator Data'!#REF!="No Data",1,IF(#REF!&lt;&gt;"",1,0))</f>
        <v>#REF!</v>
      </c>
      <c r="AH69" s="213" t="e">
        <f>IF('Crisis Indicator Data'!#REF!="No Data",1,IF(#REF!&lt;&gt;"",1,0))</f>
        <v>#REF!</v>
      </c>
      <c r="AI69" s="213" t="e">
        <f>IF('Crisis Indicator Data'!#REF!="No Data",1,IF(#REF!&lt;&gt;"",1,0))</f>
        <v>#REF!</v>
      </c>
      <c r="AJ69" s="213" t="e">
        <f>IF('Crisis Indicator Data'!#REF!="No Data",1,IF(#REF!&lt;&gt;"",1,0))</f>
        <v>#REF!</v>
      </c>
      <c r="AK69" s="213" t="e">
        <f>IF('Crisis Indicator Data'!#REF!="No Data",1,IF(#REF!&lt;&gt;"",1,0))</f>
        <v>#REF!</v>
      </c>
      <c r="AL69" s="213" t="e">
        <f>IF('Crisis Indicator Data'!#REF!="No Data",1,IF(#REF!&lt;&gt;"",1,0))</f>
        <v>#REF!</v>
      </c>
      <c r="AM69" s="213" t="e">
        <f>IF('Crisis Indicator Data'!#REF!="No Data",1,IF(#REF!&lt;&gt;"",1,0))</f>
        <v>#REF!</v>
      </c>
      <c r="AN69" s="213" t="e">
        <f>IF('Crisis Indicator Data'!#REF!="No Data",1,IF(#REF!&lt;&gt;"",1,0))</f>
        <v>#REF!</v>
      </c>
      <c r="AO69" s="213" t="e">
        <f>IF('Crisis Indicator Data'!#REF!="No Data",1,IF(#REF!&lt;&gt;"",1,0))</f>
        <v>#REF!</v>
      </c>
      <c r="AP69" s="213" t="e">
        <f>IF('Crisis Indicator Data'!#REF!="No Data",1,IF(#REF!&lt;&gt;"",1,0))</f>
        <v>#REF!</v>
      </c>
      <c r="AQ69" s="213" t="e">
        <f>IF('Crisis Indicator Data'!#REF!="No Data",1,IF(#REF!&lt;&gt;"",1,0))</f>
        <v>#REF!</v>
      </c>
      <c r="AR69" s="213" t="e">
        <f>IF('Crisis Indicator Data'!#REF!="No Data",1,IF(#REF!&lt;&gt;"",1,0))</f>
        <v>#REF!</v>
      </c>
      <c r="AS69" s="213" t="e">
        <f>IF('Crisis Indicator Data'!#REF!="No Data",1,IF(#REF!&lt;&gt;"",1,0))</f>
        <v>#REF!</v>
      </c>
      <c r="AT69" s="213" t="e">
        <f>IF('Crisis Indicator Data'!#REF!="No Data",1,IF(#REF!&lt;&gt;"",1,0))</f>
        <v>#REF!</v>
      </c>
      <c r="AU69" s="213" t="e">
        <f>IF('Crisis Indicator Data'!#REF!="No Data",1,IF(#REF!&lt;&gt;"",1,0))</f>
        <v>#REF!</v>
      </c>
      <c r="AV69" s="213" t="e">
        <f>IF('Crisis Indicator Data'!#REF!="No Data",1,IF(#REF!&lt;&gt;"",1,0))</f>
        <v>#REF!</v>
      </c>
      <c r="AW69" s="213" t="e">
        <f>IF('Crisis Indicator Data'!#REF!="No Data",1,IF(#REF!&lt;&gt;"",1,0))</f>
        <v>#REF!</v>
      </c>
      <c r="AX69" s="213" t="e">
        <f>IF('Crisis Indicator Data'!#REF!="No Data",1,IF(#REF!&lt;&gt;"",1,0))</f>
        <v>#REF!</v>
      </c>
      <c r="AY69" s="213" t="e">
        <f>IF('Crisis Indicator Data'!#REF!="No Data",1,IF(#REF!&lt;&gt;"",1,0))</f>
        <v>#REF!</v>
      </c>
      <c r="AZ69" s="213" t="e">
        <f>IF('Crisis Indicator Data'!#REF!="No Data",1,IF(#REF!&lt;&gt;"",1,0))</f>
        <v>#REF!</v>
      </c>
      <c r="BA69" t="e">
        <f t="shared" si="4"/>
        <v>#REF!</v>
      </c>
      <c r="BB69" s="22" t="e">
        <f t="shared" si="5"/>
        <v>#REF!</v>
      </c>
    </row>
    <row r="70" spans="1:54" x14ac:dyDescent="0.35">
      <c r="A70" t="s">
        <v>8329</v>
      </c>
      <c r="B70" s="213" t="e">
        <f>IF('Crisis Indicator Data'!#REF!="No Data",1,IF(#REF!&lt;&gt;"",1,0))</f>
        <v>#REF!</v>
      </c>
      <c r="C70" s="213" t="e">
        <f>IF('Crisis Indicator Data'!#REF!="No Data",1,IF(#REF!&lt;&gt;"",1,0))</f>
        <v>#REF!</v>
      </c>
      <c r="D70" s="213" t="e">
        <f>IF('Crisis Indicator Data'!#REF!="No Data",1,IF(#REF!&lt;&gt;"",1,0))</f>
        <v>#REF!</v>
      </c>
      <c r="E70" s="213" t="e">
        <f>IF('Crisis Indicator Data'!#REF!="No Data",1,IF(#REF!&lt;&gt;"",1,0))</f>
        <v>#REF!</v>
      </c>
      <c r="F70" s="213" t="e">
        <f>IF('Crisis Indicator Data'!#REF!="No Data",1,IF(#REF!&lt;&gt;"",1,0))</f>
        <v>#REF!</v>
      </c>
      <c r="G70" s="213" t="e">
        <f>IF('Crisis Indicator Data'!#REF!="No Data",1,IF(#REF!&lt;&gt;"",1,0))</f>
        <v>#REF!</v>
      </c>
      <c r="H70" s="213" t="e">
        <f>IF('Crisis Indicator Data'!#REF!="No Data",1,IF(#REF!&lt;&gt;"",1,0))</f>
        <v>#REF!</v>
      </c>
      <c r="I70" s="213" t="e">
        <f>IF('Crisis Indicator Data'!#REF!="No Data",1,IF(#REF!&lt;&gt;"",1,0))</f>
        <v>#REF!</v>
      </c>
      <c r="J70" s="213" t="e">
        <f>IF('Crisis Indicator Data'!#REF!="No Data",1,IF(#REF!&lt;&gt;"",1,0))</f>
        <v>#REF!</v>
      </c>
      <c r="K70" s="213" t="e">
        <f>IF('Crisis Indicator Data'!#REF!="No Data",1,IF(#REF!&lt;&gt;"",1,0))</f>
        <v>#REF!</v>
      </c>
      <c r="L70" s="213" t="e">
        <f>IF('Crisis Indicator Data'!#REF!="No Data",1,IF(#REF!&lt;&gt;"",1,0))</f>
        <v>#REF!</v>
      </c>
      <c r="M70" s="213" t="e">
        <f>IF('Crisis Indicator Data'!#REF!="No Data",1,IF(#REF!&lt;&gt;"",1,0))</f>
        <v>#REF!</v>
      </c>
      <c r="N70" s="213" t="e">
        <f>IF('Crisis Indicator Data'!#REF!="No Data",1,IF(#REF!&lt;&gt;"",1,0))</f>
        <v>#REF!</v>
      </c>
      <c r="O70" s="213" t="e">
        <f>IF('Crisis Indicator Data'!#REF!="No Data",1,IF(#REF!&lt;&gt;"",1,0))</f>
        <v>#REF!</v>
      </c>
      <c r="P70" s="213" t="e">
        <f>IF('Crisis Indicator Data'!#REF!="No Data",1,IF(#REF!&lt;&gt;"",1,0))</f>
        <v>#REF!</v>
      </c>
      <c r="Q70" s="213" t="e">
        <f>IF('Crisis Indicator Data'!#REF!="No Data",1,IF(#REF!&lt;&gt;"",1,0))</f>
        <v>#REF!</v>
      </c>
      <c r="R70" s="213" t="e">
        <f>IF('Crisis Indicator Data'!#REF!="No Data",1,IF(#REF!&lt;&gt;"",1,0))</f>
        <v>#REF!</v>
      </c>
      <c r="S70" s="213" t="e">
        <f>IF('Crisis Indicator Data'!#REF!="No Data",1,IF(#REF!&lt;&gt;"",1,0))</f>
        <v>#REF!</v>
      </c>
      <c r="T70" s="213" t="e">
        <f>IF('Crisis Indicator Data'!#REF!="No Data",1,IF(#REF!&lt;&gt;"",1,0))</f>
        <v>#REF!</v>
      </c>
      <c r="U70" s="213" t="e">
        <f>IF('Crisis Indicator Data'!#REF!="No Data",1,IF(#REF!&lt;&gt;"",1,0))</f>
        <v>#REF!</v>
      </c>
      <c r="V70" s="213" t="e">
        <f>IF('Crisis Indicator Data'!#REF!="No Data",1,IF(#REF!&lt;&gt;"",1,0))</f>
        <v>#REF!</v>
      </c>
      <c r="W70" s="213" t="e">
        <f>IF('Crisis Indicator Data'!#REF!="No Data",1,IF(#REF!&lt;&gt;"",1,0))</f>
        <v>#REF!</v>
      </c>
      <c r="X70" s="213" t="e">
        <f>IF('Crisis Indicator Data'!#REF!="No Data",1,IF(#REF!&lt;&gt;"",1,0))</f>
        <v>#REF!</v>
      </c>
      <c r="Y70" s="213" t="e">
        <f>IF('Crisis Indicator Data'!#REF!="No Data",1,IF(#REF!&lt;&gt;"",1,0))</f>
        <v>#REF!</v>
      </c>
      <c r="Z70" s="213" t="e">
        <f>IF('Crisis Indicator Data'!#REF!="No Data",1,IF(#REF!&lt;&gt;"",1,0))</f>
        <v>#REF!</v>
      </c>
      <c r="AA70" s="213" t="e">
        <f>IF('Crisis Indicator Data'!#REF!="No Data",1,IF(#REF!&lt;&gt;"",1,0))</f>
        <v>#REF!</v>
      </c>
      <c r="AB70" s="213" t="e">
        <f>IF('Crisis Indicator Data'!#REF!="No Data",1,IF(#REF!&lt;&gt;"",1,0))</f>
        <v>#REF!</v>
      </c>
      <c r="AC70" s="213" t="e">
        <f>IF('Crisis Indicator Data'!#REF!="No Data",1,IF(#REF!&lt;&gt;"",1,0))</f>
        <v>#REF!</v>
      </c>
      <c r="AD70" s="213" t="e">
        <f>IF('Crisis Indicator Data'!#REF!="No Data",1,IF(#REF!&lt;&gt;"",1,0))</f>
        <v>#REF!</v>
      </c>
      <c r="AE70" s="213" t="e">
        <f>IF('Crisis Indicator Data'!#REF!="No Data",1,IF(#REF!&lt;&gt;"",1,0))</f>
        <v>#REF!</v>
      </c>
      <c r="AF70" s="213" t="e">
        <f>IF('Crisis Indicator Data'!#REF!="No Data",1,IF(#REF!&lt;&gt;"",1,0))</f>
        <v>#REF!</v>
      </c>
      <c r="AG70" s="213" t="e">
        <f>IF('Crisis Indicator Data'!#REF!="No Data",1,IF(#REF!&lt;&gt;"",1,0))</f>
        <v>#REF!</v>
      </c>
      <c r="AH70" s="213" t="e">
        <f>IF('Crisis Indicator Data'!#REF!="No Data",1,IF(#REF!&lt;&gt;"",1,0))</f>
        <v>#REF!</v>
      </c>
      <c r="AI70" s="213" t="e">
        <f>IF('Crisis Indicator Data'!#REF!="No Data",1,IF(#REF!&lt;&gt;"",1,0))</f>
        <v>#REF!</v>
      </c>
      <c r="AJ70" s="213" t="e">
        <f>IF('Crisis Indicator Data'!#REF!="No Data",1,IF(#REF!&lt;&gt;"",1,0))</f>
        <v>#REF!</v>
      </c>
      <c r="AK70" s="213" t="e">
        <f>IF('Crisis Indicator Data'!#REF!="No Data",1,IF(#REF!&lt;&gt;"",1,0))</f>
        <v>#REF!</v>
      </c>
      <c r="AL70" s="213" t="e">
        <f>IF('Crisis Indicator Data'!#REF!="No Data",1,IF(#REF!&lt;&gt;"",1,0))</f>
        <v>#REF!</v>
      </c>
      <c r="AM70" s="213" t="e">
        <f>IF('Crisis Indicator Data'!#REF!="No Data",1,IF(#REF!&lt;&gt;"",1,0))</f>
        <v>#REF!</v>
      </c>
      <c r="AN70" s="213" t="e">
        <f>IF('Crisis Indicator Data'!#REF!="No Data",1,IF(#REF!&lt;&gt;"",1,0))</f>
        <v>#REF!</v>
      </c>
      <c r="AO70" s="213" t="e">
        <f>IF('Crisis Indicator Data'!#REF!="No Data",1,IF(#REF!&lt;&gt;"",1,0))</f>
        <v>#REF!</v>
      </c>
      <c r="AP70" s="213" t="e">
        <f>IF('Crisis Indicator Data'!#REF!="No Data",1,IF(#REF!&lt;&gt;"",1,0))</f>
        <v>#REF!</v>
      </c>
      <c r="AQ70" s="213" t="e">
        <f>IF('Crisis Indicator Data'!#REF!="No Data",1,IF(#REF!&lt;&gt;"",1,0))</f>
        <v>#REF!</v>
      </c>
      <c r="AR70" s="213" t="e">
        <f>IF('Crisis Indicator Data'!#REF!="No Data",1,IF(#REF!&lt;&gt;"",1,0))</f>
        <v>#REF!</v>
      </c>
      <c r="AS70" s="213" t="e">
        <f>IF('Crisis Indicator Data'!#REF!="No Data",1,IF(#REF!&lt;&gt;"",1,0))</f>
        <v>#REF!</v>
      </c>
      <c r="AT70" s="213" t="e">
        <f>IF('Crisis Indicator Data'!#REF!="No Data",1,IF(#REF!&lt;&gt;"",1,0))</f>
        <v>#REF!</v>
      </c>
      <c r="AU70" s="213" t="e">
        <f>IF('Crisis Indicator Data'!#REF!="No Data",1,IF(#REF!&lt;&gt;"",1,0))</f>
        <v>#REF!</v>
      </c>
      <c r="AV70" s="213" t="e">
        <f>IF('Crisis Indicator Data'!#REF!="No Data",1,IF(#REF!&lt;&gt;"",1,0))</f>
        <v>#REF!</v>
      </c>
      <c r="AW70" s="213" t="e">
        <f>IF('Crisis Indicator Data'!#REF!="No Data",1,IF(#REF!&lt;&gt;"",1,0))</f>
        <v>#REF!</v>
      </c>
      <c r="AX70" s="213" t="e">
        <f>IF('Crisis Indicator Data'!#REF!="No Data",1,IF(#REF!&lt;&gt;"",1,0))</f>
        <v>#REF!</v>
      </c>
      <c r="AY70" s="213" t="e">
        <f>IF('Crisis Indicator Data'!#REF!="No Data",1,IF(#REF!&lt;&gt;"",1,0))</f>
        <v>#REF!</v>
      </c>
      <c r="AZ70" s="213" t="e">
        <f>IF('Crisis Indicator Data'!#REF!="No Data",1,IF(#REF!&lt;&gt;"",1,0))</f>
        <v>#REF!</v>
      </c>
      <c r="BA70" t="e">
        <f t="shared" si="4"/>
        <v>#REF!</v>
      </c>
      <c r="BB70" s="22" t="e">
        <f t="shared" si="5"/>
        <v>#REF!</v>
      </c>
    </row>
    <row r="71" spans="1:54" x14ac:dyDescent="0.35">
      <c r="A71" t="s">
        <v>8337</v>
      </c>
      <c r="B71" s="213" t="e">
        <f>IF('Crisis Indicator Data'!#REF!="No Data",1,IF(#REF!&lt;&gt;"",1,0))</f>
        <v>#REF!</v>
      </c>
      <c r="C71" s="213" t="e">
        <f>IF('Crisis Indicator Data'!#REF!="No Data",1,IF(#REF!&lt;&gt;"",1,0))</f>
        <v>#REF!</v>
      </c>
      <c r="D71" s="213" t="e">
        <f>IF('Crisis Indicator Data'!#REF!="No Data",1,IF(#REF!&lt;&gt;"",1,0))</f>
        <v>#REF!</v>
      </c>
      <c r="E71" s="213" t="e">
        <f>IF('Crisis Indicator Data'!#REF!="No Data",1,IF(#REF!&lt;&gt;"",1,0))</f>
        <v>#REF!</v>
      </c>
      <c r="F71" s="213" t="e">
        <f>IF('Crisis Indicator Data'!#REF!="No Data",1,IF(#REF!&lt;&gt;"",1,0))</f>
        <v>#REF!</v>
      </c>
      <c r="G71" s="213" t="e">
        <f>IF('Crisis Indicator Data'!#REF!="No Data",1,IF(#REF!&lt;&gt;"",1,0))</f>
        <v>#REF!</v>
      </c>
      <c r="H71" s="213" t="e">
        <f>IF('Crisis Indicator Data'!#REF!="No Data",1,IF(#REF!&lt;&gt;"",1,0))</f>
        <v>#REF!</v>
      </c>
      <c r="I71" s="213" t="e">
        <f>IF('Crisis Indicator Data'!#REF!="No Data",1,IF(#REF!&lt;&gt;"",1,0))</f>
        <v>#REF!</v>
      </c>
      <c r="J71" s="213" t="e">
        <f>IF('Crisis Indicator Data'!#REF!="No Data",1,IF(#REF!&lt;&gt;"",1,0))</f>
        <v>#REF!</v>
      </c>
      <c r="K71" s="213" t="e">
        <f>IF('Crisis Indicator Data'!#REF!="No Data",1,IF(#REF!&lt;&gt;"",1,0))</f>
        <v>#REF!</v>
      </c>
      <c r="L71" s="213" t="e">
        <f>IF('Crisis Indicator Data'!#REF!="No Data",1,IF(#REF!&lt;&gt;"",1,0))</f>
        <v>#REF!</v>
      </c>
      <c r="M71" s="213" t="e">
        <f>IF('Crisis Indicator Data'!#REF!="No Data",1,IF(#REF!&lt;&gt;"",1,0))</f>
        <v>#REF!</v>
      </c>
      <c r="N71" s="213" t="e">
        <f>IF('Crisis Indicator Data'!#REF!="No Data",1,IF(#REF!&lt;&gt;"",1,0))</f>
        <v>#REF!</v>
      </c>
      <c r="O71" s="213" t="e">
        <f>IF('Crisis Indicator Data'!#REF!="No Data",1,IF(#REF!&lt;&gt;"",1,0))</f>
        <v>#REF!</v>
      </c>
      <c r="P71" s="213" t="e">
        <f>IF('Crisis Indicator Data'!#REF!="No Data",1,IF(#REF!&lt;&gt;"",1,0))</f>
        <v>#REF!</v>
      </c>
      <c r="Q71" s="213" t="e">
        <f>IF('Crisis Indicator Data'!#REF!="No Data",1,IF(#REF!&lt;&gt;"",1,0))</f>
        <v>#REF!</v>
      </c>
      <c r="R71" s="213" t="e">
        <f>IF('Crisis Indicator Data'!#REF!="No Data",1,IF(#REF!&lt;&gt;"",1,0))</f>
        <v>#REF!</v>
      </c>
      <c r="S71" s="213" t="e">
        <f>IF('Crisis Indicator Data'!#REF!="No Data",1,IF(#REF!&lt;&gt;"",1,0))</f>
        <v>#REF!</v>
      </c>
      <c r="T71" s="213" t="e">
        <f>IF('Crisis Indicator Data'!#REF!="No Data",1,IF(#REF!&lt;&gt;"",1,0))</f>
        <v>#REF!</v>
      </c>
      <c r="U71" s="213" t="e">
        <f>IF('Crisis Indicator Data'!#REF!="No Data",1,IF(#REF!&lt;&gt;"",1,0))</f>
        <v>#REF!</v>
      </c>
      <c r="V71" s="213" t="e">
        <f>IF('Crisis Indicator Data'!#REF!="No Data",1,IF(#REF!&lt;&gt;"",1,0))</f>
        <v>#REF!</v>
      </c>
      <c r="W71" s="213" t="e">
        <f>IF('Crisis Indicator Data'!#REF!="No Data",1,IF(#REF!&lt;&gt;"",1,0))</f>
        <v>#REF!</v>
      </c>
      <c r="X71" s="213" t="e">
        <f>IF('Crisis Indicator Data'!#REF!="No Data",1,IF(#REF!&lt;&gt;"",1,0))</f>
        <v>#REF!</v>
      </c>
      <c r="Y71" s="213" t="e">
        <f>IF('Crisis Indicator Data'!#REF!="No Data",1,IF(#REF!&lt;&gt;"",1,0))</f>
        <v>#REF!</v>
      </c>
      <c r="Z71" s="213" t="e">
        <f>IF('Crisis Indicator Data'!#REF!="No Data",1,IF(#REF!&lt;&gt;"",1,0))</f>
        <v>#REF!</v>
      </c>
      <c r="AA71" s="213" t="e">
        <f>IF('Crisis Indicator Data'!#REF!="No Data",1,IF(#REF!&lt;&gt;"",1,0))</f>
        <v>#REF!</v>
      </c>
      <c r="AB71" s="213" t="e">
        <f>IF('Crisis Indicator Data'!#REF!="No Data",1,IF(#REF!&lt;&gt;"",1,0))</f>
        <v>#REF!</v>
      </c>
      <c r="AC71" s="213" t="e">
        <f>IF('Crisis Indicator Data'!#REF!="No Data",1,IF(#REF!&lt;&gt;"",1,0))</f>
        <v>#REF!</v>
      </c>
      <c r="AD71" s="213" t="e">
        <f>IF('Crisis Indicator Data'!#REF!="No Data",1,IF(#REF!&lt;&gt;"",1,0))</f>
        <v>#REF!</v>
      </c>
      <c r="AE71" s="213" t="e">
        <f>IF('Crisis Indicator Data'!#REF!="No Data",1,IF(#REF!&lt;&gt;"",1,0))</f>
        <v>#REF!</v>
      </c>
      <c r="AF71" s="213" t="e">
        <f>IF('Crisis Indicator Data'!#REF!="No Data",1,IF(#REF!&lt;&gt;"",1,0))</f>
        <v>#REF!</v>
      </c>
      <c r="AG71" s="213" t="e">
        <f>IF('Crisis Indicator Data'!#REF!="No Data",1,IF(#REF!&lt;&gt;"",1,0))</f>
        <v>#REF!</v>
      </c>
      <c r="AH71" s="213" t="e">
        <f>IF('Crisis Indicator Data'!#REF!="No Data",1,IF(#REF!&lt;&gt;"",1,0))</f>
        <v>#REF!</v>
      </c>
      <c r="AI71" s="213" t="e">
        <f>IF('Crisis Indicator Data'!#REF!="No Data",1,IF(#REF!&lt;&gt;"",1,0))</f>
        <v>#REF!</v>
      </c>
      <c r="AJ71" s="213" t="e">
        <f>IF('Crisis Indicator Data'!#REF!="No Data",1,IF(#REF!&lt;&gt;"",1,0))</f>
        <v>#REF!</v>
      </c>
      <c r="AK71" s="213" t="e">
        <f>IF('Crisis Indicator Data'!#REF!="No Data",1,IF(#REF!&lt;&gt;"",1,0))</f>
        <v>#REF!</v>
      </c>
      <c r="AL71" s="213" t="e">
        <f>IF('Crisis Indicator Data'!#REF!="No Data",1,IF(#REF!&lt;&gt;"",1,0))</f>
        <v>#REF!</v>
      </c>
      <c r="AM71" s="213" t="e">
        <f>IF('Crisis Indicator Data'!#REF!="No Data",1,IF(#REF!&lt;&gt;"",1,0))</f>
        <v>#REF!</v>
      </c>
      <c r="AN71" s="213" t="e">
        <f>IF('Crisis Indicator Data'!#REF!="No Data",1,IF(#REF!&lt;&gt;"",1,0))</f>
        <v>#REF!</v>
      </c>
      <c r="AO71" s="213" t="e">
        <f>IF('Crisis Indicator Data'!#REF!="No Data",1,IF(#REF!&lt;&gt;"",1,0))</f>
        <v>#REF!</v>
      </c>
      <c r="AP71" s="213" t="e">
        <f>IF('Crisis Indicator Data'!#REF!="No Data",1,IF(#REF!&lt;&gt;"",1,0))</f>
        <v>#REF!</v>
      </c>
      <c r="AQ71" s="213" t="e">
        <f>IF('Crisis Indicator Data'!#REF!="No Data",1,IF(#REF!&lt;&gt;"",1,0))</f>
        <v>#REF!</v>
      </c>
      <c r="AR71" s="213" t="e">
        <f>IF('Crisis Indicator Data'!#REF!="No Data",1,IF(#REF!&lt;&gt;"",1,0))</f>
        <v>#REF!</v>
      </c>
      <c r="AS71" s="213" t="e">
        <f>IF('Crisis Indicator Data'!#REF!="No Data",1,IF(#REF!&lt;&gt;"",1,0))</f>
        <v>#REF!</v>
      </c>
      <c r="AT71" s="213" t="e">
        <f>IF('Crisis Indicator Data'!#REF!="No Data",1,IF(#REF!&lt;&gt;"",1,0))</f>
        <v>#REF!</v>
      </c>
      <c r="AU71" s="213" t="e">
        <f>IF('Crisis Indicator Data'!#REF!="No Data",1,IF(#REF!&lt;&gt;"",1,0))</f>
        <v>#REF!</v>
      </c>
      <c r="AV71" s="213" t="e">
        <f>IF('Crisis Indicator Data'!#REF!="No Data",1,IF(#REF!&lt;&gt;"",1,0))</f>
        <v>#REF!</v>
      </c>
      <c r="AW71" s="213" t="e">
        <f>IF('Crisis Indicator Data'!#REF!="No Data",1,IF(#REF!&lt;&gt;"",1,0))</f>
        <v>#REF!</v>
      </c>
      <c r="AX71" s="213" t="e">
        <f>IF('Crisis Indicator Data'!#REF!="No Data",1,IF(#REF!&lt;&gt;"",1,0))</f>
        <v>#REF!</v>
      </c>
      <c r="AY71" s="213" t="e">
        <f>IF('Crisis Indicator Data'!#REF!="No Data",1,IF(#REF!&lt;&gt;"",1,0))</f>
        <v>#REF!</v>
      </c>
      <c r="AZ71" s="213" t="e">
        <f>IF('Crisis Indicator Data'!#REF!="No Data",1,IF(#REF!&lt;&gt;"",1,0))</f>
        <v>#REF!</v>
      </c>
      <c r="BA71" t="e">
        <f t="shared" si="4"/>
        <v>#REF!</v>
      </c>
      <c r="BB71" s="22" t="e">
        <f t="shared" si="5"/>
        <v>#REF!</v>
      </c>
    </row>
    <row r="72" spans="1:54" x14ac:dyDescent="0.35">
      <c r="A72" t="s">
        <v>8341</v>
      </c>
      <c r="B72" s="213" t="e">
        <f>IF('Crisis Indicator Data'!#REF!="No Data",1,IF(#REF!&lt;&gt;"",1,0))</f>
        <v>#REF!</v>
      </c>
      <c r="C72" s="213" t="e">
        <f>IF('Crisis Indicator Data'!#REF!="No Data",1,IF(#REF!&lt;&gt;"",1,0))</f>
        <v>#REF!</v>
      </c>
      <c r="D72" s="213" t="e">
        <f>IF('Crisis Indicator Data'!#REF!="No Data",1,IF(#REF!&lt;&gt;"",1,0))</f>
        <v>#REF!</v>
      </c>
      <c r="E72" s="213" t="e">
        <f>IF('Crisis Indicator Data'!#REF!="No Data",1,IF(#REF!&lt;&gt;"",1,0))</f>
        <v>#REF!</v>
      </c>
      <c r="F72" s="213" t="e">
        <f>IF('Crisis Indicator Data'!#REF!="No Data",1,IF(#REF!&lt;&gt;"",1,0))</f>
        <v>#REF!</v>
      </c>
      <c r="G72" s="213" t="e">
        <f>IF('Crisis Indicator Data'!#REF!="No Data",1,IF(#REF!&lt;&gt;"",1,0))</f>
        <v>#REF!</v>
      </c>
      <c r="H72" s="213" t="e">
        <f>IF('Crisis Indicator Data'!#REF!="No Data",1,IF(#REF!&lt;&gt;"",1,0))</f>
        <v>#REF!</v>
      </c>
      <c r="I72" s="213" t="e">
        <f>IF('Crisis Indicator Data'!#REF!="No Data",1,IF(#REF!&lt;&gt;"",1,0))</f>
        <v>#REF!</v>
      </c>
      <c r="J72" s="213" t="e">
        <f>IF('Crisis Indicator Data'!#REF!="No Data",1,IF(#REF!&lt;&gt;"",1,0))</f>
        <v>#REF!</v>
      </c>
      <c r="K72" s="213" t="e">
        <f>IF('Crisis Indicator Data'!#REF!="No Data",1,IF(#REF!&lt;&gt;"",1,0))</f>
        <v>#REF!</v>
      </c>
      <c r="L72" s="213" t="e">
        <f>IF('Crisis Indicator Data'!#REF!="No Data",1,IF(#REF!&lt;&gt;"",1,0))</f>
        <v>#REF!</v>
      </c>
      <c r="M72" s="213" t="e">
        <f>IF('Crisis Indicator Data'!#REF!="No Data",1,IF(#REF!&lt;&gt;"",1,0))</f>
        <v>#REF!</v>
      </c>
      <c r="N72" s="213" t="e">
        <f>IF('Crisis Indicator Data'!#REF!="No Data",1,IF(#REF!&lt;&gt;"",1,0))</f>
        <v>#REF!</v>
      </c>
      <c r="O72" s="213" t="e">
        <f>IF('Crisis Indicator Data'!#REF!="No Data",1,IF(#REF!&lt;&gt;"",1,0))</f>
        <v>#REF!</v>
      </c>
      <c r="P72" s="213" t="e">
        <f>IF('Crisis Indicator Data'!#REF!="No Data",1,IF(#REF!&lt;&gt;"",1,0))</f>
        <v>#REF!</v>
      </c>
      <c r="Q72" s="213" t="e">
        <f>IF('Crisis Indicator Data'!#REF!="No Data",1,IF(#REF!&lt;&gt;"",1,0))</f>
        <v>#REF!</v>
      </c>
      <c r="R72" s="213" t="e">
        <f>IF('Crisis Indicator Data'!#REF!="No Data",1,IF(#REF!&lt;&gt;"",1,0))</f>
        <v>#REF!</v>
      </c>
      <c r="S72" s="213" t="e">
        <f>IF('Crisis Indicator Data'!#REF!="No Data",1,IF(#REF!&lt;&gt;"",1,0))</f>
        <v>#REF!</v>
      </c>
      <c r="T72" s="213" t="e">
        <f>IF('Crisis Indicator Data'!#REF!="No Data",1,IF(#REF!&lt;&gt;"",1,0))</f>
        <v>#REF!</v>
      </c>
      <c r="U72" s="213" t="e">
        <f>IF('Crisis Indicator Data'!#REF!="No Data",1,IF(#REF!&lt;&gt;"",1,0))</f>
        <v>#REF!</v>
      </c>
      <c r="V72" s="213" t="e">
        <f>IF('Crisis Indicator Data'!#REF!="No Data",1,IF(#REF!&lt;&gt;"",1,0))</f>
        <v>#REF!</v>
      </c>
      <c r="W72" s="213" t="e">
        <f>IF('Crisis Indicator Data'!#REF!="No Data",1,IF(#REF!&lt;&gt;"",1,0))</f>
        <v>#REF!</v>
      </c>
      <c r="X72" s="213" t="e">
        <f>IF('Crisis Indicator Data'!#REF!="No Data",1,IF(#REF!&lt;&gt;"",1,0))</f>
        <v>#REF!</v>
      </c>
      <c r="Y72" s="213" t="e">
        <f>IF('Crisis Indicator Data'!#REF!="No Data",1,IF(#REF!&lt;&gt;"",1,0))</f>
        <v>#REF!</v>
      </c>
      <c r="Z72" s="213" t="e">
        <f>IF('Crisis Indicator Data'!#REF!="No Data",1,IF(#REF!&lt;&gt;"",1,0))</f>
        <v>#REF!</v>
      </c>
      <c r="AA72" s="213" t="e">
        <f>IF('Crisis Indicator Data'!#REF!="No Data",1,IF(#REF!&lt;&gt;"",1,0))</f>
        <v>#REF!</v>
      </c>
      <c r="AB72" s="213" t="e">
        <f>IF('Crisis Indicator Data'!#REF!="No Data",1,IF(#REF!&lt;&gt;"",1,0))</f>
        <v>#REF!</v>
      </c>
      <c r="AC72" s="213" t="e">
        <f>IF('Crisis Indicator Data'!#REF!="No Data",1,IF(#REF!&lt;&gt;"",1,0))</f>
        <v>#REF!</v>
      </c>
      <c r="AD72" s="213" t="e">
        <f>IF('Crisis Indicator Data'!#REF!="No Data",1,IF(#REF!&lt;&gt;"",1,0))</f>
        <v>#REF!</v>
      </c>
      <c r="AE72" s="213" t="e">
        <f>IF('Crisis Indicator Data'!#REF!="No Data",1,IF(#REF!&lt;&gt;"",1,0))</f>
        <v>#REF!</v>
      </c>
      <c r="AF72" s="213" t="e">
        <f>IF('Crisis Indicator Data'!#REF!="No Data",1,IF(#REF!&lt;&gt;"",1,0))</f>
        <v>#REF!</v>
      </c>
      <c r="AG72" s="213" t="e">
        <f>IF('Crisis Indicator Data'!#REF!="No Data",1,IF(#REF!&lt;&gt;"",1,0))</f>
        <v>#REF!</v>
      </c>
      <c r="AH72" s="213" t="e">
        <f>IF('Crisis Indicator Data'!#REF!="No Data",1,IF(#REF!&lt;&gt;"",1,0))</f>
        <v>#REF!</v>
      </c>
      <c r="AI72" s="213" t="e">
        <f>IF('Crisis Indicator Data'!#REF!="No Data",1,IF(#REF!&lt;&gt;"",1,0))</f>
        <v>#REF!</v>
      </c>
      <c r="AJ72" s="213" t="e">
        <f>IF('Crisis Indicator Data'!#REF!="No Data",1,IF(#REF!&lt;&gt;"",1,0))</f>
        <v>#REF!</v>
      </c>
      <c r="AK72" s="213" t="e">
        <f>IF('Crisis Indicator Data'!#REF!="No Data",1,IF(#REF!&lt;&gt;"",1,0))</f>
        <v>#REF!</v>
      </c>
      <c r="AL72" s="213" t="e">
        <f>IF('Crisis Indicator Data'!#REF!="No Data",1,IF(#REF!&lt;&gt;"",1,0))</f>
        <v>#REF!</v>
      </c>
      <c r="AM72" s="213" t="e">
        <f>IF('Crisis Indicator Data'!#REF!="No Data",1,IF(#REF!&lt;&gt;"",1,0))</f>
        <v>#REF!</v>
      </c>
      <c r="AN72" s="213" t="e">
        <f>IF('Crisis Indicator Data'!#REF!="No Data",1,IF(#REF!&lt;&gt;"",1,0))</f>
        <v>#REF!</v>
      </c>
      <c r="AO72" s="213" t="e">
        <f>IF('Crisis Indicator Data'!#REF!="No Data",1,IF(#REF!&lt;&gt;"",1,0))</f>
        <v>#REF!</v>
      </c>
      <c r="AP72" s="213" t="e">
        <f>IF('Crisis Indicator Data'!#REF!="No Data",1,IF(#REF!&lt;&gt;"",1,0))</f>
        <v>#REF!</v>
      </c>
      <c r="AQ72" s="213" t="e">
        <f>IF('Crisis Indicator Data'!#REF!="No Data",1,IF(#REF!&lt;&gt;"",1,0))</f>
        <v>#REF!</v>
      </c>
      <c r="AR72" s="213" t="e">
        <f>IF('Crisis Indicator Data'!#REF!="No Data",1,IF(#REF!&lt;&gt;"",1,0))</f>
        <v>#REF!</v>
      </c>
      <c r="AS72" s="213" t="e">
        <f>IF('Crisis Indicator Data'!#REF!="No Data",1,IF(#REF!&lt;&gt;"",1,0))</f>
        <v>#REF!</v>
      </c>
      <c r="AT72" s="213" t="e">
        <f>IF('Crisis Indicator Data'!#REF!="No Data",1,IF(#REF!&lt;&gt;"",1,0))</f>
        <v>#REF!</v>
      </c>
      <c r="AU72" s="213" t="e">
        <f>IF('Crisis Indicator Data'!#REF!="No Data",1,IF(#REF!&lt;&gt;"",1,0))</f>
        <v>#REF!</v>
      </c>
      <c r="AV72" s="213" t="e">
        <f>IF('Crisis Indicator Data'!#REF!="No Data",1,IF(#REF!&lt;&gt;"",1,0))</f>
        <v>#REF!</v>
      </c>
      <c r="AW72" s="213" t="e">
        <f>IF('Crisis Indicator Data'!#REF!="No Data",1,IF(#REF!&lt;&gt;"",1,0))</f>
        <v>#REF!</v>
      </c>
      <c r="AX72" s="213" t="e">
        <f>IF('Crisis Indicator Data'!#REF!="No Data",1,IF(#REF!&lt;&gt;"",1,0))</f>
        <v>#REF!</v>
      </c>
      <c r="AY72" s="213" t="e">
        <f>IF('Crisis Indicator Data'!#REF!="No Data",1,IF(#REF!&lt;&gt;"",1,0))</f>
        <v>#REF!</v>
      </c>
      <c r="AZ72" s="213" t="e">
        <f>IF('Crisis Indicator Data'!#REF!="No Data",1,IF(#REF!&lt;&gt;"",1,0))</f>
        <v>#REF!</v>
      </c>
      <c r="BA72" t="e">
        <f t="shared" si="4"/>
        <v>#REF!</v>
      </c>
      <c r="BB72" s="22" t="e">
        <f t="shared" si="5"/>
        <v>#REF!</v>
      </c>
    </row>
    <row r="73" spans="1:54" x14ac:dyDescent="0.35">
      <c r="A73" t="s">
        <v>8338</v>
      </c>
      <c r="B73" s="213" t="e">
        <f>IF('Crisis Indicator Data'!#REF!="No Data",1,IF(#REF!&lt;&gt;"",1,0))</f>
        <v>#REF!</v>
      </c>
      <c r="C73" s="213" t="e">
        <f>IF('Crisis Indicator Data'!#REF!="No Data",1,IF(#REF!&lt;&gt;"",1,0))</f>
        <v>#REF!</v>
      </c>
      <c r="D73" s="213" t="e">
        <f>IF('Crisis Indicator Data'!#REF!="No Data",1,IF(#REF!&lt;&gt;"",1,0))</f>
        <v>#REF!</v>
      </c>
      <c r="E73" s="213" t="e">
        <f>IF('Crisis Indicator Data'!#REF!="No Data",1,IF(#REF!&lt;&gt;"",1,0))</f>
        <v>#REF!</v>
      </c>
      <c r="F73" s="213" t="e">
        <f>IF('Crisis Indicator Data'!#REF!="No Data",1,IF(#REF!&lt;&gt;"",1,0))</f>
        <v>#REF!</v>
      </c>
      <c r="G73" s="213" t="e">
        <f>IF('Crisis Indicator Data'!#REF!="No Data",1,IF(#REF!&lt;&gt;"",1,0))</f>
        <v>#REF!</v>
      </c>
      <c r="H73" s="213" t="e">
        <f>IF('Crisis Indicator Data'!#REF!="No Data",1,IF(#REF!&lt;&gt;"",1,0))</f>
        <v>#REF!</v>
      </c>
      <c r="I73" s="213" t="e">
        <f>IF('Crisis Indicator Data'!#REF!="No Data",1,IF(#REF!&lt;&gt;"",1,0))</f>
        <v>#REF!</v>
      </c>
      <c r="J73" s="213" t="e">
        <f>IF('Crisis Indicator Data'!#REF!="No Data",1,IF(#REF!&lt;&gt;"",1,0))</f>
        <v>#REF!</v>
      </c>
      <c r="K73" s="213" t="e">
        <f>IF('Crisis Indicator Data'!#REF!="No Data",1,IF(#REF!&lt;&gt;"",1,0))</f>
        <v>#REF!</v>
      </c>
      <c r="L73" s="213" t="e">
        <f>IF('Crisis Indicator Data'!#REF!="No Data",1,IF(#REF!&lt;&gt;"",1,0))</f>
        <v>#REF!</v>
      </c>
      <c r="M73" s="213" t="e">
        <f>IF('Crisis Indicator Data'!#REF!="No Data",1,IF(#REF!&lt;&gt;"",1,0))</f>
        <v>#REF!</v>
      </c>
      <c r="N73" s="213" t="e">
        <f>IF('Crisis Indicator Data'!#REF!="No Data",1,IF(#REF!&lt;&gt;"",1,0))</f>
        <v>#REF!</v>
      </c>
      <c r="O73" s="213" t="e">
        <f>IF('Crisis Indicator Data'!#REF!="No Data",1,IF(#REF!&lt;&gt;"",1,0))</f>
        <v>#REF!</v>
      </c>
      <c r="P73" s="213" t="e">
        <f>IF('Crisis Indicator Data'!#REF!="No Data",1,IF(#REF!&lt;&gt;"",1,0))</f>
        <v>#REF!</v>
      </c>
      <c r="Q73" s="213" t="e">
        <f>IF('Crisis Indicator Data'!#REF!="No Data",1,IF(#REF!&lt;&gt;"",1,0))</f>
        <v>#REF!</v>
      </c>
      <c r="R73" s="213" t="e">
        <f>IF('Crisis Indicator Data'!#REF!="No Data",1,IF(#REF!&lt;&gt;"",1,0))</f>
        <v>#REF!</v>
      </c>
      <c r="S73" s="213" t="e">
        <f>IF('Crisis Indicator Data'!#REF!="No Data",1,IF(#REF!&lt;&gt;"",1,0))</f>
        <v>#REF!</v>
      </c>
      <c r="T73" s="213" t="e">
        <f>IF('Crisis Indicator Data'!#REF!="No Data",1,IF(#REF!&lt;&gt;"",1,0))</f>
        <v>#REF!</v>
      </c>
      <c r="U73" s="213" t="e">
        <f>IF('Crisis Indicator Data'!#REF!="No Data",1,IF(#REF!&lt;&gt;"",1,0))</f>
        <v>#REF!</v>
      </c>
      <c r="V73" s="213" t="e">
        <f>IF('Crisis Indicator Data'!#REF!="No Data",1,IF(#REF!&lt;&gt;"",1,0))</f>
        <v>#REF!</v>
      </c>
      <c r="W73" s="213" t="e">
        <f>IF('Crisis Indicator Data'!#REF!="No Data",1,IF(#REF!&lt;&gt;"",1,0))</f>
        <v>#REF!</v>
      </c>
      <c r="X73" s="213" t="e">
        <f>IF('Crisis Indicator Data'!#REF!="No Data",1,IF(#REF!&lt;&gt;"",1,0))</f>
        <v>#REF!</v>
      </c>
      <c r="Y73" s="213" t="e">
        <f>IF('Crisis Indicator Data'!#REF!="No Data",1,IF(#REF!&lt;&gt;"",1,0))</f>
        <v>#REF!</v>
      </c>
      <c r="Z73" s="213" t="e">
        <f>IF('Crisis Indicator Data'!#REF!="No Data",1,IF(#REF!&lt;&gt;"",1,0))</f>
        <v>#REF!</v>
      </c>
      <c r="AA73" s="213" t="e">
        <f>IF('Crisis Indicator Data'!#REF!="No Data",1,IF(#REF!&lt;&gt;"",1,0))</f>
        <v>#REF!</v>
      </c>
      <c r="AB73" s="213" t="e">
        <f>IF('Crisis Indicator Data'!#REF!="No Data",1,IF(#REF!&lt;&gt;"",1,0))</f>
        <v>#REF!</v>
      </c>
      <c r="AC73" s="213" t="e">
        <f>IF('Crisis Indicator Data'!#REF!="No Data",1,IF(#REF!&lt;&gt;"",1,0))</f>
        <v>#REF!</v>
      </c>
      <c r="AD73" s="213" t="e">
        <f>IF('Crisis Indicator Data'!#REF!="No Data",1,IF(#REF!&lt;&gt;"",1,0))</f>
        <v>#REF!</v>
      </c>
      <c r="AE73" s="213" t="e">
        <f>IF('Crisis Indicator Data'!#REF!="No Data",1,IF(#REF!&lt;&gt;"",1,0))</f>
        <v>#REF!</v>
      </c>
      <c r="AF73" s="213" t="e">
        <f>IF('Crisis Indicator Data'!#REF!="No Data",1,IF(#REF!&lt;&gt;"",1,0))</f>
        <v>#REF!</v>
      </c>
      <c r="AG73" s="213" t="e">
        <f>IF('Crisis Indicator Data'!#REF!="No Data",1,IF(#REF!&lt;&gt;"",1,0))</f>
        <v>#REF!</v>
      </c>
      <c r="AH73" s="213" t="e">
        <f>IF('Crisis Indicator Data'!#REF!="No Data",1,IF(#REF!&lt;&gt;"",1,0))</f>
        <v>#REF!</v>
      </c>
      <c r="AI73" s="213" t="e">
        <f>IF('Crisis Indicator Data'!#REF!="No Data",1,IF(#REF!&lt;&gt;"",1,0))</f>
        <v>#REF!</v>
      </c>
      <c r="AJ73" s="213" t="e">
        <f>IF('Crisis Indicator Data'!#REF!="No Data",1,IF(#REF!&lt;&gt;"",1,0))</f>
        <v>#REF!</v>
      </c>
      <c r="AK73" s="213" t="e">
        <f>IF('Crisis Indicator Data'!#REF!="No Data",1,IF(#REF!&lt;&gt;"",1,0))</f>
        <v>#REF!</v>
      </c>
      <c r="AL73" s="213" t="e">
        <f>IF('Crisis Indicator Data'!#REF!="No Data",1,IF(#REF!&lt;&gt;"",1,0))</f>
        <v>#REF!</v>
      </c>
      <c r="AM73" s="213" t="e">
        <f>IF('Crisis Indicator Data'!#REF!="No Data",1,IF(#REF!&lt;&gt;"",1,0))</f>
        <v>#REF!</v>
      </c>
      <c r="AN73" s="213" t="e">
        <f>IF('Crisis Indicator Data'!#REF!="No Data",1,IF(#REF!&lt;&gt;"",1,0))</f>
        <v>#REF!</v>
      </c>
      <c r="AO73" s="213" t="e">
        <f>IF('Crisis Indicator Data'!#REF!="No Data",1,IF(#REF!&lt;&gt;"",1,0))</f>
        <v>#REF!</v>
      </c>
      <c r="AP73" s="213" t="e">
        <f>IF('Crisis Indicator Data'!#REF!="No Data",1,IF(#REF!&lt;&gt;"",1,0))</f>
        <v>#REF!</v>
      </c>
      <c r="AQ73" s="213" t="e">
        <f>IF('Crisis Indicator Data'!#REF!="No Data",1,IF(#REF!&lt;&gt;"",1,0))</f>
        <v>#REF!</v>
      </c>
      <c r="AR73" s="213" t="e">
        <f>IF('Crisis Indicator Data'!#REF!="No Data",1,IF(#REF!&lt;&gt;"",1,0))</f>
        <v>#REF!</v>
      </c>
      <c r="AS73" s="213" t="e">
        <f>IF('Crisis Indicator Data'!#REF!="No Data",1,IF(#REF!&lt;&gt;"",1,0))</f>
        <v>#REF!</v>
      </c>
      <c r="AT73" s="213" t="e">
        <f>IF('Crisis Indicator Data'!#REF!="No Data",1,IF(#REF!&lt;&gt;"",1,0))</f>
        <v>#REF!</v>
      </c>
      <c r="AU73" s="213" t="e">
        <f>IF('Crisis Indicator Data'!#REF!="No Data",1,IF(#REF!&lt;&gt;"",1,0))</f>
        <v>#REF!</v>
      </c>
      <c r="AV73" s="213" t="e">
        <f>IF('Crisis Indicator Data'!#REF!="No Data",1,IF(#REF!&lt;&gt;"",1,0))</f>
        <v>#REF!</v>
      </c>
      <c r="AW73" s="213" t="e">
        <f>IF('Crisis Indicator Data'!#REF!="No Data",1,IF(#REF!&lt;&gt;"",1,0))</f>
        <v>#REF!</v>
      </c>
      <c r="AX73" s="213" t="e">
        <f>IF('Crisis Indicator Data'!#REF!="No Data",1,IF(#REF!&lt;&gt;"",1,0))</f>
        <v>#REF!</v>
      </c>
      <c r="AY73" s="213" t="e">
        <f>IF('Crisis Indicator Data'!#REF!="No Data",1,IF(#REF!&lt;&gt;"",1,0))</f>
        <v>#REF!</v>
      </c>
      <c r="AZ73" s="213" t="e">
        <f>IF('Crisis Indicator Data'!#REF!="No Data",1,IF(#REF!&lt;&gt;"",1,0))</f>
        <v>#REF!</v>
      </c>
      <c r="BA73" t="e">
        <f t="shared" si="4"/>
        <v>#REF!</v>
      </c>
      <c r="BB73" s="22" t="e">
        <f t="shared" si="5"/>
        <v>#REF!</v>
      </c>
    </row>
    <row r="74" spans="1:54" x14ac:dyDescent="0.35">
      <c r="A74" t="s">
        <v>8342</v>
      </c>
      <c r="B74" s="213" t="e">
        <f>IF('Crisis Indicator Data'!#REF!="No Data",1,IF(#REF!&lt;&gt;"",1,0))</f>
        <v>#REF!</v>
      </c>
      <c r="C74" s="213" t="e">
        <f>IF('Crisis Indicator Data'!#REF!="No Data",1,IF(#REF!&lt;&gt;"",1,0))</f>
        <v>#REF!</v>
      </c>
      <c r="D74" s="213" t="e">
        <f>IF('Crisis Indicator Data'!#REF!="No Data",1,IF(#REF!&lt;&gt;"",1,0))</f>
        <v>#REF!</v>
      </c>
      <c r="E74" s="213" t="e">
        <f>IF('Crisis Indicator Data'!#REF!="No Data",1,IF(#REF!&lt;&gt;"",1,0))</f>
        <v>#REF!</v>
      </c>
      <c r="F74" s="213" t="e">
        <f>IF('Crisis Indicator Data'!#REF!="No Data",1,IF(#REF!&lt;&gt;"",1,0))</f>
        <v>#REF!</v>
      </c>
      <c r="G74" s="213" t="e">
        <f>IF('Crisis Indicator Data'!#REF!="No Data",1,IF(#REF!&lt;&gt;"",1,0))</f>
        <v>#REF!</v>
      </c>
      <c r="H74" s="213" t="e">
        <f>IF('Crisis Indicator Data'!#REF!="No Data",1,IF(#REF!&lt;&gt;"",1,0))</f>
        <v>#REF!</v>
      </c>
      <c r="I74" s="213" t="e">
        <f>IF('Crisis Indicator Data'!#REF!="No Data",1,IF(#REF!&lt;&gt;"",1,0))</f>
        <v>#REF!</v>
      </c>
      <c r="J74" s="213" t="e">
        <f>IF('Crisis Indicator Data'!#REF!="No Data",1,IF(#REF!&lt;&gt;"",1,0))</f>
        <v>#REF!</v>
      </c>
      <c r="K74" s="213" t="e">
        <f>IF('Crisis Indicator Data'!#REF!="No Data",1,IF(#REF!&lt;&gt;"",1,0))</f>
        <v>#REF!</v>
      </c>
      <c r="L74" s="213" t="e">
        <f>IF('Crisis Indicator Data'!#REF!="No Data",1,IF(#REF!&lt;&gt;"",1,0))</f>
        <v>#REF!</v>
      </c>
      <c r="M74" s="213" t="e">
        <f>IF('Crisis Indicator Data'!#REF!="No Data",1,IF(#REF!&lt;&gt;"",1,0))</f>
        <v>#REF!</v>
      </c>
      <c r="N74" s="213" t="e">
        <f>IF('Crisis Indicator Data'!#REF!="No Data",1,IF(#REF!&lt;&gt;"",1,0))</f>
        <v>#REF!</v>
      </c>
      <c r="O74" s="213" t="e">
        <f>IF('Crisis Indicator Data'!#REF!="No Data",1,IF(#REF!&lt;&gt;"",1,0))</f>
        <v>#REF!</v>
      </c>
      <c r="P74" s="213" t="e">
        <f>IF('Crisis Indicator Data'!#REF!="No Data",1,IF(#REF!&lt;&gt;"",1,0))</f>
        <v>#REF!</v>
      </c>
      <c r="Q74" s="213" t="e">
        <f>IF('Crisis Indicator Data'!#REF!="No Data",1,IF(#REF!&lt;&gt;"",1,0))</f>
        <v>#REF!</v>
      </c>
      <c r="R74" s="213" t="e">
        <f>IF('Crisis Indicator Data'!#REF!="No Data",1,IF(#REF!&lt;&gt;"",1,0))</f>
        <v>#REF!</v>
      </c>
      <c r="S74" s="213" t="e">
        <f>IF('Crisis Indicator Data'!#REF!="No Data",1,IF(#REF!&lt;&gt;"",1,0))</f>
        <v>#REF!</v>
      </c>
      <c r="T74" s="213" t="e">
        <f>IF('Crisis Indicator Data'!#REF!="No Data",1,IF(#REF!&lt;&gt;"",1,0))</f>
        <v>#REF!</v>
      </c>
      <c r="U74" s="213" t="e">
        <f>IF('Crisis Indicator Data'!#REF!="No Data",1,IF(#REF!&lt;&gt;"",1,0))</f>
        <v>#REF!</v>
      </c>
      <c r="V74" s="213" t="e">
        <f>IF('Crisis Indicator Data'!#REF!="No Data",1,IF(#REF!&lt;&gt;"",1,0))</f>
        <v>#REF!</v>
      </c>
      <c r="W74" s="213" t="e">
        <f>IF('Crisis Indicator Data'!#REF!="No Data",1,IF(#REF!&lt;&gt;"",1,0))</f>
        <v>#REF!</v>
      </c>
      <c r="X74" s="213" t="e">
        <f>IF('Crisis Indicator Data'!#REF!="No Data",1,IF(#REF!&lt;&gt;"",1,0))</f>
        <v>#REF!</v>
      </c>
      <c r="Y74" s="213" t="e">
        <f>IF('Crisis Indicator Data'!#REF!="No Data",1,IF(#REF!&lt;&gt;"",1,0))</f>
        <v>#REF!</v>
      </c>
      <c r="Z74" s="213" t="e">
        <f>IF('Crisis Indicator Data'!#REF!="No Data",1,IF(#REF!&lt;&gt;"",1,0))</f>
        <v>#REF!</v>
      </c>
      <c r="AA74" s="213" t="e">
        <f>IF('Crisis Indicator Data'!#REF!="No Data",1,IF(#REF!&lt;&gt;"",1,0))</f>
        <v>#REF!</v>
      </c>
      <c r="AB74" s="213" t="e">
        <f>IF('Crisis Indicator Data'!#REF!="No Data",1,IF(#REF!&lt;&gt;"",1,0))</f>
        <v>#REF!</v>
      </c>
      <c r="AC74" s="213" t="e">
        <f>IF('Crisis Indicator Data'!#REF!="No Data",1,IF(#REF!&lt;&gt;"",1,0))</f>
        <v>#REF!</v>
      </c>
      <c r="AD74" s="213" t="e">
        <f>IF('Crisis Indicator Data'!#REF!="No Data",1,IF(#REF!&lt;&gt;"",1,0))</f>
        <v>#REF!</v>
      </c>
      <c r="AE74" s="213" t="e">
        <f>IF('Crisis Indicator Data'!#REF!="No Data",1,IF(#REF!&lt;&gt;"",1,0))</f>
        <v>#REF!</v>
      </c>
      <c r="AF74" s="213" t="e">
        <f>IF('Crisis Indicator Data'!#REF!="No Data",1,IF(#REF!&lt;&gt;"",1,0))</f>
        <v>#REF!</v>
      </c>
      <c r="AG74" s="213" t="e">
        <f>IF('Crisis Indicator Data'!#REF!="No Data",1,IF(#REF!&lt;&gt;"",1,0))</f>
        <v>#REF!</v>
      </c>
      <c r="AH74" s="213" t="e">
        <f>IF('Crisis Indicator Data'!#REF!="No Data",1,IF(#REF!&lt;&gt;"",1,0))</f>
        <v>#REF!</v>
      </c>
      <c r="AI74" s="213" t="e">
        <f>IF('Crisis Indicator Data'!#REF!="No Data",1,IF(#REF!&lt;&gt;"",1,0))</f>
        <v>#REF!</v>
      </c>
      <c r="AJ74" s="213" t="e">
        <f>IF('Crisis Indicator Data'!#REF!="No Data",1,IF(#REF!&lt;&gt;"",1,0))</f>
        <v>#REF!</v>
      </c>
      <c r="AK74" s="213" t="e">
        <f>IF('Crisis Indicator Data'!#REF!="No Data",1,IF(#REF!&lt;&gt;"",1,0))</f>
        <v>#REF!</v>
      </c>
      <c r="AL74" s="213" t="e">
        <f>IF('Crisis Indicator Data'!#REF!="No Data",1,IF(#REF!&lt;&gt;"",1,0))</f>
        <v>#REF!</v>
      </c>
      <c r="AM74" s="213" t="e">
        <f>IF('Crisis Indicator Data'!#REF!="No Data",1,IF(#REF!&lt;&gt;"",1,0))</f>
        <v>#REF!</v>
      </c>
      <c r="AN74" s="213" t="e">
        <f>IF('Crisis Indicator Data'!#REF!="No Data",1,IF(#REF!&lt;&gt;"",1,0))</f>
        <v>#REF!</v>
      </c>
      <c r="AO74" s="213" t="e">
        <f>IF('Crisis Indicator Data'!#REF!="No Data",1,IF(#REF!&lt;&gt;"",1,0))</f>
        <v>#REF!</v>
      </c>
      <c r="AP74" s="213" t="e">
        <f>IF('Crisis Indicator Data'!#REF!="No Data",1,IF(#REF!&lt;&gt;"",1,0))</f>
        <v>#REF!</v>
      </c>
      <c r="AQ74" s="213" t="e">
        <f>IF('Crisis Indicator Data'!#REF!="No Data",1,IF(#REF!&lt;&gt;"",1,0))</f>
        <v>#REF!</v>
      </c>
      <c r="AR74" s="213" t="e">
        <f>IF('Crisis Indicator Data'!#REF!="No Data",1,IF(#REF!&lt;&gt;"",1,0))</f>
        <v>#REF!</v>
      </c>
      <c r="AS74" s="213" t="e">
        <f>IF('Crisis Indicator Data'!#REF!="No Data",1,IF(#REF!&lt;&gt;"",1,0))</f>
        <v>#REF!</v>
      </c>
      <c r="AT74" s="213" t="e">
        <f>IF('Crisis Indicator Data'!#REF!="No Data",1,IF(#REF!&lt;&gt;"",1,0))</f>
        <v>#REF!</v>
      </c>
      <c r="AU74" s="213" t="e">
        <f>IF('Crisis Indicator Data'!#REF!="No Data",1,IF(#REF!&lt;&gt;"",1,0))</f>
        <v>#REF!</v>
      </c>
      <c r="AV74" s="213" t="e">
        <f>IF('Crisis Indicator Data'!#REF!="No Data",1,IF(#REF!&lt;&gt;"",1,0))</f>
        <v>#REF!</v>
      </c>
      <c r="AW74" s="213" t="e">
        <f>IF('Crisis Indicator Data'!#REF!="No Data",1,IF(#REF!&lt;&gt;"",1,0))</f>
        <v>#REF!</v>
      </c>
      <c r="AX74" s="213" t="e">
        <f>IF('Crisis Indicator Data'!#REF!="No Data",1,IF(#REF!&lt;&gt;"",1,0))</f>
        <v>#REF!</v>
      </c>
      <c r="AY74" s="213" t="e">
        <f>IF('Crisis Indicator Data'!#REF!="No Data",1,IF(#REF!&lt;&gt;"",1,0))</f>
        <v>#REF!</v>
      </c>
      <c r="AZ74" s="213" t="e">
        <f>IF('Crisis Indicator Data'!#REF!="No Data",1,IF(#REF!&lt;&gt;"",1,0))</f>
        <v>#REF!</v>
      </c>
      <c r="BA74" t="e">
        <f t="shared" si="4"/>
        <v>#REF!</v>
      </c>
      <c r="BB74" s="22" t="e">
        <f t="shared" si="5"/>
        <v>#REF!</v>
      </c>
    </row>
    <row r="75" spans="1:54" x14ac:dyDescent="0.35">
      <c r="A75" t="s">
        <v>8350</v>
      </c>
      <c r="B75" s="213" t="e">
        <f>IF('Crisis Indicator Data'!#REF!="No Data",1,IF(#REF!&lt;&gt;"",1,0))</f>
        <v>#REF!</v>
      </c>
      <c r="C75" s="213" t="e">
        <f>IF('Crisis Indicator Data'!#REF!="No Data",1,IF(#REF!&lt;&gt;"",1,0))</f>
        <v>#REF!</v>
      </c>
      <c r="D75" s="213" t="e">
        <f>IF('Crisis Indicator Data'!#REF!="No Data",1,IF(#REF!&lt;&gt;"",1,0))</f>
        <v>#REF!</v>
      </c>
      <c r="E75" s="213" t="e">
        <f>IF('Crisis Indicator Data'!#REF!="No Data",1,IF(#REF!&lt;&gt;"",1,0))</f>
        <v>#REF!</v>
      </c>
      <c r="F75" s="213" t="e">
        <f>IF('Crisis Indicator Data'!#REF!="No Data",1,IF(#REF!&lt;&gt;"",1,0))</f>
        <v>#REF!</v>
      </c>
      <c r="G75" s="213" t="e">
        <f>IF('Crisis Indicator Data'!#REF!="No Data",1,IF(#REF!&lt;&gt;"",1,0))</f>
        <v>#REF!</v>
      </c>
      <c r="H75" s="213" t="e">
        <f>IF('Crisis Indicator Data'!#REF!="No Data",1,IF(#REF!&lt;&gt;"",1,0))</f>
        <v>#REF!</v>
      </c>
      <c r="I75" s="213" t="e">
        <f>IF('Crisis Indicator Data'!#REF!="No Data",1,IF(#REF!&lt;&gt;"",1,0))</f>
        <v>#REF!</v>
      </c>
      <c r="J75" s="213" t="e">
        <f>IF('Crisis Indicator Data'!#REF!="No Data",1,IF(#REF!&lt;&gt;"",1,0))</f>
        <v>#REF!</v>
      </c>
      <c r="K75" s="213" t="e">
        <f>IF('Crisis Indicator Data'!#REF!="No Data",1,IF(#REF!&lt;&gt;"",1,0))</f>
        <v>#REF!</v>
      </c>
      <c r="L75" s="213" t="e">
        <f>IF('Crisis Indicator Data'!#REF!="No Data",1,IF(#REF!&lt;&gt;"",1,0))</f>
        <v>#REF!</v>
      </c>
      <c r="M75" s="213" t="e">
        <f>IF('Crisis Indicator Data'!#REF!="No Data",1,IF(#REF!&lt;&gt;"",1,0))</f>
        <v>#REF!</v>
      </c>
      <c r="N75" s="213" t="e">
        <f>IF('Crisis Indicator Data'!#REF!="No Data",1,IF(#REF!&lt;&gt;"",1,0))</f>
        <v>#REF!</v>
      </c>
      <c r="O75" s="213" t="e">
        <f>IF('Crisis Indicator Data'!#REF!="No Data",1,IF(#REF!&lt;&gt;"",1,0))</f>
        <v>#REF!</v>
      </c>
      <c r="P75" s="213" t="e">
        <f>IF('Crisis Indicator Data'!#REF!="No Data",1,IF(#REF!&lt;&gt;"",1,0))</f>
        <v>#REF!</v>
      </c>
      <c r="Q75" s="213" t="e">
        <f>IF('Crisis Indicator Data'!#REF!="No Data",1,IF(#REF!&lt;&gt;"",1,0))</f>
        <v>#REF!</v>
      </c>
      <c r="R75" s="213" t="e">
        <f>IF('Crisis Indicator Data'!#REF!="No Data",1,IF(#REF!&lt;&gt;"",1,0))</f>
        <v>#REF!</v>
      </c>
      <c r="S75" s="213" t="e">
        <f>IF('Crisis Indicator Data'!#REF!="No Data",1,IF(#REF!&lt;&gt;"",1,0))</f>
        <v>#REF!</v>
      </c>
      <c r="T75" s="213" t="e">
        <f>IF('Crisis Indicator Data'!#REF!="No Data",1,IF(#REF!&lt;&gt;"",1,0))</f>
        <v>#REF!</v>
      </c>
      <c r="U75" s="213" t="e">
        <f>IF('Crisis Indicator Data'!#REF!="No Data",1,IF(#REF!&lt;&gt;"",1,0))</f>
        <v>#REF!</v>
      </c>
      <c r="V75" s="213" t="e">
        <f>IF('Crisis Indicator Data'!#REF!="No Data",1,IF(#REF!&lt;&gt;"",1,0))</f>
        <v>#REF!</v>
      </c>
      <c r="W75" s="213" t="e">
        <f>IF('Crisis Indicator Data'!#REF!="No Data",1,IF(#REF!&lt;&gt;"",1,0))</f>
        <v>#REF!</v>
      </c>
      <c r="X75" s="213" t="e">
        <f>IF('Crisis Indicator Data'!#REF!="No Data",1,IF(#REF!&lt;&gt;"",1,0))</f>
        <v>#REF!</v>
      </c>
      <c r="Y75" s="213" t="e">
        <f>IF('Crisis Indicator Data'!#REF!="No Data",1,IF(#REF!&lt;&gt;"",1,0))</f>
        <v>#REF!</v>
      </c>
      <c r="Z75" s="213" t="e">
        <f>IF('Crisis Indicator Data'!#REF!="No Data",1,IF(#REF!&lt;&gt;"",1,0))</f>
        <v>#REF!</v>
      </c>
      <c r="AA75" s="213" t="e">
        <f>IF('Crisis Indicator Data'!#REF!="No Data",1,IF(#REF!&lt;&gt;"",1,0))</f>
        <v>#REF!</v>
      </c>
      <c r="AB75" s="213" t="e">
        <f>IF('Crisis Indicator Data'!#REF!="No Data",1,IF(#REF!&lt;&gt;"",1,0))</f>
        <v>#REF!</v>
      </c>
      <c r="AC75" s="213" t="e">
        <f>IF('Crisis Indicator Data'!#REF!="No Data",1,IF(#REF!&lt;&gt;"",1,0))</f>
        <v>#REF!</v>
      </c>
      <c r="AD75" s="213" t="e">
        <f>IF('Crisis Indicator Data'!#REF!="No Data",1,IF(#REF!&lt;&gt;"",1,0))</f>
        <v>#REF!</v>
      </c>
      <c r="AE75" s="213" t="e">
        <f>IF('Crisis Indicator Data'!#REF!="No Data",1,IF(#REF!&lt;&gt;"",1,0))</f>
        <v>#REF!</v>
      </c>
      <c r="AF75" s="213" t="e">
        <f>IF('Crisis Indicator Data'!#REF!="No Data",1,IF(#REF!&lt;&gt;"",1,0))</f>
        <v>#REF!</v>
      </c>
      <c r="AG75" s="213" t="e">
        <f>IF('Crisis Indicator Data'!#REF!="No Data",1,IF(#REF!&lt;&gt;"",1,0))</f>
        <v>#REF!</v>
      </c>
      <c r="AH75" s="213" t="e">
        <f>IF('Crisis Indicator Data'!#REF!="No Data",1,IF(#REF!&lt;&gt;"",1,0))</f>
        <v>#REF!</v>
      </c>
      <c r="AI75" s="213" t="e">
        <f>IF('Crisis Indicator Data'!#REF!="No Data",1,IF(#REF!&lt;&gt;"",1,0))</f>
        <v>#REF!</v>
      </c>
      <c r="AJ75" s="213" t="e">
        <f>IF('Crisis Indicator Data'!#REF!="No Data",1,IF(#REF!&lt;&gt;"",1,0))</f>
        <v>#REF!</v>
      </c>
      <c r="AK75" s="213" t="e">
        <f>IF('Crisis Indicator Data'!#REF!="No Data",1,IF(#REF!&lt;&gt;"",1,0))</f>
        <v>#REF!</v>
      </c>
      <c r="AL75" s="213" t="e">
        <f>IF('Crisis Indicator Data'!#REF!="No Data",1,IF(#REF!&lt;&gt;"",1,0))</f>
        <v>#REF!</v>
      </c>
      <c r="AM75" s="213" t="e">
        <f>IF('Crisis Indicator Data'!#REF!="No Data",1,IF(#REF!&lt;&gt;"",1,0))</f>
        <v>#REF!</v>
      </c>
      <c r="AN75" s="213" t="e">
        <f>IF('Crisis Indicator Data'!#REF!="No Data",1,IF(#REF!&lt;&gt;"",1,0))</f>
        <v>#REF!</v>
      </c>
      <c r="AO75" s="213" t="e">
        <f>IF('Crisis Indicator Data'!#REF!="No Data",1,IF(#REF!&lt;&gt;"",1,0))</f>
        <v>#REF!</v>
      </c>
      <c r="AP75" s="213" t="e">
        <f>IF('Crisis Indicator Data'!#REF!="No Data",1,IF(#REF!&lt;&gt;"",1,0))</f>
        <v>#REF!</v>
      </c>
      <c r="AQ75" s="213" t="e">
        <f>IF('Crisis Indicator Data'!#REF!="No Data",1,IF(#REF!&lt;&gt;"",1,0))</f>
        <v>#REF!</v>
      </c>
      <c r="AR75" s="213" t="e">
        <f>IF('Crisis Indicator Data'!#REF!="No Data",1,IF(#REF!&lt;&gt;"",1,0))</f>
        <v>#REF!</v>
      </c>
      <c r="AS75" s="213" t="e">
        <f>IF('Crisis Indicator Data'!#REF!="No Data",1,IF(#REF!&lt;&gt;"",1,0))</f>
        <v>#REF!</v>
      </c>
      <c r="AT75" s="213" t="e">
        <f>IF('Crisis Indicator Data'!#REF!="No Data",1,IF(#REF!&lt;&gt;"",1,0))</f>
        <v>#REF!</v>
      </c>
      <c r="AU75" s="213" t="e">
        <f>IF('Crisis Indicator Data'!#REF!="No Data",1,IF(#REF!&lt;&gt;"",1,0))</f>
        <v>#REF!</v>
      </c>
      <c r="AV75" s="213" t="e">
        <f>IF('Crisis Indicator Data'!#REF!="No Data",1,IF(#REF!&lt;&gt;"",1,0))</f>
        <v>#REF!</v>
      </c>
      <c r="AW75" s="213" t="e">
        <f>IF('Crisis Indicator Data'!#REF!="No Data",1,IF(#REF!&lt;&gt;"",1,0))</f>
        <v>#REF!</v>
      </c>
      <c r="AX75" s="213" t="e">
        <f>IF('Crisis Indicator Data'!#REF!="No Data",1,IF(#REF!&lt;&gt;"",1,0))</f>
        <v>#REF!</v>
      </c>
      <c r="AY75" s="213" t="e">
        <f>IF('Crisis Indicator Data'!#REF!="No Data",1,IF(#REF!&lt;&gt;"",1,0))</f>
        <v>#REF!</v>
      </c>
      <c r="AZ75" s="213" t="e">
        <f>IF('Crisis Indicator Data'!#REF!="No Data",1,IF(#REF!&lt;&gt;"",1,0))</f>
        <v>#REF!</v>
      </c>
      <c r="BA75" t="e">
        <f t="shared" si="4"/>
        <v>#REF!</v>
      </c>
      <c r="BB75" s="22" t="e">
        <f t="shared" si="5"/>
        <v>#REF!</v>
      </c>
    </row>
    <row r="76" spans="1:54" x14ac:dyDescent="0.35">
      <c r="A76" t="s">
        <v>8344</v>
      </c>
      <c r="B76" s="213" t="e">
        <f>IF('Crisis Indicator Data'!#REF!="No Data",1,IF(#REF!&lt;&gt;"",1,0))</f>
        <v>#REF!</v>
      </c>
      <c r="C76" s="213" t="e">
        <f>IF('Crisis Indicator Data'!#REF!="No Data",1,IF(#REF!&lt;&gt;"",1,0))</f>
        <v>#REF!</v>
      </c>
      <c r="D76" s="213" t="e">
        <f>IF('Crisis Indicator Data'!#REF!="No Data",1,IF(#REF!&lt;&gt;"",1,0))</f>
        <v>#REF!</v>
      </c>
      <c r="E76" s="213" t="e">
        <f>IF('Crisis Indicator Data'!#REF!="No Data",1,IF(#REF!&lt;&gt;"",1,0))</f>
        <v>#REF!</v>
      </c>
      <c r="F76" s="213" t="e">
        <f>IF('Crisis Indicator Data'!#REF!="No Data",1,IF(#REF!&lt;&gt;"",1,0))</f>
        <v>#REF!</v>
      </c>
      <c r="G76" s="213" t="e">
        <f>IF('Crisis Indicator Data'!#REF!="No Data",1,IF(#REF!&lt;&gt;"",1,0))</f>
        <v>#REF!</v>
      </c>
      <c r="H76" s="213" t="e">
        <f>IF('Crisis Indicator Data'!#REF!="No Data",1,IF(#REF!&lt;&gt;"",1,0))</f>
        <v>#REF!</v>
      </c>
      <c r="I76" s="213" t="e">
        <f>IF('Crisis Indicator Data'!#REF!="No Data",1,IF(#REF!&lt;&gt;"",1,0))</f>
        <v>#REF!</v>
      </c>
      <c r="J76" s="213" t="e">
        <f>IF('Crisis Indicator Data'!#REF!="No Data",1,IF(#REF!&lt;&gt;"",1,0))</f>
        <v>#REF!</v>
      </c>
      <c r="K76" s="213" t="e">
        <f>IF('Crisis Indicator Data'!#REF!="No Data",1,IF(#REF!&lt;&gt;"",1,0))</f>
        <v>#REF!</v>
      </c>
      <c r="L76" s="213" t="e">
        <f>IF('Crisis Indicator Data'!#REF!="No Data",1,IF(#REF!&lt;&gt;"",1,0))</f>
        <v>#REF!</v>
      </c>
      <c r="M76" s="213" t="e">
        <f>IF('Crisis Indicator Data'!#REF!="No Data",1,IF(#REF!&lt;&gt;"",1,0))</f>
        <v>#REF!</v>
      </c>
      <c r="N76" s="213" t="e">
        <f>IF('Crisis Indicator Data'!#REF!="No Data",1,IF(#REF!&lt;&gt;"",1,0))</f>
        <v>#REF!</v>
      </c>
      <c r="O76" s="213" t="e">
        <f>IF('Crisis Indicator Data'!#REF!="No Data",1,IF(#REF!&lt;&gt;"",1,0))</f>
        <v>#REF!</v>
      </c>
      <c r="P76" s="213" t="e">
        <f>IF('Crisis Indicator Data'!#REF!="No Data",1,IF(#REF!&lt;&gt;"",1,0))</f>
        <v>#REF!</v>
      </c>
      <c r="Q76" s="213" t="e">
        <f>IF('Crisis Indicator Data'!#REF!="No Data",1,IF(#REF!&lt;&gt;"",1,0))</f>
        <v>#REF!</v>
      </c>
      <c r="R76" s="213" t="e">
        <f>IF('Crisis Indicator Data'!#REF!="No Data",1,IF(#REF!&lt;&gt;"",1,0))</f>
        <v>#REF!</v>
      </c>
      <c r="S76" s="213" t="e">
        <f>IF('Crisis Indicator Data'!#REF!="No Data",1,IF(#REF!&lt;&gt;"",1,0))</f>
        <v>#REF!</v>
      </c>
      <c r="T76" s="213" t="e">
        <f>IF('Crisis Indicator Data'!#REF!="No Data",1,IF(#REF!&lt;&gt;"",1,0))</f>
        <v>#REF!</v>
      </c>
      <c r="U76" s="213" t="e">
        <f>IF('Crisis Indicator Data'!#REF!="No Data",1,IF(#REF!&lt;&gt;"",1,0))</f>
        <v>#REF!</v>
      </c>
      <c r="V76" s="213" t="e">
        <f>IF('Crisis Indicator Data'!#REF!="No Data",1,IF(#REF!&lt;&gt;"",1,0))</f>
        <v>#REF!</v>
      </c>
      <c r="W76" s="213" t="e">
        <f>IF('Crisis Indicator Data'!#REF!="No Data",1,IF(#REF!&lt;&gt;"",1,0))</f>
        <v>#REF!</v>
      </c>
      <c r="X76" s="213" t="e">
        <f>IF('Crisis Indicator Data'!#REF!="No Data",1,IF(#REF!&lt;&gt;"",1,0))</f>
        <v>#REF!</v>
      </c>
      <c r="Y76" s="213" t="e">
        <f>IF('Crisis Indicator Data'!#REF!="No Data",1,IF(#REF!&lt;&gt;"",1,0))</f>
        <v>#REF!</v>
      </c>
      <c r="Z76" s="213" t="e">
        <f>IF('Crisis Indicator Data'!#REF!="No Data",1,IF(#REF!&lt;&gt;"",1,0))</f>
        <v>#REF!</v>
      </c>
      <c r="AA76" s="213" t="e">
        <f>IF('Crisis Indicator Data'!#REF!="No Data",1,IF(#REF!&lt;&gt;"",1,0))</f>
        <v>#REF!</v>
      </c>
      <c r="AB76" s="213" t="e">
        <f>IF('Crisis Indicator Data'!#REF!="No Data",1,IF(#REF!&lt;&gt;"",1,0))</f>
        <v>#REF!</v>
      </c>
      <c r="AC76" s="213" t="e">
        <f>IF('Crisis Indicator Data'!#REF!="No Data",1,IF(#REF!&lt;&gt;"",1,0))</f>
        <v>#REF!</v>
      </c>
      <c r="AD76" s="213" t="e">
        <f>IF('Crisis Indicator Data'!#REF!="No Data",1,IF(#REF!&lt;&gt;"",1,0))</f>
        <v>#REF!</v>
      </c>
      <c r="AE76" s="213" t="e">
        <f>IF('Crisis Indicator Data'!#REF!="No Data",1,IF(#REF!&lt;&gt;"",1,0))</f>
        <v>#REF!</v>
      </c>
      <c r="AF76" s="213" t="e">
        <f>IF('Crisis Indicator Data'!#REF!="No Data",1,IF(#REF!&lt;&gt;"",1,0))</f>
        <v>#REF!</v>
      </c>
      <c r="AG76" s="213" t="e">
        <f>IF('Crisis Indicator Data'!#REF!="No Data",1,IF(#REF!&lt;&gt;"",1,0))</f>
        <v>#REF!</v>
      </c>
      <c r="AH76" s="213" t="e">
        <f>IF('Crisis Indicator Data'!#REF!="No Data",1,IF(#REF!&lt;&gt;"",1,0))</f>
        <v>#REF!</v>
      </c>
      <c r="AI76" s="213" t="e">
        <f>IF('Crisis Indicator Data'!#REF!="No Data",1,IF(#REF!&lt;&gt;"",1,0))</f>
        <v>#REF!</v>
      </c>
      <c r="AJ76" s="213" t="e">
        <f>IF('Crisis Indicator Data'!#REF!="No Data",1,IF(#REF!&lt;&gt;"",1,0))</f>
        <v>#REF!</v>
      </c>
      <c r="AK76" s="213" t="e">
        <f>IF('Crisis Indicator Data'!#REF!="No Data",1,IF(#REF!&lt;&gt;"",1,0))</f>
        <v>#REF!</v>
      </c>
      <c r="AL76" s="213" t="e">
        <f>IF('Crisis Indicator Data'!#REF!="No Data",1,IF(#REF!&lt;&gt;"",1,0))</f>
        <v>#REF!</v>
      </c>
      <c r="AM76" s="213" t="e">
        <f>IF('Crisis Indicator Data'!#REF!="No Data",1,IF(#REF!&lt;&gt;"",1,0))</f>
        <v>#REF!</v>
      </c>
      <c r="AN76" s="213" t="e">
        <f>IF('Crisis Indicator Data'!#REF!="No Data",1,IF(#REF!&lt;&gt;"",1,0))</f>
        <v>#REF!</v>
      </c>
      <c r="AO76" s="213" t="e">
        <f>IF('Crisis Indicator Data'!#REF!="No Data",1,IF(#REF!&lt;&gt;"",1,0))</f>
        <v>#REF!</v>
      </c>
      <c r="AP76" s="213" t="e">
        <f>IF('Crisis Indicator Data'!#REF!="No Data",1,IF(#REF!&lt;&gt;"",1,0))</f>
        <v>#REF!</v>
      </c>
      <c r="AQ76" s="213" t="e">
        <f>IF('Crisis Indicator Data'!#REF!="No Data",1,IF(#REF!&lt;&gt;"",1,0))</f>
        <v>#REF!</v>
      </c>
      <c r="AR76" s="213" t="e">
        <f>IF('Crisis Indicator Data'!#REF!="No Data",1,IF(#REF!&lt;&gt;"",1,0))</f>
        <v>#REF!</v>
      </c>
      <c r="AS76" s="213" t="e">
        <f>IF('Crisis Indicator Data'!#REF!="No Data",1,IF(#REF!&lt;&gt;"",1,0))</f>
        <v>#REF!</v>
      </c>
      <c r="AT76" s="213" t="e">
        <f>IF('Crisis Indicator Data'!#REF!="No Data",1,IF(#REF!&lt;&gt;"",1,0))</f>
        <v>#REF!</v>
      </c>
      <c r="AU76" s="213" t="e">
        <f>IF('Crisis Indicator Data'!#REF!="No Data",1,IF(#REF!&lt;&gt;"",1,0))</f>
        <v>#REF!</v>
      </c>
      <c r="AV76" s="213" t="e">
        <f>IF('Crisis Indicator Data'!#REF!="No Data",1,IF(#REF!&lt;&gt;"",1,0))</f>
        <v>#REF!</v>
      </c>
      <c r="AW76" s="213" t="e">
        <f>IF('Crisis Indicator Data'!#REF!="No Data",1,IF(#REF!&lt;&gt;"",1,0))</f>
        <v>#REF!</v>
      </c>
      <c r="AX76" s="213" t="e">
        <f>IF('Crisis Indicator Data'!#REF!="No Data",1,IF(#REF!&lt;&gt;"",1,0))</f>
        <v>#REF!</v>
      </c>
      <c r="AY76" s="213" t="e">
        <f>IF('Crisis Indicator Data'!#REF!="No Data",1,IF(#REF!&lt;&gt;"",1,0))</f>
        <v>#REF!</v>
      </c>
      <c r="AZ76" s="213" t="e">
        <f>IF('Crisis Indicator Data'!#REF!="No Data",1,IF(#REF!&lt;&gt;"",1,0))</f>
        <v>#REF!</v>
      </c>
      <c r="BA76" t="e">
        <f t="shared" si="4"/>
        <v>#REF!</v>
      </c>
      <c r="BB76" s="22" t="e">
        <f t="shared" si="5"/>
        <v>#REF!</v>
      </c>
    </row>
    <row r="77" spans="1:54" x14ac:dyDescent="0.35">
      <c r="A77" t="s">
        <v>8343</v>
      </c>
      <c r="B77" s="213" t="e">
        <f>IF('Crisis Indicator Data'!#REF!="No Data",1,IF(#REF!&lt;&gt;"",1,0))</f>
        <v>#REF!</v>
      </c>
      <c r="C77" s="213" t="e">
        <f>IF('Crisis Indicator Data'!#REF!="No Data",1,IF(#REF!&lt;&gt;"",1,0))</f>
        <v>#REF!</v>
      </c>
      <c r="D77" s="213" t="e">
        <f>IF('Crisis Indicator Data'!#REF!="No Data",1,IF(#REF!&lt;&gt;"",1,0))</f>
        <v>#REF!</v>
      </c>
      <c r="E77" s="213" t="e">
        <f>IF('Crisis Indicator Data'!#REF!="No Data",1,IF(#REF!&lt;&gt;"",1,0))</f>
        <v>#REF!</v>
      </c>
      <c r="F77" s="213" t="e">
        <f>IF('Crisis Indicator Data'!#REF!="No Data",1,IF(#REF!&lt;&gt;"",1,0))</f>
        <v>#REF!</v>
      </c>
      <c r="G77" s="213" t="e">
        <f>IF('Crisis Indicator Data'!#REF!="No Data",1,IF(#REF!&lt;&gt;"",1,0))</f>
        <v>#REF!</v>
      </c>
      <c r="H77" s="213" t="e">
        <f>IF('Crisis Indicator Data'!#REF!="No Data",1,IF(#REF!&lt;&gt;"",1,0))</f>
        <v>#REF!</v>
      </c>
      <c r="I77" s="213" t="e">
        <f>IF('Crisis Indicator Data'!#REF!="No Data",1,IF(#REF!&lt;&gt;"",1,0))</f>
        <v>#REF!</v>
      </c>
      <c r="J77" s="213" t="e">
        <f>IF('Crisis Indicator Data'!#REF!="No Data",1,IF(#REF!&lt;&gt;"",1,0))</f>
        <v>#REF!</v>
      </c>
      <c r="K77" s="213" t="e">
        <f>IF('Crisis Indicator Data'!#REF!="No Data",1,IF(#REF!&lt;&gt;"",1,0))</f>
        <v>#REF!</v>
      </c>
      <c r="L77" s="213" t="e">
        <f>IF('Crisis Indicator Data'!#REF!="No Data",1,IF(#REF!&lt;&gt;"",1,0))</f>
        <v>#REF!</v>
      </c>
      <c r="M77" s="213" t="e">
        <f>IF('Crisis Indicator Data'!#REF!="No Data",1,IF(#REF!&lt;&gt;"",1,0))</f>
        <v>#REF!</v>
      </c>
      <c r="N77" s="213" t="e">
        <f>IF('Crisis Indicator Data'!#REF!="No Data",1,IF(#REF!&lt;&gt;"",1,0))</f>
        <v>#REF!</v>
      </c>
      <c r="O77" s="213" t="e">
        <f>IF('Crisis Indicator Data'!#REF!="No Data",1,IF(#REF!&lt;&gt;"",1,0))</f>
        <v>#REF!</v>
      </c>
      <c r="P77" s="213" t="e">
        <f>IF('Crisis Indicator Data'!#REF!="No Data",1,IF(#REF!&lt;&gt;"",1,0))</f>
        <v>#REF!</v>
      </c>
      <c r="Q77" s="213" t="e">
        <f>IF('Crisis Indicator Data'!#REF!="No Data",1,IF(#REF!&lt;&gt;"",1,0))</f>
        <v>#REF!</v>
      </c>
      <c r="R77" s="213" t="e">
        <f>IF('Crisis Indicator Data'!#REF!="No Data",1,IF(#REF!&lt;&gt;"",1,0))</f>
        <v>#REF!</v>
      </c>
      <c r="S77" s="213" t="e">
        <f>IF('Crisis Indicator Data'!#REF!="No Data",1,IF(#REF!&lt;&gt;"",1,0))</f>
        <v>#REF!</v>
      </c>
      <c r="T77" s="213" t="e">
        <f>IF('Crisis Indicator Data'!#REF!="No Data",1,IF(#REF!&lt;&gt;"",1,0))</f>
        <v>#REF!</v>
      </c>
      <c r="U77" s="213" t="e">
        <f>IF('Crisis Indicator Data'!#REF!="No Data",1,IF(#REF!&lt;&gt;"",1,0))</f>
        <v>#REF!</v>
      </c>
      <c r="V77" s="213" t="e">
        <f>IF('Crisis Indicator Data'!#REF!="No Data",1,IF(#REF!&lt;&gt;"",1,0))</f>
        <v>#REF!</v>
      </c>
      <c r="W77" s="213" t="e">
        <f>IF('Crisis Indicator Data'!#REF!="No Data",1,IF(#REF!&lt;&gt;"",1,0))</f>
        <v>#REF!</v>
      </c>
      <c r="X77" s="213" t="e">
        <f>IF('Crisis Indicator Data'!#REF!="No Data",1,IF(#REF!&lt;&gt;"",1,0))</f>
        <v>#REF!</v>
      </c>
      <c r="Y77" s="213" t="e">
        <f>IF('Crisis Indicator Data'!#REF!="No Data",1,IF(#REF!&lt;&gt;"",1,0))</f>
        <v>#REF!</v>
      </c>
      <c r="Z77" s="213" t="e">
        <f>IF('Crisis Indicator Data'!#REF!="No Data",1,IF(#REF!&lt;&gt;"",1,0))</f>
        <v>#REF!</v>
      </c>
      <c r="AA77" s="213" t="e">
        <f>IF('Crisis Indicator Data'!#REF!="No Data",1,IF(#REF!&lt;&gt;"",1,0))</f>
        <v>#REF!</v>
      </c>
      <c r="AB77" s="213" t="e">
        <f>IF('Crisis Indicator Data'!#REF!="No Data",1,IF(#REF!&lt;&gt;"",1,0))</f>
        <v>#REF!</v>
      </c>
      <c r="AC77" s="213" t="e">
        <f>IF('Crisis Indicator Data'!#REF!="No Data",1,IF(#REF!&lt;&gt;"",1,0))</f>
        <v>#REF!</v>
      </c>
      <c r="AD77" s="213" t="e">
        <f>IF('Crisis Indicator Data'!#REF!="No Data",1,IF(#REF!&lt;&gt;"",1,0))</f>
        <v>#REF!</v>
      </c>
      <c r="AE77" s="213" t="e">
        <f>IF('Crisis Indicator Data'!#REF!="No Data",1,IF(#REF!&lt;&gt;"",1,0))</f>
        <v>#REF!</v>
      </c>
      <c r="AF77" s="213" t="e">
        <f>IF('Crisis Indicator Data'!#REF!="No Data",1,IF(#REF!&lt;&gt;"",1,0))</f>
        <v>#REF!</v>
      </c>
      <c r="AG77" s="213" t="e">
        <f>IF('Crisis Indicator Data'!#REF!="No Data",1,IF(#REF!&lt;&gt;"",1,0))</f>
        <v>#REF!</v>
      </c>
      <c r="AH77" s="213" t="e">
        <f>IF('Crisis Indicator Data'!#REF!="No Data",1,IF(#REF!&lt;&gt;"",1,0))</f>
        <v>#REF!</v>
      </c>
      <c r="AI77" s="213" t="e">
        <f>IF('Crisis Indicator Data'!#REF!="No Data",1,IF(#REF!&lt;&gt;"",1,0))</f>
        <v>#REF!</v>
      </c>
      <c r="AJ77" s="213" t="e">
        <f>IF('Crisis Indicator Data'!#REF!="No Data",1,IF(#REF!&lt;&gt;"",1,0))</f>
        <v>#REF!</v>
      </c>
      <c r="AK77" s="213" t="e">
        <f>IF('Crisis Indicator Data'!#REF!="No Data",1,IF(#REF!&lt;&gt;"",1,0))</f>
        <v>#REF!</v>
      </c>
      <c r="AL77" s="213" t="e">
        <f>IF('Crisis Indicator Data'!#REF!="No Data",1,IF(#REF!&lt;&gt;"",1,0))</f>
        <v>#REF!</v>
      </c>
      <c r="AM77" s="213" t="e">
        <f>IF('Crisis Indicator Data'!#REF!="No Data",1,IF(#REF!&lt;&gt;"",1,0))</f>
        <v>#REF!</v>
      </c>
      <c r="AN77" s="213" t="e">
        <f>IF('Crisis Indicator Data'!#REF!="No Data",1,IF(#REF!&lt;&gt;"",1,0))</f>
        <v>#REF!</v>
      </c>
      <c r="AO77" s="213" t="e">
        <f>IF('Crisis Indicator Data'!#REF!="No Data",1,IF(#REF!&lt;&gt;"",1,0))</f>
        <v>#REF!</v>
      </c>
      <c r="AP77" s="213" t="e">
        <f>IF('Crisis Indicator Data'!#REF!="No Data",1,IF(#REF!&lt;&gt;"",1,0))</f>
        <v>#REF!</v>
      </c>
      <c r="AQ77" s="213" t="e">
        <f>IF('Crisis Indicator Data'!#REF!="No Data",1,IF(#REF!&lt;&gt;"",1,0))</f>
        <v>#REF!</v>
      </c>
      <c r="AR77" s="213" t="e">
        <f>IF('Crisis Indicator Data'!#REF!="No Data",1,IF(#REF!&lt;&gt;"",1,0))</f>
        <v>#REF!</v>
      </c>
      <c r="AS77" s="213" t="e">
        <f>IF('Crisis Indicator Data'!#REF!="No Data",1,IF(#REF!&lt;&gt;"",1,0))</f>
        <v>#REF!</v>
      </c>
      <c r="AT77" s="213" t="e">
        <f>IF('Crisis Indicator Data'!#REF!="No Data",1,IF(#REF!&lt;&gt;"",1,0))</f>
        <v>#REF!</v>
      </c>
      <c r="AU77" s="213" t="e">
        <f>IF('Crisis Indicator Data'!#REF!="No Data",1,IF(#REF!&lt;&gt;"",1,0))</f>
        <v>#REF!</v>
      </c>
      <c r="AV77" s="213" t="e">
        <f>IF('Crisis Indicator Data'!#REF!="No Data",1,IF(#REF!&lt;&gt;"",1,0))</f>
        <v>#REF!</v>
      </c>
      <c r="AW77" s="213" t="e">
        <f>IF('Crisis Indicator Data'!#REF!="No Data",1,IF(#REF!&lt;&gt;"",1,0))</f>
        <v>#REF!</v>
      </c>
      <c r="AX77" s="213" t="e">
        <f>IF('Crisis Indicator Data'!#REF!="No Data",1,IF(#REF!&lt;&gt;"",1,0))</f>
        <v>#REF!</v>
      </c>
      <c r="AY77" s="213" t="e">
        <f>IF('Crisis Indicator Data'!#REF!="No Data",1,IF(#REF!&lt;&gt;"",1,0))</f>
        <v>#REF!</v>
      </c>
      <c r="AZ77" s="213" t="e">
        <f>IF('Crisis Indicator Data'!#REF!="No Data",1,IF(#REF!&lt;&gt;"",1,0))</f>
        <v>#REF!</v>
      </c>
      <c r="BA77" t="e">
        <f t="shared" si="4"/>
        <v>#REF!</v>
      </c>
      <c r="BB77" s="22" t="e">
        <f t="shared" si="5"/>
        <v>#REF!</v>
      </c>
    </row>
    <row r="78" spans="1:54" x14ac:dyDescent="0.35">
      <c r="A78" t="s">
        <v>8347</v>
      </c>
      <c r="B78" s="213" t="e">
        <f>IF('Crisis Indicator Data'!#REF!="No Data",1,IF(#REF!&lt;&gt;"",1,0))</f>
        <v>#REF!</v>
      </c>
      <c r="C78" s="213" t="e">
        <f>IF('Crisis Indicator Data'!#REF!="No Data",1,IF(#REF!&lt;&gt;"",1,0))</f>
        <v>#REF!</v>
      </c>
      <c r="D78" s="213" t="e">
        <f>IF('Crisis Indicator Data'!#REF!="No Data",1,IF(#REF!&lt;&gt;"",1,0))</f>
        <v>#REF!</v>
      </c>
      <c r="E78" s="213" t="e">
        <f>IF('Crisis Indicator Data'!#REF!="No Data",1,IF(#REF!&lt;&gt;"",1,0))</f>
        <v>#REF!</v>
      </c>
      <c r="F78" s="213" t="e">
        <f>IF('Crisis Indicator Data'!#REF!="No Data",1,IF(#REF!&lt;&gt;"",1,0))</f>
        <v>#REF!</v>
      </c>
      <c r="G78" s="213" t="e">
        <f>IF('Crisis Indicator Data'!#REF!="No Data",1,IF(#REF!&lt;&gt;"",1,0))</f>
        <v>#REF!</v>
      </c>
      <c r="H78" s="213" t="e">
        <f>IF('Crisis Indicator Data'!#REF!="No Data",1,IF(#REF!&lt;&gt;"",1,0))</f>
        <v>#REF!</v>
      </c>
      <c r="I78" s="213" t="e">
        <f>IF('Crisis Indicator Data'!#REF!="No Data",1,IF(#REF!&lt;&gt;"",1,0))</f>
        <v>#REF!</v>
      </c>
      <c r="J78" s="213" t="e">
        <f>IF('Crisis Indicator Data'!#REF!="No Data",1,IF(#REF!&lt;&gt;"",1,0))</f>
        <v>#REF!</v>
      </c>
      <c r="K78" s="213" t="e">
        <f>IF('Crisis Indicator Data'!#REF!="No Data",1,IF(#REF!&lt;&gt;"",1,0))</f>
        <v>#REF!</v>
      </c>
      <c r="L78" s="213" t="e">
        <f>IF('Crisis Indicator Data'!#REF!="No Data",1,IF(#REF!&lt;&gt;"",1,0))</f>
        <v>#REF!</v>
      </c>
      <c r="M78" s="213" t="e">
        <f>IF('Crisis Indicator Data'!#REF!="No Data",1,IF(#REF!&lt;&gt;"",1,0))</f>
        <v>#REF!</v>
      </c>
      <c r="N78" s="213" t="e">
        <f>IF('Crisis Indicator Data'!#REF!="No Data",1,IF(#REF!&lt;&gt;"",1,0))</f>
        <v>#REF!</v>
      </c>
      <c r="O78" s="213" t="e">
        <f>IF('Crisis Indicator Data'!#REF!="No Data",1,IF(#REF!&lt;&gt;"",1,0))</f>
        <v>#REF!</v>
      </c>
      <c r="P78" s="213" t="e">
        <f>IF('Crisis Indicator Data'!#REF!="No Data",1,IF(#REF!&lt;&gt;"",1,0))</f>
        <v>#REF!</v>
      </c>
      <c r="Q78" s="213" t="e">
        <f>IF('Crisis Indicator Data'!#REF!="No Data",1,IF(#REF!&lt;&gt;"",1,0))</f>
        <v>#REF!</v>
      </c>
      <c r="R78" s="213" t="e">
        <f>IF('Crisis Indicator Data'!#REF!="No Data",1,IF(#REF!&lt;&gt;"",1,0))</f>
        <v>#REF!</v>
      </c>
      <c r="S78" s="213" t="e">
        <f>IF('Crisis Indicator Data'!#REF!="No Data",1,IF(#REF!&lt;&gt;"",1,0))</f>
        <v>#REF!</v>
      </c>
      <c r="T78" s="213" t="e">
        <f>IF('Crisis Indicator Data'!#REF!="No Data",1,IF(#REF!&lt;&gt;"",1,0))</f>
        <v>#REF!</v>
      </c>
      <c r="U78" s="213" t="e">
        <f>IF('Crisis Indicator Data'!#REF!="No Data",1,IF(#REF!&lt;&gt;"",1,0))</f>
        <v>#REF!</v>
      </c>
      <c r="V78" s="213" t="e">
        <f>IF('Crisis Indicator Data'!#REF!="No Data",1,IF(#REF!&lt;&gt;"",1,0))</f>
        <v>#REF!</v>
      </c>
      <c r="W78" s="213" t="e">
        <f>IF('Crisis Indicator Data'!#REF!="No Data",1,IF(#REF!&lt;&gt;"",1,0))</f>
        <v>#REF!</v>
      </c>
      <c r="X78" s="213" t="e">
        <f>IF('Crisis Indicator Data'!#REF!="No Data",1,IF(#REF!&lt;&gt;"",1,0))</f>
        <v>#REF!</v>
      </c>
      <c r="Y78" s="213" t="e">
        <f>IF('Crisis Indicator Data'!#REF!="No Data",1,IF(#REF!&lt;&gt;"",1,0))</f>
        <v>#REF!</v>
      </c>
      <c r="Z78" s="213" t="e">
        <f>IF('Crisis Indicator Data'!#REF!="No Data",1,IF(#REF!&lt;&gt;"",1,0))</f>
        <v>#REF!</v>
      </c>
      <c r="AA78" s="213" t="e">
        <f>IF('Crisis Indicator Data'!#REF!="No Data",1,IF(#REF!&lt;&gt;"",1,0))</f>
        <v>#REF!</v>
      </c>
      <c r="AB78" s="213" t="e">
        <f>IF('Crisis Indicator Data'!#REF!="No Data",1,IF(#REF!&lt;&gt;"",1,0))</f>
        <v>#REF!</v>
      </c>
      <c r="AC78" s="213" t="e">
        <f>IF('Crisis Indicator Data'!#REF!="No Data",1,IF(#REF!&lt;&gt;"",1,0))</f>
        <v>#REF!</v>
      </c>
      <c r="AD78" s="213" t="e">
        <f>IF('Crisis Indicator Data'!#REF!="No Data",1,IF(#REF!&lt;&gt;"",1,0))</f>
        <v>#REF!</v>
      </c>
      <c r="AE78" s="213" t="e">
        <f>IF('Crisis Indicator Data'!#REF!="No Data",1,IF(#REF!&lt;&gt;"",1,0))</f>
        <v>#REF!</v>
      </c>
      <c r="AF78" s="213" t="e">
        <f>IF('Crisis Indicator Data'!#REF!="No Data",1,IF(#REF!&lt;&gt;"",1,0))</f>
        <v>#REF!</v>
      </c>
      <c r="AG78" s="213" t="e">
        <f>IF('Crisis Indicator Data'!#REF!="No Data",1,IF(#REF!&lt;&gt;"",1,0))</f>
        <v>#REF!</v>
      </c>
      <c r="AH78" s="213" t="e">
        <f>IF('Crisis Indicator Data'!#REF!="No Data",1,IF(#REF!&lt;&gt;"",1,0))</f>
        <v>#REF!</v>
      </c>
      <c r="AI78" s="213" t="e">
        <f>IF('Crisis Indicator Data'!#REF!="No Data",1,IF(#REF!&lt;&gt;"",1,0))</f>
        <v>#REF!</v>
      </c>
      <c r="AJ78" s="213" t="e">
        <f>IF('Crisis Indicator Data'!#REF!="No Data",1,IF(#REF!&lt;&gt;"",1,0))</f>
        <v>#REF!</v>
      </c>
      <c r="AK78" s="213" t="e">
        <f>IF('Crisis Indicator Data'!#REF!="No Data",1,IF(#REF!&lt;&gt;"",1,0))</f>
        <v>#REF!</v>
      </c>
      <c r="AL78" s="213" t="e">
        <f>IF('Crisis Indicator Data'!#REF!="No Data",1,IF(#REF!&lt;&gt;"",1,0))</f>
        <v>#REF!</v>
      </c>
      <c r="AM78" s="213" t="e">
        <f>IF('Crisis Indicator Data'!#REF!="No Data",1,IF(#REF!&lt;&gt;"",1,0))</f>
        <v>#REF!</v>
      </c>
      <c r="AN78" s="213" t="e">
        <f>IF('Crisis Indicator Data'!#REF!="No Data",1,IF(#REF!&lt;&gt;"",1,0))</f>
        <v>#REF!</v>
      </c>
      <c r="AO78" s="213" t="e">
        <f>IF('Crisis Indicator Data'!#REF!="No Data",1,IF(#REF!&lt;&gt;"",1,0))</f>
        <v>#REF!</v>
      </c>
      <c r="AP78" s="213" t="e">
        <f>IF('Crisis Indicator Data'!#REF!="No Data",1,IF(#REF!&lt;&gt;"",1,0))</f>
        <v>#REF!</v>
      </c>
      <c r="AQ78" s="213" t="e">
        <f>IF('Crisis Indicator Data'!#REF!="No Data",1,IF(#REF!&lt;&gt;"",1,0))</f>
        <v>#REF!</v>
      </c>
      <c r="AR78" s="213" t="e">
        <f>IF('Crisis Indicator Data'!#REF!="No Data",1,IF(#REF!&lt;&gt;"",1,0))</f>
        <v>#REF!</v>
      </c>
      <c r="AS78" s="213" t="e">
        <f>IF('Crisis Indicator Data'!#REF!="No Data",1,IF(#REF!&lt;&gt;"",1,0))</f>
        <v>#REF!</v>
      </c>
      <c r="AT78" s="213" t="e">
        <f>IF('Crisis Indicator Data'!#REF!="No Data",1,IF(#REF!&lt;&gt;"",1,0))</f>
        <v>#REF!</v>
      </c>
      <c r="AU78" s="213" t="e">
        <f>IF('Crisis Indicator Data'!#REF!="No Data",1,IF(#REF!&lt;&gt;"",1,0))</f>
        <v>#REF!</v>
      </c>
      <c r="AV78" s="213" t="e">
        <f>IF('Crisis Indicator Data'!#REF!="No Data",1,IF(#REF!&lt;&gt;"",1,0))</f>
        <v>#REF!</v>
      </c>
      <c r="AW78" s="213" t="e">
        <f>IF('Crisis Indicator Data'!#REF!="No Data",1,IF(#REF!&lt;&gt;"",1,0))</f>
        <v>#REF!</v>
      </c>
      <c r="AX78" s="213" t="e">
        <f>IF('Crisis Indicator Data'!#REF!="No Data",1,IF(#REF!&lt;&gt;"",1,0))</f>
        <v>#REF!</v>
      </c>
      <c r="AY78" s="213" t="e">
        <f>IF('Crisis Indicator Data'!#REF!="No Data",1,IF(#REF!&lt;&gt;"",1,0))</f>
        <v>#REF!</v>
      </c>
      <c r="AZ78" s="213" t="e">
        <f>IF('Crisis Indicator Data'!#REF!="No Data",1,IF(#REF!&lt;&gt;"",1,0))</f>
        <v>#REF!</v>
      </c>
      <c r="BA78" t="e">
        <f t="shared" si="4"/>
        <v>#REF!</v>
      </c>
      <c r="BB78" s="22" t="e">
        <f t="shared" si="5"/>
        <v>#REF!</v>
      </c>
    </row>
    <row r="79" spans="1:54" x14ac:dyDescent="0.35">
      <c r="A79" t="s">
        <v>8348</v>
      </c>
      <c r="B79" s="213" t="e">
        <f>IF('Crisis Indicator Data'!#REF!="No Data",1,IF(#REF!&lt;&gt;"",1,0))</f>
        <v>#REF!</v>
      </c>
      <c r="C79" s="213" t="e">
        <f>IF('Crisis Indicator Data'!#REF!="No Data",1,IF(#REF!&lt;&gt;"",1,0))</f>
        <v>#REF!</v>
      </c>
      <c r="D79" s="213" t="e">
        <f>IF('Crisis Indicator Data'!#REF!="No Data",1,IF(#REF!&lt;&gt;"",1,0))</f>
        <v>#REF!</v>
      </c>
      <c r="E79" s="213" t="e">
        <f>IF('Crisis Indicator Data'!#REF!="No Data",1,IF(#REF!&lt;&gt;"",1,0))</f>
        <v>#REF!</v>
      </c>
      <c r="F79" s="213" t="e">
        <f>IF('Crisis Indicator Data'!#REF!="No Data",1,IF(#REF!&lt;&gt;"",1,0))</f>
        <v>#REF!</v>
      </c>
      <c r="G79" s="213" t="e">
        <f>IF('Crisis Indicator Data'!#REF!="No Data",1,IF(#REF!&lt;&gt;"",1,0))</f>
        <v>#REF!</v>
      </c>
      <c r="H79" s="213" t="e">
        <f>IF('Crisis Indicator Data'!#REF!="No Data",1,IF(#REF!&lt;&gt;"",1,0))</f>
        <v>#REF!</v>
      </c>
      <c r="I79" s="213" t="e">
        <f>IF('Crisis Indicator Data'!#REF!="No Data",1,IF(#REF!&lt;&gt;"",1,0))</f>
        <v>#REF!</v>
      </c>
      <c r="J79" s="213" t="e">
        <f>IF('Crisis Indicator Data'!#REF!="No Data",1,IF(#REF!&lt;&gt;"",1,0))</f>
        <v>#REF!</v>
      </c>
      <c r="K79" s="213" t="e">
        <f>IF('Crisis Indicator Data'!#REF!="No Data",1,IF(#REF!&lt;&gt;"",1,0))</f>
        <v>#REF!</v>
      </c>
      <c r="L79" s="213" t="e">
        <f>IF('Crisis Indicator Data'!#REF!="No Data",1,IF(#REF!&lt;&gt;"",1,0))</f>
        <v>#REF!</v>
      </c>
      <c r="M79" s="213" t="e">
        <f>IF('Crisis Indicator Data'!#REF!="No Data",1,IF(#REF!&lt;&gt;"",1,0))</f>
        <v>#REF!</v>
      </c>
      <c r="N79" s="213" t="e">
        <f>IF('Crisis Indicator Data'!#REF!="No Data",1,IF(#REF!&lt;&gt;"",1,0))</f>
        <v>#REF!</v>
      </c>
      <c r="O79" s="213" t="e">
        <f>IF('Crisis Indicator Data'!#REF!="No Data",1,IF(#REF!&lt;&gt;"",1,0))</f>
        <v>#REF!</v>
      </c>
      <c r="P79" s="213" t="e">
        <f>IF('Crisis Indicator Data'!#REF!="No Data",1,IF(#REF!&lt;&gt;"",1,0))</f>
        <v>#REF!</v>
      </c>
      <c r="Q79" s="213" t="e">
        <f>IF('Crisis Indicator Data'!#REF!="No Data",1,IF(#REF!&lt;&gt;"",1,0))</f>
        <v>#REF!</v>
      </c>
      <c r="R79" s="213" t="e">
        <f>IF('Crisis Indicator Data'!#REF!="No Data",1,IF(#REF!&lt;&gt;"",1,0))</f>
        <v>#REF!</v>
      </c>
      <c r="S79" s="213" t="e">
        <f>IF('Crisis Indicator Data'!#REF!="No Data",1,IF(#REF!&lt;&gt;"",1,0))</f>
        <v>#REF!</v>
      </c>
      <c r="T79" s="213" t="e">
        <f>IF('Crisis Indicator Data'!#REF!="No Data",1,IF(#REF!&lt;&gt;"",1,0))</f>
        <v>#REF!</v>
      </c>
      <c r="U79" s="213" t="e">
        <f>IF('Crisis Indicator Data'!#REF!="No Data",1,IF(#REF!&lt;&gt;"",1,0))</f>
        <v>#REF!</v>
      </c>
      <c r="V79" s="213" t="e">
        <f>IF('Crisis Indicator Data'!#REF!="No Data",1,IF(#REF!&lt;&gt;"",1,0))</f>
        <v>#REF!</v>
      </c>
      <c r="W79" s="213" t="e">
        <f>IF('Crisis Indicator Data'!#REF!="No Data",1,IF(#REF!&lt;&gt;"",1,0))</f>
        <v>#REF!</v>
      </c>
      <c r="X79" s="213" t="e">
        <f>IF('Crisis Indicator Data'!#REF!="No Data",1,IF(#REF!&lt;&gt;"",1,0))</f>
        <v>#REF!</v>
      </c>
      <c r="Y79" s="213" t="e">
        <f>IF('Crisis Indicator Data'!#REF!="No Data",1,IF(#REF!&lt;&gt;"",1,0))</f>
        <v>#REF!</v>
      </c>
      <c r="Z79" s="213" t="e">
        <f>IF('Crisis Indicator Data'!#REF!="No Data",1,IF(#REF!&lt;&gt;"",1,0))</f>
        <v>#REF!</v>
      </c>
      <c r="AA79" s="213" t="e">
        <f>IF('Crisis Indicator Data'!#REF!="No Data",1,IF(#REF!&lt;&gt;"",1,0))</f>
        <v>#REF!</v>
      </c>
      <c r="AB79" s="213" t="e">
        <f>IF('Crisis Indicator Data'!#REF!="No Data",1,IF(#REF!&lt;&gt;"",1,0))</f>
        <v>#REF!</v>
      </c>
      <c r="AC79" s="213" t="e">
        <f>IF('Crisis Indicator Data'!#REF!="No Data",1,IF(#REF!&lt;&gt;"",1,0))</f>
        <v>#REF!</v>
      </c>
      <c r="AD79" s="213" t="e">
        <f>IF('Crisis Indicator Data'!#REF!="No Data",1,IF(#REF!&lt;&gt;"",1,0))</f>
        <v>#REF!</v>
      </c>
      <c r="AE79" s="213" t="e">
        <f>IF('Crisis Indicator Data'!#REF!="No Data",1,IF(#REF!&lt;&gt;"",1,0))</f>
        <v>#REF!</v>
      </c>
      <c r="AF79" s="213" t="e">
        <f>IF('Crisis Indicator Data'!#REF!="No Data",1,IF(#REF!&lt;&gt;"",1,0))</f>
        <v>#REF!</v>
      </c>
      <c r="AG79" s="213" t="e">
        <f>IF('Crisis Indicator Data'!#REF!="No Data",1,IF(#REF!&lt;&gt;"",1,0))</f>
        <v>#REF!</v>
      </c>
      <c r="AH79" s="213" t="e">
        <f>IF('Crisis Indicator Data'!#REF!="No Data",1,IF(#REF!&lt;&gt;"",1,0))</f>
        <v>#REF!</v>
      </c>
      <c r="AI79" s="213" t="e">
        <f>IF('Crisis Indicator Data'!#REF!="No Data",1,IF(#REF!&lt;&gt;"",1,0))</f>
        <v>#REF!</v>
      </c>
      <c r="AJ79" s="213" t="e">
        <f>IF('Crisis Indicator Data'!#REF!="No Data",1,IF(#REF!&lt;&gt;"",1,0))</f>
        <v>#REF!</v>
      </c>
      <c r="AK79" s="213" t="e">
        <f>IF('Crisis Indicator Data'!#REF!="No Data",1,IF(#REF!&lt;&gt;"",1,0))</f>
        <v>#REF!</v>
      </c>
      <c r="AL79" s="213" t="e">
        <f>IF('Crisis Indicator Data'!#REF!="No Data",1,IF(#REF!&lt;&gt;"",1,0))</f>
        <v>#REF!</v>
      </c>
      <c r="AM79" s="213" t="e">
        <f>IF('Crisis Indicator Data'!#REF!="No Data",1,IF(#REF!&lt;&gt;"",1,0))</f>
        <v>#REF!</v>
      </c>
      <c r="AN79" s="213" t="e">
        <f>IF('Crisis Indicator Data'!#REF!="No Data",1,IF(#REF!&lt;&gt;"",1,0))</f>
        <v>#REF!</v>
      </c>
      <c r="AO79" s="213" t="e">
        <f>IF('Crisis Indicator Data'!#REF!="No Data",1,IF(#REF!&lt;&gt;"",1,0))</f>
        <v>#REF!</v>
      </c>
      <c r="AP79" s="213" t="e">
        <f>IF('Crisis Indicator Data'!#REF!="No Data",1,IF(#REF!&lt;&gt;"",1,0))</f>
        <v>#REF!</v>
      </c>
      <c r="AQ79" s="213" t="e">
        <f>IF('Crisis Indicator Data'!#REF!="No Data",1,IF(#REF!&lt;&gt;"",1,0))</f>
        <v>#REF!</v>
      </c>
      <c r="AR79" s="213" t="e">
        <f>IF('Crisis Indicator Data'!#REF!="No Data",1,IF(#REF!&lt;&gt;"",1,0))</f>
        <v>#REF!</v>
      </c>
      <c r="AS79" s="213" t="e">
        <f>IF('Crisis Indicator Data'!#REF!="No Data",1,IF(#REF!&lt;&gt;"",1,0))</f>
        <v>#REF!</v>
      </c>
      <c r="AT79" s="213" t="e">
        <f>IF('Crisis Indicator Data'!#REF!="No Data",1,IF(#REF!&lt;&gt;"",1,0))</f>
        <v>#REF!</v>
      </c>
      <c r="AU79" s="213" t="e">
        <f>IF('Crisis Indicator Data'!#REF!="No Data",1,IF(#REF!&lt;&gt;"",1,0))</f>
        <v>#REF!</v>
      </c>
      <c r="AV79" s="213" t="e">
        <f>IF('Crisis Indicator Data'!#REF!="No Data",1,IF(#REF!&lt;&gt;"",1,0))</f>
        <v>#REF!</v>
      </c>
      <c r="AW79" s="213" t="e">
        <f>IF('Crisis Indicator Data'!#REF!="No Data",1,IF(#REF!&lt;&gt;"",1,0))</f>
        <v>#REF!</v>
      </c>
      <c r="AX79" s="213" t="e">
        <f>IF('Crisis Indicator Data'!#REF!="No Data",1,IF(#REF!&lt;&gt;"",1,0))</f>
        <v>#REF!</v>
      </c>
      <c r="AY79" s="213" t="e">
        <f>IF('Crisis Indicator Data'!#REF!="No Data",1,IF(#REF!&lt;&gt;"",1,0))</f>
        <v>#REF!</v>
      </c>
      <c r="AZ79" s="213" t="e">
        <f>IF('Crisis Indicator Data'!#REF!="No Data",1,IF(#REF!&lt;&gt;"",1,0))</f>
        <v>#REF!</v>
      </c>
      <c r="BA79" t="e">
        <f t="shared" si="4"/>
        <v>#REF!</v>
      </c>
      <c r="BB79" s="22" t="e">
        <f t="shared" si="5"/>
        <v>#REF!</v>
      </c>
    </row>
    <row r="80" spans="1:54" x14ac:dyDescent="0.35">
      <c r="A80" t="s">
        <v>8346</v>
      </c>
      <c r="B80" s="213" t="e">
        <f>IF('Crisis Indicator Data'!#REF!="No Data",1,IF(#REF!&lt;&gt;"",1,0))</f>
        <v>#REF!</v>
      </c>
      <c r="C80" s="213" t="e">
        <f>IF('Crisis Indicator Data'!#REF!="No Data",1,IF(#REF!&lt;&gt;"",1,0))</f>
        <v>#REF!</v>
      </c>
      <c r="D80" s="213" t="e">
        <f>IF('Crisis Indicator Data'!#REF!="No Data",1,IF(#REF!&lt;&gt;"",1,0))</f>
        <v>#REF!</v>
      </c>
      <c r="E80" s="213" t="e">
        <f>IF('Crisis Indicator Data'!#REF!="No Data",1,IF(#REF!&lt;&gt;"",1,0))</f>
        <v>#REF!</v>
      </c>
      <c r="F80" s="213" t="e">
        <f>IF('Crisis Indicator Data'!#REF!="No Data",1,IF(#REF!&lt;&gt;"",1,0))</f>
        <v>#REF!</v>
      </c>
      <c r="G80" s="213" t="e">
        <f>IF('Crisis Indicator Data'!#REF!="No Data",1,IF(#REF!&lt;&gt;"",1,0))</f>
        <v>#REF!</v>
      </c>
      <c r="H80" s="213" t="e">
        <f>IF('Crisis Indicator Data'!#REF!="No Data",1,IF(#REF!&lt;&gt;"",1,0))</f>
        <v>#REF!</v>
      </c>
      <c r="I80" s="213" t="e">
        <f>IF('Crisis Indicator Data'!#REF!="No Data",1,IF(#REF!&lt;&gt;"",1,0))</f>
        <v>#REF!</v>
      </c>
      <c r="J80" s="213" t="e">
        <f>IF('Crisis Indicator Data'!#REF!="No Data",1,IF(#REF!&lt;&gt;"",1,0))</f>
        <v>#REF!</v>
      </c>
      <c r="K80" s="213" t="e">
        <f>IF('Crisis Indicator Data'!#REF!="No Data",1,IF(#REF!&lt;&gt;"",1,0))</f>
        <v>#REF!</v>
      </c>
      <c r="L80" s="213" t="e">
        <f>IF('Crisis Indicator Data'!#REF!="No Data",1,IF(#REF!&lt;&gt;"",1,0))</f>
        <v>#REF!</v>
      </c>
      <c r="M80" s="213" t="e">
        <f>IF('Crisis Indicator Data'!#REF!="No Data",1,IF(#REF!&lt;&gt;"",1,0))</f>
        <v>#REF!</v>
      </c>
      <c r="N80" s="213" t="e">
        <f>IF('Crisis Indicator Data'!#REF!="No Data",1,IF(#REF!&lt;&gt;"",1,0))</f>
        <v>#REF!</v>
      </c>
      <c r="O80" s="213" t="e">
        <f>IF('Crisis Indicator Data'!#REF!="No Data",1,IF(#REF!&lt;&gt;"",1,0))</f>
        <v>#REF!</v>
      </c>
      <c r="P80" s="213" t="e">
        <f>IF('Crisis Indicator Data'!#REF!="No Data",1,IF(#REF!&lt;&gt;"",1,0))</f>
        <v>#REF!</v>
      </c>
      <c r="Q80" s="213" t="e">
        <f>IF('Crisis Indicator Data'!#REF!="No Data",1,IF(#REF!&lt;&gt;"",1,0))</f>
        <v>#REF!</v>
      </c>
      <c r="R80" s="213" t="e">
        <f>IF('Crisis Indicator Data'!#REF!="No Data",1,IF(#REF!&lt;&gt;"",1,0))</f>
        <v>#REF!</v>
      </c>
      <c r="S80" s="213" t="e">
        <f>IF('Crisis Indicator Data'!#REF!="No Data",1,IF(#REF!&lt;&gt;"",1,0))</f>
        <v>#REF!</v>
      </c>
      <c r="T80" s="213" t="e">
        <f>IF('Crisis Indicator Data'!#REF!="No Data",1,IF(#REF!&lt;&gt;"",1,0))</f>
        <v>#REF!</v>
      </c>
      <c r="U80" s="213" t="e">
        <f>IF('Crisis Indicator Data'!#REF!="No Data",1,IF(#REF!&lt;&gt;"",1,0))</f>
        <v>#REF!</v>
      </c>
      <c r="V80" s="213" t="e">
        <f>IF('Crisis Indicator Data'!#REF!="No Data",1,IF(#REF!&lt;&gt;"",1,0))</f>
        <v>#REF!</v>
      </c>
      <c r="W80" s="213" t="e">
        <f>IF('Crisis Indicator Data'!#REF!="No Data",1,IF(#REF!&lt;&gt;"",1,0))</f>
        <v>#REF!</v>
      </c>
      <c r="X80" s="213" t="e">
        <f>IF('Crisis Indicator Data'!#REF!="No Data",1,IF(#REF!&lt;&gt;"",1,0))</f>
        <v>#REF!</v>
      </c>
      <c r="Y80" s="213" t="e">
        <f>IF('Crisis Indicator Data'!#REF!="No Data",1,IF(#REF!&lt;&gt;"",1,0))</f>
        <v>#REF!</v>
      </c>
      <c r="Z80" s="213" t="e">
        <f>IF('Crisis Indicator Data'!#REF!="No Data",1,IF(#REF!&lt;&gt;"",1,0))</f>
        <v>#REF!</v>
      </c>
      <c r="AA80" s="213" t="e">
        <f>IF('Crisis Indicator Data'!#REF!="No Data",1,IF(#REF!&lt;&gt;"",1,0))</f>
        <v>#REF!</v>
      </c>
      <c r="AB80" s="213" t="e">
        <f>IF('Crisis Indicator Data'!#REF!="No Data",1,IF(#REF!&lt;&gt;"",1,0))</f>
        <v>#REF!</v>
      </c>
      <c r="AC80" s="213" t="e">
        <f>IF('Crisis Indicator Data'!#REF!="No Data",1,IF(#REF!&lt;&gt;"",1,0))</f>
        <v>#REF!</v>
      </c>
      <c r="AD80" s="213" t="e">
        <f>IF('Crisis Indicator Data'!#REF!="No Data",1,IF(#REF!&lt;&gt;"",1,0))</f>
        <v>#REF!</v>
      </c>
      <c r="AE80" s="213" t="e">
        <f>IF('Crisis Indicator Data'!#REF!="No Data",1,IF(#REF!&lt;&gt;"",1,0))</f>
        <v>#REF!</v>
      </c>
      <c r="AF80" s="213" t="e">
        <f>IF('Crisis Indicator Data'!#REF!="No Data",1,IF(#REF!&lt;&gt;"",1,0))</f>
        <v>#REF!</v>
      </c>
      <c r="AG80" s="213" t="e">
        <f>IF('Crisis Indicator Data'!#REF!="No Data",1,IF(#REF!&lt;&gt;"",1,0))</f>
        <v>#REF!</v>
      </c>
      <c r="AH80" s="213" t="e">
        <f>IF('Crisis Indicator Data'!#REF!="No Data",1,IF(#REF!&lt;&gt;"",1,0))</f>
        <v>#REF!</v>
      </c>
      <c r="AI80" s="213" t="e">
        <f>IF('Crisis Indicator Data'!#REF!="No Data",1,IF(#REF!&lt;&gt;"",1,0))</f>
        <v>#REF!</v>
      </c>
      <c r="AJ80" s="213" t="e">
        <f>IF('Crisis Indicator Data'!#REF!="No Data",1,IF(#REF!&lt;&gt;"",1,0))</f>
        <v>#REF!</v>
      </c>
      <c r="AK80" s="213" t="e">
        <f>IF('Crisis Indicator Data'!#REF!="No Data",1,IF(#REF!&lt;&gt;"",1,0))</f>
        <v>#REF!</v>
      </c>
      <c r="AL80" s="213" t="e">
        <f>IF('Crisis Indicator Data'!#REF!="No Data",1,IF(#REF!&lt;&gt;"",1,0))</f>
        <v>#REF!</v>
      </c>
      <c r="AM80" s="213" t="e">
        <f>IF('Crisis Indicator Data'!#REF!="No Data",1,IF(#REF!&lt;&gt;"",1,0))</f>
        <v>#REF!</v>
      </c>
      <c r="AN80" s="213" t="e">
        <f>IF('Crisis Indicator Data'!#REF!="No Data",1,IF(#REF!&lt;&gt;"",1,0))</f>
        <v>#REF!</v>
      </c>
      <c r="AO80" s="213" t="e">
        <f>IF('Crisis Indicator Data'!#REF!="No Data",1,IF(#REF!&lt;&gt;"",1,0))</f>
        <v>#REF!</v>
      </c>
      <c r="AP80" s="213" t="e">
        <f>IF('Crisis Indicator Data'!#REF!="No Data",1,IF(#REF!&lt;&gt;"",1,0))</f>
        <v>#REF!</v>
      </c>
      <c r="AQ80" s="213" t="e">
        <f>IF('Crisis Indicator Data'!#REF!="No Data",1,IF(#REF!&lt;&gt;"",1,0))</f>
        <v>#REF!</v>
      </c>
      <c r="AR80" s="213" t="e">
        <f>IF('Crisis Indicator Data'!#REF!="No Data",1,IF(#REF!&lt;&gt;"",1,0))</f>
        <v>#REF!</v>
      </c>
      <c r="AS80" s="213" t="e">
        <f>IF('Crisis Indicator Data'!#REF!="No Data",1,IF(#REF!&lt;&gt;"",1,0))</f>
        <v>#REF!</v>
      </c>
      <c r="AT80" s="213" t="e">
        <f>IF('Crisis Indicator Data'!#REF!="No Data",1,IF(#REF!&lt;&gt;"",1,0))</f>
        <v>#REF!</v>
      </c>
      <c r="AU80" s="213" t="e">
        <f>IF('Crisis Indicator Data'!#REF!="No Data",1,IF(#REF!&lt;&gt;"",1,0))</f>
        <v>#REF!</v>
      </c>
      <c r="AV80" s="213" t="e">
        <f>IF('Crisis Indicator Data'!#REF!="No Data",1,IF(#REF!&lt;&gt;"",1,0))</f>
        <v>#REF!</v>
      </c>
      <c r="AW80" s="213" t="e">
        <f>IF('Crisis Indicator Data'!#REF!="No Data",1,IF(#REF!&lt;&gt;"",1,0))</f>
        <v>#REF!</v>
      </c>
      <c r="AX80" s="213" t="e">
        <f>IF('Crisis Indicator Data'!#REF!="No Data",1,IF(#REF!&lt;&gt;"",1,0))</f>
        <v>#REF!</v>
      </c>
      <c r="AY80" s="213" t="e">
        <f>IF('Crisis Indicator Data'!#REF!="No Data",1,IF(#REF!&lt;&gt;"",1,0))</f>
        <v>#REF!</v>
      </c>
      <c r="AZ80" s="213" t="e">
        <f>IF('Crisis Indicator Data'!#REF!="No Data",1,IF(#REF!&lt;&gt;"",1,0))</f>
        <v>#REF!</v>
      </c>
      <c r="BA80" t="e">
        <f t="shared" si="4"/>
        <v>#REF!</v>
      </c>
      <c r="BB80" s="22" t="e">
        <f t="shared" si="5"/>
        <v>#REF!</v>
      </c>
    </row>
    <row r="81" spans="1:54" x14ac:dyDescent="0.35">
      <c r="A81" t="s">
        <v>8352</v>
      </c>
      <c r="B81" s="213" t="e">
        <f>IF('Crisis Indicator Data'!#REF!="No Data",1,IF(#REF!&lt;&gt;"",1,0))</f>
        <v>#REF!</v>
      </c>
      <c r="C81" s="213" t="e">
        <f>IF('Crisis Indicator Data'!#REF!="No Data",1,IF(#REF!&lt;&gt;"",1,0))</f>
        <v>#REF!</v>
      </c>
      <c r="D81" s="213" t="e">
        <f>IF('Crisis Indicator Data'!#REF!="No Data",1,IF(#REF!&lt;&gt;"",1,0))</f>
        <v>#REF!</v>
      </c>
      <c r="E81" s="213" t="e">
        <f>IF('Crisis Indicator Data'!#REF!="No Data",1,IF(#REF!&lt;&gt;"",1,0))</f>
        <v>#REF!</v>
      </c>
      <c r="F81" s="213" t="e">
        <f>IF('Crisis Indicator Data'!#REF!="No Data",1,IF(#REF!&lt;&gt;"",1,0))</f>
        <v>#REF!</v>
      </c>
      <c r="G81" s="213" t="e">
        <f>IF('Crisis Indicator Data'!#REF!="No Data",1,IF(#REF!&lt;&gt;"",1,0))</f>
        <v>#REF!</v>
      </c>
      <c r="H81" s="213" t="e">
        <f>IF('Crisis Indicator Data'!#REF!="No Data",1,IF(#REF!&lt;&gt;"",1,0))</f>
        <v>#REF!</v>
      </c>
      <c r="I81" s="213" t="e">
        <f>IF('Crisis Indicator Data'!#REF!="No Data",1,IF(#REF!&lt;&gt;"",1,0))</f>
        <v>#REF!</v>
      </c>
      <c r="J81" s="213" t="e">
        <f>IF('Crisis Indicator Data'!#REF!="No Data",1,IF(#REF!&lt;&gt;"",1,0))</f>
        <v>#REF!</v>
      </c>
      <c r="K81" s="213" t="e">
        <f>IF('Crisis Indicator Data'!#REF!="No Data",1,IF(#REF!&lt;&gt;"",1,0))</f>
        <v>#REF!</v>
      </c>
      <c r="L81" s="213" t="e">
        <f>IF('Crisis Indicator Data'!#REF!="No Data",1,IF(#REF!&lt;&gt;"",1,0))</f>
        <v>#REF!</v>
      </c>
      <c r="M81" s="213" t="e">
        <f>IF('Crisis Indicator Data'!#REF!="No Data",1,IF(#REF!&lt;&gt;"",1,0))</f>
        <v>#REF!</v>
      </c>
      <c r="N81" s="213" t="e">
        <f>IF('Crisis Indicator Data'!#REF!="No Data",1,IF(#REF!&lt;&gt;"",1,0))</f>
        <v>#REF!</v>
      </c>
      <c r="O81" s="213" t="e">
        <f>IF('Crisis Indicator Data'!#REF!="No Data",1,IF(#REF!&lt;&gt;"",1,0))</f>
        <v>#REF!</v>
      </c>
      <c r="P81" s="213" t="e">
        <f>IF('Crisis Indicator Data'!#REF!="No Data",1,IF(#REF!&lt;&gt;"",1,0))</f>
        <v>#REF!</v>
      </c>
      <c r="Q81" s="213" t="e">
        <f>IF('Crisis Indicator Data'!#REF!="No Data",1,IF(#REF!&lt;&gt;"",1,0))</f>
        <v>#REF!</v>
      </c>
      <c r="R81" s="213" t="e">
        <f>IF('Crisis Indicator Data'!#REF!="No Data",1,IF(#REF!&lt;&gt;"",1,0))</f>
        <v>#REF!</v>
      </c>
      <c r="S81" s="213" t="e">
        <f>IF('Crisis Indicator Data'!#REF!="No Data",1,IF(#REF!&lt;&gt;"",1,0))</f>
        <v>#REF!</v>
      </c>
      <c r="T81" s="213" t="e">
        <f>IF('Crisis Indicator Data'!#REF!="No Data",1,IF(#REF!&lt;&gt;"",1,0))</f>
        <v>#REF!</v>
      </c>
      <c r="U81" s="213" t="e">
        <f>IF('Crisis Indicator Data'!#REF!="No Data",1,IF(#REF!&lt;&gt;"",1,0))</f>
        <v>#REF!</v>
      </c>
      <c r="V81" s="213" t="e">
        <f>IF('Crisis Indicator Data'!#REF!="No Data",1,IF(#REF!&lt;&gt;"",1,0))</f>
        <v>#REF!</v>
      </c>
      <c r="W81" s="213" t="e">
        <f>IF('Crisis Indicator Data'!#REF!="No Data",1,IF(#REF!&lt;&gt;"",1,0))</f>
        <v>#REF!</v>
      </c>
      <c r="X81" s="213" t="e">
        <f>IF('Crisis Indicator Data'!#REF!="No Data",1,IF(#REF!&lt;&gt;"",1,0))</f>
        <v>#REF!</v>
      </c>
      <c r="Y81" s="213" t="e">
        <f>IF('Crisis Indicator Data'!#REF!="No Data",1,IF(#REF!&lt;&gt;"",1,0))</f>
        <v>#REF!</v>
      </c>
      <c r="Z81" s="213" t="e">
        <f>IF('Crisis Indicator Data'!#REF!="No Data",1,IF(#REF!&lt;&gt;"",1,0))</f>
        <v>#REF!</v>
      </c>
      <c r="AA81" s="213" t="e">
        <f>IF('Crisis Indicator Data'!#REF!="No Data",1,IF(#REF!&lt;&gt;"",1,0))</f>
        <v>#REF!</v>
      </c>
      <c r="AB81" s="213" t="e">
        <f>IF('Crisis Indicator Data'!#REF!="No Data",1,IF(#REF!&lt;&gt;"",1,0))</f>
        <v>#REF!</v>
      </c>
      <c r="AC81" s="213" t="e">
        <f>IF('Crisis Indicator Data'!#REF!="No Data",1,IF(#REF!&lt;&gt;"",1,0))</f>
        <v>#REF!</v>
      </c>
      <c r="AD81" s="213" t="e">
        <f>IF('Crisis Indicator Data'!#REF!="No Data",1,IF(#REF!&lt;&gt;"",1,0))</f>
        <v>#REF!</v>
      </c>
      <c r="AE81" s="213" t="e">
        <f>IF('Crisis Indicator Data'!#REF!="No Data",1,IF(#REF!&lt;&gt;"",1,0))</f>
        <v>#REF!</v>
      </c>
      <c r="AF81" s="213" t="e">
        <f>IF('Crisis Indicator Data'!#REF!="No Data",1,IF(#REF!&lt;&gt;"",1,0))</f>
        <v>#REF!</v>
      </c>
      <c r="AG81" s="213" t="e">
        <f>IF('Crisis Indicator Data'!#REF!="No Data",1,IF(#REF!&lt;&gt;"",1,0))</f>
        <v>#REF!</v>
      </c>
      <c r="AH81" s="213" t="e">
        <f>IF('Crisis Indicator Data'!#REF!="No Data",1,IF(#REF!&lt;&gt;"",1,0))</f>
        <v>#REF!</v>
      </c>
      <c r="AI81" s="213" t="e">
        <f>IF('Crisis Indicator Data'!#REF!="No Data",1,IF(#REF!&lt;&gt;"",1,0))</f>
        <v>#REF!</v>
      </c>
      <c r="AJ81" s="213" t="e">
        <f>IF('Crisis Indicator Data'!#REF!="No Data",1,IF(#REF!&lt;&gt;"",1,0))</f>
        <v>#REF!</v>
      </c>
      <c r="AK81" s="213" t="e">
        <f>IF('Crisis Indicator Data'!#REF!="No Data",1,IF(#REF!&lt;&gt;"",1,0))</f>
        <v>#REF!</v>
      </c>
      <c r="AL81" s="213" t="e">
        <f>IF('Crisis Indicator Data'!#REF!="No Data",1,IF(#REF!&lt;&gt;"",1,0))</f>
        <v>#REF!</v>
      </c>
      <c r="AM81" s="213" t="e">
        <f>IF('Crisis Indicator Data'!#REF!="No Data",1,IF(#REF!&lt;&gt;"",1,0))</f>
        <v>#REF!</v>
      </c>
      <c r="AN81" s="213" t="e">
        <f>IF('Crisis Indicator Data'!#REF!="No Data",1,IF(#REF!&lt;&gt;"",1,0))</f>
        <v>#REF!</v>
      </c>
      <c r="AO81" s="213" t="e">
        <f>IF('Crisis Indicator Data'!#REF!="No Data",1,IF(#REF!&lt;&gt;"",1,0))</f>
        <v>#REF!</v>
      </c>
      <c r="AP81" s="213" t="e">
        <f>IF('Crisis Indicator Data'!#REF!="No Data",1,IF(#REF!&lt;&gt;"",1,0))</f>
        <v>#REF!</v>
      </c>
      <c r="AQ81" s="213" t="e">
        <f>IF('Crisis Indicator Data'!#REF!="No Data",1,IF(#REF!&lt;&gt;"",1,0))</f>
        <v>#REF!</v>
      </c>
      <c r="AR81" s="213" t="e">
        <f>IF('Crisis Indicator Data'!#REF!="No Data",1,IF(#REF!&lt;&gt;"",1,0))</f>
        <v>#REF!</v>
      </c>
      <c r="AS81" s="213" t="e">
        <f>IF('Crisis Indicator Data'!#REF!="No Data",1,IF(#REF!&lt;&gt;"",1,0))</f>
        <v>#REF!</v>
      </c>
      <c r="AT81" s="213" t="e">
        <f>IF('Crisis Indicator Data'!#REF!="No Data",1,IF(#REF!&lt;&gt;"",1,0))</f>
        <v>#REF!</v>
      </c>
      <c r="AU81" s="213" t="e">
        <f>IF('Crisis Indicator Data'!#REF!="No Data",1,IF(#REF!&lt;&gt;"",1,0))</f>
        <v>#REF!</v>
      </c>
      <c r="AV81" s="213" t="e">
        <f>IF('Crisis Indicator Data'!#REF!="No Data",1,IF(#REF!&lt;&gt;"",1,0))</f>
        <v>#REF!</v>
      </c>
      <c r="AW81" s="213" t="e">
        <f>IF('Crisis Indicator Data'!#REF!="No Data",1,IF(#REF!&lt;&gt;"",1,0))</f>
        <v>#REF!</v>
      </c>
      <c r="AX81" s="213" t="e">
        <f>IF('Crisis Indicator Data'!#REF!="No Data",1,IF(#REF!&lt;&gt;"",1,0))</f>
        <v>#REF!</v>
      </c>
      <c r="AY81" s="213" t="e">
        <f>IF('Crisis Indicator Data'!#REF!="No Data",1,IF(#REF!&lt;&gt;"",1,0))</f>
        <v>#REF!</v>
      </c>
      <c r="AZ81" s="213" t="e">
        <f>IF('Crisis Indicator Data'!#REF!="No Data",1,IF(#REF!&lt;&gt;"",1,0))</f>
        <v>#REF!</v>
      </c>
      <c r="BA81" t="e">
        <f t="shared" si="4"/>
        <v>#REF!</v>
      </c>
      <c r="BB81" s="22" t="e">
        <f t="shared" si="5"/>
        <v>#REF!</v>
      </c>
    </row>
    <row r="82" spans="1:54" x14ac:dyDescent="0.35">
      <c r="A82" t="s">
        <v>8353</v>
      </c>
      <c r="B82" s="213" t="e">
        <f>IF('Crisis Indicator Data'!#REF!="No Data",1,IF(#REF!&lt;&gt;"",1,0))</f>
        <v>#REF!</v>
      </c>
      <c r="C82" s="213" t="e">
        <f>IF('Crisis Indicator Data'!#REF!="No Data",1,IF(#REF!&lt;&gt;"",1,0))</f>
        <v>#REF!</v>
      </c>
      <c r="D82" s="213" t="e">
        <f>IF('Crisis Indicator Data'!#REF!="No Data",1,IF(#REF!&lt;&gt;"",1,0))</f>
        <v>#REF!</v>
      </c>
      <c r="E82" s="213" t="e">
        <f>IF('Crisis Indicator Data'!#REF!="No Data",1,IF(#REF!&lt;&gt;"",1,0))</f>
        <v>#REF!</v>
      </c>
      <c r="F82" s="213" t="e">
        <f>IF('Crisis Indicator Data'!#REF!="No Data",1,IF(#REF!&lt;&gt;"",1,0))</f>
        <v>#REF!</v>
      </c>
      <c r="G82" s="213" t="e">
        <f>IF('Crisis Indicator Data'!#REF!="No Data",1,IF(#REF!&lt;&gt;"",1,0))</f>
        <v>#REF!</v>
      </c>
      <c r="H82" s="213" t="e">
        <f>IF('Crisis Indicator Data'!#REF!="No Data",1,IF(#REF!&lt;&gt;"",1,0))</f>
        <v>#REF!</v>
      </c>
      <c r="I82" s="213" t="e">
        <f>IF('Crisis Indicator Data'!#REF!="No Data",1,IF(#REF!&lt;&gt;"",1,0))</f>
        <v>#REF!</v>
      </c>
      <c r="J82" s="213" t="e">
        <f>IF('Crisis Indicator Data'!#REF!="No Data",1,IF(#REF!&lt;&gt;"",1,0))</f>
        <v>#REF!</v>
      </c>
      <c r="K82" s="213" t="e">
        <f>IF('Crisis Indicator Data'!#REF!="No Data",1,IF(#REF!&lt;&gt;"",1,0))</f>
        <v>#REF!</v>
      </c>
      <c r="L82" s="213" t="e">
        <f>IF('Crisis Indicator Data'!#REF!="No Data",1,IF(#REF!&lt;&gt;"",1,0))</f>
        <v>#REF!</v>
      </c>
      <c r="M82" s="213" t="e">
        <f>IF('Crisis Indicator Data'!#REF!="No Data",1,IF(#REF!&lt;&gt;"",1,0))</f>
        <v>#REF!</v>
      </c>
      <c r="N82" s="213" t="e">
        <f>IF('Crisis Indicator Data'!#REF!="No Data",1,IF(#REF!&lt;&gt;"",1,0))</f>
        <v>#REF!</v>
      </c>
      <c r="O82" s="213" t="e">
        <f>IF('Crisis Indicator Data'!#REF!="No Data",1,IF(#REF!&lt;&gt;"",1,0))</f>
        <v>#REF!</v>
      </c>
      <c r="P82" s="213" t="e">
        <f>IF('Crisis Indicator Data'!#REF!="No Data",1,IF(#REF!&lt;&gt;"",1,0))</f>
        <v>#REF!</v>
      </c>
      <c r="Q82" s="213" t="e">
        <f>IF('Crisis Indicator Data'!#REF!="No Data",1,IF(#REF!&lt;&gt;"",1,0))</f>
        <v>#REF!</v>
      </c>
      <c r="R82" s="213" t="e">
        <f>IF('Crisis Indicator Data'!#REF!="No Data",1,IF(#REF!&lt;&gt;"",1,0))</f>
        <v>#REF!</v>
      </c>
      <c r="S82" s="213" t="e">
        <f>IF('Crisis Indicator Data'!#REF!="No Data",1,IF(#REF!&lt;&gt;"",1,0))</f>
        <v>#REF!</v>
      </c>
      <c r="T82" s="213" t="e">
        <f>IF('Crisis Indicator Data'!#REF!="No Data",1,IF(#REF!&lt;&gt;"",1,0))</f>
        <v>#REF!</v>
      </c>
      <c r="U82" s="213" t="e">
        <f>IF('Crisis Indicator Data'!#REF!="No Data",1,IF(#REF!&lt;&gt;"",1,0))</f>
        <v>#REF!</v>
      </c>
      <c r="V82" s="213" t="e">
        <f>IF('Crisis Indicator Data'!#REF!="No Data",1,IF(#REF!&lt;&gt;"",1,0))</f>
        <v>#REF!</v>
      </c>
      <c r="W82" s="213" t="e">
        <f>IF('Crisis Indicator Data'!#REF!="No Data",1,IF(#REF!&lt;&gt;"",1,0))</f>
        <v>#REF!</v>
      </c>
      <c r="X82" s="213" t="e">
        <f>IF('Crisis Indicator Data'!#REF!="No Data",1,IF(#REF!&lt;&gt;"",1,0))</f>
        <v>#REF!</v>
      </c>
      <c r="Y82" s="213" t="e">
        <f>IF('Crisis Indicator Data'!#REF!="No Data",1,IF(#REF!&lt;&gt;"",1,0))</f>
        <v>#REF!</v>
      </c>
      <c r="Z82" s="213" t="e">
        <f>IF('Crisis Indicator Data'!#REF!="No Data",1,IF(#REF!&lt;&gt;"",1,0))</f>
        <v>#REF!</v>
      </c>
      <c r="AA82" s="213" t="e">
        <f>IF('Crisis Indicator Data'!#REF!="No Data",1,IF(#REF!&lt;&gt;"",1,0))</f>
        <v>#REF!</v>
      </c>
      <c r="AB82" s="213" t="e">
        <f>IF('Crisis Indicator Data'!#REF!="No Data",1,IF(#REF!&lt;&gt;"",1,0))</f>
        <v>#REF!</v>
      </c>
      <c r="AC82" s="213" t="e">
        <f>IF('Crisis Indicator Data'!#REF!="No Data",1,IF(#REF!&lt;&gt;"",1,0))</f>
        <v>#REF!</v>
      </c>
      <c r="AD82" s="213" t="e">
        <f>IF('Crisis Indicator Data'!#REF!="No Data",1,IF(#REF!&lt;&gt;"",1,0))</f>
        <v>#REF!</v>
      </c>
      <c r="AE82" s="213" t="e">
        <f>IF('Crisis Indicator Data'!#REF!="No Data",1,IF(#REF!&lt;&gt;"",1,0))</f>
        <v>#REF!</v>
      </c>
      <c r="AF82" s="213" t="e">
        <f>IF('Crisis Indicator Data'!#REF!="No Data",1,IF(#REF!&lt;&gt;"",1,0))</f>
        <v>#REF!</v>
      </c>
      <c r="AG82" s="213" t="e">
        <f>IF('Crisis Indicator Data'!#REF!="No Data",1,IF(#REF!&lt;&gt;"",1,0))</f>
        <v>#REF!</v>
      </c>
      <c r="AH82" s="213" t="e">
        <f>IF('Crisis Indicator Data'!#REF!="No Data",1,IF(#REF!&lt;&gt;"",1,0))</f>
        <v>#REF!</v>
      </c>
      <c r="AI82" s="213" t="e">
        <f>IF('Crisis Indicator Data'!#REF!="No Data",1,IF(#REF!&lt;&gt;"",1,0))</f>
        <v>#REF!</v>
      </c>
      <c r="AJ82" s="213" t="e">
        <f>IF('Crisis Indicator Data'!#REF!="No Data",1,IF(#REF!&lt;&gt;"",1,0))</f>
        <v>#REF!</v>
      </c>
      <c r="AK82" s="213" t="e">
        <f>IF('Crisis Indicator Data'!#REF!="No Data",1,IF(#REF!&lt;&gt;"",1,0))</f>
        <v>#REF!</v>
      </c>
      <c r="AL82" s="213" t="e">
        <f>IF('Crisis Indicator Data'!#REF!="No Data",1,IF(#REF!&lt;&gt;"",1,0))</f>
        <v>#REF!</v>
      </c>
      <c r="AM82" s="213" t="e">
        <f>IF('Crisis Indicator Data'!#REF!="No Data",1,IF(#REF!&lt;&gt;"",1,0))</f>
        <v>#REF!</v>
      </c>
      <c r="AN82" s="213" t="e">
        <f>IF('Crisis Indicator Data'!#REF!="No Data",1,IF(#REF!&lt;&gt;"",1,0))</f>
        <v>#REF!</v>
      </c>
      <c r="AO82" s="213" t="e">
        <f>IF('Crisis Indicator Data'!#REF!="No Data",1,IF(#REF!&lt;&gt;"",1,0))</f>
        <v>#REF!</v>
      </c>
      <c r="AP82" s="213" t="e">
        <f>IF('Crisis Indicator Data'!#REF!="No Data",1,IF(#REF!&lt;&gt;"",1,0))</f>
        <v>#REF!</v>
      </c>
      <c r="AQ82" s="213" t="e">
        <f>IF('Crisis Indicator Data'!#REF!="No Data",1,IF(#REF!&lt;&gt;"",1,0))</f>
        <v>#REF!</v>
      </c>
      <c r="AR82" s="213" t="e">
        <f>IF('Crisis Indicator Data'!#REF!="No Data",1,IF(#REF!&lt;&gt;"",1,0))</f>
        <v>#REF!</v>
      </c>
      <c r="AS82" s="213" t="e">
        <f>IF('Crisis Indicator Data'!#REF!="No Data",1,IF(#REF!&lt;&gt;"",1,0))</f>
        <v>#REF!</v>
      </c>
      <c r="AT82" s="213" t="e">
        <f>IF('Crisis Indicator Data'!#REF!="No Data",1,IF(#REF!&lt;&gt;"",1,0))</f>
        <v>#REF!</v>
      </c>
      <c r="AU82" s="213" t="e">
        <f>IF('Crisis Indicator Data'!#REF!="No Data",1,IF(#REF!&lt;&gt;"",1,0))</f>
        <v>#REF!</v>
      </c>
      <c r="AV82" s="213" t="e">
        <f>IF('Crisis Indicator Data'!#REF!="No Data",1,IF(#REF!&lt;&gt;"",1,0))</f>
        <v>#REF!</v>
      </c>
      <c r="AW82" s="213" t="e">
        <f>IF('Crisis Indicator Data'!#REF!="No Data",1,IF(#REF!&lt;&gt;"",1,0))</f>
        <v>#REF!</v>
      </c>
      <c r="AX82" s="213" t="e">
        <f>IF('Crisis Indicator Data'!#REF!="No Data",1,IF(#REF!&lt;&gt;"",1,0))</f>
        <v>#REF!</v>
      </c>
      <c r="AY82" s="213" t="e">
        <f>IF('Crisis Indicator Data'!#REF!="No Data",1,IF(#REF!&lt;&gt;"",1,0))</f>
        <v>#REF!</v>
      </c>
      <c r="AZ82" s="213" t="e">
        <f>IF('Crisis Indicator Data'!#REF!="No Data",1,IF(#REF!&lt;&gt;"",1,0))</f>
        <v>#REF!</v>
      </c>
      <c r="BA82" t="e">
        <f t="shared" si="4"/>
        <v>#REF!</v>
      </c>
      <c r="BB82" s="22" t="e">
        <f t="shared" si="5"/>
        <v>#REF!</v>
      </c>
    </row>
    <row r="83" spans="1:54" x14ac:dyDescent="0.35">
      <c r="A83" t="s">
        <v>8355</v>
      </c>
      <c r="B83" s="213" t="e">
        <f>IF('Crisis Indicator Data'!#REF!="No Data",1,IF(#REF!&lt;&gt;"",1,0))</f>
        <v>#REF!</v>
      </c>
      <c r="C83" s="213" t="e">
        <f>IF('Crisis Indicator Data'!#REF!="No Data",1,IF(#REF!&lt;&gt;"",1,0))</f>
        <v>#REF!</v>
      </c>
      <c r="D83" s="213" t="e">
        <f>IF('Crisis Indicator Data'!#REF!="No Data",1,IF(#REF!&lt;&gt;"",1,0))</f>
        <v>#REF!</v>
      </c>
      <c r="E83" s="213" t="e">
        <f>IF('Crisis Indicator Data'!#REF!="No Data",1,IF(#REF!&lt;&gt;"",1,0))</f>
        <v>#REF!</v>
      </c>
      <c r="F83" s="213" t="e">
        <f>IF('Crisis Indicator Data'!#REF!="No Data",1,IF(#REF!&lt;&gt;"",1,0))</f>
        <v>#REF!</v>
      </c>
      <c r="G83" s="213" t="e">
        <f>IF('Crisis Indicator Data'!#REF!="No Data",1,IF(#REF!&lt;&gt;"",1,0))</f>
        <v>#REF!</v>
      </c>
      <c r="H83" s="213" t="e">
        <f>IF('Crisis Indicator Data'!#REF!="No Data",1,IF(#REF!&lt;&gt;"",1,0))</f>
        <v>#REF!</v>
      </c>
      <c r="I83" s="213" t="e">
        <f>IF('Crisis Indicator Data'!#REF!="No Data",1,IF(#REF!&lt;&gt;"",1,0))</f>
        <v>#REF!</v>
      </c>
      <c r="J83" s="213" t="e">
        <f>IF('Crisis Indicator Data'!#REF!="No Data",1,IF(#REF!&lt;&gt;"",1,0))</f>
        <v>#REF!</v>
      </c>
      <c r="K83" s="213" t="e">
        <f>IF('Crisis Indicator Data'!#REF!="No Data",1,IF(#REF!&lt;&gt;"",1,0))</f>
        <v>#REF!</v>
      </c>
      <c r="L83" s="213" t="e">
        <f>IF('Crisis Indicator Data'!#REF!="No Data",1,IF(#REF!&lt;&gt;"",1,0))</f>
        <v>#REF!</v>
      </c>
      <c r="M83" s="213" t="e">
        <f>IF('Crisis Indicator Data'!#REF!="No Data",1,IF(#REF!&lt;&gt;"",1,0))</f>
        <v>#REF!</v>
      </c>
      <c r="N83" s="213" t="e">
        <f>IF('Crisis Indicator Data'!#REF!="No Data",1,IF(#REF!&lt;&gt;"",1,0))</f>
        <v>#REF!</v>
      </c>
      <c r="O83" s="213" t="e">
        <f>IF('Crisis Indicator Data'!#REF!="No Data",1,IF(#REF!&lt;&gt;"",1,0))</f>
        <v>#REF!</v>
      </c>
      <c r="P83" s="213" t="e">
        <f>IF('Crisis Indicator Data'!#REF!="No Data",1,IF(#REF!&lt;&gt;"",1,0))</f>
        <v>#REF!</v>
      </c>
      <c r="Q83" s="213" t="e">
        <f>IF('Crisis Indicator Data'!#REF!="No Data",1,IF(#REF!&lt;&gt;"",1,0))</f>
        <v>#REF!</v>
      </c>
      <c r="R83" s="213" t="e">
        <f>IF('Crisis Indicator Data'!#REF!="No Data",1,IF(#REF!&lt;&gt;"",1,0))</f>
        <v>#REF!</v>
      </c>
      <c r="S83" s="213" t="e">
        <f>IF('Crisis Indicator Data'!#REF!="No Data",1,IF(#REF!&lt;&gt;"",1,0))</f>
        <v>#REF!</v>
      </c>
      <c r="T83" s="213" t="e">
        <f>IF('Crisis Indicator Data'!#REF!="No Data",1,IF(#REF!&lt;&gt;"",1,0))</f>
        <v>#REF!</v>
      </c>
      <c r="U83" s="213" t="e">
        <f>IF('Crisis Indicator Data'!#REF!="No Data",1,IF(#REF!&lt;&gt;"",1,0))</f>
        <v>#REF!</v>
      </c>
      <c r="V83" s="213" t="e">
        <f>IF('Crisis Indicator Data'!#REF!="No Data",1,IF(#REF!&lt;&gt;"",1,0))</f>
        <v>#REF!</v>
      </c>
      <c r="W83" s="213" t="e">
        <f>IF('Crisis Indicator Data'!#REF!="No Data",1,IF(#REF!&lt;&gt;"",1,0))</f>
        <v>#REF!</v>
      </c>
      <c r="X83" s="213" t="e">
        <f>IF('Crisis Indicator Data'!#REF!="No Data",1,IF(#REF!&lt;&gt;"",1,0))</f>
        <v>#REF!</v>
      </c>
      <c r="Y83" s="213" t="e">
        <f>IF('Crisis Indicator Data'!#REF!="No Data",1,IF(#REF!&lt;&gt;"",1,0))</f>
        <v>#REF!</v>
      </c>
      <c r="Z83" s="213" t="e">
        <f>IF('Crisis Indicator Data'!#REF!="No Data",1,IF(#REF!&lt;&gt;"",1,0))</f>
        <v>#REF!</v>
      </c>
      <c r="AA83" s="213" t="e">
        <f>IF('Crisis Indicator Data'!#REF!="No Data",1,IF(#REF!&lt;&gt;"",1,0))</f>
        <v>#REF!</v>
      </c>
      <c r="AB83" s="213" t="e">
        <f>IF('Crisis Indicator Data'!#REF!="No Data",1,IF(#REF!&lt;&gt;"",1,0))</f>
        <v>#REF!</v>
      </c>
      <c r="AC83" s="213" t="e">
        <f>IF('Crisis Indicator Data'!#REF!="No Data",1,IF(#REF!&lt;&gt;"",1,0))</f>
        <v>#REF!</v>
      </c>
      <c r="AD83" s="213" t="e">
        <f>IF('Crisis Indicator Data'!#REF!="No Data",1,IF(#REF!&lt;&gt;"",1,0))</f>
        <v>#REF!</v>
      </c>
      <c r="AE83" s="213" t="e">
        <f>IF('Crisis Indicator Data'!#REF!="No Data",1,IF(#REF!&lt;&gt;"",1,0))</f>
        <v>#REF!</v>
      </c>
      <c r="AF83" s="213" t="e">
        <f>IF('Crisis Indicator Data'!#REF!="No Data",1,IF(#REF!&lt;&gt;"",1,0))</f>
        <v>#REF!</v>
      </c>
      <c r="AG83" s="213" t="e">
        <f>IF('Crisis Indicator Data'!#REF!="No Data",1,IF(#REF!&lt;&gt;"",1,0))</f>
        <v>#REF!</v>
      </c>
      <c r="AH83" s="213" t="e">
        <f>IF('Crisis Indicator Data'!#REF!="No Data",1,IF(#REF!&lt;&gt;"",1,0))</f>
        <v>#REF!</v>
      </c>
      <c r="AI83" s="213" t="e">
        <f>IF('Crisis Indicator Data'!#REF!="No Data",1,IF(#REF!&lt;&gt;"",1,0))</f>
        <v>#REF!</v>
      </c>
      <c r="AJ83" s="213" t="e">
        <f>IF('Crisis Indicator Data'!#REF!="No Data",1,IF(#REF!&lt;&gt;"",1,0))</f>
        <v>#REF!</v>
      </c>
      <c r="AK83" s="213" t="e">
        <f>IF('Crisis Indicator Data'!#REF!="No Data",1,IF(#REF!&lt;&gt;"",1,0))</f>
        <v>#REF!</v>
      </c>
      <c r="AL83" s="213" t="e">
        <f>IF('Crisis Indicator Data'!#REF!="No Data",1,IF(#REF!&lt;&gt;"",1,0))</f>
        <v>#REF!</v>
      </c>
      <c r="AM83" s="213" t="e">
        <f>IF('Crisis Indicator Data'!#REF!="No Data",1,IF(#REF!&lt;&gt;"",1,0))</f>
        <v>#REF!</v>
      </c>
      <c r="AN83" s="213" t="e">
        <f>IF('Crisis Indicator Data'!#REF!="No Data",1,IF(#REF!&lt;&gt;"",1,0))</f>
        <v>#REF!</v>
      </c>
      <c r="AO83" s="213" t="e">
        <f>IF('Crisis Indicator Data'!#REF!="No Data",1,IF(#REF!&lt;&gt;"",1,0))</f>
        <v>#REF!</v>
      </c>
      <c r="AP83" s="213" t="e">
        <f>IF('Crisis Indicator Data'!#REF!="No Data",1,IF(#REF!&lt;&gt;"",1,0))</f>
        <v>#REF!</v>
      </c>
      <c r="AQ83" s="213" t="e">
        <f>IF('Crisis Indicator Data'!#REF!="No Data",1,IF(#REF!&lt;&gt;"",1,0))</f>
        <v>#REF!</v>
      </c>
      <c r="AR83" s="213" t="e">
        <f>IF('Crisis Indicator Data'!#REF!="No Data",1,IF(#REF!&lt;&gt;"",1,0))</f>
        <v>#REF!</v>
      </c>
      <c r="AS83" s="213" t="e">
        <f>IF('Crisis Indicator Data'!#REF!="No Data",1,IF(#REF!&lt;&gt;"",1,0))</f>
        <v>#REF!</v>
      </c>
      <c r="AT83" s="213" t="e">
        <f>IF('Crisis Indicator Data'!#REF!="No Data",1,IF(#REF!&lt;&gt;"",1,0))</f>
        <v>#REF!</v>
      </c>
      <c r="AU83" s="213" t="e">
        <f>IF('Crisis Indicator Data'!#REF!="No Data",1,IF(#REF!&lt;&gt;"",1,0))</f>
        <v>#REF!</v>
      </c>
      <c r="AV83" s="213" t="e">
        <f>IF('Crisis Indicator Data'!#REF!="No Data",1,IF(#REF!&lt;&gt;"",1,0))</f>
        <v>#REF!</v>
      </c>
      <c r="AW83" s="213" t="e">
        <f>IF('Crisis Indicator Data'!#REF!="No Data",1,IF(#REF!&lt;&gt;"",1,0))</f>
        <v>#REF!</v>
      </c>
      <c r="AX83" s="213" t="e">
        <f>IF('Crisis Indicator Data'!#REF!="No Data",1,IF(#REF!&lt;&gt;"",1,0))</f>
        <v>#REF!</v>
      </c>
      <c r="AY83" s="213" t="e">
        <f>IF('Crisis Indicator Data'!#REF!="No Data",1,IF(#REF!&lt;&gt;"",1,0))</f>
        <v>#REF!</v>
      </c>
      <c r="AZ83" s="213" t="e">
        <f>IF('Crisis Indicator Data'!#REF!="No Data",1,IF(#REF!&lt;&gt;"",1,0))</f>
        <v>#REF!</v>
      </c>
      <c r="BA83" t="e">
        <f t="shared" si="4"/>
        <v>#REF!</v>
      </c>
      <c r="BB83" s="22" t="e">
        <f t="shared" si="5"/>
        <v>#REF!</v>
      </c>
    </row>
    <row r="84" spans="1:54" x14ac:dyDescent="0.35">
      <c r="A84" t="s">
        <v>8358</v>
      </c>
      <c r="B84" s="213" t="e">
        <f>IF('Crisis Indicator Data'!#REF!="No Data",1,IF(#REF!&lt;&gt;"",1,0))</f>
        <v>#REF!</v>
      </c>
      <c r="C84" s="213" t="e">
        <f>IF('Crisis Indicator Data'!#REF!="No Data",1,IF(#REF!&lt;&gt;"",1,0))</f>
        <v>#REF!</v>
      </c>
      <c r="D84" s="213" t="e">
        <f>IF('Crisis Indicator Data'!#REF!="No Data",1,IF(#REF!&lt;&gt;"",1,0))</f>
        <v>#REF!</v>
      </c>
      <c r="E84" s="213" t="e">
        <f>IF('Crisis Indicator Data'!#REF!="No Data",1,IF(#REF!&lt;&gt;"",1,0))</f>
        <v>#REF!</v>
      </c>
      <c r="F84" s="213" t="e">
        <f>IF('Crisis Indicator Data'!#REF!="No Data",1,IF(#REF!&lt;&gt;"",1,0))</f>
        <v>#REF!</v>
      </c>
      <c r="G84" s="213" t="e">
        <f>IF('Crisis Indicator Data'!#REF!="No Data",1,IF(#REF!&lt;&gt;"",1,0))</f>
        <v>#REF!</v>
      </c>
      <c r="H84" s="213" t="e">
        <f>IF('Crisis Indicator Data'!#REF!="No Data",1,IF(#REF!&lt;&gt;"",1,0))</f>
        <v>#REF!</v>
      </c>
      <c r="I84" s="213" t="e">
        <f>IF('Crisis Indicator Data'!#REF!="No Data",1,IF(#REF!&lt;&gt;"",1,0))</f>
        <v>#REF!</v>
      </c>
      <c r="J84" s="213" t="e">
        <f>IF('Crisis Indicator Data'!#REF!="No Data",1,IF(#REF!&lt;&gt;"",1,0))</f>
        <v>#REF!</v>
      </c>
      <c r="K84" s="213" t="e">
        <f>IF('Crisis Indicator Data'!#REF!="No Data",1,IF(#REF!&lt;&gt;"",1,0))</f>
        <v>#REF!</v>
      </c>
      <c r="L84" s="213" t="e">
        <f>IF('Crisis Indicator Data'!#REF!="No Data",1,IF(#REF!&lt;&gt;"",1,0))</f>
        <v>#REF!</v>
      </c>
      <c r="M84" s="213" t="e">
        <f>IF('Crisis Indicator Data'!#REF!="No Data",1,IF(#REF!&lt;&gt;"",1,0))</f>
        <v>#REF!</v>
      </c>
      <c r="N84" s="213" t="e">
        <f>IF('Crisis Indicator Data'!#REF!="No Data",1,IF(#REF!&lt;&gt;"",1,0))</f>
        <v>#REF!</v>
      </c>
      <c r="O84" s="213" t="e">
        <f>IF('Crisis Indicator Data'!#REF!="No Data",1,IF(#REF!&lt;&gt;"",1,0))</f>
        <v>#REF!</v>
      </c>
      <c r="P84" s="213" t="e">
        <f>IF('Crisis Indicator Data'!#REF!="No Data",1,IF(#REF!&lt;&gt;"",1,0))</f>
        <v>#REF!</v>
      </c>
      <c r="Q84" s="213" t="e">
        <f>IF('Crisis Indicator Data'!#REF!="No Data",1,IF(#REF!&lt;&gt;"",1,0))</f>
        <v>#REF!</v>
      </c>
      <c r="R84" s="213" t="e">
        <f>IF('Crisis Indicator Data'!#REF!="No Data",1,IF(#REF!&lt;&gt;"",1,0))</f>
        <v>#REF!</v>
      </c>
      <c r="S84" s="213" t="e">
        <f>IF('Crisis Indicator Data'!#REF!="No Data",1,IF(#REF!&lt;&gt;"",1,0))</f>
        <v>#REF!</v>
      </c>
      <c r="T84" s="213" t="e">
        <f>IF('Crisis Indicator Data'!#REF!="No Data",1,IF(#REF!&lt;&gt;"",1,0))</f>
        <v>#REF!</v>
      </c>
      <c r="U84" s="213" t="e">
        <f>IF('Crisis Indicator Data'!#REF!="No Data",1,IF(#REF!&lt;&gt;"",1,0))</f>
        <v>#REF!</v>
      </c>
      <c r="V84" s="213" t="e">
        <f>IF('Crisis Indicator Data'!#REF!="No Data",1,IF(#REF!&lt;&gt;"",1,0))</f>
        <v>#REF!</v>
      </c>
      <c r="W84" s="213" t="e">
        <f>IF('Crisis Indicator Data'!#REF!="No Data",1,IF(#REF!&lt;&gt;"",1,0))</f>
        <v>#REF!</v>
      </c>
      <c r="X84" s="213" t="e">
        <f>IF('Crisis Indicator Data'!#REF!="No Data",1,IF(#REF!&lt;&gt;"",1,0))</f>
        <v>#REF!</v>
      </c>
      <c r="Y84" s="213" t="e">
        <f>IF('Crisis Indicator Data'!#REF!="No Data",1,IF(#REF!&lt;&gt;"",1,0))</f>
        <v>#REF!</v>
      </c>
      <c r="Z84" s="213" t="e">
        <f>IF('Crisis Indicator Data'!#REF!="No Data",1,IF(#REF!&lt;&gt;"",1,0))</f>
        <v>#REF!</v>
      </c>
      <c r="AA84" s="213" t="e">
        <f>IF('Crisis Indicator Data'!#REF!="No Data",1,IF(#REF!&lt;&gt;"",1,0))</f>
        <v>#REF!</v>
      </c>
      <c r="AB84" s="213" t="e">
        <f>IF('Crisis Indicator Data'!#REF!="No Data",1,IF(#REF!&lt;&gt;"",1,0))</f>
        <v>#REF!</v>
      </c>
      <c r="AC84" s="213" t="e">
        <f>IF('Crisis Indicator Data'!#REF!="No Data",1,IF(#REF!&lt;&gt;"",1,0))</f>
        <v>#REF!</v>
      </c>
      <c r="AD84" s="213" t="e">
        <f>IF('Crisis Indicator Data'!#REF!="No Data",1,IF(#REF!&lt;&gt;"",1,0))</f>
        <v>#REF!</v>
      </c>
      <c r="AE84" s="213" t="e">
        <f>IF('Crisis Indicator Data'!#REF!="No Data",1,IF(#REF!&lt;&gt;"",1,0))</f>
        <v>#REF!</v>
      </c>
      <c r="AF84" s="213" t="e">
        <f>IF('Crisis Indicator Data'!#REF!="No Data",1,IF(#REF!&lt;&gt;"",1,0))</f>
        <v>#REF!</v>
      </c>
      <c r="AG84" s="213" t="e">
        <f>IF('Crisis Indicator Data'!#REF!="No Data",1,IF(#REF!&lt;&gt;"",1,0))</f>
        <v>#REF!</v>
      </c>
      <c r="AH84" s="213" t="e">
        <f>IF('Crisis Indicator Data'!#REF!="No Data",1,IF(#REF!&lt;&gt;"",1,0))</f>
        <v>#REF!</v>
      </c>
      <c r="AI84" s="213" t="e">
        <f>IF('Crisis Indicator Data'!#REF!="No Data",1,IF(#REF!&lt;&gt;"",1,0))</f>
        <v>#REF!</v>
      </c>
      <c r="AJ84" s="213" t="e">
        <f>IF('Crisis Indicator Data'!#REF!="No Data",1,IF(#REF!&lt;&gt;"",1,0))</f>
        <v>#REF!</v>
      </c>
      <c r="AK84" s="213" t="e">
        <f>IF('Crisis Indicator Data'!#REF!="No Data",1,IF(#REF!&lt;&gt;"",1,0))</f>
        <v>#REF!</v>
      </c>
      <c r="AL84" s="213" t="e">
        <f>IF('Crisis Indicator Data'!#REF!="No Data",1,IF(#REF!&lt;&gt;"",1,0))</f>
        <v>#REF!</v>
      </c>
      <c r="AM84" s="213" t="e">
        <f>IF('Crisis Indicator Data'!#REF!="No Data",1,IF(#REF!&lt;&gt;"",1,0))</f>
        <v>#REF!</v>
      </c>
      <c r="AN84" s="213" t="e">
        <f>IF('Crisis Indicator Data'!#REF!="No Data",1,IF(#REF!&lt;&gt;"",1,0))</f>
        <v>#REF!</v>
      </c>
      <c r="AO84" s="213" t="e">
        <f>IF('Crisis Indicator Data'!#REF!="No Data",1,IF(#REF!&lt;&gt;"",1,0))</f>
        <v>#REF!</v>
      </c>
      <c r="AP84" s="213" t="e">
        <f>IF('Crisis Indicator Data'!#REF!="No Data",1,IF(#REF!&lt;&gt;"",1,0))</f>
        <v>#REF!</v>
      </c>
      <c r="AQ84" s="213" t="e">
        <f>IF('Crisis Indicator Data'!#REF!="No Data",1,IF(#REF!&lt;&gt;"",1,0))</f>
        <v>#REF!</v>
      </c>
      <c r="AR84" s="213" t="e">
        <f>IF('Crisis Indicator Data'!#REF!="No Data",1,IF(#REF!&lt;&gt;"",1,0))</f>
        <v>#REF!</v>
      </c>
      <c r="AS84" s="213" t="e">
        <f>IF('Crisis Indicator Data'!#REF!="No Data",1,IF(#REF!&lt;&gt;"",1,0))</f>
        <v>#REF!</v>
      </c>
      <c r="AT84" s="213" t="e">
        <f>IF('Crisis Indicator Data'!#REF!="No Data",1,IF(#REF!&lt;&gt;"",1,0))</f>
        <v>#REF!</v>
      </c>
      <c r="AU84" s="213" t="e">
        <f>IF('Crisis Indicator Data'!#REF!="No Data",1,IF(#REF!&lt;&gt;"",1,0))</f>
        <v>#REF!</v>
      </c>
      <c r="AV84" s="213" t="e">
        <f>IF('Crisis Indicator Data'!#REF!="No Data",1,IF(#REF!&lt;&gt;"",1,0))</f>
        <v>#REF!</v>
      </c>
      <c r="AW84" s="213" t="e">
        <f>IF('Crisis Indicator Data'!#REF!="No Data",1,IF(#REF!&lt;&gt;"",1,0))</f>
        <v>#REF!</v>
      </c>
      <c r="AX84" s="213" t="e">
        <f>IF('Crisis Indicator Data'!#REF!="No Data",1,IF(#REF!&lt;&gt;"",1,0))</f>
        <v>#REF!</v>
      </c>
      <c r="AY84" s="213" t="e">
        <f>IF('Crisis Indicator Data'!#REF!="No Data",1,IF(#REF!&lt;&gt;"",1,0))</f>
        <v>#REF!</v>
      </c>
      <c r="AZ84" s="213" t="e">
        <f>IF('Crisis Indicator Data'!#REF!="No Data",1,IF(#REF!&lt;&gt;"",1,0))</f>
        <v>#REF!</v>
      </c>
      <c r="BA84" t="e">
        <f t="shared" si="4"/>
        <v>#REF!</v>
      </c>
      <c r="BB84" s="22" t="e">
        <f t="shared" si="5"/>
        <v>#REF!</v>
      </c>
    </row>
    <row r="85" spans="1:54" x14ac:dyDescent="0.35">
      <c r="A85" t="s">
        <v>8356</v>
      </c>
      <c r="B85" s="213" t="e">
        <f>IF('Crisis Indicator Data'!#REF!="No Data",1,IF(#REF!&lt;&gt;"",1,0))</f>
        <v>#REF!</v>
      </c>
      <c r="C85" s="213" t="e">
        <f>IF('Crisis Indicator Data'!#REF!="No Data",1,IF(#REF!&lt;&gt;"",1,0))</f>
        <v>#REF!</v>
      </c>
      <c r="D85" s="213" t="e">
        <f>IF('Crisis Indicator Data'!#REF!="No Data",1,IF(#REF!&lt;&gt;"",1,0))</f>
        <v>#REF!</v>
      </c>
      <c r="E85" s="213" t="e">
        <f>IF('Crisis Indicator Data'!#REF!="No Data",1,IF(#REF!&lt;&gt;"",1,0))</f>
        <v>#REF!</v>
      </c>
      <c r="F85" s="213" t="e">
        <f>IF('Crisis Indicator Data'!#REF!="No Data",1,IF(#REF!&lt;&gt;"",1,0))</f>
        <v>#REF!</v>
      </c>
      <c r="G85" s="213" t="e">
        <f>IF('Crisis Indicator Data'!#REF!="No Data",1,IF(#REF!&lt;&gt;"",1,0))</f>
        <v>#REF!</v>
      </c>
      <c r="H85" s="213" t="e">
        <f>IF('Crisis Indicator Data'!#REF!="No Data",1,IF(#REF!&lt;&gt;"",1,0))</f>
        <v>#REF!</v>
      </c>
      <c r="I85" s="213" t="e">
        <f>IF('Crisis Indicator Data'!#REF!="No Data",1,IF(#REF!&lt;&gt;"",1,0))</f>
        <v>#REF!</v>
      </c>
      <c r="J85" s="213" t="e">
        <f>IF('Crisis Indicator Data'!#REF!="No Data",1,IF(#REF!&lt;&gt;"",1,0))</f>
        <v>#REF!</v>
      </c>
      <c r="K85" s="213" t="e">
        <f>IF('Crisis Indicator Data'!#REF!="No Data",1,IF(#REF!&lt;&gt;"",1,0))</f>
        <v>#REF!</v>
      </c>
      <c r="L85" s="213" t="e">
        <f>IF('Crisis Indicator Data'!#REF!="No Data",1,IF(#REF!&lt;&gt;"",1,0))</f>
        <v>#REF!</v>
      </c>
      <c r="M85" s="213" t="e">
        <f>IF('Crisis Indicator Data'!#REF!="No Data",1,IF(#REF!&lt;&gt;"",1,0))</f>
        <v>#REF!</v>
      </c>
      <c r="N85" s="213" t="e">
        <f>IF('Crisis Indicator Data'!#REF!="No Data",1,IF(#REF!&lt;&gt;"",1,0))</f>
        <v>#REF!</v>
      </c>
      <c r="O85" s="213" t="e">
        <f>IF('Crisis Indicator Data'!#REF!="No Data",1,IF(#REF!&lt;&gt;"",1,0))</f>
        <v>#REF!</v>
      </c>
      <c r="P85" s="213" t="e">
        <f>IF('Crisis Indicator Data'!#REF!="No Data",1,IF(#REF!&lt;&gt;"",1,0))</f>
        <v>#REF!</v>
      </c>
      <c r="Q85" s="213" t="e">
        <f>IF('Crisis Indicator Data'!#REF!="No Data",1,IF(#REF!&lt;&gt;"",1,0))</f>
        <v>#REF!</v>
      </c>
      <c r="R85" s="213" t="e">
        <f>IF('Crisis Indicator Data'!#REF!="No Data",1,IF(#REF!&lt;&gt;"",1,0))</f>
        <v>#REF!</v>
      </c>
      <c r="S85" s="213" t="e">
        <f>IF('Crisis Indicator Data'!#REF!="No Data",1,IF(#REF!&lt;&gt;"",1,0))</f>
        <v>#REF!</v>
      </c>
      <c r="T85" s="213" t="e">
        <f>IF('Crisis Indicator Data'!#REF!="No Data",1,IF(#REF!&lt;&gt;"",1,0))</f>
        <v>#REF!</v>
      </c>
      <c r="U85" s="213" t="e">
        <f>IF('Crisis Indicator Data'!#REF!="No Data",1,IF(#REF!&lt;&gt;"",1,0))</f>
        <v>#REF!</v>
      </c>
      <c r="V85" s="213" t="e">
        <f>IF('Crisis Indicator Data'!#REF!="No Data",1,IF(#REF!&lt;&gt;"",1,0))</f>
        <v>#REF!</v>
      </c>
      <c r="W85" s="213" t="e">
        <f>IF('Crisis Indicator Data'!#REF!="No Data",1,IF(#REF!&lt;&gt;"",1,0))</f>
        <v>#REF!</v>
      </c>
      <c r="X85" s="213" t="e">
        <f>IF('Crisis Indicator Data'!#REF!="No Data",1,IF(#REF!&lt;&gt;"",1,0))</f>
        <v>#REF!</v>
      </c>
      <c r="Y85" s="213" t="e">
        <f>IF('Crisis Indicator Data'!#REF!="No Data",1,IF(#REF!&lt;&gt;"",1,0))</f>
        <v>#REF!</v>
      </c>
      <c r="Z85" s="213" t="e">
        <f>IF('Crisis Indicator Data'!#REF!="No Data",1,IF(#REF!&lt;&gt;"",1,0))</f>
        <v>#REF!</v>
      </c>
      <c r="AA85" s="213" t="e">
        <f>IF('Crisis Indicator Data'!#REF!="No Data",1,IF(#REF!&lt;&gt;"",1,0))</f>
        <v>#REF!</v>
      </c>
      <c r="AB85" s="213" t="e">
        <f>IF('Crisis Indicator Data'!#REF!="No Data",1,IF(#REF!&lt;&gt;"",1,0))</f>
        <v>#REF!</v>
      </c>
      <c r="AC85" s="213" t="e">
        <f>IF('Crisis Indicator Data'!#REF!="No Data",1,IF(#REF!&lt;&gt;"",1,0))</f>
        <v>#REF!</v>
      </c>
      <c r="AD85" s="213" t="e">
        <f>IF('Crisis Indicator Data'!#REF!="No Data",1,IF(#REF!&lt;&gt;"",1,0))</f>
        <v>#REF!</v>
      </c>
      <c r="AE85" s="213" t="e">
        <f>IF('Crisis Indicator Data'!#REF!="No Data",1,IF(#REF!&lt;&gt;"",1,0))</f>
        <v>#REF!</v>
      </c>
      <c r="AF85" s="213" t="e">
        <f>IF('Crisis Indicator Data'!#REF!="No Data",1,IF(#REF!&lt;&gt;"",1,0))</f>
        <v>#REF!</v>
      </c>
      <c r="AG85" s="213" t="e">
        <f>IF('Crisis Indicator Data'!#REF!="No Data",1,IF(#REF!&lt;&gt;"",1,0))</f>
        <v>#REF!</v>
      </c>
      <c r="AH85" s="213" t="e">
        <f>IF('Crisis Indicator Data'!#REF!="No Data",1,IF(#REF!&lt;&gt;"",1,0))</f>
        <v>#REF!</v>
      </c>
      <c r="AI85" s="213" t="e">
        <f>IF('Crisis Indicator Data'!#REF!="No Data",1,IF(#REF!&lt;&gt;"",1,0))</f>
        <v>#REF!</v>
      </c>
      <c r="AJ85" s="213" t="e">
        <f>IF('Crisis Indicator Data'!#REF!="No Data",1,IF(#REF!&lt;&gt;"",1,0))</f>
        <v>#REF!</v>
      </c>
      <c r="AK85" s="213" t="e">
        <f>IF('Crisis Indicator Data'!#REF!="No Data",1,IF(#REF!&lt;&gt;"",1,0))</f>
        <v>#REF!</v>
      </c>
      <c r="AL85" s="213" t="e">
        <f>IF('Crisis Indicator Data'!#REF!="No Data",1,IF(#REF!&lt;&gt;"",1,0))</f>
        <v>#REF!</v>
      </c>
      <c r="AM85" s="213" t="e">
        <f>IF('Crisis Indicator Data'!#REF!="No Data",1,IF(#REF!&lt;&gt;"",1,0))</f>
        <v>#REF!</v>
      </c>
      <c r="AN85" s="213" t="e">
        <f>IF('Crisis Indicator Data'!#REF!="No Data",1,IF(#REF!&lt;&gt;"",1,0))</f>
        <v>#REF!</v>
      </c>
      <c r="AO85" s="213" t="e">
        <f>IF('Crisis Indicator Data'!#REF!="No Data",1,IF(#REF!&lt;&gt;"",1,0))</f>
        <v>#REF!</v>
      </c>
      <c r="AP85" s="213" t="e">
        <f>IF('Crisis Indicator Data'!#REF!="No Data",1,IF(#REF!&lt;&gt;"",1,0))</f>
        <v>#REF!</v>
      </c>
      <c r="AQ85" s="213" t="e">
        <f>IF('Crisis Indicator Data'!#REF!="No Data",1,IF(#REF!&lt;&gt;"",1,0))</f>
        <v>#REF!</v>
      </c>
      <c r="AR85" s="213" t="e">
        <f>IF('Crisis Indicator Data'!#REF!="No Data",1,IF(#REF!&lt;&gt;"",1,0))</f>
        <v>#REF!</v>
      </c>
      <c r="AS85" s="213" t="e">
        <f>IF('Crisis Indicator Data'!#REF!="No Data",1,IF(#REF!&lt;&gt;"",1,0))</f>
        <v>#REF!</v>
      </c>
      <c r="AT85" s="213" t="e">
        <f>IF('Crisis Indicator Data'!#REF!="No Data",1,IF(#REF!&lt;&gt;"",1,0))</f>
        <v>#REF!</v>
      </c>
      <c r="AU85" s="213" t="e">
        <f>IF('Crisis Indicator Data'!#REF!="No Data",1,IF(#REF!&lt;&gt;"",1,0))</f>
        <v>#REF!</v>
      </c>
      <c r="AV85" s="213" t="e">
        <f>IF('Crisis Indicator Data'!#REF!="No Data",1,IF(#REF!&lt;&gt;"",1,0))</f>
        <v>#REF!</v>
      </c>
      <c r="AW85" s="213" t="e">
        <f>IF('Crisis Indicator Data'!#REF!="No Data",1,IF(#REF!&lt;&gt;"",1,0))</f>
        <v>#REF!</v>
      </c>
      <c r="AX85" s="213" t="e">
        <f>IF('Crisis Indicator Data'!#REF!="No Data",1,IF(#REF!&lt;&gt;"",1,0))</f>
        <v>#REF!</v>
      </c>
      <c r="AY85" s="213" t="e">
        <f>IF('Crisis Indicator Data'!#REF!="No Data",1,IF(#REF!&lt;&gt;"",1,0))</f>
        <v>#REF!</v>
      </c>
      <c r="AZ85" s="213" t="e">
        <f>IF('Crisis Indicator Data'!#REF!="No Data",1,IF(#REF!&lt;&gt;"",1,0))</f>
        <v>#REF!</v>
      </c>
      <c r="BA85" t="e">
        <f t="shared" si="4"/>
        <v>#REF!</v>
      </c>
      <c r="BB85" s="22" t="e">
        <f t="shared" si="5"/>
        <v>#REF!</v>
      </c>
    </row>
    <row r="86" spans="1:54" x14ac:dyDescent="0.35">
      <c r="A86" t="s">
        <v>8360</v>
      </c>
      <c r="B86" s="213" t="e">
        <f>IF('Crisis Indicator Data'!#REF!="No Data",1,IF(#REF!&lt;&gt;"",1,0))</f>
        <v>#REF!</v>
      </c>
      <c r="C86" s="213" t="e">
        <f>IF('Crisis Indicator Data'!#REF!="No Data",1,IF(#REF!&lt;&gt;"",1,0))</f>
        <v>#REF!</v>
      </c>
      <c r="D86" s="213" t="e">
        <f>IF('Crisis Indicator Data'!#REF!="No Data",1,IF(#REF!&lt;&gt;"",1,0))</f>
        <v>#REF!</v>
      </c>
      <c r="E86" s="213" t="e">
        <f>IF('Crisis Indicator Data'!#REF!="No Data",1,IF(#REF!&lt;&gt;"",1,0))</f>
        <v>#REF!</v>
      </c>
      <c r="F86" s="213" t="e">
        <f>IF('Crisis Indicator Data'!#REF!="No Data",1,IF(#REF!&lt;&gt;"",1,0))</f>
        <v>#REF!</v>
      </c>
      <c r="G86" s="213" t="e">
        <f>IF('Crisis Indicator Data'!#REF!="No Data",1,IF(#REF!&lt;&gt;"",1,0))</f>
        <v>#REF!</v>
      </c>
      <c r="H86" s="213" t="e">
        <f>IF('Crisis Indicator Data'!#REF!="No Data",1,IF(#REF!&lt;&gt;"",1,0))</f>
        <v>#REF!</v>
      </c>
      <c r="I86" s="213" t="e">
        <f>IF('Crisis Indicator Data'!#REF!="No Data",1,IF(#REF!&lt;&gt;"",1,0))</f>
        <v>#REF!</v>
      </c>
      <c r="J86" s="213" t="e">
        <f>IF('Crisis Indicator Data'!#REF!="No Data",1,IF(#REF!&lt;&gt;"",1,0))</f>
        <v>#REF!</v>
      </c>
      <c r="K86" s="213" t="e">
        <f>IF('Crisis Indicator Data'!#REF!="No Data",1,IF(#REF!&lt;&gt;"",1,0))</f>
        <v>#REF!</v>
      </c>
      <c r="L86" s="213" t="e">
        <f>IF('Crisis Indicator Data'!#REF!="No Data",1,IF(#REF!&lt;&gt;"",1,0))</f>
        <v>#REF!</v>
      </c>
      <c r="M86" s="213" t="e">
        <f>IF('Crisis Indicator Data'!#REF!="No Data",1,IF(#REF!&lt;&gt;"",1,0))</f>
        <v>#REF!</v>
      </c>
      <c r="N86" s="213" t="e">
        <f>IF('Crisis Indicator Data'!#REF!="No Data",1,IF(#REF!&lt;&gt;"",1,0))</f>
        <v>#REF!</v>
      </c>
      <c r="O86" s="213" t="e">
        <f>IF('Crisis Indicator Data'!#REF!="No Data",1,IF(#REF!&lt;&gt;"",1,0))</f>
        <v>#REF!</v>
      </c>
      <c r="P86" s="213" t="e">
        <f>IF('Crisis Indicator Data'!#REF!="No Data",1,IF(#REF!&lt;&gt;"",1,0))</f>
        <v>#REF!</v>
      </c>
      <c r="Q86" s="213" t="e">
        <f>IF('Crisis Indicator Data'!#REF!="No Data",1,IF(#REF!&lt;&gt;"",1,0))</f>
        <v>#REF!</v>
      </c>
      <c r="R86" s="213" t="e">
        <f>IF('Crisis Indicator Data'!#REF!="No Data",1,IF(#REF!&lt;&gt;"",1,0))</f>
        <v>#REF!</v>
      </c>
      <c r="S86" s="213" t="e">
        <f>IF('Crisis Indicator Data'!#REF!="No Data",1,IF(#REF!&lt;&gt;"",1,0))</f>
        <v>#REF!</v>
      </c>
      <c r="T86" s="213" t="e">
        <f>IF('Crisis Indicator Data'!#REF!="No Data",1,IF(#REF!&lt;&gt;"",1,0))</f>
        <v>#REF!</v>
      </c>
      <c r="U86" s="213" t="e">
        <f>IF('Crisis Indicator Data'!#REF!="No Data",1,IF(#REF!&lt;&gt;"",1,0))</f>
        <v>#REF!</v>
      </c>
      <c r="V86" s="213" t="e">
        <f>IF('Crisis Indicator Data'!#REF!="No Data",1,IF(#REF!&lt;&gt;"",1,0))</f>
        <v>#REF!</v>
      </c>
      <c r="W86" s="213" t="e">
        <f>IF('Crisis Indicator Data'!#REF!="No Data",1,IF(#REF!&lt;&gt;"",1,0))</f>
        <v>#REF!</v>
      </c>
      <c r="X86" s="213" t="e">
        <f>IF('Crisis Indicator Data'!#REF!="No Data",1,IF(#REF!&lt;&gt;"",1,0))</f>
        <v>#REF!</v>
      </c>
      <c r="Y86" s="213" t="e">
        <f>IF('Crisis Indicator Data'!#REF!="No Data",1,IF(#REF!&lt;&gt;"",1,0))</f>
        <v>#REF!</v>
      </c>
      <c r="Z86" s="213" t="e">
        <f>IF('Crisis Indicator Data'!#REF!="No Data",1,IF(#REF!&lt;&gt;"",1,0))</f>
        <v>#REF!</v>
      </c>
      <c r="AA86" s="213" t="e">
        <f>IF('Crisis Indicator Data'!#REF!="No Data",1,IF(#REF!&lt;&gt;"",1,0))</f>
        <v>#REF!</v>
      </c>
      <c r="AB86" s="213" t="e">
        <f>IF('Crisis Indicator Data'!#REF!="No Data",1,IF(#REF!&lt;&gt;"",1,0))</f>
        <v>#REF!</v>
      </c>
      <c r="AC86" s="213" t="e">
        <f>IF('Crisis Indicator Data'!#REF!="No Data",1,IF(#REF!&lt;&gt;"",1,0))</f>
        <v>#REF!</v>
      </c>
      <c r="AD86" s="213" t="e">
        <f>IF('Crisis Indicator Data'!#REF!="No Data",1,IF(#REF!&lt;&gt;"",1,0))</f>
        <v>#REF!</v>
      </c>
      <c r="AE86" s="213" t="e">
        <f>IF('Crisis Indicator Data'!#REF!="No Data",1,IF(#REF!&lt;&gt;"",1,0))</f>
        <v>#REF!</v>
      </c>
      <c r="AF86" s="213" t="e">
        <f>IF('Crisis Indicator Data'!#REF!="No Data",1,IF(#REF!&lt;&gt;"",1,0))</f>
        <v>#REF!</v>
      </c>
      <c r="AG86" s="213" t="e">
        <f>IF('Crisis Indicator Data'!#REF!="No Data",1,IF(#REF!&lt;&gt;"",1,0))</f>
        <v>#REF!</v>
      </c>
      <c r="AH86" s="213" t="e">
        <f>IF('Crisis Indicator Data'!#REF!="No Data",1,IF(#REF!&lt;&gt;"",1,0))</f>
        <v>#REF!</v>
      </c>
      <c r="AI86" s="213" t="e">
        <f>IF('Crisis Indicator Data'!#REF!="No Data",1,IF(#REF!&lt;&gt;"",1,0))</f>
        <v>#REF!</v>
      </c>
      <c r="AJ86" s="213" t="e">
        <f>IF('Crisis Indicator Data'!#REF!="No Data",1,IF(#REF!&lt;&gt;"",1,0))</f>
        <v>#REF!</v>
      </c>
      <c r="AK86" s="213" t="e">
        <f>IF('Crisis Indicator Data'!#REF!="No Data",1,IF(#REF!&lt;&gt;"",1,0))</f>
        <v>#REF!</v>
      </c>
      <c r="AL86" s="213" t="e">
        <f>IF('Crisis Indicator Data'!#REF!="No Data",1,IF(#REF!&lt;&gt;"",1,0))</f>
        <v>#REF!</v>
      </c>
      <c r="AM86" s="213" t="e">
        <f>IF('Crisis Indicator Data'!#REF!="No Data",1,IF(#REF!&lt;&gt;"",1,0))</f>
        <v>#REF!</v>
      </c>
      <c r="AN86" s="213" t="e">
        <f>IF('Crisis Indicator Data'!#REF!="No Data",1,IF(#REF!&lt;&gt;"",1,0))</f>
        <v>#REF!</v>
      </c>
      <c r="AO86" s="213" t="e">
        <f>IF('Crisis Indicator Data'!#REF!="No Data",1,IF(#REF!&lt;&gt;"",1,0))</f>
        <v>#REF!</v>
      </c>
      <c r="AP86" s="213" t="e">
        <f>IF('Crisis Indicator Data'!#REF!="No Data",1,IF(#REF!&lt;&gt;"",1,0))</f>
        <v>#REF!</v>
      </c>
      <c r="AQ86" s="213" t="e">
        <f>IF('Crisis Indicator Data'!#REF!="No Data",1,IF(#REF!&lt;&gt;"",1,0))</f>
        <v>#REF!</v>
      </c>
      <c r="AR86" s="213" t="e">
        <f>IF('Crisis Indicator Data'!#REF!="No Data",1,IF(#REF!&lt;&gt;"",1,0))</f>
        <v>#REF!</v>
      </c>
      <c r="AS86" s="213" t="e">
        <f>IF('Crisis Indicator Data'!#REF!="No Data",1,IF(#REF!&lt;&gt;"",1,0))</f>
        <v>#REF!</v>
      </c>
      <c r="AT86" s="213" t="e">
        <f>IF('Crisis Indicator Data'!#REF!="No Data",1,IF(#REF!&lt;&gt;"",1,0))</f>
        <v>#REF!</v>
      </c>
      <c r="AU86" s="213" t="e">
        <f>IF('Crisis Indicator Data'!#REF!="No Data",1,IF(#REF!&lt;&gt;"",1,0))</f>
        <v>#REF!</v>
      </c>
      <c r="AV86" s="213" t="e">
        <f>IF('Crisis Indicator Data'!#REF!="No Data",1,IF(#REF!&lt;&gt;"",1,0))</f>
        <v>#REF!</v>
      </c>
      <c r="AW86" s="213" t="e">
        <f>IF('Crisis Indicator Data'!#REF!="No Data",1,IF(#REF!&lt;&gt;"",1,0))</f>
        <v>#REF!</v>
      </c>
      <c r="AX86" s="213" t="e">
        <f>IF('Crisis Indicator Data'!#REF!="No Data",1,IF(#REF!&lt;&gt;"",1,0))</f>
        <v>#REF!</v>
      </c>
      <c r="AY86" s="213" t="e">
        <f>IF('Crisis Indicator Data'!#REF!="No Data",1,IF(#REF!&lt;&gt;"",1,0))</f>
        <v>#REF!</v>
      </c>
      <c r="AZ86" s="213" t="e">
        <f>IF('Crisis Indicator Data'!#REF!="No Data",1,IF(#REF!&lt;&gt;"",1,0))</f>
        <v>#REF!</v>
      </c>
      <c r="BA86" t="e">
        <f t="shared" si="4"/>
        <v>#REF!</v>
      </c>
      <c r="BB86" s="22" t="e">
        <f t="shared" si="5"/>
        <v>#REF!</v>
      </c>
    </row>
    <row r="87" spans="1:54" x14ac:dyDescent="0.35">
      <c r="A87" t="s">
        <v>8361</v>
      </c>
      <c r="B87" s="213" t="e">
        <f>IF('Crisis Indicator Data'!#REF!="No Data",1,IF(#REF!&lt;&gt;"",1,0))</f>
        <v>#REF!</v>
      </c>
      <c r="C87" s="213" t="e">
        <f>IF('Crisis Indicator Data'!#REF!="No Data",1,IF(#REF!&lt;&gt;"",1,0))</f>
        <v>#REF!</v>
      </c>
      <c r="D87" s="213" t="e">
        <f>IF('Crisis Indicator Data'!#REF!="No Data",1,IF(#REF!&lt;&gt;"",1,0))</f>
        <v>#REF!</v>
      </c>
      <c r="E87" s="213" t="e">
        <f>IF('Crisis Indicator Data'!#REF!="No Data",1,IF(#REF!&lt;&gt;"",1,0))</f>
        <v>#REF!</v>
      </c>
      <c r="F87" s="213" t="e">
        <f>IF('Crisis Indicator Data'!#REF!="No Data",1,IF(#REF!&lt;&gt;"",1,0))</f>
        <v>#REF!</v>
      </c>
      <c r="G87" s="213" t="e">
        <f>IF('Crisis Indicator Data'!#REF!="No Data",1,IF(#REF!&lt;&gt;"",1,0))</f>
        <v>#REF!</v>
      </c>
      <c r="H87" s="213" t="e">
        <f>IF('Crisis Indicator Data'!#REF!="No Data",1,IF(#REF!&lt;&gt;"",1,0))</f>
        <v>#REF!</v>
      </c>
      <c r="I87" s="213" t="e">
        <f>IF('Crisis Indicator Data'!#REF!="No Data",1,IF(#REF!&lt;&gt;"",1,0))</f>
        <v>#REF!</v>
      </c>
      <c r="J87" s="213" t="e">
        <f>IF('Crisis Indicator Data'!#REF!="No Data",1,IF(#REF!&lt;&gt;"",1,0))</f>
        <v>#REF!</v>
      </c>
      <c r="K87" s="213" t="e">
        <f>IF('Crisis Indicator Data'!#REF!="No Data",1,IF(#REF!&lt;&gt;"",1,0))</f>
        <v>#REF!</v>
      </c>
      <c r="L87" s="213" t="e">
        <f>IF('Crisis Indicator Data'!#REF!="No Data",1,IF(#REF!&lt;&gt;"",1,0))</f>
        <v>#REF!</v>
      </c>
      <c r="M87" s="213" t="e">
        <f>IF('Crisis Indicator Data'!#REF!="No Data",1,IF(#REF!&lt;&gt;"",1,0))</f>
        <v>#REF!</v>
      </c>
      <c r="N87" s="213" t="e">
        <f>IF('Crisis Indicator Data'!#REF!="No Data",1,IF(#REF!&lt;&gt;"",1,0))</f>
        <v>#REF!</v>
      </c>
      <c r="O87" s="213" t="e">
        <f>IF('Crisis Indicator Data'!#REF!="No Data",1,IF(#REF!&lt;&gt;"",1,0))</f>
        <v>#REF!</v>
      </c>
      <c r="P87" s="213" t="e">
        <f>IF('Crisis Indicator Data'!#REF!="No Data",1,IF(#REF!&lt;&gt;"",1,0))</f>
        <v>#REF!</v>
      </c>
      <c r="Q87" s="213" t="e">
        <f>IF('Crisis Indicator Data'!#REF!="No Data",1,IF(#REF!&lt;&gt;"",1,0))</f>
        <v>#REF!</v>
      </c>
      <c r="R87" s="213" t="e">
        <f>IF('Crisis Indicator Data'!#REF!="No Data",1,IF(#REF!&lt;&gt;"",1,0))</f>
        <v>#REF!</v>
      </c>
      <c r="S87" s="213" t="e">
        <f>IF('Crisis Indicator Data'!#REF!="No Data",1,IF(#REF!&lt;&gt;"",1,0))</f>
        <v>#REF!</v>
      </c>
      <c r="T87" s="213" t="e">
        <f>IF('Crisis Indicator Data'!#REF!="No Data",1,IF(#REF!&lt;&gt;"",1,0))</f>
        <v>#REF!</v>
      </c>
      <c r="U87" s="213" t="e">
        <f>IF('Crisis Indicator Data'!#REF!="No Data",1,IF(#REF!&lt;&gt;"",1,0))</f>
        <v>#REF!</v>
      </c>
      <c r="V87" s="213" t="e">
        <f>IF('Crisis Indicator Data'!#REF!="No Data",1,IF(#REF!&lt;&gt;"",1,0))</f>
        <v>#REF!</v>
      </c>
      <c r="W87" s="213" t="e">
        <f>IF('Crisis Indicator Data'!#REF!="No Data",1,IF(#REF!&lt;&gt;"",1,0))</f>
        <v>#REF!</v>
      </c>
      <c r="X87" s="213" t="e">
        <f>IF('Crisis Indicator Data'!#REF!="No Data",1,IF(#REF!&lt;&gt;"",1,0))</f>
        <v>#REF!</v>
      </c>
      <c r="Y87" s="213" t="e">
        <f>IF('Crisis Indicator Data'!#REF!="No Data",1,IF(#REF!&lt;&gt;"",1,0))</f>
        <v>#REF!</v>
      </c>
      <c r="Z87" s="213" t="e">
        <f>IF('Crisis Indicator Data'!#REF!="No Data",1,IF(#REF!&lt;&gt;"",1,0))</f>
        <v>#REF!</v>
      </c>
      <c r="AA87" s="213" t="e">
        <f>IF('Crisis Indicator Data'!#REF!="No Data",1,IF(#REF!&lt;&gt;"",1,0))</f>
        <v>#REF!</v>
      </c>
      <c r="AB87" s="213" t="e">
        <f>IF('Crisis Indicator Data'!#REF!="No Data",1,IF(#REF!&lt;&gt;"",1,0))</f>
        <v>#REF!</v>
      </c>
      <c r="AC87" s="213" t="e">
        <f>IF('Crisis Indicator Data'!#REF!="No Data",1,IF(#REF!&lt;&gt;"",1,0))</f>
        <v>#REF!</v>
      </c>
      <c r="AD87" s="213" t="e">
        <f>IF('Crisis Indicator Data'!#REF!="No Data",1,IF(#REF!&lt;&gt;"",1,0))</f>
        <v>#REF!</v>
      </c>
      <c r="AE87" s="213" t="e">
        <f>IF('Crisis Indicator Data'!#REF!="No Data",1,IF(#REF!&lt;&gt;"",1,0))</f>
        <v>#REF!</v>
      </c>
      <c r="AF87" s="213" t="e">
        <f>IF('Crisis Indicator Data'!#REF!="No Data",1,IF(#REF!&lt;&gt;"",1,0))</f>
        <v>#REF!</v>
      </c>
      <c r="AG87" s="213" t="e">
        <f>IF('Crisis Indicator Data'!#REF!="No Data",1,IF(#REF!&lt;&gt;"",1,0))</f>
        <v>#REF!</v>
      </c>
      <c r="AH87" s="213" t="e">
        <f>IF('Crisis Indicator Data'!#REF!="No Data",1,IF(#REF!&lt;&gt;"",1,0))</f>
        <v>#REF!</v>
      </c>
      <c r="AI87" s="213" t="e">
        <f>IF('Crisis Indicator Data'!#REF!="No Data",1,IF(#REF!&lt;&gt;"",1,0))</f>
        <v>#REF!</v>
      </c>
      <c r="AJ87" s="213" t="e">
        <f>IF('Crisis Indicator Data'!#REF!="No Data",1,IF(#REF!&lt;&gt;"",1,0))</f>
        <v>#REF!</v>
      </c>
      <c r="AK87" s="213" t="e">
        <f>IF('Crisis Indicator Data'!#REF!="No Data",1,IF(#REF!&lt;&gt;"",1,0))</f>
        <v>#REF!</v>
      </c>
      <c r="AL87" s="213" t="e">
        <f>IF('Crisis Indicator Data'!#REF!="No Data",1,IF(#REF!&lt;&gt;"",1,0))</f>
        <v>#REF!</v>
      </c>
      <c r="AM87" s="213" t="e">
        <f>IF('Crisis Indicator Data'!#REF!="No Data",1,IF(#REF!&lt;&gt;"",1,0))</f>
        <v>#REF!</v>
      </c>
      <c r="AN87" s="213" t="e">
        <f>IF('Crisis Indicator Data'!#REF!="No Data",1,IF(#REF!&lt;&gt;"",1,0))</f>
        <v>#REF!</v>
      </c>
      <c r="AO87" s="213" t="e">
        <f>IF('Crisis Indicator Data'!#REF!="No Data",1,IF(#REF!&lt;&gt;"",1,0))</f>
        <v>#REF!</v>
      </c>
      <c r="AP87" s="213" t="e">
        <f>IF('Crisis Indicator Data'!#REF!="No Data",1,IF(#REF!&lt;&gt;"",1,0))</f>
        <v>#REF!</v>
      </c>
      <c r="AQ87" s="213" t="e">
        <f>IF('Crisis Indicator Data'!#REF!="No Data",1,IF(#REF!&lt;&gt;"",1,0))</f>
        <v>#REF!</v>
      </c>
      <c r="AR87" s="213" t="e">
        <f>IF('Crisis Indicator Data'!#REF!="No Data",1,IF(#REF!&lt;&gt;"",1,0))</f>
        <v>#REF!</v>
      </c>
      <c r="AS87" s="213" t="e">
        <f>IF('Crisis Indicator Data'!#REF!="No Data",1,IF(#REF!&lt;&gt;"",1,0))</f>
        <v>#REF!</v>
      </c>
      <c r="AT87" s="213" t="e">
        <f>IF('Crisis Indicator Data'!#REF!="No Data",1,IF(#REF!&lt;&gt;"",1,0))</f>
        <v>#REF!</v>
      </c>
      <c r="AU87" s="213" t="e">
        <f>IF('Crisis Indicator Data'!#REF!="No Data",1,IF(#REF!&lt;&gt;"",1,0))</f>
        <v>#REF!</v>
      </c>
      <c r="AV87" s="213" t="e">
        <f>IF('Crisis Indicator Data'!#REF!="No Data",1,IF(#REF!&lt;&gt;"",1,0))</f>
        <v>#REF!</v>
      </c>
      <c r="AW87" s="213" t="e">
        <f>IF('Crisis Indicator Data'!#REF!="No Data",1,IF(#REF!&lt;&gt;"",1,0))</f>
        <v>#REF!</v>
      </c>
      <c r="AX87" s="213" t="e">
        <f>IF('Crisis Indicator Data'!#REF!="No Data",1,IF(#REF!&lt;&gt;"",1,0))</f>
        <v>#REF!</v>
      </c>
      <c r="AY87" s="213" t="e">
        <f>IF('Crisis Indicator Data'!#REF!="No Data",1,IF(#REF!&lt;&gt;"",1,0))</f>
        <v>#REF!</v>
      </c>
      <c r="AZ87" s="213" t="e">
        <f>IF('Crisis Indicator Data'!#REF!="No Data",1,IF(#REF!&lt;&gt;"",1,0))</f>
        <v>#REF!</v>
      </c>
      <c r="BA87" t="e">
        <f t="shared" si="4"/>
        <v>#REF!</v>
      </c>
      <c r="BB87" s="22" t="e">
        <f t="shared" si="5"/>
        <v>#REF!</v>
      </c>
    </row>
    <row r="88" spans="1:54" x14ac:dyDescent="0.35">
      <c r="A88" t="s">
        <v>8367</v>
      </c>
      <c r="B88" s="213" t="e">
        <f>IF('Crisis Indicator Data'!#REF!="No Data",1,IF(#REF!&lt;&gt;"",1,0))</f>
        <v>#REF!</v>
      </c>
      <c r="C88" s="213" t="e">
        <f>IF('Crisis Indicator Data'!#REF!="No Data",1,IF(#REF!&lt;&gt;"",1,0))</f>
        <v>#REF!</v>
      </c>
      <c r="D88" s="213" t="e">
        <f>IF('Crisis Indicator Data'!#REF!="No Data",1,IF(#REF!&lt;&gt;"",1,0))</f>
        <v>#REF!</v>
      </c>
      <c r="E88" s="213" t="e">
        <f>IF('Crisis Indicator Data'!#REF!="No Data",1,IF(#REF!&lt;&gt;"",1,0))</f>
        <v>#REF!</v>
      </c>
      <c r="F88" s="213" t="e">
        <f>IF('Crisis Indicator Data'!#REF!="No Data",1,IF(#REF!&lt;&gt;"",1,0))</f>
        <v>#REF!</v>
      </c>
      <c r="G88" s="213" t="e">
        <f>IF('Crisis Indicator Data'!#REF!="No Data",1,IF(#REF!&lt;&gt;"",1,0))</f>
        <v>#REF!</v>
      </c>
      <c r="H88" s="213" t="e">
        <f>IF('Crisis Indicator Data'!#REF!="No Data",1,IF(#REF!&lt;&gt;"",1,0))</f>
        <v>#REF!</v>
      </c>
      <c r="I88" s="213" t="e">
        <f>IF('Crisis Indicator Data'!#REF!="No Data",1,IF(#REF!&lt;&gt;"",1,0))</f>
        <v>#REF!</v>
      </c>
      <c r="J88" s="213" t="e">
        <f>IF('Crisis Indicator Data'!#REF!="No Data",1,IF(#REF!&lt;&gt;"",1,0))</f>
        <v>#REF!</v>
      </c>
      <c r="K88" s="213" t="e">
        <f>IF('Crisis Indicator Data'!#REF!="No Data",1,IF(#REF!&lt;&gt;"",1,0))</f>
        <v>#REF!</v>
      </c>
      <c r="L88" s="213" t="e">
        <f>IF('Crisis Indicator Data'!#REF!="No Data",1,IF(#REF!&lt;&gt;"",1,0))</f>
        <v>#REF!</v>
      </c>
      <c r="M88" s="213" t="e">
        <f>IF('Crisis Indicator Data'!#REF!="No Data",1,IF(#REF!&lt;&gt;"",1,0))</f>
        <v>#REF!</v>
      </c>
      <c r="N88" s="213" t="e">
        <f>IF('Crisis Indicator Data'!#REF!="No Data",1,IF(#REF!&lt;&gt;"",1,0))</f>
        <v>#REF!</v>
      </c>
      <c r="O88" s="213" t="e">
        <f>IF('Crisis Indicator Data'!#REF!="No Data",1,IF(#REF!&lt;&gt;"",1,0))</f>
        <v>#REF!</v>
      </c>
      <c r="P88" s="213" t="e">
        <f>IF('Crisis Indicator Data'!#REF!="No Data",1,IF(#REF!&lt;&gt;"",1,0))</f>
        <v>#REF!</v>
      </c>
      <c r="Q88" s="213" t="e">
        <f>IF('Crisis Indicator Data'!#REF!="No Data",1,IF(#REF!&lt;&gt;"",1,0))</f>
        <v>#REF!</v>
      </c>
      <c r="R88" s="213" t="e">
        <f>IF('Crisis Indicator Data'!#REF!="No Data",1,IF(#REF!&lt;&gt;"",1,0))</f>
        <v>#REF!</v>
      </c>
      <c r="S88" s="213" t="e">
        <f>IF('Crisis Indicator Data'!#REF!="No Data",1,IF(#REF!&lt;&gt;"",1,0))</f>
        <v>#REF!</v>
      </c>
      <c r="T88" s="213" t="e">
        <f>IF('Crisis Indicator Data'!#REF!="No Data",1,IF(#REF!&lt;&gt;"",1,0))</f>
        <v>#REF!</v>
      </c>
      <c r="U88" s="213" t="e">
        <f>IF('Crisis Indicator Data'!#REF!="No Data",1,IF(#REF!&lt;&gt;"",1,0))</f>
        <v>#REF!</v>
      </c>
      <c r="V88" s="213" t="e">
        <f>IF('Crisis Indicator Data'!#REF!="No Data",1,IF(#REF!&lt;&gt;"",1,0))</f>
        <v>#REF!</v>
      </c>
      <c r="W88" s="213" t="e">
        <f>IF('Crisis Indicator Data'!#REF!="No Data",1,IF(#REF!&lt;&gt;"",1,0))</f>
        <v>#REF!</v>
      </c>
      <c r="X88" s="213" t="e">
        <f>IF('Crisis Indicator Data'!#REF!="No Data",1,IF(#REF!&lt;&gt;"",1,0))</f>
        <v>#REF!</v>
      </c>
      <c r="Y88" s="213" t="e">
        <f>IF('Crisis Indicator Data'!#REF!="No Data",1,IF(#REF!&lt;&gt;"",1,0))</f>
        <v>#REF!</v>
      </c>
      <c r="Z88" s="213" t="e">
        <f>IF('Crisis Indicator Data'!#REF!="No Data",1,IF(#REF!&lt;&gt;"",1,0))</f>
        <v>#REF!</v>
      </c>
      <c r="AA88" s="213" t="e">
        <f>IF('Crisis Indicator Data'!#REF!="No Data",1,IF(#REF!&lt;&gt;"",1,0))</f>
        <v>#REF!</v>
      </c>
      <c r="AB88" s="213" t="e">
        <f>IF('Crisis Indicator Data'!#REF!="No Data",1,IF(#REF!&lt;&gt;"",1,0))</f>
        <v>#REF!</v>
      </c>
      <c r="AC88" s="213" t="e">
        <f>IF('Crisis Indicator Data'!#REF!="No Data",1,IF(#REF!&lt;&gt;"",1,0))</f>
        <v>#REF!</v>
      </c>
      <c r="AD88" s="213" t="e">
        <f>IF('Crisis Indicator Data'!#REF!="No Data",1,IF(#REF!&lt;&gt;"",1,0))</f>
        <v>#REF!</v>
      </c>
      <c r="AE88" s="213" t="e">
        <f>IF('Crisis Indicator Data'!#REF!="No Data",1,IF(#REF!&lt;&gt;"",1,0))</f>
        <v>#REF!</v>
      </c>
      <c r="AF88" s="213" t="e">
        <f>IF('Crisis Indicator Data'!#REF!="No Data",1,IF(#REF!&lt;&gt;"",1,0))</f>
        <v>#REF!</v>
      </c>
      <c r="AG88" s="213" t="e">
        <f>IF('Crisis Indicator Data'!#REF!="No Data",1,IF(#REF!&lt;&gt;"",1,0))</f>
        <v>#REF!</v>
      </c>
      <c r="AH88" s="213" t="e">
        <f>IF('Crisis Indicator Data'!#REF!="No Data",1,IF(#REF!&lt;&gt;"",1,0))</f>
        <v>#REF!</v>
      </c>
      <c r="AI88" s="213" t="e">
        <f>IF('Crisis Indicator Data'!#REF!="No Data",1,IF(#REF!&lt;&gt;"",1,0))</f>
        <v>#REF!</v>
      </c>
      <c r="AJ88" s="213" t="e">
        <f>IF('Crisis Indicator Data'!#REF!="No Data",1,IF(#REF!&lt;&gt;"",1,0))</f>
        <v>#REF!</v>
      </c>
      <c r="AK88" s="213" t="e">
        <f>IF('Crisis Indicator Data'!#REF!="No Data",1,IF(#REF!&lt;&gt;"",1,0))</f>
        <v>#REF!</v>
      </c>
      <c r="AL88" s="213" t="e">
        <f>IF('Crisis Indicator Data'!#REF!="No Data",1,IF(#REF!&lt;&gt;"",1,0))</f>
        <v>#REF!</v>
      </c>
      <c r="AM88" s="213" t="e">
        <f>IF('Crisis Indicator Data'!#REF!="No Data",1,IF(#REF!&lt;&gt;"",1,0))</f>
        <v>#REF!</v>
      </c>
      <c r="AN88" s="213" t="e">
        <f>IF('Crisis Indicator Data'!#REF!="No Data",1,IF(#REF!&lt;&gt;"",1,0))</f>
        <v>#REF!</v>
      </c>
      <c r="AO88" s="213" t="e">
        <f>IF('Crisis Indicator Data'!#REF!="No Data",1,IF(#REF!&lt;&gt;"",1,0))</f>
        <v>#REF!</v>
      </c>
      <c r="AP88" s="213" t="e">
        <f>IF('Crisis Indicator Data'!#REF!="No Data",1,IF(#REF!&lt;&gt;"",1,0))</f>
        <v>#REF!</v>
      </c>
      <c r="AQ88" s="213" t="e">
        <f>IF('Crisis Indicator Data'!#REF!="No Data",1,IF(#REF!&lt;&gt;"",1,0))</f>
        <v>#REF!</v>
      </c>
      <c r="AR88" s="213" t="e">
        <f>IF('Crisis Indicator Data'!#REF!="No Data",1,IF(#REF!&lt;&gt;"",1,0))</f>
        <v>#REF!</v>
      </c>
      <c r="AS88" s="213" t="e">
        <f>IF('Crisis Indicator Data'!#REF!="No Data",1,IF(#REF!&lt;&gt;"",1,0))</f>
        <v>#REF!</v>
      </c>
      <c r="AT88" s="213" t="e">
        <f>IF('Crisis Indicator Data'!#REF!="No Data",1,IF(#REF!&lt;&gt;"",1,0))</f>
        <v>#REF!</v>
      </c>
      <c r="AU88" s="213" t="e">
        <f>IF('Crisis Indicator Data'!#REF!="No Data",1,IF(#REF!&lt;&gt;"",1,0))</f>
        <v>#REF!</v>
      </c>
      <c r="AV88" s="213" t="e">
        <f>IF('Crisis Indicator Data'!#REF!="No Data",1,IF(#REF!&lt;&gt;"",1,0))</f>
        <v>#REF!</v>
      </c>
      <c r="AW88" s="213" t="e">
        <f>IF('Crisis Indicator Data'!#REF!="No Data",1,IF(#REF!&lt;&gt;"",1,0))</f>
        <v>#REF!</v>
      </c>
      <c r="AX88" s="213" t="e">
        <f>IF('Crisis Indicator Data'!#REF!="No Data",1,IF(#REF!&lt;&gt;"",1,0))</f>
        <v>#REF!</v>
      </c>
      <c r="AY88" s="213" t="e">
        <f>IF('Crisis Indicator Data'!#REF!="No Data",1,IF(#REF!&lt;&gt;"",1,0))</f>
        <v>#REF!</v>
      </c>
      <c r="AZ88" s="213" t="e">
        <f>IF('Crisis Indicator Data'!#REF!="No Data",1,IF(#REF!&lt;&gt;"",1,0))</f>
        <v>#REF!</v>
      </c>
      <c r="BA88" t="e">
        <f t="shared" si="4"/>
        <v>#REF!</v>
      </c>
      <c r="BB88" s="22" t="e">
        <f t="shared" si="5"/>
        <v>#REF!</v>
      </c>
    </row>
    <row r="89" spans="1:54" x14ac:dyDescent="0.35">
      <c r="A89" t="s">
        <v>8441</v>
      </c>
      <c r="B89" s="213" t="e">
        <f>IF('Crisis Indicator Data'!#REF!="No Data",1,IF(#REF!&lt;&gt;"",1,0))</f>
        <v>#REF!</v>
      </c>
      <c r="C89" s="213" t="e">
        <f>IF('Crisis Indicator Data'!#REF!="No Data",1,IF(#REF!&lt;&gt;"",1,0))</f>
        <v>#REF!</v>
      </c>
      <c r="D89" s="213" t="e">
        <f>IF('Crisis Indicator Data'!#REF!="No Data",1,IF(#REF!&lt;&gt;"",1,0))</f>
        <v>#REF!</v>
      </c>
      <c r="E89" s="213" t="e">
        <f>IF('Crisis Indicator Data'!#REF!="No Data",1,IF(#REF!&lt;&gt;"",1,0))</f>
        <v>#REF!</v>
      </c>
      <c r="F89" s="213" t="e">
        <f>IF('Crisis Indicator Data'!#REF!="No Data",1,IF(#REF!&lt;&gt;"",1,0))</f>
        <v>#REF!</v>
      </c>
      <c r="G89" s="213" t="e">
        <f>IF('Crisis Indicator Data'!#REF!="No Data",1,IF(#REF!&lt;&gt;"",1,0))</f>
        <v>#REF!</v>
      </c>
      <c r="H89" s="213" t="e">
        <f>IF('Crisis Indicator Data'!#REF!="No Data",1,IF(#REF!&lt;&gt;"",1,0))</f>
        <v>#REF!</v>
      </c>
      <c r="I89" s="213" t="e">
        <f>IF('Crisis Indicator Data'!#REF!="No Data",1,IF(#REF!&lt;&gt;"",1,0))</f>
        <v>#REF!</v>
      </c>
      <c r="J89" s="213" t="e">
        <f>IF('Crisis Indicator Data'!#REF!="No Data",1,IF(#REF!&lt;&gt;"",1,0))</f>
        <v>#REF!</v>
      </c>
      <c r="K89" s="213" t="e">
        <f>IF('Crisis Indicator Data'!#REF!="No Data",1,IF(#REF!&lt;&gt;"",1,0))</f>
        <v>#REF!</v>
      </c>
      <c r="L89" s="213" t="e">
        <f>IF('Crisis Indicator Data'!#REF!="No Data",1,IF(#REF!&lt;&gt;"",1,0))</f>
        <v>#REF!</v>
      </c>
      <c r="M89" s="213" t="e">
        <f>IF('Crisis Indicator Data'!#REF!="No Data",1,IF(#REF!&lt;&gt;"",1,0))</f>
        <v>#REF!</v>
      </c>
      <c r="N89" s="213" t="e">
        <f>IF('Crisis Indicator Data'!#REF!="No Data",1,IF(#REF!&lt;&gt;"",1,0))</f>
        <v>#REF!</v>
      </c>
      <c r="O89" s="213" t="e">
        <f>IF('Crisis Indicator Data'!#REF!="No Data",1,IF(#REF!&lt;&gt;"",1,0))</f>
        <v>#REF!</v>
      </c>
      <c r="P89" s="213" t="e">
        <f>IF('Crisis Indicator Data'!#REF!="No Data",1,IF(#REF!&lt;&gt;"",1,0))</f>
        <v>#REF!</v>
      </c>
      <c r="Q89" s="213" t="e">
        <f>IF('Crisis Indicator Data'!#REF!="No Data",1,IF(#REF!&lt;&gt;"",1,0))</f>
        <v>#REF!</v>
      </c>
      <c r="R89" s="213" t="e">
        <f>IF('Crisis Indicator Data'!#REF!="No Data",1,IF(#REF!&lt;&gt;"",1,0))</f>
        <v>#REF!</v>
      </c>
      <c r="S89" s="213" t="e">
        <f>IF('Crisis Indicator Data'!#REF!="No Data",1,IF(#REF!&lt;&gt;"",1,0))</f>
        <v>#REF!</v>
      </c>
      <c r="T89" s="213" t="e">
        <f>IF('Crisis Indicator Data'!#REF!="No Data",1,IF(#REF!&lt;&gt;"",1,0))</f>
        <v>#REF!</v>
      </c>
      <c r="U89" s="213" t="e">
        <f>IF('Crisis Indicator Data'!#REF!="No Data",1,IF(#REF!&lt;&gt;"",1,0))</f>
        <v>#REF!</v>
      </c>
      <c r="V89" s="213" t="e">
        <f>IF('Crisis Indicator Data'!#REF!="No Data",1,IF(#REF!&lt;&gt;"",1,0))</f>
        <v>#REF!</v>
      </c>
      <c r="W89" s="213" t="e">
        <f>IF('Crisis Indicator Data'!#REF!="No Data",1,IF(#REF!&lt;&gt;"",1,0))</f>
        <v>#REF!</v>
      </c>
      <c r="X89" s="213" t="e">
        <f>IF('Crisis Indicator Data'!#REF!="No Data",1,IF(#REF!&lt;&gt;"",1,0))</f>
        <v>#REF!</v>
      </c>
      <c r="Y89" s="213" t="e">
        <f>IF('Crisis Indicator Data'!#REF!="No Data",1,IF(#REF!&lt;&gt;"",1,0))</f>
        <v>#REF!</v>
      </c>
      <c r="Z89" s="213" t="e">
        <f>IF('Crisis Indicator Data'!#REF!="No Data",1,IF(#REF!&lt;&gt;"",1,0))</f>
        <v>#REF!</v>
      </c>
      <c r="AA89" s="213" t="e">
        <f>IF('Crisis Indicator Data'!#REF!="No Data",1,IF(#REF!&lt;&gt;"",1,0))</f>
        <v>#REF!</v>
      </c>
      <c r="AB89" s="213" t="e">
        <f>IF('Crisis Indicator Data'!#REF!="No Data",1,IF(#REF!&lt;&gt;"",1,0))</f>
        <v>#REF!</v>
      </c>
      <c r="AC89" s="213" t="e">
        <f>IF('Crisis Indicator Data'!#REF!="No Data",1,IF(#REF!&lt;&gt;"",1,0))</f>
        <v>#REF!</v>
      </c>
      <c r="AD89" s="213" t="e">
        <f>IF('Crisis Indicator Data'!#REF!="No Data",1,IF(#REF!&lt;&gt;"",1,0))</f>
        <v>#REF!</v>
      </c>
      <c r="AE89" s="213" t="e">
        <f>IF('Crisis Indicator Data'!#REF!="No Data",1,IF(#REF!&lt;&gt;"",1,0))</f>
        <v>#REF!</v>
      </c>
      <c r="AF89" s="213" t="e">
        <f>IF('Crisis Indicator Data'!#REF!="No Data",1,IF(#REF!&lt;&gt;"",1,0))</f>
        <v>#REF!</v>
      </c>
      <c r="AG89" s="213" t="e">
        <f>IF('Crisis Indicator Data'!#REF!="No Data",1,IF(#REF!&lt;&gt;"",1,0))</f>
        <v>#REF!</v>
      </c>
      <c r="AH89" s="213" t="e">
        <f>IF('Crisis Indicator Data'!#REF!="No Data",1,IF(#REF!&lt;&gt;"",1,0))</f>
        <v>#REF!</v>
      </c>
      <c r="AI89" s="213" t="e">
        <f>IF('Crisis Indicator Data'!#REF!="No Data",1,IF(#REF!&lt;&gt;"",1,0))</f>
        <v>#REF!</v>
      </c>
      <c r="AJ89" s="213" t="e">
        <f>IF('Crisis Indicator Data'!#REF!="No Data",1,IF(#REF!&lt;&gt;"",1,0))</f>
        <v>#REF!</v>
      </c>
      <c r="AK89" s="213" t="e">
        <f>IF('Crisis Indicator Data'!#REF!="No Data",1,IF(#REF!&lt;&gt;"",1,0))</f>
        <v>#REF!</v>
      </c>
      <c r="AL89" s="213" t="e">
        <f>IF('Crisis Indicator Data'!#REF!="No Data",1,IF(#REF!&lt;&gt;"",1,0))</f>
        <v>#REF!</v>
      </c>
      <c r="AM89" s="213" t="e">
        <f>IF('Crisis Indicator Data'!#REF!="No Data",1,IF(#REF!&lt;&gt;"",1,0))</f>
        <v>#REF!</v>
      </c>
      <c r="AN89" s="213" t="e">
        <f>IF('Crisis Indicator Data'!#REF!="No Data",1,IF(#REF!&lt;&gt;"",1,0))</f>
        <v>#REF!</v>
      </c>
      <c r="AO89" s="213" t="e">
        <f>IF('Crisis Indicator Data'!#REF!="No Data",1,IF(#REF!&lt;&gt;"",1,0))</f>
        <v>#REF!</v>
      </c>
      <c r="AP89" s="213" t="e">
        <f>IF('Crisis Indicator Data'!#REF!="No Data",1,IF(#REF!&lt;&gt;"",1,0))</f>
        <v>#REF!</v>
      </c>
      <c r="AQ89" s="213" t="e">
        <f>IF('Crisis Indicator Data'!#REF!="No Data",1,IF(#REF!&lt;&gt;"",1,0))</f>
        <v>#REF!</v>
      </c>
      <c r="AR89" s="213" t="e">
        <f>IF('Crisis Indicator Data'!#REF!="No Data",1,IF(#REF!&lt;&gt;"",1,0))</f>
        <v>#REF!</v>
      </c>
      <c r="AS89" s="213" t="e">
        <f>IF('Crisis Indicator Data'!#REF!="No Data",1,IF(#REF!&lt;&gt;"",1,0))</f>
        <v>#REF!</v>
      </c>
      <c r="AT89" s="213" t="e">
        <f>IF('Crisis Indicator Data'!#REF!="No Data",1,IF(#REF!&lt;&gt;"",1,0))</f>
        <v>#REF!</v>
      </c>
      <c r="AU89" s="213" t="e">
        <f>IF('Crisis Indicator Data'!#REF!="No Data",1,IF(#REF!&lt;&gt;"",1,0))</f>
        <v>#REF!</v>
      </c>
      <c r="AV89" s="213" t="e">
        <f>IF('Crisis Indicator Data'!#REF!="No Data",1,IF(#REF!&lt;&gt;"",1,0))</f>
        <v>#REF!</v>
      </c>
      <c r="AW89" s="213" t="e">
        <f>IF('Crisis Indicator Data'!#REF!="No Data",1,IF(#REF!&lt;&gt;"",1,0))</f>
        <v>#REF!</v>
      </c>
      <c r="AX89" s="213" t="e">
        <f>IF('Crisis Indicator Data'!#REF!="No Data",1,IF(#REF!&lt;&gt;"",1,0))</f>
        <v>#REF!</v>
      </c>
      <c r="AY89" s="213" t="e">
        <f>IF('Crisis Indicator Data'!#REF!="No Data",1,IF(#REF!&lt;&gt;"",1,0))</f>
        <v>#REF!</v>
      </c>
      <c r="AZ89" s="213" t="e">
        <f>IF('Crisis Indicator Data'!#REF!="No Data",1,IF(#REF!&lt;&gt;"",1,0))</f>
        <v>#REF!</v>
      </c>
      <c r="BA89" t="e">
        <f t="shared" si="4"/>
        <v>#REF!</v>
      </c>
      <c r="BB89" s="22" t="e">
        <f t="shared" si="5"/>
        <v>#REF!</v>
      </c>
    </row>
    <row r="90" spans="1:54" x14ac:dyDescent="0.35">
      <c r="A90" t="s">
        <v>8371</v>
      </c>
      <c r="B90" s="213" t="e">
        <f>IF('Crisis Indicator Data'!#REF!="No Data",1,IF(#REF!&lt;&gt;"",1,0))</f>
        <v>#REF!</v>
      </c>
      <c r="C90" s="213" t="e">
        <f>IF('Crisis Indicator Data'!#REF!="No Data",1,IF(#REF!&lt;&gt;"",1,0))</f>
        <v>#REF!</v>
      </c>
      <c r="D90" s="213" t="e">
        <f>IF('Crisis Indicator Data'!#REF!="No Data",1,IF(#REF!&lt;&gt;"",1,0))</f>
        <v>#REF!</v>
      </c>
      <c r="E90" s="213" t="e">
        <f>IF('Crisis Indicator Data'!#REF!="No Data",1,IF(#REF!&lt;&gt;"",1,0))</f>
        <v>#REF!</v>
      </c>
      <c r="F90" s="213" t="e">
        <f>IF('Crisis Indicator Data'!#REF!="No Data",1,IF(#REF!&lt;&gt;"",1,0))</f>
        <v>#REF!</v>
      </c>
      <c r="G90" s="213" t="e">
        <f>IF('Crisis Indicator Data'!#REF!="No Data",1,IF(#REF!&lt;&gt;"",1,0))</f>
        <v>#REF!</v>
      </c>
      <c r="H90" s="213" t="e">
        <f>IF('Crisis Indicator Data'!#REF!="No Data",1,IF(#REF!&lt;&gt;"",1,0))</f>
        <v>#REF!</v>
      </c>
      <c r="I90" s="213" t="e">
        <f>IF('Crisis Indicator Data'!#REF!="No Data",1,IF(#REF!&lt;&gt;"",1,0))</f>
        <v>#REF!</v>
      </c>
      <c r="J90" s="213" t="e">
        <f>IF('Crisis Indicator Data'!#REF!="No Data",1,IF(#REF!&lt;&gt;"",1,0))</f>
        <v>#REF!</v>
      </c>
      <c r="K90" s="213" t="e">
        <f>IF('Crisis Indicator Data'!#REF!="No Data",1,IF(#REF!&lt;&gt;"",1,0))</f>
        <v>#REF!</v>
      </c>
      <c r="L90" s="213" t="e">
        <f>IF('Crisis Indicator Data'!#REF!="No Data",1,IF(#REF!&lt;&gt;"",1,0))</f>
        <v>#REF!</v>
      </c>
      <c r="M90" s="213" t="e">
        <f>IF('Crisis Indicator Data'!#REF!="No Data",1,IF(#REF!&lt;&gt;"",1,0))</f>
        <v>#REF!</v>
      </c>
      <c r="N90" s="213" t="e">
        <f>IF('Crisis Indicator Data'!#REF!="No Data",1,IF(#REF!&lt;&gt;"",1,0))</f>
        <v>#REF!</v>
      </c>
      <c r="O90" s="213" t="e">
        <f>IF('Crisis Indicator Data'!#REF!="No Data",1,IF(#REF!&lt;&gt;"",1,0))</f>
        <v>#REF!</v>
      </c>
      <c r="P90" s="213" t="e">
        <f>IF('Crisis Indicator Data'!#REF!="No Data",1,IF(#REF!&lt;&gt;"",1,0))</f>
        <v>#REF!</v>
      </c>
      <c r="Q90" s="213" t="e">
        <f>IF('Crisis Indicator Data'!#REF!="No Data",1,IF(#REF!&lt;&gt;"",1,0))</f>
        <v>#REF!</v>
      </c>
      <c r="R90" s="213" t="e">
        <f>IF('Crisis Indicator Data'!#REF!="No Data",1,IF(#REF!&lt;&gt;"",1,0))</f>
        <v>#REF!</v>
      </c>
      <c r="S90" s="213" t="e">
        <f>IF('Crisis Indicator Data'!#REF!="No Data",1,IF(#REF!&lt;&gt;"",1,0))</f>
        <v>#REF!</v>
      </c>
      <c r="T90" s="213" t="e">
        <f>IF('Crisis Indicator Data'!#REF!="No Data",1,IF(#REF!&lt;&gt;"",1,0))</f>
        <v>#REF!</v>
      </c>
      <c r="U90" s="213" t="e">
        <f>IF('Crisis Indicator Data'!#REF!="No Data",1,IF(#REF!&lt;&gt;"",1,0))</f>
        <v>#REF!</v>
      </c>
      <c r="V90" s="213" t="e">
        <f>IF('Crisis Indicator Data'!#REF!="No Data",1,IF(#REF!&lt;&gt;"",1,0))</f>
        <v>#REF!</v>
      </c>
      <c r="W90" s="213" t="e">
        <f>IF('Crisis Indicator Data'!#REF!="No Data",1,IF(#REF!&lt;&gt;"",1,0))</f>
        <v>#REF!</v>
      </c>
      <c r="X90" s="213" t="e">
        <f>IF('Crisis Indicator Data'!#REF!="No Data",1,IF(#REF!&lt;&gt;"",1,0))</f>
        <v>#REF!</v>
      </c>
      <c r="Y90" s="213" t="e">
        <f>IF('Crisis Indicator Data'!#REF!="No Data",1,IF(#REF!&lt;&gt;"",1,0))</f>
        <v>#REF!</v>
      </c>
      <c r="Z90" s="213" t="e">
        <f>IF('Crisis Indicator Data'!#REF!="No Data",1,IF(#REF!&lt;&gt;"",1,0))</f>
        <v>#REF!</v>
      </c>
      <c r="AA90" s="213" t="e">
        <f>IF('Crisis Indicator Data'!#REF!="No Data",1,IF(#REF!&lt;&gt;"",1,0))</f>
        <v>#REF!</v>
      </c>
      <c r="AB90" s="213" t="e">
        <f>IF('Crisis Indicator Data'!#REF!="No Data",1,IF(#REF!&lt;&gt;"",1,0))</f>
        <v>#REF!</v>
      </c>
      <c r="AC90" s="213" t="e">
        <f>IF('Crisis Indicator Data'!#REF!="No Data",1,IF(#REF!&lt;&gt;"",1,0))</f>
        <v>#REF!</v>
      </c>
      <c r="AD90" s="213" t="e">
        <f>IF('Crisis Indicator Data'!#REF!="No Data",1,IF(#REF!&lt;&gt;"",1,0))</f>
        <v>#REF!</v>
      </c>
      <c r="AE90" s="213" t="e">
        <f>IF('Crisis Indicator Data'!#REF!="No Data",1,IF(#REF!&lt;&gt;"",1,0))</f>
        <v>#REF!</v>
      </c>
      <c r="AF90" s="213" t="e">
        <f>IF('Crisis Indicator Data'!#REF!="No Data",1,IF(#REF!&lt;&gt;"",1,0))</f>
        <v>#REF!</v>
      </c>
      <c r="AG90" s="213" t="e">
        <f>IF('Crisis Indicator Data'!#REF!="No Data",1,IF(#REF!&lt;&gt;"",1,0))</f>
        <v>#REF!</v>
      </c>
      <c r="AH90" s="213" t="e">
        <f>IF('Crisis Indicator Data'!#REF!="No Data",1,IF(#REF!&lt;&gt;"",1,0))</f>
        <v>#REF!</v>
      </c>
      <c r="AI90" s="213" t="e">
        <f>IF('Crisis Indicator Data'!#REF!="No Data",1,IF(#REF!&lt;&gt;"",1,0))</f>
        <v>#REF!</v>
      </c>
      <c r="AJ90" s="213" t="e">
        <f>IF('Crisis Indicator Data'!#REF!="No Data",1,IF(#REF!&lt;&gt;"",1,0))</f>
        <v>#REF!</v>
      </c>
      <c r="AK90" s="213" t="e">
        <f>IF('Crisis Indicator Data'!#REF!="No Data",1,IF(#REF!&lt;&gt;"",1,0))</f>
        <v>#REF!</v>
      </c>
      <c r="AL90" s="213" t="e">
        <f>IF('Crisis Indicator Data'!#REF!="No Data",1,IF(#REF!&lt;&gt;"",1,0))</f>
        <v>#REF!</v>
      </c>
      <c r="AM90" s="213" t="e">
        <f>IF('Crisis Indicator Data'!#REF!="No Data",1,IF(#REF!&lt;&gt;"",1,0))</f>
        <v>#REF!</v>
      </c>
      <c r="AN90" s="213" t="e">
        <f>IF('Crisis Indicator Data'!#REF!="No Data",1,IF(#REF!&lt;&gt;"",1,0))</f>
        <v>#REF!</v>
      </c>
      <c r="AO90" s="213" t="e">
        <f>IF('Crisis Indicator Data'!#REF!="No Data",1,IF(#REF!&lt;&gt;"",1,0))</f>
        <v>#REF!</v>
      </c>
      <c r="AP90" s="213" t="e">
        <f>IF('Crisis Indicator Data'!#REF!="No Data",1,IF(#REF!&lt;&gt;"",1,0))</f>
        <v>#REF!</v>
      </c>
      <c r="AQ90" s="213" t="e">
        <f>IF('Crisis Indicator Data'!#REF!="No Data",1,IF(#REF!&lt;&gt;"",1,0))</f>
        <v>#REF!</v>
      </c>
      <c r="AR90" s="213" t="e">
        <f>IF('Crisis Indicator Data'!#REF!="No Data",1,IF(#REF!&lt;&gt;"",1,0))</f>
        <v>#REF!</v>
      </c>
      <c r="AS90" s="213" t="e">
        <f>IF('Crisis Indicator Data'!#REF!="No Data",1,IF(#REF!&lt;&gt;"",1,0))</f>
        <v>#REF!</v>
      </c>
      <c r="AT90" s="213" t="e">
        <f>IF('Crisis Indicator Data'!#REF!="No Data",1,IF(#REF!&lt;&gt;"",1,0))</f>
        <v>#REF!</v>
      </c>
      <c r="AU90" s="213" t="e">
        <f>IF('Crisis Indicator Data'!#REF!="No Data",1,IF(#REF!&lt;&gt;"",1,0))</f>
        <v>#REF!</v>
      </c>
      <c r="AV90" s="213" t="e">
        <f>IF('Crisis Indicator Data'!#REF!="No Data",1,IF(#REF!&lt;&gt;"",1,0))</f>
        <v>#REF!</v>
      </c>
      <c r="AW90" s="213" t="e">
        <f>IF('Crisis Indicator Data'!#REF!="No Data",1,IF(#REF!&lt;&gt;"",1,0))</f>
        <v>#REF!</v>
      </c>
      <c r="AX90" s="213" t="e">
        <f>IF('Crisis Indicator Data'!#REF!="No Data",1,IF(#REF!&lt;&gt;"",1,0))</f>
        <v>#REF!</v>
      </c>
      <c r="AY90" s="213" t="e">
        <f>IF('Crisis Indicator Data'!#REF!="No Data",1,IF(#REF!&lt;&gt;"",1,0))</f>
        <v>#REF!</v>
      </c>
      <c r="AZ90" s="213" t="e">
        <f>IF('Crisis Indicator Data'!#REF!="No Data",1,IF(#REF!&lt;&gt;"",1,0))</f>
        <v>#REF!</v>
      </c>
      <c r="BA90" t="e">
        <f t="shared" si="4"/>
        <v>#REF!</v>
      </c>
      <c r="BB90" s="22" t="e">
        <f t="shared" si="5"/>
        <v>#REF!</v>
      </c>
    </row>
    <row r="91" spans="1:54" x14ac:dyDescent="0.35">
      <c r="A91" t="s">
        <v>8373</v>
      </c>
      <c r="B91" s="213" t="e">
        <f>IF('Crisis Indicator Data'!#REF!="No Data",1,IF(#REF!&lt;&gt;"",1,0))</f>
        <v>#REF!</v>
      </c>
      <c r="C91" s="213" t="e">
        <f>IF('Crisis Indicator Data'!#REF!="No Data",1,IF(#REF!&lt;&gt;"",1,0))</f>
        <v>#REF!</v>
      </c>
      <c r="D91" s="213" t="e">
        <f>IF('Crisis Indicator Data'!#REF!="No Data",1,IF(#REF!&lt;&gt;"",1,0))</f>
        <v>#REF!</v>
      </c>
      <c r="E91" s="213" t="e">
        <f>IF('Crisis Indicator Data'!#REF!="No Data",1,IF(#REF!&lt;&gt;"",1,0))</f>
        <v>#REF!</v>
      </c>
      <c r="F91" s="213" t="e">
        <f>IF('Crisis Indicator Data'!#REF!="No Data",1,IF(#REF!&lt;&gt;"",1,0))</f>
        <v>#REF!</v>
      </c>
      <c r="G91" s="213" t="e">
        <f>IF('Crisis Indicator Data'!#REF!="No Data",1,IF(#REF!&lt;&gt;"",1,0))</f>
        <v>#REF!</v>
      </c>
      <c r="H91" s="213" t="e">
        <f>IF('Crisis Indicator Data'!#REF!="No Data",1,IF(#REF!&lt;&gt;"",1,0))</f>
        <v>#REF!</v>
      </c>
      <c r="I91" s="213" t="e">
        <f>IF('Crisis Indicator Data'!#REF!="No Data",1,IF(#REF!&lt;&gt;"",1,0))</f>
        <v>#REF!</v>
      </c>
      <c r="J91" s="213" t="e">
        <f>IF('Crisis Indicator Data'!#REF!="No Data",1,IF(#REF!&lt;&gt;"",1,0))</f>
        <v>#REF!</v>
      </c>
      <c r="K91" s="213" t="e">
        <f>IF('Crisis Indicator Data'!#REF!="No Data",1,IF(#REF!&lt;&gt;"",1,0))</f>
        <v>#REF!</v>
      </c>
      <c r="L91" s="213" t="e">
        <f>IF('Crisis Indicator Data'!#REF!="No Data",1,IF(#REF!&lt;&gt;"",1,0))</f>
        <v>#REF!</v>
      </c>
      <c r="M91" s="213" t="e">
        <f>IF('Crisis Indicator Data'!#REF!="No Data",1,IF(#REF!&lt;&gt;"",1,0))</f>
        <v>#REF!</v>
      </c>
      <c r="N91" s="213" t="e">
        <f>IF('Crisis Indicator Data'!#REF!="No Data",1,IF(#REF!&lt;&gt;"",1,0))</f>
        <v>#REF!</v>
      </c>
      <c r="O91" s="213" t="e">
        <f>IF('Crisis Indicator Data'!#REF!="No Data",1,IF(#REF!&lt;&gt;"",1,0))</f>
        <v>#REF!</v>
      </c>
      <c r="P91" s="213" t="e">
        <f>IF('Crisis Indicator Data'!#REF!="No Data",1,IF(#REF!&lt;&gt;"",1,0))</f>
        <v>#REF!</v>
      </c>
      <c r="Q91" s="213" t="e">
        <f>IF('Crisis Indicator Data'!#REF!="No Data",1,IF(#REF!&lt;&gt;"",1,0))</f>
        <v>#REF!</v>
      </c>
      <c r="R91" s="213" t="e">
        <f>IF('Crisis Indicator Data'!#REF!="No Data",1,IF(#REF!&lt;&gt;"",1,0))</f>
        <v>#REF!</v>
      </c>
      <c r="S91" s="213" t="e">
        <f>IF('Crisis Indicator Data'!#REF!="No Data",1,IF(#REF!&lt;&gt;"",1,0))</f>
        <v>#REF!</v>
      </c>
      <c r="T91" s="213" t="e">
        <f>IF('Crisis Indicator Data'!#REF!="No Data",1,IF(#REF!&lt;&gt;"",1,0))</f>
        <v>#REF!</v>
      </c>
      <c r="U91" s="213" t="e">
        <f>IF('Crisis Indicator Data'!#REF!="No Data",1,IF(#REF!&lt;&gt;"",1,0))</f>
        <v>#REF!</v>
      </c>
      <c r="V91" s="213" t="e">
        <f>IF('Crisis Indicator Data'!#REF!="No Data",1,IF(#REF!&lt;&gt;"",1,0))</f>
        <v>#REF!</v>
      </c>
      <c r="W91" s="213" t="e">
        <f>IF('Crisis Indicator Data'!#REF!="No Data",1,IF(#REF!&lt;&gt;"",1,0))</f>
        <v>#REF!</v>
      </c>
      <c r="X91" s="213" t="e">
        <f>IF('Crisis Indicator Data'!#REF!="No Data",1,IF(#REF!&lt;&gt;"",1,0))</f>
        <v>#REF!</v>
      </c>
      <c r="Y91" s="213" t="e">
        <f>IF('Crisis Indicator Data'!#REF!="No Data",1,IF(#REF!&lt;&gt;"",1,0))</f>
        <v>#REF!</v>
      </c>
      <c r="Z91" s="213" t="e">
        <f>IF('Crisis Indicator Data'!#REF!="No Data",1,IF(#REF!&lt;&gt;"",1,0))</f>
        <v>#REF!</v>
      </c>
      <c r="AA91" s="213" t="e">
        <f>IF('Crisis Indicator Data'!#REF!="No Data",1,IF(#REF!&lt;&gt;"",1,0))</f>
        <v>#REF!</v>
      </c>
      <c r="AB91" s="213" t="e">
        <f>IF('Crisis Indicator Data'!#REF!="No Data",1,IF(#REF!&lt;&gt;"",1,0))</f>
        <v>#REF!</v>
      </c>
      <c r="AC91" s="213" t="e">
        <f>IF('Crisis Indicator Data'!#REF!="No Data",1,IF(#REF!&lt;&gt;"",1,0))</f>
        <v>#REF!</v>
      </c>
      <c r="AD91" s="213" t="e">
        <f>IF('Crisis Indicator Data'!#REF!="No Data",1,IF(#REF!&lt;&gt;"",1,0))</f>
        <v>#REF!</v>
      </c>
      <c r="AE91" s="213" t="e">
        <f>IF('Crisis Indicator Data'!#REF!="No Data",1,IF(#REF!&lt;&gt;"",1,0))</f>
        <v>#REF!</v>
      </c>
      <c r="AF91" s="213" t="e">
        <f>IF('Crisis Indicator Data'!#REF!="No Data",1,IF(#REF!&lt;&gt;"",1,0))</f>
        <v>#REF!</v>
      </c>
      <c r="AG91" s="213" t="e">
        <f>IF('Crisis Indicator Data'!#REF!="No Data",1,IF(#REF!&lt;&gt;"",1,0))</f>
        <v>#REF!</v>
      </c>
      <c r="AH91" s="213" t="e">
        <f>IF('Crisis Indicator Data'!#REF!="No Data",1,IF(#REF!&lt;&gt;"",1,0))</f>
        <v>#REF!</v>
      </c>
      <c r="AI91" s="213" t="e">
        <f>IF('Crisis Indicator Data'!#REF!="No Data",1,IF(#REF!&lt;&gt;"",1,0))</f>
        <v>#REF!</v>
      </c>
      <c r="AJ91" s="213" t="e">
        <f>IF('Crisis Indicator Data'!#REF!="No Data",1,IF(#REF!&lt;&gt;"",1,0))</f>
        <v>#REF!</v>
      </c>
      <c r="AK91" s="213" t="e">
        <f>IF('Crisis Indicator Data'!#REF!="No Data",1,IF(#REF!&lt;&gt;"",1,0))</f>
        <v>#REF!</v>
      </c>
      <c r="AL91" s="213" t="e">
        <f>IF('Crisis Indicator Data'!#REF!="No Data",1,IF(#REF!&lt;&gt;"",1,0))</f>
        <v>#REF!</v>
      </c>
      <c r="AM91" s="213" t="e">
        <f>IF('Crisis Indicator Data'!#REF!="No Data",1,IF(#REF!&lt;&gt;"",1,0))</f>
        <v>#REF!</v>
      </c>
      <c r="AN91" s="213" t="e">
        <f>IF('Crisis Indicator Data'!#REF!="No Data",1,IF(#REF!&lt;&gt;"",1,0))</f>
        <v>#REF!</v>
      </c>
      <c r="AO91" s="213" t="e">
        <f>IF('Crisis Indicator Data'!#REF!="No Data",1,IF(#REF!&lt;&gt;"",1,0))</f>
        <v>#REF!</v>
      </c>
      <c r="AP91" s="213" t="e">
        <f>IF('Crisis Indicator Data'!#REF!="No Data",1,IF(#REF!&lt;&gt;"",1,0))</f>
        <v>#REF!</v>
      </c>
      <c r="AQ91" s="213" t="e">
        <f>IF('Crisis Indicator Data'!#REF!="No Data",1,IF(#REF!&lt;&gt;"",1,0))</f>
        <v>#REF!</v>
      </c>
      <c r="AR91" s="213" t="e">
        <f>IF('Crisis Indicator Data'!#REF!="No Data",1,IF(#REF!&lt;&gt;"",1,0))</f>
        <v>#REF!</v>
      </c>
      <c r="AS91" s="213" t="e">
        <f>IF('Crisis Indicator Data'!#REF!="No Data",1,IF(#REF!&lt;&gt;"",1,0))</f>
        <v>#REF!</v>
      </c>
      <c r="AT91" s="213" t="e">
        <f>IF('Crisis Indicator Data'!#REF!="No Data",1,IF(#REF!&lt;&gt;"",1,0))</f>
        <v>#REF!</v>
      </c>
      <c r="AU91" s="213" t="e">
        <f>IF('Crisis Indicator Data'!#REF!="No Data",1,IF(#REF!&lt;&gt;"",1,0))</f>
        <v>#REF!</v>
      </c>
      <c r="AV91" s="213" t="e">
        <f>IF('Crisis Indicator Data'!#REF!="No Data",1,IF(#REF!&lt;&gt;"",1,0))</f>
        <v>#REF!</v>
      </c>
      <c r="AW91" s="213" t="e">
        <f>IF('Crisis Indicator Data'!#REF!="No Data",1,IF(#REF!&lt;&gt;"",1,0))</f>
        <v>#REF!</v>
      </c>
      <c r="AX91" s="213" t="e">
        <f>IF('Crisis Indicator Data'!#REF!="No Data",1,IF(#REF!&lt;&gt;"",1,0))</f>
        <v>#REF!</v>
      </c>
      <c r="AY91" s="213" t="e">
        <f>IF('Crisis Indicator Data'!#REF!="No Data",1,IF(#REF!&lt;&gt;"",1,0))</f>
        <v>#REF!</v>
      </c>
      <c r="AZ91" s="213" t="e">
        <f>IF('Crisis Indicator Data'!#REF!="No Data",1,IF(#REF!&lt;&gt;"",1,0))</f>
        <v>#REF!</v>
      </c>
      <c r="BA91" t="e">
        <f t="shared" si="4"/>
        <v>#REF!</v>
      </c>
      <c r="BB91" s="22" t="e">
        <f t="shared" si="5"/>
        <v>#REF!</v>
      </c>
    </row>
    <row r="92" spans="1:54" x14ac:dyDescent="0.35">
      <c r="A92" t="s">
        <v>8363</v>
      </c>
      <c r="B92" s="213" t="e">
        <f>IF('Crisis Indicator Data'!#REF!="No Data",1,IF(#REF!&lt;&gt;"",1,0))</f>
        <v>#REF!</v>
      </c>
      <c r="C92" s="213" t="e">
        <f>IF('Crisis Indicator Data'!#REF!="No Data",1,IF(#REF!&lt;&gt;"",1,0))</f>
        <v>#REF!</v>
      </c>
      <c r="D92" s="213" t="e">
        <f>IF('Crisis Indicator Data'!#REF!="No Data",1,IF(#REF!&lt;&gt;"",1,0))</f>
        <v>#REF!</v>
      </c>
      <c r="E92" s="213" t="e">
        <f>IF('Crisis Indicator Data'!#REF!="No Data",1,IF(#REF!&lt;&gt;"",1,0))</f>
        <v>#REF!</v>
      </c>
      <c r="F92" s="213" t="e">
        <f>IF('Crisis Indicator Data'!#REF!="No Data",1,IF(#REF!&lt;&gt;"",1,0))</f>
        <v>#REF!</v>
      </c>
      <c r="G92" s="213" t="e">
        <f>IF('Crisis Indicator Data'!#REF!="No Data",1,IF(#REF!&lt;&gt;"",1,0))</f>
        <v>#REF!</v>
      </c>
      <c r="H92" s="213" t="e">
        <f>IF('Crisis Indicator Data'!#REF!="No Data",1,IF(#REF!&lt;&gt;"",1,0))</f>
        <v>#REF!</v>
      </c>
      <c r="I92" s="213" t="e">
        <f>IF('Crisis Indicator Data'!#REF!="No Data",1,IF(#REF!&lt;&gt;"",1,0))</f>
        <v>#REF!</v>
      </c>
      <c r="J92" s="213" t="e">
        <f>IF('Crisis Indicator Data'!#REF!="No Data",1,IF(#REF!&lt;&gt;"",1,0))</f>
        <v>#REF!</v>
      </c>
      <c r="K92" s="213" t="e">
        <f>IF('Crisis Indicator Data'!#REF!="No Data",1,IF(#REF!&lt;&gt;"",1,0))</f>
        <v>#REF!</v>
      </c>
      <c r="L92" s="213" t="e">
        <f>IF('Crisis Indicator Data'!#REF!="No Data",1,IF(#REF!&lt;&gt;"",1,0))</f>
        <v>#REF!</v>
      </c>
      <c r="M92" s="213" t="e">
        <f>IF('Crisis Indicator Data'!#REF!="No Data",1,IF(#REF!&lt;&gt;"",1,0))</f>
        <v>#REF!</v>
      </c>
      <c r="N92" s="213" t="e">
        <f>IF('Crisis Indicator Data'!#REF!="No Data",1,IF(#REF!&lt;&gt;"",1,0))</f>
        <v>#REF!</v>
      </c>
      <c r="O92" s="213" t="e">
        <f>IF('Crisis Indicator Data'!#REF!="No Data",1,IF(#REF!&lt;&gt;"",1,0))</f>
        <v>#REF!</v>
      </c>
      <c r="P92" s="213" t="e">
        <f>IF('Crisis Indicator Data'!#REF!="No Data",1,IF(#REF!&lt;&gt;"",1,0))</f>
        <v>#REF!</v>
      </c>
      <c r="Q92" s="213" t="e">
        <f>IF('Crisis Indicator Data'!#REF!="No Data",1,IF(#REF!&lt;&gt;"",1,0))</f>
        <v>#REF!</v>
      </c>
      <c r="R92" s="213" t="e">
        <f>IF('Crisis Indicator Data'!#REF!="No Data",1,IF(#REF!&lt;&gt;"",1,0))</f>
        <v>#REF!</v>
      </c>
      <c r="S92" s="213" t="e">
        <f>IF('Crisis Indicator Data'!#REF!="No Data",1,IF(#REF!&lt;&gt;"",1,0))</f>
        <v>#REF!</v>
      </c>
      <c r="T92" s="213" t="e">
        <f>IF('Crisis Indicator Data'!#REF!="No Data",1,IF(#REF!&lt;&gt;"",1,0))</f>
        <v>#REF!</v>
      </c>
      <c r="U92" s="213" t="e">
        <f>IF('Crisis Indicator Data'!#REF!="No Data",1,IF(#REF!&lt;&gt;"",1,0))</f>
        <v>#REF!</v>
      </c>
      <c r="V92" s="213" t="e">
        <f>IF('Crisis Indicator Data'!#REF!="No Data",1,IF(#REF!&lt;&gt;"",1,0))</f>
        <v>#REF!</v>
      </c>
      <c r="W92" s="213" t="e">
        <f>IF('Crisis Indicator Data'!#REF!="No Data",1,IF(#REF!&lt;&gt;"",1,0))</f>
        <v>#REF!</v>
      </c>
      <c r="X92" s="213" t="e">
        <f>IF('Crisis Indicator Data'!#REF!="No Data",1,IF(#REF!&lt;&gt;"",1,0))</f>
        <v>#REF!</v>
      </c>
      <c r="Y92" s="213" t="e">
        <f>IF('Crisis Indicator Data'!#REF!="No Data",1,IF(#REF!&lt;&gt;"",1,0))</f>
        <v>#REF!</v>
      </c>
      <c r="Z92" s="213" t="e">
        <f>IF('Crisis Indicator Data'!#REF!="No Data",1,IF(#REF!&lt;&gt;"",1,0))</f>
        <v>#REF!</v>
      </c>
      <c r="AA92" s="213" t="e">
        <f>IF('Crisis Indicator Data'!#REF!="No Data",1,IF(#REF!&lt;&gt;"",1,0))</f>
        <v>#REF!</v>
      </c>
      <c r="AB92" s="213" t="e">
        <f>IF('Crisis Indicator Data'!#REF!="No Data",1,IF(#REF!&lt;&gt;"",1,0))</f>
        <v>#REF!</v>
      </c>
      <c r="AC92" s="213" t="e">
        <f>IF('Crisis Indicator Data'!#REF!="No Data",1,IF(#REF!&lt;&gt;"",1,0))</f>
        <v>#REF!</v>
      </c>
      <c r="AD92" s="213" t="e">
        <f>IF('Crisis Indicator Data'!#REF!="No Data",1,IF(#REF!&lt;&gt;"",1,0))</f>
        <v>#REF!</v>
      </c>
      <c r="AE92" s="213" t="e">
        <f>IF('Crisis Indicator Data'!#REF!="No Data",1,IF(#REF!&lt;&gt;"",1,0))</f>
        <v>#REF!</v>
      </c>
      <c r="AF92" s="213" t="e">
        <f>IF('Crisis Indicator Data'!#REF!="No Data",1,IF(#REF!&lt;&gt;"",1,0))</f>
        <v>#REF!</v>
      </c>
      <c r="AG92" s="213" t="e">
        <f>IF('Crisis Indicator Data'!#REF!="No Data",1,IF(#REF!&lt;&gt;"",1,0))</f>
        <v>#REF!</v>
      </c>
      <c r="AH92" s="213" t="e">
        <f>IF('Crisis Indicator Data'!#REF!="No Data",1,IF(#REF!&lt;&gt;"",1,0))</f>
        <v>#REF!</v>
      </c>
      <c r="AI92" s="213" t="e">
        <f>IF('Crisis Indicator Data'!#REF!="No Data",1,IF(#REF!&lt;&gt;"",1,0))</f>
        <v>#REF!</v>
      </c>
      <c r="AJ92" s="213" t="e">
        <f>IF('Crisis Indicator Data'!#REF!="No Data",1,IF(#REF!&lt;&gt;"",1,0))</f>
        <v>#REF!</v>
      </c>
      <c r="AK92" s="213" t="e">
        <f>IF('Crisis Indicator Data'!#REF!="No Data",1,IF(#REF!&lt;&gt;"",1,0))</f>
        <v>#REF!</v>
      </c>
      <c r="AL92" s="213" t="e">
        <f>IF('Crisis Indicator Data'!#REF!="No Data",1,IF(#REF!&lt;&gt;"",1,0))</f>
        <v>#REF!</v>
      </c>
      <c r="AM92" s="213" t="e">
        <f>IF('Crisis Indicator Data'!#REF!="No Data",1,IF(#REF!&lt;&gt;"",1,0))</f>
        <v>#REF!</v>
      </c>
      <c r="AN92" s="213" t="e">
        <f>IF('Crisis Indicator Data'!#REF!="No Data",1,IF(#REF!&lt;&gt;"",1,0))</f>
        <v>#REF!</v>
      </c>
      <c r="AO92" s="213" t="e">
        <f>IF('Crisis Indicator Data'!#REF!="No Data",1,IF(#REF!&lt;&gt;"",1,0))</f>
        <v>#REF!</v>
      </c>
      <c r="AP92" s="213" t="e">
        <f>IF('Crisis Indicator Data'!#REF!="No Data",1,IF(#REF!&lt;&gt;"",1,0))</f>
        <v>#REF!</v>
      </c>
      <c r="AQ92" s="213" t="e">
        <f>IF('Crisis Indicator Data'!#REF!="No Data",1,IF(#REF!&lt;&gt;"",1,0))</f>
        <v>#REF!</v>
      </c>
      <c r="AR92" s="213" t="e">
        <f>IF('Crisis Indicator Data'!#REF!="No Data",1,IF(#REF!&lt;&gt;"",1,0))</f>
        <v>#REF!</v>
      </c>
      <c r="AS92" s="213" t="e">
        <f>IF('Crisis Indicator Data'!#REF!="No Data",1,IF(#REF!&lt;&gt;"",1,0))</f>
        <v>#REF!</v>
      </c>
      <c r="AT92" s="213" t="e">
        <f>IF('Crisis Indicator Data'!#REF!="No Data",1,IF(#REF!&lt;&gt;"",1,0))</f>
        <v>#REF!</v>
      </c>
      <c r="AU92" s="213" t="e">
        <f>IF('Crisis Indicator Data'!#REF!="No Data",1,IF(#REF!&lt;&gt;"",1,0))</f>
        <v>#REF!</v>
      </c>
      <c r="AV92" s="213" t="e">
        <f>IF('Crisis Indicator Data'!#REF!="No Data",1,IF(#REF!&lt;&gt;"",1,0))</f>
        <v>#REF!</v>
      </c>
      <c r="AW92" s="213" t="e">
        <f>IF('Crisis Indicator Data'!#REF!="No Data",1,IF(#REF!&lt;&gt;"",1,0))</f>
        <v>#REF!</v>
      </c>
      <c r="AX92" s="213" t="e">
        <f>IF('Crisis Indicator Data'!#REF!="No Data",1,IF(#REF!&lt;&gt;"",1,0))</f>
        <v>#REF!</v>
      </c>
      <c r="AY92" s="213" t="e">
        <f>IF('Crisis Indicator Data'!#REF!="No Data",1,IF(#REF!&lt;&gt;"",1,0))</f>
        <v>#REF!</v>
      </c>
      <c r="AZ92" s="213" t="e">
        <f>IF('Crisis Indicator Data'!#REF!="No Data",1,IF(#REF!&lt;&gt;"",1,0))</f>
        <v>#REF!</v>
      </c>
      <c r="BA92" t="e">
        <f t="shared" si="4"/>
        <v>#REF!</v>
      </c>
      <c r="BB92" s="22" t="e">
        <f t="shared" si="5"/>
        <v>#REF!</v>
      </c>
    </row>
    <row r="93" spans="1:54" x14ac:dyDescent="0.35">
      <c r="A93" t="s">
        <v>8375</v>
      </c>
      <c r="B93" s="213" t="e">
        <f>IF('Crisis Indicator Data'!#REF!="No Data",1,IF(#REF!&lt;&gt;"",1,0))</f>
        <v>#REF!</v>
      </c>
      <c r="C93" s="213" t="e">
        <f>IF('Crisis Indicator Data'!#REF!="No Data",1,IF(#REF!&lt;&gt;"",1,0))</f>
        <v>#REF!</v>
      </c>
      <c r="D93" s="213" t="e">
        <f>IF('Crisis Indicator Data'!#REF!="No Data",1,IF(#REF!&lt;&gt;"",1,0))</f>
        <v>#REF!</v>
      </c>
      <c r="E93" s="213" t="e">
        <f>IF('Crisis Indicator Data'!#REF!="No Data",1,IF(#REF!&lt;&gt;"",1,0))</f>
        <v>#REF!</v>
      </c>
      <c r="F93" s="213" t="e">
        <f>IF('Crisis Indicator Data'!#REF!="No Data",1,IF(#REF!&lt;&gt;"",1,0))</f>
        <v>#REF!</v>
      </c>
      <c r="G93" s="213" t="e">
        <f>IF('Crisis Indicator Data'!#REF!="No Data",1,IF(#REF!&lt;&gt;"",1,0))</f>
        <v>#REF!</v>
      </c>
      <c r="H93" s="213" t="e">
        <f>IF('Crisis Indicator Data'!#REF!="No Data",1,IF(#REF!&lt;&gt;"",1,0))</f>
        <v>#REF!</v>
      </c>
      <c r="I93" s="213" t="e">
        <f>IF('Crisis Indicator Data'!#REF!="No Data",1,IF(#REF!&lt;&gt;"",1,0))</f>
        <v>#REF!</v>
      </c>
      <c r="J93" s="213" t="e">
        <f>IF('Crisis Indicator Data'!#REF!="No Data",1,IF(#REF!&lt;&gt;"",1,0))</f>
        <v>#REF!</v>
      </c>
      <c r="K93" s="213" t="e">
        <f>IF('Crisis Indicator Data'!#REF!="No Data",1,IF(#REF!&lt;&gt;"",1,0))</f>
        <v>#REF!</v>
      </c>
      <c r="L93" s="213" t="e">
        <f>IF('Crisis Indicator Data'!#REF!="No Data",1,IF(#REF!&lt;&gt;"",1,0))</f>
        <v>#REF!</v>
      </c>
      <c r="M93" s="213" t="e">
        <f>IF('Crisis Indicator Data'!#REF!="No Data",1,IF(#REF!&lt;&gt;"",1,0))</f>
        <v>#REF!</v>
      </c>
      <c r="N93" s="213" t="e">
        <f>IF('Crisis Indicator Data'!#REF!="No Data",1,IF(#REF!&lt;&gt;"",1,0))</f>
        <v>#REF!</v>
      </c>
      <c r="O93" s="213" t="e">
        <f>IF('Crisis Indicator Data'!#REF!="No Data",1,IF(#REF!&lt;&gt;"",1,0))</f>
        <v>#REF!</v>
      </c>
      <c r="P93" s="213" t="e">
        <f>IF('Crisis Indicator Data'!#REF!="No Data",1,IF(#REF!&lt;&gt;"",1,0))</f>
        <v>#REF!</v>
      </c>
      <c r="Q93" s="213" t="e">
        <f>IF('Crisis Indicator Data'!#REF!="No Data",1,IF(#REF!&lt;&gt;"",1,0))</f>
        <v>#REF!</v>
      </c>
      <c r="R93" s="213" t="e">
        <f>IF('Crisis Indicator Data'!#REF!="No Data",1,IF(#REF!&lt;&gt;"",1,0))</f>
        <v>#REF!</v>
      </c>
      <c r="S93" s="213" t="e">
        <f>IF('Crisis Indicator Data'!#REF!="No Data",1,IF(#REF!&lt;&gt;"",1,0))</f>
        <v>#REF!</v>
      </c>
      <c r="T93" s="213" t="e">
        <f>IF('Crisis Indicator Data'!#REF!="No Data",1,IF(#REF!&lt;&gt;"",1,0))</f>
        <v>#REF!</v>
      </c>
      <c r="U93" s="213" t="e">
        <f>IF('Crisis Indicator Data'!#REF!="No Data",1,IF(#REF!&lt;&gt;"",1,0))</f>
        <v>#REF!</v>
      </c>
      <c r="V93" s="213" t="e">
        <f>IF('Crisis Indicator Data'!#REF!="No Data",1,IF(#REF!&lt;&gt;"",1,0))</f>
        <v>#REF!</v>
      </c>
      <c r="W93" s="213" t="e">
        <f>IF('Crisis Indicator Data'!#REF!="No Data",1,IF(#REF!&lt;&gt;"",1,0))</f>
        <v>#REF!</v>
      </c>
      <c r="X93" s="213" t="e">
        <f>IF('Crisis Indicator Data'!#REF!="No Data",1,IF(#REF!&lt;&gt;"",1,0))</f>
        <v>#REF!</v>
      </c>
      <c r="Y93" s="213" t="e">
        <f>IF('Crisis Indicator Data'!#REF!="No Data",1,IF(#REF!&lt;&gt;"",1,0))</f>
        <v>#REF!</v>
      </c>
      <c r="Z93" s="213" t="e">
        <f>IF('Crisis Indicator Data'!#REF!="No Data",1,IF(#REF!&lt;&gt;"",1,0))</f>
        <v>#REF!</v>
      </c>
      <c r="AA93" s="213" t="e">
        <f>IF('Crisis Indicator Data'!#REF!="No Data",1,IF(#REF!&lt;&gt;"",1,0))</f>
        <v>#REF!</v>
      </c>
      <c r="AB93" s="213" t="e">
        <f>IF('Crisis Indicator Data'!#REF!="No Data",1,IF(#REF!&lt;&gt;"",1,0))</f>
        <v>#REF!</v>
      </c>
      <c r="AC93" s="213" t="e">
        <f>IF('Crisis Indicator Data'!#REF!="No Data",1,IF(#REF!&lt;&gt;"",1,0))</f>
        <v>#REF!</v>
      </c>
      <c r="AD93" s="213" t="e">
        <f>IF('Crisis Indicator Data'!#REF!="No Data",1,IF(#REF!&lt;&gt;"",1,0))</f>
        <v>#REF!</v>
      </c>
      <c r="AE93" s="213" t="e">
        <f>IF('Crisis Indicator Data'!#REF!="No Data",1,IF(#REF!&lt;&gt;"",1,0))</f>
        <v>#REF!</v>
      </c>
      <c r="AF93" s="213" t="e">
        <f>IF('Crisis Indicator Data'!#REF!="No Data",1,IF(#REF!&lt;&gt;"",1,0))</f>
        <v>#REF!</v>
      </c>
      <c r="AG93" s="213" t="e">
        <f>IF('Crisis Indicator Data'!#REF!="No Data",1,IF(#REF!&lt;&gt;"",1,0))</f>
        <v>#REF!</v>
      </c>
      <c r="AH93" s="213" t="e">
        <f>IF('Crisis Indicator Data'!#REF!="No Data",1,IF(#REF!&lt;&gt;"",1,0))</f>
        <v>#REF!</v>
      </c>
      <c r="AI93" s="213" t="e">
        <f>IF('Crisis Indicator Data'!#REF!="No Data",1,IF(#REF!&lt;&gt;"",1,0))</f>
        <v>#REF!</v>
      </c>
      <c r="AJ93" s="213" t="e">
        <f>IF('Crisis Indicator Data'!#REF!="No Data",1,IF(#REF!&lt;&gt;"",1,0))</f>
        <v>#REF!</v>
      </c>
      <c r="AK93" s="213" t="e">
        <f>IF('Crisis Indicator Data'!#REF!="No Data",1,IF(#REF!&lt;&gt;"",1,0))</f>
        <v>#REF!</v>
      </c>
      <c r="AL93" s="213" t="e">
        <f>IF('Crisis Indicator Data'!#REF!="No Data",1,IF(#REF!&lt;&gt;"",1,0))</f>
        <v>#REF!</v>
      </c>
      <c r="AM93" s="213" t="e">
        <f>IF('Crisis Indicator Data'!#REF!="No Data",1,IF(#REF!&lt;&gt;"",1,0))</f>
        <v>#REF!</v>
      </c>
      <c r="AN93" s="213" t="e">
        <f>IF('Crisis Indicator Data'!#REF!="No Data",1,IF(#REF!&lt;&gt;"",1,0))</f>
        <v>#REF!</v>
      </c>
      <c r="AO93" s="213" t="e">
        <f>IF('Crisis Indicator Data'!#REF!="No Data",1,IF(#REF!&lt;&gt;"",1,0))</f>
        <v>#REF!</v>
      </c>
      <c r="AP93" s="213" t="e">
        <f>IF('Crisis Indicator Data'!#REF!="No Data",1,IF(#REF!&lt;&gt;"",1,0))</f>
        <v>#REF!</v>
      </c>
      <c r="AQ93" s="213" t="e">
        <f>IF('Crisis Indicator Data'!#REF!="No Data",1,IF(#REF!&lt;&gt;"",1,0))</f>
        <v>#REF!</v>
      </c>
      <c r="AR93" s="213" t="e">
        <f>IF('Crisis Indicator Data'!#REF!="No Data",1,IF(#REF!&lt;&gt;"",1,0))</f>
        <v>#REF!</v>
      </c>
      <c r="AS93" s="213" t="e">
        <f>IF('Crisis Indicator Data'!#REF!="No Data",1,IF(#REF!&lt;&gt;"",1,0))</f>
        <v>#REF!</v>
      </c>
      <c r="AT93" s="213" t="e">
        <f>IF('Crisis Indicator Data'!#REF!="No Data",1,IF(#REF!&lt;&gt;"",1,0))</f>
        <v>#REF!</v>
      </c>
      <c r="AU93" s="213" t="e">
        <f>IF('Crisis Indicator Data'!#REF!="No Data",1,IF(#REF!&lt;&gt;"",1,0))</f>
        <v>#REF!</v>
      </c>
      <c r="AV93" s="213" t="e">
        <f>IF('Crisis Indicator Data'!#REF!="No Data",1,IF(#REF!&lt;&gt;"",1,0))</f>
        <v>#REF!</v>
      </c>
      <c r="AW93" s="213" t="e">
        <f>IF('Crisis Indicator Data'!#REF!="No Data",1,IF(#REF!&lt;&gt;"",1,0))</f>
        <v>#REF!</v>
      </c>
      <c r="AX93" s="213" t="e">
        <f>IF('Crisis Indicator Data'!#REF!="No Data",1,IF(#REF!&lt;&gt;"",1,0))</f>
        <v>#REF!</v>
      </c>
      <c r="AY93" s="213" t="e">
        <f>IF('Crisis Indicator Data'!#REF!="No Data",1,IF(#REF!&lt;&gt;"",1,0))</f>
        <v>#REF!</v>
      </c>
      <c r="AZ93" s="213" t="e">
        <f>IF('Crisis Indicator Data'!#REF!="No Data",1,IF(#REF!&lt;&gt;"",1,0))</f>
        <v>#REF!</v>
      </c>
      <c r="BA93" t="e">
        <f t="shared" si="4"/>
        <v>#REF!</v>
      </c>
      <c r="BB93" s="22" t="e">
        <f t="shared" si="5"/>
        <v>#REF!</v>
      </c>
    </row>
    <row r="94" spans="1:54" x14ac:dyDescent="0.35">
      <c r="A94" t="s">
        <v>8391</v>
      </c>
      <c r="B94" s="213" t="e">
        <f>IF('Crisis Indicator Data'!#REF!="No Data",1,IF(#REF!&lt;&gt;"",1,0))</f>
        <v>#REF!</v>
      </c>
      <c r="C94" s="213" t="e">
        <f>IF('Crisis Indicator Data'!#REF!="No Data",1,IF(#REF!&lt;&gt;"",1,0))</f>
        <v>#REF!</v>
      </c>
      <c r="D94" s="213" t="e">
        <f>IF('Crisis Indicator Data'!#REF!="No Data",1,IF(#REF!&lt;&gt;"",1,0))</f>
        <v>#REF!</v>
      </c>
      <c r="E94" s="213" t="e">
        <f>IF('Crisis Indicator Data'!#REF!="No Data",1,IF(#REF!&lt;&gt;"",1,0))</f>
        <v>#REF!</v>
      </c>
      <c r="F94" s="213" t="e">
        <f>IF('Crisis Indicator Data'!#REF!="No Data",1,IF(#REF!&lt;&gt;"",1,0))</f>
        <v>#REF!</v>
      </c>
      <c r="G94" s="213" t="e">
        <f>IF('Crisis Indicator Data'!#REF!="No Data",1,IF(#REF!&lt;&gt;"",1,0))</f>
        <v>#REF!</v>
      </c>
      <c r="H94" s="213" t="e">
        <f>IF('Crisis Indicator Data'!#REF!="No Data",1,IF(#REF!&lt;&gt;"",1,0))</f>
        <v>#REF!</v>
      </c>
      <c r="I94" s="213" t="e">
        <f>IF('Crisis Indicator Data'!#REF!="No Data",1,IF(#REF!&lt;&gt;"",1,0))</f>
        <v>#REF!</v>
      </c>
      <c r="J94" s="213" t="e">
        <f>IF('Crisis Indicator Data'!#REF!="No Data",1,IF(#REF!&lt;&gt;"",1,0))</f>
        <v>#REF!</v>
      </c>
      <c r="K94" s="213" t="e">
        <f>IF('Crisis Indicator Data'!#REF!="No Data",1,IF(#REF!&lt;&gt;"",1,0))</f>
        <v>#REF!</v>
      </c>
      <c r="L94" s="213" t="e">
        <f>IF('Crisis Indicator Data'!#REF!="No Data",1,IF(#REF!&lt;&gt;"",1,0))</f>
        <v>#REF!</v>
      </c>
      <c r="M94" s="213" t="e">
        <f>IF('Crisis Indicator Data'!#REF!="No Data",1,IF(#REF!&lt;&gt;"",1,0))</f>
        <v>#REF!</v>
      </c>
      <c r="N94" s="213" t="e">
        <f>IF('Crisis Indicator Data'!#REF!="No Data",1,IF(#REF!&lt;&gt;"",1,0))</f>
        <v>#REF!</v>
      </c>
      <c r="O94" s="213" t="e">
        <f>IF('Crisis Indicator Data'!#REF!="No Data",1,IF(#REF!&lt;&gt;"",1,0))</f>
        <v>#REF!</v>
      </c>
      <c r="P94" s="213" t="e">
        <f>IF('Crisis Indicator Data'!#REF!="No Data",1,IF(#REF!&lt;&gt;"",1,0))</f>
        <v>#REF!</v>
      </c>
      <c r="Q94" s="213" t="e">
        <f>IF('Crisis Indicator Data'!#REF!="No Data",1,IF(#REF!&lt;&gt;"",1,0))</f>
        <v>#REF!</v>
      </c>
      <c r="R94" s="213" t="e">
        <f>IF('Crisis Indicator Data'!#REF!="No Data",1,IF(#REF!&lt;&gt;"",1,0))</f>
        <v>#REF!</v>
      </c>
      <c r="S94" s="213" t="e">
        <f>IF('Crisis Indicator Data'!#REF!="No Data",1,IF(#REF!&lt;&gt;"",1,0))</f>
        <v>#REF!</v>
      </c>
      <c r="T94" s="213" t="e">
        <f>IF('Crisis Indicator Data'!#REF!="No Data",1,IF(#REF!&lt;&gt;"",1,0))</f>
        <v>#REF!</v>
      </c>
      <c r="U94" s="213" t="e">
        <f>IF('Crisis Indicator Data'!#REF!="No Data",1,IF(#REF!&lt;&gt;"",1,0))</f>
        <v>#REF!</v>
      </c>
      <c r="V94" s="213" t="e">
        <f>IF('Crisis Indicator Data'!#REF!="No Data",1,IF(#REF!&lt;&gt;"",1,0))</f>
        <v>#REF!</v>
      </c>
      <c r="W94" s="213" t="e">
        <f>IF('Crisis Indicator Data'!#REF!="No Data",1,IF(#REF!&lt;&gt;"",1,0))</f>
        <v>#REF!</v>
      </c>
      <c r="X94" s="213" t="e">
        <f>IF('Crisis Indicator Data'!#REF!="No Data",1,IF(#REF!&lt;&gt;"",1,0))</f>
        <v>#REF!</v>
      </c>
      <c r="Y94" s="213" t="e">
        <f>IF('Crisis Indicator Data'!#REF!="No Data",1,IF(#REF!&lt;&gt;"",1,0))</f>
        <v>#REF!</v>
      </c>
      <c r="Z94" s="213" t="e">
        <f>IF('Crisis Indicator Data'!#REF!="No Data",1,IF(#REF!&lt;&gt;"",1,0))</f>
        <v>#REF!</v>
      </c>
      <c r="AA94" s="213" t="e">
        <f>IF('Crisis Indicator Data'!#REF!="No Data",1,IF(#REF!&lt;&gt;"",1,0))</f>
        <v>#REF!</v>
      </c>
      <c r="AB94" s="213" t="e">
        <f>IF('Crisis Indicator Data'!#REF!="No Data",1,IF(#REF!&lt;&gt;"",1,0))</f>
        <v>#REF!</v>
      </c>
      <c r="AC94" s="213" t="e">
        <f>IF('Crisis Indicator Data'!#REF!="No Data",1,IF(#REF!&lt;&gt;"",1,0))</f>
        <v>#REF!</v>
      </c>
      <c r="AD94" s="213" t="e">
        <f>IF('Crisis Indicator Data'!#REF!="No Data",1,IF(#REF!&lt;&gt;"",1,0))</f>
        <v>#REF!</v>
      </c>
      <c r="AE94" s="213" t="e">
        <f>IF('Crisis Indicator Data'!#REF!="No Data",1,IF(#REF!&lt;&gt;"",1,0))</f>
        <v>#REF!</v>
      </c>
      <c r="AF94" s="213" t="e">
        <f>IF('Crisis Indicator Data'!#REF!="No Data",1,IF(#REF!&lt;&gt;"",1,0))</f>
        <v>#REF!</v>
      </c>
      <c r="AG94" s="213" t="e">
        <f>IF('Crisis Indicator Data'!#REF!="No Data",1,IF(#REF!&lt;&gt;"",1,0))</f>
        <v>#REF!</v>
      </c>
      <c r="AH94" s="213" t="e">
        <f>IF('Crisis Indicator Data'!#REF!="No Data",1,IF(#REF!&lt;&gt;"",1,0))</f>
        <v>#REF!</v>
      </c>
      <c r="AI94" s="213" t="e">
        <f>IF('Crisis Indicator Data'!#REF!="No Data",1,IF(#REF!&lt;&gt;"",1,0))</f>
        <v>#REF!</v>
      </c>
      <c r="AJ94" s="213" t="e">
        <f>IF('Crisis Indicator Data'!#REF!="No Data",1,IF(#REF!&lt;&gt;"",1,0))</f>
        <v>#REF!</v>
      </c>
      <c r="AK94" s="213" t="e">
        <f>IF('Crisis Indicator Data'!#REF!="No Data",1,IF(#REF!&lt;&gt;"",1,0))</f>
        <v>#REF!</v>
      </c>
      <c r="AL94" s="213" t="e">
        <f>IF('Crisis Indicator Data'!#REF!="No Data",1,IF(#REF!&lt;&gt;"",1,0))</f>
        <v>#REF!</v>
      </c>
      <c r="AM94" s="213" t="e">
        <f>IF('Crisis Indicator Data'!#REF!="No Data",1,IF(#REF!&lt;&gt;"",1,0))</f>
        <v>#REF!</v>
      </c>
      <c r="AN94" s="213" t="e">
        <f>IF('Crisis Indicator Data'!#REF!="No Data",1,IF(#REF!&lt;&gt;"",1,0))</f>
        <v>#REF!</v>
      </c>
      <c r="AO94" s="213" t="e">
        <f>IF('Crisis Indicator Data'!#REF!="No Data",1,IF(#REF!&lt;&gt;"",1,0))</f>
        <v>#REF!</v>
      </c>
      <c r="AP94" s="213" t="e">
        <f>IF('Crisis Indicator Data'!#REF!="No Data",1,IF(#REF!&lt;&gt;"",1,0))</f>
        <v>#REF!</v>
      </c>
      <c r="AQ94" s="213" t="e">
        <f>IF('Crisis Indicator Data'!#REF!="No Data",1,IF(#REF!&lt;&gt;"",1,0))</f>
        <v>#REF!</v>
      </c>
      <c r="AR94" s="213" t="e">
        <f>IF('Crisis Indicator Data'!#REF!="No Data",1,IF(#REF!&lt;&gt;"",1,0))</f>
        <v>#REF!</v>
      </c>
      <c r="AS94" s="213" t="e">
        <f>IF('Crisis Indicator Data'!#REF!="No Data",1,IF(#REF!&lt;&gt;"",1,0))</f>
        <v>#REF!</v>
      </c>
      <c r="AT94" s="213" t="e">
        <f>IF('Crisis Indicator Data'!#REF!="No Data",1,IF(#REF!&lt;&gt;"",1,0))</f>
        <v>#REF!</v>
      </c>
      <c r="AU94" s="213" t="e">
        <f>IF('Crisis Indicator Data'!#REF!="No Data",1,IF(#REF!&lt;&gt;"",1,0))</f>
        <v>#REF!</v>
      </c>
      <c r="AV94" s="213" t="e">
        <f>IF('Crisis Indicator Data'!#REF!="No Data",1,IF(#REF!&lt;&gt;"",1,0))</f>
        <v>#REF!</v>
      </c>
      <c r="AW94" s="213" t="e">
        <f>IF('Crisis Indicator Data'!#REF!="No Data",1,IF(#REF!&lt;&gt;"",1,0))</f>
        <v>#REF!</v>
      </c>
      <c r="AX94" s="213" t="e">
        <f>IF('Crisis Indicator Data'!#REF!="No Data",1,IF(#REF!&lt;&gt;"",1,0))</f>
        <v>#REF!</v>
      </c>
      <c r="AY94" s="213" t="e">
        <f>IF('Crisis Indicator Data'!#REF!="No Data",1,IF(#REF!&lt;&gt;"",1,0))</f>
        <v>#REF!</v>
      </c>
      <c r="AZ94" s="213" t="e">
        <f>IF('Crisis Indicator Data'!#REF!="No Data",1,IF(#REF!&lt;&gt;"",1,0))</f>
        <v>#REF!</v>
      </c>
      <c r="BA94" t="e">
        <f t="shared" si="4"/>
        <v>#REF!</v>
      </c>
      <c r="BB94" s="22" t="e">
        <f t="shared" si="5"/>
        <v>#REF!</v>
      </c>
    </row>
    <row r="95" spans="1:54" x14ac:dyDescent="0.35">
      <c r="A95" t="s">
        <v>8376</v>
      </c>
      <c r="B95" s="213" t="e">
        <f>IF('Crisis Indicator Data'!#REF!="No Data",1,IF(#REF!&lt;&gt;"",1,0))</f>
        <v>#REF!</v>
      </c>
      <c r="C95" s="213" t="e">
        <f>IF('Crisis Indicator Data'!#REF!="No Data",1,IF(#REF!&lt;&gt;"",1,0))</f>
        <v>#REF!</v>
      </c>
      <c r="D95" s="213" t="e">
        <f>IF('Crisis Indicator Data'!#REF!="No Data",1,IF(#REF!&lt;&gt;"",1,0))</f>
        <v>#REF!</v>
      </c>
      <c r="E95" s="213" t="e">
        <f>IF('Crisis Indicator Data'!#REF!="No Data",1,IF(#REF!&lt;&gt;"",1,0))</f>
        <v>#REF!</v>
      </c>
      <c r="F95" s="213" t="e">
        <f>IF('Crisis Indicator Data'!#REF!="No Data",1,IF(#REF!&lt;&gt;"",1,0))</f>
        <v>#REF!</v>
      </c>
      <c r="G95" s="213" t="e">
        <f>IF('Crisis Indicator Data'!#REF!="No Data",1,IF(#REF!&lt;&gt;"",1,0))</f>
        <v>#REF!</v>
      </c>
      <c r="H95" s="213" t="e">
        <f>IF('Crisis Indicator Data'!#REF!="No Data",1,IF(#REF!&lt;&gt;"",1,0))</f>
        <v>#REF!</v>
      </c>
      <c r="I95" s="213" t="e">
        <f>IF('Crisis Indicator Data'!#REF!="No Data",1,IF(#REF!&lt;&gt;"",1,0))</f>
        <v>#REF!</v>
      </c>
      <c r="J95" s="213" t="e">
        <f>IF('Crisis Indicator Data'!#REF!="No Data",1,IF(#REF!&lt;&gt;"",1,0))</f>
        <v>#REF!</v>
      </c>
      <c r="K95" s="213" t="e">
        <f>IF('Crisis Indicator Data'!#REF!="No Data",1,IF(#REF!&lt;&gt;"",1,0))</f>
        <v>#REF!</v>
      </c>
      <c r="L95" s="213" t="e">
        <f>IF('Crisis Indicator Data'!#REF!="No Data",1,IF(#REF!&lt;&gt;"",1,0))</f>
        <v>#REF!</v>
      </c>
      <c r="M95" s="213" t="e">
        <f>IF('Crisis Indicator Data'!#REF!="No Data",1,IF(#REF!&lt;&gt;"",1,0))</f>
        <v>#REF!</v>
      </c>
      <c r="N95" s="213" t="e">
        <f>IF('Crisis Indicator Data'!#REF!="No Data",1,IF(#REF!&lt;&gt;"",1,0))</f>
        <v>#REF!</v>
      </c>
      <c r="O95" s="213" t="e">
        <f>IF('Crisis Indicator Data'!#REF!="No Data",1,IF(#REF!&lt;&gt;"",1,0))</f>
        <v>#REF!</v>
      </c>
      <c r="P95" s="213" t="e">
        <f>IF('Crisis Indicator Data'!#REF!="No Data",1,IF(#REF!&lt;&gt;"",1,0))</f>
        <v>#REF!</v>
      </c>
      <c r="Q95" s="213" t="e">
        <f>IF('Crisis Indicator Data'!#REF!="No Data",1,IF(#REF!&lt;&gt;"",1,0))</f>
        <v>#REF!</v>
      </c>
      <c r="R95" s="213" t="e">
        <f>IF('Crisis Indicator Data'!#REF!="No Data",1,IF(#REF!&lt;&gt;"",1,0))</f>
        <v>#REF!</v>
      </c>
      <c r="S95" s="213" t="e">
        <f>IF('Crisis Indicator Data'!#REF!="No Data",1,IF(#REF!&lt;&gt;"",1,0))</f>
        <v>#REF!</v>
      </c>
      <c r="T95" s="213" t="e">
        <f>IF('Crisis Indicator Data'!#REF!="No Data",1,IF(#REF!&lt;&gt;"",1,0))</f>
        <v>#REF!</v>
      </c>
      <c r="U95" s="213" t="e">
        <f>IF('Crisis Indicator Data'!#REF!="No Data",1,IF(#REF!&lt;&gt;"",1,0))</f>
        <v>#REF!</v>
      </c>
      <c r="V95" s="213" t="e">
        <f>IF('Crisis Indicator Data'!#REF!="No Data",1,IF(#REF!&lt;&gt;"",1,0))</f>
        <v>#REF!</v>
      </c>
      <c r="W95" s="213" t="e">
        <f>IF('Crisis Indicator Data'!#REF!="No Data",1,IF(#REF!&lt;&gt;"",1,0))</f>
        <v>#REF!</v>
      </c>
      <c r="X95" s="213" t="e">
        <f>IF('Crisis Indicator Data'!#REF!="No Data",1,IF(#REF!&lt;&gt;"",1,0))</f>
        <v>#REF!</v>
      </c>
      <c r="Y95" s="213" t="e">
        <f>IF('Crisis Indicator Data'!#REF!="No Data",1,IF(#REF!&lt;&gt;"",1,0))</f>
        <v>#REF!</v>
      </c>
      <c r="Z95" s="213" t="e">
        <f>IF('Crisis Indicator Data'!#REF!="No Data",1,IF(#REF!&lt;&gt;"",1,0))</f>
        <v>#REF!</v>
      </c>
      <c r="AA95" s="213" t="e">
        <f>IF('Crisis Indicator Data'!#REF!="No Data",1,IF(#REF!&lt;&gt;"",1,0))</f>
        <v>#REF!</v>
      </c>
      <c r="AB95" s="213" t="e">
        <f>IF('Crisis Indicator Data'!#REF!="No Data",1,IF(#REF!&lt;&gt;"",1,0))</f>
        <v>#REF!</v>
      </c>
      <c r="AC95" s="213" t="e">
        <f>IF('Crisis Indicator Data'!#REF!="No Data",1,IF(#REF!&lt;&gt;"",1,0))</f>
        <v>#REF!</v>
      </c>
      <c r="AD95" s="213" t="e">
        <f>IF('Crisis Indicator Data'!#REF!="No Data",1,IF(#REF!&lt;&gt;"",1,0))</f>
        <v>#REF!</v>
      </c>
      <c r="AE95" s="213" t="e">
        <f>IF('Crisis Indicator Data'!#REF!="No Data",1,IF(#REF!&lt;&gt;"",1,0))</f>
        <v>#REF!</v>
      </c>
      <c r="AF95" s="213" t="e">
        <f>IF('Crisis Indicator Data'!#REF!="No Data",1,IF(#REF!&lt;&gt;"",1,0))</f>
        <v>#REF!</v>
      </c>
      <c r="AG95" s="213" t="e">
        <f>IF('Crisis Indicator Data'!#REF!="No Data",1,IF(#REF!&lt;&gt;"",1,0))</f>
        <v>#REF!</v>
      </c>
      <c r="AH95" s="213" t="e">
        <f>IF('Crisis Indicator Data'!#REF!="No Data",1,IF(#REF!&lt;&gt;"",1,0))</f>
        <v>#REF!</v>
      </c>
      <c r="AI95" s="213" t="e">
        <f>IF('Crisis Indicator Data'!#REF!="No Data",1,IF(#REF!&lt;&gt;"",1,0))</f>
        <v>#REF!</v>
      </c>
      <c r="AJ95" s="213" t="e">
        <f>IF('Crisis Indicator Data'!#REF!="No Data",1,IF(#REF!&lt;&gt;"",1,0))</f>
        <v>#REF!</v>
      </c>
      <c r="AK95" s="213" t="e">
        <f>IF('Crisis Indicator Data'!#REF!="No Data",1,IF(#REF!&lt;&gt;"",1,0))</f>
        <v>#REF!</v>
      </c>
      <c r="AL95" s="213" t="e">
        <f>IF('Crisis Indicator Data'!#REF!="No Data",1,IF(#REF!&lt;&gt;"",1,0))</f>
        <v>#REF!</v>
      </c>
      <c r="AM95" s="213" t="e">
        <f>IF('Crisis Indicator Data'!#REF!="No Data",1,IF(#REF!&lt;&gt;"",1,0))</f>
        <v>#REF!</v>
      </c>
      <c r="AN95" s="213" t="e">
        <f>IF('Crisis Indicator Data'!#REF!="No Data",1,IF(#REF!&lt;&gt;"",1,0))</f>
        <v>#REF!</v>
      </c>
      <c r="AO95" s="213" t="e">
        <f>IF('Crisis Indicator Data'!#REF!="No Data",1,IF(#REF!&lt;&gt;"",1,0))</f>
        <v>#REF!</v>
      </c>
      <c r="AP95" s="213" t="e">
        <f>IF('Crisis Indicator Data'!#REF!="No Data",1,IF(#REF!&lt;&gt;"",1,0))</f>
        <v>#REF!</v>
      </c>
      <c r="AQ95" s="213" t="e">
        <f>IF('Crisis Indicator Data'!#REF!="No Data",1,IF(#REF!&lt;&gt;"",1,0))</f>
        <v>#REF!</v>
      </c>
      <c r="AR95" s="213" t="e">
        <f>IF('Crisis Indicator Data'!#REF!="No Data",1,IF(#REF!&lt;&gt;"",1,0))</f>
        <v>#REF!</v>
      </c>
      <c r="AS95" s="213" t="e">
        <f>IF('Crisis Indicator Data'!#REF!="No Data",1,IF(#REF!&lt;&gt;"",1,0))</f>
        <v>#REF!</v>
      </c>
      <c r="AT95" s="213" t="e">
        <f>IF('Crisis Indicator Data'!#REF!="No Data",1,IF(#REF!&lt;&gt;"",1,0))</f>
        <v>#REF!</v>
      </c>
      <c r="AU95" s="213" t="e">
        <f>IF('Crisis Indicator Data'!#REF!="No Data",1,IF(#REF!&lt;&gt;"",1,0))</f>
        <v>#REF!</v>
      </c>
      <c r="AV95" s="213" t="e">
        <f>IF('Crisis Indicator Data'!#REF!="No Data",1,IF(#REF!&lt;&gt;"",1,0))</f>
        <v>#REF!</v>
      </c>
      <c r="AW95" s="213" t="e">
        <f>IF('Crisis Indicator Data'!#REF!="No Data",1,IF(#REF!&lt;&gt;"",1,0))</f>
        <v>#REF!</v>
      </c>
      <c r="AX95" s="213" t="e">
        <f>IF('Crisis Indicator Data'!#REF!="No Data",1,IF(#REF!&lt;&gt;"",1,0))</f>
        <v>#REF!</v>
      </c>
      <c r="AY95" s="213" t="e">
        <f>IF('Crisis Indicator Data'!#REF!="No Data",1,IF(#REF!&lt;&gt;"",1,0))</f>
        <v>#REF!</v>
      </c>
      <c r="AZ95" s="213" t="e">
        <f>IF('Crisis Indicator Data'!#REF!="No Data",1,IF(#REF!&lt;&gt;"",1,0))</f>
        <v>#REF!</v>
      </c>
      <c r="BA95" t="e">
        <f t="shared" si="4"/>
        <v>#REF!</v>
      </c>
      <c r="BB95" s="22" t="e">
        <f t="shared" si="5"/>
        <v>#REF!</v>
      </c>
    </row>
    <row r="96" spans="1:54" x14ac:dyDescent="0.35">
      <c r="A96" t="s">
        <v>8385</v>
      </c>
      <c r="B96" s="213" t="e">
        <f>IF('Crisis Indicator Data'!#REF!="No Data",1,IF(#REF!&lt;&gt;"",1,0))</f>
        <v>#REF!</v>
      </c>
      <c r="C96" s="213" t="e">
        <f>IF('Crisis Indicator Data'!#REF!="No Data",1,IF(#REF!&lt;&gt;"",1,0))</f>
        <v>#REF!</v>
      </c>
      <c r="D96" s="213" t="e">
        <f>IF('Crisis Indicator Data'!#REF!="No Data",1,IF(#REF!&lt;&gt;"",1,0))</f>
        <v>#REF!</v>
      </c>
      <c r="E96" s="213" t="e">
        <f>IF('Crisis Indicator Data'!#REF!="No Data",1,IF(#REF!&lt;&gt;"",1,0))</f>
        <v>#REF!</v>
      </c>
      <c r="F96" s="213" t="e">
        <f>IF('Crisis Indicator Data'!#REF!="No Data",1,IF(#REF!&lt;&gt;"",1,0))</f>
        <v>#REF!</v>
      </c>
      <c r="G96" s="213" t="e">
        <f>IF('Crisis Indicator Data'!#REF!="No Data",1,IF(#REF!&lt;&gt;"",1,0))</f>
        <v>#REF!</v>
      </c>
      <c r="H96" s="213" t="e">
        <f>IF('Crisis Indicator Data'!#REF!="No Data",1,IF(#REF!&lt;&gt;"",1,0))</f>
        <v>#REF!</v>
      </c>
      <c r="I96" s="213" t="e">
        <f>IF('Crisis Indicator Data'!#REF!="No Data",1,IF(#REF!&lt;&gt;"",1,0))</f>
        <v>#REF!</v>
      </c>
      <c r="J96" s="213" t="e">
        <f>IF('Crisis Indicator Data'!#REF!="No Data",1,IF(#REF!&lt;&gt;"",1,0))</f>
        <v>#REF!</v>
      </c>
      <c r="K96" s="213" t="e">
        <f>IF('Crisis Indicator Data'!#REF!="No Data",1,IF(#REF!&lt;&gt;"",1,0))</f>
        <v>#REF!</v>
      </c>
      <c r="L96" s="213" t="e">
        <f>IF('Crisis Indicator Data'!#REF!="No Data",1,IF(#REF!&lt;&gt;"",1,0))</f>
        <v>#REF!</v>
      </c>
      <c r="M96" s="213" t="e">
        <f>IF('Crisis Indicator Data'!#REF!="No Data",1,IF(#REF!&lt;&gt;"",1,0))</f>
        <v>#REF!</v>
      </c>
      <c r="N96" s="213" t="e">
        <f>IF('Crisis Indicator Data'!#REF!="No Data",1,IF(#REF!&lt;&gt;"",1,0))</f>
        <v>#REF!</v>
      </c>
      <c r="O96" s="213" t="e">
        <f>IF('Crisis Indicator Data'!#REF!="No Data",1,IF(#REF!&lt;&gt;"",1,0))</f>
        <v>#REF!</v>
      </c>
      <c r="P96" s="213" t="e">
        <f>IF('Crisis Indicator Data'!#REF!="No Data",1,IF(#REF!&lt;&gt;"",1,0))</f>
        <v>#REF!</v>
      </c>
      <c r="Q96" s="213" t="e">
        <f>IF('Crisis Indicator Data'!#REF!="No Data",1,IF(#REF!&lt;&gt;"",1,0))</f>
        <v>#REF!</v>
      </c>
      <c r="R96" s="213" t="e">
        <f>IF('Crisis Indicator Data'!#REF!="No Data",1,IF(#REF!&lt;&gt;"",1,0))</f>
        <v>#REF!</v>
      </c>
      <c r="S96" s="213" t="e">
        <f>IF('Crisis Indicator Data'!#REF!="No Data",1,IF(#REF!&lt;&gt;"",1,0))</f>
        <v>#REF!</v>
      </c>
      <c r="T96" s="213" t="e">
        <f>IF('Crisis Indicator Data'!#REF!="No Data",1,IF(#REF!&lt;&gt;"",1,0))</f>
        <v>#REF!</v>
      </c>
      <c r="U96" s="213" t="e">
        <f>IF('Crisis Indicator Data'!#REF!="No Data",1,IF(#REF!&lt;&gt;"",1,0))</f>
        <v>#REF!</v>
      </c>
      <c r="V96" s="213" t="e">
        <f>IF('Crisis Indicator Data'!#REF!="No Data",1,IF(#REF!&lt;&gt;"",1,0))</f>
        <v>#REF!</v>
      </c>
      <c r="W96" s="213" t="e">
        <f>IF('Crisis Indicator Data'!#REF!="No Data",1,IF(#REF!&lt;&gt;"",1,0))</f>
        <v>#REF!</v>
      </c>
      <c r="X96" s="213" t="e">
        <f>IF('Crisis Indicator Data'!#REF!="No Data",1,IF(#REF!&lt;&gt;"",1,0))</f>
        <v>#REF!</v>
      </c>
      <c r="Y96" s="213" t="e">
        <f>IF('Crisis Indicator Data'!#REF!="No Data",1,IF(#REF!&lt;&gt;"",1,0))</f>
        <v>#REF!</v>
      </c>
      <c r="Z96" s="213" t="e">
        <f>IF('Crisis Indicator Data'!#REF!="No Data",1,IF(#REF!&lt;&gt;"",1,0))</f>
        <v>#REF!</v>
      </c>
      <c r="AA96" s="213" t="e">
        <f>IF('Crisis Indicator Data'!#REF!="No Data",1,IF(#REF!&lt;&gt;"",1,0))</f>
        <v>#REF!</v>
      </c>
      <c r="AB96" s="213" t="e">
        <f>IF('Crisis Indicator Data'!#REF!="No Data",1,IF(#REF!&lt;&gt;"",1,0))</f>
        <v>#REF!</v>
      </c>
      <c r="AC96" s="213" t="e">
        <f>IF('Crisis Indicator Data'!#REF!="No Data",1,IF(#REF!&lt;&gt;"",1,0))</f>
        <v>#REF!</v>
      </c>
      <c r="AD96" s="213" t="e">
        <f>IF('Crisis Indicator Data'!#REF!="No Data",1,IF(#REF!&lt;&gt;"",1,0))</f>
        <v>#REF!</v>
      </c>
      <c r="AE96" s="213" t="e">
        <f>IF('Crisis Indicator Data'!#REF!="No Data",1,IF(#REF!&lt;&gt;"",1,0))</f>
        <v>#REF!</v>
      </c>
      <c r="AF96" s="213" t="e">
        <f>IF('Crisis Indicator Data'!#REF!="No Data",1,IF(#REF!&lt;&gt;"",1,0))</f>
        <v>#REF!</v>
      </c>
      <c r="AG96" s="213" t="e">
        <f>IF('Crisis Indicator Data'!#REF!="No Data",1,IF(#REF!&lt;&gt;"",1,0))</f>
        <v>#REF!</v>
      </c>
      <c r="AH96" s="213" t="e">
        <f>IF('Crisis Indicator Data'!#REF!="No Data",1,IF(#REF!&lt;&gt;"",1,0))</f>
        <v>#REF!</v>
      </c>
      <c r="AI96" s="213" t="e">
        <f>IF('Crisis Indicator Data'!#REF!="No Data",1,IF(#REF!&lt;&gt;"",1,0))</f>
        <v>#REF!</v>
      </c>
      <c r="AJ96" s="213" t="e">
        <f>IF('Crisis Indicator Data'!#REF!="No Data",1,IF(#REF!&lt;&gt;"",1,0))</f>
        <v>#REF!</v>
      </c>
      <c r="AK96" s="213" t="e">
        <f>IF('Crisis Indicator Data'!#REF!="No Data",1,IF(#REF!&lt;&gt;"",1,0))</f>
        <v>#REF!</v>
      </c>
      <c r="AL96" s="213" t="e">
        <f>IF('Crisis Indicator Data'!#REF!="No Data",1,IF(#REF!&lt;&gt;"",1,0))</f>
        <v>#REF!</v>
      </c>
      <c r="AM96" s="213" t="e">
        <f>IF('Crisis Indicator Data'!#REF!="No Data",1,IF(#REF!&lt;&gt;"",1,0))</f>
        <v>#REF!</v>
      </c>
      <c r="AN96" s="213" t="e">
        <f>IF('Crisis Indicator Data'!#REF!="No Data",1,IF(#REF!&lt;&gt;"",1,0))</f>
        <v>#REF!</v>
      </c>
      <c r="AO96" s="213" t="e">
        <f>IF('Crisis Indicator Data'!#REF!="No Data",1,IF(#REF!&lt;&gt;"",1,0))</f>
        <v>#REF!</v>
      </c>
      <c r="AP96" s="213" t="e">
        <f>IF('Crisis Indicator Data'!#REF!="No Data",1,IF(#REF!&lt;&gt;"",1,0))</f>
        <v>#REF!</v>
      </c>
      <c r="AQ96" s="213" t="e">
        <f>IF('Crisis Indicator Data'!#REF!="No Data",1,IF(#REF!&lt;&gt;"",1,0))</f>
        <v>#REF!</v>
      </c>
      <c r="AR96" s="213" t="e">
        <f>IF('Crisis Indicator Data'!#REF!="No Data",1,IF(#REF!&lt;&gt;"",1,0))</f>
        <v>#REF!</v>
      </c>
      <c r="AS96" s="213" t="e">
        <f>IF('Crisis Indicator Data'!#REF!="No Data",1,IF(#REF!&lt;&gt;"",1,0))</f>
        <v>#REF!</v>
      </c>
      <c r="AT96" s="213" t="e">
        <f>IF('Crisis Indicator Data'!#REF!="No Data",1,IF(#REF!&lt;&gt;"",1,0))</f>
        <v>#REF!</v>
      </c>
      <c r="AU96" s="213" t="e">
        <f>IF('Crisis Indicator Data'!#REF!="No Data",1,IF(#REF!&lt;&gt;"",1,0))</f>
        <v>#REF!</v>
      </c>
      <c r="AV96" s="213" t="e">
        <f>IF('Crisis Indicator Data'!#REF!="No Data",1,IF(#REF!&lt;&gt;"",1,0))</f>
        <v>#REF!</v>
      </c>
      <c r="AW96" s="213" t="e">
        <f>IF('Crisis Indicator Data'!#REF!="No Data",1,IF(#REF!&lt;&gt;"",1,0))</f>
        <v>#REF!</v>
      </c>
      <c r="AX96" s="213" t="e">
        <f>IF('Crisis Indicator Data'!#REF!="No Data",1,IF(#REF!&lt;&gt;"",1,0))</f>
        <v>#REF!</v>
      </c>
      <c r="AY96" s="213" t="e">
        <f>IF('Crisis Indicator Data'!#REF!="No Data",1,IF(#REF!&lt;&gt;"",1,0))</f>
        <v>#REF!</v>
      </c>
      <c r="AZ96" s="213" t="e">
        <f>IF('Crisis Indicator Data'!#REF!="No Data",1,IF(#REF!&lt;&gt;"",1,0))</f>
        <v>#REF!</v>
      </c>
      <c r="BA96" t="e">
        <f t="shared" si="4"/>
        <v>#REF!</v>
      </c>
      <c r="BB96" s="22" t="e">
        <f t="shared" si="5"/>
        <v>#REF!</v>
      </c>
    </row>
    <row r="97" spans="1:54" x14ac:dyDescent="0.35">
      <c r="A97" t="s">
        <v>8378</v>
      </c>
      <c r="B97" s="213" t="e">
        <f>IF('Crisis Indicator Data'!#REF!="No Data",1,IF(#REF!&lt;&gt;"",1,0))</f>
        <v>#REF!</v>
      </c>
      <c r="C97" s="213" t="e">
        <f>IF('Crisis Indicator Data'!#REF!="No Data",1,IF(#REF!&lt;&gt;"",1,0))</f>
        <v>#REF!</v>
      </c>
      <c r="D97" s="213" t="e">
        <f>IF('Crisis Indicator Data'!#REF!="No Data",1,IF(#REF!&lt;&gt;"",1,0))</f>
        <v>#REF!</v>
      </c>
      <c r="E97" s="213" t="e">
        <f>IF('Crisis Indicator Data'!#REF!="No Data",1,IF(#REF!&lt;&gt;"",1,0))</f>
        <v>#REF!</v>
      </c>
      <c r="F97" s="213" t="e">
        <f>IF('Crisis Indicator Data'!#REF!="No Data",1,IF(#REF!&lt;&gt;"",1,0))</f>
        <v>#REF!</v>
      </c>
      <c r="G97" s="213" t="e">
        <f>IF('Crisis Indicator Data'!#REF!="No Data",1,IF(#REF!&lt;&gt;"",1,0))</f>
        <v>#REF!</v>
      </c>
      <c r="H97" s="213" t="e">
        <f>IF('Crisis Indicator Data'!#REF!="No Data",1,IF(#REF!&lt;&gt;"",1,0))</f>
        <v>#REF!</v>
      </c>
      <c r="I97" s="213" t="e">
        <f>IF('Crisis Indicator Data'!#REF!="No Data",1,IF(#REF!&lt;&gt;"",1,0))</f>
        <v>#REF!</v>
      </c>
      <c r="J97" s="213" t="e">
        <f>IF('Crisis Indicator Data'!#REF!="No Data",1,IF(#REF!&lt;&gt;"",1,0))</f>
        <v>#REF!</v>
      </c>
      <c r="K97" s="213" t="e">
        <f>IF('Crisis Indicator Data'!#REF!="No Data",1,IF(#REF!&lt;&gt;"",1,0))</f>
        <v>#REF!</v>
      </c>
      <c r="L97" s="213" t="e">
        <f>IF('Crisis Indicator Data'!#REF!="No Data",1,IF(#REF!&lt;&gt;"",1,0))</f>
        <v>#REF!</v>
      </c>
      <c r="M97" s="213" t="e">
        <f>IF('Crisis Indicator Data'!#REF!="No Data",1,IF(#REF!&lt;&gt;"",1,0))</f>
        <v>#REF!</v>
      </c>
      <c r="N97" s="213" t="e">
        <f>IF('Crisis Indicator Data'!#REF!="No Data",1,IF(#REF!&lt;&gt;"",1,0))</f>
        <v>#REF!</v>
      </c>
      <c r="O97" s="213" t="e">
        <f>IF('Crisis Indicator Data'!#REF!="No Data",1,IF(#REF!&lt;&gt;"",1,0))</f>
        <v>#REF!</v>
      </c>
      <c r="P97" s="213" t="e">
        <f>IF('Crisis Indicator Data'!#REF!="No Data",1,IF(#REF!&lt;&gt;"",1,0))</f>
        <v>#REF!</v>
      </c>
      <c r="Q97" s="213" t="e">
        <f>IF('Crisis Indicator Data'!#REF!="No Data",1,IF(#REF!&lt;&gt;"",1,0))</f>
        <v>#REF!</v>
      </c>
      <c r="R97" s="213" t="e">
        <f>IF('Crisis Indicator Data'!#REF!="No Data",1,IF(#REF!&lt;&gt;"",1,0))</f>
        <v>#REF!</v>
      </c>
      <c r="S97" s="213" t="e">
        <f>IF('Crisis Indicator Data'!#REF!="No Data",1,IF(#REF!&lt;&gt;"",1,0))</f>
        <v>#REF!</v>
      </c>
      <c r="T97" s="213" t="e">
        <f>IF('Crisis Indicator Data'!#REF!="No Data",1,IF(#REF!&lt;&gt;"",1,0))</f>
        <v>#REF!</v>
      </c>
      <c r="U97" s="213" t="e">
        <f>IF('Crisis Indicator Data'!#REF!="No Data",1,IF(#REF!&lt;&gt;"",1,0))</f>
        <v>#REF!</v>
      </c>
      <c r="V97" s="213" t="e">
        <f>IF('Crisis Indicator Data'!#REF!="No Data",1,IF(#REF!&lt;&gt;"",1,0))</f>
        <v>#REF!</v>
      </c>
      <c r="W97" s="213" t="e">
        <f>IF('Crisis Indicator Data'!#REF!="No Data",1,IF(#REF!&lt;&gt;"",1,0))</f>
        <v>#REF!</v>
      </c>
      <c r="X97" s="213" t="e">
        <f>IF('Crisis Indicator Data'!#REF!="No Data",1,IF(#REF!&lt;&gt;"",1,0))</f>
        <v>#REF!</v>
      </c>
      <c r="Y97" s="213" t="e">
        <f>IF('Crisis Indicator Data'!#REF!="No Data",1,IF(#REF!&lt;&gt;"",1,0))</f>
        <v>#REF!</v>
      </c>
      <c r="Z97" s="213" t="e">
        <f>IF('Crisis Indicator Data'!#REF!="No Data",1,IF(#REF!&lt;&gt;"",1,0))</f>
        <v>#REF!</v>
      </c>
      <c r="AA97" s="213" t="e">
        <f>IF('Crisis Indicator Data'!#REF!="No Data",1,IF(#REF!&lt;&gt;"",1,0))</f>
        <v>#REF!</v>
      </c>
      <c r="AB97" s="213" t="e">
        <f>IF('Crisis Indicator Data'!#REF!="No Data",1,IF(#REF!&lt;&gt;"",1,0))</f>
        <v>#REF!</v>
      </c>
      <c r="AC97" s="213" t="e">
        <f>IF('Crisis Indicator Data'!#REF!="No Data",1,IF(#REF!&lt;&gt;"",1,0))</f>
        <v>#REF!</v>
      </c>
      <c r="AD97" s="213" t="e">
        <f>IF('Crisis Indicator Data'!#REF!="No Data",1,IF(#REF!&lt;&gt;"",1,0))</f>
        <v>#REF!</v>
      </c>
      <c r="AE97" s="213" t="e">
        <f>IF('Crisis Indicator Data'!#REF!="No Data",1,IF(#REF!&lt;&gt;"",1,0))</f>
        <v>#REF!</v>
      </c>
      <c r="AF97" s="213" t="e">
        <f>IF('Crisis Indicator Data'!#REF!="No Data",1,IF(#REF!&lt;&gt;"",1,0))</f>
        <v>#REF!</v>
      </c>
      <c r="AG97" s="213" t="e">
        <f>IF('Crisis Indicator Data'!#REF!="No Data",1,IF(#REF!&lt;&gt;"",1,0))</f>
        <v>#REF!</v>
      </c>
      <c r="AH97" s="213" t="e">
        <f>IF('Crisis Indicator Data'!#REF!="No Data",1,IF(#REF!&lt;&gt;"",1,0))</f>
        <v>#REF!</v>
      </c>
      <c r="AI97" s="213" t="e">
        <f>IF('Crisis Indicator Data'!#REF!="No Data",1,IF(#REF!&lt;&gt;"",1,0))</f>
        <v>#REF!</v>
      </c>
      <c r="AJ97" s="213" t="e">
        <f>IF('Crisis Indicator Data'!#REF!="No Data",1,IF(#REF!&lt;&gt;"",1,0))</f>
        <v>#REF!</v>
      </c>
      <c r="AK97" s="213" t="e">
        <f>IF('Crisis Indicator Data'!#REF!="No Data",1,IF(#REF!&lt;&gt;"",1,0))</f>
        <v>#REF!</v>
      </c>
      <c r="AL97" s="213" t="e">
        <f>IF('Crisis Indicator Data'!#REF!="No Data",1,IF(#REF!&lt;&gt;"",1,0))</f>
        <v>#REF!</v>
      </c>
      <c r="AM97" s="213" t="e">
        <f>IF('Crisis Indicator Data'!#REF!="No Data",1,IF(#REF!&lt;&gt;"",1,0))</f>
        <v>#REF!</v>
      </c>
      <c r="AN97" s="213" t="e">
        <f>IF('Crisis Indicator Data'!#REF!="No Data",1,IF(#REF!&lt;&gt;"",1,0))</f>
        <v>#REF!</v>
      </c>
      <c r="AO97" s="213" t="e">
        <f>IF('Crisis Indicator Data'!#REF!="No Data",1,IF(#REF!&lt;&gt;"",1,0))</f>
        <v>#REF!</v>
      </c>
      <c r="AP97" s="213" t="e">
        <f>IF('Crisis Indicator Data'!#REF!="No Data",1,IF(#REF!&lt;&gt;"",1,0))</f>
        <v>#REF!</v>
      </c>
      <c r="AQ97" s="213" t="e">
        <f>IF('Crisis Indicator Data'!#REF!="No Data",1,IF(#REF!&lt;&gt;"",1,0))</f>
        <v>#REF!</v>
      </c>
      <c r="AR97" s="213" t="e">
        <f>IF('Crisis Indicator Data'!#REF!="No Data",1,IF(#REF!&lt;&gt;"",1,0))</f>
        <v>#REF!</v>
      </c>
      <c r="AS97" s="213" t="e">
        <f>IF('Crisis Indicator Data'!#REF!="No Data",1,IF(#REF!&lt;&gt;"",1,0))</f>
        <v>#REF!</v>
      </c>
      <c r="AT97" s="213" t="e">
        <f>IF('Crisis Indicator Data'!#REF!="No Data",1,IF(#REF!&lt;&gt;"",1,0))</f>
        <v>#REF!</v>
      </c>
      <c r="AU97" s="213" t="e">
        <f>IF('Crisis Indicator Data'!#REF!="No Data",1,IF(#REF!&lt;&gt;"",1,0))</f>
        <v>#REF!</v>
      </c>
      <c r="AV97" s="213" t="e">
        <f>IF('Crisis Indicator Data'!#REF!="No Data",1,IF(#REF!&lt;&gt;"",1,0))</f>
        <v>#REF!</v>
      </c>
      <c r="AW97" s="213" t="e">
        <f>IF('Crisis Indicator Data'!#REF!="No Data",1,IF(#REF!&lt;&gt;"",1,0))</f>
        <v>#REF!</v>
      </c>
      <c r="AX97" s="213" t="e">
        <f>IF('Crisis Indicator Data'!#REF!="No Data",1,IF(#REF!&lt;&gt;"",1,0))</f>
        <v>#REF!</v>
      </c>
      <c r="AY97" s="213" t="e">
        <f>IF('Crisis Indicator Data'!#REF!="No Data",1,IF(#REF!&lt;&gt;"",1,0))</f>
        <v>#REF!</v>
      </c>
      <c r="AZ97" s="213" t="e">
        <f>IF('Crisis Indicator Data'!#REF!="No Data",1,IF(#REF!&lt;&gt;"",1,0))</f>
        <v>#REF!</v>
      </c>
      <c r="BA97" t="e">
        <f t="shared" si="4"/>
        <v>#REF!</v>
      </c>
      <c r="BB97" s="22" t="e">
        <f t="shared" si="5"/>
        <v>#REF!</v>
      </c>
    </row>
    <row r="98" spans="1:54" x14ac:dyDescent="0.35">
      <c r="A98" t="s">
        <v>8379</v>
      </c>
      <c r="B98" s="213" t="e">
        <f>IF('Crisis Indicator Data'!#REF!="No Data",1,IF(#REF!&lt;&gt;"",1,0))</f>
        <v>#REF!</v>
      </c>
      <c r="C98" s="213" t="e">
        <f>IF('Crisis Indicator Data'!#REF!="No Data",1,IF(#REF!&lt;&gt;"",1,0))</f>
        <v>#REF!</v>
      </c>
      <c r="D98" s="213" t="e">
        <f>IF('Crisis Indicator Data'!#REF!="No Data",1,IF(#REF!&lt;&gt;"",1,0))</f>
        <v>#REF!</v>
      </c>
      <c r="E98" s="213" t="e">
        <f>IF('Crisis Indicator Data'!#REF!="No Data",1,IF(#REF!&lt;&gt;"",1,0))</f>
        <v>#REF!</v>
      </c>
      <c r="F98" s="213" t="e">
        <f>IF('Crisis Indicator Data'!#REF!="No Data",1,IF(#REF!&lt;&gt;"",1,0))</f>
        <v>#REF!</v>
      </c>
      <c r="G98" s="213" t="e">
        <f>IF('Crisis Indicator Data'!#REF!="No Data",1,IF(#REF!&lt;&gt;"",1,0))</f>
        <v>#REF!</v>
      </c>
      <c r="H98" s="213" t="e">
        <f>IF('Crisis Indicator Data'!#REF!="No Data",1,IF(#REF!&lt;&gt;"",1,0))</f>
        <v>#REF!</v>
      </c>
      <c r="I98" s="213" t="e">
        <f>IF('Crisis Indicator Data'!#REF!="No Data",1,IF(#REF!&lt;&gt;"",1,0))</f>
        <v>#REF!</v>
      </c>
      <c r="J98" s="213" t="e">
        <f>IF('Crisis Indicator Data'!#REF!="No Data",1,IF(#REF!&lt;&gt;"",1,0))</f>
        <v>#REF!</v>
      </c>
      <c r="K98" s="213" t="e">
        <f>IF('Crisis Indicator Data'!#REF!="No Data",1,IF(#REF!&lt;&gt;"",1,0))</f>
        <v>#REF!</v>
      </c>
      <c r="L98" s="213" t="e">
        <f>IF('Crisis Indicator Data'!#REF!="No Data",1,IF(#REF!&lt;&gt;"",1,0))</f>
        <v>#REF!</v>
      </c>
      <c r="M98" s="213" t="e">
        <f>IF('Crisis Indicator Data'!#REF!="No Data",1,IF(#REF!&lt;&gt;"",1,0))</f>
        <v>#REF!</v>
      </c>
      <c r="N98" s="213" t="e">
        <f>IF('Crisis Indicator Data'!#REF!="No Data",1,IF(#REF!&lt;&gt;"",1,0))</f>
        <v>#REF!</v>
      </c>
      <c r="O98" s="213" t="e">
        <f>IF('Crisis Indicator Data'!#REF!="No Data",1,IF(#REF!&lt;&gt;"",1,0))</f>
        <v>#REF!</v>
      </c>
      <c r="P98" s="213" t="e">
        <f>IF('Crisis Indicator Data'!#REF!="No Data",1,IF(#REF!&lt;&gt;"",1,0))</f>
        <v>#REF!</v>
      </c>
      <c r="Q98" s="213" t="e">
        <f>IF('Crisis Indicator Data'!#REF!="No Data",1,IF(#REF!&lt;&gt;"",1,0))</f>
        <v>#REF!</v>
      </c>
      <c r="R98" s="213" t="e">
        <f>IF('Crisis Indicator Data'!#REF!="No Data",1,IF(#REF!&lt;&gt;"",1,0))</f>
        <v>#REF!</v>
      </c>
      <c r="S98" s="213" t="e">
        <f>IF('Crisis Indicator Data'!#REF!="No Data",1,IF(#REF!&lt;&gt;"",1,0))</f>
        <v>#REF!</v>
      </c>
      <c r="T98" s="213" t="e">
        <f>IF('Crisis Indicator Data'!#REF!="No Data",1,IF(#REF!&lt;&gt;"",1,0))</f>
        <v>#REF!</v>
      </c>
      <c r="U98" s="213" t="e">
        <f>IF('Crisis Indicator Data'!#REF!="No Data",1,IF(#REF!&lt;&gt;"",1,0))</f>
        <v>#REF!</v>
      </c>
      <c r="V98" s="213" t="e">
        <f>IF('Crisis Indicator Data'!#REF!="No Data",1,IF(#REF!&lt;&gt;"",1,0))</f>
        <v>#REF!</v>
      </c>
      <c r="W98" s="213" t="e">
        <f>IF('Crisis Indicator Data'!#REF!="No Data",1,IF(#REF!&lt;&gt;"",1,0))</f>
        <v>#REF!</v>
      </c>
      <c r="X98" s="213" t="e">
        <f>IF('Crisis Indicator Data'!#REF!="No Data",1,IF(#REF!&lt;&gt;"",1,0))</f>
        <v>#REF!</v>
      </c>
      <c r="Y98" s="213" t="e">
        <f>IF('Crisis Indicator Data'!#REF!="No Data",1,IF(#REF!&lt;&gt;"",1,0))</f>
        <v>#REF!</v>
      </c>
      <c r="Z98" s="213" t="e">
        <f>IF('Crisis Indicator Data'!#REF!="No Data",1,IF(#REF!&lt;&gt;"",1,0))</f>
        <v>#REF!</v>
      </c>
      <c r="AA98" s="213" t="e">
        <f>IF('Crisis Indicator Data'!#REF!="No Data",1,IF(#REF!&lt;&gt;"",1,0))</f>
        <v>#REF!</v>
      </c>
      <c r="AB98" s="213" t="e">
        <f>IF('Crisis Indicator Data'!#REF!="No Data",1,IF(#REF!&lt;&gt;"",1,0))</f>
        <v>#REF!</v>
      </c>
      <c r="AC98" s="213" t="e">
        <f>IF('Crisis Indicator Data'!#REF!="No Data",1,IF(#REF!&lt;&gt;"",1,0))</f>
        <v>#REF!</v>
      </c>
      <c r="AD98" s="213" t="e">
        <f>IF('Crisis Indicator Data'!#REF!="No Data",1,IF(#REF!&lt;&gt;"",1,0))</f>
        <v>#REF!</v>
      </c>
      <c r="AE98" s="213" t="e">
        <f>IF('Crisis Indicator Data'!#REF!="No Data",1,IF(#REF!&lt;&gt;"",1,0))</f>
        <v>#REF!</v>
      </c>
      <c r="AF98" s="213" t="e">
        <f>IF('Crisis Indicator Data'!#REF!="No Data",1,IF(#REF!&lt;&gt;"",1,0))</f>
        <v>#REF!</v>
      </c>
      <c r="AG98" s="213" t="e">
        <f>IF('Crisis Indicator Data'!#REF!="No Data",1,IF(#REF!&lt;&gt;"",1,0))</f>
        <v>#REF!</v>
      </c>
      <c r="AH98" s="213" t="e">
        <f>IF('Crisis Indicator Data'!#REF!="No Data",1,IF(#REF!&lt;&gt;"",1,0))</f>
        <v>#REF!</v>
      </c>
      <c r="AI98" s="213" t="e">
        <f>IF('Crisis Indicator Data'!#REF!="No Data",1,IF(#REF!&lt;&gt;"",1,0))</f>
        <v>#REF!</v>
      </c>
      <c r="AJ98" s="213" t="e">
        <f>IF('Crisis Indicator Data'!#REF!="No Data",1,IF(#REF!&lt;&gt;"",1,0))</f>
        <v>#REF!</v>
      </c>
      <c r="AK98" s="213" t="e">
        <f>IF('Crisis Indicator Data'!#REF!="No Data",1,IF(#REF!&lt;&gt;"",1,0))</f>
        <v>#REF!</v>
      </c>
      <c r="AL98" s="213" t="e">
        <f>IF('Crisis Indicator Data'!#REF!="No Data",1,IF(#REF!&lt;&gt;"",1,0))</f>
        <v>#REF!</v>
      </c>
      <c r="AM98" s="213" t="e">
        <f>IF('Crisis Indicator Data'!#REF!="No Data",1,IF(#REF!&lt;&gt;"",1,0))</f>
        <v>#REF!</v>
      </c>
      <c r="AN98" s="213" t="e">
        <f>IF('Crisis Indicator Data'!#REF!="No Data",1,IF(#REF!&lt;&gt;"",1,0))</f>
        <v>#REF!</v>
      </c>
      <c r="AO98" s="213" t="e">
        <f>IF('Crisis Indicator Data'!#REF!="No Data",1,IF(#REF!&lt;&gt;"",1,0))</f>
        <v>#REF!</v>
      </c>
      <c r="AP98" s="213" t="e">
        <f>IF('Crisis Indicator Data'!#REF!="No Data",1,IF(#REF!&lt;&gt;"",1,0))</f>
        <v>#REF!</v>
      </c>
      <c r="AQ98" s="213" t="e">
        <f>IF('Crisis Indicator Data'!#REF!="No Data",1,IF(#REF!&lt;&gt;"",1,0))</f>
        <v>#REF!</v>
      </c>
      <c r="AR98" s="213" t="e">
        <f>IF('Crisis Indicator Data'!#REF!="No Data",1,IF(#REF!&lt;&gt;"",1,0))</f>
        <v>#REF!</v>
      </c>
      <c r="AS98" s="213" t="e">
        <f>IF('Crisis Indicator Data'!#REF!="No Data",1,IF(#REF!&lt;&gt;"",1,0))</f>
        <v>#REF!</v>
      </c>
      <c r="AT98" s="213" t="e">
        <f>IF('Crisis Indicator Data'!#REF!="No Data",1,IF(#REF!&lt;&gt;"",1,0))</f>
        <v>#REF!</v>
      </c>
      <c r="AU98" s="213" t="e">
        <f>IF('Crisis Indicator Data'!#REF!="No Data",1,IF(#REF!&lt;&gt;"",1,0))</f>
        <v>#REF!</v>
      </c>
      <c r="AV98" s="213" t="e">
        <f>IF('Crisis Indicator Data'!#REF!="No Data",1,IF(#REF!&lt;&gt;"",1,0))</f>
        <v>#REF!</v>
      </c>
      <c r="AW98" s="213" t="e">
        <f>IF('Crisis Indicator Data'!#REF!="No Data",1,IF(#REF!&lt;&gt;"",1,0))</f>
        <v>#REF!</v>
      </c>
      <c r="AX98" s="213" t="e">
        <f>IF('Crisis Indicator Data'!#REF!="No Data",1,IF(#REF!&lt;&gt;"",1,0))</f>
        <v>#REF!</v>
      </c>
      <c r="AY98" s="213" t="e">
        <f>IF('Crisis Indicator Data'!#REF!="No Data",1,IF(#REF!&lt;&gt;"",1,0))</f>
        <v>#REF!</v>
      </c>
      <c r="AZ98" s="213" t="e">
        <f>IF('Crisis Indicator Data'!#REF!="No Data",1,IF(#REF!&lt;&gt;"",1,0))</f>
        <v>#REF!</v>
      </c>
      <c r="BA98" t="e">
        <f t="shared" ref="BA98:BA129" si="6">SUM(B98:AZ98)</f>
        <v>#REF!</v>
      </c>
      <c r="BB98" s="22" t="e">
        <f t="shared" ref="BB98:BB129" si="7">BA98/51</f>
        <v>#REF!</v>
      </c>
    </row>
    <row r="99" spans="1:54" x14ac:dyDescent="0.35">
      <c r="A99" t="s">
        <v>8383</v>
      </c>
      <c r="B99" s="213" t="e">
        <f>IF('Crisis Indicator Data'!#REF!="No Data",1,IF(#REF!&lt;&gt;"",1,0))</f>
        <v>#REF!</v>
      </c>
      <c r="C99" s="213" t="e">
        <f>IF('Crisis Indicator Data'!#REF!="No Data",1,IF(#REF!&lt;&gt;"",1,0))</f>
        <v>#REF!</v>
      </c>
      <c r="D99" s="213" t="e">
        <f>IF('Crisis Indicator Data'!#REF!="No Data",1,IF(#REF!&lt;&gt;"",1,0))</f>
        <v>#REF!</v>
      </c>
      <c r="E99" s="213" t="e">
        <f>IF('Crisis Indicator Data'!#REF!="No Data",1,IF(#REF!&lt;&gt;"",1,0))</f>
        <v>#REF!</v>
      </c>
      <c r="F99" s="213" t="e">
        <f>IF('Crisis Indicator Data'!#REF!="No Data",1,IF(#REF!&lt;&gt;"",1,0))</f>
        <v>#REF!</v>
      </c>
      <c r="G99" s="213" t="e">
        <f>IF('Crisis Indicator Data'!#REF!="No Data",1,IF(#REF!&lt;&gt;"",1,0))</f>
        <v>#REF!</v>
      </c>
      <c r="H99" s="213" t="e">
        <f>IF('Crisis Indicator Data'!#REF!="No Data",1,IF(#REF!&lt;&gt;"",1,0))</f>
        <v>#REF!</v>
      </c>
      <c r="I99" s="213" t="e">
        <f>IF('Crisis Indicator Data'!#REF!="No Data",1,IF(#REF!&lt;&gt;"",1,0))</f>
        <v>#REF!</v>
      </c>
      <c r="J99" s="213" t="e">
        <f>IF('Crisis Indicator Data'!#REF!="No Data",1,IF(#REF!&lt;&gt;"",1,0))</f>
        <v>#REF!</v>
      </c>
      <c r="K99" s="213" t="e">
        <f>IF('Crisis Indicator Data'!#REF!="No Data",1,IF(#REF!&lt;&gt;"",1,0))</f>
        <v>#REF!</v>
      </c>
      <c r="L99" s="213" t="e">
        <f>IF('Crisis Indicator Data'!#REF!="No Data",1,IF(#REF!&lt;&gt;"",1,0))</f>
        <v>#REF!</v>
      </c>
      <c r="M99" s="213" t="e">
        <f>IF('Crisis Indicator Data'!#REF!="No Data",1,IF(#REF!&lt;&gt;"",1,0))</f>
        <v>#REF!</v>
      </c>
      <c r="N99" s="213" t="e">
        <f>IF('Crisis Indicator Data'!#REF!="No Data",1,IF(#REF!&lt;&gt;"",1,0))</f>
        <v>#REF!</v>
      </c>
      <c r="O99" s="213" t="e">
        <f>IF('Crisis Indicator Data'!#REF!="No Data",1,IF(#REF!&lt;&gt;"",1,0))</f>
        <v>#REF!</v>
      </c>
      <c r="P99" s="213" t="e">
        <f>IF('Crisis Indicator Data'!#REF!="No Data",1,IF(#REF!&lt;&gt;"",1,0))</f>
        <v>#REF!</v>
      </c>
      <c r="Q99" s="213" t="e">
        <f>IF('Crisis Indicator Data'!#REF!="No Data",1,IF(#REF!&lt;&gt;"",1,0))</f>
        <v>#REF!</v>
      </c>
      <c r="R99" s="213" t="e">
        <f>IF('Crisis Indicator Data'!#REF!="No Data",1,IF(#REF!&lt;&gt;"",1,0))</f>
        <v>#REF!</v>
      </c>
      <c r="S99" s="213" t="e">
        <f>IF('Crisis Indicator Data'!#REF!="No Data",1,IF(#REF!&lt;&gt;"",1,0))</f>
        <v>#REF!</v>
      </c>
      <c r="T99" s="213" t="e">
        <f>IF('Crisis Indicator Data'!#REF!="No Data",1,IF(#REF!&lt;&gt;"",1,0))</f>
        <v>#REF!</v>
      </c>
      <c r="U99" s="213" t="e">
        <f>IF('Crisis Indicator Data'!#REF!="No Data",1,IF(#REF!&lt;&gt;"",1,0))</f>
        <v>#REF!</v>
      </c>
      <c r="V99" s="213" t="e">
        <f>IF('Crisis Indicator Data'!#REF!="No Data",1,IF(#REF!&lt;&gt;"",1,0))</f>
        <v>#REF!</v>
      </c>
      <c r="W99" s="213" t="e">
        <f>IF('Crisis Indicator Data'!#REF!="No Data",1,IF(#REF!&lt;&gt;"",1,0))</f>
        <v>#REF!</v>
      </c>
      <c r="X99" s="213" t="e">
        <f>IF('Crisis Indicator Data'!#REF!="No Data",1,IF(#REF!&lt;&gt;"",1,0))</f>
        <v>#REF!</v>
      </c>
      <c r="Y99" s="213" t="e">
        <f>IF('Crisis Indicator Data'!#REF!="No Data",1,IF(#REF!&lt;&gt;"",1,0))</f>
        <v>#REF!</v>
      </c>
      <c r="Z99" s="213" t="e">
        <f>IF('Crisis Indicator Data'!#REF!="No Data",1,IF(#REF!&lt;&gt;"",1,0))</f>
        <v>#REF!</v>
      </c>
      <c r="AA99" s="213" t="e">
        <f>IF('Crisis Indicator Data'!#REF!="No Data",1,IF(#REF!&lt;&gt;"",1,0))</f>
        <v>#REF!</v>
      </c>
      <c r="AB99" s="213" t="e">
        <f>IF('Crisis Indicator Data'!#REF!="No Data",1,IF(#REF!&lt;&gt;"",1,0))</f>
        <v>#REF!</v>
      </c>
      <c r="AC99" s="213" t="e">
        <f>IF('Crisis Indicator Data'!#REF!="No Data",1,IF(#REF!&lt;&gt;"",1,0))</f>
        <v>#REF!</v>
      </c>
      <c r="AD99" s="213" t="e">
        <f>IF('Crisis Indicator Data'!#REF!="No Data",1,IF(#REF!&lt;&gt;"",1,0))</f>
        <v>#REF!</v>
      </c>
      <c r="AE99" s="213" t="e">
        <f>IF('Crisis Indicator Data'!#REF!="No Data",1,IF(#REF!&lt;&gt;"",1,0))</f>
        <v>#REF!</v>
      </c>
      <c r="AF99" s="213" t="e">
        <f>IF('Crisis Indicator Data'!#REF!="No Data",1,IF(#REF!&lt;&gt;"",1,0))</f>
        <v>#REF!</v>
      </c>
      <c r="AG99" s="213" t="e">
        <f>IF('Crisis Indicator Data'!#REF!="No Data",1,IF(#REF!&lt;&gt;"",1,0))</f>
        <v>#REF!</v>
      </c>
      <c r="AH99" s="213" t="e">
        <f>IF('Crisis Indicator Data'!#REF!="No Data",1,IF(#REF!&lt;&gt;"",1,0))</f>
        <v>#REF!</v>
      </c>
      <c r="AI99" s="213" t="e">
        <f>IF('Crisis Indicator Data'!#REF!="No Data",1,IF(#REF!&lt;&gt;"",1,0))</f>
        <v>#REF!</v>
      </c>
      <c r="AJ99" s="213" t="e">
        <f>IF('Crisis Indicator Data'!#REF!="No Data",1,IF(#REF!&lt;&gt;"",1,0))</f>
        <v>#REF!</v>
      </c>
      <c r="AK99" s="213" t="e">
        <f>IF('Crisis Indicator Data'!#REF!="No Data",1,IF(#REF!&lt;&gt;"",1,0))</f>
        <v>#REF!</v>
      </c>
      <c r="AL99" s="213" t="e">
        <f>IF('Crisis Indicator Data'!#REF!="No Data",1,IF(#REF!&lt;&gt;"",1,0))</f>
        <v>#REF!</v>
      </c>
      <c r="AM99" s="213" t="e">
        <f>IF('Crisis Indicator Data'!#REF!="No Data",1,IF(#REF!&lt;&gt;"",1,0))</f>
        <v>#REF!</v>
      </c>
      <c r="AN99" s="213" t="e">
        <f>IF('Crisis Indicator Data'!#REF!="No Data",1,IF(#REF!&lt;&gt;"",1,0))</f>
        <v>#REF!</v>
      </c>
      <c r="AO99" s="213" t="e">
        <f>IF('Crisis Indicator Data'!#REF!="No Data",1,IF(#REF!&lt;&gt;"",1,0))</f>
        <v>#REF!</v>
      </c>
      <c r="AP99" s="213" t="e">
        <f>IF('Crisis Indicator Data'!#REF!="No Data",1,IF(#REF!&lt;&gt;"",1,0))</f>
        <v>#REF!</v>
      </c>
      <c r="AQ99" s="213" t="e">
        <f>IF('Crisis Indicator Data'!#REF!="No Data",1,IF(#REF!&lt;&gt;"",1,0))</f>
        <v>#REF!</v>
      </c>
      <c r="AR99" s="213" t="e">
        <f>IF('Crisis Indicator Data'!#REF!="No Data",1,IF(#REF!&lt;&gt;"",1,0))</f>
        <v>#REF!</v>
      </c>
      <c r="AS99" s="213" t="e">
        <f>IF('Crisis Indicator Data'!#REF!="No Data",1,IF(#REF!&lt;&gt;"",1,0))</f>
        <v>#REF!</v>
      </c>
      <c r="AT99" s="213" t="e">
        <f>IF('Crisis Indicator Data'!#REF!="No Data",1,IF(#REF!&lt;&gt;"",1,0))</f>
        <v>#REF!</v>
      </c>
      <c r="AU99" s="213" t="e">
        <f>IF('Crisis Indicator Data'!#REF!="No Data",1,IF(#REF!&lt;&gt;"",1,0))</f>
        <v>#REF!</v>
      </c>
      <c r="AV99" s="213" t="e">
        <f>IF('Crisis Indicator Data'!#REF!="No Data",1,IF(#REF!&lt;&gt;"",1,0))</f>
        <v>#REF!</v>
      </c>
      <c r="AW99" s="213" t="e">
        <f>IF('Crisis Indicator Data'!#REF!="No Data",1,IF(#REF!&lt;&gt;"",1,0))</f>
        <v>#REF!</v>
      </c>
      <c r="AX99" s="213" t="e">
        <f>IF('Crisis Indicator Data'!#REF!="No Data",1,IF(#REF!&lt;&gt;"",1,0))</f>
        <v>#REF!</v>
      </c>
      <c r="AY99" s="213" t="e">
        <f>IF('Crisis Indicator Data'!#REF!="No Data",1,IF(#REF!&lt;&gt;"",1,0))</f>
        <v>#REF!</v>
      </c>
      <c r="AZ99" s="213" t="e">
        <f>IF('Crisis Indicator Data'!#REF!="No Data",1,IF(#REF!&lt;&gt;"",1,0))</f>
        <v>#REF!</v>
      </c>
      <c r="BA99" t="e">
        <f t="shared" si="6"/>
        <v>#REF!</v>
      </c>
      <c r="BB99" s="22" t="e">
        <f t="shared" si="7"/>
        <v>#REF!</v>
      </c>
    </row>
    <row r="100" spans="1:54" x14ac:dyDescent="0.35">
      <c r="A100" t="s">
        <v>8387</v>
      </c>
      <c r="B100" s="213" t="e">
        <f>IF('Crisis Indicator Data'!#REF!="No Data",1,IF(#REF!&lt;&gt;"",1,0))</f>
        <v>#REF!</v>
      </c>
      <c r="C100" s="213" t="e">
        <f>IF('Crisis Indicator Data'!#REF!="No Data",1,IF(#REF!&lt;&gt;"",1,0))</f>
        <v>#REF!</v>
      </c>
      <c r="D100" s="213" t="e">
        <f>IF('Crisis Indicator Data'!#REF!="No Data",1,IF(#REF!&lt;&gt;"",1,0))</f>
        <v>#REF!</v>
      </c>
      <c r="E100" s="213" t="e">
        <f>IF('Crisis Indicator Data'!#REF!="No Data",1,IF(#REF!&lt;&gt;"",1,0))</f>
        <v>#REF!</v>
      </c>
      <c r="F100" s="213" t="e">
        <f>IF('Crisis Indicator Data'!#REF!="No Data",1,IF(#REF!&lt;&gt;"",1,0))</f>
        <v>#REF!</v>
      </c>
      <c r="G100" s="213" t="e">
        <f>IF('Crisis Indicator Data'!#REF!="No Data",1,IF(#REF!&lt;&gt;"",1,0))</f>
        <v>#REF!</v>
      </c>
      <c r="H100" s="213" t="e">
        <f>IF('Crisis Indicator Data'!#REF!="No Data",1,IF(#REF!&lt;&gt;"",1,0))</f>
        <v>#REF!</v>
      </c>
      <c r="I100" s="213" t="e">
        <f>IF('Crisis Indicator Data'!#REF!="No Data",1,IF(#REF!&lt;&gt;"",1,0))</f>
        <v>#REF!</v>
      </c>
      <c r="J100" s="213" t="e">
        <f>IF('Crisis Indicator Data'!#REF!="No Data",1,IF(#REF!&lt;&gt;"",1,0))</f>
        <v>#REF!</v>
      </c>
      <c r="K100" s="213" t="e">
        <f>IF('Crisis Indicator Data'!#REF!="No Data",1,IF(#REF!&lt;&gt;"",1,0))</f>
        <v>#REF!</v>
      </c>
      <c r="L100" s="213" t="e">
        <f>IF('Crisis Indicator Data'!#REF!="No Data",1,IF(#REF!&lt;&gt;"",1,0))</f>
        <v>#REF!</v>
      </c>
      <c r="M100" s="213" t="e">
        <f>IF('Crisis Indicator Data'!#REF!="No Data",1,IF(#REF!&lt;&gt;"",1,0))</f>
        <v>#REF!</v>
      </c>
      <c r="N100" s="213" t="e">
        <f>IF('Crisis Indicator Data'!#REF!="No Data",1,IF(#REF!&lt;&gt;"",1,0))</f>
        <v>#REF!</v>
      </c>
      <c r="O100" s="213" t="e">
        <f>IF('Crisis Indicator Data'!#REF!="No Data",1,IF(#REF!&lt;&gt;"",1,0))</f>
        <v>#REF!</v>
      </c>
      <c r="P100" s="213" t="e">
        <f>IF('Crisis Indicator Data'!#REF!="No Data",1,IF(#REF!&lt;&gt;"",1,0))</f>
        <v>#REF!</v>
      </c>
      <c r="Q100" s="213" t="e">
        <f>IF('Crisis Indicator Data'!#REF!="No Data",1,IF(#REF!&lt;&gt;"",1,0))</f>
        <v>#REF!</v>
      </c>
      <c r="R100" s="213" t="e">
        <f>IF('Crisis Indicator Data'!#REF!="No Data",1,IF(#REF!&lt;&gt;"",1,0))</f>
        <v>#REF!</v>
      </c>
      <c r="S100" s="213" t="e">
        <f>IF('Crisis Indicator Data'!#REF!="No Data",1,IF(#REF!&lt;&gt;"",1,0))</f>
        <v>#REF!</v>
      </c>
      <c r="T100" s="213" t="e">
        <f>IF('Crisis Indicator Data'!#REF!="No Data",1,IF(#REF!&lt;&gt;"",1,0))</f>
        <v>#REF!</v>
      </c>
      <c r="U100" s="213" t="e">
        <f>IF('Crisis Indicator Data'!#REF!="No Data",1,IF(#REF!&lt;&gt;"",1,0))</f>
        <v>#REF!</v>
      </c>
      <c r="V100" s="213" t="e">
        <f>IF('Crisis Indicator Data'!#REF!="No Data",1,IF(#REF!&lt;&gt;"",1,0))</f>
        <v>#REF!</v>
      </c>
      <c r="W100" s="213" t="e">
        <f>IF('Crisis Indicator Data'!#REF!="No Data",1,IF(#REF!&lt;&gt;"",1,0))</f>
        <v>#REF!</v>
      </c>
      <c r="X100" s="213" t="e">
        <f>IF('Crisis Indicator Data'!#REF!="No Data",1,IF(#REF!&lt;&gt;"",1,0))</f>
        <v>#REF!</v>
      </c>
      <c r="Y100" s="213" t="e">
        <f>IF('Crisis Indicator Data'!#REF!="No Data",1,IF(#REF!&lt;&gt;"",1,0))</f>
        <v>#REF!</v>
      </c>
      <c r="Z100" s="213" t="e">
        <f>IF('Crisis Indicator Data'!#REF!="No Data",1,IF(#REF!&lt;&gt;"",1,0))</f>
        <v>#REF!</v>
      </c>
      <c r="AA100" s="213" t="e">
        <f>IF('Crisis Indicator Data'!#REF!="No Data",1,IF(#REF!&lt;&gt;"",1,0))</f>
        <v>#REF!</v>
      </c>
      <c r="AB100" s="213" t="e">
        <f>IF('Crisis Indicator Data'!#REF!="No Data",1,IF(#REF!&lt;&gt;"",1,0))</f>
        <v>#REF!</v>
      </c>
      <c r="AC100" s="213" t="e">
        <f>IF('Crisis Indicator Data'!#REF!="No Data",1,IF(#REF!&lt;&gt;"",1,0))</f>
        <v>#REF!</v>
      </c>
      <c r="AD100" s="213" t="e">
        <f>IF('Crisis Indicator Data'!#REF!="No Data",1,IF(#REF!&lt;&gt;"",1,0))</f>
        <v>#REF!</v>
      </c>
      <c r="AE100" s="213" t="e">
        <f>IF('Crisis Indicator Data'!#REF!="No Data",1,IF(#REF!&lt;&gt;"",1,0))</f>
        <v>#REF!</v>
      </c>
      <c r="AF100" s="213" t="e">
        <f>IF('Crisis Indicator Data'!#REF!="No Data",1,IF(#REF!&lt;&gt;"",1,0))</f>
        <v>#REF!</v>
      </c>
      <c r="AG100" s="213" t="e">
        <f>IF('Crisis Indicator Data'!#REF!="No Data",1,IF(#REF!&lt;&gt;"",1,0))</f>
        <v>#REF!</v>
      </c>
      <c r="AH100" s="213" t="e">
        <f>IF('Crisis Indicator Data'!#REF!="No Data",1,IF(#REF!&lt;&gt;"",1,0))</f>
        <v>#REF!</v>
      </c>
      <c r="AI100" s="213" t="e">
        <f>IF('Crisis Indicator Data'!#REF!="No Data",1,IF(#REF!&lt;&gt;"",1,0))</f>
        <v>#REF!</v>
      </c>
      <c r="AJ100" s="213" t="e">
        <f>IF('Crisis Indicator Data'!#REF!="No Data",1,IF(#REF!&lt;&gt;"",1,0))</f>
        <v>#REF!</v>
      </c>
      <c r="AK100" s="213" t="e">
        <f>IF('Crisis Indicator Data'!#REF!="No Data",1,IF(#REF!&lt;&gt;"",1,0))</f>
        <v>#REF!</v>
      </c>
      <c r="AL100" s="213" t="e">
        <f>IF('Crisis Indicator Data'!#REF!="No Data",1,IF(#REF!&lt;&gt;"",1,0))</f>
        <v>#REF!</v>
      </c>
      <c r="AM100" s="213" t="e">
        <f>IF('Crisis Indicator Data'!#REF!="No Data",1,IF(#REF!&lt;&gt;"",1,0))</f>
        <v>#REF!</v>
      </c>
      <c r="AN100" s="213" t="e">
        <f>IF('Crisis Indicator Data'!#REF!="No Data",1,IF(#REF!&lt;&gt;"",1,0))</f>
        <v>#REF!</v>
      </c>
      <c r="AO100" s="213" t="e">
        <f>IF('Crisis Indicator Data'!#REF!="No Data",1,IF(#REF!&lt;&gt;"",1,0))</f>
        <v>#REF!</v>
      </c>
      <c r="AP100" s="213" t="e">
        <f>IF('Crisis Indicator Data'!#REF!="No Data",1,IF(#REF!&lt;&gt;"",1,0))</f>
        <v>#REF!</v>
      </c>
      <c r="AQ100" s="213" t="e">
        <f>IF('Crisis Indicator Data'!#REF!="No Data",1,IF(#REF!&lt;&gt;"",1,0))</f>
        <v>#REF!</v>
      </c>
      <c r="AR100" s="213" t="e">
        <f>IF('Crisis Indicator Data'!#REF!="No Data",1,IF(#REF!&lt;&gt;"",1,0))</f>
        <v>#REF!</v>
      </c>
      <c r="AS100" s="213" t="e">
        <f>IF('Crisis Indicator Data'!#REF!="No Data",1,IF(#REF!&lt;&gt;"",1,0))</f>
        <v>#REF!</v>
      </c>
      <c r="AT100" s="213" t="e">
        <f>IF('Crisis Indicator Data'!#REF!="No Data",1,IF(#REF!&lt;&gt;"",1,0))</f>
        <v>#REF!</v>
      </c>
      <c r="AU100" s="213" t="e">
        <f>IF('Crisis Indicator Data'!#REF!="No Data",1,IF(#REF!&lt;&gt;"",1,0))</f>
        <v>#REF!</v>
      </c>
      <c r="AV100" s="213" t="e">
        <f>IF('Crisis Indicator Data'!#REF!="No Data",1,IF(#REF!&lt;&gt;"",1,0))</f>
        <v>#REF!</v>
      </c>
      <c r="AW100" s="213" t="e">
        <f>IF('Crisis Indicator Data'!#REF!="No Data",1,IF(#REF!&lt;&gt;"",1,0))</f>
        <v>#REF!</v>
      </c>
      <c r="AX100" s="213" t="e">
        <f>IF('Crisis Indicator Data'!#REF!="No Data",1,IF(#REF!&lt;&gt;"",1,0))</f>
        <v>#REF!</v>
      </c>
      <c r="AY100" s="213" t="e">
        <f>IF('Crisis Indicator Data'!#REF!="No Data",1,IF(#REF!&lt;&gt;"",1,0))</f>
        <v>#REF!</v>
      </c>
      <c r="AZ100" s="213" t="e">
        <f>IF('Crisis Indicator Data'!#REF!="No Data",1,IF(#REF!&lt;&gt;"",1,0))</f>
        <v>#REF!</v>
      </c>
      <c r="BA100" t="e">
        <f t="shared" si="6"/>
        <v>#REF!</v>
      </c>
      <c r="BB100" s="22" t="e">
        <f t="shared" si="7"/>
        <v>#REF!</v>
      </c>
    </row>
    <row r="101" spans="1:54" x14ac:dyDescent="0.35">
      <c r="A101" t="s">
        <v>8389</v>
      </c>
      <c r="B101" s="213" t="e">
        <f>IF('Crisis Indicator Data'!#REF!="No Data",1,IF(#REF!&lt;&gt;"",1,0))</f>
        <v>#REF!</v>
      </c>
      <c r="C101" s="213" t="e">
        <f>IF('Crisis Indicator Data'!#REF!="No Data",1,IF(#REF!&lt;&gt;"",1,0))</f>
        <v>#REF!</v>
      </c>
      <c r="D101" s="213" t="e">
        <f>IF('Crisis Indicator Data'!#REF!="No Data",1,IF(#REF!&lt;&gt;"",1,0))</f>
        <v>#REF!</v>
      </c>
      <c r="E101" s="213" t="e">
        <f>IF('Crisis Indicator Data'!#REF!="No Data",1,IF(#REF!&lt;&gt;"",1,0))</f>
        <v>#REF!</v>
      </c>
      <c r="F101" s="213" t="e">
        <f>IF('Crisis Indicator Data'!#REF!="No Data",1,IF(#REF!&lt;&gt;"",1,0))</f>
        <v>#REF!</v>
      </c>
      <c r="G101" s="213" t="e">
        <f>IF('Crisis Indicator Data'!#REF!="No Data",1,IF(#REF!&lt;&gt;"",1,0))</f>
        <v>#REF!</v>
      </c>
      <c r="H101" s="213" t="e">
        <f>IF('Crisis Indicator Data'!#REF!="No Data",1,IF(#REF!&lt;&gt;"",1,0))</f>
        <v>#REF!</v>
      </c>
      <c r="I101" s="213" t="e">
        <f>IF('Crisis Indicator Data'!#REF!="No Data",1,IF(#REF!&lt;&gt;"",1,0))</f>
        <v>#REF!</v>
      </c>
      <c r="J101" s="213" t="e">
        <f>IF('Crisis Indicator Data'!#REF!="No Data",1,IF(#REF!&lt;&gt;"",1,0))</f>
        <v>#REF!</v>
      </c>
      <c r="K101" s="213" t="e">
        <f>IF('Crisis Indicator Data'!#REF!="No Data",1,IF(#REF!&lt;&gt;"",1,0))</f>
        <v>#REF!</v>
      </c>
      <c r="L101" s="213" t="e">
        <f>IF('Crisis Indicator Data'!#REF!="No Data",1,IF(#REF!&lt;&gt;"",1,0))</f>
        <v>#REF!</v>
      </c>
      <c r="M101" s="213" t="e">
        <f>IF('Crisis Indicator Data'!#REF!="No Data",1,IF(#REF!&lt;&gt;"",1,0))</f>
        <v>#REF!</v>
      </c>
      <c r="N101" s="213" t="e">
        <f>IF('Crisis Indicator Data'!#REF!="No Data",1,IF(#REF!&lt;&gt;"",1,0))</f>
        <v>#REF!</v>
      </c>
      <c r="O101" s="213" t="e">
        <f>IF('Crisis Indicator Data'!#REF!="No Data",1,IF(#REF!&lt;&gt;"",1,0))</f>
        <v>#REF!</v>
      </c>
      <c r="P101" s="213" t="e">
        <f>IF('Crisis Indicator Data'!#REF!="No Data",1,IF(#REF!&lt;&gt;"",1,0))</f>
        <v>#REF!</v>
      </c>
      <c r="Q101" s="213" t="e">
        <f>IF('Crisis Indicator Data'!#REF!="No Data",1,IF(#REF!&lt;&gt;"",1,0))</f>
        <v>#REF!</v>
      </c>
      <c r="R101" s="213" t="e">
        <f>IF('Crisis Indicator Data'!#REF!="No Data",1,IF(#REF!&lt;&gt;"",1,0))</f>
        <v>#REF!</v>
      </c>
      <c r="S101" s="213" t="e">
        <f>IF('Crisis Indicator Data'!#REF!="No Data",1,IF(#REF!&lt;&gt;"",1,0))</f>
        <v>#REF!</v>
      </c>
      <c r="T101" s="213" t="e">
        <f>IF('Crisis Indicator Data'!#REF!="No Data",1,IF(#REF!&lt;&gt;"",1,0))</f>
        <v>#REF!</v>
      </c>
      <c r="U101" s="213" t="e">
        <f>IF('Crisis Indicator Data'!#REF!="No Data",1,IF(#REF!&lt;&gt;"",1,0))</f>
        <v>#REF!</v>
      </c>
      <c r="V101" s="213" t="e">
        <f>IF('Crisis Indicator Data'!#REF!="No Data",1,IF(#REF!&lt;&gt;"",1,0))</f>
        <v>#REF!</v>
      </c>
      <c r="W101" s="213" t="e">
        <f>IF('Crisis Indicator Data'!#REF!="No Data",1,IF(#REF!&lt;&gt;"",1,0))</f>
        <v>#REF!</v>
      </c>
      <c r="X101" s="213" t="e">
        <f>IF('Crisis Indicator Data'!#REF!="No Data",1,IF(#REF!&lt;&gt;"",1,0))</f>
        <v>#REF!</v>
      </c>
      <c r="Y101" s="213" t="e">
        <f>IF('Crisis Indicator Data'!#REF!="No Data",1,IF(#REF!&lt;&gt;"",1,0))</f>
        <v>#REF!</v>
      </c>
      <c r="Z101" s="213" t="e">
        <f>IF('Crisis Indicator Data'!#REF!="No Data",1,IF(#REF!&lt;&gt;"",1,0))</f>
        <v>#REF!</v>
      </c>
      <c r="AA101" s="213" t="e">
        <f>IF('Crisis Indicator Data'!#REF!="No Data",1,IF(#REF!&lt;&gt;"",1,0))</f>
        <v>#REF!</v>
      </c>
      <c r="AB101" s="213" t="e">
        <f>IF('Crisis Indicator Data'!#REF!="No Data",1,IF(#REF!&lt;&gt;"",1,0))</f>
        <v>#REF!</v>
      </c>
      <c r="AC101" s="213" t="e">
        <f>IF('Crisis Indicator Data'!#REF!="No Data",1,IF(#REF!&lt;&gt;"",1,0))</f>
        <v>#REF!</v>
      </c>
      <c r="AD101" s="213" t="e">
        <f>IF('Crisis Indicator Data'!#REF!="No Data",1,IF(#REF!&lt;&gt;"",1,0))</f>
        <v>#REF!</v>
      </c>
      <c r="AE101" s="213" t="e">
        <f>IF('Crisis Indicator Data'!#REF!="No Data",1,IF(#REF!&lt;&gt;"",1,0))</f>
        <v>#REF!</v>
      </c>
      <c r="AF101" s="213" t="e">
        <f>IF('Crisis Indicator Data'!#REF!="No Data",1,IF(#REF!&lt;&gt;"",1,0))</f>
        <v>#REF!</v>
      </c>
      <c r="AG101" s="213" t="e">
        <f>IF('Crisis Indicator Data'!#REF!="No Data",1,IF(#REF!&lt;&gt;"",1,0))</f>
        <v>#REF!</v>
      </c>
      <c r="AH101" s="213" t="e">
        <f>IF('Crisis Indicator Data'!#REF!="No Data",1,IF(#REF!&lt;&gt;"",1,0))</f>
        <v>#REF!</v>
      </c>
      <c r="AI101" s="213" t="e">
        <f>IF('Crisis Indicator Data'!#REF!="No Data",1,IF(#REF!&lt;&gt;"",1,0))</f>
        <v>#REF!</v>
      </c>
      <c r="AJ101" s="213" t="e">
        <f>IF('Crisis Indicator Data'!#REF!="No Data",1,IF(#REF!&lt;&gt;"",1,0))</f>
        <v>#REF!</v>
      </c>
      <c r="AK101" s="213" t="e">
        <f>IF('Crisis Indicator Data'!#REF!="No Data",1,IF(#REF!&lt;&gt;"",1,0))</f>
        <v>#REF!</v>
      </c>
      <c r="AL101" s="213" t="e">
        <f>IF('Crisis Indicator Data'!#REF!="No Data",1,IF(#REF!&lt;&gt;"",1,0))</f>
        <v>#REF!</v>
      </c>
      <c r="AM101" s="213" t="e">
        <f>IF('Crisis Indicator Data'!#REF!="No Data",1,IF(#REF!&lt;&gt;"",1,0))</f>
        <v>#REF!</v>
      </c>
      <c r="AN101" s="213" t="e">
        <f>IF('Crisis Indicator Data'!#REF!="No Data",1,IF(#REF!&lt;&gt;"",1,0))</f>
        <v>#REF!</v>
      </c>
      <c r="AO101" s="213" t="e">
        <f>IF('Crisis Indicator Data'!#REF!="No Data",1,IF(#REF!&lt;&gt;"",1,0))</f>
        <v>#REF!</v>
      </c>
      <c r="AP101" s="213" t="e">
        <f>IF('Crisis Indicator Data'!#REF!="No Data",1,IF(#REF!&lt;&gt;"",1,0))</f>
        <v>#REF!</v>
      </c>
      <c r="AQ101" s="213" t="e">
        <f>IF('Crisis Indicator Data'!#REF!="No Data",1,IF(#REF!&lt;&gt;"",1,0))</f>
        <v>#REF!</v>
      </c>
      <c r="AR101" s="213" t="e">
        <f>IF('Crisis Indicator Data'!#REF!="No Data",1,IF(#REF!&lt;&gt;"",1,0))</f>
        <v>#REF!</v>
      </c>
      <c r="AS101" s="213" t="e">
        <f>IF('Crisis Indicator Data'!#REF!="No Data",1,IF(#REF!&lt;&gt;"",1,0))</f>
        <v>#REF!</v>
      </c>
      <c r="AT101" s="213" t="e">
        <f>IF('Crisis Indicator Data'!#REF!="No Data",1,IF(#REF!&lt;&gt;"",1,0))</f>
        <v>#REF!</v>
      </c>
      <c r="AU101" s="213" t="e">
        <f>IF('Crisis Indicator Data'!#REF!="No Data",1,IF(#REF!&lt;&gt;"",1,0))</f>
        <v>#REF!</v>
      </c>
      <c r="AV101" s="213" t="e">
        <f>IF('Crisis Indicator Data'!#REF!="No Data",1,IF(#REF!&lt;&gt;"",1,0))</f>
        <v>#REF!</v>
      </c>
      <c r="AW101" s="213" t="e">
        <f>IF('Crisis Indicator Data'!#REF!="No Data",1,IF(#REF!&lt;&gt;"",1,0))</f>
        <v>#REF!</v>
      </c>
      <c r="AX101" s="213" t="e">
        <f>IF('Crisis Indicator Data'!#REF!="No Data",1,IF(#REF!&lt;&gt;"",1,0))</f>
        <v>#REF!</v>
      </c>
      <c r="AY101" s="213" t="e">
        <f>IF('Crisis Indicator Data'!#REF!="No Data",1,IF(#REF!&lt;&gt;"",1,0))</f>
        <v>#REF!</v>
      </c>
      <c r="AZ101" s="213" t="e">
        <f>IF('Crisis Indicator Data'!#REF!="No Data",1,IF(#REF!&lt;&gt;"",1,0))</f>
        <v>#REF!</v>
      </c>
      <c r="BA101" t="e">
        <f t="shared" si="6"/>
        <v>#REF!</v>
      </c>
      <c r="BB101" s="22" t="e">
        <f t="shared" si="7"/>
        <v>#REF!</v>
      </c>
    </row>
    <row r="102" spans="1:54" x14ac:dyDescent="0.35">
      <c r="A102" t="s">
        <v>8394</v>
      </c>
      <c r="B102" s="213" t="e">
        <f>IF('Crisis Indicator Data'!#REF!="No Data",1,IF(#REF!&lt;&gt;"",1,0))</f>
        <v>#REF!</v>
      </c>
      <c r="C102" s="213" t="e">
        <f>IF('Crisis Indicator Data'!#REF!="No Data",1,IF(#REF!&lt;&gt;"",1,0))</f>
        <v>#REF!</v>
      </c>
      <c r="D102" s="213" t="e">
        <f>IF('Crisis Indicator Data'!#REF!="No Data",1,IF(#REF!&lt;&gt;"",1,0))</f>
        <v>#REF!</v>
      </c>
      <c r="E102" s="213" t="e">
        <f>IF('Crisis Indicator Data'!#REF!="No Data",1,IF(#REF!&lt;&gt;"",1,0))</f>
        <v>#REF!</v>
      </c>
      <c r="F102" s="213" t="e">
        <f>IF('Crisis Indicator Data'!#REF!="No Data",1,IF(#REF!&lt;&gt;"",1,0))</f>
        <v>#REF!</v>
      </c>
      <c r="G102" s="213" t="e">
        <f>IF('Crisis Indicator Data'!#REF!="No Data",1,IF(#REF!&lt;&gt;"",1,0))</f>
        <v>#REF!</v>
      </c>
      <c r="H102" s="213" t="e">
        <f>IF('Crisis Indicator Data'!#REF!="No Data",1,IF(#REF!&lt;&gt;"",1,0))</f>
        <v>#REF!</v>
      </c>
      <c r="I102" s="213" t="e">
        <f>IF('Crisis Indicator Data'!#REF!="No Data",1,IF(#REF!&lt;&gt;"",1,0))</f>
        <v>#REF!</v>
      </c>
      <c r="J102" s="213" t="e">
        <f>IF('Crisis Indicator Data'!#REF!="No Data",1,IF(#REF!&lt;&gt;"",1,0))</f>
        <v>#REF!</v>
      </c>
      <c r="K102" s="213" t="e">
        <f>IF('Crisis Indicator Data'!#REF!="No Data",1,IF(#REF!&lt;&gt;"",1,0))</f>
        <v>#REF!</v>
      </c>
      <c r="L102" s="213" t="e">
        <f>IF('Crisis Indicator Data'!#REF!="No Data",1,IF(#REF!&lt;&gt;"",1,0))</f>
        <v>#REF!</v>
      </c>
      <c r="M102" s="213" t="e">
        <f>IF('Crisis Indicator Data'!#REF!="No Data",1,IF(#REF!&lt;&gt;"",1,0))</f>
        <v>#REF!</v>
      </c>
      <c r="N102" s="213" t="e">
        <f>IF('Crisis Indicator Data'!#REF!="No Data",1,IF(#REF!&lt;&gt;"",1,0))</f>
        <v>#REF!</v>
      </c>
      <c r="O102" s="213" t="e">
        <f>IF('Crisis Indicator Data'!#REF!="No Data",1,IF(#REF!&lt;&gt;"",1,0))</f>
        <v>#REF!</v>
      </c>
      <c r="P102" s="213" t="e">
        <f>IF('Crisis Indicator Data'!#REF!="No Data",1,IF(#REF!&lt;&gt;"",1,0))</f>
        <v>#REF!</v>
      </c>
      <c r="Q102" s="213" t="e">
        <f>IF('Crisis Indicator Data'!#REF!="No Data",1,IF(#REF!&lt;&gt;"",1,0))</f>
        <v>#REF!</v>
      </c>
      <c r="R102" s="213" t="e">
        <f>IF('Crisis Indicator Data'!#REF!="No Data",1,IF(#REF!&lt;&gt;"",1,0))</f>
        <v>#REF!</v>
      </c>
      <c r="S102" s="213" t="e">
        <f>IF('Crisis Indicator Data'!#REF!="No Data",1,IF(#REF!&lt;&gt;"",1,0))</f>
        <v>#REF!</v>
      </c>
      <c r="T102" s="213" t="e">
        <f>IF('Crisis Indicator Data'!#REF!="No Data",1,IF(#REF!&lt;&gt;"",1,0))</f>
        <v>#REF!</v>
      </c>
      <c r="U102" s="213" t="e">
        <f>IF('Crisis Indicator Data'!#REF!="No Data",1,IF(#REF!&lt;&gt;"",1,0))</f>
        <v>#REF!</v>
      </c>
      <c r="V102" s="213" t="e">
        <f>IF('Crisis Indicator Data'!#REF!="No Data",1,IF(#REF!&lt;&gt;"",1,0))</f>
        <v>#REF!</v>
      </c>
      <c r="W102" s="213" t="e">
        <f>IF('Crisis Indicator Data'!#REF!="No Data",1,IF(#REF!&lt;&gt;"",1,0))</f>
        <v>#REF!</v>
      </c>
      <c r="X102" s="213" t="e">
        <f>IF('Crisis Indicator Data'!#REF!="No Data",1,IF(#REF!&lt;&gt;"",1,0))</f>
        <v>#REF!</v>
      </c>
      <c r="Y102" s="213" t="e">
        <f>IF('Crisis Indicator Data'!#REF!="No Data",1,IF(#REF!&lt;&gt;"",1,0))</f>
        <v>#REF!</v>
      </c>
      <c r="Z102" s="213" t="e">
        <f>IF('Crisis Indicator Data'!#REF!="No Data",1,IF(#REF!&lt;&gt;"",1,0))</f>
        <v>#REF!</v>
      </c>
      <c r="AA102" s="213" t="e">
        <f>IF('Crisis Indicator Data'!#REF!="No Data",1,IF(#REF!&lt;&gt;"",1,0))</f>
        <v>#REF!</v>
      </c>
      <c r="AB102" s="213" t="e">
        <f>IF('Crisis Indicator Data'!#REF!="No Data",1,IF(#REF!&lt;&gt;"",1,0))</f>
        <v>#REF!</v>
      </c>
      <c r="AC102" s="213" t="e">
        <f>IF('Crisis Indicator Data'!#REF!="No Data",1,IF(#REF!&lt;&gt;"",1,0))</f>
        <v>#REF!</v>
      </c>
      <c r="AD102" s="213" t="e">
        <f>IF('Crisis Indicator Data'!#REF!="No Data",1,IF(#REF!&lt;&gt;"",1,0))</f>
        <v>#REF!</v>
      </c>
      <c r="AE102" s="213" t="e">
        <f>IF('Crisis Indicator Data'!#REF!="No Data",1,IF(#REF!&lt;&gt;"",1,0))</f>
        <v>#REF!</v>
      </c>
      <c r="AF102" s="213" t="e">
        <f>IF('Crisis Indicator Data'!#REF!="No Data",1,IF(#REF!&lt;&gt;"",1,0))</f>
        <v>#REF!</v>
      </c>
      <c r="AG102" s="213" t="e">
        <f>IF('Crisis Indicator Data'!#REF!="No Data",1,IF(#REF!&lt;&gt;"",1,0))</f>
        <v>#REF!</v>
      </c>
      <c r="AH102" s="213" t="e">
        <f>IF('Crisis Indicator Data'!#REF!="No Data",1,IF(#REF!&lt;&gt;"",1,0))</f>
        <v>#REF!</v>
      </c>
      <c r="AI102" s="213" t="e">
        <f>IF('Crisis Indicator Data'!#REF!="No Data",1,IF(#REF!&lt;&gt;"",1,0))</f>
        <v>#REF!</v>
      </c>
      <c r="AJ102" s="213" t="e">
        <f>IF('Crisis Indicator Data'!#REF!="No Data",1,IF(#REF!&lt;&gt;"",1,0))</f>
        <v>#REF!</v>
      </c>
      <c r="AK102" s="213" t="e">
        <f>IF('Crisis Indicator Data'!#REF!="No Data",1,IF(#REF!&lt;&gt;"",1,0))</f>
        <v>#REF!</v>
      </c>
      <c r="AL102" s="213" t="e">
        <f>IF('Crisis Indicator Data'!#REF!="No Data",1,IF(#REF!&lt;&gt;"",1,0))</f>
        <v>#REF!</v>
      </c>
      <c r="AM102" s="213" t="e">
        <f>IF('Crisis Indicator Data'!#REF!="No Data",1,IF(#REF!&lt;&gt;"",1,0))</f>
        <v>#REF!</v>
      </c>
      <c r="AN102" s="213" t="e">
        <f>IF('Crisis Indicator Data'!#REF!="No Data",1,IF(#REF!&lt;&gt;"",1,0))</f>
        <v>#REF!</v>
      </c>
      <c r="AO102" s="213" t="e">
        <f>IF('Crisis Indicator Data'!#REF!="No Data",1,IF(#REF!&lt;&gt;"",1,0))</f>
        <v>#REF!</v>
      </c>
      <c r="AP102" s="213" t="e">
        <f>IF('Crisis Indicator Data'!#REF!="No Data",1,IF(#REF!&lt;&gt;"",1,0))</f>
        <v>#REF!</v>
      </c>
      <c r="AQ102" s="213" t="e">
        <f>IF('Crisis Indicator Data'!#REF!="No Data",1,IF(#REF!&lt;&gt;"",1,0))</f>
        <v>#REF!</v>
      </c>
      <c r="AR102" s="213" t="e">
        <f>IF('Crisis Indicator Data'!#REF!="No Data",1,IF(#REF!&lt;&gt;"",1,0))</f>
        <v>#REF!</v>
      </c>
      <c r="AS102" s="213" t="e">
        <f>IF('Crisis Indicator Data'!#REF!="No Data",1,IF(#REF!&lt;&gt;"",1,0))</f>
        <v>#REF!</v>
      </c>
      <c r="AT102" s="213" t="e">
        <f>IF('Crisis Indicator Data'!#REF!="No Data",1,IF(#REF!&lt;&gt;"",1,0))</f>
        <v>#REF!</v>
      </c>
      <c r="AU102" s="213" t="e">
        <f>IF('Crisis Indicator Data'!#REF!="No Data",1,IF(#REF!&lt;&gt;"",1,0))</f>
        <v>#REF!</v>
      </c>
      <c r="AV102" s="213" t="e">
        <f>IF('Crisis Indicator Data'!#REF!="No Data",1,IF(#REF!&lt;&gt;"",1,0))</f>
        <v>#REF!</v>
      </c>
      <c r="AW102" s="213" t="e">
        <f>IF('Crisis Indicator Data'!#REF!="No Data",1,IF(#REF!&lt;&gt;"",1,0))</f>
        <v>#REF!</v>
      </c>
      <c r="AX102" s="213" t="e">
        <f>IF('Crisis Indicator Data'!#REF!="No Data",1,IF(#REF!&lt;&gt;"",1,0))</f>
        <v>#REF!</v>
      </c>
      <c r="AY102" s="213" t="e">
        <f>IF('Crisis Indicator Data'!#REF!="No Data",1,IF(#REF!&lt;&gt;"",1,0))</f>
        <v>#REF!</v>
      </c>
      <c r="AZ102" s="213" t="e">
        <f>IF('Crisis Indicator Data'!#REF!="No Data",1,IF(#REF!&lt;&gt;"",1,0))</f>
        <v>#REF!</v>
      </c>
      <c r="BA102" t="e">
        <f t="shared" si="6"/>
        <v>#REF!</v>
      </c>
      <c r="BB102" s="22" t="e">
        <f t="shared" si="7"/>
        <v>#REF!</v>
      </c>
    </row>
    <row r="103" spans="1:54" x14ac:dyDescent="0.35">
      <c r="A103" t="s">
        <v>8414</v>
      </c>
      <c r="B103" s="213" t="e">
        <f>IF('Crisis Indicator Data'!#REF!="No Data",1,IF(#REF!&lt;&gt;"",1,0))</f>
        <v>#REF!</v>
      </c>
      <c r="C103" s="213" t="e">
        <f>IF('Crisis Indicator Data'!#REF!="No Data",1,IF(#REF!&lt;&gt;"",1,0))</f>
        <v>#REF!</v>
      </c>
      <c r="D103" s="213" t="e">
        <f>IF('Crisis Indicator Data'!#REF!="No Data",1,IF(#REF!&lt;&gt;"",1,0))</f>
        <v>#REF!</v>
      </c>
      <c r="E103" s="213" t="e">
        <f>IF('Crisis Indicator Data'!#REF!="No Data",1,IF(#REF!&lt;&gt;"",1,0))</f>
        <v>#REF!</v>
      </c>
      <c r="F103" s="213" t="e">
        <f>IF('Crisis Indicator Data'!#REF!="No Data",1,IF(#REF!&lt;&gt;"",1,0))</f>
        <v>#REF!</v>
      </c>
      <c r="G103" s="213" t="e">
        <f>IF('Crisis Indicator Data'!#REF!="No Data",1,IF(#REF!&lt;&gt;"",1,0))</f>
        <v>#REF!</v>
      </c>
      <c r="H103" s="213" t="e">
        <f>IF('Crisis Indicator Data'!#REF!="No Data",1,IF(#REF!&lt;&gt;"",1,0))</f>
        <v>#REF!</v>
      </c>
      <c r="I103" s="213" t="e">
        <f>IF('Crisis Indicator Data'!#REF!="No Data",1,IF(#REF!&lt;&gt;"",1,0))</f>
        <v>#REF!</v>
      </c>
      <c r="J103" s="213" t="e">
        <f>IF('Crisis Indicator Data'!#REF!="No Data",1,IF(#REF!&lt;&gt;"",1,0))</f>
        <v>#REF!</v>
      </c>
      <c r="K103" s="213" t="e">
        <f>IF('Crisis Indicator Data'!#REF!="No Data",1,IF(#REF!&lt;&gt;"",1,0))</f>
        <v>#REF!</v>
      </c>
      <c r="L103" s="213" t="e">
        <f>IF('Crisis Indicator Data'!#REF!="No Data",1,IF(#REF!&lt;&gt;"",1,0))</f>
        <v>#REF!</v>
      </c>
      <c r="M103" s="213" t="e">
        <f>IF('Crisis Indicator Data'!#REF!="No Data",1,IF(#REF!&lt;&gt;"",1,0))</f>
        <v>#REF!</v>
      </c>
      <c r="N103" s="213" t="e">
        <f>IF('Crisis Indicator Data'!#REF!="No Data",1,IF(#REF!&lt;&gt;"",1,0))</f>
        <v>#REF!</v>
      </c>
      <c r="O103" s="213" t="e">
        <f>IF('Crisis Indicator Data'!#REF!="No Data",1,IF(#REF!&lt;&gt;"",1,0))</f>
        <v>#REF!</v>
      </c>
      <c r="P103" s="213" t="e">
        <f>IF('Crisis Indicator Data'!#REF!="No Data",1,IF(#REF!&lt;&gt;"",1,0))</f>
        <v>#REF!</v>
      </c>
      <c r="Q103" s="213" t="e">
        <f>IF('Crisis Indicator Data'!#REF!="No Data",1,IF(#REF!&lt;&gt;"",1,0))</f>
        <v>#REF!</v>
      </c>
      <c r="R103" s="213" t="e">
        <f>IF('Crisis Indicator Data'!#REF!="No Data",1,IF(#REF!&lt;&gt;"",1,0))</f>
        <v>#REF!</v>
      </c>
      <c r="S103" s="213" t="e">
        <f>IF('Crisis Indicator Data'!#REF!="No Data",1,IF(#REF!&lt;&gt;"",1,0))</f>
        <v>#REF!</v>
      </c>
      <c r="T103" s="213" t="e">
        <f>IF('Crisis Indicator Data'!#REF!="No Data",1,IF(#REF!&lt;&gt;"",1,0))</f>
        <v>#REF!</v>
      </c>
      <c r="U103" s="213" t="e">
        <f>IF('Crisis Indicator Data'!#REF!="No Data",1,IF(#REF!&lt;&gt;"",1,0))</f>
        <v>#REF!</v>
      </c>
      <c r="V103" s="213" t="e">
        <f>IF('Crisis Indicator Data'!#REF!="No Data",1,IF(#REF!&lt;&gt;"",1,0))</f>
        <v>#REF!</v>
      </c>
      <c r="W103" s="213" t="e">
        <f>IF('Crisis Indicator Data'!#REF!="No Data",1,IF(#REF!&lt;&gt;"",1,0))</f>
        <v>#REF!</v>
      </c>
      <c r="X103" s="213" t="e">
        <f>IF('Crisis Indicator Data'!#REF!="No Data",1,IF(#REF!&lt;&gt;"",1,0))</f>
        <v>#REF!</v>
      </c>
      <c r="Y103" s="213" t="e">
        <f>IF('Crisis Indicator Data'!#REF!="No Data",1,IF(#REF!&lt;&gt;"",1,0))</f>
        <v>#REF!</v>
      </c>
      <c r="Z103" s="213" t="e">
        <f>IF('Crisis Indicator Data'!#REF!="No Data",1,IF(#REF!&lt;&gt;"",1,0))</f>
        <v>#REF!</v>
      </c>
      <c r="AA103" s="213" t="e">
        <f>IF('Crisis Indicator Data'!#REF!="No Data",1,IF(#REF!&lt;&gt;"",1,0))</f>
        <v>#REF!</v>
      </c>
      <c r="AB103" s="213" t="e">
        <f>IF('Crisis Indicator Data'!#REF!="No Data",1,IF(#REF!&lt;&gt;"",1,0))</f>
        <v>#REF!</v>
      </c>
      <c r="AC103" s="213" t="e">
        <f>IF('Crisis Indicator Data'!#REF!="No Data",1,IF(#REF!&lt;&gt;"",1,0))</f>
        <v>#REF!</v>
      </c>
      <c r="AD103" s="213" t="e">
        <f>IF('Crisis Indicator Data'!#REF!="No Data",1,IF(#REF!&lt;&gt;"",1,0))</f>
        <v>#REF!</v>
      </c>
      <c r="AE103" s="213" t="e">
        <f>IF('Crisis Indicator Data'!#REF!="No Data",1,IF(#REF!&lt;&gt;"",1,0))</f>
        <v>#REF!</v>
      </c>
      <c r="AF103" s="213" t="e">
        <f>IF('Crisis Indicator Data'!#REF!="No Data",1,IF(#REF!&lt;&gt;"",1,0))</f>
        <v>#REF!</v>
      </c>
      <c r="AG103" s="213" t="e">
        <f>IF('Crisis Indicator Data'!#REF!="No Data",1,IF(#REF!&lt;&gt;"",1,0))</f>
        <v>#REF!</v>
      </c>
      <c r="AH103" s="213" t="e">
        <f>IF('Crisis Indicator Data'!#REF!="No Data",1,IF(#REF!&lt;&gt;"",1,0))</f>
        <v>#REF!</v>
      </c>
      <c r="AI103" s="213" t="e">
        <f>IF('Crisis Indicator Data'!#REF!="No Data",1,IF(#REF!&lt;&gt;"",1,0))</f>
        <v>#REF!</v>
      </c>
      <c r="AJ103" s="213" t="e">
        <f>IF('Crisis Indicator Data'!#REF!="No Data",1,IF(#REF!&lt;&gt;"",1,0))</f>
        <v>#REF!</v>
      </c>
      <c r="AK103" s="213" t="e">
        <f>IF('Crisis Indicator Data'!#REF!="No Data",1,IF(#REF!&lt;&gt;"",1,0))</f>
        <v>#REF!</v>
      </c>
      <c r="AL103" s="213" t="e">
        <f>IF('Crisis Indicator Data'!#REF!="No Data",1,IF(#REF!&lt;&gt;"",1,0))</f>
        <v>#REF!</v>
      </c>
      <c r="AM103" s="213" t="e">
        <f>IF('Crisis Indicator Data'!#REF!="No Data",1,IF(#REF!&lt;&gt;"",1,0))</f>
        <v>#REF!</v>
      </c>
      <c r="AN103" s="213" t="e">
        <f>IF('Crisis Indicator Data'!#REF!="No Data",1,IF(#REF!&lt;&gt;"",1,0))</f>
        <v>#REF!</v>
      </c>
      <c r="AO103" s="213" t="e">
        <f>IF('Crisis Indicator Data'!#REF!="No Data",1,IF(#REF!&lt;&gt;"",1,0))</f>
        <v>#REF!</v>
      </c>
      <c r="AP103" s="213" t="e">
        <f>IF('Crisis Indicator Data'!#REF!="No Data",1,IF(#REF!&lt;&gt;"",1,0))</f>
        <v>#REF!</v>
      </c>
      <c r="AQ103" s="213" t="e">
        <f>IF('Crisis Indicator Data'!#REF!="No Data",1,IF(#REF!&lt;&gt;"",1,0))</f>
        <v>#REF!</v>
      </c>
      <c r="AR103" s="213" t="e">
        <f>IF('Crisis Indicator Data'!#REF!="No Data",1,IF(#REF!&lt;&gt;"",1,0))</f>
        <v>#REF!</v>
      </c>
      <c r="AS103" s="213" t="e">
        <f>IF('Crisis Indicator Data'!#REF!="No Data",1,IF(#REF!&lt;&gt;"",1,0))</f>
        <v>#REF!</v>
      </c>
      <c r="AT103" s="213" t="e">
        <f>IF('Crisis Indicator Data'!#REF!="No Data",1,IF(#REF!&lt;&gt;"",1,0))</f>
        <v>#REF!</v>
      </c>
      <c r="AU103" s="213" t="e">
        <f>IF('Crisis Indicator Data'!#REF!="No Data",1,IF(#REF!&lt;&gt;"",1,0))</f>
        <v>#REF!</v>
      </c>
      <c r="AV103" s="213" t="e">
        <f>IF('Crisis Indicator Data'!#REF!="No Data",1,IF(#REF!&lt;&gt;"",1,0))</f>
        <v>#REF!</v>
      </c>
      <c r="AW103" s="213" t="e">
        <f>IF('Crisis Indicator Data'!#REF!="No Data",1,IF(#REF!&lt;&gt;"",1,0))</f>
        <v>#REF!</v>
      </c>
      <c r="AX103" s="213" t="e">
        <f>IF('Crisis Indicator Data'!#REF!="No Data",1,IF(#REF!&lt;&gt;"",1,0))</f>
        <v>#REF!</v>
      </c>
      <c r="AY103" s="213" t="e">
        <f>IF('Crisis Indicator Data'!#REF!="No Data",1,IF(#REF!&lt;&gt;"",1,0))</f>
        <v>#REF!</v>
      </c>
      <c r="AZ103" s="213" t="e">
        <f>IF('Crisis Indicator Data'!#REF!="No Data",1,IF(#REF!&lt;&gt;"",1,0))</f>
        <v>#REF!</v>
      </c>
      <c r="BA103" t="e">
        <f t="shared" si="6"/>
        <v>#REF!</v>
      </c>
      <c r="BB103" s="22" t="e">
        <f t="shared" si="7"/>
        <v>#REF!</v>
      </c>
    </row>
    <row r="104" spans="1:54" x14ac:dyDescent="0.35">
      <c r="A104" t="s">
        <v>8415</v>
      </c>
      <c r="B104" s="213" t="e">
        <f>IF('Crisis Indicator Data'!#REF!="No Data",1,IF(#REF!&lt;&gt;"",1,0))</f>
        <v>#REF!</v>
      </c>
      <c r="C104" s="213" t="e">
        <f>IF('Crisis Indicator Data'!#REF!="No Data",1,IF(#REF!&lt;&gt;"",1,0))</f>
        <v>#REF!</v>
      </c>
      <c r="D104" s="213" t="e">
        <f>IF('Crisis Indicator Data'!#REF!="No Data",1,IF(#REF!&lt;&gt;"",1,0))</f>
        <v>#REF!</v>
      </c>
      <c r="E104" s="213" t="e">
        <f>IF('Crisis Indicator Data'!#REF!="No Data",1,IF(#REF!&lt;&gt;"",1,0))</f>
        <v>#REF!</v>
      </c>
      <c r="F104" s="213" t="e">
        <f>IF('Crisis Indicator Data'!#REF!="No Data",1,IF(#REF!&lt;&gt;"",1,0))</f>
        <v>#REF!</v>
      </c>
      <c r="G104" s="213" t="e">
        <f>IF('Crisis Indicator Data'!#REF!="No Data",1,IF(#REF!&lt;&gt;"",1,0))</f>
        <v>#REF!</v>
      </c>
      <c r="H104" s="213" t="e">
        <f>IF('Crisis Indicator Data'!#REF!="No Data",1,IF(#REF!&lt;&gt;"",1,0))</f>
        <v>#REF!</v>
      </c>
      <c r="I104" s="213" t="e">
        <f>IF('Crisis Indicator Data'!#REF!="No Data",1,IF(#REF!&lt;&gt;"",1,0))</f>
        <v>#REF!</v>
      </c>
      <c r="J104" s="213" t="e">
        <f>IF('Crisis Indicator Data'!#REF!="No Data",1,IF(#REF!&lt;&gt;"",1,0))</f>
        <v>#REF!</v>
      </c>
      <c r="K104" s="213" t="e">
        <f>IF('Crisis Indicator Data'!#REF!="No Data",1,IF(#REF!&lt;&gt;"",1,0))</f>
        <v>#REF!</v>
      </c>
      <c r="L104" s="213" t="e">
        <f>IF('Crisis Indicator Data'!#REF!="No Data",1,IF(#REF!&lt;&gt;"",1,0))</f>
        <v>#REF!</v>
      </c>
      <c r="M104" s="213" t="e">
        <f>IF('Crisis Indicator Data'!#REF!="No Data",1,IF(#REF!&lt;&gt;"",1,0))</f>
        <v>#REF!</v>
      </c>
      <c r="N104" s="213" t="e">
        <f>IF('Crisis Indicator Data'!#REF!="No Data",1,IF(#REF!&lt;&gt;"",1,0))</f>
        <v>#REF!</v>
      </c>
      <c r="O104" s="213" t="e">
        <f>IF('Crisis Indicator Data'!#REF!="No Data",1,IF(#REF!&lt;&gt;"",1,0))</f>
        <v>#REF!</v>
      </c>
      <c r="P104" s="213" t="e">
        <f>IF('Crisis Indicator Data'!#REF!="No Data",1,IF(#REF!&lt;&gt;"",1,0))</f>
        <v>#REF!</v>
      </c>
      <c r="Q104" s="213" t="e">
        <f>IF('Crisis Indicator Data'!#REF!="No Data",1,IF(#REF!&lt;&gt;"",1,0))</f>
        <v>#REF!</v>
      </c>
      <c r="R104" s="213" t="e">
        <f>IF('Crisis Indicator Data'!#REF!="No Data",1,IF(#REF!&lt;&gt;"",1,0))</f>
        <v>#REF!</v>
      </c>
      <c r="S104" s="213" t="e">
        <f>IF('Crisis Indicator Data'!#REF!="No Data",1,IF(#REF!&lt;&gt;"",1,0))</f>
        <v>#REF!</v>
      </c>
      <c r="T104" s="213" t="e">
        <f>IF('Crisis Indicator Data'!#REF!="No Data",1,IF(#REF!&lt;&gt;"",1,0))</f>
        <v>#REF!</v>
      </c>
      <c r="U104" s="213" t="e">
        <f>IF('Crisis Indicator Data'!#REF!="No Data",1,IF(#REF!&lt;&gt;"",1,0))</f>
        <v>#REF!</v>
      </c>
      <c r="V104" s="213" t="e">
        <f>IF('Crisis Indicator Data'!#REF!="No Data",1,IF(#REF!&lt;&gt;"",1,0))</f>
        <v>#REF!</v>
      </c>
      <c r="W104" s="213" t="e">
        <f>IF('Crisis Indicator Data'!#REF!="No Data",1,IF(#REF!&lt;&gt;"",1,0))</f>
        <v>#REF!</v>
      </c>
      <c r="X104" s="213" t="e">
        <f>IF('Crisis Indicator Data'!#REF!="No Data",1,IF(#REF!&lt;&gt;"",1,0))</f>
        <v>#REF!</v>
      </c>
      <c r="Y104" s="213" t="e">
        <f>IF('Crisis Indicator Data'!#REF!="No Data",1,IF(#REF!&lt;&gt;"",1,0))</f>
        <v>#REF!</v>
      </c>
      <c r="Z104" s="213" t="e">
        <f>IF('Crisis Indicator Data'!#REF!="No Data",1,IF(#REF!&lt;&gt;"",1,0))</f>
        <v>#REF!</v>
      </c>
      <c r="AA104" s="213" t="e">
        <f>IF('Crisis Indicator Data'!#REF!="No Data",1,IF(#REF!&lt;&gt;"",1,0))</f>
        <v>#REF!</v>
      </c>
      <c r="AB104" s="213" t="e">
        <f>IF('Crisis Indicator Data'!#REF!="No Data",1,IF(#REF!&lt;&gt;"",1,0))</f>
        <v>#REF!</v>
      </c>
      <c r="AC104" s="213" t="e">
        <f>IF('Crisis Indicator Data'!#REF!="No Data",1,IF(#REF!&lt;&gt;"",1,0))</f>
        <v>#REF!</v>
      </c>
      <c r="AD104" s="213" t="e">
        <f>IF('Crisis Indicator Data'!#REF!="No Data",1,IF(#REF!&lt;&gt;"",1,0))</f>
        <v>#REF!</v>
      </c>
      <c r="AE104" s="213" t="e">
        <f>IF('Crisis Indicator Data'!#REF!="No Data",1,IF(#REF!&lt;&gt;"",1,0))</f>
        <v>#REF!</v>
      </c>
      <c r="AF104" s="213" t="e">
        <f>IF('Crisis Indicator Data'!#REF!="No Data",1,IF(#REF!&lt;&gt;"",1,0))</f>
        <v>#REF!</v>
      </c>
      <c r="AG104" s="213" t="e">
        <f>IF('Crisis Indicator Data'!#REF!="No Data",1,IF(#REF!&lt;&gt;"",1,0))</f>
        <v>#REF!</v>
      </c>
      <c r="AH104" s="213" t="e">
        <f>IF('Crisis Indicator Data'!#REF!="No Data",1,IF(#REF!&lt;&gt;"",1,0))</f>
        <v>#REF!</v>
      </c>
      <c r="AI104" s="213" t="e">
        <f>IF('Crisis Indicator Data'!#REF!="No Data",1,IF(#REF!&lt;&gt;"",1,0))</f>
        <v>#REF!</v>
      </c>
      <c r="AJ104" s="213" t="e">
        <f>IF('Crisis Indicator Data'!#REF!="No Data",1,IF(#REF!&lt;&gt;"",1,0))</f>
        <v>#REF!</v>
      </c>
      <c r="AK104" s="213" t="e">
        <f>IF('Crisis Indicator Data'!#REF!="No Data",1,IF(#REF!&lt;&gt;"",1,0))</f>
        <v>#REF!</v>
      </c>
      <c r="AL104" s="213" t="e">
        <f>IF('Crisis Indicator Data'!#REF!="No Data",1,IF(#REF!&lt;&gt;"",1,0))</f>
        <v>#REF!</v>
      </c>
      <c r="AM104" s="213" t="e">
        <f>IF('Crisis Indicator Data'!#REF!="No Data",1,IF(#REF!&lt;&gt;"",1,0))</f>
        <v>#REF!</v>
      </c>
      <c r="AN104" s="213" t="e">
        <f>IF('Crisis Indicator Data'!#REF!="No Data",1,IF(#REF!&lt;&gt;"",1,0))</f>
        <v>#REF!</v>
      </c>
      <c r="AO104" s="213" t="e">
        <f>IF('Crisis Indicator Data'!#REF!="No Data",1,IF(#REF!&lt;&gt;"",1,0))</f>
        <v>#REF!</v>
      </c>
      <c r="AP104" s="213" t="e">
        <f>IF('Crisis Indicator Data'!#REF!="No Data",1,IF(#REF!&lt;&gt;"",1,0))</f>
        <v>#REF!</v>
      </c>
      <c r="AQ104" s="213" t="e">
        <f>IF('Crisis Indicator Data'!#REF!="No Data",1,IF(#REF!&lt;&gt;"",1,0))</f>
        <v>#REF!</v>
      </c>
      <c r="AR104" s="213" t="e">
        <f>IF('Crisis Indicator Data'!#REF!="No Data",1,IF(#REF!&lt;&gt;"",1,0))</f>
        <v>#REF!</v>
      </c>
      <c r="AS104" s="213" t="e">
        <f>IF('Crisis Indicator Data'!#REF!="No Data",1,IF(#REF!&lt;&gt;"",1,0))</f>
        <v>#REF!</v>
      </c>
      <c r="AT104" s="213" t="e">
        <f>IF('Crisis Indicator Data'!#REF!="No Data",1,IF(#REF!&lt;&gt;"",1,0))</f>
        <v>#REF!</v>
      </c>
      <c r="AU104" s="213" t="e">
        <f>IF('Crisis Indicator Data'!#REF!="No Data",1,IF(#REF!&lt;&gt;"",1,0))</f>
        <v>#REF!</v>
      </c>
      <c r="AV104" s="213" t="e">
        <f>IF('Crisis Indicator Data'!#REF!="No Data",1,IF(#REF!&lt;&gt;"",1,0))</f>
        <v>#REF!</v>
      </c>
      <c r="AW104" s="213" t="e">
        <f>IF('Crisis Indicator Data'!#REF!="No Data",1,IF(#REF!&lt;&gt;"",1,0))</f>
        <v>#REF!</v>
      </c>
      <c r="AX104" s="213" t="e">
        <f>IF('Crisis Indicator Data'!#REF!="No Data",1,IF(#REF!&lt;&gt;"",1,0))</f>
        <v>#REF!</v>
      </c>
      <c r="AY104" s="213" t="e">
        <f>IF('Crisis Indicator Data'!#REF!="No Data",1,IF(#REF!&lt;&gt;"",1,0))</f>
        <v>#REF!</v>
      </c>
      <c r="AZ104" s="213" t="e">
        <f>IF('Crisis Indicator Data'!#REF!="No Data",1,IF(#REF!&lt;&gt;"",1,0))</f>
        <v>#REF!</v>
      </c>
      <c r="BA104" t="e">
        <f t="shared" si="6"/>
        <v>#REF!</v>
      </c>
      <c r="BB104" s="22" t="e">
        <f t="shared" si="7"/>
        <v>#REF!</v>
      </c>
    </row>
    <row r="105" spans="1:54" x14ac:dyDescent="0.35">
      <c r="A105" t="s">
        <v>8396</v>
      </c>
      <c r="B105" s="213" t="e">
        <f>IF('Crisis Indicator Data'!#REF!="No Data",1,IF(#REF!&lt;&gt;"",1,0))</f>
        <v>#REF!</v>
      </c>
      <c r="C105" s="213" t="e">
        <f>IF('Crisis Indicator Data'!#REF!="No Data",1,IF(#REF!&lt;&gt;"",1,0))</f>
        <v>#REF!</v>
      </c>
      <c r="D105" s="213" t="e">
        <f>IF('Crisis Indicator Data'!#REF!="No Data",1,IF(#REF!&lt;&gt;"",1,0))</f>
        <v>#REF!</v>
      </c>
      <c r="E105" s="213" t="e">
        <f>IF('Crisis Indicator Data'!#REF!="No Data",1,IF(#REF!&lt;&gt;"",1,0))</f>
        <v>#REF!</v>
      </c>
      <c r="F105" s="213" t="e">
        <f>IF('Crisis Indicator Data'!#REF!="No Data",1,IF(#REF!&lt;&gt;"",1,0))</f>
        <v>#REF!</v>
      </c>
      <c r="G105" s="213" t="e">
        <f>IF('Crisis Indicator Data'!#REF!="No Data",1,IF(#REF!&lt;&gt;"",1,0))</f>
        <v>#REF!</v>
      </c>
      <c r="H105" s="213" t="e">
        <f>IF('Crisis Indicator Data'!#REF!="No Data",1,IF(#REF!&lt;&gt;"",1,0))</f>
        <v>#REF!</v>
      </c>
      <c r="I105" s="213" t="e">
        <f>IF('Crisis Indicator Data'!#REF!="No Data",1,IF(#REF!&lt;&gt;"",1,0))</f>
        <v>#REF!</v>
      </c>
      <c r="J105" s="213" t="e">
        <f>IF('Crisis Indicator Data'!#REF!="No Data",1,IF(#REF!&lt;&gt;"",1,0))</f>
        <v>#REF!</v>
      </c>
      <c r="K105" s="213" t="e">
        <f>IF('Crisis Indicator Data'!#REF!="No Data",1,IF(#REF!&lt;&gt;"",1,0))</f>
        <v>#REF!</v>
      </c>
      <c r="L105" s="213" t="e">
        <f>IF('Crisis Indicator Data'!#REF!="No Data",1,IF(#REF!&lt;&gt;"",1,0))</f>
        <v>#REF!</v>
      </c>
      <c r="M105" s="213" t="e">
        <f>IF('Crisis Indicator Data'!#REF!="No Data",1,IF(#REF!&lt;&gt;"",1,0))</f>
        <v>#REF!</v>
      </c>
      <c r="N105" s="213" t="e">
        <f>IF('Crisis Indicator Data'!#REF!="No Data",1,IF(#REF!&lt;&gt;"",1,0))</f>
        <v>#REF!</v>
      </c>
      <c r="O105" s="213" t="e">
        <f>IF('Crisis Indicator Data'!#REF!="No Data",1,IF(#REF!&lt;&gt;"",1,0))</f>
        <v>#REF!</v>
      </c>
      <c r="P105" s="213" t="e">
        <f>IF('Crisis Indicator Data'!#REF!="No Data",1,IF(#REF!&lt;&gt;"",1,0))</f>
        <v>#REF!</v>
      </c>
      <c r="Q105" s="213" t="e">
        <f>IF('Crisis Indicator Data'!#REF!="No Data",1,IF(#REF!&lt;&gt;"",1,0))</f>
        <v>#REF!</v>
      </c>
      <c r="R105" s="213" t="e">
        <f>IF('Crisis Indicator Data'!#REF!="No Data",1,IF(#REF!&lt;&gt;"",1,0))</f>
        <v>#REF!</v>
      </c>
      <c r="S105" s="213" t="e">
        <f>IF('Crisis Indicator Data'!#REF!="No Data",1,IF(#REF!&lt;&gt;"",1,0))</f>
        <v>#REF!</v>
      </c>
      <c r="T105" s="213" t="e">
        <f>IF('Crisis Indicator Data'!#REF!="No Data",1,IF(#REF!&lt;&gt;"",1,0))</f>
        <v>#REF!</v>
      </c>
      <c r="U105" s="213" t="e">
        <f>IF('Crisis Indicator Data'!#REF!="No Data",1,IF(#REF!&lt;&gt;"",1,0))</f>
        <v>#REF!</v>
      </c>
      <c r="V105" s="213" t="e">
        <f>IF('Crisis Indicator Data'!#REF!="No Data",1,IF(#REF!&lt;&gt;"",1,0))</f>
        <v>#REF!</v>
      </c>
      <c r="W105" s="213" t="e">
        <f>IF('Crisis Indicator Data'!#REF!="No Data",1,IF(#REF!&lt;&gt;"",1,0))</f>
        <v>#REF!</v>
      </c>
      <c r="X105" s="213" t="e">
        <f>IF('Crisis Indicator Data'!#REF!="No Data",1,IF(#REF!&lt;&gt;"",1,0))</f>
        <v>#REF!</v>
      </c>
      <c r="Y105" s="213" t="e">
        <f>IF('Crisis Indicator Data'!#REF!="No Data",1,IF(#REF!&lt;&gt;"",1,0))</f>
        <v>#REF!</v>
      </c>
      <c r="Z105" s="213" t="e">
        <f>IF('Crisis Indicator Data'!#REF!="No Data",1,IF(#REF!&lt;&gt;"",1,0))</f>
        <v>#REF!</v>
      </c>
      <c r="AA105" s="213" t="e">
        <f>IF('Crisis Indicator Data'!#REF!="No Data",1,IF(#REF!&lt;&gt;"",1,0))</f>
        <v>#REF!</v>
      </c>
      <c r="AB105" s="213" t="e">
        <f>IF('Crisis Indicator Data'!#REF!="No Data",1,IF(#REF!&lt;&gt;"",1,0))</f>
        <v>#REF!</v>
      </c>
      <c r="AC105" s="213" t="e">
        <f>IF('Crisis Indicator Data'!#REF!="No Data",1,IF(#REF!&lt;&gt;"",1,0))</f>
        <v>#REF!</v>
      </c>
      <c r="AD105" s="213" t="e">
        <f>IF('Crisis Indicator Data'!#REF!="No Data",1,IF(#REF!&lt;&gt;"",1,0))</f>
        <v>#REF!</v>
      </c>
      <c r="AE105" s="213" t="e">
        <f>IF('Crisis Indicator Data'!#REF!="No Data",1,IF(#REF!&lt;&gt;"",1,0))</f>
        <v>#REF!</v>
      </c>
      <c r="AF105" s="213" t="e">
        <f>IF('Crisis Indicator Data'!#REF!="No Data",1,IF(#REF!&lt;&gt;"",1,0))</f>
        <v>#REF!</v>
      </c>
      <c r="AG105" s="213" t="e">
        <f>IF('Crisis Indicator Data'!#REF!="No Data",1,IF(#REF!&lt;&gt;"",1,0))</f>
        <v>#REF!</v>
      </c>
      <c r="AH105" s="213" t="e">
        <f>IF('Crisis Indicator Data'!#REF!="No Data",1,IF(#REF!&lt;&gt;"",1,0))</f>
        <v>#REF!</v>
      </c>
      <c r="AI105" s="213" t="e">
        <f>IF('Crisis Indicator Data'!#REF!="No Data",1,IF(#REF!&lt;&gt;"",1,0))</f>
        <v>#REF!</v>
      </c>
      <c r="AJ105" s="213" t="e">
        <f>IF('Crisis Indicator Data'!#REF!="No Data",1,IF(#REF!&lt;&gt;"",1,0))</f>
        <v>#REF!</v>
      </c>
      <c r="AK105" s="213" t="e">
        <f>IF('Crisis Indicator Data'!#REF!="No Data",1,IF(#REF!&lt;&gt;"",1,0))</f>
        <v>#REF!</v>
      </c>
      <c r="AL105" s="213" t="e">
        <f>IF('Crisis Indicator Data'!#REF!="No Data",1,IF(#REF!&lt;&gt;"",1,0))</f>
        <v>#REF!</v>
      </c>
      <c r="AM105" s="213" t="e">
        <f>IF('Crisis Indicator Data'!#REF!="No Data",1,IF(#REF!&lt;&gt;"",1,0))</f>
        <v>#REF!</v>
      </c>
      <c r="AN105" s="213" t="e">
        <f>IF('Crisis Indicator Data'!#REF!="No Data",1,IF(#REF!&lt;&gt;"",1,0))</f>
        <v>#REF!</v>
      </c>
      <c r="AO105" s="213" t="e">
        <f>IF('Crisis Indicator Data'!#REF!="No Data",1,IF(#REF!&lt;&gt;"",1,0))</f>
        <v>#REF!</v>
      </c>
      <c r="AP105" s="213" t="e">
        <f>IF('Crisis Indicator Data'!#REF!="No Data",1,IF(#REF!&lt;&gt;"",1,0))</f>
        <v>#REF!</v>
      </c>
      <c r="AQ105" s="213" t="e">
        <f>IF('Crisis Indicator Data'!#REF!="No Data",1,IF(#REF!&lt;&gt;"",1,0))</f>
        <v>#REF!</v>
      </c>
      <c r="AR105" s="213" t="e">
        <f>IF('Crisis Indicator Data'!#REF!="No Data",1,IF(#REF!&lt;&gt;"",1,0))</f>
        <v>#REF!</v>
      </c>
      <c r="AS105" s="213" t="e">
        <f>IF('Crisis Indicator Data'!#REF!="No Data",1,IF(#REF!&lt;&gt;"",1,0))</f>
        <v>#REF!</v>
      </c>
      <c r="AT105" s="213" t="e">
        <f>IF('Crisis Indicator Data'!#REF!="No Data",1,IF(#REF!&lt;&gt;"",1,0))</f>
        <v>#REF!</v>
      </c>
      <c r="AU105" s="213" t="e">
        <f>IF('Crisis Indicator Data'!#REF!="No Data",1,IF(#REF!&lt;&gt;"",1,0))</f>
        <v>#REF!</v>
      </c>
      <c r="AV105" s="213" t="e">
        <f>IF('Crisis Indicator Data'!#REF!="No Data",1,IF(#REF!&lt;&gt;"",1,0))</f>
        <v>#REF!</v>
      </c>
      <c r="AW105" s="213" t="e">
        <f>IF('Crisis Indicator Data'!#REF!="No Data",1,IF(#REF!&lt;&gt;"",1,0))</f>
        <v>#REF!</v>
      </c>
      <c r="AX105" s="213" t="e">
        <f>IF('Crisis Indicator Data'!#REF!="No Data",1,IF(#REF!&lt;&gt;"",1,0))</f>
        <v>#REF!</v>
      </c>
      <c r="AY105" s="213" t="e">
        <f>IF('Crisis Indicator Data'!#REF!="No Data",1,IF(#REF!&lt;&gt;"",1,0))</f>
        <v>#REF!</v>
      </c>
      <c r="AZ105" s="213" t="e">
        <f>IF('Crisis Indicator Data'!#REF!="No Data",1,IF(#REF!&lt;&gt;"",1,0))</f>
        <v>#REF!</v>
      </c>
      <c r="BA105" t="e">
        <f t="shared" si="6"/>
        <v>#REF!</v>
      </c>
      <c r="BB105" s="22" t="e">
        <f t="shared" si="7"/>
        <v>#REF!</v>
      </c>
    </row>
    <row r="106" spans="1:54" x14ac:dyDescent="0.35">
      <c r="A106" t="s">
        <v>8402</v>
      </c>
      <c r="B106" s="213" t="e">
        <f>IF('Crisis Indicator Data'!#REF!="No Data",1,IF(#REF!&lt;&gt;"",1,0))</f>
        <v>#REF!</v>
      </c>
      <c r="C106" s="213" t="e">
        <f>IF('Crisis Indicator Data'!#REF!="No Data",1,IF(#REF!&lt;&gt;"",1,0))</f>
        <v>#REF!</v>
      </c>
      <c r="D106" s="213" t="e">
        <f>IF('Crisis Indicator Data'!#REF!="No Data",1,IF(#REF!&lt;&gt;"",1,0))</f>
        <v>#REF!</v>
      </c>
      <c r="E106" s="213" t="e">
        <f>IF('Crisis Indicator Data'!#REF!="No Data",1,IF(#REF!&lt;&gt;"",1,0))</f>
        <v>#REF!</v>
      </c>
      <c r="F106" s="213" t="e">
        <f>IF('Crisis Indicator Data'!#REF!="No Data",1,IF(#REF!&lt;&gt;"",1,0))</f>
        <v>#REF!</v>
      </c>
      <c r="G106" s="213" t="e">
        <f>IF('Crisis Indicator Data'!#REF!="No Data",1,IF(#REF!&lt;&gt;"",1,0))</f>
        <v>#REF!</v>
      </c>
      <c r="H106" s="213" t="e">
        <f>IF('Crisis Indicator Data'!#REF!="No Data",1,IF(#REF!&lt;&gt;"",1,0))</f>
        <v>#REF!</v>
      </c>
      <c r="I106" s="213" t="e">
        <f>IF('Crisis Indicator Data'!#REF!="No Data",1,IF(#REF!&lt;&gt;"",1,0))</f>
        <v>#REF!</v>
      </c>
      <c r="J106" s="213" t="e">
        <f>IF('Crisis Indicator Data'!#REF!="No Data",1,IF(#REF!&lt;&gt;"",1,0))</f>
        <v>#REF!</v>
      </c>
      <c r="K106" s="213" t="e">
        <f>IF('Crisis Indicator Data'!#REF!="No Data",1,IF(#REF!&lt;&gt;"",1,0))</f>
        <v>#REF!</v>
      </c>
      <c r="L106" s="213" t="e">
        <f>IF('Crisis Indicator Data'!#REF!="No Data",1,IF(#REF!&lt;&gt;"",1,0))</f>
        <v>#REF!</v>
      </c>
      <c r="M106" s="213" t="e">
        <f>IF('Crisis Indicator Data'!#REF!="No Data",1,IF(#REF!&lt;&gt;"",1,0))</f>
        <v>#REF!</v>
      </c>
      <c r="N106" s="213" t="e">
        <f>IF('Crisis Indicator Data'!#REF!="No Data",1,IF(#REF!&lt;&gt;"",1,0))</f>
        <v>#REF!</v>
      </c>
      <c r="O106" s="213" t="e">
        <f>IF('Crisis Indicator Data'!#REF!="No Data",1,IF(#REF!&lt;&gt;"",1,0))</f>
        <v>#REF!</v>
      </c>
      <c r="P106" s="213" t="e">
        <f>IF('Crisis Indicator Data'!#REF!="No Data",1,IF(#REF!&lt;&gt;"",1,0))</f>
        <v>#REF!</v>
      </c>
      <c r="Q106" s="213" t="e">
        <f>IF('Crisis Indicator Data'!#REF!="No Data",1,IF(#REF!&lt;&gt;"",1,0))</f>
        <v>#REF!</v>
      </c>
      <c r="R106" s="213" t="e">
        <f>IF('Crisis Indicator Data'!#REF!="No Data",1,IF(#REF!&lt;&gt;"",1,0))</f>
        <v>#REF!</v>
      </c>
      <c r="S106" s="213" t="e">
        <f>IF('Crisis Indicator Data'!#REF!="No Data",1,IF(#REF!&lt;&gt;"",1,0))</f>
        <v>#REF!</v>
      </c>
      <c r="T106" s="213" t="e">
        <f>IF('Crisis Indicator Data'!#REF!="No Data",1,IF(#REF!&lt;&gt;"",1,0))</f>
        <v>#REF!</v>
      </c>
      <c r="U106" s="213" t="e">
        <f>IF('Crisis Indicator Data'!#REF!="No Data",1,IF(#REF!&lt;&gt;"",1,0))</f>
        <v>#REF!</v>
      </c>
      <c r="V106" s="213" t="e">
        <f>IF('Crisis Indicator Data'!#REF!="No Data",1,IF(#REF!&lt;&gt;"",1,0))</f>
        <v>#REF!</v>
      </c>
      <c r="W106" s="213" t="e">
        <f>IF('Crisis Indicator Data'!#REF!="No Data",1,IF(#REF!&lt;&gt;"",1,0))</f>
        <v>#REF!</v>
      </c>
      <c r="X106" s="213" t="e">
        <f>IF('Crisis Indicator Data'!#REF!="No Data",1,IF(#REF!&lt;&gt;"",1,0))</f>
        <v>#REF!</v>
      </c>
      <c r="Y106" s="213" t="e">
        <f>IF('Crisis Indicator Data'!#REF!="No Data",1,IF(#REF!&lt;&gt;"",1,0))</f>
        <v>#REF!</v>
      </c>
      <c r="Z106" s="213" t="e">
        <f>IF('Crisis Indicator Data'!#REF!="No Data",1,IF(#REF!&lt;&gt;"",1,0))</f>
        <v>#REF!</v>
      </c>
      <c r="AA106" s="213" t="e">
        <f>IF('Crisis Indicator Data'!#REF!="No Data",1,IF(#REF!&lt;&gt;"",1,0))</f>
        <v>#REF!</v>
      </c>
      <c r="AB106" s="213" t="e">
        <f>IF('Crisis Indicator Data'!#REF!="No Data",1,IF(#REF!&lt;&gt;"",1,0))</f>
        <v>#REF!</v>
      </c>
      <c r="AC106" s="213" t="e">
        <f>IF('Crisis Indicator Data'!#REF!="No Data",1,IF(#REF!&lt;&gt;"",1,0))</f>
        <v>#REF!</v>
      </c>
      <c r="AD106" s="213" t="e">
        <f>IF('Crisis Indicator Data'!#REF!="No Data",1,IF(#REF!&lt;&gt;"",1,0))</f>
        <v>#REF!</v>
      </c>
      <c r="AE106" s="213" t="e">
        <f>IF('Crisis Indicator Data'!#REF!="No Data",1,IF(#REF!&lt;&gt;"",1,0))</f>
        <v>#REF!</v>
      </c>
      <c r="AF106" s="213" t="e">
        <f>IF('Crisis Indicator Data'!#REF!="No Data",1,IF(#REF!&lt;&gt;"",1,0))</f>
        <v>#REF!</v>
      </c>
      <c r="AG106" s="213" t="e">
        <f>IF('Crisis Indicator Data'!#REF!="No Data",1,IF(#REF!&lt;&gt;"",1,0))</f>
        <v>#REF!</v>
      </c>
      <c r="AH106" s="213" t="e">
        <f>IF('Crisis Indicator Data'!#REF!="No Data",1,IF(#REF!&lt;&gt;"",1,0))</f>
        <v>#REF!</v>
      </c>
      <c r="AI106" s="213" t="e">
        <f>IF('Crisis Indicator Data'!#REF!="No Data",1,IF(#REF!&lt;&gt;"",1,0))</f>
        <v>#REF!</v>
      </c>
      <c r="AJ106" s="213" t="e">
        <f>IF('Crisis Indicator Data'!#REF!="No Data",1,IF(#REF!&lt;&gt;"",1,0))</f>
        <v>#REF!</v>
      </c>
      <c r="AK106" s="213" t="e">
        <f>IF('Crisis Indicator Data'!#REF!="No Data",1,IF(#REF!&lt;&gt;"",1,0))</f>
        <v>#REF!</v>
      </c>
      <c r="AL106" s="213" t="e">
        <f>IF('Crisis Indicator Data'!#REF!="No Data",1,IF(#REF!&lt;&gt;"",1,0))</f>
        <v>#REF!</v>
      </c>
      <c r="AM106" s="213" t="e">
        <f>IF('Crisis Indicator Data'!#REF!="No Data",1,IF(#REF!&lt;&gt;"",1,0))</f>
        <v>#REF!</v>
      </c>
      <c r="AN106" s="213" t="e">
        <f>IF('Crisis Indicator Data'!#REF!="No Data",1,IF(#REF!&lt;&gt;"",1,0))</f>
        <v>#REF!</v>
      </c>
      <c r="AO106" s="213" t="e">
        <f>IF('Crisis Indicator Data'!#REF!="No Data",1,IF(#REF!&lt;&gt;"",1,0))</f>
        <v>#REF!</v>
      </c>
      <c r="AP106" s="213" t="e">
        <f>IF('Crisis Indicator Data'!#REF!="No Data",1,IF(#REF!&lt;&gt;"",1,0))</f>
        <v>#REF!</v>
      </c>
      <c r="AQ106" s="213" t="e">
        <f>IF('Crisis Indicator Data'!#REF!="No Data",1,IF(#REF!&lt;&gt;"",1,0))</f>
        <v>#REF!</v>
      </c>
      <c r="AR106" s="213" t="e">
        <f>IF('Crisis Indicator Data'!#REF!="No Data",1,IF(#REF!&lt;&gt;"",1,0))</f>
        <v>#REF!</v>
      </c>
      <c r="AS106" s="213" t="e">
        <f>IF('Crisis Indicator Data'!#REF!="No Data",1,IF(#REF!&lt;&gt;"",1,0))</f>
        <v>#REF!</v>
      </c>
      <c r="AT106" s="213" t="e">
        <f>IF('Crisis Indicator Data'!#REF!="No Data",1,IF(#REF!&lt;&gt;"",1,0))</f>
        <v>#REF!</v>
      </c>
      <c r="AU106" s="213" t="e">
        <f>IF('Crisis Indicator Data'!#REF!="No Data",1,IF(#REF!&lt;&gt;"",1,0))</f>
        <v>#REF!</v>
      </c>
      <c r="AV106" s="213" t="e">
        <f>IF('Crisis Indicator Data'!#REF!="No Data",1,IF(#REF!&lt;&gt;"",1,0))</f>
        <v>#REF!</v>
      </c>
      <c r="AW106" s="213" t="e">
        <f>IF('Crisis Indicator Data'!#REF!="No Data",1,IF(#REF!&lt;&gt;"",1,0))</f>
        <v>#REF!</v>
      </c>
      <c r="AX106" s="213" t="e">
        <f>IF('Crisis Indicator Data'!#REF!="No Data",1,IF(#REF!&lt;&gt;"",1,0))</f>
        <v>#REF!</v>
      </c>
      <c r="AY106" s="213" t="e">
        <f>IF('Crisis Indicator Data'!#REF!="No Data",1,IF(#REF!&lt;&gt;"",1,0))</f>
        <v>#REF!</v>
      </c>
      <c r="AZ106" s="213" t="e">
        <f>IF('Crisis Indicator Data'!#REF!="No Data",1,IF(#REF!&lt;&gt;"",1,0))</f>
        <v>#REF!</v>
      </c>
      <c r="BA106" t="e">
        <f t="shared" si="6"/>
        <v>#REF!</v>
      </c>
      <c r="BB106" s="22" t="e">
        <f t="shared" si="7"/>
        <v>#REF!</v>
      </c>
    </row>
    <row r="107" spans="1:54" x14ac:dyDescent="0.35">
      <c r="A107" t="s">
        <v>8404</v>
      </c>
      <c r="B107" s="213" t="e">
        <f>IF('Crisis Indicator Data'!#REF!="No Data",1,IF(#REF!&lt;&gt;"",1,0))</f>
        <v>#REF!</v>
      </c>
      <c r="C107" s="213" t="e">
        <f>IF('Crisis Indicator Data'!#REF!="No Data",1,IF(#REF!&lt;&gt;"",1,0))</f>
        <v>#REF!</v>
      </c>
      <c r="D107" s="213" t="e">
        <f>IF('Crisis Indicator Data'!#REF!="No Data",1,IF(#REF!&lt;&gt;"",1,0))</f>
        <v>#REF!</v>
      </c>
      <c r="E107" s="213" t="e">
        <f>IF('Crisis Indicator Data'!#REF!="No Data",1,IF(#REF!&lt;&gt;"",1,0))</f>
        <v>#REF!</v>
      </c>
      <c r="F107" s="213" t="e">
        <f>IF('Crisis Indicator Data'!#REF!="No Data",1,IF(#REF!&lt;&gt;"",1,0))</f>
        <v>#REF!</v>
      </c>
      <c r="G107" s="213" t="e">
        <f>IF('Crisis Indicator Data'!#REF!="No Data",1,IF(#REF!&lt;&gt;"",1,0))</f>
        <v>#REF!</v>
      </c>
      <c r="H107" s="213" t="e">
        <f>IF('Crisis Indicator Data'!#REF!="No Data",1,IF(#REF!&lt;&gt;"",1,0))</f>
        <v>#REF!</v>
      </c>
      <c r="I107" s="213" t="e">
        <f>IF('Crisis Indicator Data'!#REF!="No Data",1,IF(#REF!&lt;&gt;"",1,0))</f>
        <v>#REF!</v>
      </c>
      <c r="J107" s="213" t="e">
        <f>IF('Crisis Indicator Data'!#REF!="No Data",1,IF(#REF!&lt;&gt;"",1,0))</f>
        <v>#REF!</v>
      </c>
      <c r="K107" s="213" t="e">
        <f>IF('Crisis Indicator Data'!#REF!="No Data",1,IF(#REF!&lt;&gt;"",1,0))</f>
        <v>#REF!</v>
      </c>
      <c r="L107" s="213" t="e">
        <f>IF('Crisis Indicator Data'!#REF!="No Data",1,IF(#REF!&lt;&gt;"",1,0))</f>
        <v>#REF!</v>
      </c>
      <c r="M107" s="213" t="e">
        <f>IF('Crisis Indicator Data'!#REF!="No Data",1,IF(#REF!&lt;&gt;"",1,0))</f>
        <v>#REF!</v>
      </c>
      <c r="N107" s="213" t="e">
        <f>IF('Crisis Indicator Data'!#REF!="No Data",1,IF(#REF!&lt;&gt;"",1,0))</f>
        <v>#REF!</v>
      </c>
      <c r="O107" s="213" t="e">
        <f>IF('Crisis Indicator Data'!#REF!="No Data",1,IF(#REF!&lt;&gt;"",1,0))</f>
        <v>#REF!</v>
      </c>
      <c r="P107" s="213" t="e">
        <f>IF('Crisis Indicator Data'!#REF!="No Data",1,IF(#REF!&lt;&gt;"",1,0))</f>
        <v>#REF!</v>
      </c>
      <c r="Q107" s="213" t="e">
        <f>IF('Crisis Indicator Data'!#REF!="No Data",1,IF(#REF!&lt;&gt;"",1,0))</f>
        <v>#REF!</v>
      </c>
      <c r="R107" s="213" t="e">
        <f>IF('Crisis Indicator Data'!#REF!="No Data",1,IF(#REF!&lt;&gt;"",1,0))</f>
        <v>#REF!</v>
      </c>
      <c r="S107" s="213" t="e">
        <f>IF('Crisis Indicator Data'!#REF!="No Data",1,IF(#REF!&lt;&gt;"",1,0))</f>
        <v>#REF!</v>
      </c>
      <c r="T107" s="213" t="e">
        <f>IF('Crisis Indicator Data'!#REF!="No Data",1,IF(#REF!&lt;&gt;"",1,0))</f>
        <v>#REF!</v>
      </c>
      <c r="U107" s="213" t="e">
        <f>IF('Crisis Indicator Data'!#REF!="No Data",1,IF(#REF!&lt;&gt;"",1,0))</f>
        <v>#REF!</v>
      </c>
      <c r="V107" s="213" t="e">
        <f>IF('Crisis Indicator Data'!#REF!="No Data",1,IF(#REF!&lt;&gt;"",1,0))</f>
        <v>#REF!</v>
      </c>
      <c r="W107" s="213" t="e">
        <f>IF('Crisis Indicator Data'!#REF!="No Data",1,IF(#REF!&lt;&gt;"",1,0))</f>
        <v>#REF!</v>
      </c>
      <c r="X107" s="213" t="e">
        <f>IF('Crisis Indicator Data'!#REF!="No Data",1,IF(#REF!&lt;&gt;"",1,0))</f>
        <v>#REF!</v>
      </c>
      <c r="Y107" s="213" t="e">
        <f>IF('Crisis Indicator Data'!#REF!="No Data",1,IF(#REF!&lt;&gt;"",1,0))</f>
        <v>#REF!</v>
      </c>
      <c r="Z107" s="213" t="e">
        <f>IF('Crisis Indicator Data'!#REF!="No Data",1,IF(#REF!&lt;&gt;"",1,0))</f>
        <v>#REF!</v>
      </c>
      <c r="AA107" s="213" t="e">
        <f>IF('Crisis Indicator Data'!#REF!="No Data",1,IF(#REF!&lt;&gt;"",1,0))</f>
        <v>#REF!</v>
      </c>
      <c r="AB107" s="213" t="e">
        <f>IF('Crisis Indicator Data'!#REF!="No Data",1,IF(#REF!&lt;&gt;"",1,0))</f>
        <v>#REF!</v>
      </c>
      <c r="AC107" s="213" t="e">
        <f>IF('Crisis Indicator Data'!#REF!="No Data",1,IF(#REF!&lt;&gt;"",1,0))</f>
        <v>#REF!</v>
      </c>
      <c r="AD107" s="213" t="e">
        <f>IF('Crisis Indicator Data'!#REF!="No Data",1,IF(#REF!&lt;&gt;"",1,0))</f>
        <v>#REF!</v>
      </c>
      <c r="AE107" s="213" t="e">
        <f>IF('Crisis Indicator Data'!#REF!="No Data",1,IF(#REF!&lt;&gt;"",1,0))</f>
        <v>#REF!</v>
      </c>
      <c r="AF107" s="213" t="e">
        <f>IF('Crisis Indicator Data'!#REF!="No Data",1,IF(#REF!&lt;&gt;"",1,0))</f>
        <v>#REF!</v>
      </c>
      <c r="AG107" s="213" t="e">
        <f>IF('Crisis Indicator Data'!#REF!="No Data",1,IF(#REF!&lt;&gt;"",1,0))</f>
        <v>#REF!</v>
      </c>
      <c r="AH107" s="213" t="e">
        <f>IF('Crisis Indicator Data'!#REF!="No Data",1,IF(#REF!&lt;&gt;"",1,0))</f>
        <v>#REF!</v>
      </c>
      <c r="AI107" s="213" t="e">
        <f>IF('Crisis Indicator Data'!#REF!="No Data",1,IF(#REF!&lt;&gt;"",1,0))</f>
        <v>#REF!</v>
      </c>
      <c r="AJ107" s="213" t="e">
        <f>IF('Crisis Indicator Data'!#REF!="No Data",1,IF(#REF!&lt;&gt;"",1,0))</f>
        <v>#REF!</v>
      </c>
      <c r="AK107" s="213" t="e">
        <f>IF('Crisis Indicator Data'!#REF!="No Data",1,IF(#REF!&lt;&gt;"",1,0))</f>
        <v>#REF!</v>
      </c>
      <c r="AL107" s="213" t="e">
        <f>IF('Crisis Indicator Data'!#REF!="No Data",1,IF(#REF!&lt;&gt;"",1,0))</f>
        <v>#REF!</v>
      </c>
      <c r="AM107" s="213" t="e">
        <f>IF('Crisis Indicator Data'!#REF!="No Data",1,IF(#REF!&lt;&gt;"",1,0))</f>
        <v>#REF!</v>
      </c>
      <c r="AN107" s="213" t="e">
        <f>IF('Crisis Indicator Data'!#REF!="No Data",1,IF(#REF!&lt;&gt;"",1,0))</f>
        <v>#REF!</v>
      </c>
      <c r="AO107" s="213" t="e">
        <f>IF('Crisis Indicator Data'!#REF!="No Data",1,IF(#REF!&lt;&gt;"",1,0))</f>
        <v>#REF!</v>
      </c>
      <c r="AP107" s="213" t="e">
        <f>IF('Crisis Indicator Data'!#REF!="No Data",1,IF(#REF!&lt;&gt;"",1,0))</f>
        <v>#REF!</v>
      </c>
      <c r="AQ107" s="213" t="e">
        <f>IF('Crisis Indicator Data'!#REF!="No Data",1,IF(#REF!&lt;&gt;"",1,0))</f>
        <v>#REF!</v>
      </c>
      <c r="AR107" s="213" t="e">
        <f>IF('Crisis Indicator Data'!#REF!="No Data",1,IF(#REF!&lt;&gt;"",1,0))</f>
        <v>#REF!</v>
      </c>
      <c r="AS107" s="213" t="e">
        <f>IF('Crisis Indicator Data'!#REF!="No Data",1,IF(#REF!&lt;&gt;"",1,0))</f>
        <v>#REF!</v>
      </c>
      <c r="AT107" s="213" t="e">
        <f>IF('Crisis Indicator Data'!#REF!="No Data",1,IF(#REF!&lt;&gt;"",1,0))</f>
        <v>#REF!</v>
      </c>
      <c r="AU107" s="213" t="e">
        <f>IF('Crisis Indicator Data'!#REF!="No Data",1,IF(#REF!&lt;&gt;"",1,0))</f>
        <v>#REF!</v>
      </c>
      <c r="AV107" s="213" t="e">
        <f>IF('Crisis Indicator Data'!#REF!="No Data",1,IF(#REF!&lt;&gt;"",1,0))</f>
        <v>#REF!</v>
      </c>
      <c r="AW107" s="213" t="e">
        <f>IF('Crisis Indicator Data'!#REF!="No Data",1,IF(#REF!&lt;&gt;"",1,0))</f>
        <v>#REF!</v>
      </c>
      <c r="AX107" s="213" t="e">
        <f>IF('Crisis Indicator Data'!#REF!="No Data",1,IF(#REF!&lt;&gt;"",1,0))</f>
        <v>#REF!</v>
      </c>
      <c r="AY107" s="213" t="e">
        <f>IF('Crisis Indicator Data'!#REF!="No Data",1,IF(#REF!&lt;&gt;"",1,0))</f>
        <v>#REF!</v>
      </c>
      <c r="AZ107" s="213" t="e">
        <f>IF('Crisis Indicator Data'!#REF!="No Data",1,IF(#REF!&lt;&gt;"",1,0))</f>
        <v>#REF!</v>
      </c>
      <c r="BA107" t="e">
        <f t="shared" si="6"/>
        <v>#REF!</v>
      </c>
      <c r="BB107" s="22" t="e">
        <f t="shared" si="7"/>
        <v>#REF!</v>
      </c>
    </row>
    <row r="108" spans="1:54" x14ac:dyDescent="0.35">
      <c r="A108" t="s">
        <v>8399</v>
      </c>
      <c r="B108" s="213" t="e">
        <f>IF('Crisis Indicator Data'!#REF!="No Data",1,IF(#REF!&lt;&gt;"",1,0))</f>
        <v>#REF!</v>
      </c>
      <c r="C108" s="213" t="e">
        <f>IF('Crisis Indicator Data'!#REF!="No Data",1,IF(#REF!&lt;&gt;"",1,0))</f>
        <v>#REF!</v>
      </c>
      <c r="D108" s="213" t="e">
        <f>IF('Crisis Indicator Data'!#REF!="No Data",1,IF(#REF!&lt;&gt;"",1,0))</f>
        <v>#REF!</v>
      </c>
      <c r="E108" s="213" t="e">
        <f>IF('Crisis Indicator Data'!#REF!="No Data",1,IF(#REF!&lt;&gt;"",1,0))</f>
        <v>#REF!</v>
      </c>
      <c r="F108" s="213" t="e">
        <f>IF('Crisis Indicator Data'!#REF!="No Data",1,IF(#REF!&lt;&gt;"",1,0))</f>
        <v>#REF!</v>
      </c>
      <c r="G108" s="213" t="e">
        <f>IF('Crisis Indicator Data'!#REF!="No Data",1,IF(#REF!&lt;&gt;"",1,0))</f>
        <v>#REF!</v>
      </c>
      <c r="H108" s="213" t="e">
        <f>IF('Crisis Indicator Data'!#REF!="No Data",1,IF(#REF!&lt;&gt;"",1,0))</f>
        <v>#REF!</v>
      </c>
      <c r="I108" s="213" t="e">
        <f>IF('Crisis Indicator Data'!#REF!="No Data",1,IF(#REF!&lt;&gt;"",1,0))</f>
        <v>#REF!</v>
      </c>
      <c r="J108" s="213" t="e">
        <f>IF('Crisis Indicator Data'!#REF!="No Data",1,IF(#REF!&lt;&gt;"",1,0))</f>
        <v>#REF!</v>
      </c>
      <c r="K108" s="213" t="e">
        <f>IF('Crisis Indicator Data'!#REF!="No Data",1,IF(#REF!&lt;&gt;"",1,0))</f>
        <v>#REF!</v>
      </c>
      <c r="L108" s="213" t="e">
        <f>IF('Crisis Indicator Data'!#REF!="No Data",1,IF(#REF!&lt;&gt;"",1,0))</f>
        <v>#REF!</v>
      </c>
      <c r="M108" s="213" t="e">
        <f>IF('Crisis Indicator Data'!#REF!="No Data",1,IF(#REF!&lt;&gt;"",1,0))</f>
        <v>#REF!</v>
      </c>
      <c r="N108" s="213" t="e">
        <f>IF('Crisis Indicator Data'!#REF!="No Data",1,IF(#REF!&lt;&gt;"",1,0))</f>
        <v>#REF!</v>
      </c>
      <c r="O108" s="213" t="e">
        <f>IF('Crisis Indicator Data'!#REF!="No Data",1,IF(#REF!&lt;&gt;"",1,0))</f>
        <v>#REF!</v>
      </c>
      <c r="P108" s="213" t="e">
        <f>IF('Crisis Indicator Data'!#REF!="No Data",1,IF(#REF!&lt;&gt;"",1,0))</f>
        <v>#REF!</v>
      </c>
      <c r="Q108" s="213" t="e">
        <f>IF('Crisis Indicator Data'!#REF!="No Data",1,IF(#REF!&lt;&gt;"",1,0))</f>
        <v>#REF!</v>
      </c>
      <c r="R108" s="213" t="e">
        <f>IF('Crisis Indicator Data'!#REF!="No Data",1,IF(#REF!&lt;&gt;"",1,0))</f>
        <v>#REF!</v>
      </c>
      <c r="S108" s="213" t="e">
        <f>IF('Crisis Indicator Data'!#REF!="No Data",1,IF(#REF!&lt;&gt;"",1,0))</f>
        <v>#REF!</v>
      </c>
      <c r="T108" s="213" t="e">
        <f>IF('Crisis Indicator Data'!#REF!="No Data",1,IF(#REF!&lt;&gt;"",1,0))</f>
        <v>#REF!</v>
      </c>
      <c r="U108" s="213" t="e">
        <f>IF('Crisis Indicator Data'!#REF!="No Data",1,IF(#REF!&lt;&gt;"",1,0))</f>
        <v>#REF!</v>
      </c>
      <c r="V108" s="213" t="e">
        <f>IF('Crisis Indicator Data'!#REF!="No Data",1,IF(#REF!&lt;&gt;"",1,0))</f>
        <v>#REF!</v>
      </c>
      <c r="W108" s="213" t="e">
        <f>IF('Crisis Indicator Data'!#REF!="No Data",1,IF(#REF!&lt;&gt;"",1,0))</f>
        <v>#REF!</v>
      </c>
      <c r="X108" s="213" t="e">
        <f>IF('Crisis Indicator Data'!#REF!="No Data",1,IF(#REF!&lt;&gt;"",1,0))</f>
        <v>#REF!</v>
      </c>
      <c r="Y108" s="213" t="e">
        <f>IF('Crisis Indicator Data'!#REF!="No Data",1,IF(#REF!&lt;&gt;"",1,0))</f>
        <v>#REF!</v>
      </c>
      <c r="Z108" s="213" t="e">
        <f>IF('Crisis Indicator Data'!#REF!="No Data",1,IF(#REF!&lt;&gt;"",1,0))</f>
        <v>#REF!</v>
      </c>
      <c r="AA108" s="213" t="e">
        <f>IF('Crisis Indicator Data'!#REF!="No Data",1,IF(#REF!&lt;&gt;"",1,0))</f>
        <v>#REF!</v>
      </c>
      <c r="AB108" s="213" t="e">
        <f>IF('Crisis Indicator Data'!#REF!="No Data",1,IF(#REF!&lt;&gt;"",1,0))</f>
        <v>#REF!</v>
      </c>
      <c r="AC108" s="213" t="e">
        <f>IF('Crisis Indicator Data'!#REF!="No Data",1,IF(#REF!&lt;&gt;"",1,0))</f>
        <v>#REF!</v>
      </c>
      <c r="AD108" s="213" t="e">
        <f>IF('Crisis Indicator Data'!#REF!="No Data",1,IF(#REF!&lt;&gt;"",1,0))</f>
        <v>#REF!</v>
      </c>
      <c r="AE108" s="213" t="e">
        <f>IF('Crisis Indicator Data'!#REF!="No Data",1,IF(#REF!&lt;&gt;"",1,0))</f>
        <v>#REF!</v>
      </c>
      <c r="AF108" s="213" t="e">
        <f>IF('Crisis Indicator Data'!#REF!="No Data",1,IF(#REF!&lt;&gt;"",1,0))</f>
        <v>#REF!</v>
      </c>
      <c r="AG108" s="213" t="e">
        <f>IF('Crisis Indicator Data'!#REF!="No Data",1,IF(#REF!&lt;&gt;"",1,0))</f>
        <v>#REF!</v>
      </c>
      <c r="AH108" s="213" t="e">
        <f>IF('Crisis Indicator Data'!#REF!="No Data",1,IF(#REF!&lt;&gt;"",1,0))</f>
        <v>#REF!</v>
      </c>
      <c r="AI108" s="213" t="e">
        <f>IF('Crisis Indicator Data'!#REF!="No Data",1,IF(#REF!&lt;&gt;"",1,0))</f>
        <v>#REF!</v>
      </c>
      <c r="AJ108" s="213" t="e">
        <f>IF('Crisis Indicator Data'!#REF!="No Data",1,IF(#REF!&lt;&gt;"",1,0))</f>
        <v>#REF!</v>
      </c>
      <c r="AK108" s="213" t="e">
        <f>IF('Crisis Indicator Data'!#REF!="No Data",1,IF(#REF!&lt;&gt;"",1,0))</f>
        <v>#REF!</v>
      </c>
      <c r="AL108" s="213" t="e">
        <f>IF('Crisis Indicator Data'!#REF!="No Data",1,IF(#REF!&lt;&gt;"",1,0))</f>
        <v>#REF!</v>
      </c>
      <c r="AM108" s="213" t="e">
        <f>IF('Crisis Indicator Data'!#REF!="No Data",1,IF(#REF!&lt;&gt;"",1,0))</f>
        <v>#REF!</v>
      </c>
      <c r="AN108" s="213" t="e">
        <f>IF('Crisis Indicator Data'!#REF!="No Data",1,IF(#REF!&lt;&gt;"",1,0))</f>
        <v>#REF!</v>
      </c>
      <c r="AO108" s="213" t="e">
        <f>IF('Crisis Indicator Data'!#REF!="No Data",1,IF(#REF!&lt;&gt;"",1,0))</f>
        <v>#REF!</v>
      </c>
      <c r="AP108" s="213" t="e">
        <f>IF('Crisis Indicator Data'!#REF!="No Data",1,IF(#REF!&lt;&gt;"",1,0))</f>
        <v>#REF!</v>
      </c>
      <c r="AQ108" s="213" t="e">
        <f>IF('Crisis Indicator Data'!#REF!="No Data",1,IF(#REF!&lt;&gt;"",1,0))</f>
        <v>#REF!</v>
      </c>
      <c r="AR108" s="213" t="e">
        <f>IF('Crisis Indicator Data'!#REF!="No Data",1,IF(#REF!&lt;&gt;"",1,0))</f>
        <v>#REF!</v>
      </c>
      <c r="AS108" s="213" t="e">
        <f>IF('Crisis Indicator Data'!#REF!="No Data",1,IF(#REF!&lt;&gt;"",1,0))</f>
        <v>#REF!</v>
      </c>
      <c r="AT108" s="213" t="e">
        <f>IF('Crisis Indicator Data'!#REF!="No Data",1,IF(#REF!&lt;&gt;"",1,0))</f>
        <v>#REF!</v>
      </c>
      <c r="AU108" s="213" t="e">
        <f>IF('Crisis Indicator Data'!#REF!="No Data",1,IF(#REF!&lt;&gt;"",1,0))</f>
        <v>#REF!</v>
      </c>
      <c r="AV108" s="213" t="e">
        <f>IF('Crisis Indicator Data'!#REF!="No Data",1,IF(#REF!&lt;&gt;"",1,0))</f>
        <v>#REF!</v>
      </c>
      <c r="AW108" s="213" t="e">
        <f>IF('Crisis Indicator Data'!#REF!="No Data",1,IF(#REF!&lt;&gt;"",1,0))</f>
        <v>#REF!</v>
      </c>
      <c r="AX108" s="213" t="e">
        <f>IF('Crisis Indicator Data'!#REF!="No Data",1,IF(#REF!&lt;&gt;"",1,0))</f>
        <v>#REF!</v>
      </c>
      <c r="AY108" s="213" t="e">
        <f>IF('Crisis Indicator Data'!#REF!="No Data",1,IF(#REF!&lt;&gt;"",1,0))</f>
        <v>#REF!</v>
      </c>
      <c r="AZ108" s="213" t="e">
        <f>IF('Crisis Indicator Data'!#REF!="No Data",1,IF(#REF!&lt;&gt;"",1,0))</f>
        <v>#REF!</v>
      </c>
      <c r="BA108" t="e">
        <f t="shared" si="6"/>
        <v>#REF!</v>
      </c>
      <c r="BB108" s="22" t="e">
        <f t="shared" si="7"/>
        <v>#REF!</v>
      </c>
    </row>
    <row r="109" spans="1:54" x14ac:dyDescent="0.35">
      <c r="A109" t="s">
        <v>8411</v>
      </c>
      <c r="B109" s="213" t="e">
        <f>IF('Crisis Indicator Data'!#REF!="No Data",1,IF(#REF!&lt;&gt;"",1,0))</f>
        <v>#REF!</v>
      </c>
      <c r="C109" s="213" t="e">
        <f>IF('Crisis Indicator Data'!#REF!="No Data",1,IF(#REF!&lt;&gt;"",1,0))</f>
        <v>#REF!</v>
      </c>
      <c r="D109" s="213" t="e">
        <f>IF('Crisis Indicator Data'!#REF!="No Data",1,IF(#REF!&lt;&gt;"",1,0))</f>
        <v>#REF!</v>
      </c>
      <c r="E109" s="213" t="e">
        <f>IF('Crisis Indicator Data'!#REF!="No Data",1,IF(#REF!&lt;&gt;"",1,0))</f>
        <v>#REF!</v>
      </c>
      <c r="F109" s="213" t="e">
        <f>IF('Crisis Indicator Data'!#REF!="No Data",1,IF(#REF!&lt;&gt;"",1,0))</f>
        <v>#REF!</v>
      </c>
      <c r="G109" s="213" t="e">
        <f>IF('Crisis Indicator Data'!#REF!="No Data",1,IF(#REF!&lt;&gt;"",1,0))</f>
        <v>#REF!</v>
      </c>
      <c r="H109" s="213" t="e">
        <f>IF('Crisis Indicator Data'!#REF!="No Data",1,IF(#REF!&lt;&gt;"",1,0))</f>
        <v>#REF!</v>
      </c>
      <c r="I109" s="213" t="e">
        <f>IF('Crisis Indicator Data'!#REF!="No Data",1,IF(#REF!&lt;&gt;"",1,0))</f>
        <v>#REF!</v>
      </c>
      <c r="J109" s="213" t="e">
        <f>IF('Crisis Indicator Data'!#REF!="No Data",1,IF(#REF!&lt;&gt;"",1,0))</f>
        <v>#REF!</v>
      </c>
      <c r="K109" s="213" t="e">
        <f>IF('Crisis Indicator Data'!#REF!="No Data",1,IF(#REF!&lt;&gt;"",1,0))</f>
        <v>#REF!</v>
      </c>
      <c r="L109" s="213" t="e">
        <f>IF('Crisis Indicator Data'!#REF!="No Data",1,IF(#REF!&lt;&gt;"",1,0))</f>
        <v>#REF!</v>
      </c>
      <c r="M109" s="213" t="e">
        <f>IF('Crisis Indicator Data'!#REF!="No Data",1,IF(#REF!&lt;&gt;"",1,0))</f>
        <v>#REF!</v>
      </c>
      <c r="N109" s="213" t="e">
        <f>IF('Crisis Indicator Data'!#REF!="No Data",1,IF(#REF!&lt;&gt;"",1,0))</f>
        <v>#REF!</v>
      </c>
      <c r="O109" s="213" t="e">
        <f>IF('Crisis Indicator Data'!#REF!="No Data",1,IF(#REF!&lt;&gt;"",1,0))</f>
        <v>#REF!</v>
      </c>
      <c r="P109" s="213" t="e">
        <f>IF('Crisis Indicator Data'!#REF!="No Data",1,IF(#REF!&lt;&gt;"",1,0))</f>
        <v>#REF!</v>
      </c>
      <c r="Q109" s="213" t="e">
        <f>IF('Crisis Indicator Data'!#REF!="No Data",1,IF(#REF!&lt;&gt;"",1,0))</f>
        <v>#REF!</v>
      </c>
      <c r="R109" s="213" t="e">
        <f>IF('Crisis Indicator Data'!#REF!="No Data",1,IF(#REF!&lt;&gt;"",1,0))</f>
        <v>#REF!</v>
      </c>
      <c r="S109" s="213" t="e">
        <f>IF('Crisis Indicator Data'!#REF!="No Data",1,IF(#REF!&lt;&gt;"",1,0))</f>
        <v>#REF!</v>
      </c>
      <c r="T109" s="213" t="e">
        <f>IF('Crisis Indicator Data'!#REF!="No Data",1,IF(#REF!&lt;&gt;"",1,0))</f>
        <v>#REF!</v>
      </c>
      <c r="U109" s="213" t="e">
        <f>IF('Crisis Indicator Data'!#REF!="No Data",1,IF(#REF!&lt;&gt;"",1,0))</f>
        <v>#REF!</v>
      </c>
      <c r="V109" s="213" t="e">
        <f>IF('Crisis Indicator Data'!#REF!="No Data",1,IF(#REF!&lt;&gt;"",1,0))</f>
        <v>#REF!</v>
      </c>
      <c r="W109" s="213" t="e">
        <f>IF('Crisis Indicator Data'!#REF!="No Data",1,IF(#REF!&lt;&gt;"",1,0))</f>
        <v>#REF!</v>
      </c>
      <c r="X109" s="213" t="e">
        <f>IF('Crisis Indicator Data'!#REF!="No Data",1,IF(#REF!&lt;&gt;"",1,0))</f>
        <v>#REF!</v>
      </c>
      <c r="Y109" s="213" t="e">
        <f>IF('Crisis Indicator Data'!#REF!="No Data",1,IF(#REF!&lt;&gt;"",1,0))</f>
        <v>#REF!</v>
      </c>
      <c r="Z109" s="213" t="e">
        <f>IF('Crisis Indicator Data'!#REF!="No Data",1,IF(#REF!&lt;&gt;"",1,0))</f>
        <v>#REF!</v>
      </c>
      <c r="AA109" s="213" t="e">
        <f>IF('Crisis Indicator Data'!#REF!="No Data",1,IF(#REF!&lt;&gt;"",1,0))</f>
        <v>#REF!</v>
      </c>
      <c r="AB109" s="213" t="e">
        <f>IF('Crisis Indicator Data'!#REF!="No Data",1,IF(#REF!&lt;&gt;"",1,0))</f>
        <v>#REF!</v>
      </c>
      <c r="AC109" s="213" t="e">
        <f>IF('Crisis Indicator Data'!#REF!="No Data",1,IF(#REF!&lt;&gt;"",1,0))</f>
        <v>#REF!</v>
      </c>
      <c r="AD109" s="213" t="e">
        <f>IF('Crisis Indicator Data'!#REF!="No Data",1,IF(#REF!&lt;&gt;"",1,0))</f>
        <v>#REF!</v>
      </c>
      <c r="AE109" s="213" t="e">
        <f>IF('Crisis Indicator Data'!#REF!="No Data",1,IF(#REF!&lt;&gt;"",1,0))</f>
        <v>#REF!</v>
      </c>
      <c r="AF109" s="213" t="e">
        <f>IF('Crisis Indicator Data'!#REF!="No Data",1,IF(#REF!&lt;&gt;"",1,0))</f>
        <v>#REF!</v>
      </c>
      <c r="AG109" s="213" t="e">
        <f>IF('Crisis Indicator Data'!#REF!="No Data",1,IF(#REF!&lt;&gt;"",1,0))</f>
        <v>#REF!</v>
      </c>
      <c r="AH109" s="213" t="e">
        <f>IF('Crisis Indicator Data'!#REF!="No Data",1,IF(#REF!&lt;&gt;"",1,0))</f>
        <v>#REF!</v>
      </c>
      <c r="AI109" s="213" t="e">
        <f>IF('Crisis Indicator Data'!#REF!="No Data",1,IF(#REF!&lt;&gt;"",1,0))</f>
        <v>#REF!</v>
      </c>
      <c r="AJ109" s="213" t="e">
        <f>IF('Crisis Indicator Data'!#REF!="No Data",1,IF(#REF!&lt;&gt;"",1,0))</f>
        <v>#REF!</v>
      </c>
      <c r="AK109" s="213" t="e">
        <f>IF('Crisis Indicator Data'!#REF!="No Data",1,IF(#REF!&lt;&gt;"",1,0))</f>
        <v>#REF!</v>
      </c>
      <c r="AL109" s="213" t="e">
        <f>IF('Crisis Indicator Data'!#REF!="No Data",1,IF(#REF!&lt;&gt;"",1,0))</f>
        <v>#REF!</v>
      </c>
      <c r="AM109" s="213" t="e">
        <f>IF('Crisis Indicator Data'!#REF!="No Data",1,IF(#REF!&lt;&gt;"",1,0))</f>
        <v>#REF!</v>
      </c>
      <c r="AN109" s="213" t="e">
        <f>IF('Crisis Indicator Data'!#REF!="No Data",1,IF(#REF!&lt;&gt;"",1,0))</f>
        <v>#REF!</v>
      </c>
      <c r="AO109" s="213" t="e">
        <f>IF('Crisis Indicator Data'!#REF!="No Data",1,IF(#REF!&lt;&gt;"",1,0))</f>
        <v>#REF!</v>
      </c>
      <c r="AP109" s="213" t="e">
        <f>IF('Crisis Indicator Data'!#REF!="No Data",1,IF(#REF!&lt;&gt;"",1,0))</f>
        <v>#REF!</v>
      </c>
      <c r="AQ109" s="213" t="e">
        <f>IF('Crisis Indicator Data'!#REF!="No Data",1,IF(#REF!&lt;&gt;"",1,0))</f>
        <v>#REF!</v>
      </c>
      <c r="AR109" s="213" t="e">
        <f>IF('Crisis Indicator Data'!#REF!="No Data",1,IF(#REF!&lt;&gt;"",1,0))</f>
        <v>#REF!</v>
      </c>
      <c r="AS109" s="213" t="e">
        <f>IF('Crisis Indicator Data'!#REF!="No Data",1,IF(#REF!&lt;&gt;"",1,0))</f>
        <v>#REF!</v>
      </c>
      <c r="AT109" s="213" t="e">
        <f>IF('Crisis Indicator Data'!#REF!="No Data",1,IF(#REF!&lt;&gt;"",1,0))</f>
        <v>#REF!</v>
      </c>
      <c r="AU109" s="213" t="e">
        <f>IF('Crisis Indicator Data'!#REF!="No Data",1,IF(#REF!&lt;&gt;"",1,0))</f>
        <v>#REF!</v>
      </c>
      <c r="AV109" s="213" t="e">
        <f>IF('Crisis Indicator Data'!#REF!="No Data",1,IF(#REF!&lt;&gt;"",1,0))</f>
        <v>#REF!</v>
      </c>
      <c r="AW109" s="213" t="e">
        <f>IF('Crisis Indicator Data'!#REF!="No Data",1,IF(#REF!&lt;&gt;"",1,0))</f>
        <v>#REF!</v>
      </c>
      <c r="AX109" s="213" t="e">
        <f>IF('Crisis Indicator Data'!#REF!="No Data",1,IF(#REF!&lt;&gt;"",1,0))</f>
        <v>#REF!</v>
      </c>
      <c r="AY109" s="213" t="e">
        <f>IF('Crisis Indicator Data'!#REF!="No Data",1,IF(#REF!&lt;&gt;"",1,0))</f>
        <v>#REF!</v>
      </c>
      <c r="AZ109" s="213" t="e">
        <f>IF('Crisis Indicator Data'!#REF!="No Data",1,IF(#REF!&lt;&gt;"",1,0))</f>
        <v>#REF!</v>
      </c>
      <c r="BA109" t="e">
        <f t="shared" si="6"/>
        <v>#REF!</v>
      </c>
      <c r="BB109" s="22" t="e">
        <f t="shared" si="7"/>
        <v>#REF!</v>
      </c>
    </row>
    <row r="110" spans="1:54" x14ac:dyDescent="0.35">
      <c r="A110" t="s">
        <v>8413</v>
      </c>
      <c r="B110" s="213" t="e">
        <f>IF('Crisis Indicator Data'!#REF!="No Data",1,IF(#REF!&lt;&gt;"",1,0))</f>
        <v>#REF!</v>
      </c>
      <c r="C110" s="213" t="e">
        <f>IF('Crisis Indicator Data'!#REF!="No Data",1,IF(#REF!&lt;&gt;"",1,0))</f>
        <v>#REF!</v>
      </c>
      <c r="D110" s="213" t="e">
        <f>IF('Crisis Indicator Data'!#REF!="No Data",1,IF(#REF!&lt;&gt;"",1,0))</f>
        <v>#REF!</v>
      </c>
      <c r="E110" s="213" t="e">
        <f>IF('Crisis Indicator Data'!#REF!="No Data",1,IF(#REF!&lt;&gt;"",1,0))</f>
        <v>#REF!</v>
      </c>
      <c r="F110" s="213" t="e">
        <f>IF('Crisis Indicator Data'!#REF!="No Data",1,IF(#REF!&lt;&gt;"",1,0))</f>
        <v>#REF!</v>
      </c>
      <c r="G110" s="213" t="e">
        <f>IF('Crisis Indicator Data'!#REF!="No Data",1,IF(#REF!&lt;&gt;"",1,0))</f>
        <v>#REF!</v>
      </c>
      <c r="H110" s="213" t="e">
        <f>IF('Crisis Indicator Data'!#REF!="No Data",1,IF(#REF!&lt;&gt;"",1,0))</f>
        <v>#REF!</v>
      </c>
      <c r="I110" s="213" t="e">
        <f>IF('Crisis Indicator Data'!#REF!="No Data",1,IF(#REF!&lt;&gt;"",1,0))</f>
        <v>#REF!</v>
      </c>
      <c r="J110" s="213" t="e">
        <f>IF('Crisis Indicator Data'!#REF!="No Data",1,IF(#REF!&lt;&gt;"",1,0))</f>
        <v>#REF!</v>
      </c>
      <c r="K110" s="213" t="e">
        <f>IF('Crisis Indicator Data'!#REF!="No Data",1,IF(#REF!&lt;&gt;"",1,0))</f>
        <v>#REF!</v>
      </c>
      <c r="L110" s="213" t="e">
        <f>IF('Crisis Indicator Data'!#REF!="No Data",1,IF(#REF!&lt;&gt;"",1,0))</f>
        <v>#REF!</v>
      </c>
      <c r="M110" s="213" t="e">
        <f>IF('Crisis Indicator Data'!#REF!="No Data",1,IF(#REF!&lt;&gt;"",1,0))</f>
        <v>#REF!</v>
      </c>
      <c r="N110" s="213" t="e">
        <f>IF('Crisis Indicator Data'!#REF!="No Data",1,IF(#REF!&lt;&gt;"",1,0))</f>
        <v>#REF!</v>
      </c>
      <c r="O110" s="213" t="e">
        <f>IF('Crisis Indicator Data'!#REF!="No Data",1,IF(#REF!&lt;&gt;"",1,0))</f>
        <v>#REF!</v>
      </c>
      <c r="P110" s="213" t="e">
        <f>IF('Crisis Indicator Data'!#REF!="No Data",1,IF(#REF!&lt;&gt;"",1,0))</f>
        <v>#REF!</v>
      </c>
      <c r="Q110" s="213" t="e">
        <f>IF('Crisis Indicator Data'!#REF!="No Data",1,IF(#REF!&lt;&gt;"",1,0))</f>
        <v>#REF!</v>
      </c>
      <c r="R110" s="213" t="e">
        <f>IF('Crisis Indicator Data'!#REF!="No Data",1,IF(#REF!&lt;&gt;"",1,0))</f>
        <v>#REF!</v>
      </c>
      <c r="S110" s="213" t="e">
        <f>IF('Crisis Indicator Data'!#REF!="No Data",1,IF(#REF!&lt;&gt;"",1,0))</f>
        <v>#REF!</v>
      </c>
      <c r="T110" s="213" t="e">
        <f>IF('Crisis Indicator Data'!#REF!="No Data",1,IF(#REF!&lt;&gt;"",1,0))</f>
        <v>#REF!</v>
      </c>
      <c r="U110" s="213" t="e">
        <f>IF('Crisis Indicator Data'!#REF!="No Data",1,IF(#REF!&lt;&gt;"",1,0))</f>
        <v>#REF!</v>
      </c>
      <c r="V110" s="213" t="e">
        <f>IF('Crisis Indicator Data'!#REF!="No Data",1,IF(#REF!&lt;&gt;"",1,0))</f>
        <v>#REF!</v>
      </c>
      <c r="W110" s="213" t="e">
        <f>IF('Crisis Indicator Data'!#REF!="No Data",1,IF(#REF!&lt;&gt;"",1,0))</f>
        <v>#REF!</v>
      </c>
      <c r="X110" s="213" t="e">
        <f>IF('Crisis Indicator Data'!#REF!="No Data",1,IF(#REF!&lt;&gt;"",1,0))</f>
        <v>#REF!</v>
      </c>
      <c r="Y110" s="213" t="e">
        <f>IF('Crisis Indicator Data'!#REF!="No Data",1,IF(#REF!&lt;&gt;"",1,0))</f>
        <v>#REF!</v>
      </c>
      <c r="Z110" s="213" t="e">
        <f>IF('Crisis Indicator Data'!#REF!="No Data",1,IF(#REF!&lt;&gt;"",1,0))</f>
        <v>#REF!</v>
      </c>
      <c r="AA110" s="213" t="e">
        <f>IF('Crisis Indicator Data'!#REF!="No Data",1,IF(#REF!&lt;&gt;"",1,0))</f>
        <v>#REF!</v>
      </c>
      <c r="AB110" s="213" t="e">
        <f>IF('Crisis Indicator Data'!#REF!="No Data",1,IF(#REF!&lt;&gt;"",1,0))</f>
        <v>#REF!</v>
      </c>
      <c r="AC110" s="213" t="e">
        <f>IF('Crisis Indicator Data'!#REF!="No Data",1,IF(#REF!&lt;&gt;"",1,0))</f>
        <v>#REF!</v>
      </c>
      <c r="AD110" s="213" t="e">
        <f>IF('Crisis Indicator Data'!#REF!="No Data",1,IF(#REF!&lt;&gt;"",1,0))</f>
        <v>#REF!</v>
      </c>
      <c r="AE110" s="213" t="e">
        <f>IF('Crisis Indicator Data'!#REF!="No Data",1,IF(#REF!&lt;&gt;"",1,0))</f>
        <v>#REF!</v>
      </c>
      <c r="AF110" s="213" t="e">
        <f>IF('Crisis Indicator Data'!#REF!="No Data",1,IF(#REF!&lt;&gt;"",1,0))</f>
        <v>#REF!</v>
      </c>
      <c r="AG110" s="213" t="e">
        <f>IF('Crisis Indicator Data'!#REF!="No Data",1,IF(#REF!&lt;&gt;"",1,0))</f>
        <v>#REF!</v>
      </c>
      <c r="AH110" s="213" t="e">
        <f>IF('Crisis Indicator Data'!#REF!="No Data",1,IF(#REF!&lt;&gt;"",1,0))</f>
        <v>#REF!</v>
      </c>
      <c r="AI110" s="213" t="e">
        <f>IF('Crisis Indicator Data'!#REF!="No Data",1,IF(#REF!&lt;&gt;"",1,0))</f>
        <v>#REF!</v>
      </c>
      <c r="AJ110" s="213" t="e">
        <f>IF('Crisis Indicator Data'!#REF!="No Data",1,IF(#REF!&lt;&gt;"",1,0))</f>
        <v>#REF!</v>
      </c>
      <c r="AK110" s="213" t="e">
        <f>IF('Crisis Indicator Data'!#REF!="No Data",1,IF(#REF!&lt;&gt;"",1,0))</f>
        <v>#REF!</v>
      </c>
      <c r="AL110" s="213" t="e">
        <f>IF('Crisis Indicator Data'!#REF!="No Data",1,IF(#REF!&lt;&gt;"",1,0))</f>
        <v>#REF!</v>
      </c>
      <c r="AM110" s="213" t="e">
        <f>IF('Crisis Indicator Data'!#REF!="No Data",1,IF(#REF!&lt;&gt;"",1,0))</f>
        <v>#REF!</v>
      </c>
      <c r="AN110" s="213" t="e">
        <f>IF('Crisis Indicator Data'!#REF!="No Data",1,IF(#REF!&lt;&gt;"",1,0))</f>
        <v>#REF!</v>
      </c>
      <c r="AO110" s="213" t="e">
        <f>IF('Crisis Indicator Data'!#REF!="No Data",1,IF(#REF!&lt;&gt;"",1,0))</f>
        <v>#REF!</v>
      </c>
      <c r="AP110" s="213" t="e">
        <f>IF('Crisis Indicator Data'!#REF!="No Data",1,IF(#REF!&lt;&gt;"",1,0))</f>
        <v>#REF!</v>
      </c>
      <c r="AQ110" s="213" t="e">
        <f>IF('Crisis Indicator Data'!#REF!="No Data",1,IF(#REF!&lt;&gt;"",1,0))</f>
        <v>#REF!</v>
      </c>
      <c r="AR110" s="213" t="e">
        <f>IF('Crisis Indicator Data'!#REF!="No Data",1,IF(#REF!&lt;&gt;"",1,0))</f>
        <v>#REF!</v>
      </c>
      <c r="AS110" s="213" t="e">
        <f>IF('Crisis Indicator Data'!#REF!="No Data",1,IF(#REF!&lt;&gt;"",1,0))</f>
        <v>#REF!</v>
      </c>
      <c r="AT110" s="213" t="e">
        <f>IF('Crisis Indicator Data'!#REF!="No Data",1,IF(#REF!&lt;&gt;"",1,0))</f>
        <v>#REF!</v>
      </c>
      <c r="AU110" s="213" t="e">
        <f>IF('Crisis Indicator Data'!#REF!="No Data",1,IF(#REF!&lt;&gt;"",1,0))</f>
        <v>#REF!</v>
      </c>
      <c r="AV110" s="213" t="e">
        <f>IF('Crisis Indicator Data'!#REF!="No Data",1,IF(#REF!&lt;&gt;"",1,0))</f>
        <v>#REF!</v>
      </c>
      <c r="AW110" s="213" t="e">
        <f>IF('Crisis Indicator Data'!#REF!="No Data",1,IF(#REF!&lt;&gt;"",1,0))</f>
        <v>#REF!</v>
      </c>
      <c r="AX110" s="213" t="e">
        <f>IF('Crisis Indicator Data'!#REF!="No Data",1,IF(#REF!&lt;&gt;"",1,0))</f>
        <v>#REF!</v>
      </c>
      <c r="AY110" s="213" t="e">
        <f>IF('Crisis Indicator Data'!#REF!="No Data",1,IF(#REF!&lt;&gt;"",1,0))</f>
        <v>#REF!</v>
      </c>
      <c r="AZ110" s="213" t="e">
        <f>IF('Crisis Indicator Data'!#REF!="No Data",1,IF(#REF!&lt;&gt;"",1,0))</f>
        <v>#REF!</v>
      </c>
      <c r="BA110" t="e">
        <f t="shared" si="6"/>
        <v>#REF!</v>
      </c>
      <c r="BB110" s="22" t="e">
        <f t="shared" si="7"/>
        <v>#REF!</v>
      </c>
    </row>
    <row r="111" spans="1:54" x14ac:dyDescent="0.35">
      <c r="A111" t="s">
        <v>8397</v>
      </c>
      <c r="B111" s="213" t="e">
        <f>IF('Crisis Indicator Data'!#REF!="No Data",1,IF(#REF!&lt;&gt;"",1,0))</f>
        <v>#REF!</v>
      </c>
      <c r="C111" s="213" t="e">
        <f>IF('Crisis Indicator Data'!#REF!="No Data",1,IF(#REF!&lt;&gt;"",1,0))</f>
        <v>#REF!</v>
      </c>
      <c r="D111" s="213" t="e">
        <f>IF('Crisis Indicator Data'!#REF!="No Data",1,IF(#REF!&lt;&gt;"",1,0))</f>
        <v>#REF!</v>
      </c>
      <c r="E111" s="213" t="e">
        <f>IF('Crisis Indicator Data'!#REF!="No Data",1,IF(#REF!&lt;&gt;"",1,0))</f>
        <v>#REF!</v>
      </c>
      <c r="F111" s="213" t="e">
        <f>IF('Crisis Indicator Data'!#REF!="No Data",1,IF(#REF!&lt;&gt;"",1,0))</f>
        <v>#REF!</v>
      </c>
      <c r="G111" s="213" t="e">
        <f>IF('Crisis Indicator Data'!#REF!="No Data",1,IF(#REF!&lt;&gt;"",1,0))</f>
        <v>#REF!</v>
      </c>
      <c r="H111" s="213" t="e">
        <f>IF('Crisis Indicator Data'!#REF!="No Data",1,IF(#REF!&lt;&gt;"",1,0))</f>
        <v>#REF!</v>
      </c>
      <c r="I111" s="213" t="e">
        <f>IF('Crisis Indicator Data'!#REF!="No Data",1,IF(#REF!&lt;&gt;"",1,0))</f>
        <v>#REF!</v>
      </c>
      <c r="J111" s="213" t="e">
        <f>IF('Crisis Indicator Data'!#REF!="No Data",1,IF(#REF!&lt;&gt;"",1,0))</f>
        <v>#REF!</v>
      </c>
      <c r="K111" s="213" t="e">
        <f>IF('Crisis Indicator Data'!#REF!="No Data",1,IF(#REF!&lt;&gt;"",1,0))</f>
        <v>#REF!</v>
      </c>
      <c r="L111" s="213" t="e">
        <f>IF('Crisis Indicator Data'!#REF!="No Data",1,IF(#REF!&lt;&gt;"",1,0))</f>
        <v>#REF!</v>
      </c>
      <c r="M111" s="213" t="e">
        <f>IF('Crisis Indicator Data'!#REF!="No Data",1,IF(#REF!&lt;&gt;"",1,0))</f>
        <v>#REF!</v>
      </c>
      <c r="N111" s="213" t="e">
        <f>IF('Crisis Indicator Data'!#REF!="No Data",1,IF(#REF!&lt;&gt;"",1,0))</f>
        <v>#REF!</v>
      </c>
      <c r="O111" s="213" t="e">
        <f>IF('Crisis Indicator Data'!#REF!="No Data",1,IF(#REF!&lt;&gt;"",1,0))</f>
        <v>#REF!</v>
      </c>
      <c r="P111" s="213" t="e">
        <f>IF('Crisis Indicator Data'!#REF!="No Data",1,IF(#REF!&lt;&gt;"",1,0))</f>
        <v>#REF!</v>
      </c>
      <c r="Q111" s="213" t="e">
        <f>IF('Crisis Indicator Data'!#REF!="No Data",1,IF(#REF!&lt;&gt;"",1,0))</f>
        <v>#REF!</v>
      </c>
      <c r="R111" s="213" t="e">
        <f>IF('Crisis Indicator Data'!#REF!="No Data",1,IF(#REF!&lt;&gt;"",1,0))</f>
        <v>#REF!</v>
      </c>
      <c r="S111" s="213" t="e">
        <f>IF('Crisis Indicator Data'!#REF!="No Data",1,IF(#REF!&lt;&gt;"",1,0))</f>
        <v>#REF!</v>
      </c>
      <c r="T111" s="213" t="e">
        <f>IF('Crisis Indicator Data'!#REF!="No Data",1,IF(#REF!&lt;&gt;"",1,0))</f>
        <v>#REF!</v>
      </c>
      <c r="U111" s="213" t="e">
        <f>IF('Crisis Indicator Data'!#REF!="No Data",1,IF(#REF!&lt;&gt;"",1,0))</f>
        <v>#REF!</v>
      </c>
      <c r="V111" s="213" t="e">
        <f>IF('Crisis Indicator Data'!#REF!="No Data",1,IF(#REF!&lt;&gt;"",1,0))</f>
        <v>#REF!</v>
      </c>
      <c r="W111" s="213" t="e">
        <f>IF('Crisis Indicator Data'!#REF!="No Data",1,IF(#REF!&lt;&gt;"",1,0))</f>
        <v>#REF!</v>
      </c>
      <c r="X111" s="213" t="e">
        <f>IF('Crisis Indicator Data'!#REF!="No Data",1,IF(#REF!&lt;&gt;"",1,0))</f>
        <v>#REF!</v>
      </c>
      <c r="Y111" s="213" t="e">
        <f>IF('Crisis Indicator Data'!#REF!="No Data",1,IF(#REF!&lt;&gt;"",1,0))</f>
        <v>#REF!</v>
      </c>
      <c r="Z111" s="213" t="e">
        <f>IF('Crisis Indicator Data'!#REF!="No Data",1,IF(#REF!&lt;&gt;"",1,0))</f>
        <v>#REF!</v>
      </c>
      <c r="AA111" s="213" t="e">
        <f>IF('Crisis Indicator Data'!#REF!="No Data",1,IF(#REF!&lt;&gt;"",1,0))</f>
        <v>#REF!</v>
      </c>
      <c r="AB111" s="213" t="e">
        <f>IF('Crisis Indicator Data'!#REF!="No Data",1,IF(#REF!&lt;&gt;"",1,0))</f>
        <v>#REF!</v>
      </c>
      <c r="AC111" s="213" t="e">
        <f>IF('Crisis Indicator Data'!#REF!="No Data",1,IF(#REF!&lt;&gt;"",1,0))</f>
        <v>#REF!</v>
      </c>
      <c r="AD111" s="213" t="e">
        <f>IF('Crisis Indicator Data'!#REF!="No Data",1,IF(#REF!&lt;&gt;"",1,0))</f>
        <v>#REF!</v>
      </c>
      <c r="AE111" s="213" t="e">
        <f>IF('Crisis Indicator Data'!#REF!="No Data",1,IF(#REF!&lt;&gt;"",1,0))</f>
        <v>#REF!</v>
      </c>
      <c r="AF111" s="213" t="e">
        <f>IF('Crisis Indicator Data'!#REF!="No Data",1,IF(#REF!&lt;&gt;"",1,0))</f>
        <v>#REF!</v>
      </c>
      <c r="AG111" s="213" t="e">
        <f>IF('Crisis Indicator Data'!#REF!="No Data",1,IF(#REF!&lt;&gt;"",1,0))</f>
        <v>#REF!</v>
      </c>
      <c r="AH111" s="213" t="e">
        <f>IF('Crisis Indicator Data'!#REF!="No Data",1,IF(#REF!&lt;&gt;"",1,0))</f>
        <v>#REF!</v>
      </c>
      <c r="AI111" s="213" t="e">
        <f>IF('Crisis Indicator Data'!#REF!="No Data",1,IF(#REF!&lt;&gt;"",1,0))</f>
        <v>#REF!</v>
      </c>
      <c r="AJ111" s="213" t="e">
        <f>IF('Crisis Indicator Data'!#REF!="No Data",1,IF(#REF!&lt;&gt;"",1,0))</f>
        <v>#REF!</v>
      </c>
      <c r="AK111" s="213" t="e">
        <f>IF('Crisis Indicator Data'!#REF!="No Data",1,IF(#REF!&lt;&gt;"",1,0))</f>
        <v>#REF!</v>
      </c>
      <c r="AL111" s="213" t="e">
        <f>IF('Crisis Indicator Data'!#REF!="No Data",1,IF(#REF!&lt;&gt;"",1,0))</f>
        <v>#REF!</v>
      </c>
      <c r="AM111" s="213" t="e">
        <f>IF('Crisis Indicator Data'!#REF!="No Data",1,IF(#REF!&lt;&gt;"",1,0))</f>
        <v>#REF!</v>
      </c>
      <c r="AN111" s="213" t="e">
        <f>IF('Crisis Indicator Data'!#REF!="No Data",1,IF(#REF!&lt;&gt;"",1,0))</f>
        <v>#REF!</v>
      </c>
      <c r="AO111" s="213" t="e">
        <f>IF('Crisis Indicator Data'!#REF!="No Data",1,IF(#REF!&lt;&gt;"",1,0))</f>
        <v>#REF!</v>
      </c>
      <c r="AP111" s="213" t="e">
        <f>IF('Crisis Indicator Data'!#REF!="No Data",1,IF(#REF!&lt;&gt;"",1,0))</f>
        <v>#REF!</v>
      </c>
      <c r="AQ111" s="213" t="e">
        <f>IF('Crisis Indicator Data'!#REF!="No Data",1,IF(#REF!&lt;&gt;"",1,0))</f>
        <v>#REF!</v>
      </c>
      <c r="AR111" s="213" t="e">
        <f>IF('Crisis Indicator Data'!#REF!="No Data",1,IF(#REF!&lt;&gt;"",1,0))</f>
        <v>#REF!</v>
      </c>
      <c r="AS111" s="213" t="e">
        <f>IF('Crisis Indicator Data'!#REF!="No Data",1,IF(#REF!&lt;&gt;"",1,0))</f>
        <v>#REF!</v>
      </c>
      <c r="AT111" s="213" t="e">
        <f>IF('Crisis Indicator Data'!#REF!="No Data",1,IF(#REF!&lt;&gt;"",1,0))</f>
        <v>#REF!</v>
      </c>
      <c r="AU111" s="213" t="e">
        <f>IF('Crisis Indicator Data'!#REF!="No Data",1,IF(#REF!&lt;&gt;"",1,0))</f>
        <v>#REF!</v>
      </c>
      <c r="AV111" s="213" t="e">
        <f>IF('Crisis Indicator Data'!#REF!="No Data",1,IF(#REF!&lt;&gt;"",1,0))</f>
        <v>#REF!</v>
      </c>
      <c r="AW111" s="213" t="e">
        <f>IF('Crisis Indicator Data'!#REF!="No Data",1,IF(#REF!&lt;&gt;"",1,0))</f>
        <v>#REF!</v>
      </c>
      <c r="AX111" s="213" t="e">
        <f>IF('Crisis Indicator Data'!#REF!="No Data",1,IF(#REF!&lt;&gt;"",1,0))</f>
        <v>#REF!</v>
      </c>
      <c r="AY111" s="213" t="e">
        <f>IF('Crisis Indicator Data'!#REF!="No Data",1,IF(#REF!&lt;&gt;"",1,0))</f>
        <v>#REF!</v>
      </c>
      <c r="AZ111" s="213" t="e">
        <f>IF('Crisis Indicator Data'!#REF!="No Data",1,IF(#REF!&lt;&gt;"",1,0))</f>
        <v>#REF!</v>
      </c>
      <c r="BA111" t="e">
        <f t="shared" si="6"/>
        <v>#REF!</v>
      </c>
      <c r="BB111" s="22" t="e">
        <f t="shared" si="7"/>
        <v>#REF!</v>
      </c>
    </row>
    <row r="112" spans="1:54" x14ac:dyDescent="0.35">
      <c r="A112" t="s">
        <v>8315</v>
      </c>
      <c r="B112" s="213" t="e">
        <f>IF('Crisis Indicator Data'!#REF!="No Data",1,IF(#REF!&lt;&gt;"",1,0))</f>
        <v>#REF!</v>
      </c>
      <c r="C112" s="213" t="e">
        <f>IF('Crisis Indicator Data'!#REF!="No Data",1,IF(#REF!&lt;&gt;"",1,0))</f>
        <v>#REF!</v>
      </c>
      <c r="D112" s="213" t="e">
        <f>IF('Crisis Indicator Data'!#REF!="No Data",1,IF(#REF!&lt;&gt;"",1,0))</f>
        <v>#REF!</v>
      </c>
      <c r="E112" s="213" t="e">
        <f>IF('Crisis Indicator Data'!#REF!="No Data",1,IF(#REF!&lt;&gt;"",1,0))</f>
        <v>#REF!</v>
      </c>
      <c r="F112" s="213" t="e">
        <f>IF('Crisis Indicator Data'!#REF!="No Data",1,IF(#REF!&lt;&gt;"",1,0))</f>
        <v>#REF!</v>
      </c>
      <c r="G112" s="213" t="e">
        <f>IF('Crisis Indicator Data'!#REF!="No Data",1,IF(#REF!&lt;&gt;"",1,0))</f>
        <v>#REF!</v>
      </c>
      <c r="H112" s="213" t="e">
        <f>IF('Crisis Indicator Data'!#REF!="No Data",1,IF(#REF!&lt;&gt;"",1,0))</f>
        <v>#REF!</v>
      </c>
      <c r="I112" s="213" t="e">
        <f>IF('Crisis Indicator Data'!#REF!="No Data",1,IF(#REF!&lt;&gt;"",1,0))</f>
        <v>#REF!</v>
      </c>
      <c r="J112" s="213" t="e">
        <f>IF('Crisis Indicator Data'!#REF!="No Data",1,IF(#REF!&lt;&gt;"",1,0))</f>
        <v>#REF!</v>
      </c>
      <c r="K112" s="213" t="e">
        <f>IF('Crisis Indicator Data'!#REF!="No Data",1,IF(#REF!&lt;&gt;"",1,0))</f>
        <v>#REF!</v>
      </c>
      <c r="L112" s="213" t="e">
        <f>IF('Crisis Indicator Data'!#REF!="No Data",1,IF(#REF!&lt;&gt;"",1,0))</f>
        <v>#REF!</v>
      </c>
      <c r="M112" s="213" t="e">
        <f>IF('Crisis Indicator Data'!#REF!="No Data",1,IF(#REF!&lt;&gt;"",1,0))</f>
        <v>#REF!</v>
      </c>
      <c r="N112" s="213" t="e">
        <f>IF('Crisis Indicator Data'!#REF!="No Data",1,IF(#REF!&lt;&gt;"",1,0))</f>
        <v>#REF!</v>
      </c>
      <c r="O112" s="213" t="e">
        <f>IF('Crisis Indicator Data'!#REF!="No Data",1,IF(#REF!&lt;&gt;"",1,0))</f>
        <v>#REF!</v>
      </c>
      <c r="P112" s="213" t="e">
        <f>IF('Crisis Indicator Data'!#REF!="No Data",1,IF(#REF!&lt;&gt;"",1,0))</f>
        <v>#REF!</v>
      </c>
      <c r="Q112" s="213" t="e">
        <f>IF('Crisis Indicator Data'!#REF!="No Data",1,IF(#REF!&lt;&gt;"",1,0))</f>
        <v>#REF!</v>
      </c>
      <c r="R112" s="213" t="e">
        <f>IF('Crisis Indicator Data'!#REF!="No Data",1,IF(#REF!&lt;&gt;"",1,0))</f>
        <v>#REF!</v>
      </c>
      <c r="S112" s="213" t="e">
        <f>IF('Crisis Indicator Data'!#REF!="No Data",1,IF(#REF!&lt;&gt;"",1,0))</f>
        <v>#REF!</v>
      </c>
      <c r="T112" s="213" t="e">
        <f>IF('Crisis Indicator Data'!#REF!="No Data",1,IF(#REF!&lt;&gt;"",1,0))</f>
        <v>#REF!</v>
      </c>
      <c r="U112" s="213" t="e">
        <f>IF('Crisis Indicator Data'!#REF!="No Data",1,IF(#REF!&lt;&gt;"",1,0))</f>
        <v>#REF!</v>
      </c>
      <c r="V112" s="213" t="e">
        <f>IF('Crisis Indicator Data'!#REF!="No Data",1,IF(#REF!&lt;&gt;"",1,0))</f>
        <v>#REF!</v>
      </c>
      <c r="W112" s="213" t="e">
        <f>IF('Crisis Indicator Data'!#REF!="No Data",1,IF(#REF!&lt;&gt;"",1,0))</f>
        <v>#REF!</v>
      </c>
      <c r="X112" s="213" t="e">
        <f>IF('Crisis Indicator Data'!#REF!="No Data",1,IF(#REF!&lt;&gt;"",1,0))</f>
        <v>#REF!</v>
      </c>
      <c r="Y112" s="213" t="e">
        <f>IF('Crisis Indicator Data'!#REF!="No Data",1,IF(#REF!&lt;&gt;"",1,0))</f>
        <v>#REF!</v>
      </c>
      <c r="Z112" s="213" t="e">
        <f>IF('Crisis Indicator Data'!#REF!="No Data",1,IF(#REF!&lt;&gt;"",1,0))</f>
        <v>#REF!</v>
      </c>
      <c r="AA112" s="213" t="e">
        <f>IF('Crisis Indicator Data'!#REF!="No Data",1,IF(#REF!&lt;&gt;"",1,0))</f>
        <v>#REF!</v>
      </c>
      <c r="AB112" s="213" t="e">
        <f>IF('Crisis Indicator Data'!#REF!="No Data",1,IF(#REF!&lt;&gt;"",1,0))</f>
        <v>#REF!</v>
      </c>
      <c r="AC112" s="213" t="e">
        <f>IF('Crisis Indicator Data'!#REF!="No Data",1,IF(#REF!&lt;&gt;"",1,0))</f>
        <v>#REF!</v>
      </c>
      <c r="AD112" s="213" t="e">
        <f>IF('Crisis Indicator Data'!#REF!="No Data",1,IF(#REF!&lt;&gt;"",1,0))</f>
        <v>#REF!</v>
      </c>
      <c r="AE112" s="213" t="e">
        <f>IF('Crisis Indicator Data'!#REF!="No Data",1,IF(#REF!&lt;&gt;"",1,0))</f>
        <v>#REF!</v>
      </c>
      <c r="AF112" s="213" t="e">
        <f>IF('Crisis Indicator Data'!#REF!="No Data",1,IF(#REF!&lt;&gt;"",1,0))</f>
        <v>#REF!</v>
      </c>
      <c r="AG112" s="213" t="e">
        <f>IF('Crisis Indicator Data'!#REF!="No Data",1,IF(#REF!&lt;&gt;"",1,0))</f>
        <v>#REF!</v>
      </c>
      <c r="AH112" s="213" t="e">
        <f>IF('Crisis Indicator Data'!#REF!="No Data",1,IF(#REF!&lt;&gt;"",1,0))</f>
        <v>#REF!</v>
      </c>
      <c r="AI112" s="213" t="e">
        <f>IF('Crisis Indicator Data'!#REF!="No Data",1,IF(#REF!&lt;&gt;"",1,0))</f>
        <v>#REF!</v>
      </c>
      <c r="AJ112" s="213" t="e">
        <f>IF('Crisis Indicator Data'!#REF!="No Data",1,IF(#REF!&lt;&gt;"",1,0))</f>
        <v>#REF!</v>
      </c>
      <c r="AK112" s="213" t="e">
        <f>IF('Crisis Indicator Data'!#REF!="No Data",1,IF(#REF!&lt;&gt;"",1,0))</f>
        <v>#REF!</v>
      </c>
      <c r="AL112" s="213" t="e">
        <f>IF('Crisis Indicator Data'!#REF!="No Data",1,IF(#REF!&lt;&gt;"",1,0))</f>
        <v>#REF!</v>
      </c>
      <c r="AM112" s="213" t="e">
        <f>IF('Crisis Indicator Data'!#REF!="No Data",1,IF(#REF!&lt;&gt;"",1,0))</f>
        <v>#REF!</v>
      </c>
      <c r="AN112" s="213" t="e">
        <f>IF('Crisis Indicator Data'!#REF!="No Data",1,IF(#REF!&lt;&gt;"",1,0))</f>
        <v>#REF!</v>
      </c>
      <c r="AO112" s="213" t="e">
        <f>IF('Crisis Indicator Data'!#REF!="No Data",1,IF(#REF!&lt;&gt;"",1,0))</f>
        <v>#REF!</v>
      </c>
      <c r="AP112" s="213" t="e">
        <f>IF('Crisis Indicator Data'!#REF!="No Data",1,IF(#REF!&lt;&gt;"",1,0))</f>
        <v>#REF!</v>
      </c>
      <c r="AQ112" s="213" t="e">
        <f>IF('Crisis Indicator Data'!#REF!="No Data",1,IF(#REF!&lt;&gt;"",1,0))</f>
        <v>#REF!</v>
      </c>
      <c r="AR112" s="213" t="e">
        <f>IF('Crisis Indicator Data'!#REF!="No Data",1,IF(#REF!&lt;&gt;"",1,0))</f>
        <v>#REF!</v>
      </c>
      <c r="AS112" s="213" t="e">
        <f>IF('Crisis Indicator Data'!#REF!="No Data",1,IF(#REF!&lt;&gt;"",1,0))</f>
        <v>#REF!</v>
      </c>
      <c r="AT112" s="213" t="e">
        <f>IF('Crisis Indicator Data'!#REF!="No Data",1,IF(#REF!&lt;&gt;"",1,0))</f>
        <v>#REF!</v>
      </c>
      <c r="AU112" s="213" t="e">
        <f>IF('Crisis Indicator Data'!#REF!="No Data",1,IF(#REF!&lt;&gt;"",1,0))</f>
        <v>#REF!</v>
      </c>
      <c r="AV112" s="213" t="e">
        <f>IF('Crisis Indicator Data'!#REF!="No Data",1,IF(#REF!&lt;&gt;"",1,0))</f>
        <v>#REF!</v>
      </c>
      <c r="AW112" s="213" t="e">
        <f>IF('Crisis Indicator Data'!#REF!="No Data",1,IF(#REF!&lt;&gt;"",1,0))</f>
        <v>#REF!</v>
      </c>
      <c r="AX112" s="213" t="e">
        <f>IF('Crisis Indicator Data'!#REF!="No Data",1,IF(#REF!&lt;&gt;"",1,0))</f>
        <v>#REF!</v>
      </c>
      <c r="AY112" s="213" t="e">
        <f>IF('Crisis Indicator Data'!#REF!="No Data",1,IF(#REF!&lt;&gt;"",1,0))</f>
        <v>#REF!</v>
      </c>
      <c r="AZ112" s="213" t="e">
        <f>IF('Crisis Indicator Data'!#REF!="No Data",1,IF(#REF!&lt;&gt;"",1,0))</f>
        <v>#REF!</v>
      </c>
      <c r="BA112" t="e">
        <f t="shared" si="6"/>
        <v>#REF!</v>
      </c>
      <c r="BB112" s="22" t="e">
        <f t="shared" si="7"/>
        <v>#REF!</v>
      </c>
    </row>
    <row r="113" spans="1:54" x14ac:dyDescent="0.35">
      <c r="A113" t="s">
        <v>8393</v>
      </c>
      <c r="B113" s="213" t="e">
        <f>IF('Crisis Indicator Data'!#REF!="No Data",1,IF(#REF!&lt;&gt;"",1,0))</f>
        <v>#REF!</v>
      </c>
      <c r="C113" s="213" t="e">
        <f>IF('Crisis Indicator Data'!#REF!="No Data",1,IF(#REF!&lt;&gt;"",1,0))</f>
        <v>#REF!</v>
      </c>
      <c r="D113" s="213" t="e">
        <f>IF('Crisis Indicator Data'!#REF!="No Data",1,IF(#REF!&lt;&gt;"",1,0))</f>
        <v>#REF!</v>
      </c>
      <c r="E113" s="213" t="e">
        <f>IF('Crisis Indicator Data'!#REF!="No Data",1,IF(#REF!&lt;&gt;"",1,0))</f>
        <v>#REF!</v>
      </c>
      <c r="F113" s="213" t="e">
        <f>IF('Crisis Indicator Data'!#REF!="No Data",1,IF(#REF!&lt;&gt;"",1,0))</f>
        <v>#REF!</v>
      </c>
      <c r="G113" s="213" t="e">
        <f>IF('Crisis Indicator Data'!#REF!="No Data",1,IF(#REF!&lt;&gt;"",1,0))</f>
        <v>#REF!</v>
      </c>
      <c r="H113" s="213" t="e">
        <f>IF('Crisis Indicator Data'!#REF!="No Data",1,IF(#REF!&lt;&gt;"",1,0))</f>
        <v>#REF!</v>
      </c>
      <c r="I113" s="213" t="e">
        <f>IF('Crisis Indicator Data'!#REF!="No Data",1,IF(#REF!&lt;&gt;"",1,0))</f>
        <v>#REF!</v>
      </c>
      <c r="J113" s="213" t="e">
        <f>IF('Crisis Indicator Data'!#REF!="No Data",1,IF(#REF!&lt;&gt;"",1,0))</f>
        <v>#REF!</v>
      </c>
      <c r="K113" s="213" t="e">
        <f>IF('Crisis Indicator Data'!#REF!="No Data",1,IF(#REF!&lt;&gt;"",1,0))</f>
        <v>#REF!</v>
      </c>
      <c r="L113" s="213" t="e">
        <f>IF('Crisis Indicator Data'!#REF!="No Data",1,IF(#REF!&lt;&gt;"",1,0))</f>
        <v>#REF!</v>
      </c>
      <c r="M113" s="213" t="e">
        <f>IF('Crisis Indicator Data'!#REF!="No Data",1,IF(#REF!&lt;&gt;"",1,0))</f>
        <v>#REF!</v>
      </c>
      <c r="N113" s="213" t="e">
        <f>IF('Crisis Indicator Data'!#REF!="No Data",1,IF(#REF!&lt;&gt;"",1,0))</f>
        <v>#REF!</v>
      </c>
      <c r="O113" s="213" t="e">
        <f>IF('Crisis Indicator Data'!#REF!="No Data",1,IF(#REF!&lt;&gt;"",1,0))</f>
        <v>#REF!</v>
      </c>
      <c r="P113" s="213" t="e">
        <f>IF('Crisis Indicator Data'!#REF!="No Data",1,IF(#REF!&lt;&gt;"",1,0))</f>
        <v>#REF!</v>
      </c>
      <c r="Q113" s="213" t="e">
        <f>IF('Crisis Indicator Data'!#REF!="No Data",1,IF(#REF!&lt;&gt;"",1,0))</f>
        <v>#REF!</v>
      </c>
      <c r="R113" s="213" t="e">
        <f>IF('Crisis Indicator Data'!#REF!="No Data",1,IF(#REF!&lt;&gt;"",1,0))</f>
        <v>#REF!</v>
      </c>
      <c r="S113" s="213" t="e">
        <f>IF('Crisis Indicator Data'!#REF!="No Data",1,IF(#REF!&lt;&gt;"",1,0))</f>
        <v>#REF!</v>
      </c>
      <c r="T113" s="213" t="e">
        <f>IF('Crisis Indicator Data'!#REF!="No Data",1,IF(#REF!&lt;&gt;"",1,0))</f>
        <v>#REF!</v>
      </c>
      <c r="U113" s="213" t="e">
        <f>IF('Crisis Indicator Data'!#REF!="No Data",1,IF(#REF!&lt;&gt;"",1,0))</f>
        <v>#REF!</v>
      </c>
      <c r="V113" s="213" t="e">
        <f>IF('Crisis Indicator Data'!#REF!="No Data",1,IF(#REF!&lt;&gt;"",1,0))</f>
        <v>#REF!</v>
      </c>
      <c r="W113" s="213" t="e">
        <f>IF('Crisis Indicator Data'!#REF!="No Data",1,IF(#REF!&lt;&gt;"",1,0))</f>
        <v>#REF!</v>
      </c>
      <c r="X113" s="213" t="e">
        <f>IF('Crisis Indicator Data'!#REF!="No Data",1,IF(#REF!&lt;&gt;"",1,0))</f>
        <v>#REF!</v>
      </c>
      <c r="Y113" s="213" t="e">
        <f>IF('Crisis Indicator Data'!#REF!="No Data",1,IF(#REF!&lt;&gt;"",1,0))</f>
        <v>#REF!</v>
      </c>
      <c r="Z113" s="213" t="e">
        <f>IF('Crisis Indicator Data'!#REF!="No Data",1,IF(#REF!&lt;&gt;"",1,0))</f>
        <v>#REF!</v>
      </c>
      <c r="AA113" s="213" t="e">
        <f>IF('Crisis Indicator Data'!#REF!="No Data",1,IF(#REF!&lt;&gt;"",1,0))</f>
        <v>#REF!</v>
      </c>
      <c r="AB113" s="213" t="e">
        <f>IF('Crisis Indicator Data'!#REF!="No Data",1,IF(#REF!&lt;&gt;"",1,0))</f>
        <v>#REF!</v>
      </c>
      <c r="AC113" s="213" t="e">
        <f>IF('Crisis Indicator Data'!#REF!="No Data",1,IF(#REF!&lt;&gt;"",1,0))</f>
        <v>#REF!</v>
      </c>
      <c r="AD113" s="213" t="e">
        <f>IF('Crisis Indicator Data'!#REF!="No Data",1,IF(#REF!&lt;&gt;"",1,0))</f>
        <v>#REF!</v>
      </c>
      <c r="AE113" s="213" t="e">
        <f>IF('Crisis Indicator Data'!#REF!="No Data",1,IF(#REF!&lt;&gt;"",1,0))</f>
        <v>#REF!</v>
      </c>
      <c r="AF113" s="213" t="e">
        <f>IF('Crisis Indicator Data'!#REF!="No Data",1,IF(#REF!&lt;&gt;"",1,0))</f>
        <v>#REF!</v>
      </c>
      <c r="AG113" s="213" t="e">
        <f>IF('Crisis Indicator Data'!#REF!="No Data",1,IF(#REF!&lt;&gt;"",1,0))</f>
        <v>#REF!</v>
      </c>
      <c r="AH113" s="213" t="e">
        <f>IF('Crisis Indicator Data'!#REF!="No Data",1,IF(#REF!&lt;&gt;"",1,0))</f>
        <v>#REF!</v>
      </c>
      <c r="AI113" s="213" t="e">
        <f>IF('Crisis Indicator Data'!#REF!="No Data",1,IF(#REF!&lt;&gt;"",1,0))</f>
        <v>#REF!</v>
      </c>
      <c r="AJ113" s="213" t="e">
        <f>IF('Crisis Indicator Data'!#REF!="No Data",1,IF(#REF!&lt;&gt;"",1,0))</f>
        <v>#REF!</v>
      </c>
      <c r="AK113" s="213" t="e">
        <f>IF('Crisis Indicator Data'!#REF!="No Data",1,IF(#REF!&lt;&gt;"",1,0))</f>
        <v>#REF!</v>
      </c>
      <c r="AL113" s="213" t="e">
        <f>IF('Crisis Indicator Data'!#REF!="No Data",1,IF(#REF!&lt;&gt;"",1,0))</f>
        <v>#REF!</v>
      </c>
      <c r="AM113" s="213" t="e">
        <f>IF('Crisis Indicator Data'!#REF!="No Data",1,IF(#REF!&lt;&gt;"",1,0))</f>
        <v>#REF!</v>
      </c>
      <c r="AN113" s="213" t="e">
        <f>IF('Crisis Indicator Data'!#REF!="No Data",1,IF(#REF!&lt;&gt;"",1,0))</f>
        <v>#REF!</v>
      </c>
      <c r="AO113" s="213" t="e">
        <f>IF('Crisis Indicator Data'!#REF!="No Data",1,IF(#REF!&lt;&gt;"",1,0))</f>
        <v>#REF!</v>
      </c>
      <c r="AP113" s="213" t="e">
        <f>IF('Crisis Indicator Data'!#REF!="No Data",1,IF(#REF!&lt;&gt;"",1,0))</f>
        <v>#REF!</v>
      </c>
      <c r="AQ113" s="213" t="e">
        <f>IF('Crisis Indicator Data'!#REF!="No Data",1,IF(#REF!&lt;&gt;"",1,0))</f>
        <v>#REF!</v>
      </c>
      <c r="AR113" s="213" t="e">
        <f>IF('Crisis Indicator Data'!#REF!="No Data",1,IF(#REF!&lt;&gt;"",1,0))</f>
        <v>#REF!</v>
      </c>
      <c r="AS113" s="213" t="e">
        <f>IF('Crisis Indicator Data'!#REF!="No Data",1,IF(#REF!&lt;&gt;"",1,0))</f>
        <v>#REF!</v>
      </c>
      <c r="AT113" s="213" t="e">
        <f>IF('Crisis Indicator Data'!#REF!="No Data",1,IF(#REF!&lt;&gt;"",1,0))</f>
        <v>#REF!</v>
      </c>
      <c r="AU113" s="213" t="e">
        <f>IF('Crisis Indicator Data'!#REF!="No Data",1,IF(#REF!&lt;&gt;"",1,0))</f>
        <v>#REF!</v>
      </c>
      <c r="AV113" s="213" t="e">
        <f>IF('Crisis Indicator Data'!#REF!="No Data",1,IF(#REF!&lt;&gt;"",1,0))</f>
        <v>#REF!</v>
      </c>
      <c r="AW113" s="213" t="e">
        <f>IF('Crisis Indicator Data'!#REF!="No Data",1,IF(#REF!&lt;&gt;"",1,0))</f>
        <v>#REF!</v>
      </c>
      <c r="AX113" s="213" t="e">
        <f>IF('Crisis Indicator Data'!#REF!="No Data",1,IF(#REF!&lt;&gt;"",1,0))</f>
        <v>#REF!</v>
      </c>
      <c r="AY113" s="213" t="e">
        <f>IF('Crisis Indicator Data'!#REF!="No Data",1,IF(#REF!&lt;&gt;"",1,0))</f>
        <v>#REF!</v>
      </c>
      <c r="AZ113" s="213" t="e">
        <f>IF('Crisis Indicator Data'!#REF!="No Data",1,IF(#REF!&lt;&gt;"",1,0))</f>
        <v>#REF!</v>
      </c>
      <c r="BA113" t="e">
        <f t="shared" si="6"/>
        <v>#REF!</v>
      </c>
      <c r="BB113" s="22" t="e">
        <f t="shared" si="7"/>
        <v>#REF!</v>
      </c>
    </row>
    <row r="114" spans="1:54" x14ac:dyDescent="0.35">
      <c r="A114" t="s">
        <v>8409</v>
      </c>
      <c r="B114" s="213" t="e">
        <f>IF('Crisis Indicator Data'!#REF!="No Data",1,IF(#REF!&lt;&gt;"",1,0))</f>
        <v>#REF!</v>
      </c>
      <c r="C114" s="213" t="e">
        <f>IF('Crisis Indicator Data'!#REF!="No Data",1,IF(#REF!&lt;&gt;"",1,0))</f>
        <v>#REF!</v>
      </c>
      <c r="D114" s="213" t="e">
        <f>IF('Crisis Indicator Data'!#REF!="No Data",1,IF(#REF!&lt;&gt;"",1,0))</f>
        <v>#REF!</v>
      </c>
      <c r="E114" s="213" t="e">
        <f>IF('Crisis Indicator Data'!#REF!="No Data",1,IF(#REF!&lt;&gt;"",1,0))</f>
        <v>#REF!</v>
      </c>
      <c r="F114" s="213" t="e">
        <f>IF('Crisis Indicator Data'!#REF!="No Data",1,IF(#REF!&lt;&gt;"",1,0))</f>
        <v>#REF!</v>
      </c>
      <c r="G114" s="213" t="e">
        <f>IF('Crisis Indicator Data'!#REF!="No Data",1,IF(#REF!&lt;&gt;"",1,0))</f>
        <v>#REF!</v>
      </c>
      <c r="H114" s="213" t="e">
        <f>IF('Crisis Indicator Data'!#REF!="No Data",1,IF(#REF!&lt;&gt;"",1,0))</f>
        <v>#REF!</v>
      </c>
      <c r="I114" s="213" t="e">
        <f>IF('Crisis Indicator Data'!#REF!="No Data",1,IF(#REF!&lt;&gt;"",1,0))</f>
        <v>#REF!</v>
      </c>
      <c r="J114" s="213" t="e">
        <f>IF('Crisis Indicator Data'!#REF!="No Data",1,IF(#REF!&lt;&gt;"",1,0))</f>
        <v>#REF!</v>
      </c>
      <c r="K114" s="213" t="e">
        <f>IF('Crisis Indicator Data'!#REF!="No Data",1,IF(#REF!&lt;&gt;"",1,0))</f>
        <v>#REF!</v>
      </c>
      <c r="L114" s="213" t="e">
        <f>IF('Crisis Indicator Data'!#REF!="No Data",1,IF(#REF!&lt;&gt;"",1,0))</f>
        <v>#REF!</v>
      </c>
      <c r="M114" s="213" t="e">
        <f>IF('Crisis Indicator Data'!#REF!="No Data",1,IF(#REF!&lt;&gt;"",1,0))</f>
        <v>#REF!</v>
      </c>
      <c r="N114" s="213" t="e">
        <f>IF('Crisis Indicator Data'!#REF!="No Data",1,IF(#REF!&lt;&gt;"",1,0))</f>
        <v>#REF!</v>
      </c>
      <c r="O114" s="213" t="e">
        <f>IF('Crisis Indicator Data'!#REF!="No Data",1,IF(#REF!&lt;&gt;"",1,0))</f>
        <v>#REF!</v>
      </c>
      <c r="P114" s="213" t="e">
        <f>IF('Crisis Indicator Data'!#REF!="No Data",1,IF(#REF!&lt;&gt;"",1,0))</f>
        <v>#REF!</v>
      </c>
      <c r="Q114" s="213" t="e">
        <f>IF('Crisis Indicator Data'!#REF!="No Data",1,IF(#REF!&lt;&gt;"",1,0))</f>
        <v>#REF!</v>
      </c>
      <c r="R114" s="213" t="e">
        <f>IF('Crisis Indicator Data'!#REF!="No Data",1,IF(#REF!&lt;&gt;"",1,0))</f>
        <v>#REF!</v>
      </c>
      <c r="S114" s="213" t="e">
        <f>IF('Crisis Indicator Data'!#REF!="No Data",1,IF(#REF!&lt;&gt;"",1,0))</f>
        <v>#REF!</v>
      </c>
      <c r="T114" s="213" t="e">
        <f>IF('Crisis Indicator Data'!#REF!="No Data",1,IF(#REF!&lt;&gt;"",1,0))</f>
        <v>#REF!</v>
      </c>
      <c r="U114" s="213" t="e">
        <f>IF('Crisis Indicator Data'!#REF!="No Data",1,IF(#REF!&lt;&gt;"",1,0))</f>
        <v>#REF!</v>
      </c>
      <c r="V114" s="213" t="e">
        <f>IF('Crisis Indicator Data'!#REF!="No Data",1,IF(#REF!&lt;&gt;"",1,0))</f>
        <v>#REF!</v>
      </c>
      <c r="W114" s="213" t="e">
        <f>IF('Crisis Indicator Data'!#REF!="No Data",1,IF(#REF!&lt;&gt;"",1,0))</f>
        <v>#REF!</v>
      </c>
      <c r="X114" s="213" t="e">
        <f>IF('Crisis Indicator Data'!#REF!="No Data",1,IF(#REF!&lt;&gt;"",1,0))</f>
        <v>#REF!</v>
      </c>
      <c r="Y114" s="213" t="e">
        <f>IF('Crisis Indicator Data'!#REF!="No Data",1,IF(#REF!&lt;&gt;"",1,0))</f>
        <v>#REF!</v>
      </c>
      <c r="Z114" s="213" t="e">
        <f>IF('Crisis Indicator Data'!#REF!="No Data",1,IF(#REF!&lt;&gt;"",1,0))</f>
        <v>#REF!</v>
      </c>
      <c r="AA114" s="213" t="e">
        <f>IF('Crisis Indicator Data'!#REF!="No Data",1,IF(#REF!&lt;&gt;"",1,0))</f>
        <v>#REF!</v>
      </c>
      <c r="AB114" s="213" t="e">
        <f>IF('Crisis Indicator Data'!#REF!="No Data",1,IF(#REF!&lt;&gt;"",1,0))</f>
        <v>#REF!</v>
      </c>
      <c r="AC114" s="213" t="e">
        <f>IF('Crisis Indicator Data'!#REF!="No Data",1,IF(#REF!&lt;&gt;"",1,0))</f>
        <v>#REF!</v>
      </c>
      <c r="AD114" s="213" t="e">
        <f>IF('Crisis Indicator Data'!#REF!="No Data",1,IF(#REF!&lt;&gt;"",1,0))</f>
        <v>#REF!</v>
      </c>
      <c r="AE114" s="213" t="e">
        <f>IF('Crisis Indicator Data'!#REF!="No Data",1,IF(#REF!&lt;&gt;"",1,0))</f>
        <v>#REF!</v>
      </c>
      <c r="AF114" s="213" t="e">
        <f>IF('Crisis Indicator Data'!#REF!="No Data",1,IF(#REF!&lt;&gt;"",1,0))</f>
        <v>#REF!</v>
      </c>
      <c r="AG114" s="213" t="e">
        <f>IF('Crisis Indicator Data'!#REF!="No Data",1,IF(#REF!&lt;&gt;"",1,0))</f>
        <v>#REF!</v>
      </c>
      <c r="AH114" s="213" t="e">
        <f>IF('Crisis Indicator Data'!#REF!="No Data",1,IF(#REF!&lt;&gt;"",1,0))</f>
        <v>#REF!</v>
      </c>
      <c r="AI114" s="213" t="e">
        <f>IF('Crisis Indicator Data'!#REF!="No Data",1,IF(#REF!&lt;&gt;"",1,0))</f>
        <v>#REF!</v>
      </c>
      <c r="AJ114" s="213" t="e">
        <f>IF('Crisis Indicator Data'!#REF!="No Data",1,IF(#REF!&lt;&gt;"",1,0))</f>
        <v>#REF!</v>
      </c>
      <c r="AK114" s="213" t="e">
        <f>IF('Crisis Indicator Data'!#REF!="No Data",1,IF(#REF!&lt;&gt;"",1,0))</f>
        <v>#REF!</v>
      </c>
      <c r="AL114" s="213" t="e">
        <f>IF('Crisis Indicator Data'!#REF!="No Data",1,IF(#REF!&lt;&gt;"",1,0))</f>
        <v>#REF!</v>
      </c>
      <c r="AM114" s="213" t="e">
        <f>IF('Crisis Indicator Data'!#REF!="No Data",1,IF(#REF!&lt;&gt;"",1,0))</f>
        <v>#REF!</v>
      </c>
      <c r="AN114" s="213" t="e">
        <f>IF('Crisis Indicator Data'!#REF!="No Data",1,IF(#REF!&lt;&gt;"",1,0))</f>
        <v>#REF!</v>
      </c>
      <c r="AO114" s="213" t="e">
        <f>IF('Crisis Indicator Data'!#REF!="No Data",1,IF(#REF!&lt;&gt;"",1,0))</f>
        <v>#REF!</v>
      </c>
      <c r="AP114" s="213" t="e">
        <f>IF('Crisis Indicator Data'!#REF!="No Data",1,IF(#REF!&lt;&gt;"",1,0))</f>
        <v>#REF!</v>
      </c>
      <c r="AQ114" s="213" t="e">
        <f>IF('Crisis Indicator Data'!#REF!="No Data",1,IF(#REF!&lt;&gt;"",1,0))</f>
        <v>#REF!</v>
      </c>
      <c r="AR114" s="213" t="e">
        <f>IF('Crisis Indicator Data'!#REF!="No Data",1,IF(#REF!&lt;&gt;"",1,0))</f>
        <v>#REF!</v>
      </c>
      <c r="AS114" s="213" t="e">
        <f>IF('Crisis Indicator Data'!#REF!="No Data",1,IF(#REF!&lt;&gt;"",1,0))</f>
        <v>#REF!</v>
      </c>
      <c r="AT114" s="213" t="e">
        <f>IF('Crisis Indicator Data'!#REF!="No Data",1,IF(#REF!&lt;&gt;"",1,0))</f>
        <v>#REF!</v>
      </c>
      <c r="AU114" s="213" t="e">
        <f>IF('Crisis Indicator Data'!#REF!="No Data",1,IF(#REF!&lt;&gt;"",1,0))</f>
        <v>#REF!</v>
      </c>
      <c r="AV114" s="213" t="e">
        <f>IF('Crisis Indicator Data'!#REF!="No Data",1,IF(#REF!&lt;&gt;"",1,0))</f>
        <v>#REF!</v>
      </c>
      <c r="AW114" s="213" t="e">
        <f>IF('Crisis Indicator Data'!#REF!="No Data",1,IF(#REF!&lt;&gt;"",1,0))</f>
        <v>#REF!</v>
      </c>
      <c r="AX114" s="213" t="e">
        <f>IF('Crisis Indicator Data'!#REF!="No Data",1,IF(#REF!&lt;&gt;"",1,0))</f>
        <v>#REF!</v>
      </c>
      <c r="AY114" s="213" t="e">
        <f>IF('Crisis Indicator Data'!#REF!="No Data",1,IF(#REF!&lt;&gt;"",1,0))</f>
        <v>#REF!</v>
      </c>
      <c r="AZ114" s="213" t="e">
        <f>IF('Crisis Indicator Data'!#REF!="No Data",1,IF(#REF!&lt;&gt;"",1,0))</f>
        <v>#REF!</v>
      </c>
      <c r="BA114" t="e">
        <f t="shared" si="6"/>
        <v>#REF!</v>
      </c>
      <c r="BB114" s="22" t="e">
        <f t="shared" si="7"/>
        <v>#REF!</v>
      </c>
    </row>
    <row r="115" spans="1:54" x14ac:dyDescent="0.35">
      <c r="A115" t="s">
        <v>8407</v>
      </c>
      <c r="B115" s="213" t="e">
        <f>IF('Crisis Indicator Data'!#REF!="No Data",1,IF(#REF!&lt;&gt;"",1,0))</f>
        <v>#REF!</v>
      </c>
      <c r="C115" s="213" t="e">
        <f>IF('Crisis Indicator Data'!#REF!="No Data",1,IF(#REF!&lt;&gt;"",1,0))</f>
        <v>#REF!</v>
      </c>
      <c r="D115" s="213" t="e">
        <f>IF('Crisis Indicator Data'!#REF!="No Data",1,IF(#REF!&lt;&gt;"",1,0))</f>
        <v>#REF!</v>
      </c>
      <c r="E115" s="213" t="e">
        <f>IF('Crisis Indicator Data'!#REF!="No Data",1,IF(#REF!&lt;&gt;"",1,0))</f>
        <v>#REF!</v>
      </c>
      <c r="F115" s="213" t="e">
        <f>IF('Crisis Indicator Data'!#REF!="No Data",1,IF(#REF!&lt;&gt;"",1,0))</f>
        <v>#REF!</v>
      </c>
      <c r="G115" s="213" t="e">
        <f>IF('Crisis Indicator Data'!#REF!="No Data",1,IF(#REF!&lt;&gt;"",1,0))</f>
        <v>#REF!</v>
      </c>
      <c r="H115" s="213" t="e">
        <f>IF('Crisis Indicator Data'!#REF!="No Data",1,IF(#REF!&lt;&gt;"",1,0))</f>
        <v>#REF!</v>
      </c>
      <c r="I115" s="213" t="e">
        <f>IF('Crisis Indicator Data'!#REF!="No Data",1,IF(#REF!&lt;&gt;"",1,0))</f>
        <v>#REF!</v>
      </c>
      <c r="J115" s="213" t="e">
        <f>IF('Crisis Indicator Data'!#REF!="No Data",1,IF(#REF!&lt;&gt;"",1,0))</f>
        <v>#REF!</v>
      </c>
      <c r="K115" s="213" t="e">
        <f>IF('Crisis Indicator Data'!#REF!="No Data",1,IF(#REF!&lt;&gt;"",1,0))</f>
        <v>#REF!</v>
      </c>
      <c r="L115" s="213" t="e">
        <f>IF('Crisis Indicator Data'!#REF!="No Data",1,IF(#REF!&lt;&gt;"",1,0))</f>
        <v>#REF!</v>
      </c>
      <c r="M115" s="213" t="e">
        <f>IF('Crisis Indicator Data'!#REF!="No Data",1,IF(#REF!&lt;&gt;"",1,0))</f>
        <v>#REF!</v>
      </c>
      <c r="N115" s="213" t="e">
        <f>IF('Crisis Indicator Data'!#REF!="No Data",1,IF(#REF!&lt;&gt;"",1,0))</f>
        <v>#REF!</v>
      </c>
      <c r="O115" s="213" t="e">
        <f>IF('Crisis Indicator Data'!#REF!="No Data",1,IF(#REF!&lt;&gt;"",1,0))</f>
        <v>#REF!</v>
      </c>
      <c r="P115" s="213" t="e">
        <f>IF('Crisis Indicator Data'!#REF!="No Data",1,IF(#REF!&lt;&gt;"",1,0))</f>
        <v>#REF!</v>
      </c>
      <c r="Q115" s="213" t="e">
        <f>IF('Crisis Indicator Data'!#REF!="No Data",1,IF(#REF!&lt;&gt;"",1,0))</f>
        <v>#REF!</v>
      </c>
      <c r="R115" s="213" t="e">
        <f>IF('Crisis Indicator Data'!#REF!="No Data",1,IF(#REF!&lt;&gt;"",1,0))</f>
        <v>#REF!</v>
      </c>
      <c r="S115" s="213" t="e">
        <f>IF('Crisis Indicator Data'!#REF!="No Data",1,IF(#REF!&lt;&gt;"",1,0))</f>
        <v>#REF!</v>
      </c>
      <c r="T115" s="213" t="e">
        <f>IF('Crisis Indicator Data'!#REF!="No Data",1,IF(#REF!&lt;&gt;"",1,0))</f>
        <v>#REF!</v>
      </c>
      <c r="U115" s="213" t="e">
        <f>IF('Crisis Indicator Data'!#REF!="No Data",1,IF(#REF!&lt;&gt;"",1,0))</f>
        <v>#REF!</v>
      </c>
      <c r="V115" s="213" t="e">
        <f>IF('Crisis Indicator Data'!#REF!="No Data",1,IF(#REF!&lt;&gt;"",1,0))</f>
        <v>#REF!</v>
      </c>
      <c r="W115" s="213" t="e">
        <f>IF('Crisis Indicator Data'!#REF!="No Data",1,IF(#REF!&lt;&gt;"",1,0))</f>
        <v>#REF!</v>
      </c>
      <c r="X115" s="213" t="e">
        <f>IF('Crisis Indicator Data'!#REF!="No Data",1,IF(#REF!&lt;&gt;"",1,0))</f>
        <v>#REF!</v>
      </c>
      <c r="Y115" s="213" t="e">
        <f>IF('Crisis Indicator Data'!#REF!="No Data",1,IF(#REF!&lt;&gt;"",1,0))</f>
        <v>#REF!</v>
      </c>
      <c r="Z115" s="213" t="e">
        <f>IF('Crisis Indicator Data'!#REF!="No Data",1,IF(#REF!&lt;&gt;"",1,0))</f>
        <v>#REF!</v>
      </c>
      <c r="AA115" s="213" t="e">
        <f>IF('Crisis Indicator Data'!#REF!="No Data",1,IF(#REF!&lt;&gt;"",1,0))</f>
        <v>#REF!</v>
      </c>
      <c r="AB115" s="213" t="e">
        <f>IF('Crisis Indicator Data'!#REF!="No Data",1,IF(#REF!&lt;&gt;"",1,0))</f>
        <v>#REF!</v>
      </c>
      <c r="AC115" s="213" t="e">
        <f>IF('Crisis Indicator Data'!#REF!="No Data",1,IF(#REF!&lt;&gt;"",1,0))</f>
        <v>#REF!</v>
      </c>
      <c r="AD115" s="213" t="e">
        <f>IF('Crisis Indicator Data'!#REF!="No Data",1,IF(#REF!&lt;&gt;"",1,0))</f>
        <v>#REF!</v>
      </c>
      <c r="AE115" s="213" t="e">
        <f>IF('Crisis Indicator Data'!#REF!="No Data",1,IF(#REF!&lt;&gt;"",1,0))</f>
        <v>#REF!</v>
      </c>
      <c r="AF115" s="213" t="e">
        <f>IF('Crisis Indicator Data'!#REF!="No Data",1,IF(#REF!&lt;&gt;"",1,0))</f>
        <v>#REF!</v>
      </c>
      <c r="AG115" s="213" t="e">
        <f>IF('Crisis Indicator Data'!#REF!="No Data",1,IF(#REF!&lt;&gt;"",1,0))</f>
        <v>#REF!</v>
      </c>
      <c r="AH115" s="213" t="e">
        <f>IF('Crisis Indicator Data'!#REF!="No Data",1,IF(#REF!&lt;&gt;"",1,0))</f>
        <v>#REF!</v>
      </c>
      <c r="AI115" s="213" t="e">
        <f>IF('Crisis Indicator Data'!#REF!="No Data",1,IF(#REF!&lt;&gt;"",1,0))</f>
        <v>#REF!</v>
      </c>
      <c r="AJ115" s="213" t="e">
        <f>IF('Crisis Indicator Data'!#REF!="No Data",1,IF(#REF!&lt;&gt;"",1,0))</f>
        <v>#REF!</v>
      </c>
      <c r="AK115" s="213" t="e">
        <f>IF('Crisis Indicator Data'!#REF!="No Data",1,IF(#REF!&lt;&gt;"",1,0))</f>
        <v>#REF!</v>
      </c>
      <c r="AL115" s="213" t="e">
        <f>IF('Crisis Indicator Data'!#REF!="No Data",1,IF(#REF!&lt;&gt;"",1,0))</f>
        <v>#REF!</v>
      </c>
      <c r="AM115" s="213" t="e">
        <f>IF('Crisis Indicator Data'!#REF!="No Data",1,IF(#REF!&lt;&gt;"",1,0))</f>
        <v>#REF!</v>
      </c>
      <c r="AN115" s="213" t="e">
        <f>IF('Crisis Indicator Data'!#REF!="No Data",1,IF(#REF!&lt;&gt;"",1,0))</f>
        <v>#REF!</v>
      </c>
      <c r="AO115" s="213" t="e">
        <f>IF('Crisis Indicator Data'!#REF!="No Data",1,IF(#REF!&lt;&gt;"",1,0))</f>
        <v>#REF!</v>
      </c>
      <c r="AP115" s="213" t="e">
        <f>IF('Crisis Indicator Data'!#REF!="No Data",1,IF(#REF!&lt;&gt;"",1,0))</f>
        <v>#REF!</v>
      </c>
      <c r="AQ115" s="213" t="e">
        <f>IF('Crisis Indicator Data'!#REF!="No Data",1,IF(#REF!&lt;&gt;"",1,0))</f>
        <v>#REF!</v>
      </c>
      <c r="AR115" s="213" t="e">
        <f>IF('Crisis Indicator Data'!#REF!="No Data",1,IF(#REF!&lt;&gt;"",1,0))</f>
        <v>#REF!</v>
      </c>
      <c r="AS115" s="213" t="e">
        <f>IF('Crisis Indicator Data'!#REF!="No Data",1,IF(#REF!&lt;&gt;"",1,0))</f>
        <v>#REF!</v>
      </c>
      <c r="AT115" s="213" t="e">
        <f>IF('Crisis Indicator Data'!#REF!="No Data",1,IF(#REF!&lt;&gt;"",1,0))</f>
        <v>#REF!</v>
      </c>
      <c r="AU115" s="213" t="e">
        <f>IF('Crisis Indicator Data'!#REF!="No Data",1,IF(#REF!&lt;&gt;"",1,0))</f>
        <v>#REF!</v>
      </c>
      <c r="AV115" s="213" t="e">
        <f>IF('Crisis Indicator Data'!#REF!="No Data",1,IF(#REF!&lt;&gt;"",1,0))</f>
        <v>#REF!</v>
      </c>
      <c r="AW115" s="213" t="e">
        <f>IF('Crisis Indicator Data'!#REF!="No Data",1,IF(#REF!&lt;&gt;"",1,0))</f>
        <v>#REF!</v>
      </c>
      <c r="AX115" s="213" t="e">
        <f>IF('Crisis Indicator Data'!#REF!="No Data",1,IF(#REF!&lt;&gt;"",1,0))</f>
        <v>#REF!</v>
      </c>
      <c r="AY115" s="213" t="e">
        <f>IF('Crisis Indicator Data'!#REF!="No Data",1,IF(#REF!&lt;&gt;"",1,0))</f>
        <v>#REF!</v>
      </c>
      <c r="AZ115" s="213" t="e">
        <f>IF('Crisis Indicator Data'!#REF!="No Data",1,IF(#REF!&lt;&gt;"",1,0))</f>
        <v>#REF!</v>
      </c>
      <c r="BA115" t="e">
        <f t="shared" si="6"/>
        <v>#REF!</v>
      </c>
      <c r="BB115" s="22" t="e">
        <f t="shared" si="7"/>
        <v>#REF!</v>
      </c>
    </row>
    <row r="116" spans="1:54" x14ac:dyDescent="0.35">
      <c r="A116" t="s">
        <v>8392</v>
      </c>
      <c r="B116" s="213" t="e">
        <f>IF('Crisis Indicator Data'!#REF!="No Data",1,IF(#REF!&lt;&gt;"",1,0))</f>
        <v>#REF!</v>
      </c>
      <c r="C116" s="213" t="e">
        <f>IF('Crisis Indicator Data'!#REF!="No Data",1,IF(#REF!&lt;&gt;"",1,0))</f>
        <v>#REF!</v>
      </c>
      <c r="D116" s="213" t="e">
        <f>IF('Crisis Indicator Data'!#REF!="No Data",1,IF(#REF!&lt;&gt;"",1,0))</f>
        <v>#REF!</v>
      </c>
      <c r="E116" s="213" t="e">
        <f>IF('Crisis Indicator Data'!#REF!="No Data",1,IF(#REF!&lt;&gt;"",1,0))</f>
        <v>#REF!</v>
      </c>
      <c r="F116" s="213" t="e">
        <f>IF('Crisis Indicator Data'!#REF!="No Data",1,IF(#REF!&lt;&gt;"",1,0))</f>
        <v>#REF!</v>
      </c>
      <c r="G116" s="213" t="e">
        <f>IF('Crisis Indicator Data'!#REF!="No Data",1,IF(#REF!&lt;&gt;"",1,0))</f>
        <v>#REF!</v>
      </c>
      <c r="H116" s="213" t="e">
        <f>IF('Crisis Indicator Data'!#REF!="No Data",1,IF(#REF!&lt;&gt;"",1,0))</f>
        <v>#REF!</v>
      </c>
      <c r="I116" s="213" t="e">
        <f>IF('Crisis Indicator Data'!#REF!="No Data",1,IF(#REF!&lt;&gt;"",1,0))</f>
        <v>#REF!</v>
      </c>
      <c r="J116" s="213" t="e">
        <f>IF('Crisis Indicator Data'!#REF!="No Data",1,IF(#REF!&lt;&gt;"",1,0))</f>
        <v>#REF!</v>
      </c>
      <c r="K116" s="213" t="e">
        <f>IF('Crisis Indicator Data'!#REF!="No Data",1,IF(#REF!&lt;&gt;"",1,0))</f>
        <v>#REF!</v>
      </c>
      <c r="L116" s="213" t="e">
        <f>IF('Crisis Indicator Data'!#REF!="No Data",1,IF(#REF!&lt;&gt;"",1,0))</f>
        <v>#REF!</v>
      </c>
      <c r="M116" s="213" t="e">
        <f>IF('Crisis Indicator Data'!#REF!="No Data",1,IF(#REF!&lt;&gt;"",1,0))</f>
        <v>#REF!</v>
      </c>
      <c r="N116" s="213" t="e">
        <f>IF('Crisis Indicator Data'!#REF!="No Data",1,IF(#REF!&lt;&gt;"",1,0))</f>
        <v>#REF!</v>
      </c>
      <c r="O116" s="213" t="e">
        <f>IF('Crisis Indicator Data'!#REF!="No Data",1,IF(#REF!&lt;&gt;"",1,0))</f>
        <v>#REF!</v>
      </c>
      <c r="P116" s="213" t="e">
        <f>IF('Crisis Indicator Data'!#REF!="No Data",1,IF(#REF!&lt;&gt;"",1,0))</f>
        <v>#REF!</v>
      </c>
      <c r="Q116" s="213" t="e">
        <f>IF('Crisis Indicator Data'!#REF!="No Data",1,IF(#REF!&lt;&gt;"",1,0))</f>
        <v>#REF!</v>
      </c>
      <c r="R116" s="213" t="e">
        <f>IF('Crisis Indicator Data'!#REF!="No Data",1,IF(#REF!&lt;&gt;"",1,0))</f>
        <v>#REF!</v>
      </c>
      <c r="S116" s="213" t="e">
        <f>IF('Crisis Indicator Data'!#REF!="No Data",1,IF(#REF!&lt;&gt;"",1,0))</f>
        <v>#REF!</v>
      </c>
      <c r="T116" s="213" t="e">
        <f>IF('Crisis Indicator Data'!#REF!="No Data",1,IF(#REF!&lt;&gt;"",1,0))</f>
        <v>#REF!</v>
      </c>
      <c r="U116" s="213" t="e">
        <f>IF('Crisis Indicator Data'!#REF!="No Data",1,IF(#REF!&lt;&gt;"",1,0))</f>
        <v>#REF!</v>
      </c>
      <c r="V116" s="213" t="e">
        <f>IF('Crisis Indicator Data'!#REF!="No Data",1,IF(#REF!&lt;&gt;"",1,0))</f>
        <v>#REF!</v>
      </c>
      <c r="W116" s="213" t="e">
        <f>IF('Crisis Indicator Data'!#REF!="No Data",1,IF(#REF!&lt;&gt;"",1,0))</f>
        <v>#REF!</v>
      </c>
      <c r="X116" s="213" t="e">
        <f>IF('Crisis Indicator Data'!#REF!="No Data",1,IF(#REF!&lt;&gt;"",1,0))</f>
        <v>#REF!</v>
      </c>
      <c r="Y116" s="213" t="e">
        <f>IF('Crisis Indicator Data'!#REF!="No Data",1,IF(#REF!&lt;&gt;"",1,0))</f>
        <v>#REF!</v>
      </c>
      <c r="Z116" s="213" t="e">
        <f>IF('Crisis Indicator Data'!#REF!="No Data",1,IF(#REF!&lt;&gt;"",1,0))</f>
        <v>#REF!</v>
      </c>
      <c r="AA116" s="213" t="e">
        <f>IF('Crisis Indicator Data'!#REF!="No Data",1,IF(#REF!&lt;&gt;"",1,0))</f>
        <v>#REF!</v>
      </c>
      <c r="AB116" s="213" t="e">
        <f>IF('Crisis Indicator Data'!#REF!="No Data",1,IF(#REF!&lt;&gt;"",1,0))</f>
        <v>#REF!</v>
      </c>
      <c r="AC116" s="213" t="e">
        <f>IF('Crisis Indicator Data'!#REF!="No Data",1,IF(#REF!&lt;&gt;"",1,0))</f>
        <v>#REF!</v>
      </c>
      <c r="AD116" s="213" t="e">
        <f>IF('Crisis Indicator Data'!#REF!="No Data",1,IF(#REF!&lt;&gt;"",1,0))</f>
        <v>#REF!</v>
      </c>
      <c r="AE116" s="213" t="e">
        <f>IF('Crisis Indicator Data'!#REF!="No Data",1,IF(#REF!&lt;&gt;"",1,0))</f>
        <v>#REF!</v>
      </c>
      <c r="AF116" s="213" t="e">
        <f>IF('Crisis Indicator Data'!#REF!="No Data",1,IF(#REF!&lt;&gt;"",1,0))</f>
        <v>#REF!</v>
      </c>
      <c r="AG116" s="213" t="e">
        <f>IF('Crisis Indicator Data'!#REF!="No Data",1,IF(#REF!&lt;&gt;"",1,0))</f>
        <v>#REF!</v>
      </c>
      <c r="AH116" s="213" t="e">
        <f>IF('Crisis Indicator Data'!#REF!="No Data",1,IF(#REF!&lt;&gt;"",1,0))</f>
        <v>#REF!</v>
      </c>
      <c r="AI116" s="213" t="e">
        <f>IF('Crisis Indicator Data'!#REF!="No Data",1,IF(#REF!&lt;&gt;"",1,0))</f>
        <v>#REF!</v>
      </c>
      <c r="AJ116" s="213" t="e">
        <f>IF('Crisis Indicator Data'!#REF!="No Data",1,IF(#REF!&lt;&gt;"",1,0))</f>
        <v>#REF!</v>
      </c>
      <c r="AK116" s="213" t="e">
        <f>IF('Crisis Indicator Data'!#REF!="No Data",1,IF(#REF!&lt;&gt;"",1,0))</f>
        <v>#REF!</v>
      </c>
      <c r="AL116" s="213" t="e">
        <f>IF('Crisis Indicator Data'!#REF!="No Data",1,IF(#REF!&lt;&gt;"",1,0))</f>
        <v>#REF!</v>
      </c>
      <c r="AM116" s="213" t="e">
        <f>IF('Crisis Indicator Data'!#REF!="No Data",1,IF(#REF!&lt;&gt;"",1,0))</f>
        <v>#REF!</v>
      </c>
      <c r="AN116" s="213" t="e">
        <f>IF('Crisis Indicator Data'!#REF!="No Data",1,IF(#REF!&lt;&gt;"",1,0))</f>
        <v>#REF!</v>
      </c>
      <c r="AO116" s="213" t="e">
        <f>IF('Crisis Indicator Data'!#REF!="No Data",1,IF(#REF!&lt;&gt;"",1,0))</f>
        <v>#REF!</v>
      </c>
      <c r="AP116" s="213" t="e">
        <f>IF('Crisis Indicator Data'!#REF!="No Data",1,IF(#REF!&lt;&gt;"",1,0))</f>
        <v>#REF!</v>
      </c>
      <c r="AQ116" s="213" t="e">
        <f>IF('Crisis Indicator Data'!#REF!="No Data",1,IF(#REF!&lt;&gt;"",1,0))</f>
        <v>#REF!</v>
      </c>
      <c r="AR116" s="213" t="e">
        <f>IF('Crisis Indicator Data'!#REF!="No Data",1,IF(#REF!&lt;&gt;"",1,0))</f>
        <v>#REF!</v>
      </c>
      <c r="AS116" s="213" t="e">
        <f>IF('Crisis Indicator Data'!#REF!="No Data",1,IF(#REF!&lt;&gt;"",1,0))</f>
        <v>#REF!</v>
      </c>
      <c r="AT116" s="213" t="e">
        <f>IF('Crisis Indicator Data'!#REF!="No Data",1,IF(#REF!&lt;&gt;"",1,0))</f>
        <v>#REF!</v>
      </c>
      <c r="AU116" s="213" t="e">
        <f>IF('Crisis Indicator Data'!#REF!="No Data",1,IF(#REF!&lt;&gt;"",1,0))</f>
        <v>#REF!</v>
      </c>
      <c r="AV116" s="213" t="e">
        <f>IF('Crisis Indicator Data'!#REF!="No Data",1,IF(#REF!&lt;&gt;"",1,0))</f>
        <v>#REF!</v>
      </c>
      <c r="AW116" s="213" t="e">
        <f>IF('Crisis Indicator Data'!#REF!="No Data",1,IF(#REF!&lt;&gt;"",1,0))</f>
        <v>#REF!</v>
      </c>
      <c r="AX116" s="213" t="e">
        <f>IF('Crisis Indicator Data'!#REF!="No Data",1,IF(#REF!&lt;&gt;"",1,0))</f>
        <v>#REF!</v>
      </c>
      <c r="AY116" s="213" t="e">
        <f>IF('Crisis Indicator Data'!#REF!="No Data",1,IF(#REF!&lt;&gt;"",1,0))</f>
        <v>#REF!</v>
      </c>
      <c r="AZ116" s="213" t="e">
        <f>IF('Crisis Indicator Data'!#REF!="No Data",1,IF(#REF!&lt;&gt;"",1,0))</f>
        <v>#REF!</v>
      </c>
      <c r="BA116" t="e">
        <f t="shared" si="6"/>
        <v>#REF!</v>
      </c>
      <c r="BB116" s="22" t="e">
        <f t="shared" si="7"/>
        <v>#REF!</v>
      </c>
    </row>
    <row r="117" spans="1:54" x14ac:dyDescent="0.35">
      <c r="A117" t="s">
        <v>8410</v>
      </c>
      <c r="B117" s="213" t="e">
        <f>IF('Crisis Indicator Data'!#REF!="No Data",1,IF(#REF!&lt;&gt;"",1,0))</f>
        <v>#REF!</v>
      </c>
      <c r="C117" s="213" t="e">
        <f>IF('Crisis Indicator Data'!#REF!="No Data",1,IF(#REF!&lt;&gt;"",1,0))</f>
        <v>#REF!</v>
      </c>
      <c r="D117" s="213" t="e">
        <f>IF('Crisis Indicator Data'!#REF!="No Data",1,IF(#REF!&lt;&gt;"",1,0))</f>
        <v>#REF!</v>
      </c>
      <c r="E117" s="213" t="e">
        <f>IF('Crisis Indicator Data'!#REF!="No Data",1,IF(#REF!&lt;&gt;"",1,0))</f>
        <v>#REF!</v>
      </c>
      <c r="F117" s="213" t="e">
        <f>IF('Crisis Indicator Data'!#REF!="No Data",1,IF(#REF!&lt;&gt;"",1,0))</f>
        <v>#REF!</v>
      </c>
      <c r="G117" s="213" t="e">
        <f>IF('Crisis Indicator Data'!#REF!="No Data",1,IF(#REF!&lt;&gt;"",1,0))</f>
        <v>#REF!</v>
      </c>
      <c r="H117" s="213" t="e">
        <f>IF('Crisis Indicator Data'!#REF!="No Data",1,IF(#REF!&lt;&gt;"",1,0))</f>
        <v>#REF!</v>
      </c>
      <c r="I117" s="213" t="e">
        <f>IF('Crisis Indicator Data'!#REF!="No Data",1,IF(#REF!&lt;&gt;"",1,0))</f>
        <v>#REF!</v>
      </c>
      <c r="J117" s="213" t="e">
        <f>IF('Crisis Indicator Data'!#REF!="No Data",1,IF(#REF!&lt;&gt;"",1,0))</f>
        <v>#REF!</v>
      </c>
      <c r="K117" s="213" t="e">
        <f>IF('Crisis Indicator Data'!#REF!="No Data",1,IF(#REF!&lt;&gt;"",1,0))</f>
        <v>#REF!</v>
      </c>
      <c r="L117" s="213" t="e">
        <f>IF('Crisis Indicator Data'!#REF!="No Data",1,IF(#REF!&lt;&gt;"",1,0))</f>
        <v>#REF!</v>
      </c>
      <c r="M117" s="213" t="e">
        <f>IF('Crisis Indicator Data'!#REF!="No Data",1,IF(#REF!&lt;&gt;"",1,0))</f>
        <v>#REF!</v>
      </c>
      <c r="N117" s="213" t="e">
        <f>IF('Crisis Indicator Data'!#REF!="No Data",1,IF(#REF!&lt;&gt;"",1,0))</f>
        <v>#REF!</v>
      </c>
      <c r="O117" s="213" t="e">
        <f>IF('Crisis Indicator Data'!#REF!="No Data",1,IF(#REF!&lt;&gt;"",1,0))</f>
        <v>#REF!</v>
      </c>
      <c r="P117" s="213" t="e">
        <f>IF('Crisis Indicator Data'!#REF!="No Data",1,IF(#REF!&lt;&gt;"",1,0))</f>
        <v>#REF!</v>
      </c>
      <c r="Q117" s="213" t="e">
        <f>IF('Crisis Indicator Data'!#REF!="No Data",1,IF(#REF!&lt;&gt;"",1,0))</f>
        <v>#REF!</v>
      </c>
      <c r="R117" s="213" t="e">
        <f>IF('Crisis Indicator Data'!#REF!="No Data",1,IF(#REF!&lt;&gt;"",1,0))</f>
        <v>#REF!</v>
      </c>
      <c r="S117" s="213" t="e">
        <f>IF('Crisis Indicator Data'!#REF!="No Data",1,IF(#REF!&lt;&gt;"",1,0))</f>
        <v>#REF!</v>
      </c>
      <c r="T117" s="213" t="e">
        <f>IF('Crisis Indicator Data'!#REF!="No Data",1,IF(#REF!&lt;&gt;"",1,0))</f>
        <v>#REF!</v>
      </c>
      <c r="U117" s="213" t="e">
        <f>IF('Crisis Indicator Data'!#REF!="No Data",1,IF(#REF!&lt;&gt;"",1,0))</f>
        <v>#REF!</v>
      </c>
      <c r="V117" s="213" t="e">
        <f>IF('Crisis Indicator Data'!#REF!="No Data",1,IF(#REF!&lt;&gt;"",1,0))</f>
        <v>#REF!</v>
      </c>
      <c r="W117" s="213" t="e">
        <f>IF('Crisis Indicator Data'!#REF!="No Data",1,IF(#REF!&lt;&gt;"",1,0))</f>
        <v>#REF!</v>
      </c>
      <c r="X117" s="213" t="e">
        <f>IF('Crisis Indicator Data'!#REF!="No Data",1,IF(#REF!&lt;&gt;"",1,0))</f>
        <v>#REF!</v>
      </c>
      <c r="Y117" s="213" t="e">
        <f>IF('Crisis Indicator Data'!#REF!="No Data",1,IF(#REF!&lt;&gt;"",1,0))</f>
        <v>#REF!</v>
      </c>
      <c r="Z117" s="213" t="e">
        <f>IF('Crisis Indicator Data'!#REF!="No Data",1,IF(#REF!&lt;&gt;"",1,0))</f>
        <v>#REF!</v>
      </c>
      <c r="AA117" s="213" t="e">
        <f>IF('Crisis Indicator Data'!#REF!="No Data",1,IF(#REF!&lt;&gt;"",1,0))</f>
        <v>#REF!</v>
      </c>
      <c r="AB117" s="213" t="e">
        <f>IF('Crisis Indicator Data'!#REF!="No Data",1,IF(#REF!&lt;&gt;"",1,0))</f>
        <v>#REF!</v>
      </c>
      <c r="AC117" s="213" t="e">
        <f>IF('Crisis Indicator Data'!#REF!="No Data",1,IF(#REF!&lt;&gt;"",1,0))</f>
        <v>#REF!</v>
      </c>
      <c r="AD117" s="213" t="e">
        <f>IF('Crisis Indicator Data'!#REF!="No Data",1,IF(#REF!&lt;&gt;"",1,0))</f>
        <v>#REF!</v>
      </c>
      <c r="AE117" s="213" t="e">
        <f>IF('Crisis Indicator Data'!#REF!="No Data",1,IF(#REF!&lt;&gt;"",1,0))</f>
        <v>#REF!</v>
      </c>
      <c r="AF117" s="213" t="e">
        <f>IF('Crisis Indicator Data'!#REF!="No Data",1,IF(#REF!&lt;&gt;"",1,0))</f>
        <v>#REF!</v>
      </c>
      <c r="AG117" s="213" t="e">
        <f>IF('Crisis Indicator Data'!#REF!="No Data",1,IF(#REF!&lt;&gt;"",1,0))</f>
        <v>#REF!</v>
      </c>
      <c r="AH117" s="213" t="e">
        <f>IF('Crisis Indicator Data'!#REF!="No Data",1,IF(#REF!&lt;&gt;"",1,0))</f>
        <v>#REF!</v>
      </c>
      <c r="AI117" s="213" t="e">
        <f>IF('Crisis Indicator Data'!#REF!="No Data",1,IF(#REF!&lt;&gt;"",1,0))</f>
        <v>#REF!</v>
      </c>
      <c r="AJ117" s="213" t="e">
        <f>IF('Crisis Indicator Data'!#REF!="No Data",1,IF(#REF!&lt;&gt;"",1,0))</f>
        <v>#REF!</v>
      </c>
      <c r="AK117" s="213" t="e">
        <f>IF('Crisis Indicator Data'!#REF!="No Data",1,IF(#REF!&lt;&gt;"",1,0))</f>
        <v>#REF!</v>
      </c>
      <c r="AL117" s="213" t="e">
        <f>IF('Crisis Indicator Data'!#REF!="No Data",1,IF(#REF!&lt;&gt;"",1,0))</f>
        <v>#REF!</v>
      </c>
      <c r="AM117" s="213" t="e">
        <f>IF('Crisis Indicator Data'!#REF!="No Data",1,IF(#REF!&lt;&gt;"",1,0))</f>
        <v>#REF!</v>
      </c>
      <c r="AN117" s="213" t="e">
        <f>IF('Crisis Indicator Data'!#REF!="No Data",1,IF(#REF!&lt;&gt;"",1,0))</f>
        <v>#REF!</v>
      </c>
      <c r="AO117" s="213" t="e">
        <f>IF('Crisis Indicator Data'!#REF!="No Data",1,IF(#REF!&lt;&gt;"",1,0))</f>
        <v>#REF!</v>
      </c>
      <c r="AP117" s="213" t="e">
        <f>IF('Crisis Indicator Data'!#REF!="No Data",1,IF(#REF!&lt;&gt;"",1,0))</f>
        <v>#REF!</v>
      </c>
      <c r="AQ117" s="213" t="e">
        <f>IF('Crisis Indicator Data'!#REF!="No Data",1,IF(#REF!&lt;&gt;"",1,0))</f>
        <v>#REF!</v>
      </c>
      <c r="AR117" s="213" t="e">
        <f>IF('Crisis Indicator Data'!#REF!="No Data",1,IF(#REF!&lt;&gt;"",1,0))</f>
        <v>#REF!</v>
      </c>
      <c r="AS117" s="213" t="e">
        <f>IF('Crisis Indicator Data'!#REF!="No Data",1,IF(#REF!&lt;&gt;"",1,0))</f>
        <v>#REF!</v>
      </c>
      <c r="AT117" s="213" t="e">
        <f>IF('Crisis Indicator Data'!#REF!="No Data",1,IF(#REF!&lt;&gt;"",1,0))</f>
        <v>#REF!</v>
      </c>
      <c r="AU117" s="213" t="e">
        <f>IF('Crisis Indicator Data'!#REF!="No Data",1,IF(#REF!&lt;&gt;"",1,0))</f>
        <v>#REF!</v>
      </c>
      <c r="AV117" s="213" t="e">
        <f>IF('Crisis Indicator Data'!#REF!="No Data",1,IF(#REF!&lt;&gt;"",1,0))</f>
        <v>#REF!</v>
      </c>
      <c r="AW117" s="213" t="e">
        <f>IF('Crisis Indicator Data'!#REF!="No Data",1,IF(#REF!&lt;&gt;"",1,0))</f>
        <v>#REF!</v>
      </c>
      <c r="AX117" s="213" t="e">
        <f>IF('Crisis Indicator Data'!#REF!="No Data",1,IF(#REF!&lt;&gt;"",1,0))</f>
        <v>#REF!</v>
      </c>
      <c r="AY117" s="213" t="e">
        <f>IF('Crisis Indicator Data'!#REF!="No Data",1,IF(#REF!&lt;&gt;"",1,0))</f>
        <v>#REF!</v>
      </c>
      <c r="AZ117" s="213" t="e">
        <f>IF('Crisis Indicator Data'!#REF!="No Data",1,IF(#REF!&lt;&gt;"",1,0))</f>
        <v>#REF!</v>
      </c>
      <c r="BA117" t="e">
        <f t="shared" si="6"/>
        <v>#REF!</v>
      </c>
      <c r="BB117" s="22" t="e">
        <f t="shared" si="7"/>
        <v>#REF!</v>
      </c>
    </row>
    <row r="118" spans="1:54" x14ac:dyDescent="0.35">
      <c r="A118" t="s">
        <v>8405</v>
      </c>
      <c r="B118" s="213" t="e">
        <f>IF('Crisis Indicator Data'!#REF!="No Data",1,IF(#REF!&lt;&gt;"",1,0))</f>
        <v>#REF!</v>
      </c>
      <c r="C118" s="213" t="e">
        <f>IF('Crisis Indicator Data'!#REF!="No Data",1,IF(#REF!&lt;&gt;"",1,0))</f>
        <v>#REF!</v>
      </c>
      <c r="D118" s="213" t="e">
        <f>IF('Crisis Indicator Data'!#REF!="No Data",1,IF(#REF!&lt;&gt;"",1,0))</f>
        <v>#REF!</v>
      </c>
      <c r="E118" s="213" t="e">
        <f>IF('Crisis Indicator Data'!#REF!="No Data",1,IF(#REF!&lt;&gt;"",1,0))</f>
        <v>#REF!</v>
      </c>
      <c r="F118" s="213" t="e">
        <f>IF('Crisis Indicator Data'!#REF!="No Data",1,IF(#REF!&lt;&gt;"",1,0))</f>
        <v>#REF!</v>
      </c>
      <c r="G118" s="213" t="e">
        <f>IF('Crisis Indicator Data'!#REF!="No Data",1,IF(#REF!&lt;&gt;"",1,0))</f>
        <v>#REF!</v>
      </c>
      <c r="H118" s="213" t="e">
        <f>IF('Crisis Indicator Data'!#REF!="No Data",1,IF(#REF!&lt;&gt;"",1,0))</f>
        <v>#REF!</v>
      </c>
      <c r="I118" s="213" t="e">
        <f>IF('Crisis Indicator Data'!#REF!="No Data",1,IF(#REF!&lt;&gt;"",1,0))</f>
        <v>#REF!</v>
      </c>
      <c r="J118" s="213" t="e">
        <f>IF('Crisis Indicator Data'!#REF!="No Data",1,IF(#REF!&lt;&gt;"",1,0))</f>
        <v>#REF!</v>
      </c>
      <c r="K118" s="213" t="e">
        <f>IF('Crisis Indicator Data'!#REF!="No Data",1,IF(#REF!&lt;&gt;"",1,0))</f>
        <v>#REF!</v>
      </c>
      <c r="L118" s="213" t="e">
        <f>IF('Crisis Indicator Data'!#REF!="No Data",1,IF(#REF!&lt;&gt;"",1,0))</f>
        <v>#REF!</v>
      </c>
      <c r="M118" s="213" t="e">
        <f>IF('Crisis Indicator Data'!#REF!="No Data",1,IF(#REF!&lt;&gt;"",1,0))</f>
        <v>#REF!</v>
      </c>
      <c r="N118" s="213" t="e">
        <f>IF('Crisis Indicator Data'!#REF!="No Data",1,IF(#REF!&lt;&gt;"",1,0))</f>
        <v>#REF!</v>
      </c>
      <c r="O118" s="213" t="e">
        <f>IF('Crisis Indicator Data'!#REF!="No Data",1,IF(#REF!&lt;&gt;"",1,0))</f>
        <v>#REF!</v>
      </c>
      <c r="P118" s="213" t="e">
        <f>IF('Crisis Indicator Data'!#REF!="No Data",1,IF(#REF!&lt;&gt;"",1,0))</f>
        <v>#REF!</v>
      </c>
      <c r="Q118" s="213" t="e">
        <f>IF('Crisis Indicator Data'!#REF!="No Data",1,IF(#REF!&lt;&gt;"",1,0))</f>
        <v>#REF!</v>
      </c>
      <c r="R118" s="213" t="e">
        <f>IF('Crisis Indicator Data'!#REF!="No Data",1,IF(#REF!&lt;&gt;"",1,0))</f>
        <v>#REF!</v>
      </c>
      <c r="S118" s="213" t="e">
        <f>IF('Crisis Indicator Data'!#REF!="No Data",1,IF(#REF!&lt;&gt;"",1,0))</f>
        <v>#REF!</v>
      </c>
      <c r="T118" s="213" t="e">
        <f>IF('Crisis Indicator Data'!#REF!="No Data",1,IF(#REF!&lt;&gt;"",1,0))</f>
        <v>#REF!</v>
      </c>
      <c r="U118" s="213" t="e">
        <f>IF('Crisis Indicator Data'!#REF!="No Data",1,IF(#REF!&lt;&gt;"",1,0))</f>
        <v>#REF!</v>
      </c>
      <c r="V118" s="213" t="e">
        <f>IF('Crisis Indicator Data'!#REF!="No Data",1,IF(#REF!&lt;&gt;"",1,0))</f>
        <v>#REF!</v>
      </c>
      <c r="W118" s="213" t="e">
        <f>IF('Crisis Indicator Data'!#REF!="No Data",1,IF(#REF!&lt;&gt;"",1,0))</f>
        <v>#REF!</v>
      </c>
      <c r="X118" s="213" t="e">
        <f>IF('Crisis Indicator Data'!#REF!="No Data",1,IF(#REF!&lt;&gt;"",1,0))</f>
        <v>#REF!</v>
      </c>
      <c r="Y118" s="213" t="e">
        <f>IF('Crisis Indicator Data'!#REF!="No Data",1,IF(#REF!&lt;&gt;"",1,0))</f>
        <v>#REF!</v>
      </c>
      <c r="Z118" s="213" t="e">
        <f>IF('Crisis Indicator Data'!#REF!="No Data",1,IF(#REF!&lt;&gt;"",1,0))</f>
        <v>#REF!</v>
      </c>
      <c r="AA118" s="213" t="e">
        <f>IF('Crisis Indicator Data'!#REF!="No Data",1,IF(#REF!&lt;&gt;"",1,0))</f>
        <v>#REF!</v>
      </c>
      <c r="AB118" s="213" t="e">
        <f>IF('Crisis Indicator Data'!#REF!="No Data",1,IF(#REF!&lt;&gt;"",1,0))</f>
        <v>#REF!</v>
      </c>
      <c r="AC118" s="213" t="e">
        <f>IF('Crisis Indicator Data'!#REF!="No Data",1,IF(#REF!&lt;&gt;"",1,0))</f>
        <v>#REF!</v>
      </c>
      <c r="AD118" s="213" t="e">
        <f>IF('Crisis Indicator Data'!#REF!="No Data",1,IF(#REF!&lt;&gt;"",1,0))</f>
        <v>#REF!</v>
      </c>
      <c r="AE118" s="213" t="e">
        <f>IF('Crisis Indicator Data'!#REF!="No Data",1,IF(#REF!&lt;&gt;"",1,0))</f>
        <v>#REF!</v>
      </c>
      <c r="AF118" s="213" t="e">
        <f>IF('Crisis Indicator Data'!#REF!="No Data",1,IF(#REF!&lt;&gt;"",1,0))</f>
        <v>#REF!</v>
      </c>
      <c r="AG118" s="213" t="e">
        <f>IF('Crisis Indicator Data'!#REF!="No Data",1,IF(#REF!&lt;&gt;"",1,0))</f>
        <v>#REF!</v>
      </c>
      <c r="AH118" s="213" t="e">
        <f>IF('Crisis Indicator Data'!#REF!="No Data",1,IF(#REF!&lt;&gt;"",1,0))</f>
        <v>#REF!</v>
      </c>
      <c r="AI118" s="213" t="e">
        <f>IF('Crisis Indicator Data'!#REF!="No Data",1,IF(#REF!&lt;&gt;"",1,0))</f>
        <v>#REF!</v>
      </c>
      <c r="AJ118" s="213" t="e">
        <f>IF('Crisis Indicator Data'!#REF!="No Data",1,IF(#REF!&lt;&gt;"",1,0))</f>
        <v>#REF!</v>
      </c>
      <c r="AK118" s="213" t="e">
        <f>IF('Crisis Indicator Data'!#REF!="No Data",1,IF(#REF!&lt;&gt;"",1,0))</f>
        <v>#REF!</v>
      </c>
      <c r="AL118" s="213" t="e">
        <f>IF('Crisis Indicator Data'!#REF!="No Data",1,IF(#REF!&lt;&gt;"",1,0))</f>
        <v>#REF!</v>
      </c>
      <c r="AM118" s="213" t="e">
        <f>IF('Crisis Indicator Data'!#REF!="No Data",1,IF(#REF!&lt;&gt;"",1,0))</f>
        <v>#REF!</v>
      </c>
      <c r="AN118" s="213" t="e">
        <f>IF('Crisis Indicator Data'!#REF!="No Data",1,IF(#REF!&lt;&gt;"",1,0))</f>
        <v>#REF!</v>
      </c>
      <c r="AO118" s="213" t="e">
        <f>IF('Crisis Indicator Data'!#REF!="No Data",1,IF(#REF!&lt;&gt;"",1,0))</f>
        <v>#REF!</v>
      </c>
      <c r="AP118" s="213" t="e">
        <f>IF('Crisis Indicator Data'!#REF!="No Data",1,IF(#REF!&lt;&gt;"",1,0))</f>
        <v>#REF!</v>
      </c>
      <c r="AQ118" s="213" t="e">
        <f>IF('Crisis Indicator Data'!#REF!="No Data",1,IF(#REF!&lt;&gt;"",1,0))</f>
        <v>#REF!</v>
      </c>
      <c r="AR118" s="213" t="e">
        <f>IF('Crisis Indicator Data'!#REF!="No Data",1,IF(#REF!&lt;&gt;"",1,0))</f>
        <v>#REF!</v>
      </c>
      <c r="AS118" s="213" t="e">
        <f>IF('Crisis Indicator Data'!#REF!="No Data",1,IF(#REF!&lt;&gt;"",1,0))</f>
        <v>#REF!</v>
      </c>
      <c r="AT118" s="213" t="e">
        <f>IF('Crisis Indicator Data'!#REF!="No Data",1,IF(#REF!&lt;&gt;"",1,0))</f>
        <v>#REF!</v>
      </c>
      <c r="AU118" s="213" t="e">
        <f>IF('Crisis Indicator Data'!#REF!="No Data",1,IF(#REF!&lt;&gt;"",1,0))</f>
        <v>#REF!</v>
      </c>
      <c r="AV118" s="213" t="e">
        <f>IF('Crisis Indicator Data'!#REF!="No Data",1,IF(#REF!&lt;&gt;"",1,0))</f>
        <v>#REF!</v>
      </c>
      <c r="AW118" s="213" t="e">
        <f>IF('Crisis Indicator Data'!#REF!="No Data",1,IF(#REF!&lt;&gt;"",1,0))</f>
        <v>#REF!</v>
      </c>
      <c r="AX118" s="213" t="e">
        <f>IF('Crisis Indicator Data'!#REF!="No Data",1,IF(#REF!&lt;&gt;"",1,0))</f>
        <v>#REF!</v>
      </c>
      <c r="AY118" s="213" t="e">
        <f>IF('Crisis Indicator Data'!#REF!="No Data",1,IF(#REF!&lt;&gt;"",1,0))</f>
        <v>#REF!</v>
      </c>
      <c r="AZ118" s="213" t="e">
        <f>IF('Crisis Indicator Data'!#REF!="No Data",1,IF(#REF!&lt;&gt;"",1,0))</f>
        <v>#REF!</v>
      </c>
      <c r="BA118" t="e">
        <f t="shared" si="6"/>
        <v>#REF!</v>
      </c>
      <c r="BB118" s="22" t="e">
        <f t="shared" si="7"/>
        <v>#REF!</v>
      </c>
    </row>
    <row r="119" spans="1:54" x14ac:dyDescent="0.35">
      <c r="A119" t="s">
        <v>8416</v>
      </c>
      <c r="B119" s="213" t="e">
        <f>IF('Crisis Indicator Data'!#REF!="No Data",1,IF(#REF!&lt;&gt;"",1,0))</f>
        <v>#REF!</v>
      </c>
      <c r="C119" s="213" t="e">
        <f>IF('Crisis Indicator Data'!#REF!="No Data",1,IF(#REF!&lt;&gt;"",1,0))</f>
        <v>#REF!</v>
      </c>
      <c r="D119" s="213" t="e">
        <f>IF('Crisis Indicator Data'!#REF!="No Data",1,IF(#REF!&lt;&gt;"",1,0))</f>
        <v>#REF!</v>
      </c>
      <c r="E119" s="213" t="e">
        <f>IF('Crisis Indicator Data'!#REF!="No Data",1,IF(#REF!&lt;&gt;"",1,0))</f>
        <v>#REF!</v>
      </c>
      <c r="F119" s="213" t="e">
        <f>IF('Crisis Indicator Data'!#REF!="No Data",1,IF(#REF!&lt;&gt;"",1,0))</f>
        <v>#REF!</v>
      </c>
      <c r="G119" s="213" t="e">
        <f>IF('Crisis Indicator Data'!#REF!="No Data",1,IF(#REF!&lt;&gt;"",1,0))</f>
        <v>#REF!</v>
      </c>
      <c r="H119" s="213" t="e">
        <f>IF('Crisis Indicator Data'!#REF!="No Data",1,IF(#REF!&lt;&gt;"",1,0))</f>
        <v>#REF!</v>
      </c>
      <c r="I119" s="213" t="e">
        <f>IF('Crisis Indicator Data'!#REF!="No Data",1,IF(#REF!&lt;&gt;"",1,0))</f>
        <v>#REF!</v>
      </c>
      <c r="J119" s="213" t="e">
        <f>IF('Crisis Indicator Data'!#REF!="No Data",1,IF(#REF!&lt;&gt;"",1,0))</f>
        <v>#REF!</v>
      </c>
      <c r="K119" s="213" t="e">
        <f>IF('Crisis Indicator Data'!#REF!="No Data",1,IF(#REF!&lt;&gt;"",1,0))</f>
        <v>#REF!</v>
      </c>
      <c r="L119" s="213" t="e">
        <f>IF('Crisis Indicator Data'!#REF!="No Data",1,IF(#REF!&lt;&gt;"",1,0))</f>
        <v>#REF!</v>
      </c>
      <c r="M119" s="213" t="e">
        <f>IF('Crisis Indicator Data'!#REF!="No Data",1,IF(#REF!&lt;&gt;"",1,0))</f>
        <v>#REF!</v>
      </c>
      <c r="N119" s="213" t="e">
        <f>IF('Crisis Indicator Data'!#REF!="No Data",1,IF(#REF!&lt;&gt;"",1,0))</f>
        <v>#REF!</v>
      </c>
      <c r="O119" s="213" t="e">
        <f>IF('Crisis Indicator Data'!#REF!="No Data",1,IF(#REF!&lt;&gt;"",1,0))</f>
        <v>#REF!</v>
      </c>
      <c r="P119" s="213" t="e">
        <f>IF('Crisis Indicator Data'!#REF!="No Data",1,IF(#REF!&lt;&gt;"",1,0))</f>
        <v>#REF!</v>
      </c>
      <c r="Q119" s="213" t="e">
        <f>IF('Crisis Indicator Data'!#REF!="No Data",1,IF(#REF!&lt;&gt;"",1,0))</f>
        <v>#REF!</v>
      </c>
      <c r="R119" s="213" t="e">
        <f>IF('Crisis Indicator Data'!#REF!="No Data",1,IF(#REF!&lt;&gt;"",1,0))</f>
        <v>#REF!</v>
      </c>
      <c r="S119" s="213" t="e">
        <f>IF('Crisis Indicator Data'!#REF!="No Data",1,IF(#REF!&lt;&gt;"",1,0))</f>
        <v>#REF!</v>
      </c>
      <c r="T119" s="213" t="e">
        <f>IF('Crisis Indicator Data'!#REF!="No Data",1,IF(#REF!&lt;&gt;"",1,0))</f>
        <v>#REF!</v>
      </c>
      <c r="U119" s="213" t="e">
        <f>IF('Crisis Indicator Data'!#REF!="No Data",1,IF(#REF!&lt;&gt;"",1,0))</f>
        <v>#REF!</v>
      </c>
      <c r="V119" s="213" t="e">
        <f>IF('Crisis Indicator Data'!#REF!="No Data",1,IF(#REF!&lt;&gt;"",1,0))</f>
        <v>#REF!</v>
      </c>
      <c r="W119" s="213" t="e">
        <f>IF('Crisis Indicator Data'!#REF!="No Data",1,IF(#REF!&lt;&gt;"",1,0))</f>
        <v>#REF!</v>
      </c>
      <c r="X119" s="213" t="e">
        <f>IF('Crisis Indicator Data'!#REF!="No Data",1,IF(#REF!&lt;&gt;"",1,0))</f>
        <v>#REF!</v>
      </c>
      <c r="Y119" s="213" t="e">
        <f>IF('Crisis Indicator Data'!#REF!="No Data",1,IF(#REF!&lt;&gt;"",1,0))</f>
        <v>#REF!</v>
      </c>
      <c r="Z119" s="213" t="e">
        <f>IF('Crisis Indicator Data'!#REF!="No Data",1,IF(#REF!&lt;&gt;"",1,0))</f>
        <v>#REF!</v>
      </c>
      <c r="AA119" s="213" t="e">
        <f>IF('Crisis Indicator Data'!#REF!="No Data",1,IF(#REF!&lt;&gt;"",1,0))</f>
        <v>#REF!</v>
      </c>
      <c r="AB119" s="213" t="e">
        <f>IF('Crisis Indicator Data'!#REF!="No Data",1,IF(#REF!&lt;&gt;"",1,0))</f>
        <v>#REF!</v>
      </c>
      <c r="AC119" s="213" t="e">
        <f>IF('Crisis Indicator Data'!#REF!="No Data",1,IF(#REF!&lt;&gt;"",1,0))</f>
        <v>#REF!</v>
      </c>
      <c r="AD119" s="213" t="e">
        <f>IF('Crisis Indicator Data'!#REF!="No Data",1,IF(#REF!&lt;&gt;"",1,0))</f>
        <v>#REF!</v>
      </c>
      <c r="AE119" s="213" t="e">
        <f>IF('Crisis Indicator Data'!#REF!="No Data",1,IF(#REF!&lt;&gt;"",1,0))</f>
        <v>#REF!</v>
      </c>
      <c r="AF119" s="213" t="e">
        <f>IF('Crisis Indicator Data'!#REF!="No Data",1,IF(#REF!&lt;&gt;"",1,0))</f>
        <v>#REF!</v>
      </c>
      <c r="AG119" s="213" t="e">
        <f>IF('Crisis Indicator Data'!#REF!="No Data",1,IF(#REF!&lt;&gt;"",1,0))</f>
        <v>#REF!</v>
      </c>
      <c r="AH119" s="213" t="e">
        <f>IF('Crisis Indicator Data'!#REF!="No Data",1,IF(#REF!&lt;&gt;"",1,0))</f>
        <v>#REF!</v>
      </c>
      <c r="AI119" s="213" t="e">
        <f>IF('Crisis Indicator Data'!#REF!="No Data",1,IF(#REF!&lt;&gt;"",1,0))</f>
        <v>#REF!</v>
      </c>
      <c r="AJ119" s="213" t="e">
        <f>IF('Crisis Indicator Data'!#REF!="No Data",1,IF(#REF!&lt;&gt;"",1,0))</f>
        <v>#REF!</v>
      </c>
      <c r="AK119" s="213" t="e">
        <f>IF('Crisis Indicator Data'!#REF!="No Data",1,IF(#REF!&lt;&gt;"",1,0))</f>
        <v>#REF!</v>
      </c>
      <c r="AL119" s="213" t="e">
        <f>IF('Crisis Indicator Data'!#REF!="No Data",1,IF(#REF!&lt;&gt;"",1,0))</f>
        <v>#REF!</v>
      </c>
      <c r="AM119" s="213" t="e">
        <f>IF('Crisis Indicator Data'!#REF!="No Data",1,IF(#REF!&lt;&gt;"",1,0))</f>
        <v>#REF!</v>
      </c>
      <c r="AN119" s="213" t="e">
        <f>IF('Crisis Indicator Data'!#REF!="No Data",1,IF(#REF!&lt;&gt;"",1,0))</f>
        <v>#REF!</v>
      </c>
      <c r="AO119" s="213" t="e">
        <f>IF('Crisis Indicator Data'!#REF!="No Data",1,IF(#REF!&lt;&gt;"",1,0))</f>
        <v>#REF!</v>
      </c>
      <c r="AP119" s="213" t="e">
        <f>IF('Crisis Indicator Data'!#REF!="No Data",1,IF(#REF!&lt;&gt;"",1,0))</f>
        <v>#REF!</v>
      </c>
      <c r="AQ119" s="213" t="e">
        <f>IF('Crisis Indicator Data'!#REF!="No Data",1,IF(#REF!&lt;&gt;"",1,0))</f>
        <v>#REF!</v>
      </c>
      <c r="AR119" s="213" t="e">
        <f>IF('Crisis Indicator Data'!#REF!="No Data",1,IF(#REF!&lt;&gt;"",1,0))</f>
        <v>#REF!</v>
      </c>
      <c r="AS119" s="213" t="e">
        <f>IF('Crisis Indicator Data'!#REF!="No Data",1,IF(#REF!&lt;&gt;"",1,0))</f>
        <v>#REF!</v>
      </c>
      <c r="AT119" s="213" t="e">
        <f>IF('Crisis Indicator Data'!#REF!="No Data",1,IF(#REF!&lt;&gt;"",1,0))</f>
        <v>#REF!</v>
      </c>
      <c r="AU119" s="213" t="e">
        <f>IF('Crisis Indicator Data'!#REF!="No Data",1,IF(#REF!&lt;&gt;"",1,0))</f>
        <v>#REF!</v>
      </c>
      <c r="AV119" s="213" t="e">
        <f>IF('Crisis Indicator Data'!#REF!="No Data",1,IF(#REF!&lt;&gt;"",1,0))</f>
        <v>#REF!</v>
      </c>
      <c r="AW119" s="213" t="e">
        <f>IF('Crisis Indicator Data'!#REF!="No Data",1,IF(#REF!&lt;&gt;"",1,0))</f>
        <v>#REF!</v>
      </c>
      <c r="AX119" s="213" t="e">
        <f>IF('Crisis Indicator Data'!#REF!="No Data",1,IF(#REF!&lt;&gt;"",1,0))</f>
        <v>#REF!</v>
      </c>
      <c r="AY119" s="213" t="e">
        <f>IF('Crisis Indicator Data'!#REF!="No Data",1,IF(#REF!&lt;&gt;"",1,0))</f>
        <v>#REF!</v>
      </c>
      <c r="AZ119" s="213" t="e">
        <f>IF('Crisis Indicator Data'!#REF!="No Data",1,IF(#REF!&lt;&gt;"",1,0))</f>
        <v>#REF!</v>
      </c>
      <c r="BA119" t="e">
        <f t="shared" si="6"/>
        <v>#REF!</v>
      </c>
      <c r="BB119" s="22" t="e">
        <f t="shared" si="7"/>
        <v>#REF!</v>
      </c>
    </row>
    <row r="120" spans="1:54" x14ac:dyDescent="0.35">
      <c r="A120" t="s">
        <v>8427</v>
      </c>
      <c r="B120" s="213" t="e">
        <f>IF('Crisis Indicator Data'!#REF!="No Data",1,IF(#REF!&lt;&gt;"",1,0))</f>
        <v>#REF!</v>
      </c>
      <c r="C120" s="213" t="e">
        <f>IF('Crisis Indicator Data'!#REF!="No Data",1,IF(#REF!&lt;&gt;"",1,0))</f>
        <v>#REF!</v>
      </c>
      <c r="D120" s="213" t="e">
        <f>IF('Crisis Indicator Data'!#REF!="No Data",1,IF(#REF!&lt;&gt;"",1,0))</f>
        <v>#REF!</v>
      </c>
      <c r="E120" s="213" t="e">
        <f>IF('Crisis Indicator Data'!#REF!="No Data",1,IF(#REF!&lt;&gt;"",1,0))</f>
        <v>#REF!</v>
      </c>
      <c r="F120" s="213" t="e">
        <f>IF('Crisis Indicator Data'!#REF!="No Data",1,IF(#REF!&lt;&gt;"",1,0))</f>
        <v>#REF!</v>
      </c>
      <c r="G120" s="213" t="e">
        <f>IF('Crisis Indicator Data'!#REF!="No Data",1,IF(#REF!&lt;&gt;"",1,0))</f>
        <v>#REF!</v>
      </c>
      <c r="H120" s="213" t="e">
        <f>IF('Crisis Indicator Data'!#REF!="No Data",1,IF(#REF!&lt;&gt;"",1,0))</f>
        <v>#REF!</v>
      </c>
      <c r="I120" s="213" t="e">
        <f>IF('Crisis Indicator Data'!#REF!="No Data",1,IF(#REF!&lt;&gt;"",1,0))</f>
        <v>#REF!</v>
      </c>
      <c r="J120" s="213" t="e">
        <f>IF('Crisis Indicator Data'!#REF!="No Data",1,IF(#REF!&lt;&gt;"",1,0))</f>
        <v>#REF!</v>
      </c>
      <c r="K120" s="213" t="e">
        <f>IF('Crisis Indicator Data'!#REF!="No Data",1,IF(#REF!&lt;&gt;"",1,0))</f>
        <v>#REF!</v>
      </c>
      <c r="L120" s="213" t="e">
        <f>IF('Crisis Indicator Data'!#REF!="No Data",1,IF(#REF!&lt;&gt;"",1,0))</f>
        <v>#REF!</v>
      </c>
      <c r="M120" s="213" t="e">
        <f>IF('Crisis Indicator Data'!#REF!="No Data",1,IF(#REF!&lt;&gt;"",1,0))</f>
        <v>#REF!</v>
      </c>
      <c r="N120" s="213" t="e">
        <f>IF('Crisis Indicator Data'!#REF!="No Data",1,IF(#REF!&lt;&gt;"",1,0))</f>
        <v>#REF!</v>
      </c>
      <c r="O120" s="213" t="e">
        <f>IF('Crisis Indicator Data'!#REF!="No Data",1,IF(#REF!&lt;&gt;"",1,0))</f>
        <v>#REF!</v>
      </c>
      <c r="P120" s="213" t="e">
        <f>IF('Crisis Indicator Data'!#REF!="No Data",1,IF(#REF!&lt;&gt;"",1,0))</f>
        <v>#REF!</v>
      </c>
      <c r="Q120" s="213" t="e">
        <f>IF('Crisis Indicator Data'!#REF!="No Data",1,IF(#REF!&lt;&gt;"",1,0))</f>
        <v>#REF!</v>
      </c>
      <c r="R120" s="213" t="e">
        <f>IF('Crisis Indicator Data'!#REF!="No Data",1,IF(#REF!&lt;&gt;"",1,0))</f>
        <v>#REF!</v>
      </c>
      <c r="S120" s="213" t="e">
        <f>IF('Crisis Indicator Data'!#REF!="No Data",1,IF(#REF!&lt;&gt;"",1,0))</f>
        <v>#REF!</v>
      </c>
      <c r="T120" s="213" t="e">
        <f>IF('Crisis Indicator Data'!#REF!="No Data",1,IF(#REF!&lt;&gt;"",1,0))</f>
        <v>#REF!</v>
      </c>
      <c r="U120" s="213" t="e">
        <f>IF('Crisis Indicator Data'!#REF!="No Data",1,IF(#REF!&lt;&gt;"",1,0))</f>
        <v>#REF!</v>
      </c>
      <c r="V120" s="213" t="e">
        <f>IF('Crisis Indicator Data'!#REF!="No Data",1,IF(#REF!&lt;&gt;"",1,0))</f>
        <v>#REF!</v>
      </c>
      <c r="W120" s="213" t="e">
        <f>IF('Crisis Indicator Data'!#REF!="No Data",1,IF(#REF!&lt;&gt;"",1,0))</f>
        <v>#REF!</v>
      </c>
      <c r="X120" s="213" t="e">
        <f>IF('Crisis Indicator Data'!#REF!="No Data",1,IF(#REF!&lt;&gt;"",1,0))</f>
        <v>#REF!</v>
      </c>
      <c r="Y120" s="213" t="e">
        <f>IF('Crisis Indicator Data'!#REF!="No Data",1,IF(#REF!&lt;&gt;"",1,0))</f>
        <v>#REF!</v>
      </c>
      <c r="Z120" s="213" t="e">
        <f>IF('Crisis Indicator Data'!#REF!="No Data",1,IF(#REF!&lt;&gt;"",1,0))</f>
        <v>#REF!</v>
      </c>
      <c r="AA120" s="213" t="e">
        <f>IF('Crisis Indicator Data'!#REF!="No Data",1,IF(#REF!&lt;&gt;"",1,0))</f>
        <v>#REF!</v>
      </c>
      <c r="AB120" s="213" t="e">
        <f>IF('Crisis Indicator Data'!#REF!="No Data",1,IF(#REF!&lt;&gt;"",1,0))</f>
        <v>#REF!</v>
      </c>
      <c r="AC120" s="213" t="e">
        <f>IF('Crisis Indicator Data'!#REF!="No Data",1,IF(#REF!&lt;&gt;"",1,0))</f>
        <v>#REF!</v>
      </c>
      <c r="AD120" s="213" t="e">
        <f>IF('Crisis Indicator Data'!#REF!="No Data",1,IF(#REF!&lt;&gt;"",1,0))</f>
        <v>#REF!</v>
      </c>
      <c r="AE120" s="213" t="e">
        <f>IF('Crisis Indicator Data'!#REF!="No Data",1,IF(#REF!&lt;&gt;"",1,0))</f>
        <v>#REF!</v>
      </c>
      <c r="AF120" s="213" t="e">
        <f>IF('Crisis Indicator Data'!#REF!="No Data",1,IF(#REF!&lt;&gt;"",1,0))</f>
        <v>#REF!</v>
      </c>
      <c r="AG120" s="213" t="e">
        <f>IF('Crisis Indicator Data'!#REF!="No Data",1,IF(#REF!&lt;&gt;"",1,0))</f>
        <v>#REF!</v>
      </c>
      <c r="AH120" s="213" t="e">
        <f>IF('Crisis Indicator Data'!#REF!="No Data",1,IF(#REF!&lt;&gt;"",1,0))</f>
        <v>#REF!</v>
      </c>
      <c r="AI120" s="213" t="e">
        <f>IF('Crisis Indicator Data'!#REF!="No Data",1,IF(#REF!&lt;&gt;"",1,0))</f>
        <v>#REF!</v>
      </c>
      <c r="AJ120" s="213" t="e">
        <f>IF('Crisis Indicator Data'!#REF!="No Data",1,IF(#REF!&lt;&gt;"",1,0))</f>
        <v>#REF!</v>
      </c>
      <c r="AK120" s="213" t="e">
        <f>IF('Crisis Indicator Data'!#REF!="No Data",1,IF(#REF!&lt;&gt;"",1,0))</f>
        <v>#REF!</v>
      </c>
      <c r="AL120" s="213" t="e">
        <f>IF('Crisis Indicator Data'!#REF!="No Data",1,IF(#REF!&lt;&gt;"",1,0))</f>
        <v>#REF!</v>
      </c>
      <c r="AM120" s="213" t="e">
        <f>IF('Crisis Indicator Data'!#REF!="No Data",1,IF(#REF!&lt;&gt;"",1,0))</f>
        <v>#REF!</v>
      </c>
      <c r="AN120" s="213" t="e">
        <f>IF('Crisis Indicator Data'!#REF!="No Data",1,IF(#REF!&lt;&gt;"",1,0))</f>
        <v>#REF!</v>
      </c>
      <c r="AO120" s="213" t="e">
        <f>IF('Crisis Indicator Data'!#REF!="No Data",1,IF(#REF!&lt;&gt;"",1,0))</f>
        <v>#REF!</v>
      </c>
      <c r="AP120" s="213" t="e">
        <f>IF('Crisis Indicator Data'!#REF!="No Data",1,IF(#REF!&lt;&gt;"",1,0))</f>
        <v>#REF!</v>
      </c>
      <c r="AQ120" s="213" t="e">
        <f>IF('Crisis Indicator Data'!#REF!="No Data",1,IF(#REF!&lt;&gt;"",1,0))</f>
        <v>#REF!</v>
      </c>
      <c r="AR120" s="213" t="e">
        <f>IF('Crisis Indicator Data'!#REF!="No Data",1,IF(#REF!&lt;&gt;"",1,0))</f>
        <v>#REF!</v>
      </c>
      <c r="AS120" s="213" t="e">
        <f>IF('Crisis Indicator Data'!#REF!="No Data",1,IF(#REF!&lt;&gt;"",1,0))</f>
        <v>#REF!</v>
      </c>
      <c r="AT120" s="213" t="e">
        <f>IF('Crisis Indicator Data'!#REF!="No Data",1,IF(#REF!&lt;&gt;"",1,0))</f>
        <v>#REF!</v>
      </c>
      <c r="AU120" s="213" t="e">
        <f>IF('Crisis Indicator Data'!#REF!="No Data",1,IF(#REF!&lt;&gt;"",1,0))</f>
        <v>#REF!</v>
      </c>
      <c r="AV120" s="213" t="e">
        <f>IF('Crisis Indicator Data'!#REF!="No Data",1,IF(#REF!&lt;&gt;"",1,0))</f>
        <v>#REF!</v>
      </c>
      <c r="AW120" s="213" t="e">
        <f>IF('Crisis Indicator Data'!#REF!="No Data",1,IF(#REF!&lt;&gt;"",1,0))</f>
        <v>#REF!</v>
      </c>
      <c r="AX120" s="213" t="e">
        <f>IF('Crisis Indicator Data'!#REF!="No Data",1,IF(#REF!&lt;&gt;"",1,0))</f>
        <v>#REF!</v>
      </c>
      <c r="AY120" s="213" t="e">
        <f>IF('Crisis Indicator Data'!#REF!="No Data",1,IF(#REF!&lt;&gt;"",1,0))</f>
        <v>#REF!</v>
      </c>
      <c r="AZ120" s="213" t="e">
        <f>IF('Crisis Indicator Data'!#REF!="No Data",1,IF(#REF!&lt;&gt;"",1,0))</f>
        <v>#REF!</v>
      </c>
      <c r="BA120" t="e">
        <f t="shared" si="6"/>
        <v>#REF!</v>
      </c>
      <c r="BB120" s="22" t="e">
        <f t="shared" si="7"/>
        <v>#REF!</v>
      </c>
    </row>
    <row r="121" spans="1:54" x14ac:dyDescent="0.35">
      <c r="A121" t="s">
        <v>8425</v>
      </c>
      <c r="B121" s="213" t="e">
        <f>IF('Crisis Indicator Data'!#REF!="No Data",1,IF(#REF!&lt;&gt;"",1,0))</f>
        <v>#REF!</v>
      </c>
      <c r="C121" s="213" t="e">
        <f>IF('Crisis Indicator Data'!#REF!="No Data",1,IF(#REF!&lt;&gt;"",1,0))</f>
        <v>#REF!</v>
      </c>
      <c r="D121" s="213" t="e">
        <f>IF('Crisis Indicator Data'!#REF!="No Data",1,IF(#REF!&lt;&gt;"",1,0))</f>
        <v>#REF!</v>
      </c>
      <c r="E121" s="213" t="e">
        <f>IF('Crisis Indicator Data'!#REF!="No Data",1,IF(#REF!&lt;&gt;"",1,0))</f>
        <v>#REF!</v>
      </c>
      <c r="F121" s="213" t="e">
        <f>IF('Crisis Indicator Data'!#REF!="No Data",1,IF(#REF!&lt;&gt;"",1,0))</f>
        <v>#REF!</v>
      </c>
      <c r="G121" s="213" t="e">
        <f>IF('Crisis Indicator Data'!#REF!="No Data",1,IF(#REF!&lt;&gt;"",1,0))</f>
        <v>#REF!</v>
      </c>
      <c r="H121" s="213" t="e">
        <f>IF('Crisis Indicator Data'!#REF!="No Data",1,IF(#REF!&lt;&gt;"",1,0))</f>
        <v>#REF!</v>
      </c>
      <c r="I121" s="213" t="e">
        <f>IF('Crisis Indicator Data'!#REF!="No Data",1,IF(#REF!&lt;&gt;"",1,0))</f>
        <v>#REF!</v>
      </c>
      <c r="J121" s="213" t="e">
        <f>IF('Crisis Indicator Data'!#REF!="No Data",1,IF(#REF!&lt;&gt;"",1,0))</f>
        <v>#REF!</v>
      </c>
      <c r="K121" s="213" t="e">
        <f>IF('Crisis Indicator Data'!#REF!="No Data",1,IF(#REF!&lt;&gt;"",1,0))</f>
        <v>#REF!</v>
      </c>
      <c r="L121" s="213" t="e">
        <f>IF('Crisis Indicator Data'!#REF!="No Data",1,IF(#REF!&lt;&gt;"",1,0))</f>
        <v>#REF!</v>
      </c>
      <c r="M121" s="213" t="e">
        <f>IF('Crisis Indicator Data'!#REF!="No Data",1,IF(#REF!&lt;&gt;"",1,0))</f>
        <v>#REF!</v>
      </c>
      <c r="N121" s="213" t="e">
        <f>IF('Crisis Indicator Data'!#REF!="No Data",1,IF(#REF!&lt;&gt;"",1,0))</f>
        <v>#REF!</v>
      </c>
      <c r="O121" s="213" t="e">
        <f>IF('Crisis Indicator Data'!#REF!="No Data",1,IF(#REF!&lt;&gt;"",1,0))</f>
        <v>#REF!</v>
      </c>
      <c r="P121" s="213" t="e">
        <f>IF('Crisis Indicator Data'!#REF!="No Data",1,IF(#REF!&lt;&gt;"",1,0))</f>
        <v>#REF!</v>
      </c>
      <c r="Q121" s="213" t="e">
        <f>IF('Crisis Indicator Data'!#REF!="No Data",1,IF(#REF!&lt;&gt;"",1,0))</f>
        <v>#REF!</v>
      </c>
      <c r="R121" s="213" t="e">
        <f>IF('Crisis Indicator Data'!#REF!="No Data",1,IF(#REF!&lt;&gt;"",1,0))</f>
        <v>#REF!</v>
      </c>
      <c r="S121" s="213" t="e">
        <f>IF('Crisis Indicator Data'!#REF!="No Data",1,IF(#REF!&lt;&gt;"",1,0))</f>
        <v>#REF!</v>
      </c>
      <c r="T121" s="213" t="e">
        <f>IF('Crisis Indicator Data'!#REF!="No Data",1,IF(#REF!&lt;&gt;"",1,0))</f>
        <v>#REF!</v>
      </c>
      <c r="U121" s="213" t="e">
        <f>IF('Crisis Indicator Data'!#REF!="No Data",1,IF(#REF!&lt;&gt;"",1,0))</f>
        <v>#REF!</v>
      </c>
      <c r="V121" s="213" t="e">
        <f>IF('Crisis Indicator Data'!#REF!="No Data",1,IF(#REF!&lt;&gt;"",1,0))</f>
        <v>#REF!</v>
      </c>
      <c r="W121" s="213" t="e">
        <f>IF('Crisis Indicator Data'!#REF!="No Data",1,IF(#REF!&lt;&gt;"",1,0))</f>
        <v>#REF!</v>
      </c>
      <c r="X121" s="213" t="e">
        <f>IF('Crisis Indicator Data'!#REF!="No Data",1,IF(#REF!&lt;&gt;"",1,0))</f>
        <v>#REF!</v>
      </c>
      <c r="Y121" s="213" t="e">
        <f>IF('Crisis Indicator Data'!#REF!="No Data",1,IF(#REF!&lt;&gt;"",1,0))</f>
        <v>#REF!</v>
      </c>
      <c r="Z121" s="213" t="e">
        <f>IF('Crisis Indicator Data'!#REF!="No Data",1,IF(#REF!&lt;&gt;"",1,0))</f>
        <v>#REF!</v>
      </c>
      <c r="AA121" s="213" t="e">
        <f>IF('Crisis Indicator Data'!#REF!="No Data",1,IF(#REF!&lt;&gt;"",1,0))</f>
        <v>#REF!</v>
      </c>
      <c r="AB121" s="213" t="e">
        <f>IF('Crisis Indicator Data'!#REF!="No Data",1,IF(#REF!&lt;&gt;"",1,0))</f>
        <v>#REF!</v>
      </c>
      <c r="AC121" s="213" t="e">
        <f>IF('Crisis Indicator Data'!#REF!="No Data",1,IF(#REF!&lt;&gt;"",1,0))</f>
        <v>#REF!</v>
      </c>
      <c r="AD121" s="213" t="e">
        <f>IF('Crisis Indicator Data'!#REF!="No Data",1,IF(#REF!&lt;&gt;"",1,0))</f>
        <v>#REF!</v>
      </c>
      <c r="AE121" s="213" t="e">
        <f>IF('Crisis Indicator Data'!#REF!="No Data",1,IF(#REF!&lt;&gt;"",1,0))</f>
        <v>#REF!</v>
      </c>
      <c r="AF121" s="213" t="e">
        <f>IF('Crisis Indicator Data'!#REF!="No Data",1,IF(#REF!&lt;&gt;"",1,0))</f>
        <v>#REF!</v>
      </c>
      <c r="AG121" s="213" t="e">
        <f>IF('Crisis Indicator Data'!#REF!="No Data",1,IF(#REF!&lt;&gt;"",1,0))</f>
        <v>#REF!</v>
      </c>
      <c r="AH121" s="213" t="e">
        <f>IF('Crisis Indicator Data'!#REF!="No Data",1,IF(#REF!&lt;&gt;"",1,0))</f>
        <v>#REF!</v>
      </c>
      <c r="AI121" s="213" t="e">
        <f>IF('Crisis Indicator Data'!#REF!="No Data",1,IF(#REF!&lt;&gt;"",1,0))</f>
        <v>#REF!</v>
      </c>
      <c r="AJ121" s="213" t="e">
        <f>IF('Crisis Indicator Data'!#REF!="No Data",1,IF(#REF!&lt;&gt;"",1,0))</f>
        <v>#REF!</v>
      </c>
      <c r="AK121" s="213" t="e">
        <f>IF('Crisis Indicator Data'!#REF!="No Data",1,IF(#REF!&lt;&gt;"",1,0))</f>
        <v>#REF!</v>
      </c>
      <c r="AL121" s="213" t="e">
        <f>IF('Crisis Indicator Data'!#REF!="No Data",1,IF(#REF!&lt;&gt;"",1,0))</f>
        <v>#REF!</v>
      </c>
      <c r="AM121" s="213" t="e">
        <f>IF('Crisis Indicator Data'!#REF!="No Data",1,IF(#REF!&lt;&gt;"",1,0))</f>
        <v>#REF!</v>
      </c>
      <c r="AN121" s="213" t="e">
        <f>IF('Crisis Indicator Data'!#REF!="No Data",1,IF(#REF!&lt;&gt;"",1,0))</f>
        <v>#REF!</v>
      </c>
      <c r="AO121" s="213" t="e">
        <f>IF('Crisis Indicator Data'!#REF!="No Data",1,IF(#REF!&lt;&gt;"",1,0))</f>
        <v>#REF!</v>
      </c>
      <c r="AP121" s="213" t="e">
        <f>IF('Crisis Indicator Data'!#REF!="No Data",1,IF(#REF!&lt;&gt;"",1,0))</f>
        <v>#REF!</v>
      </c>
      <c r="AQ121" s="213" t="e">
        <f>IF('Crisis Indicator Data'!#REF!="No Data",1,IF(#REF!&lt;&gt;"",1,0))</f>
        <v>#REF!</v>
      </c>
      <c r="AR121" s="213" t="e">
        <f>IF('Crisis Indicator Data'!#REF!="No Data",1,IF(#REF!&lt;&gt;"",1,0))</f>
        <v>#REF!</v>
      </c>
      <c r="AS121" s="213" t="e">
        <f>IF('Crisis Indicator Data'!#REF!="No Data",1,IF(#REF!&lt;&gt;"",1,0))</f>
        <v>#REF!</v>
      </c>
      <c r="AT121" s="213" t="e">
        <f>IF('Crisis Indicator Data'!#REF!="No Data",1,IF(#REF!&lt;&gt;"",1,0))</f>
        <v>#REF!</v>
      </c>
      <c r="AU121" s="213" t="e">
        <f>IF('Crisis Indicator Data'!#REF!="No Data",1,IF(#REF!&lt;&gt;"",1,0))</f>
        <v>#REF!</v>
      </c>
      <c r="AV121" s="213" t="e">
        <f>IF('Crisis Indicator Data'!#REF!="No Data",1,IF(#REF!&lt;&gt;"",1,0))</f>
        <v>#REF!</v>
      </c>
      <c r="AW121" s="213" t="e">
        <f>IF('Crisis Indicator Data'!#REF!="No Data",1,IF(#REF!&lt;&gt;"",1,0))</f>
        <v>#REF!</v>
      </c>
      <c r="AX121" s="213" t="e">
        <f>IF('Crisis Indicator Data'!#REF!="No Data",1,IF(#REF!&lt;&gt;"",1,0))</f>
        <v>#REF!</v>
      </c>
      <c r="AY121" s="213" t="e">
        <f>IF('Crisis Indicator Data'!#REF!="No Data",1,IF(#REF!&lt;&gt;"",1,0))</f>
        <v>#REF!</v>
      </c>
      <c r="AZ121" s="213" t="e">
        <f>IF('Crisis Indicator Data'!#REF!="No Data",1,IF(#REF!&lt;&gt;"",1,0))</f>
        <v>#REF!</v>
      </c>
      <c r="BA121" t="e">
        <f t="shared" si="6"/>
        <v>#REF!</v>
      </c>
      <c r="BB121" s="22" t="e">
        <f t="shared" si="7"/>
        <v>#REF!</v>
      </c>
    </row>
    <row r="122" spans="1:54" x14ac:dyDescent="0.35">
      <c r="A122" t="s">
        <v>8421</v>
      </c>
      <c r="B122" s="213" t="e">
        <f>IF('Crisis Indicator Data'!#REF!="No Data",1,IF(#REF!&lt;&gt;"",1,0))</f>
        <v>#REF!</v>
      </c>
      <c r="C122" s="213" t="e">
        <f>IF('Crisis Indicator Data'!#REF!="No Data",1,IF(#REF!&lt;&gt;"",1,0))</f>
        <v>#REF!</v>
      </c>
      <c r="D122" s="213" t="e">
        <f>IF('Crisis Indicator Data'!#REF!="No Data",1,IF(#REF!&lt;&gt;"",1,0))</f>
        <v>#REF!</v>
      </c>
      <c r="E122" s="213" t="e">
        <f>IF('Crisis Indicator Data'!#REF!="No Data",1,IF(#REF!&lt;&gt;"",1,0))</f>
        <v>#REF!</v>
      </c>
      <c r="F122" s="213" t="e">
        <f>IF('Crisis Indicator Data'!#REF!="No Data",1,IF(#REF!&lt;&gt;"",1,0))</f>
        <v>#REF!</v>
      </c>
      <c r="G122" s="213" t="e">
        <f>IF('Crisis Indicator Data'!#REF!="No Data",1,IF(#REF!&lt;&gt;"",1,0))</f>
        <v>#REF!</v>
      </c>
      <c r="H122" s="213" t="e">
        <f>IF('Crisis Indicator Data'!#REF!="No Data",1,IF(#REF!&lt;&gt;"",1,0))</f>
        <v>#REF!</v>
      </c>
      <c r="I122" s="213" t="e">
        <f>IF('Crisis Indicator Data'!#REF!="No Data",1,IF(#REF!&lt;&gt;"",1,0))</f>
        <v>#REF!</v>
      </c>
      <c r="J122" s="213" t="e">
        <f>IF('Crisis Indicator Data'!#REF!="No Data",1,IF(#REF!&lt;&gt;"",1,0))</f>
        <v>#REF!</v>
      </c>
      <c r="K122" s="213" t="e">
        <f>IF('Crisis Indicator Data'!#REF!="No Data",1,IF(#REF!&lt;&gt;"",1,0))</f>
        <v>#REF!</v>
      </c>
      <c r="L122" s="213" t="e">
        <f>IF('Crisis Indicator Data'!#REF!="No Data",1,IF(#REF!&lt;&gt;"",1,0))</f>
        <v>#REF!</v>
      </c>
      <c r="M122" s="213" t="e">
        <f>IF('Crisis Indicator Data'!#REF!="No Data",1,IF(#REF!&lt;&gt;"",1,0))</f>
        <v>#REF!</v>
      </c>
      <c r="N122" s="213" t="e">
        <f>IF('Crisis Indicator Data'!#REF!="No Data",1,IF(#REF!&lt;&gt;"",1,0))</f>
        <v>#REF!</v>
      </c>
      <c r="O122" s="213" t="e">
        <f>IF('Crisis Indicator Data'!#REF!="No Data",1,IF(#REF!&lt;&gt;"",1,0))</f>
        <v>#REF!</v>
      </c>
      <c r="P122" s="213" t="e">
        <f>IF('Crisis Indicator Data'!#REF!="No Data",1,IF(#REF!&lt;&gt;"",1,0))</f>
        <v>#REF!</v>
      </c>
      <c r="Q122" s="213" t="e">
        <f>IF('Crisis Indicator Data'!#REF!="No Data",1,IF(#REF!&lt;&gt;"",1,0))</f>
        <v>#REF!</v>
      </c>
      <c r="R122" s="213" t="e">
        <f>IF('Crisis Indicator Data'!#REF!="No Data",1,IF(#REF!&lt;&gt;"",1,0))</f>
        <v>#REF!</v>
      </c>
      <c r="S122" s="213" t="e">
        <f>IF('Crisis Indicator Data'!#REF!="No Data",1,IF(#REF!&lt;&gt;"",1,0))</f>
        <v>#REF!</v>
      </c>
      <c r="T122" s="213" t="e">
        <f>IF('Crisis Indicator Data'!#REF!="No Data",1,IF(#REF!&lt;&gt;"",1,0))</f>
        <v>#REF!</v>
      </c>
      <c r="U122" s="213" t="e">
        <f>IF('Crisis Indicator Data'!#REF!="No Data",1,IF(#REF!&lt;&gt;"",1,0))</f>
        <v>#REF!</v>
      </c>
      <c r="V122" s="213" t="e">
        <f>IF('Crisis Indicator Data'!#REF!="No Data",1,IF(#REF!&lt;&gt;"",1,0))</f>
        <v>#REF!</v>
      </c>
      <c r="W122" s="213" t="e">
        <f>IF('Crisis Indicator Data'!#REF!="No Data",1,IF(#REF!&lt;&gt;"",1,0))</f>
        <v>#REF!</v>
      </c>
      <c r="X122" s="213" t="e">
        <f>IF('Crisis Indicator Data'!#REF!="No Data",1,IF(#REF!&lt;&gt;"",1,0))</f>
        <v>#REF!</v>
      </c>
      <c r="Y122" s="213" t="e">
        <f>IF('Crisis Indicator Data'!#REF!="No Data",1,IF(#REF!&lt;&gt;"",1,0))</f>
        <v>#REF!</v>
      </c>
      <c r="Z122" s="213" t="e">
        <f>IF('Crisis Indicator Data'!#REF!="No Data",1,IF(#REF!&lt;&gt;"",1,0))</f>
        <v>#REF!</v>
      </c>
      <c r="AA122" s="213" t="e">
        <f>IF('Crisis Indicator Data'!#REF!="No Data",1,IF(#REF!&lt;&gt;"",1,0))</f>
        <v>#REF!</v>
      </c>
      <c r="AB122" s="213" t="e">
        <f>IF('Crisis Indicator Data'!#REF!="No Data",1,IF(#REF!&lt;&gt;"",1,0))</f>
        <v>#REF!</v>
      </c>
      <c r="AC122" s="213" t="e">
        <f>IF('Crisis Indicator Data'!#REF!="No Data",1,IF(#REF!&lt;&gt;"",1,0))</f>
        <v>#REF!</v>
      </c>
      <c r="AD122" s="213" t="e">
        <f>IF('Crisis Indicator Data'!#REF!="No Data",1,IF(#REF!&lt;&gt;"",1,0))</f>
        <v>#REF!</v>
      </c>
      <c r="AE122" s="213" t="e">
        <f>IF('Crisis Indicator Data'!#REF!="No Data",1,IF(#REF!&lt;&gt;"",1,0))</f>
        <v>#REF!</v>
      </c>
      <c r="AF122" s="213" t="e">
        <f>IF('Crisis Indicator Data'!#REF!="No Data",1,IF(#REF!&lt;&gt;"",1,0))</f>
        <v>#REF!</v>
      </c>
      <c r="AG122" s="213" t="e">
        <f>IF('Crisis Indicator Data'!#REF!="No Data",1,IF(#REF!&lt;&gt;"",1,0))</f>
        <v>#REF!</v>
      </c>
      <c r="AH122" s="213" t="e">
        <f>IF('Crisis Indicator Data'!#REF!="No Data",1,IF(#REF!&lt;&gt;"",1,0))</f>
        <v>#REF!</v>
      </c>
      <c r="AI122" s="213" t="e">
        <f>IF('Crisis Indicator Data'!#REF!="No Data",1,IF(#REF!&lt;&gt;"",1,0))</f>
        <v>#REF!</v>
      </c>
      <c r="AJ122" s="213" t="e">
        <f>IF('Crisis Indicator Data'!#REF!="No Data",1,IF(#REF!&lt;&gt;"",1,0))</f>
        <v>#REF!</v>
      </c>
      <c r="AK122" s="213" t="e">
        <f>IF('Crisis Indicator Data'!#REF!="No Data",1,IF(#REF!&lt;&gt;"",1,0))</f>
        <v>#REF!</v>
      </c>
      <c r="AL122" s="213" t="e">
        <f>IF('Crisis Indicator Data'!#REF!="No Data",1,IF(#REF!&lt;&gt;"",1,0))</f>
        <v>#REF!</v>
      </c>
      <c r="AM122" s="213" t="e">
        <f>IF('Crisis Indicator Data'!#REF!="No Data",1,IF(#REF!&lt;&gt;"",1,0))</f>
        <v>#REF!</v>
      </c>
      <c r="AN122" s="213" t="e">
        <f>IF('Crisis Indicator Data'!#REF!="No Data",1,IF(#REF!&lt;&gt;"",1,0))</f>
        <v>#REF!</v>
      </c>
      <c r="AO122" s="213" t="e">
        <f>IF('Crisis Indicator Data'!#REF!="No Data",1,IF(#REF!&lt;&gt;"",1,0))</f>
        <v>#REF!</v>
      </c>
      <c r="AP122" s="213" t="e">
        <f>IF('Crisis Indicator Data'!#REF!="No Data",1,IF(#REF!&lt;&gt;"",1,0))</f>
        <v>#REF!</v>
      </c>
      <c r="AQ122" s="213" t="e">
        <f>IF('Crisis Indicator Data'!#REF!="No Data",1,IF(#REF!&lt;&gt;"",1,0))</f>
        <v>#REF!</v>
      </c>
      <c r="AR122" s="213" t="e">
        <f>IF('Crisis Indicator Data'!#REF!="No Data",1,IF(#REF!&lt;&gt;"",1,0))</f>
        <v>#REF!</v>
      </c>
      <c r="AS122" s="213" t="e">
        <f>IF('Crisis Indicator Data'!#REF!="No Data",1,IF(#REF!&lt;&gt;"",1,0))</f>
        <v>#REF!</v>
      </c>
      <c r="AT122" s="213" t="e">
        <f>IF('Crisis Indicator Data'!#REF!="No Data",1,IF(#REF!&lt;&gt;"",1,0))</f>
        <v>#REF!</v>
      </c>
      <c r="AU122" s="213" t="e">
        <f>IF('Crisis Indicator Data'!#REF!="No Data",1,IF(#REF!&lt;&gt;"",1,0))</f>
        <v>#REF!</v>
      </c>
      <c r="AV122" s="213" t="e">
        <f>IF('Crisis Indicator Data'!#REF!="No Data",1,IF(#REF!&lt;&gt;"",1,0))</f>
        <v>#REF!</v>
      </c>
      <c r="AW122" s="213" t="e">
        <f>IF('Crisis Indicator Data'!#REF!="No Data",1,IF(#REF!&lt;&gt;"",1,0))</f>
        <v>#REF!</v>
      </c>
      <c r="AX122" s="213" t="e">
        <f>IF('Crisis Indicator Data'!#REF!="No Data",1,IF(#REF!&lt;&gt;"",1,0))</f>
        <v>#REF!</v>
      </c>
      <c r="AY122" s="213" t="e">
        <f>IF('Crisis Indicator Data'!#REF!="No Data",1,IF(#REF!&lt;&gt;"",1,0))</f>
        <v>#REF!</v>
      </c>
      <c r="AZ122" s="213" t="e">
        <f>IF('Crisis Indicator Data'!#REF!="No Data",1,IF(#REF!&lt;&gt;"",1,0))</f>
        <v>#REF!</v>
      </c>
      <c r="BA122" t="e">
        <f t="shared" si="6"/>
        <v>#REF!</v>
      </c>
      <c r="BB122" s="22" t="e">
        <f t="shared" si="7"/>
        <v>#REF!</v>
      </c>
    </row>
    <row r="123" spans="1:54" x14ac:dyDescent="0.35">
      <c r="A123" t="s">
        <v>8429</v>
      </c>
      <c r="B123" s="213" t="e">
        <f>IF('Crisis Indicator Data'!#REF!="No Data",1,IF(#REF!&lt;&gt;"",1,0))</f>
        <v>#REF!</v>
      </c>
      <c r="C123" s="213" t="e">
        <f>IF('Crisis Indicator Data'!#REF!="No Data",1,IF(#REF!&lt;&gt;"",1,0))</f>
        <v>#REF!</v>
      </c>
      <c r="D123" s="213" t="e">
        <f>IF('Crisis Indicator Data'!#REF!="No Data",1,IF(#REF!&lt;&gt;"",1,0))</f>
        <v>#REF!</v>
      </c>
      <c r="E123" s="213" t="e">
        <f>IF('Crisis Indicator Data'!#REF!="No Data",1,IF(#REF!&lt;&gt;"",1,0))</f>
        <v>#REF!</v>
      </c>
      <c r="F123" s="213" t="e">
        <f>IF('Crisis Indicator Data'!#REF!="No Data",1,IF(#REF!&lt;&gt;"",1,0))</f>
        <v>#REF!</v>
      </c>
      <c r="G123" s="213" t="e">
        <f>IF('Crisis Indicator Data'!#REF!="No Data",1,IF(#REF!&lt;&gt;"",1,0))</f>
        <v>#REF!</v>
      </c>
      <c r="H123" s="213" t="e">
        <f>IF('Crisis Indicator Data'!#REF!="No Data",1,IF(#REF!&lt;&gt;"",1,0))</f>
        <v>#REF!</v>
      </c>
      <c r="I123" s="213" t="e">
        <f>IF('Crisis Indicator Data'!#REF!="No Data",1,IF(#REF!&lt;&gt;"",1,0))</f>
        <v>#REF!</v>
      </c>
      <c r="J123" s="213" t="e">
        <f>IF('Crisis Indicator Data'!#REF!="No Data",1,IF(#REF!&lt;&gt;"",1,0))</f>
        <v>#REF!</v>
      </c>
      <c r="K123" s="213" t="e">
        <f>IF('Crisis Indicator Data'!#REF!="No Data",1,IF(#REF!&lt;&gt;"",1,0))</f>
        <v>#REF!</v>
      </c>
      <c r="L123" s="213" t="e">
        <f>IF('Crisis Indicator Data'!#REF!="No Data",1,IF(#REF!&lt;&gt;"",1,0))</f>
        <v>#REF!</v>
      </c>
      <c r="M123" s="213" t="e">
        <f>IF('Crisis Indicator Data'!#REF!="No Data",1,IF(#REF!&lt;&gt;"",1,0))</f>
        <v>#REF!</v>
      </c>
      <c r="N123" s="213" t="e">
        <f>IF('Crisis Indicator Data'!#REF!="No Data",1,IF(#REF!&lt;&gt;"",1,0))</f>
        <v>#REF!</v>
      </c>
      <c r="O123" s="213" t="e">
        <f>IF('Crisis Indicator Data'!#REF!="No Data",1,IF(#REF!&lt;&gt;"",1,0))</f>
        <v>#REF!</v>
      </c>
      <c r="P123" s="213" t="e">
        <f>IF('Crisis Indicator Data'!#REF!="No Data",1,IF(#REF!&lt;&gt;"",1,0))</f>
        <v>#REF!</v>
      </c>
      <c r="Q123" s="213" t="e">
        <f>IF('Crisis Indicator Data'!#REF!="No Data",1,IF(#REF!&lt;&gt;"",1,0))</f>
        <v>#REF!</v>
      </c>
      <c r="R123" s="213" t="e">
        <f>IF('Crisis Indicator Data'!#REF!="No Data",1,IF(#REF!&lt;&gt;"",1,0))</f>
        <v>#REF!</v>
      </c>
      <c r="S123" s="213" t="e">
        <f>IF('Crisis Indicator Data'!#REF!="No Data",1,IF(#REF!&lt;&gt;"",1,0))</f>
        <v>#REF!</v>
      </c>
      <c r="T123" s="213" t="e">
        <f>IF('Crisis Indicator Data'!#REF!="No Data",1,IF(#REF!&lt;&gt;"",1,0))</f>
        <v>#REF!</v>
      </c>
      <c r="U123" s="213" t="e">
        <f>IF('Crisis Indicator Data'!#REF!="No Data",1,IF(#REF!&lt;&gt;"",1,0))</f>
        <v>#REF!</v>
      </c>
      <c r="V123" s="213" t="e">
        <f>IF('Crisis Indicator Data'!#REF!="No Data",1,IF(#REF!&lt;&gt;"",1,0))</f>
        <v>#REF!</v>
      </c>
      <c r="W123" s="213" t="e">
        <f>IF('Crisis Indicator Data'!#REF!="No Data",1,IF(#REF!&lt;&gt;"",1,0))</f>
        <v>#REF!</v>
      </c>
      <c r="X123" s="213" t="e">
        <f>IF('Crisis Indicator Data'!#REF!="No Data",1,IF(#REF!&lt;&gt;"",1,0))</f>
        <v>#REF!</v>
      </c>
      <c r="Y123" s="213" t="e">
        <f>IF('Crisis Indicator Data'!#REF!="No Data",1,IF(#REF!&lt;&gt;"",1,0))</f>
        <v>#REF!</v>
      </c>
      <c r="Z123" s="213" t="e">
        <f>IF('Crisis Indicator Data'!#REF!="No Data",1,IF(#REF!&lt;&gt;"",1,0))</f>
        <v>#REF!</v>
      </c>
      <c r="AA123" s="213" t="e">
        <f>IF('Crisis Indicator Data'!#REF!="No Data",1,IF(#REF!&lt;&gt;"",1,0))</f>
        <v>#REF!</v>
      </c>
      <c r="AB123" s="213" t="e">
        <f>IF('Crisis Indicator Data'!#REF!="No Data",1,IF(#REF!&lt;&gt;"",1,0))</f>
        <v>#REF!</v>
      </c>
      <c r="AC123" s="213" t="e">
        <f>IF('Crisis Indicator Data'!#REF!="No Data",1,IF(#REF!&lt;&gt;"",1,0))</f>
        <v>#REF!</v>
      </c>
      <c r="AD123" s="213" t="e">
        <f>IF('Crisis Indicator Data'!#REF!="No Data",1,IF(#REF!&lt;&gt;"",1,0))</f>
        <v>#REF!</v>
      </c>
      <c r="AE123" s="213" t="e">
        <f>IF('Crisis Indicator Data'!#REF!="No Data",1,IF(#REF!&lt;&gt;"",1,0))</f>
        <v>#REF!</v>
      </c>
      <c r="AF123" s="213" t="e">
        <f>IF('Crisis Indicator Data'!#REF!="No Data",1,IF(#REF!&lt;&gt;"",1,0))</f>
        <v>#REF!</v>
      </c>
      <c r="AG123" s="213" t="e">
        <f>IF('Crisis Indicator Data'!#REF!="No Data",1,IF(#REF!&lt;&gt;"",1,0))</f>
        <v>#REF!</v>
      </c>
      <c r="AH123" s="213" t="e">
        <f>IF('Crisis Indicator Data'!#REF!="No Data",1,IF(#REF!&lt;&gt;"",1,0))</f>
        <v>#REF!</v>
      </c>
      <c r="AI123" s="213" t="e">
        <f>IF('Crisis Indicator Data'!#REF!="No Data",1,IF(#REF!&lt;&gt;"",1,0))</f>
        <v>#REF!</v>
      </c>
      <c r="AJ123" s="213" t="e">
        <f>IF('Crisis Indicator Data'!#REF!="No Data",1,IF(#REF!&lt;&gt;"",1,0))</f>
        <v>#REF!</v>
      </c>
      <c r="AK123" s="213" t="e">
        <f>IF('Crisis Indicator Data'!#REF!="No Data",1,IF(#REF!&lt;&gt;"",1,0))</f>
        <v>#REF!</v>
      </c>
      <c r="AL123" s="213" t="e">
        <f>IF('Crisis Indicator Data'!#REF!="No Data",1,IF(#REF!&lt;&gt;"",1,0))</f>
        <v>#REF!</v>
      </c>
      <c r="AM123" s="213" t="e">
        <f>IF('Crisis Indicator Data'!#REF!="No Data",1,IF(#REF!&lt;&gt;"",1,0))</f>
        <v>#REF!</v>
      </c>
      <c r="AN123" s="213" t="e">
        <f>IF('Crisis Indicator Data'!#REF!="No Data",1,IF(#REF!&lt;&gt;"",1,0))</f>
        <v>#REF!</v>
      </c>
      <c r="AO123" s="213" t="e">
        <f>IF('Crisis Indicator Data'!#REF!="No Data",1,IF(#REF!&lt;&gt;"",1,0))</f>
        <v>#REF!</v>
      </c>
      <c r="AP123" s="213" t="e">
        <f>IF('Crisis Indicator Data'!#REF!="No Data",1,IF(#REF!&lt;&gt;"",1,0))</f>
        <v>#REF!</v>
      </c>
      <c r="AQ123" s="213" t="e">
        <f>IF('Crisis Indicator Data'!#REF!="No Data",1,IF(#REF!&lt;&gt;"",1,0))</f>
        <v>#REF!</v>
      </c>
      <c r="AR123" s="213" t="e">
        <f>IF('Crisis Indicator Data'!#REF!="No Data",1,IF(#REF!&lt;&gt;"",1,0))</f>
        <v>#REF!</v>
      </c>
      <c r="AS123" s="213" t="e">
        <f>IF('Crisis Indicator Data'!#REF!="No Data",1,IF(#REF!&lt;&gt;"",1,0))</f>
        <v>#REF!</v>
      </c>
      <c r="AT123" s="213" t="e">
        <f>IF('Crisis Indicator Data'!#REF!="No Data",1,IF(#REF!&lt;&gt;"",1,0))</f>
        <v>#REF!</v>
      </c>
      <c r="AU123" s="213" t="e">
        <f>IF('Crisis Indicator Data'!#REF!="No Data",1,IF(#REF!&lt;&gt;"",1,0))</f>
        <v>#REF!</v>
      </c>
      <c r="AV123" s="213" t="e">
        <f>IF('Crisis Indicator Data'!#REF!="No Data",1,IF(#REF!&lt;&gt;"",1,0))</f>
        <v>#REF!</v>
      </c>
      <c r="AW123" s="213" t="e">
        <f>IF('Crisis Indicator Data'!#REF!="No Data",1,IF(#REF!&lt;&gt;"",1,0))</f>
        <v>#REF!</v>
      </c>
      <c r="AX123" s="213" t="e">
        <f>IF('Crisis Indicator Data'!#REF!="No Data",1,IF(#REF!&lt;&gt;"",1,0))</f>
        <v>#REF!</v>
      </c>
      <c r="AY123" s="213" t="e">
        <f>IF('Crisis Indicator Data'!#REF!="No Data",1,IF(#REF!&lt;&gt;"",1,0))</f>
        <v>#REF!</v>
      </c>
      <c r="AZ123" s="213" t="e">
        <f>IF('Crisis Indicator Data'!#REF!="No Data",1,IF(#REF!&lt;&gt;"",1,0))</f>
        <v>#REF!</v>
      </c>
      <c r="BA123" t="e">
        <f t="shared" si="6"/>
        <v>#REF!</v>
      </c>
      <c r="BB123" s="22" t="e">
        <f t="shared" si="7"/>
        <v>#REF!</v>
      </c>
    </row>
    <row r="124" spans="1:54" x14ac:dyDescent="0.35">
      <c r="A124" t="s">
        <v>8419</v>
      </c>
      <c r="B124" s="213" t="e">
        <f>IF('Crisis Indicator Data'!#REF!="No Data",1,IF(#REF!&lt;&gt;"",1,0))</f>
        <v>#REF!</v>
      </c>
      <c r="C124" s="213" t="e">
        <f>IF('Crisis Indicator Data'!#REF!="No Data",1,IF(#REF!&lt;&gt;"",1,0))</f>
        <v>#REF!</v>
      </c>
      <c r="D124" s="213" t="e">
        <f>IF('Crisis Indicator Data'!#REF!="No Data",1,IF(#REF!&lt;&gt;"",1,0))</f>
        <v>#REF!</v>
      </c>
      <c r="E124" s="213" t="e">
        <f>IF('Crisis Indicator Data'!#REF!="No Data",1,IF(#REF!&lt;&gt;"",1,0))</f>
        <v>#REF!</v>
      </c>
      <c r="F124" s="213" t="e">
        <f>IF('Crisis Indicator Data'!#REF!="No Data",1,IF(#REF!&lt;&gt;"",1,0))</f>
        <v>#REF!</v>
      </c>
      <c r="G124" s="213" t="e">
        <f>IF('Crisis Indicator Data'!#REF!="No Data",1,IF(#REF!&lt;&gt;"",1,0))</f>
        <v>#REF!</v>
      </c>
      <c r="H124" s="213" t="e">
        <f>IF('Crisis Indicator Data'!#REF!="No Data",1,IF(#REF!&lt;&gt;"",1,0))</f>
        <v>#REF!</v>
      </c>
      <c r="I124" s="213" t="e">
        <f>IF('Crisis Indicator Data'!#REF!="No Data",1,IF(#REF!&lt;&gt;"",1,0))</f>
        <v>#REF!</v>
      </c>
      <c r="J124" s="213" t="e">
        <f>IF('Crisis Indicator Data'!#REF!="No Data",1,IF(#REF!&lt;&gt;"",1,0))</f>
        <v>#REF!</v>
      </c>
      <c r="K124" s="213" t="e">
        <f>IF('Crisis Indicator Data'!#REF!="No Data",1,IF(#REF!&lt;&gt;"",1,0))</f>
        <v>#REF!</v>
      </c>
      <c r="L124" s="213" t="e">
        <f>IF('Crisis Indicator Data'!#REF!="No Data",1,IF(#REF!&lt;&gt;"",1,0))</f>
        <v>#REF!</v>
      </c>
      <c r="M124" s="213" t="e">
        <f>IF('Crisis Indicator Data'!#REF!="No Data",1,IF(#REF!&lt;&gt;"",1,0))</f>
        <v>#REF!</v>
      </c>
      <c r="N124" s="213" t="e">
        <f>IF('Crisis Indicator Data'!#REF!="No Data",1,IF(#REF!&lt;&gt;"",1,0))</f>
        <v>#REF!</v>
      </c>
      <c r="O124" s="213" t="e">
        <f>IF('Crisis Indicator Data'!#REF!="No Data",1,IF(#REF!&lt;&gt;"",1,0))</f>
        <v>#REF!</v>
      </c>
      <c r="P124" s="213" t="e">
        <f>IF('Crisis Indicator Data'!#REF!="No Data",1,IF(#REF!&lt;&gt;"",1,0))</f>
        <v>#REF!</v>
      </c>
      <c r="Q124" s="213" t="e">
        <f>IF('Crisis Indicator Data'!#REF!="No Data",1,IF(#REF!&lt;&gt;"",1,0))</f>
        <v>#REF!</v>
      </c>
      <c r="R124" s="213" t="e">
        <f>IF('Crisis Indicator Data'!#REF!="No Data",1,IF(#REF!&lt;&gt;"",1,0))</f>
        <v>#REF!</v>
      </c>
      <c r="S124" s="213" t="e">
        <f>IF('Crisis Indicator Data'!#REF!="No Data",1,IF(#REF!&lt;&gt;"",1,0))</f>
        <v>#REF!</v>
      </c>
      <c r="T124" s="213" t="e">
        <f>IF('Crisis Indicator Data'!#REF!="No Data",1,IF(#REF!&lt;&gt;"",1,0))</f>
        <v>#REF!</v>
      </c>
      <c r="U124" s="213" t="e">
        <f>IF('Crisis Indicator Data'!#REF!="No Data",1,IF(#REF!&lt;&gt;"",1,0))</f>
        <v>#REF!</v>
      </c>
      <c r="V124" s="213" t="e">
        <f>IF('Crisis Indicator Data'!#REF!="No Data",1,IF(#REF!&lt;&gt;"",1,0))</f>
        <v>#REF!</v>
      </c>
      <c r="W124" s="213" t="e">
        <f>IF('Crisis Indicator Data'!#REF!="No Data",1,IF(#REF!&lt;&gt;"",1,0))</f>
        <v>#REF!</v>
      </c>
      <c r="X124" s="213" t="e">
        <f>IF('Crisis Indicator Data'!#REF!="No Data",1,IF(#REF!&lt;&gt;"",1,0))</f>
        <v>#REF!</v>
      </c>
      <c r="Y124" s="213" t="e">
        <f>IF('Crisis Indicator Data'!#REF!="No Data",1,IF(#REF!&lt;&gt;"",1,0))</f>
        <v>#REF!</v>
      </c>
      <c r="Z124" s="213" t="e">
        <f>IF('Crisis Indicator Data'!#REF!="No Data",1,IF(#REF!&lt;&gt;"",1,0))</f>
        <v>#REF!</v>
      </c>
      <c r="AA124" s="213" t="e">
        <f>IF('Crisis Indicator Data'!#REF!="No Data",1,IF(#REF!&lt;&gt;"",1,0))</f>
        <v>#REF!</v>
      </c>
      <c r="AB124" s="213" t="e">
        <f>IF('Crisis Indicator Data'!#REF!="No Data",1,IF(#REF!&lt;&gt;"",1,0))</f>
        <v>#REF!</v>
      </c>
      <c r="AC124" s="213" t="e">
        <f>IF('Crisis Indicator Data'!#REF!="No Data",1,IF(#REF!&lt;&gt;"",1,0))</f>
        <v>#REF!</v>
      </c>
      <c r="AD124" s="213" t="e">
        <f>IF('Crisis Indicator Data'!#REF!="No Data",1,IF(#REF!&lt;&gt;"",1,0))</f>
        <v>#REF!</v>
      </c>
      <c r="AE124" s="213" t="e">
        <f>IF('Crisis Indicator Data'!#REF!="No Data",1,IF(#REF!&lt;&gt;"",1,0))</f>
        <v>#REF!</v>
      </c>
      <c r="AF124" s="213" t="e">
        <f>IF('Crisis Indicator Data'!#REF!="No Data",1,IF(#REF!&lt;&gt;"",1,0))</f>
        <v>#REF!</v>
      </c>
      <c r="AG124" s="213" t="e">
        <f>IF('Crisis Indicator Data'!#REF!="No Data",1,IF(#REF!&lt;&gt;"",1,0))</f>
        <v>#REF!</v>
      </c>
      <c r="AH124" s="213" t="e">
        <f>IF('Crisis Indicator Data'!#REF!="No Data",1,IF(#REF!&lt;&gt;"",1,0))</f>
        <v>#REF!</v>
      </c>
      <c r="AI124" s="213" t="e">
        <f>IF('Crisis Indicator Data'!#REF!="No Data",1,IF(#REF!&lt;&gt;"",1,0))</f>
        <v>#REF!</v>
      </c>
      <c r="AJ124" s="213" t="e">
        <f>IF('Crisis Indicator Data'!#REF!="No Data",1,IF(#REF!&lt;&gt;"",1,0))</f>
        <v>#REF!</v>
      </c>
      <c r="AK124" s="213" t="e">
        <f>IF('Crisis Indicator Data'!#REF!="No Data",1,IF(#REF!&lt;&gt;"",1,0))</f>
        <v>#REF!</v>
      </c>
      <c r="AL124" s="213" t="e">
        <f>IF('Crisis Indicator Data'!#REF!="No Data",1,IF(#REF!&lt;&gt;"",1,0))</f>
        <v>#REF!</v>
      </c>
      <c r="AM124" s="213" t="e">
        <f>IF('Crisis Indicator Data'!#REF!="No Data",1,IF(#REF!&lt;&gt;"",1,0))</f>
        <v>#REF!</v>
      </c>
      <c r="AN124" s="213" t="e">
        <f>IF('Crisis Indicator Data'!#REF!="No Data",1,IF(#REF!&lt;&gt;"",1,0))</f>
        <v>#REF!</v>
      </c>
      <c r="AO124" s="213" t="e">
        <f>IF('Crisis Indicator Data'!#REF!="No Data",1,IF(#REF!&lt;&gt;"",1,0))</f>
        <v>#REF!</v>
      </c>
      <c r="AP124" s="213" t="e">
        <f>IF('Crisis Indicator Data'!#REF!="No Data",1,IF(#REF!&lt;&gt;"",1,0))</f>
        <v>#REF!</v>
      </c>
      <c r="AQ124" s="213" t="e">
        <f>IF('Crisis Indicator Data'!#REF!="No Data",1,IF(#REF!&lt;&gt;"",1,0))</f>
        <v>#REF!</v>
      </c>
      <c r="AR124" s="213" t="e">
        <f>IF('Crisis Indicator Data'!#REF!="No Data",1,IF(#REF!&lt;&gt;"",1,0))</f>
        <v>#REF!</v>
      </c>
      <c r="AS124" s="213" t="e">
        <f>IF('Crisis Indicator Data'!#REF!="No Data",1,IF(#REF!&lt;&gt;"",1,0))</f>
        <v>#REF!</v>
      </c>
      <c r="AT124" s="213" t="e">
        <f>IF('Crisis Indicator Data'!#REF!="No Data",1,IF(#REF!&lt;&gt;"",1,0))</f>
        <v>#REF!</v>
      </c>
      <c r="AU124" s="213" t="e">
        <f>IF('Crisis Indicator Data'!#REF!="No Data",1,IF(#REF!&lt;&gt;"",1,0))</f>
        <v>#REF!</v>
      </c>
      <c r="AV124" s="213" t="e">
        <f>IF('Crisis Indicator Data'!#REF!="No Data",1,IF(#REF!&lt;&gt;"",1,0))</f>
        <v>#REF!</v>
      </c>
      <c r="AW124" s="213" t="e">
        <f>IF('Crisis Indicator Data'!#REF!="No Data",1,IF(#REF!&lt;&gt;"",1,0))</f>
        <v>#REF!</v>
      </c>
      <c r="AX124" s="213" t="e">
        <f>IF('Crisis Indicator Data'!#REF!="No Data",1,IF(#REF!&lt;&gt;"",1,0))</f>
        <v>#REF!</v>
      </c>
      <c r="AY124" s="213" t="e">
        <f>IF('Crisis Indicator Data'!#REF!="No Data",1,IF(#REF!&lt;&gt;"",1,0))</f>
        <v>#REF!</v>
      </c>
      <c r="AZ124" s="213" t="e">
        <f>IF('Crisis Indicator Data'!#REF!="No Data",1,IF(#REF!&lt;&gt;"",1,0))</f>
        <v>#REF!</v>
      </c>
      <c r="BA124" t="e">
        <f t="shared" si="6"/>
        <v>#REF!</v>
      </c>
      <c r="BB124" s="22" t="e">
        <f t="shared" si="7"/>
        <v>#REF!</v>
      </c>
    </row>
    <row r="125" spans="1:54" x14ac:dyDescent="0.35">
      <c r="A125" t="s">
        <v>8417</v>
      </c>
      <c r="B125" s="213" t="e">
        <f>IF('Crisis Indicator Data'!#REF!="No Data",1,IF(#REF!&lt;&gt;"",1,0))</f>
        <v>#REF!</v>
      </c>
      <c r="C125" s="213" t="e">
        <f>IF('Crisis Indicator Data'!#REF!="No Data",1,IF(#REF!&lt;&gt;"",1,0))</f>
        <v>#REF!</v>
      </c>
      <c r="D125" s="213" t="e">
        <f>IF('Crisis Indicator Data'!#REF!="No Data",1,IF(#REF!&lt;&gt;"",1,0))</f>
        <v>#REF!</v>
      </c>
      <c r="E125" s="213" t="e">
        <f>IF('Crisis Indicator Data'!#REF!="No Data",1,IF(#REF!&lt;&gt;"",1,0))</f>
        <v>#REF!</v>
      </c>
      <c r="F125" s="213" t="e">
        <f>IF('Crisis Indicator Data'!#REF!="No Data",1,IF(#REF!&lt;&gt;"",1,0))</f>
        <v>#REF!</v>
      </c>
      <c r="G125" s="213" t="e">
        <f>IF('Crisis Indicator Data'!#REF!="No Data",1,IF(#REF!&lt;&gt;"",1,0))</f>
        <v>#REF!</v>
      </c>
      <c r="H125" s="213" t="e">
        <f>IF('Crisis Indicator Data'!#REF!="No Data",1,IF(#REF!&lt;&gt;"",1,0))</f>
        <v>#REF!</v>
      </c>
      <c r="I125" s="213" t="e">
        <f>IF('Crisis Indicator Data'!#REF!="No Data",1,IF(#REF!&lt;&gt;"",1,0))</f>
        <v>#REF!</v>
      </c>
      <c r="J125" s="213" t="e">
        <f>IF('Crisis Indicator Data'!#REF!="No Data",1,IF(#REF!&lt;&gt;"",1,0))</f>
        <v>#REF!</v>
      </c>
      <c r="K125" s="213" t="e">
        <f>IF('Crisis Indicator Data'!#REF!="No Data",1,IF(#REF!&lt;&gt;"",1,0))</f>
        <v>#REF!</v>
      </c>
      <c r="L125" s="213" t="e">
        <f>IF('Crisis Indicator Data'!#REF!="No Data",1,IF(#REF!&lt;&gt;"",1,0))</f>
        <v>#REF!</v>
      </c>
      <c r="M125" s="213" t="e">
        <f>IF('Crisis Indicator Data'!#REF!="No Data",1,IF(#REF!&lt;&gt;"",1,0))</f>
        <v>#REF!</v>
      </c>
      <c r="N125" s="213" t="e">
        <f>IF('Crisis Indicator Data'!#REF!="No Data",1,IF(#REF!&lt;&gt;"",1,0))</f>
        <v>#REF!</v>
      </c>
      <c r="O125" s="213" t="e">
        <f>IF('Crisis Indicator Data'!#REF!="No Data",1,IF(#REF!&lt;&gt;"",1,0))</f>
        <v>#REF!</v>
      </c>
      <c r="P125" s="213" t="e">
        <f>IF('Crisis Indicator Data'!#REF!="No Data",1,IF(#REF!&lt;&gt;"",1,0))</f>
        <v>#REF!</v>
      </c>
      <c r="Q125" s="213" t="e">
        <f>IF('Crisis Indicator Data'!#REF!="No Data",1,IF(#REF!&lt;&gt;"",1,0))</f>
        <v>#REF!</v>
      </c>
      <c r="R125" s="213" t="e">
        <f>IF('Crisis Indicator Data'!#REF!="No Data",1,IF(#REF!&lt;&gt;"",1,0))</f>
        <v>#REF!</v>
      </c>
      <c r="S125" s="213" t="e">
        <f>IF('Crisis Indicator Data'!#REF!="No Data",1,IF(#REF!&lt;&gt;"",1,0))</f>
        <v>#REF!</v>
      </c>
      <c r="T125" s="213" t="e">
        <f>IF('Crisis Indicator Data'!#REF!="No Data",1,IF(#REF!&lt;&gt;"",1,0))</f>
        <v>#REF!</v>
      </c>
      <c r="U125" s="213" t="e">
        <f>IF('Crisis Indicator Data'!#REF!="No Data",1,IF(#REF!&lt;&gt;"",1,0))</f>
        <v>#REF!</v>
      </c>
      <c r="V125" s="213" t="e">
        <f>IF('Crisis Indicator Data'!#REF!="No Data",1,IF(#REF!&lt;&gt;"",1,0))</f>
        <v>#REF!</v>
      </c>
      <c r="W125" s="213" t="e">
        <f>IF('Crisis Indicator Data'!#REF!="No Data",1,IF(#REF!&lt;&gt;"",1,0))</f>
        <v>#REF!</v>
      </c>
      <c r="X125" s="213" t="e">
        <f>IF('Crisis Indicator Data'!#REF!="No Data",1,IF(#REF!&lt;&gt;"",1,0))</f>
        <v>#REF!</v>
      </c>
      <c r="Y125" s="213" t="e">
        <f>IF('Crisis Indicator Data'!#REF!="No Data",1,IF(#REF!&lt;&gt;"",1,0))</f>
        <v>#REF!</v>
      </c>
      <c r="Z125" s="213" t="e">
        <f>IF('Crisis Indicator Data'!#REF!="No Data",1,IF(#REF!&lt;&gt;"",1,0))</f>
        <v>#REF!</v>
      </c>
      <c r="AA125" s="213" t="e">
        <f>IF('Crisis Indicator Data'!#REF!="No Data",1,IF(#REF!&lt;&gt;"",1,0))</f>
        <v>#REF!</v>
      </c>
      <c r="AB125" s="213" t="e">
        <f>IF('Crisis Indicator Data'!#REF!="No Data",1,IF(#REF!&lt;&gt;"",1,0))</f>
        <v>#REF!</v>
      </c>
      <c r="AC125" s="213" t="e">
        <f>IF('Crisis Indicator Data'!#REF!="No Data",1,IF(#REF!&lt;&gt;"",1,0))</f>
        <v>#REF!</v>
      </c>
      <c r="AD125" s="213" t="e">
        <f>IF('Crisis Indicator Data'!#REF!="No Data",1,IF(#REF!&lt;&gt;"",1,0))</f>
        <v>#REF!</v>
      </c>
      <c r="AE125" s="213" t="e">
        <f>IF('Crisis Indicator Data'!#REF!="No Data",1,IF(#REF!&lt;&gt;"",1,0))</f>
        <v>#REF!</v>
      </c>
      <c r="AF125" s="213" t="e">
        <f>IF('Crisis Indicator Data'!#REF!="No Data",1,IF(#REF!&lt;&gt;"",1,0))</f>
        <v>#REF!</v>
      </c>
      <c r="AG125" s="213" t="e">
        <f>IF('Crisis Indicator Data'!#REF!="No Data",1,IF(#REF!&lt;&gt;"",1,0))</f>
        <v>#REF!</v>
      </c>
      <c r="AH125" s="213" t="e">
        <f>IF('Crisis Indicator Data'!#REF!="No Data",1,IF(#REF!&lt;&gt;"",1,0))</f>
        <v>#REF!</v>
      </c>
      <c r="AI125" s="213" t="e">
        <f>IF('Crisis Indicator Data'!#REF!="No Data",1,IF(#REF!&lt;&gt;"",1,0))</f>
        <v>#REF!</v>
      </c>
      <c r="AJ125" s="213" t="e">
        <f>IF('Crisis Indicator Data'!#REF!="No Data",1,IF(#REF!&lt;&gt;"",1,0))</f>
        <v>#REF!</v>
      </c>
      <c r="AK125" s="213" t="e">
        <f>IF('Crisis Indicator Data'!#REF!="No Data",1,IF(#REF!&lt;&gt;"",1,0))</f>
        <v>#REF!</v>
      </c>
      <c r="AL125" s="213" t="e">
        <f>IF('Crisis Indicator Data'!#REF!="No Data",1,IF(#REF!&lt;&gt;"",1,0))</f>
        <v>#REF!</v>
      </c>
      <c r="AM125" s="213" t="e">
        <f>IF('Crisis Indicator Data'!#REF!="No Data",1,IF(#REF!&lt;&gt;"",1,0))</f>
        <v>#REF!</v>
      </c>
      <c r="AN125" s="213" t="e">
        <f>IF('Crisis Indicator Data'!#REF!="No Data",1,IF(#REF!&lt;&gt;"",1,0))</f>
        <v>#REF!</v>
      </c>
      <c r="AO125" s="213" t="e">
        <f>IF('Crisis Indicator Data'!#REF!="No Data",1,IF(#REF!&lt;&gt;"",1,0))</f>
        <v>#REF!</v>
      </c>
      <c r="AP125" s="213" t="e">
        <f>IF('Crisis Indicator Data'!#REF!="No Data",1,IF(#REF!&lt;&gt;"",1,0))</f>
        <v>#REF!</v>
      </c>
      <c r="AQ125" s="213" t="e">
        <f>IF('Crisis Indicator Data'!#REF!="No Data",1,IF(#REF!&lt;&gt;"",1,0))</f>
        <v>#REF!</v>
      </c>
      <c r="AR125" s="213" t="e">
        <f>IF('Crisis Indicator Data'!#REF!="No Data",1,IF(#REF!&lt;&gt;"",1,0))</f>
        <v>#REF!</v>
      </c>
      <c r="AS125" s="213" t="e">
        <f>IF('Crisis Indicator Data'!#REF!="No Data",1,IF(#REF!&lt;&gt;"",1,0))</f>
        <v>#REF!</v>
      </c>
      <c r="AT125" s="213" t="e">
        <f>IF('Crisis Indicator Data'!#REF!="No Data",1,IF(#REF!&lt;&gt;"",1,0))</f>
        <v>#REF!</v>
      </c>
      <c r="AU125" s="213" t="e">
        <f>IF('Crisis Indicator Data'!#REF!="No Data",1,IF(#REF!&lt;&gt;"",1,0))</f>
        <v>#REF!</v>
      </c>
      <c r="AV125" s="213" t="e">
        <f>IF('Crisis Indicator Data'!#REF!="No Data",1,IF(#REF!&lt;&gt;"",1,0))</f>
        <v>#REF!</v>
      </c>
      <c r="AW125" s="213" t="e">
        <f>IF('Crisis Indicator Data'!#REF!="No Data",1,IF(#REF!&lt;&gt;"",1,0))</f>
        <v>#REF!</v>
      </c>
      <c r="AX125" s="213" t="e">
        <f>IF('Crisis Indicator Data'!#REF!="No Data",1,IF(#REF!&lt;&gt;"",1,0))</f>
        <v>#REF!</v>
      </c>
      <c r="AY125" s="213" t="e">
        <f>IF('Crisis Indicator Data'!#REF!="No Data",1,IF(#REF!&lt;&gt;"",1,0))</f>
        <v>#REF!</v>
      </c>
      <c r="AZ125" s="213" t="e">
        <f>IF('Crisis Indicator Data'!#REF!="No Data",1,IF(#REF!&lt;&gt;"",1,0))</f>
        <v>#REF!</v>
      </c>
      <c r="BA125" t="e">
        <f t="shared" si="6"/>
        <v>#REF!</v>
      </c>
      <c r="BB125" s="22" t="e">
        <f t="shared" si="7"/>
        <v>#REF!</v>
      </c>
    </row>
    <row r="126" spans="1:54" x14ac:dyDescent="0.35">
      <c r="A126" t="s">
        <v>8418</v>
      </c>
      <c r="B126" s="213" t="e">
        <f>IF('Crisis Indicator Data'!#REF!="No Data",1,IF(#REF!&lt;&gt;"",1,0))</f>
        <v>#REF!</v>
      </c>
      <c r="C126" s="213" t="e">
        <f>IF('Crisis Indicator Data'!#REF!="No Data",1,IF(#REF!&lt;&gt;"",1,0))</f>
        <v>#REF!</v>
      </c>
      <c r="D126" s="213" t="e">
        <f>IF('Crisis Indicator Data'!#REF!="No Data",1,IF(#REF!&lt;&gt;"",1,0))</f>
        <v>#REF!</v>
      </c>
      <c r="E126" s="213" t="e">
        <f>IF('Crisis Indicator Data'!#REF!="No Data",1,IF(#REF!&lt;&gt;"",1,0))</f>
        <v>#REF!</v>
      </c>
      <c r="F126" s="213" t="e">
        <f>IF('Crisis Indicator Data'!#REF!="No Data",1,IF(#REF!&lt;&gt;"",1,0))</f>
        <v>#REF!</v>
      </c>
      <c r="G126" s="213" t="e">
        <f>IF('Crisis Indicator Data'!#REF!="No Data",1,IF(#REF!&lt;&gt;"",1,0))</f>
        <v>#REF!</v>
      </c>
      <c r="H126" s="213" t="e">
        <f>IF('Crisis Indicator Data'!#REF!="No Data",1,IF(#REF!&lt;&gt;"",1,0))</f>
        <v>#REF!</v>
      </c>
      <c r="I126" s="213" t="e">
        <f>IF('Crisis Indicator Data'!#REF!="No Data",1,IF(#REF!&lt;&gt;"",1,0))</f>
        <v>#REF!</v>
      </c>
      <c r="J126" s="213" t="e">
        <f>IF('Crisis Indicator Data'!#REF!="No Data",1,IF(#REF!&lt;&gt;"",1,0))</f>
        <v>#REF!</v>
      </c>
      <c r="K126" s="213" t="e">
        <f>IF('Crisis Indicator Data'!#REF!="No Data",1,IF(#REF!&lt;&gt;"",1,0))</f>
        <v>#REF!</v>
      </c>
      <c r="L126" s="213" t="e">
        <f>IF('Crisis Indicator Data'!#REF!="No Data",1,IF(#REF!&lt;&gt;"",1,0))</f>
        <v>#REF!</v>
      </c>
      <c r="M126" s="213" t="e">
        <f>IF('Crisis Indicator Data'!#REF!="No Data",1,IF(#REF!&lt;&gt;"",1,0))</f>
        <v>#REF!</v>
      </c>
      <c r="N126" s="213" t="e">
        <f>IF('Crisis Indicator Data'!#REF!="No Data",1,IF(#REF!&lt;&gt;"",1,0))</f>
        <v>#REF!</v>
      </c>
      <c r="O126" s="213" t="e">
        <f>IF('Crisis Indicator Data'!#REF!="No Data",1,IF(#REF!&lt;&gt;"",1,0))</f>
        <v>#REF!</v>
      </c>
      <c r="P126" s="213" t="e">
        <f>IF('Crisis Indicator Data'!#REF!="No Data",1,IF(#REF!&lt;&gt;"",1,0))</f>
        <v>#REF!</v>
      </c>
      <c r="Q126" s="213" t="e">
        <f>IF('Crisis Indicator Data'!#REF!="No Data",1,IF(#REF!&lt;&gt;"",1,0))</f>
        <v>#REF!</v>
      </c>
      <c r="R126" s="213" t="e">
        <f>IF('Crisis Indicator Data'!#REF!="No Data",1,IF(#REF!&lt;&gt;"",1,0))</f>
        <v>#REF!</v>
      </c>
      <c r="S126" s="213" t="e">
        <f>IF('Crisis Indicator Data'!#REF!="No Data",1,IF(#REF!&lt;&gt;"",1,0))</f>
        <v>#REF!</v>
      </c>
      <c r="T126" s="213" t="e">
        <f>IF('Crisis Indicator Data'!#REF!="No Data",1,IF(#REF!&lt;&gt;"",1,0))</f>
        <v>#REF!</v>
      </c>
      <c r="U126" s="213" t="e">
        <f>IF('Crisis Indicator Data'!#REF!="No Data",1,IF(#REF!&lt;&gt;"",1,0))</f>
        <v>#REF!</v>
      </c>
      <c r="V126" s="213" t="e">
        <f>IF('Crisis Indicator Data'!#REF!="No Data",1,IF(#REF!&lt;&gt;"",1,0))</f>
        <v>#REF!</v>
      </c>
      <c r="W126" s="213" t="e">
        <f>IF('Crisis Indicator Data'!#REF!="No Data",1,IF(#REF!&lt;&gt;"",1,0))</f>
        <v>#REF!</v>
      </c>
      <c r="X126" s="213" t="e">
        <f>IF('Crisis Indicator Data'!#REF!="No Data",1,IF(#REF!&lt;&gt;"",1,0))</f>
        <v>#REF!</v>
      </c>
      <c r="Y126" s="213" t="e">
        <f>IF('Crisis Indicator Data'!#REF!="No Data",1,IF(#REF!&lt;&gt;"",1,0))</f>
        <v>#REF!</v>
      </c>
      <c r="Z126" s="213" t="e">
        <f>IF('Crisis Indicator Data'!#REF!="No Data",1,IF(#REF!&lt;&gt;"",1,0))</f>
        <v>#REF!</v>
      </c>
      <c r="AA126" s="213" t="e">
        <f>IF('Crisis Indicator Data'!#REF!="No Data",1,IF(#REF!&lt;&gt;"",1,0))</f>
        <v>#REF!</v>
      </c>
      <c r="AB126" s="213" t="e">
        <f>IF('Crisis Indicator Data'!#REF!="No Data",1,IF(#REF!&lt;&gt;"",1,0))</f>
        <v>#REF!</v>
      </c>
      <c r="AC126" s="213" t="e">
        <f>IF('Crisis Indicator Data'!#REF!="No Data",1,IF(#REF!&lt;&gt;"",1,0))</f>
        <v>#REF!</v>
      </c>
      <c r="AD126" s="213" t="e">
        <f>IF('Crisis Indicator Data'!#REF!="No Data",1,IF(#REF!&lt;&gt;"",1,0))</f>
        <v>#REF!</v>
      </c>
      <c r="AE126" s="213" t="e">
        <f>IF('Crisis Indicator Data'!#REF!="No Data",1,IF(#REF!&lt;&gt;"",1,0))</f>
        <v>#REF!</v>
      </c>
      <c r="AF126" s="213" t="e">
        <f>IF('Crisis Indicator Data'!#REF!="No Data",1,IF(#REF!&lt;&gt;"",1,0))</f>
        <v>#REF!</v>
      </c>
      <c r="AG126" s="213" t="e">
        <f>IF('Crisis Indicator Data'!#REF!="No Data",1,IF(#REF!&lt;&gt;"",1,0))</f>
        <v>#REF!</v>
      </c>
      <c r="AH126" s="213" t="e">
        <f>IF('Crisis Indicator Data'!#REF!="No Data",1,IF(#REF!&lt;&gt;"",1,0))</f>
        <v>#REF!</v>
      </c>
      <c r="AI126" s="213" t="e">
        <f>IF('Crisis Indicator Data'!#REF!="No Data",1,IF(#REF!&lt;&gt;"",1,0))</f>
        <v>#REF!</v>
      </c>
      <c r="AJ126" s="213" t="e">
        <f>IF('Crisis Indicator Data'!#REF!="No Data",1,IF(#REF!&lt;&gt;"",1,0))</f>
        <v>#REF!</v>
      </c>
      <c r="AK126" s="213" t="e">
        <f>IF('Crisis Indicator Data'!#REF!="No Data",1,IF(#REF!&lt;&gt;"",1,0))</f>
        <v>#REF!</v>
      </c>
      <c r="AL126" s="213" t="e">
        <f>IF('Crisis Indicator Data'!#REF!="No Data",1,IF(#REF!&lt;&gt;"",1,0))</f>
        <v>#REF!</v>
      </c>
      <c r="AM126" s="213" t="e">
        <f>IF('Crisis Indicator Data'!#REF!="No Data",1,IF(#REF!&lt;&gt;"",1,0))</f>
        <v>#REF!</v>
      </c>
      <c r="AN126" s="213" t="e">
        <f>IF('Crisis Indicator Data'!#REF!="No Data",1,IF(#REF!&lt;&gt;"",1,0))</f>
        <v>#REF!</v>
      </c>
      <c r="AO126" s="213" t="e">
        <f>IF('Crisis Indicator Data'!#REF!="No Data",1,IF(#REF!&lt;&gt;"",1,0))</f>
        <v>#REF!</v>
      </c>
      <c r="AP126" s="213" t="e">
        <f>IF('Crisis Indicator Data'!#REF!="No Data",1,IF(#REF!&lt;&gt;"",1,0))</f>
        <v>#REF!</v>
      </c>
      <c r="AQ126" s="213" t="e">
        <f>IF('Crisis Indicator Data'!#REF!="No Data",1,IF(#REF!&lt;&gt;"",1,0))</f>
        <v>#REF!</v>
      </c>
      <c r="AR126" s="213" t="e">
        <f>IF('Crisis Indicator Data'!#REF!="No Data",1,IF(#REF!&lt;&gt;"",1,0))</f>
        <v>#REF!</v>
      </c>
      <c r="AS126" s="213" t="e">
        <f>IF('Crisis Indicator Data'!#REF!="No Data",1,IF(#REF!&lt;&gt;"",1,0))</f>
        <v>#REF!</v>
      </c>
      <c r="AT126" s="213" t="e">
        <f>IF('Crisis Indicator Data'!#REF!="No Data",1,IF(#REF!&lt;&gt;"",1,0))</f>
        <v>#REF!</v>
      </c>
      <c r="AU126" s="213" t="e">
        <f>IF('Crisis Indicator Data'!#REF!="No Data",1,IF(#REF!&lt;&gt;"",1,0))</f>
        <v>#REF!</v>
      </c>
      <c r="AV126" s="213" t="e">
        <f>IF('Crisis Indicator Data'!#REF!="No Data",1,IF(#REF!&lt;&gt;"",1,0))</f>
        <v>#REF!</v>
      </c>
      <c r="AW126" s="213" t="e">
        <f>IF('Crisis Indicator Data'!#REF!="No Data",1,IF(#REF!&lt;&gt;"",1,0))</f>
        <v>#REF!</v>
      </c>
      <c r="AX126" s="213" t="e">
        <f>IF('Crisis Indicator Data'!#REF!="No Data",1,IF(#REF!&lt;&gt;"",1,0))</f>
        <v>#REF!</v>
      </c>
      <c r="AY126" s="213" t="e">
        <f>IF('Crisis Indicator Data'!#REF!="No Data",1,IF(#REF!&lt;&gt;"",1,0))</f>
        <v>#REF!</v>
      </c>
      <c r="AZ126" s="213" t="e">
        <f>IF('Crisis Indicator Data'!#REF!="No Data",1,IF(#REF!&lt;&gt;"",1,0))</f>
        <v>#REF!</v>
      </c>
      <c r="BA126" t="e">
        <f t="shared" si="6"/>
        <v>#REF!</v>
      </c>
      <c r="BB126" s="22" t="e">
        <f t="shared" si="7"/>
        <v>#REF!</v>
      </c>
    </row>
    <row r="127" spans="1:54" x14ac:dyDescent="0.35">
      <c r="A127" t="s">
        <v>8423</v>
      </c>
      <c r="B127" s="213" t="e">
        <f>IF('Crisis Indicator Data'!#REF!="No Data",1,IF(#REF!&lt;&gt;"",1,0))</f>
        <v>#REF!</v>
      </c>
      <c r="C127" s="213" t="e">
        <f>IF('Crisis Indicator Data'!#REF!="No Data",1,IF(#REF!&lt;&gt;"",1,0))</f>
        <v>#REF!</v>
      </c>
      <c r="D127" s="213" t="e">
        <f>IF('Crisis Indicator Data'!#REF!="No Data",1,IF(#REF!&lt;&gt;"",1,0))</f>
        <v>#REF!</v>
      </c>
      <c r="E127" s="213" t="e">
        <f>IF('Crisis Indicator Data'!#REF!="No Data",1,IF(#REF!&lt;&gt;"",1,0))</f>
        <v>#REF!</v>
      </c>
      <c r="F127" s="213" t="e">
        <f>IF('Crisis Indicator Data'!#REF!="No Data",1,IF(#REF!&lt;&gt;"",1,0))</f>
        <v>#REF!</v>
      </c>
      <c r="G127" s="213" t="e">
        <f>IF('Crisis Indicator Data'!#REF!="No Data",1,IF(#REF!&lt;&gt;"",1,0))</f>
        <v>#REF!</v>
      </c>
      <c r="H127" s="213" t="e">
        <f>IF('Crisis Indicator Data'!#REF!="No Data",1,IF(#REF!&lt;&gt;"",1,0))</f>
        <v>#REF!</v>
      </c>
      <c r="I127" s="213" t="e">
        <f>IF('Crisis Indicator Data'!#REF!="No Data",1,IF(#REF!&lt;&gt;"",1,0))</f>
        <v>#REF!</v>
      </c>
      <c r="J127" s="213" t="e">
        <f>IF('Crisis Indicator Data'!#REF!="No Data",1,IF(#REF!&lt;&gt;"",1,0))</f>
        <v>#REF!</v>
      </c>
      <c r="K127" s="213" t="e">
        <f>IF('Crisis Indicator Data'!#REF!="No Data",1,IF(#REF!&lt;&gt;"",1,0))</f>
        <v>#REF!</v>
      </c>
      <c r="L127" s="213" t="e">
        <f>IF('Crisis Indicator Data'!#REF!="No Data",1,IF(#REF!&lt;&gt;"",1,0))</f>
        <v>#REF!</v>
      </c>
      <c r="M127" s="213" t="e">
        <f>IF('Crisis Indicator Data'!#REF!="No Data",1,IF(#REF!&lt;&gt;"",1,0))</f>
        <v>#REF!</v>
      </c>
      <c r="N127" s="213" t="e">
        <f>IF('Crisis Indicator Data'!#REF!="No Data",1,IF(#REF!&lt;&gt;"",1,0))</f>
        <v>#REF!</v>
      </c>
      <c r="O127" s="213" t="e">
        <f>IF('Crisis Indicator Data'!#REF!="No Data",1,IF(#REF!&lt;&gt;"",1,0))</f>
        <v>#REF!</v>
      </c>
      <c r="P127" s="213" t="e">
        <f>IF('Crisis Indicator Data'!#REF!="No Data",1,IF(#REF!&lt;&gt;"",1,0))</f>
        <v>#REF!</v>
      </c>
      <c r="Q127" s="213" t="e">
        <f>IF('Crisis Indicator Data'!#REF!="No Data",1,IF(#REF!&lt;&gt;"",1,0))</f>
        <v>#REF!</v>
      </c>
      <c r="R127" s="213" t="e">
        <f>IF('Crisis Indicator Data'!#REF!="No Data",1,IF(#REF!&lt;&gt;"",1,0))</f>
        <v>#REF!</v>
      </c>
      <c r="S127" s="213" t="e">
        <f>IF('Crisis Indicator Data'!#REF!="No Data",1,IF(#REF!&lt;&gt;"",1,0))</f>
        <v>#REF!</v>
      </c>
      <c r="T127" s="213" t="e">
        <f>IF('Crisis Indicator Data'!#REF!="No Data",1,IF(#REF!&lt;&gt;"",1,0))</f>
        <v>#REF!</v>
      </c>
      <c r="U127" s="213" t="e">
        <f>IF('Crisis Indicator Data'!#REF!="No Data",1,IF(#REF!&lt;&gt;"",1,0))</f>
        <v>#REF!</v>
      </c>
      <c r="V127" s="213" t="e">
        <f>IF('Crisis Indicator Data'!#REF!="No Data",1,IF(#REF!&lt;&gt;"",1,0))</f>
        <v>#REF!</v>
      </c>
      <c r="W127" s="213" t="e">
        <f>IF('Crisis Indicator Data'!#REF!="No Data",1,IF(#REF!&lt;&gt;"",1,0))</f>
        <v>#REF!</v>
      </c>
      <c r="X127" s="213" t="e">
        <f>IF('Crisis Indicator Data'!#REF!="No Data",1,IF(#REF!&lt;&gt;"",1,0))</f>
        <v>#REF!</v>
      </c>
      <c r="Y127" s="213" t="e">
        <f>IF('Crisis Indicator Data'!#REF!="No Data",1,IF(#REF!&lt;&gt;"",1,0))</f>
        <v>#REF!</v>
      </c>
      <c r="Z127" s="213" t="e">
        <f>IF('Crisis Indicator Data'!#REF!="No Data",1,IF(#REF!&lt;&gt;"",1,0))</f>
        <v>#REF!</v>
      </c>
      <c r="AA127" s="213" t="e">
        <f>IF('Crisis Indicator Data'!#REF!="No Data",1,IF(#REF!&lt;&gt;"",1,0))</f>
        <v>#REF!</v>
      </c>
      <c r="AB127" s="213" t="e">
        <f>IF('Crisis Indicator Data'!#REF!="No Data",1,IF(#REF!&lt;&gt;"",1,0))</f>
        <v>#REF!</v>
      </c>
      <c r="AC127" s="213" t="e">
        <f>IF('Crisis Indicator Data'!#REF!="No Data",1,IF(#REF!&lt;&gt;"",1,0))</f>
        <v>#REF!</v>
      </c>
      <c r="AD127" s="213" t="e">
        <f>IF('Crisis Indicator Data'!#REF!="No Data",1,IF(#REF!&lt;&gt;"",1,0))</f>
        <v>#REF!</v>
      </c>
      <c r="AE127" s="213" t="e">
        <f>IF('Crisis Indicator Data'!#REF!="No Data",1,IF(#REF!&lt;&gt;"",1,0))</f>
        <v>#REF!</v>
      </c>
      <c r="AF127" s="213" t="e">
        <f>IF('Crisis Indicator Data'!#REF!="No Data",1,IF(#REF!&lt;&gt;"",1,0))</f>
        <v>#REF!</v>
      </c>
      <c r="AG127" s="213" t="e">
        <f>IF('Crisis Indicator Data'!#REF!="No Data",1,IF(#REF!&lt;&gt;"",1,0))</f>
        <v>#REF!</v>
      </c>
      <c r="AH127" s="213" t="e">
        <f>IF('Crisis Indicator Data'!#REF!="No Data",1,IF(#REF!&lt;&gt;"",1,0))</f>
        <v>#REF!</v>
      </c>
      <c r="AI127" s="213" t="e">
        <f>IF('Crisis Indicator Data'!#REF!="No Data",1,IF(#REF!&lt;&gt;"",1,0))</f>
        <v>#REF!</v>
      </c>
      <c r="AJ127" s="213" t="e">
        <f>IF('Crisis Indicator Data'!#REF!="No Data",1,IF(#REF!&lt;&gt;"",1,0))</f>
        <v>#REF!</v>
      </c>
      <c r="AK127" s="213" t="e">
        <f>IF('Crisis Indicator Data'!#REF!="No Data",1,IF(#REF!&lt;&gt;"",1,0))</f>
        <v>#REF!</v>
      </c>
      <c r="AL127" s="213" t="e">
        <f>IF('Crisis Indicator Data'!#REF!="No Data",1,IF(#REF!&lt;&gt;"",1,0))</f>
        <v>#REF!</v>
      </c>
      <c r="AM127" s="213" t="e">
        <f>IF('Crisis Indicator Data'!#REF!="No Data",1,IF(#REF!&lt;&gt;"",1,0))</f>
        <v>#REF!</v>
      </c>
      <c r="AN127" s="213" t="e">
        <f>IF('Crisis Indicator Data'!#REF!="No Data",1,IF(#REF!&lt;&gt;"",1,0))</f>
        <v>#REF!</v>
      </c>
      <c r="AO127" s="213" t="e">
        <f>IF('Crisis Indicator Data'!#REF!="No Data",1,IF(#REF!&lt;&gt;"",1,0))</f>
        <v>#REF!</v>
      </c>
      <c r="AP127" s="213" t="e">
        <f>IF('Crisis Indicator Data'!#REF!="No Data",1,IF(#REF!&lt;&gt;"",1,0))</f>
        <v>#REF!</v>
      </c>
      <c r="AQ127" s="213" t="e">
        <f>IF('Crisis Indicator Data'!#REF!="No Data",1,IF(#REF!&lt;&gt;"",1,0))</f>
        <v>#REF!</v>
      </c>
      <c r="AR127" s="213" t="e">
        <f>IF('Crisis Indicator Data'!#REF!="No Data",1,IF(#REF!&lt;&gt;"",1,0))</f>
        <v>#REF!</v>
      </c>
      <c r="AS127" s="213" t="e">
        <f>IF('Crisis Indicator Data'!#REF!="No Data",1,IF(#REF!&lt;&gt;"",1,0))</f>
        <v>#REF!</v>
      </c>
      <c r="AT127" s="213" t="e">
        <f>IF('Crisis Indicator Data'!#REF!="No Data",1,IF(#REF!&lt;&gt;"",1,0))</f>
        <v>#REF!</v>
      </c>
      <c r="AU127" s="213" t="e">
        <f>IF('Crisis Indicator Data'!#REF!="No Data",1,IF(#REF!&lt;&gt;"",1,0))</f>
        <v>#REF!</v>
      </c>
      <c r="AV127" s="213" t="e">
        <f>IF('Crisis Indicator Data'!#REF!="No Data",1,IF(#REF!&lt;&gt;"",1,0))</f>
        <v>#REF!</v>
      </c>
      <c r="AW127" s="213" t="e">
        <f>IF('Crisis Indicator Data'!#REF!="No Data",1,IF(#REF!&lt;&gt;"",1,0))</f>
        <v>#REF!</v>
      </c>
      <c r="AX127" s="213" t="e">
        <f>IF('Crisis Indicator Data'!#REF!="No Data",1,IF(#REF!&lt;&gt;"",1,0))</f>
        <v>#REF!</v>
      </c>
      <c r="AY127" s="213" t="e">
        <f>IF('Crisis Indicator Data'!#REF!="No Data",1,IF(#REF!&lt;&gt;"",1,0))</f>
        <v>#REF!</v>
      </c>
      <c r="AZ127" s="213" t="e">
        <f>IF('Crisis Indicator Data'!#REF!="No Data",1,IF(#REF!&lt;&gt;"",1,0))</f>
        <v>#REF!</v>
      </c>
      <c r="BA127" t="e">
        <f t="shared" si="6"/>
        <v>#REF!</v>
      </c>
      <c r="BB127" s="22" t="e">
        <f t="shared" si="7"/>
        <v>#REF!</v>
      </c>
    </row>
    <row r="128" spans="1:54" x14ac:dyDescent="0.35">
      <c r="A128" t="s">
        <v>8431</v>
      </c>
      <c r="B128" s="213" t="e">
        <f>IF('Crisis Indicator Data'!#REF!="No Data",1,IF(#REF!&lt;&gt;"",1,0))</f>
        <v>#REF!</v>
      </c>
      <c r="C128" s="213" t="e">
        <f>IF('Crisis Indicator Data'!#REF!="No Data",1,IF(#REF!&lt;&gt;"",1,0))</f>
        <v>#REF!</v>
      </c>
      <c r="D128" s="213" t="e">
        <f>IF('Crisis Indicator Data'!#REF!="No Data",1,IF(#REF!&lt;&gt;"",1,0))</f>
        <v>#REF!</v>
      </c>
      <c r="E128" s="213" t="e">
        <f>IF('Crisis Indicator Data'!#REF!="No Data",1,IF(#REF!&lt;&gt;"",1,0))</f>
        <v>#REF!</v>
      </c>
      <c r="F128" s="213" t="e">
        <f>IF('Crisis Indicator Data'!#REF!="No Data",1,IF(#REF!&lt;&gt;"",1,0))</f>
        <v>#REF!</v>
      </c>
      <c r="G128" s="213" t="e">
        <f>IF('Crisis Indicator Data'!#REF!="No Data",1,IF(#REF!&lt;&gt;"",1,0))</f>
        <v>#REF!</v>
      </c>
      <c r="H128" s="213" t="e">
        <f>IF('Crisis Indicator Data'!#REF!="No Data",1,IF(#REF!&lt;&gt;"",1,0))</f>
        <v>#REF!</v>
      </c>
      <c r="I128" s="213" t="e">
        <f>IF('Crisis Indicator Data'!#REF!="No Data",1,IF(#REF!&lt;&gt;"",1,0))</f>
        <v>#REF!</v>
      </c>
      <c r="J128" s="213" t="e">
        <f>IF('Crisis Indicator Data'!#REF!="No Data",1,IF(#REF!&lt;&gt;"",1,0))</f>
        <v>#REF!</v>
      </c>
      <c r="K128" s="213" t="e">
        <f>IF('Crisis Indicator Data'!#REF!="No Data",1,IF(#REF!&lt;&gt;"",1,0))</f>
        <v>#REF!</v>
      </c>
      <c r="L128" s="213" t="e">
        <f>IF('Crisis Indicator Data'!#REF!="No Data",1,IF(#REF!&lt;&gt;"",1,0))</f>
        <v>#REF!</v>
      </c>
      <c r="M128" s="213" t="e">
        <f>IF('Crisis Indicator Data'!#REF!="No Data",1,IF(#REF!&lt;&gt;"",1,0))</f>
        <v>#REF!</v>
      </c>
      <c r="N128" s="213" t="e">
        <f>IF('Crisis Indicator Data'!#REF!="No Data",1,IF(#REF!&lt;&gt;"",1,0))</f>
        <v>#REF!</v>
      </c>
      <c r="O128" s="213" t="e">
        <f>IF('Crisis Indicator Data'!#REF!="No Data",1,IF(#REF!&lt;&gt;"",1,0))</f>
        <v>#REF!</v>
      </c>
      <c r="P128" s="213" t="e">
        <f>IF('Crisis Indicator Data'!#REF!="No Data",1,IF(#REF!&lt;&gt;"",1,0))</f>
        <v>#REF!</v>
      </c>
      <c r="Q128" s="213" t="e">
        <f>IF('Crisis Indicator Data'!#REF!="No Data",1,IF(#REF!&lt;&gt;"",1,0))</f>
        <v>#REF!</v>
      </c>
      <c r="R128" s="213" t="e">
        <f>IF('Crisis Indicator Data'!#REF!="No Data",1,IF(#REF!&lt;&gt;"",1,0))</f>
        <v>#REF!</v>
      </c>
      <c r="S128" s="213" t="e">
        <f>IF('Crisis Indicator Data'!#REF!="No Data",1,IF(#REF!&lt;&gt;"",1,0))</f>
        <v>#REF!</v>
      </c>
      <c r="T128" s="213" t="e">
        <f>IF('Crisis Indicator Data'!#REF!="No Data",1,IF(#REF!&lt;&gt;"",1,0))</f>
        <v>#REF!</v>
      </c>
      <c r="U128" s="213" t="e">
        <f>IF('Crisis Indicator Data'!#REF!="No Data",1,IF(#REF!&lt;&gt;"",1,0))</f>
        <v>#REF!</v>
      </c>
      <c r="V128" s="213" t="e">
        <f>IF('Crisis Indicator Data'!#REF!="No Data",1,IF(#REF!&lt;&gt;"",1,0))</f>
        <v>#REF!</v>
      </c>
      <c r="W128" s="213" t="e">
        <f>IF('Crisis Indicator Data'!#REF!="No Data",1,IF(#REF!&lt;&gt;"",1,0))</f>
        <v>#REF!</v>
      </c>
      <c r="X128" s="213" t="e">
        <f>IF('Crisis Indicator Data'!#REF!="No Data",1,IF(#REF!&lt;&gt;"",1,0))</f>
        <v>#REF!</v>
      </c>
      <c r="Y128" s="213" t="e">
        <f>IF('Crisis Indicator Data'!#REF!="No Data",1,IF(#REF!&lt;&gt;"",1,0))</f>
        <v>#REF!</v>
      </c>
      <c r="Z128" s="213" t="e">
        <f>IF('Crisis Indicator Data'!#REF!="No Data",1,IF(#REF!&lt;&gt;"",1,0))</f>
        <v>#REF!</v>
      </c>
      <c r="AA128" s="213" t="e">
        <f>IF('Crisis Indicator Data'!#REF!="No Data",1,IF(#REF!&lt;&gt;"",1,0))</f>
        <v>#REF!</v>
      </c>
      <c r="AB128" s="213" t="e">
        <f>IF('Crisis Indicator Data'!#REF!="No Data",1,IF(#REF!&lt;&gt;"",1,0))</f>
        <v>#REF!</v>
      </c>
      <c r="AC128" s="213" t="e">
        <f>IF('Crisis Indicator Data'!#REF!="No Data",1,IF(#REF!&lt;&gt;"",1,0))</f>
        <v>#REF!</v>
      </c>
      <c r="AD128" s="213" t="e">
        <f>IF('Crisis Indicator Data'!#REF!="No Data",1,IF(#REF!&lt;&gt;"",1,0))</f>
        <v>#REF!</v>
      </c>
      <c r="AE128" s="213" t="e">
        <f>IF('Crisis Indicator Data'!#REF!="No Data",1,IF(#REF!&lt;&gt;"",1,0))</f>
        <v>#REF!</v>
      </c>
      <c r="AF128" s="213" t="e">
        <f>IF('Crisis Indicator Data'!#REF!="No Data",1,IF(#REF!&lt;&gt;"",1,0))</f>
        <v>#REF!</v>
      </c>
      <c r="AG128" s="213" t="e">
        <f>IF('Crisis Indicator Data'!#REF!="No Data",1,IF(#REF!&lt;&gt;"",1,0))</f>
        <v>#REF!</v>
      </c>
      <c r="AH128" s="213" t="e">
        <f>IF('Crisis Indicator Data'!#REF!="No Data",1,IF(#REF!&lt;&gt;"",1,0))</f>
        <v>#REF!</v>
      </c>
      <c r="AI128" s="213" t="e">
        <f>IF('Crisis Indicator Data'!#REF!="No Data",1,IF(#REF!&lt;&gt;"",1,0))</f>
        <v>#REF!</v>
      </c>
      <c r="AJ128" s="213" t="e">
        <f>IF('Crisis Indicator Data'!#REF!="No Data",1,IF(#REF!&lt;&gt;"",1,0))</f>
        <v>#REF!</v>
      </c>
      <c r="AK128" s="213" t="e">
        <f>IF('Crisis Indicator Data'!#REF!="No Data",1,IF(#REF!&lt;&gt;"",1,0))</f>
        <v>#REF!</v>
      </c>
      <c r="AL128" s="213" t="e">
        <f>IF('Crisis Indicator Data'!#REF!="No Data",1,IF(#REF!&lt;&gt;"",1,0))</f>
        <v>#REF!</v>
      </c>
      <c r="AM128" s="213" t="e">
        <f>IF('Crisis Indicator Data'!#REF!="No Data",1,IF(#REF!&lt;&gt;"",1,0))</f>
        <v>#REF!</v>
      </c>
      <c r="AN128" s="213" t="e">
        <f>IF('Crisis Indicator Data'!#REF!="No Data",1,IF(#REF!&lt;&gt;"",1,0))</f>
        <v>#REF!</v>
      </c>
      <c r="AO128" s="213" t="e">
        <f>IF('Crisis Indicator Data'!#REF!="No Data",1,IF(#REF!&lt;&gt;"",1,0))</f>
        <v>#REF!</v>
      </c>
      <c r="AP128" s="213" t="e">
        <f>IF('Crisis Indicator Data'!#REF!="No Data",1,IF(#REF!&lt;&gt;"",1,0))</f>
        <v>#REF!</v>
      </c>
      <c r="AQ128" s="213" t="e">
        <f>IF('Crisis Indicator Data'!#REF!="No Data",1,IF(#REF!&lt;&gt;"",1,0))</f>
        <v>#REF!</v>
      </c>
      <c r="AR128" s="213" t="e">
        <f>IF('Crisis Indicator Data'!#REF!="No Data",1,IF(#REF!&lt;&gt;"",1,0))</f>
        <v>#REF!</v>
      </c>
      <c r="AS128" s="213" t="e">
        <f>IF('Crisis Indicator Data'!#REF!="No Data",1,IF(#REF!&lt;&gt;"",1,0))</f>
        <v>#REF!</v>
      </c>
      <c r="AT128" s="213" t="e">
        <f>IF('Crisis Indicator Data'!#REF!="No Data",1,IF(#REF!&lt;&gt;"",1,0))</f>
        <v>#REF!</v>
      </c>
      <c r="AU128" s="213" t="e">
        <f>IF('Crisis Indicator Data'!#REF!="No Data",1,IF(#REF!&lt;&gt;"",1,0))</f>
        <v>#REF!</v>
      </c>
      <c r="AV128" s="213" t="e">
        <f>IF('Crisis Indicator Data'!#REF!="No Data",1,IF(#REF!&lt;&gt;"",1,0))</f>
        <v>#REF!</v>
      </c>
      <c r="AW128" s="213" t="e">
        <f>IF('Crisis Indicator Data'!#REF!="No Data",1,IF(#REF!&lt;&gt;"",1,0))</f>
        <v>#REF!</v>
      </c>
      <c r="AX128" s="213" t="e">
        <f>IF('Crisis Indicator Data'!#REF!="No Data",1,IF(#REF!&lt;&gt;"",1,0))</f>
        <v>#REF!</v>
      </c>
      <c r="AY128" s="213" t="e">
        <f>IF('Crisis Indicator Data'!#REF!="No Data",1,IF(#REF!&lt;&gt;"",1,0))</f>
        <v>#REF!</v>
      </c>
      <c r="AZ128" s="213" t="e">
        <f>IF('Crisis Indicator Data'!#REF!="No Data",1,IF(#REF!&lt;&gt;"",1,0))</f>
        <v>#REF!</v>
      </c>
      <c r="BA128" t="e">
        <f t="shared" si="6"/>
        <v>#REF!</v>
      </c>
      <c r="BB128" s="22" t="e">
        <f t="shared" si="7"/>
        <v>#REF!</v>
      </c>
    </row>
    <row r="129" spans="1:54" x14ac:dyDescent="0.35">
      <c r="A129" t="s">
        <v>8432</v>
      </c>
      <c r="B129" s="213" t="e">
        <f>IF('Crisis Indicator Data'!#REF!="No Data",1,IF(#REF!&lt;&gt;"",1,0))</f>
        <v>#REF!</v>
      </c>
      <c r="C129" s="213" t="e">
        <f>IF('Crisis Indicator Data'!#REF!="No Data",1,IF(#REF!&lt;&gt;"",1,0))</f>
        <v>#REF!</v>
      </c>
      <c r="D129" s="213" t="e">
        <f>IF('Crisis Indicator Data'!#REF!="No Data",1,IF(#REF!&lt;&gt;"",1,0))</f>
        <v>#REF!</v>
      </c>
      <c r="E129" s="213" t="e">
        <f>IF('Crisis Indicator Data'!#REF!="No Data",1,IF(#REF!&lt;&gt;"",1,0))</f>
        <v>#REF!</v>
      </c>
      <c r="F129" s="213" t="e">
        <f>IF('Crisis Indicator Data'!#REF!="No Data",1,IF(#REF!&lt;&gt;"",1,0))</f>
        <v>#REF!</v>
      </c>
      <c r="G129" s="213" t="e">
        <f>IF('Crisis Indicator Data'!#REF!="No Data",1,IF(#REF!&lt;&gt;"",1,0))</f>
        <v>#REF!</v>
      </c>
      <c r="H129" s="213" t="e">
        <f>IF('Crisis Indicator Data'!#REF!="No Data",1,IF(#REF!&lt;&gt;"",1,0))</f>
        <v>#REF!</v>
      </c>
      <c r="I129" s="213" t="e">
        <f>IF('Crisis Indicator Data'!#REF!="No Data",1,IF(#REF!&lt;&gt;"",1,0))</f>
        <v>#REF!</v>
      </c>
      <c r="J129" s="213" t="e">
        <f>IF('Crisis Indicator Data'!#REF!="No Data",1,IF(#REF!&lt;&gt;"",1,0))</f>
        <v>#REF!</v>
      </c>
      <c r="K129" s="213" t="e">
        <f>IF('Crisis Indicator Data'!#REF!="No Data",1,IF(#REF!&lt;&gt;"",1,0))</f>
        <v>#REF!</v>
      </c>
      <c r="L129" s="213" t="e">
        <f>IF('Crisis Indicator Data'!#REF!="No Data",1,IF(#REF!&lt;&gt;"",1,0))</f>
        <v>#REF!</v>
      </c>
      <c r="M129" s="213" t="e">
        <f>IF('Crisis Indicator Data'!#REF!="No Data",1,IF(#REF!&lt;&gt;"",1,0))</f>
        <v>#REF!</v>
      </c>
      <c r="N129" s="213" t="e">
        <f>IF('Crisis Indicator Data'!#REF!="No Data",1,IF(#REF!&lt;&gt;"",1,0))</f>
        <v>#REF!</v>
      </c>
      <c r="O129" s="213" t="e">
        <f>IF('Crisis Indicator Data'!#REF!="No Data",1,IF(#REF!&lt;&gt;"",1,0))</f>
        <v>#REF!</v>
      </c>
      <c r="P129" s="213" t="e">
        <f>IF('Crisis Indicator Data'!#REF!="No Data",1,IF(#REF!&lt;&gt;"",1,0))</f>
        <v>#REF!</v>
      </c>
      <c r="Q129" s="213" t="e">
        <f>IF('Crisis Indicator Data'!#REF!="No Data",1,IF(#REF!&lt;&gt;"",1,0))</f>
        <v>#REF!</v>
      </c>
      <c r="R129" s="213" t="e">
        <f>IF('Crisis Indicator Data'!#REF!="No Data",1,IF(#REF!&lt;&gt;"",1,0))</f>
        <v>#REF!</v>
      </c>
      <c r="S129" s="213" t="e">
        <f>IF('Crisis Indicator Data'!#REF!="No Data",1,IF(#REF!&lt;&gt;"",1,0))</f>
        <v>#REF!</v>
      </c>
      <c r="T129" s="213" t="e">
        <f>IF('Crisis Indicator Data'!#REF!="No Data",1,IF(#REF!&lt;&gt;"",1,0))</f>
        <v>#REF!</v>
      </c>
      <c r="U129" s="213" t="e">
        <f>IF('Crisis Indicator Data'!#REF!="No Data",1,IF(#REF!&lt;&gt;"",1,0))</f>
        <v>#REF!</v>
      </c>
      <c r="V129" s="213" t="e">
        <f>IF('Crisis Indicator Data'!#REF!="No Data",1,IF(#REF!&lt;&gt;"",1,0))</f>
        <v>#REF!</v>
      </c>
      <c r="W129" s="213" t="e">
        <f>IF('Crisis Indicator Data'!#REF!="No Data",1,IF(#REF!&lt;&gt;"",1,0))</f>
        <v>#REF!</v>
      </c>
      <c r="X129" s="213" t="e">
        <f>IF('Crisis Indicator Data'!#REF!="No Data",1,IF(#REF!&lt;&gt;"",1,0))</f>
        <v>#REF!</v>
      </c>
      <c r="Y129" s="213" t="e">
        <f>IF('Crisis Indicator Data'!#REF!="No Data",1,IF(#REF!&lt;&gt;"",1,0))</f>
        <v>#REF!</v>
      </c>
      <c r="Z129" s="213" t="e">
        <f>IF('Crisis Indicator Data'!#REF!="No Data",1,IF(#REF!&lt;&gt;"",1,0))</f>
        <v>#REF!</v>
      </c>
      <c r="AA129" s="213" t="e">
        <f>IF('Crisis Indicator Data'!#REF!="No Data",1,IF(#REF!&lt;&gt;"",1,0))</f>
        <v>#REF!</v>
      </c>
      <c r="AB129" s="213" t="e">
        <f>IF('Crisis Indicator Data'!#REF!="No Data",1,IF(#REF!&lt;&gt;"",1,0))</f>
        <v>#REF!</v>
      </c>
      <c r="AC129" s="213" t="e">
        <f>IF('Crisis Indicator Data'!#REF!="No Data",1,IF(#REF!&lt;&gt;"",1,0))</f>
        <v>#REF!</v>
      </c>
      <c r="AD129" s="213" t="e">
        <f>IF('Crisis Indicator Data'!#REF!="No Data",1,IF(#REF!&lt;&gt;"",1,0))</f>
        <v>#REF!</v>
      </c>
      <c r="AE129" s="213" t="e">
        <f>IF('Crisis Indicator Data'!#REF!="No Data",1,IF(#REF!&lt;&gt;"",1,0))</f>
        <v>#REF!</v>
      </c>
      <c r="AF129" s="213" t="e">
        <f>IF('Crisis Indicator Data'!#REF!="No Data",1,IF(#REF!&lt;&gt;"",1,0))</f>
        <v>#REF!</v>
      </c>
      <c r="AG129" s="213" t="e">
        <f>IF('Crisis Indicator Data'!#REF!="No Data",1,IF(#REF!&lt;&gt;"",1,0))</f>
        <v>#REF!</v>
      </c>
      <c r="AH129" s="213" t="e">
        <f>IF('Crisis Indicator Data'!#REF!="No Data",1,IF(#REF!&lt;&gt;"",1,0))</f>
        <v>#REF!</v>
      </c>
      <c r="AI129" s="213" t="e">
        <f>IF('Crisis Indicator Data'!#REF!="No Data",1,IF(#REF!&lt;&gt;"",1,0))</f>
        <v>#REF!</v>
      </c>
      <c r="AJ129" s="213" t="e">
        <f>IF('Crisis Indicator Data'!#REF!="No Data",1,IF(#REF!&lt;&gt;"",1,0))</f>
        <v>#REF!</v>
      </c>
      <c r="AK129" s="213" t="e">
        <f>IF('Crisis Indicator Data'!#REF!="No Data",1,IF(#REF!&lt;&gt;"",1,0))</f>
        <v>#REF!</v>
      </c>
      <c r="AL129" s="213" t="e">
        <f>IF('Crisis Indicator Data'!#REF!="No Data",1,IF(#REF!&lt;&gt;"",1,0))</f>
        <v>#REF!</v>
      </c>
      <c r="AM129" s="213" t="e">
        <f>IF('Crisis Indicator Data'!#REF!="No Data",1,IF(#REF!&lt;&gt;"",1,0))</f>
        <v>#REF!</v>
      </c>
      <c r="AN129" s="213" t="e">
        <f>IF('Crisis Indicator Data'!#REF!="No Data",1,IF(#REF!&lt;&gt;"",1,0))</f>
        <v>#REF!</v>
      </c>
      <c r="AO129" s="213" t="e">
        <f>IF('Crisis Indicator Data'!#REF!="No Data",1,IF(#REF!&lt;&gt;"",1,0))</f>
        <v>#REF!</v>
      </c>
      <c r="AP129" s="213" t="e">
        <f>IF('Crisis Indicator Data'!#REF!="No Data",1,IF(#REF!&lt;&gt;"",1,0))</f>
        <v>#REF!</v>
      </c>
      <c r="AQ129" s="213" t="e">
        <f>IF('Crisis Indicator Data'!#REF!="No Data",1,IF(#REF!&lt;&gt;"",1,0))</f>
        <v>#REF!</v>
      </c>
      <c r="AR129" s="213" t="e">
        <f>IF('Crisis Indicator Data'!#REF!="No Data",1,IF(#REF!&lt;&gt;"",1,0))</f>
        <v>#REF!</v>
      </c>
      <c r="AS129" s="213" t="e">
        <f>IF('Crisis Indicator Data'!#REF!="No Data",1,IF(#REF!&lt;&gt;"",1,0))</f>
        <v>#REF!</v>
      </c>
      <c r="AT129" s="213" t="e">
        <f>IF('Crisis Indicator Data'!#REF!="No Data",1,IF(#REF!&lt;&gt;"",1,0))</f>
        <v>#REF!</v>
      </c>
      <c r="AU129" s="213" t="e">
        <f>IF('Crisis Indicator Data'!#REF!="No Data",1,IF(#REF!&lt;&gt;"",1,0))</f>
        <v>#REF!</v>
      </c>
      <c r="AV129" s="213" t="e">
        <f>IF('Crisis Indicator Data'!#REF!="No Data",1,IF(#REF!&lt;&gt;"",1,0))</f>
        <v>#REF!</v>
      </c>
      <c r="AW129" s="213" t="e">
        <f>IF('Crisis Indicator Data'!#REF!="No Data",1,IF(#REF!&lt;&gt;"",1,0))</f>
        <v>#REF!</v>
      </c>
      <c r="AX129" s="213" t="e">
        <f>IF('Crisis Indicator Data'!#REF!="No Data",1,IF(#REF!&lt;&gt;"",1,0))</f>
        <v>#REF!</v>
      </c>
      <c r="AY129" s="213" t="e">
        <f>IF('Crisis Indicator Data'!#REF!="No Data",1,IF(#REF!&lt;&gt;"",1,0))</f>
        <v>#REF!</v>
      </c>
      <c r="AZ129" s="213" t="e">
        <f>IF('Crisis Indicator Data'!#REF!="No Data",1,IF(#REF!&lt;&gt;"",1,0))</f>
        <v>#REF!</v>
      </c>
      <c r="BA129" t="e">
        <f t="shared" si="6"/>
        <v>#REF!</v>
      </c>
      <c r="BB129" s="22" t="e">
        <f t="shared" si="7"/>
        <v>#REF!</v>
      </c>
    </row>
    <row r="130" spans="1:54" x14ac:dyDescent="0.35">
      <c r="A130" t="s">
        <v>8437</v>
      </c>
      <c r="B130" s="213" t="e">
        <f>IF('Crisis Indicator Data'!#REF!="No Data",1,IF(#REF!&lt;&gt;"",1,0))</f>
        <v>#REF!</v>
      </c>
      <c r="C130" s="213" t="e">
        <f>IF('Crisis Indicator Data'!#REF!="No Data",1,IF(#REF!&lt;&gt;"",1,0))</f>
        <v>#REF!</v>
      </c>
      <c r="D130" s="213" t="e">
        <f>IF('Crisis Indicator Data'!#REF!="No Data",1,IF(#REF!&lt;&gt;"",1,0))</f>
        <v>#REF!</v>
      </c>
      <c r="E130" s="213" t="e">
        <f>IF('Crisis Indicator Data'!#REF!="No Data",1,IF(#REF!&lt;&gt;"",1,0))</f>
        <v>#REF!</v>
      </c>
      <c r="F130" s="213" t="e">
        <f>IF('Crisis Indicator Data'!#REF!="No Data",1,IF(#REF!&lt;&gt;"",1,0))</f>
        <v>#REF!</v>
      </c>
      <c r="G130" s="213" t="e">
        <f>IF('Crisis Indicator Data'!#REF!="No Data",1,IF(#REF!&lt;&gt;"",1,0))</f>
        <v>#REF!</v>
      </c>
      <c r="H130" s="213" t="e">
        <f>IF('Crisis Indicator Data'!#REF!="No Data",1,IF(#REF!&lt;&gt;"",1,0))</f>
        <v>#REF!</v>
      </c>
      <c r="I130" s="213" t="e">
        <f>IF('Crisis Indicator Data'!#REF!="No Data",1,IF(#REF!&lt;&gt;"",1,0))</f>
        <v>#REF!</v>
      </c>
      <c r="J130" s="213" t="e">
        <f>IF('Crisis Indicator Data'!#REF!="No Data",1,IF(#REF!&lt;&gt;"",1,0))</f>
        <v>#REF!</v>
      </c>
      <c r="K130" s="213" t="e">
        <f>IF('Crisis Indicator Data'!#REF!="No Data",1,IF(#REF!&lt;&gt;"",1,0))</f>
        <v>#REF!</v>
      </c>
      <c r="L130" s="213" t="e">
        <f>IF('Crisis Indicator Data'!#REF!="No Data",1,IF(#REF!&lt;&gt;"",1,0))</f>
        <v>#REF!</v>
      </c>
      <c r="M130" s="213" t="e">
        <f>IF('Crisis Indicator Data'!#REF!="No Data",1,IF(#REF!&lt;&gt;"",1,0))</f>
        <v>#REF!</v>
      </c>
      <c r="N130" s="213" t="e">
        <f>IF('Crisis Indicator Data'!#REF!="No Data",1,IF(#REF!&lt;&gt;"",1,0))</f>
        <v>#REF!</v>
      </c>
      <c r="O130" s="213" t="e">
        <f>IF('Crisis Indicator Data'!#REF!="No Data",1,IF(#REF!&lt;&gt;"",1,0))</f>
        <v>#REF!</v>
      </c>
      <c r="P130" s="213" t="e">
        <f>IF('Crisis Indicator Data'!#REF!="No Data",1,IF(#REF!&lt;&gt;"",1,0))</f>
        <v>#REF!</v>
      </c>
      <c r="Q130" s="213" t="e">
        <f>IF('Crisis Indicator Data'!#REF!="No Data",1,IF(#REF!&lt;&gt;"",1,0))</f>
        <v>#REF!</v>
      </c>
      <c r="R130" s="213" t="e">
        <f>IF('Crisis Indicator Data'!#REF!="No Data",1,IF(#REF!&lt;&gt;"",1,0))</f>
        <v>#REF!</v>
      </c>
      <c r="S130" s="213" t="e">
        <f>IF('Crisis Indicator Data'!#REF!="No Data",1,IF(#REF!&lt;&gt;"",1,0))</f>
        <v>#REF!</v>
      </c>
      <c r="T130" s="213" t="e">
        <f>IF('Crisis Indicator Data'!#REF!="No Data",1,IF(#REF!&lt;&gt;"",1,0))</f>
        <v>#REF!</v>
      </c>
      <c r="U130" s="213" t="e">
        <f>IF('Crisis Indicator Data'!#REF!="No Data",1,IF(#REF!&lt;&gt;"",1,0))</f>
        <v>#REF!</v>
      </c>
      <c r="V130" s="213" t="e">
        <f>IF('Crisis Indicator Data'!#REF!="No Data",1,IF(#REF!&lt;&gt;"",1,0))</f>
        <v>#REF!</v>
      </c>
      <c r="W130" s="213" t="e">
        <f>IF('Crisis Indicator Data'!#REF!="No Data",1,IF(#REF!&lt;&gt;"",1,0))</f>
        <v>#REF!</v>
      </c>
      <c r="X130" s="213" t="e">
        <f>IF('Crisis Indicator Data'!#REF!="No Data",1,IF(#REF!&lt;&gt;"",1,0))</f>
        <v>#REF!</v>
      </c>
      <c r="Y130" s="213" t="e">
        <f>IF('Crisis Indicator Data'!#REF!="No Data",1,IF(#REF!&lt;&gt;"",1,0))</f>
        <v>#REF!</v>
      </c>
      <c r="Z130" s="213" t="e">
        <f>IF('Crisis Indicator Data'!#REF!="No Data",1,IF(#REF!&lt;&gt;"",1,0))</f>
        <v>#REF!</v>
      </c>
      <c r="AA130" s="213" t="e">
        <f>IF('Crisis Indicator Data'!#REF!="No Data",1,IF(#REF!&lt;&gt;"",1,0))</f>
        <v>#REF!</v>
      </c>
      <c r="AB130" s="213" t="e">
        <f>IF('Crisis Indicator Data'!#REF!="No Data",1,IF(#REF!&lt;&gt;"",1,0))</f>
        <v>#REF!</v>
      </c>
      <c r="AC130" s="213" t="e">
        <f>IF('Crisis Indicator Data'!#REF!="No Data",1,IF(#REF!&lt;&gt;"",1,0))</f>
        <v>#REF!</v>
      </c>
      <c r="AD130" s="213" t="e">
        <f>IF('Crisis Indicator Data'!#REF!="No Data",1,IF(#REF!&lt;&gt;"",1,0))</f>
        <v>#REF!</v>
      </c>
      <c r="AE130" s="213" t="e">
        <f>IF('Crisis Indicator Data'!#REF!="No Data",1,IF(#REF!&lt;&gt;"",1,0))</f>
        <v>#REF!</v>
      </c>
      <c r="AF130" s="213" t="e">
        <f>IF('Crisis Indicator Data'!#REF!="No Data",1,IF(#REF!&lt;&gt;"",1,0))</f>
        <v>#REF!</v>
      </c>
      <c r="AG130" s="213" t="e">
        <f>IF('Crisis Indicator Data'!#REF!="No Data",1,IF(#REF!&lt;&gt;"",1,0))</f>
        <v>#REF!</v>
      </c>
      <c r="AH130" s="213" t="e">
        <f>IF('Crisis Indicator Data'!#REF!="No Data",1,IF(#REF!&lt;&gt;"",1,0))</f>
        <v>#REF!</v>
      </c>
      <c r="AI130" s="213" t="e">
        <f>IF('Crisis Indicator Data'!#REF!="No Data",1,IF(#REF!&lt;&gt;"",1,0))</f>
        <v>#REF!</v>
      </c>
      <c r="AJ130" s="213" t="e">
        <f>IF('Crisis Indicator Data'!#REF!="No Data",1,IF(#REF!&lt;&gt;"",1,0))</f>
        <v>#REF!</v>
      </c>
      <c r="AK130" s="213" t="e">
        <f>IF('Crisis Indicator Data'!#REF!="No Data",1,IF(#REF!&lt;&gt;"",1,0))</f>
        <v>#REF!</v>
      </c>
      <c r="AL130" s="213" t="e">
        <f>IF('Crisis Indicator Data'!#REF!="No Data",1,IF(#REF!&lt;&gt;"",1,0))</f>
        <v>#REF!</v>
      </c>
      <c r="AM130" s="213" t="e">
        <f>IF('Crisis Indicator Data'!#REF!="No Data",1,IF(#REF!&lt;&gt;"",1,0))</f>
        <v>#REF!</v>
      </c>
      <c r="AN130" s="213" t="e">
        <f>IF('Crisis Indicator Data'!#REF!="No Data",1,IF(#REF!&lt;&gt;"",1,0))</f>
        <v>#REF!</v>
      </c>
      <c r="AO130" s="213" t="e">
        <f>IF('Crisis Indicator Data'!#REF!="No Data",1,IF(#REF!&lt;&gt;"",1,0))</f>
        <v>#REF!</v>
      </c>
      <c r="AP130" s="213" t="e">
        <f>IF('Crisis Indicator Data'!#REF!="No Data",1,IF(#REF!&lt;&gt;"",1,0))</f>
        <v>#REF!</v>
      </c>
      <c r="AQ130" s="213" t="e">
        <f>IF('Crisis Indicator Data'!#REF!="No Data",1,IF(#REF!&lt;&gt;"",1,0))</f>
        <v>#REF!</v>
      </c>
      <c r="AR130" s="213" t="e">
        <f>IF('Crisis Indicator Data'!#REF!="No Data",1,IF(#REF!&lt;&gt;"",1,0))</f>
        <v>#REF!</v>
      </c>
      <c r="AS130" s="213" t="e">
        <f>IF('Crisis Indicator Data'!#REF!="No Data",1,IF(#REF!&lt;&gt;"",1,0))</f>
        <v>#REF!</v>
      </c>
      <c r="AT130" s="213" t="e">
        <f>IF('Crisis Indicator Data'!#REF!="No Data",1,IF(#REF!&lt;&gt;"",1,0))</f>
        <v>#REF!</v>
      </c>
      <c r="AU130" s="213" t="e">
        <f>IF('Crisis Indicator Data'!#REF!="No Data",1,IF(#REF!&lt;&gt;"",1,0))</f>
        <v>#REF!</v>
      </c>
      <c r="AV130" s="213" t="e">
        <f>IF('Crisis Indicator Data'!#REF!="No Data",1,IF(#REF!&lt;&gt;"",1,0))</f>
        <v>#REF!</v>
      </c>
      <c r="AW130" s="213" t="e">
        <f>IF('Crisis Indicator Data'!#REF!="No Data",1,IF(#REF!&lt;&gt;"",1,0))</f>
        <v>#REF!</v>
      </c>
      <c r="AX130" s="213" t="e">
        <f>IF('Crisis Indicator Data'!#REF!="No Data",1,IF(#REF!&lt;&gt;"",1,0))</f>
        <v>#REF!</v>
      </c>
      <c r="AY130" s="213" t="e">
        <f>IF('Crisis Indicator Data'!#REF!="No Data",1,IF(#REF!&lt;&gt;"",1,0))</f>
        <v>#REF!</v>
      </c>
      <c r="AZ130" s="213" t="e">
        <f>IF('Crisis Indicator Data'!#REF!="No Data",1,IF(#REF!&lt;&gt;"",1,0))</f>
        <v>#REF!</v>
      </c>
      <c r="BA130" t="e">
        <f t="shared" ref="BA130:BA161" si="8">SUM(B130:AZ130)</f>
        <v>#REF!</v>
      </c>
      <c r="BB130" s="22" t="e">
        <f t="shared" ref="BB130:BB161" si="9">BA130/51</f>
        <v>#REF!</v>
      </c>
    </row>
    <row r="131" spans="1:54" x14ac:dyDescent="0.35">
      <c r="A131" t="s">
        <v>8446</v>
      </c>
      <c r="B131" s="213" t="e">
        <f>IF('Crisis Indicator Data'!#REF!="No Data",1,IF(#REF!&lt;&gt;"",1,0))</f>
        <v>#REF!</v>
      </c>
      <c r="C131" s="213" t="e">
        <f>IF('Crisis Indicator Data'!#REF!="No Data",1,IF(#REF!&lt;&gt;"",1,0))</f>
        <v>#REF!</v>
      </c>
      <c r="D131" s="213" t="e">
        <f>IF('Crisis Indicator Data'!#REF!="No Data",1,IF(#REF!&lt;&gt;"",1,0))</f>
        <v>#REF!</v>
      </c>
      <c r="E131" s="213" t="e">
        <f>IF('Crisis Indicator Data'!#REF!="No Data",1,IF(#REF!&lt;&gt;"",1,0))</f>
        <v>#REF!</v>
      </c>
      <c r="F131" s="213" t="e">
        <f>IF('Crisis Indicator Data'!#REF!="No Data",1,IF(#REF!&lt;&gt;"",1,0))</f>
        <v>#REF!</v>
      </c>
      <c r="G131" s="213" t="e">
        <f>IF('Crisis Indicator Data'!#REF!="No Data",1,IF(#REF!&lt;&gt;"",1,0))</f>
        <v>#REF!</v>
      </c>
      <c r="H131" s="213" t="e">
        <f>IF('Crisis Indicator Data'!#REF!="No Data",1,IF(#REF!&lt;&gt;"",1,0))</f>
        <v>#REF!</v>
      </c>
      <c r="I131" s="213" t="e">
        <f>IF('Crisis Indicator Data'!#REF!="No Data",1,IF(#REF!&lt;&gt;"",1,0))</f>
        <v>#REF!</v>
      </c>
      <c r="J131" s="213" t="e">
        <f>IF('Crisis Indicator Data'!#REF!="No Data",1,IF(#REF!&lt;&gt;"",1,0))</f>
        <v>#REF!</v>
      </c>
      <c r="K131" s="213" t="e">
        <f>IF('Crisis Indicator Data'!#REF!="No Data",1,IF(#REF!&lt;&gt;"",1,0))</f>
        <v>#REF!</v>
      </c>
      <c r="L131" s="213" t="e">
        <f>IF('Crisis Indicator Data'!#REF!="No Data",1,IF(#REF!&lt;&gt;"",1,0))</f>
        <v>#REF!</v>
      </c>
      <c r="M131" s="213" t="e">
        <f>IF('Crisis Indicator Data'!#REF!="No Data",1,IF(#REF!&lt;&gt;"",1,0))</f>
        <v>#REF!</v>
      </c>
      <c r="N131" s="213" t="e">
        <f>IF('Crisis Indicator Data'!#REF!="No Data",1,IF(#REF!&lt;&gt;"",1,0))</f>
        <v>#REF!</v>
      </c>
      <c r="O131" s="213" t="e">
        <f>IF('Crisis Indicator Data'!#REF!="No Data",1,IF(#REF!&lt;&gt;"",1,0))</f>
        <v>#REF!</v>
      </c>
      <c r="P131" s="213" t="e">
        <f>IF('Crisis Indicator Data'!#REF!="No Data",1,IF(#REF!&lt;&gt;"",1,0))</f>
        <v>#REF!</v>
      </c>
      <c r="Q131" s="213" t="e">
        <f>IF('Crisis Indicator Data'!#REF!="No Data",1,IF(#REF!&lt;&gt;"",1,0))</f>
        <v>#REF!</v>
      </c>
      <c r="R131" s="213" t="e">
        <f>IF('Crisis Indicator Data'!#REF!="No Data",1,IF(#REF!&lt;&gt;"",1,0))</f>
        <v>#REF!</v>
      </c>
      <c r="S131" s="213" t="e">
        <f>IF('Crisis Indicator Data'!#REF!="No Data",1,IF(#REF!&lt;&gt;"",1,0))</f>
        <v>#REF!</v>
      </c>
      <c r="T131" s="213" t="e">
        <f>IF('Crisis Indicator Data'!#REF!="No Data",1,IF(#REF!&lt;&gt;"",1,0))</f>
        <v>#REF!</v>
      </c>
      <c r="U131" s="213" t="e">
        <f>IF('Crisis Indicator Data'!#REF!="No Data",1,IF(#REF!&lt;&gt;"",1,0))</f>
        <v>#REF!</v>
      </c>
      <c r="V131" s="213" t="e">
        <f>IF('Crisis Indicator Data'!#REF!="No Data",1,IF(#REF!&lt;&gt;"",1,0))</f>
        <v>#REF!</v>
      </c>
      <c r="W131" s="213" t="e">
        <f>IF('Crisis Indicator Data'!#REF!="No Data",1,IF(#REF!&lt;&gt;"",1,0))</f>
        <v>#REF!</v>
      </c>
      <c r="X131" s="213" t="e">
        <f>IF('Crisis Indicator Data'!#REF!="No Data",1,IF(#REF!&lt;&gt;"",1,0))</f>
        <v>#REF!</v>
      </c>
      <c r="Y131" s="213" t="e">
        <f>IF('Crisis Indicator Data'!#REF!="No Data",1,IF(#REF!&lt;&gt;"",1,0))</f>
        <v>#REF!</v>
      </c>
      <c r="Z131" s="213" t="e">
        <f>IF('Crisis Indicator Data'!#REF!="No Data",1,IF(#REF!&lt;&gt;"",1,0))</f>
        <v>#REF!</v>
      </c>
      <c r="AA131" s="213" t="e">
        <f>IF('Crisis Indicator Data'!#REF!="No Data",1,IF(#REF!&lt;&gt;"",1,0))</f>
        <v>#REF!</v>
      </c>
      <c r="AB131" s="213" t="e">
        <f>IF('Crisis Indicator Data'!#REF!="No Data",1,IF(#REF!&lt;&gt;"",1,0))</f>
        <v>#REF!</v>
      </c>
      <c r="AC131" s="213" t="e">
        <f>IF('Crisis Indicator Data'!#REF!="No Data",1,IF(#REF!&lt;&gt;"",1,0))</f>
        <v>#REF!</v>
      </c>
      <c r="AD131" s="213" t="e">
        <f>IF('Crisis Indicator Data'!#REF!="No Data",1,IF(#REF!&lt;&gt;"",1,0))</f>
        <v>#REF!</v>
      </c>
      <c r="AE131" s="213" t="e">
        <f>IF('Crisis Indicator Data'!#REF!="No Data",1,IF(#REF!&lt;&gt;"",1,0))</f>
        <v>#REF!</v>
      </c>
      <c r="AF131" s="213" t="e">
        <f>IF('Crisis Indicator Data'!#REF!="No Data",1,IF(#REF!&lt;&gt;"",1,0))</f>
        <v>#REF!</v>
      </c>
      <c r="AG131" s="213" t="e">
        <f>IF('Crisis Indicator Data'!#REF!="No Data",1,IF(#REF!&lt;&gt;"",1,0))</f>
        <v>#REF!</v>
      </c>
      <c r="AH131" s="213" t="e">
        <f>IF('Crisis Indicator Data'!#REF!="No Data",1,IF(#REF!&lt;&gt;"",1,0))</f>
        <v>#REF!</v>
      </c>
      <c r="AI131" s="213" t="e">
        <f>IF('Crisis Indicator Data'!#REF!="No Data",1,IF(#REF!&lt;&gt;"",1,0))</f>
        <v>#REF!</v>
      </c>
      <c r="AJ131" s="213" t="e">
        <f>IF('Crisis Indicator Data'!#REF!="No Data",1,IF(#REF!&lt;&gt;"",1,0))</f>
        <v>#REF!</v>
      </c>
      <c r="AK131" s="213" t="e">
        <f>IF('Crisis Indicator Data'!#REF!="No Data",1,IF(#REF!&lt;&gt;"",1,0))</f>
        <v>#REF!</v>
      </c>
      <c r="AL131" s="213" t="e">
        <f>IF('Crisis Indicator Data'!#REF!="No Data",1,IF(#REF!&lt;&gt;"",1,0))</f>
        <v>#REF!</v>
      </c>
      <c r="AM131" s="213" t="e">
        <f>IF('Crisis Indicator Data'!#REF!="No Data",1,IF(#REF!&lt;&gt;"",1,0))</f>
        <v>#REF!</v>
      </c>
      <c r="AN131" s="213" t="e">
        <f>IF('Crisis Indicator Data'!#REF!="No Data",1,IF(#REF!&lt;&gt;"",1,0))</f>
        <v>#REF!</v>
      </c>
      <c r="AO131" s="213" t="e">
        <f>IF('Crisis Indicator Data'!#REF!="No Data",1,IF(#REF!&lt;&gt;"",1,0))</f>
        <v>#REF!</v>
      </c>
      <c r="AP131" s="213" t="e">
        <f>IF('Crisis Indicator Data'!#REF!="No Data",1,IF(#REF!&lt;&gt;"",1,0))</f>
        <v>#REF!</v>
      </c>
      <c r="AQ131" s="213" t="e">
        <f>IF('Crisis Indicator Data'!#REF!="No Data",1,IF(#REF!&lt;&gt;"",1,0))</f>
        <v>#REF!</v>
      </c>
      <c r="AR131" s="213" t="e">
        <f>IF('Crisis Indicator Data'!#REF!="No Data",1,IF(#REF!&lt;&gt;"",1,0))</f>
        <v>#REF!</v>
      </c>
      <c r="AS131" s="213" t="e">
        <f>IF('Crisis Indicator Data'!#REF!="No Data",1,IF(#REF!&lt;&gt;"",1,0))</f>
        <v>#REF!</v>
      </c>
      <c r="AT131" s="213" t="e">
        <f>IF('Crisis Indicator Data'!#REF!="No Data",1,IF(#REF!&lt;&gt;"",1,0))</f>
        <v>#REF!</v>
      </c>
      <c r="AU131" s="213" t="e">
        <f>IF('Crisis Indicator Data'!#REF!="No Data",1,IF(#REF!&lt;&gt;"",1,0))</f>
        <v>#REF!</v>
      </c>
      <c r="AV131" s="213" t="e">
        <f>IF('Crisis Indicator Data'!#REF!="No Data",1,IF(#REF!&lt;&gt;"",1,0))</f>
        <v>#REF!</v>
      </c>
      <c r="AW131" s="213" t="e">
        <f>IF('Crisis Indicator Data'!#REF!="No Data",1,IF(#REF!&lt;&gt;"",1,0))</f>
        <v>#REF!</v>
      </c>
      <c r="AX131" s="213" t="e">
        <f>IF('Crisis Indicator Data'!#REF!="No Data",1,IF(#REF!&lt;&gt;"",1,0))</f>
        <v>#REF!</v>
      </c>
      <c r="AY131" s="213" t="e">
        <f>IF('Crisis Indicator Data'!#REF!="No Data",1,IF(#REF!&lt;&gt;"",1,0))</f>
        <v>#REF!</v>
      </c>
      <c r="AZ131" s="213" t="e">
        <f>IF('Crisis Indicator Data'!#REF!="No Data",1,IF(#REF!&lt;&gt;"",1,0))</f>
        <v>#REF!</v>
      </c>
      <c r="BA131" t="e">
        <f t="shared" si="8"/>
        <v>#REF!</v>
      </c>
      <c r="BB131" s="22" t="e">
        <f t="shared" si="9"/>
        <v>#REF!</v>
      </c>
    </row>
    <row r="132" spans="1:54" x14ac:dyDescent="0.35">
      <c r="A132" t="s">
        <v>8433</v>
      </c>
      <c r="B132" s="213" t="e">
        <f>IF('Crisis Indicator Data'!#REF!="No Data",1,IF(#REF!&lt;&gt;"",1,0))</f>
        <v>#REF!</v>
      </c>
      <c r="C132" s="213" t="e">
        <f>IF('Crisis Indicator Data'!#REF!="No Data",1,IF(#REF!&lt;&gt;"",1,0))</f>
        <v>#REF!</v>
      </c>
      <c r="D132" s="213" t="e">
        <f>IF('Crisis Indicator Data'!#REF!="No Data",1,IF(#REF!&lt;&gt;"",1,0))</f>
        <v>#REF!</v>
      </c>
      <c r="E132" s="213" t="e">
        <f>IF('Crisis Indicator Data'!#REF!="No Data",1,IF(#REF!&lt;&gt;"",1,0))</f>
        <v>#REF!</v>
      </c>
      <c r="F132" s="213" t="e">
        <f>IF('Crisis Indicator Data'!#REF!="No Data",1,IF(#REF!&lt;&gt;"",1,0))</f>
        <v>#REF!</v>
      </c>
      <c r="G132" s="213" t="e">
        <f>IF('Crisis Indicator Data'!#REF!="No Data",1,IF(#REF!&lt;&gt;"",1,0))</f>
        <v>#REF!</v>
      </c>
      <c r="H132" s="213" t="e">
        <f>IF('Crisis Indicator Data'!#REF!="No Data",1,IF(#REF!&lt;&gt;"",1,0))</f>
        <v>#REF!</v>
      </c>
      <c r="I132" s="213" t="e">
        <f>IF('Crisis Indicator Data'!#REF!="No Data",1,IF(#REF!&lt;&gt;"",1,0))</f>
        <v>#REF!</v>
      </c>
      <c r="J132" s="213" t="e">
        <f>IF('Crisis Indicator Data'!#REF!="No Data",1,IF(#REF!&lt;&gt;"",1,0))</f>
        <v>#REF!</v>
      </c>
      <c r="K132" s="213" t="e">
        <f>IF('Crisis Indicator Data'!#REF!="No Data",1,IF(#REF!&lt;&gt;"",1,0))</f>
        <v>#REF!</v>
      </c>
      <c r="L132" s="213" t="e">
        <f>IF('Crisis Indicator Data'!#REF!="No Data",1,IF(#REF!&lt;&gt;"",1,0))</f>
        <v>#REF!</v>
      </c>
      <c r="M132" s="213" t="e">
        <f>IF('Crisis Indicator Data'!#REF!="No Data",1,IF(#REF!&lt;&gt;"",1,0))</f>
        <v>#REF!</v>
      </c>
      <c r="N132" s="213" t="e">
        <f>IF('Crisis Indicator Data'!#REF!="No Data",1,IF(#REF!&lt;&gt;"",1,0))</f>
        <v>#REF!</v>
      </c>
      <c r="O132" s="213" t="e">
        <f>IF('Crisis Indicator Data'!#REF!="No Data",1,IF(#REF!&lt;&gt;"",1,0))</f>
        <v>#REF!</v>
      </c>
      <c r="P132" s="213" t="e">
        <f>IF('Crisis Indicator Data'!#REF!="No Data",1,IF(#REF!&lt;&gt;"",1,0))</f>
        <v>#REF!</v>
      </c>
      <c r="Q132" s="213" t="e">
        <f>IF('Crisis Indicator Data'!#REF!="No Data",1,IF(#REF!&lt;&gt;"",1,0))</f>
        <v>#REF!</v>
      </c>
      <c r="R132" s="213" t="e">
        <f>IF('Crisis Indicator Data'!#REF!="No Data",1,IF(#REF!&lt;&gt;"",1,0))</f>
        <v>#REF!</v>
      </c>
      <c r="S132" s="213" t="e">
        <f>IF('Crisis Indicator Data'!#REF!="No Data",1,IF(#REF!&lt;&gt;"",1,0))</f>
        <v>#REF!</v>
      </c>
      <c r="T132" s="213" t="e">
        <f>IF('Crisis Indicator Data'!#REF!="No Data",1,IF(#REF!&lt;&gt;"",1,0))</f>
        <v>#REF!</v>
      </c>
      <c r="U132" s="213" t="e">
        <f>IF('Crisis Indicator Data'!#REF!="No Data",1,IF(#REF!&lt;&gt;"",1,0))</f>
        <v>#REF!</v>
      </c>
      <c r="V132" s="213" t="e">
        <f>IF('Crisis Indicator Data'!#REF!="No Data",1,IF(#REF!&lt;&gt;"",1,0))</f>
        <v>#REF!</v>
      </c>
      <c r="W132" s="213" t="e">
        <f>IF('Crisis Indicator Data'!#REF!="No Data",1,IF(#REF!&lt;&gt;"",1,0))</f>
        <v>#REF!</v>
      </c>
      <c r="X132" s="213" t="e">
        <f>IF('Crisis Indicator Data'!#REF!="No Data",1,IF(#REF!&lt;&gt;"",1,0))</f>
        <v>#REF!</v>
      </c>
      <c r="Y132" s="213" t="e">
        <f>IF('Crisis Indicator Data'!#REF!="No Data",1,IF(#REF!&lt;&gt;"",1,0))</f>
        <v>#REF!</v>
      </c>
      <c r="Z132" s="213" t="e">
        <f>IF('Crisis Indicator Data'!#REF!="No Data",1,IF(#REF!&lt;&gt;"",1,0))</f>
        <v>#REF!</v>
      </c>
      <c r="AA132" s="213" t="e">
        <f>IF('Crisis Indicator Data'!#REF!="No Data",1,IF(#REF!&lt;&gt;"",1,0))</f>
        <v>#REF!</v>
      </c>
      <c r="AB132" s="213" t="e">
        <f>IF('Crisis Indicator Data'!#REF!="No Data",1,IF(#REF!&lt;&gt;"",1,0))</f>
        <v>#REF!</v>
      </c>
      <c r="AC132" s="213" t="e">
        <f>IF('Crisis Indicator Data'!#REF!="No Data",1,IF(#REF!&lt;&gt;"",1,0))</f>
        <v>#REF!</v>
      </c>
      <c r="AD132" s="213" t="e">
        <f>IF('Crisis Indicator Data'!#REF!="No Data",1,IF(#REF!&lt;&gt;"",1,0))</f>
        <v>#REF!</v>
      </c>
      <c r="AE132" s="213" t="e">
        <f>IF('Crisis Indicator Data'!#REF!="No Data",1,IF(#REF!&lt;&gt;"",1,0))</f>
        <v>#REF!</v>
      </c>
      <c r="AF132" s="213" t="e">
        <f>IF('Crisis Indicator Data'!#REF!="No Data",1,IF(#REF!&lt;&gt;"",1,0))</f>
        <v>#REF!</v>
      </c>
      <c r="AG132" s="213" t="e">
        <f>IF('Crisis Indicator Data'!#REF!="No Data",1,IF(#REF!&lt;&gt;"",1,0))</f>
        <v>#REF!</v>
      </c>
      <c r="AH132" s="213" t="e">
        <f>IF('Crisis Indicator Data'!#REF!="No Data",1,IF(#REF!&lt;&gt;"",1,0))</f>
        <v>#REF!</v>
      </c>
      <c r="AI132" s="213" t="e">
        <f>IF('Crisis Indicator Data'!#REF!="No Data",1,IF(#REF!&lt;&gt;"",1,0))</f>
        <v>#REF!</v>
      </c>
      <c r="AJ132" s="213" t="e">
        <f>IF('Crisis Indicator Data'!#REF!="No Data",1,IF(#REF!&lt;&gt;"",1,0))</f>
        <v>#REF!</v>
      </c>
      <c r="AK132" s="213" t="e">
        <f>IF('Crisis Indicator Data'!#REF!="No Data",1,IF(#REF!&lt;&gt;"",1,0))</f>
        <v>#REF!</v>
      </c>
      <c r="AL132" s="213" t="e">
        <f>IF('Crisis Indicator Data'!#REF!="No Data",1,IF(#REF!&lt;&gt;"",1,0))</f>
        <v>#REF!</v>
      </c>
      <c r="AM132" s="213" t="e">
        <f>IF('Crisis Indicator Data'!#REF!="No Data",1,IF(#REF!&lt;&gt;"",1,0))</f>
        <v>#REF!</v>
      </c>
      <c r="AN132" s="213" t="e">
        <f>IF('Crisis Indicator Data'!#REF!="No Data",1,IF(#REF!&lt;&gt;"",1,0))</f>
        <v>#REF!</v>
      </c>
      <c r="AO132" s="213" t="e">
        <f>IF('Crisis Indicator Data'!#REF!="No Data",1,IF(#REF!&lt;&gt;"",1,0))</f>
        <v>#REF!</v>
      </c>
      <c r="AP132" s="213" t="e">
        <f>IF('Crisis Indicator Data'!#REF!="No Data",1,IF(#REF!&lt;&gt;"",1,0))</f>
        <v>#REF!</v>
      </c>
      <c r="AQ132" s="213" t="e">
        <f>IF('Crisis Indicator Data'!#REF!="No Data",1,IF(#REF!&lt;&gt;"",1,0))</f>
        <v>#REF!</v>
      </c>
      <c r="AR132" s="213" t="e">
        <f>IF('Crisis Indicator Data'!#REF!="No Data",1,IF(#REF!&lt;&gt;"",1,0))</f>
        <v>#REF!</v>
      </c>
      <c r="AS132" s="213" t="e">
        <f>IF('Crisis Indicator Data'!#REF!="No Data",1,IF(#REF!&lt;&gt;"",1,0))</f>
        <v>#REF!</v>
      </c>
      <c r="AT132" s="213" t="e">
        <f>IF('Crisis Indicator Data'!#REF!="No Data",1,IF(#REF!&lt;&gt;"",1,0))</f>
        <v>#REF!</v>
      </c>
      <c r="AU132" s="213" t="e">
        <f>IF('Crisis Indicator Data'!#REF!="No Data",1,IF(#REF!&lt;&gt;"",1,0))</f>
        <v>#REF!</v>
      </c>
      <c r="AV132" s="213" t="e">
        <f>IF('Crisis Indicator Data'!#REF!="No Data",1,IF(#REF!&lt;&gt;"",1,0))</f>
        <v>#REF!</v>
      </c>
      <c r="AW132" s="213" t="e">
        <f>IF('Crisis Indicator Data'!#REF!="No Data",1,IF(#REF!&lt;&gt;"",1,0))</f>
        <v>#REF!</v>
      </c>
      <c r="AX132" s="213" t="e">
        <f>IF('Crisis Indicator Data'!#REF!="No Data",1,IF(#REF!&lt;&gt;"",1,0))</f>
        <v>#REF!</v>
      </c>
      <c r="AY132" s="213" t="e">
        <f>IF('Crisis Indicator Data'!#REF!="No Data",1,IF(#REF!&lt;&gt;"",1,0))</f>
        <v>#REF!</v>
      </c>
      <c r="AZ132" s="213" t="e">
        <f>IF('Crisis Indicator Data'!#REF!="No Data",1,IF(#REF!&lt;&gt;"",1,0))</f>
        <v>#REF!</v>
      </c>
      <c r="BA132" t="e">
        <f t="shared" si="8"/>
        <v>#REF!</v>
      </c>
      <c r="BB132" s="22" t="e">
        <f t="shared" si="9"/>
        <v>#REF!</v>
      </c>
    </row>
    <row r="133" spans="1:54" x14ac:dyDescent="0.35">
      <c r="A133" t="s">
        <v>8439</v>
      </c>
      <c r="B133" s="213" t="e">
        <f>IF('Crisis Indicator Data'!#REF!="No Data",1,IF(#REF!&lt;&gt;"",1,0))</f>
        <v>#REF!</v>
      </c>
      <c r="C133" s="213" t="e">
        <f>IF('Crisis Indicator Data'!#REF!="No Data",1,IF(#REF!&lt;&gt;"",1,0))</f>
        <v>#REF!</v>
      </c>
      <c r="D133" s="213" t="e">
        <f>IF('Crisis Indicator Data'!#REF!="No Data",1,IF(#REF!&lt;&gt;"",1,0))</f>
        <v>#REF!</v>
      </c>
      <c r="E133" s="213" t="e">
        <f>IF('Crisis Indicator Data'!#REF!="No Data",1,IF(#REF!&lt;&gt;"",1,0))</f>
        <v>#REF!</v>
      </c>
      <c r="F133" s="213" t="e">
        <f>IF('Crisis Indicator Data'!#REF!="No Data",1,IF(#REF!&lt;&gt;"",1,0))</f>
        <v>#REF!</v>
      </c>
      <c r="G133" s="213" t="e">
        <f>IF('Crisis Indicator Data'!#REF!="No Data",1,IF(#REF!&lt;&gt;"",1,0))</f>
        <v>#REF!</v>
      </c>
      <c r="H133" s="213" t="e">
        <f>IF('Crisis Indicator Data'!#REF!="No Data",1,IF(#REF!&lt;&gt;"",1,0))</f>
        <v>#REF!</v>
      </c>
      <c r="I133" s="213" t="e">
        <f>IF('Crisis Indicator Data'!#REF!="No Data",1,IF(#REF!&lt;&gt;"",1,0))</f>
        <v>#REF!</v>
      </c>
      <c r="J133" s="213" t="e">
        <f>IF('Crisis Indicator Data'!#REF!="No Data",1,IF(#REF!&lt;&gt;"",1,0))</f>
        <v>#REF!</v>
      </c>
      <c r="K133" s="213" t="e">
        <f>IF('Crisis Indicator Data'!#REF!="No Data",1,IF(#REF!&lt;&gt;"",1,0))</f>
        <v>#REF!</v>
      </c>
      <c r="L133" s="213" t="e">
        <f>IF('Crisis Indicator Data'!#REF!="No Data",1,IF(#REF!&lt;&gt;"",1,0))</f>
        <v>#REF!</v>
      </c>
      <c r="M133" s="213" t="e">
        <f>IF('Crisis Indicator Data'!#REF!="No Data",1,IF(#REF!&lt;&gt;"",1,0))</f>
        <v>#REF!</v>
      </c>
      <c r="N133" s="213" t="e">
        <f>IF('Crisis Indicator Data'!#REF!="No Data",1,IF(#REF!&lt;&gt;"",1,0))</f>
        <v>#REF!</v>
      </c>
      <c r="O133" s="213" t="e">
        <f>IF('Crisis Indicator Data'!#REF!="No Data",1,IF(#REF!&lt;&gt;"",1,0))</f>
        <v>#REF!</v>
      </c>
      <c r="P133" s="213" t="e">
        <f>IF('Crisis Indicator Data'!#REF!="No Data",1,IF(#REF!&lt;&gt;"",1,0))</f>
        <v>#REF!</v>
      </c>
      <c r="Q133" s="213" t="e">
        <f>IF('Crisis Indicator Data'!#REF!="No Data",1,IF(#REF!&lt;&gt;"",1,0))</f>
        <v>#REF!</v>
      </c>
      <c r="R133" s="213" t="e">
        <f>IF('Crisis Indicator Data'!#REF!="No Data",1,IF(#REF!&lt;&gt;"",1,0))</f>
        <v>#REF!</v>
      </c>
      <c r="S133" s="213" t="e">
        <f>IF('Crisis Indicator Data'!#REF!="No Data",1,IF(#REF!&lt;&gt;"",1,0))</f>
        <v>#REF!</v>
      </c>
      <c r="T133" s="213" t="e">
        <f>IF('Crisis Indicator Data'!#REF!="No Data",1,IF(#REF!&lt;&gt;"",1,0))</f>
        <v>#REF!</v>
      </c>
      <c r="U133" s="213" t="e">
        <f>IF('Crisis Indicator Data'!#REF!="No Data",1,IF(#REF!&lt;&gt;"",1,0))</f>
        <v>#REF!</v>
      </c>
      <c r="V133" s="213" t="e">
        <f>IF('Crisis Indicator Data'!#REF!="No Data",1,IF(#REF!&lt;&gt;"",1,0))</f>
        <v>#REF!</v>
      </c>
      <c r="W133" s="213" t="e">
        <f>IF('Crisis Indicator Data'!#REF!="No Data",1,IF(#REF!&lt;&gt;"",1,0))</f>
        <v>#REF!</v>
      </c>
      <c r="X133" s="213" t="e">
        <f>IF('Crisis Indicator Data'!#REF!="No Data",1,IF(#REF!&lt;&gt;"",1,0))</f>
        <v>#REF!</v>
      </c>
      <c r="Y133" s="213" t="e">
        <f>IF('Crisis Indicator Data'!#REF!="No Data",1,IF(#REF!&lt;&gt;"",1,0))</f>
        <v>#REF!</v>
      </c>
      <c r="Z133" s="213" t="e">
        <f>IF('Crisis Indicator Data'!#REF!="No Data",1,IF(#REF!&lt;&gt;"",1,0))</f>
        <v>#REF!</v>
      </c>
      <c r="AA133" s="213" t="e">
        <f>IF('Crisis Indicator Data'!#REF!="No Data",1,IF(#REF!&lt;&gt;"",1,0))</f>
        <v>#REF!</v>
      </c>
      <c r="AB133" s="213" t="e">
        <f>IF('Crisis Indicator Data'!#REF!="No Data",1,IF(#REF!&lt;&gt;"",1,0))</f>
        <v>#REF!</v>
      </c>
      <c r="AC133" s="213" t="e">
        <f>IF('Crisis Indicator Data'!#REF!="No Data",1,IF(#REF!&lt;&gt;"",1,0))</f>
        <v>#REF!</v>
      </c>
      <c r="AD133" s="213" t="e">
        <f>IF('Crisis Indicator Data'!#REF!="No Data",1,IF(#REF!&lt;&gt;"",1,0))</f>
        <v>#REF!</v>
      </c>
      <c r="AE133" s="213" t="e">
        <f>IF('Crisis Indicator Data'!#REF!="No Data",1,IF(#REF!&lt;&gt;"",1,0))</f>
        <v>#REF!</v>
      </c>
      <c r="AF133" s="213" t="e">
        <f>IF('Crisis Indicator Data'!#REF!="No Data",1,IF(#REF!&lt;&gt;"",1,0))</f>
        <v>#REF!</v>
      </c>
      <c r="AG133" s="213" t="e">
        <f>IF('Crisis Indicator Data'!#REF!="No Data",1,IF(#REF!&lt;&gt;"",1,0))</f>
        <v>#REF!</v>
      </c>
      <c r="AH133" s="213" t="e">
        <f>IF('Crisis Indicator Data'!#REF!="No Data",1,IF(#REF!&lt;&gt;"",1,0))</f>
        <v>#REF!</v>
      </c>
      <c r="AI133" s="213" t="e">
        <f>IF('Crisis Indicator Data'!#REF!="No Data",1,IF(#REF!&lt;&gt;"",1,0))</f>
        <v>#REF!</v>
      </c>
      <c r="AJ133" s="213" t="e">
        <f>IF('Crisis Indicator Data'!#REF!="No Data",1,IF(#REF!&lt;&gt;"",1,0))</f>
        <v>#REF!</v>
      </c>
      <c r="AK133" s="213" t="e">
        <f>IF('Crisis Indicator Data'!#REF!="No Data",1,IF(#REF!&lt;&gt;"",1,0))</f>
        <v>#REF!</v>
      </c>
      <c r="AL133" s="213" t="e">
        <f>IF('Crisis Indicator Data'!#REF!="No Data",1,IF(#REF!&lt;&gt;"",1,0))</f>
        <v>#REF!</v>
      </c>
      <c r="AM133" s="213" t="e">
        <f>IF('Crisis Indicator Data'!#REF!="No Data",1,IF(#REF!&lt;&gt;"",1,0))</f>
        <v>#REF!</v>
      </c>
      <c r="AN133" s="213" t="e">
        <f>IF('Crisis Indicator Data'!#REF!="No Data",1,IF(#REF!&lt;&gt;"",1,0))</f>
        <v>#REF!</v>
      </c>
      <c r="AO133" s="213" t="e">
        <f>IF('Crisis Indicator Data'!#REF!="No Data",1,IF(#REF!&lt;&gt;"",1,0))</f>
        <v>#REF!</v>
      </c>
      <c r="AP133" s="213" t="e">
        <f>IF('Crisis Indicator Data'!#REF!="No Data",1,IF(#REF!&lt;&gt;"",1,0))</f>
        <v>#REF!</v>
      </c>
      <c r="AQ133" s="213" t="e">
        <f>IF('Crisis Indicator Data'!#REF!="No Data",1,IF(#REF!&lt;&gt;"",1,0))</f>
        <v>#REF!</v>
      </c>
      <c r="AR133" s="213" t="e">
        <f>IF('Crisis Indicator Data'!#REF!="No Data",1,IF(#REF!&lt;&gt;"",1,0))</f>
        <v>#REF!</v>
      </c>
      <c r="AS133" s="213" t="e">
        <f>IF('Crisis Indicator Data'!#REF!="No Data",1,IF(#REF!&lt;&gt;"",1,0))</f>
        <v>#REF!</v>
      </c>
      <c r="AT133" s="213" t="e">
        <f>IF('Crisis Indicator Data'!#REF!="No Data",1,IF(#REF!&lt;&gt;"",1,0))</f>
        <v>#REF!</v>
      </c>
      <c r="AU133" s="213" t="e">
        <f>IF('Crisis Indicator Data'!#REF!="No Data",1,IF(#REF!&lt;&gt;"",1,0))</f>
        <v>#REF!</v>
      </c>
      <c r="AV133" s="213" t="e">
        <f>IF('Crisis Indicator Data'!#REF!="No Data",1,IF(#REF!&lt;&gt;"",1,0))</f>
        <v>#REF!</v>
      </c>
      <c r="AW133" s="213" t="e">
        <f>IF('Crisis Indicator Data'!#REF!="No Data",1,IF(#REF!&lt;&gt;"",1,0))</f>
        <v>#REF!</v>
      </c>
      <c r="AX133" s="213" t="e">
        <f>IF('Crisis Indicator Data'!#REF!="No Data",1,IF(#REF!&lt;&gt;"",1,0))</f>
        <v>#REF!</v>
      </c>
      <c r="AY133" s="213" t="e">
        <f>IF('Crisis Indicator Data'!#REF!="No Data",1,IF(#REF!&lt;&gt;"",1,0))</f>
        <v>#REF!</v>
      </c>
      <c r="AZ133" s="213" t="e">
        <f>IF('Crisis Indicator Data'!#REF!="No Data",1,IF(#REF!&lt;&gt;"",1,0))</f>
        <v>#REF!</v>
      </c>
      <c r="BA133" t="e">
        <f t="shared" si="8"/>
        <v>#REF!</v>
      </c>
      <c r="BB133" s="22" t="e">
        <f t="shared" si="9"/>
        <v>#REF!</v>
      </c>
    </row>
    <row r="134" spans="1:54" x14ac:dyDescent="0.35">
      <c r="A134" t="s">
        <v>8445</v>
      </c>
      <c r="B134" s="213" t="e">
        <f>IF('Crisis Indicator Data'!#REF!="No Data",1,IF(#REF!&lt;&gt;"",1,0))</f>
        <v>#REF!</v>
      </c>
      <c r="C134" s="213" t="e">
        <f>IF('Crisis Indicator Data'!#REF!="No Data",1,IF(#REF!&lt;&gt;"",1,0))</f>
        <v>#REF!</v>
      </c>
      <c r="D134" s="213" t="e">
        <f>IF('Crisis Indicator Data'!#REF!="No Data",1,IF(#REF!&lt;&gt;"",1,0))</f>
        <v>#REF!</v>
      </c>
      <c r="E134" s="213" t="e">
        <f>IF('Crisis Indicator Data'!#REF!="No Data",1,IF(#REF!&lt;&gt;"",1,0))</f>
        <v>#REF!</v>
      </c>
      <c r="F134" s="213" t="e">
        <f>IF('Crisis Indicator Data'!#REF!="No Data",1,IF(#REF!&lt;&gt;"",1,0))</f>
        <v>#REF!</v>
      </c>
      <c r="G134" s="213" t="e">
        <f>IF('Crisis Indicator Data'!#REF!="No Data",1,IF(#REF!&lt;&gt;"",1,0))</f>
        <v>#REF!</v>
      </c>
      <c r="H134" s="213" t="e">
        <f>IF('Crisis Indicator Data'!#REF!="No Data",1,IF(#REF!&lt;&gt;"",1,0))</f>
        <v>#REF!</v>
      </c>
      <c r="I134" s="213" t="e">
        <f>IF('Crisis Indicator Data'!#REF!="No Data",1,IF(#REF!&lt;&gt;"",1,0))</f>
        <v>#REF!</v>
      </c>
      <c r="J134" s="213" t="e">
        <f>IF('Crisis Indicator Data'!#REF!="No Data",1,IF(#REF!&lt;&gt;"",1,0))</f>
        <v>#REF!</v>
      </c>
      <c r="K134" s="213" t="e">
        <f>IF('Crisis Indicator Data'!#REF!="No Data",1,IF(#REF!&lt;&gt;"",1,0))</f>
        <v>#REF!</v>
      </c>
      <c r="L134" s="213" t="e">
        <f>IF('Crisis Indicator Data'!#REF!="No Data",1,IF(#REF!&lt;&gt;"",1,0))</f>
        <v>#REF!</v>
      </c>
      <c r="M134" s="213" t="e">
        <f>IF('Crisis Indicator Data'!#REF!="No Data",1,IF(#REF!&lt;&gt;"",1,0))</f>
        <v>#REF!</v>
      </c>
      <c r="N134" s="213" t="e">
        <f>IF('Crisis Indicator Data'!#REF!="No Data",1,IF(#REF!&lt;&gt;"",1,0))</f>
        <v>#REF!</v>
      </c>
      <c r="O134" s="213" t="e">
        <f>IF('Crisis Indicator Data'!#REF!="No Data",1,IF(#REF!&lt;&gt;"",1,0))</f>
        <v>#REF!</v>
      </c>
      <c r="P134" s="213" t="e">
        <f>IF('Crisis Indicator Data'!#REF!="No Data",1,IF(#REF!&lt;&gt;"",1,0))</f>
        <v>#REF!</v>
      </c>
      <c r="Q134" s="213" t="e">
        <f>IF('Crisis Indicator Data'!#REF!="No Data",1,IF(#REF!&lt;&gt;"",1,0))</f>
        <v>#REF!</v>
      </c>
      <c r="R134" s="213" t="e">
        <f>IF('Crisis Indicator Data'!#REF!="No Data",1,IF(#REF!&lt;&gt;"",1,0))</f>
        <v>#REF!</v>
      </c>
      <c r="S134" s="213" t="e">
        <f>IF('Crisis Indicator Data'!#REF!="No Data",1,IF(#REF!&lt;&gt;"",1,0))</f>
        <v>#REF!</v>
      </c>
      <c r="T134" s="213" t="e">
        <f>IF('Crisis Indicator Data'!#REF!="No Data",1,IF(#REF!&lt;&gt;"",1,0))</f>
        <v>#REF!</v>
      </c>
      <c r="U134" s="213" t="e">
        <f>IF('Crisis Indicator Data'!#REF!="No Data",1,IF(#REF!&lt;&gt;"",1,0))</f>
        <v>#REF!</v>
      </c>
      <c r="V134" s="213" t="e">
        <f>IF('Crisis Indicator Data'!#REF!="No Data",1,IF(#REF!&lt;&gt;"",1,0))</f>
        <v>#REF!</v>
      </c>
      <c r="W134" s="213" t="e">
        <f>IF('Crisis Indicator Data'!#REF!="No Data",1,IF(#REF!&lt;&gt;"",1,0))</f>
        <v>#REF!</v>
      </c>
      <c r="X134" s="213" t="e">
        <f>IF('Crisis Indicator Data'!#REF!="No Data",1,IF(#REF!&lt;&gt;"",1,0))</f>
        <v>#REF!</v>
      </c>
      <c r="Y134" s="213" t="e">
        <f>IF('Crisis Indicator Data'!#REF!="No Data",1,IF(#REF!&lt;&gt;"",1,0))</f>
        <v>#REF!</v>
      </c>
      <c r="Z134" s="213" t="e">
        <f>IF('Crisis Indicator Data'!#REF!="No Data",1,IF(#REF!&lt;&gt;"",1,0))</f>
        <v>#REF!</v>
      </c>
      <c r="AA134" s="213" t="e">
        <f>IF('Crisis Indicator Data'!#REF!="No Data",1,IF(#REF!&lt;&gt;"",1,0))</f>
        <v>#REF!</v>
      </c>
      <c r="AB134" s="213" t="e">
        <f>IF('Crisis Indicator Data'!#REF!="No Data",1,IF(#REF!&lt;&gt;"",1,0))</f>
        <v>#REF!</v>
      </c>
      <c r="AC134" s="213" t="e">
        <f>IF('Crisis Indicator Data'!#REF!="No Data",1,IF(#REF!&lt;&gt;"",1,0))</f>
        <v>#REF!</v>
      </c>
      <c r="AD134" s="213" t="e">
        <f>IF('Crisis Indicator Data'!#REF!="No Data",1,IF(#REF!&lt;&gt;"",1,0))</f>
        <v>#REF!</v>
      </c>
      <c r="AE134" s="213" t="e">
        <f>IF('Crisis Indicator Data'!#REF!="No Data",1,IF(#REF!&lt;&gt;"",1,0))</f>
        <v>#REF!</v>
      </c>
      <c r="AF134" s="213" t="e">
        <f>IF('Crisis Indicator Data'!#REF!="No Data",1,IF(#REF!&lt;&gt;"",1,0))</f>
        <v>#REF!</v>
      </c>
      <c r="AG134" s="213" t="e">
        <f>IF('Crisis Indicator Data'!#REF!="No Data",1,IF(#REF!&lt;&gt;"",1,0))</f>
        <v>#REF!</v>
      </c>
      <c r="AH134" s="213" t="e">
        <f>IF('Crisis Indicator Data'!#REF!="No Data",1,IF(#REF!&lt;&gt;"",1,0))</f>
        <v>#REF!</v>
      </c>
      <c r="AI134" s="213" t="e">
        <f>IF('Crisis Indicator Data'!#REF!="No Data",1,IF(#REF!&lt;&gt;"",1,0))</f>
        <v>#REF!</v>
      </c>
      <c r="AJ134" s="213" t="e">
        <f>IF('Crisis Indicator Data'!#REF!="No Data",1,IF(#REF!&lt;&gt;"",1,0))</f>
        <v>#REF!</v>
      </c>
      <c r="AK134" s="213" t="e">
        <f>IF('Crisis Indicator Data'!#REF!="No Data",1,IF(#REF!&lt;&gt;"",1,0))</f>
        <v>#REF!</v>
      </c>
      <c r="AL134" s="213" t="e">
        <f>IF('Crisis Indicator Data'!#REF!="No Data",1,IF(#REF!&lt;&gt;"",1,0))</f>
        <v>#REF!</v>
      </c>
      <c r="AM134" s="213" t="e">
        <f>IF('Crisis Indicator Data'!#REF!="No Data",1,IF(#REF!&lt;&gt;"",1,0))</f>
        <v>#REF!</v>
      </c>
      <c r="AN134" s="213" t="e">
        <f>IF('Crisis Indicator Data'!#REF!="No Data",1,IF(#REF!&lt;&gt;"",1,0))</f>
        <v>#REF!</v>
      </c>
      <c r="AO134" s="213" t="e">
        <f>IF('Crisis Indicator Data'!#REF!="No Data",1,IF(#REF!&lt;&gt;"",1,0))</f>
        <v>#REF!</v>
      </c>
      <c r="AP134" s="213" t="e">
        <f>IF('Crisis Indicator Data'!#REF!="No Data",1,IF(#REF!&lt;&gt;"",1,0))</f>
        <v>#REF!</v>
      </c>
      <c r="AQ134" s="213" t="e">
        <f>IF('Crisis Indicator Data'!#REF!="No Data",1,IF(#REF!&lt;&gt;"",1,0))</f>
        <v>#REF!</v>
      </c>
      <c r="AR134" s="213" t="e">
        <f>IF('Crisis Indicator Data'!#REF!="No Data",1,IF(#REF!&lt;&gt;"",1,0))</f>
        <v>#REF!</v>
      </c>
      <c r="AS134" s="213" t="e">
        <f>IF('Crisis Indicator Data'!#REF!="No Data",1,IF(#REF!&lt;&gt;"",1,0))</f>
        <v>#REF!</v>
      </c>
      <c r="AT134" s="213" t="e">
        <f>IF('Crisis Indicator Data'!#REF!="No Data",1,IF(#REF!&lt;&gt;"",1,0))</f>
        <v>#REF!</v>
      </c>
      <c r="AU134" s="213" t="e">
        <f>IF('Crisis Indicator Data'!#REF!="No Data",1,IF(#REF!&lt;&gt;"",1,0))</f>
        <v>#REF!</v>
      </c>
      <c r="AV134" s="213" t="e">
        <f>IF('Crisis Indicator Data'!#REF!="No Data",1,IF(#REF!&lt;&gt;"",1,0))</f>
        <v>#REF!</v>
      </c>
      <c r="AW134" s="213" t="e">
        <f>IF('Crisis Indicator Data'!#REF!="No Data",1,IF(#REF!&lt;&gt;"",1,0))</f>
        <v>#REF!</v>
      </c>
      <c r="AX134" s="213" t="e">
        <f>IF('Crisis Indicator Data'!#REF!="No Data",1,IF(#REF!&lt;&gt;"",1,0))</f>
        <v>#REF!</v>
      </c>
      <c r="AY134" s="213" t="e">
        <f>IF('Crisis Indicator Data'!#REF!="No Data",1,IF(#REF!&lt;&gt;"",1,0))</f>
        <v>#REF!</v>
      </c>
      <c r="AZ134" s="213" t="e">
        <f>IF('Crisis Indicator Data'!#REF!="No Data",1,IF(#REF!&lt;&gt;"",1,0))</f>
        <v>#REF!</v>
      </c>
      <c r="BA134" t="e">
        <f t="shared" si="8"/>
        <v>#REF!</v>
      </c>
      <c r="BB134" s="22" t="e">
        <f t="shared" si="9"/>
        <v>#REF!</v>
      </c>
    </row>
    <row r="135" spans="1:54" x14ac:dyDescent="0.35">
      <c r="A135" t="s">
        <v>8434</v>
      </c>
      <c r="B135" s="213" t="e">
        <f>IF('Crisis Indicator Data'!#REF!="No Data",1,IF(#REF!&lt;&gt;"",1,0))</f>
        <v>#REF!</v>
      </c>
      <c r="C135" s="213" t="e">
        <f>IF('Crisis Indicator Data'!#REF!="No Data",1,IF(#REF!&lt;&gt;"",1,0))</f>
        <v>#REF!</v>
      </c>
      <c r="D135" s="213" t="e">
        <f>IF('Crisis Indicator Data'!#REF!="No Data",1,IF(#REF!&lt;&gt;"",1,0))</f>
        <v>#REF!</v>
      </c>
      <c r="E135" s="213" t="e">
        <f>IF('Crisis Indicator Data'!#REF!="No Data",1,IF(#REF!&lt;&gt;"",1,0))</f>
        <v>#REF!</v>
      </c>
      <c r="F135" s="213" t="e">
        <f>IF('Crisis Indicator Data'!#REF!="No Data",1,IF(#REF!&lt;&gt;"",1,0))</f>
        <v>#REF!</v>
      </c>
      <c r="G135" s="213" t="e">
        <f>IF('Crisis Indicator Data'!#REF!="No Data",1,IF(#REF!&lt;&gt;"",1,0))</f>
        <v>#REF!</v>
      </c>
      <c r="H135" s="213" t="e">
        <f>IF('Crisis Indicator Data'!#REF!="No Data",1,IF(#REF!&lt;&gt;"",1,0))</f>
        <v>#REF!</v>
      </c>
      <c r="I135" s="213" t="e">
        <f>IF('Crisis Indicator Data'!#REF!="No Data",1,IF(#REF!&lt;&gt;"",1,0))</f>
        <v>#REF!</v>
      </c>
      <c r="J135" s="213" t="e">
        <f>IF('Crisis Indicator Data'!#REF!="No Data",1,IF(#REF!&lt;&gt;"",1,0))</f>
        <v>#REF!</v>
      </c>
      <c r="K135" s="213" t="e">
        <f>IF('Crisis Indicator Data'!#REF!="No Data",1,IF(#REF!&lt;&gt;"",1,0))</f>
        <v>#REF!</v>
      </c>
      <c r="L135" s="213" t="e">
        <f>IF('Crisis Indicator Data'!#REF!="No Data",1,IF(#REF!&lt;&gt;"",1,0))</f>
        <v>#REF!</v>
      </c>
      <c r="M135" s="213" t="e">
        <f>IF('Crisis Indicator Data'!#REF!="No Data",1,IF(#REF!&lt;&gt;"",1,0))</f>
        <v>#REF!</v>
      </c>
      <c r="N135" s="213" t="e">
        <f>IF('Crisis Indicator Data'!#REF!="No Data",1,IF(#REF!&lt;&gt;"",1,0))</f>
        <v>#REF!</v>
      </c>
      <c r="O135" s="213" t="e">
        <f>IF('Crisis Indicator Data'!#REF!="No Data",1,IF(#REF!&lt;&gt;"",1,0))</f>
        <v>#REF!</v>
      </c>
      <c r="P135" s="213" t="e">
        <f>IF('Crisis Indicator Data'!#REF!="No Data",1,IF(#REF!&lt;&gt;"",1,0))</f>
        <v>#REF!</v>
      </c>
      <c r="Q135" s="213" t="e">
        <f>IF('Crisis Indicator Data'!#REF!="No Data",1,IF(#REF!&lt;&gt;"",1,0))</f>
        <v>#REF!</v>
      </c>
      <c r="R135" s="213" t="e">
        <f>IF('Crisis Indicator Data'!#REF!="No Data",1,IF(#REF!&lt;&gt;"",1,0))</f>
        <v>#REF!</v>
      </c>
      <c r="S135" s="213" t="e">
        <f>IF('Crisis Indicator Data'!#REF!="No Data",1,IF(#REF!&lt;&gt;"",1,0))</f>
        <v>#REF!</v>
      </c>
      <c r="T135" s="213" t="e">
        <f>IF('Crisis Indicator Data'!#REF!="No Data",1,IF(#REF!&lt;&gt;"",1,0))</f>
        <v>#REF!</v>
      </c>
      <c r="U135" s="213" t="e">
        <f>IF('Crisis Indicator Data'!#REF!="No Data",1,IF(#REF!&lt;&gt;"",1,0))</f>
        <v>#REF!</v>
      </c>
      <c r="V135" s="213" t="e">
        <f>IF('Crisis Indicator Data'!#REF!="No Data",1,IF(#REF!&lt;&gt;"",1,0))</f>
        <v>#REF!</v>
      </c>
      <c r="W135" s="213" t="e">
        <f>IF('Crisis Indicator Data'!#REF!="No Data",1,IF(#REF!&lt;&gt;"",1,0))</f>
        <v>#REF!</v>
      </c>
      <c r="X135" s="213" t="e">
        <f>IF('Crisis Indicator Data'!#REF!="No Data",1,IF(#REF!&lt;&gt;"",1,0))</f>
        <v>#REF!</v>
      </c>
      <c r="Y135" s="213" t="e">
        <f>IF('Crisis Indicator Data'!#REF!="No Data",1,IF(#REF!&lt;&gt;"",1,0))</f>
        <v>#REF!</v>
      </c>
      <c r="Z135" s="213" t="e">
        <f>IF('Crisis Indicator Data'!#REF!="No Data",1,IF(#REF!&lt;&gt;"",1,0))</f>
        <v>#REF!</v>
      </c>
      <c r="AA135" s="213" t="e">
        <f>IF('Crisis Indicator Data'!#REF!="No Data",1,IF(#REF!&lt;&gt;"",1,0))</f>
        <v>#REF!</v>
      </c>
      <c r="AB135" s="213" t="e">
        <f>IF('Crisis Indicator Data'!#REF!="No Data",1,IF(#REF!&lt;&gt;"",1,0))</f>
        <v>#REF!</v>
      </c>
      <c r="AC135" s="213" t="e">
        <f>IF('Crisis Indicator Data'!#REF!="No Data",1,IF(#REF!&lt;&gt;"",1,0))</f>
        <v>#REF!</v>
      </c>
      <c r="AD135" s="213" t="e">
        <f>IF('Crisis Indicator Data'!#REF!="No Data",1,IF(#REF!&lt;&gt;"",1,0))</f>
        <v>#REF!</v>
      </c>
      <c r="AE135" s="213" t="e">
        <f>IF('Crisis Indicator Data'!#REF!="No Data",1,IF(#REF!&lt;&gt;"",1,0))</f>
        <v>#REF!</v>
      </c>
      <c r="AF135" s="213" t="e">
        <f>IF('Crisis Indicator Data'!#REF!="No Data",1,IF(#REF!&lt;&gt;"",1,0))</f>
        <v>#REF!</v>
      </c>
      <c r="AG135" s="213" t="e">
        <f>IF('Crisis Indicator Data'!#REF!="No Data",1,IF(#REF!&lt;&gt;"",1,0))</f>
        <v>#REF!</v>
      </c>
      <c r="AH135" s="213" t="e">
        <f>IF('Crisis Indicator Data'!#REF!="No Data",1,IF(#REF!&lt;&gt;"",1,0))</f>
        <v>#REF!</v>
      </c>
      <c r="AI135" s="213" t="e">
        <f>IF('Crisis Indicator Data'!#REF!="No Data",1,IF(#REF!&lt;&gt;"",1,0))</f>
        <v>#REF!</v>
      </c>
      <c r="AJ135" s="213" t="e">
        <f>IF('Crisis Indicator Data'!#REF!="No Data",1,IF(#REF!&lt;&gt;"",1,0))</f>
        <v>#REF!</v>
      </c>
      <c r="AK135" s="213" t="e">
        <f>IF('Crisis Indicator Data'!#REF!="No Data",1,IF(#REF!&lt;&gt;"",1,0))</f>
        <v>#REF!</v>
      </c>
      <c r="AL135" s="213" t="e">
        <f>IF('Crisis Indicator Data'!#REF!="No Data",1,IF(#REF!&lt;&gt;"",1,0))</f>
        <v>#REF!</v>
      </c>
      <c r="AM135" s="213" t="e">
        <f>IF('Crisis Indicator Data'!#REF!="No Data",1,IF(#REF!&lt;&gt;"",1,0))</f>
        <v>#REF!</v>
      </c>
      <c r="AN135" s="213" t="e">
        <f>IF('Crisis Indicator Data'!#REF!="No Data",1,IF(#REF!&lt;&gt;"",1,0))</f>
        <v>#REF!</v>
      </c>
      <c r="AO135" s="213" t="e">
        <f>IF('Crisis Indicator Data'!#REF!="No Data",1,IF(#REF!&lt;&gt;"",1,0))</f>
        <v>#REF!</v>
      </c>
      <c r="AP135" s="213" t="e">
        <f>IF('Crisis Indicator Data'!#REF!="No Data",1,IF(#REF!&lt;&gt;"",1,0))</f>
        <v>#REF!</v>
      </c>
      <c r="AQ135" s="213" t="e">
        <f>IF('Crisis Indicator Data'!#REF!="No Data",1,IF(#REF!&lt;&gt;"",1,0))</f>
        <v>#REF!</v>
      </c>
      <c r="AR135" s="213" t="e">
        <f>IF('Crisis Indicator Data'!#REF!="No Data",1,IF(#REF!&lt;&gt;"",1,0))</f>
        <v>#REF!</v>
      </c>
      <c r="AS135" s="213" t="e">
        <f>IF('Crisis Indicator Data'!#REF!="No Data",1,IF(#REF!&lt;&gt;"",1,0))</f>
        <v>#REF!</v>
      </c>
      <c r="AT135" s="213" t="e">
        <f>IF('Crisis Indicator Data'!#REF!="No Data",1,IF(#REF!&lt;&gt;"",1,0))</f>
        <v>#REF!</v>
      </c>
      <c r="AU135" s="213" t="e">
        <f>IF('Crisis Indicator Data'!#REF!="No Data",1,IF(#REF!&lt;&gt;"",1,0))</f>
        <v>#REF!</v>
      </c>
      <c r="AV135" s="213" t="e">
        <f>IF('Crisis Indicator Data'!#REF!="No Data",1,IF(#REF!&lt;&gt;"",1,0))</f>
        <v>#REF!</v>
      </c>
      <c r="AW135" s="213" t="e">
        <f>IF('Crisis Indicator Data'!#REF!="No Data",1,IF(#REF!&lt;&gt;"",1,0))</f>
        <v>#REF!</v>
      </c>
      <c r="AX135" s="213" t="e">
        <f>IF('Crisis Indicator Data'!#REF!="No Data",1,IF(#REF!&lt;&gt;"",1,0))</f>
        <v>#REF!</v>
      </c>
      <c r="AY135" s="213" t="e">
        <f>IF('Crisis Indicator Data'!#REF!="No Data",1,IF(#REF!&lt;&gt;"",1,0))</f>
        <v>#REF!</v>
      </c>
      <c r="AZ135" s="213" t="e">
        <f>IF('Crisis Indicator Data'!#REF!="No Data",1,IF(#REF!&lt;&gt;"",1,0))</f>
        <v>#REF!</v>
      </c>
      <c r="BA135" t="e">
        <f t="shared" si="8"/>
        <v>#REF!</v>
      </c>
      <c r="BB135" s="22" t="e">
        <f t="shared" si="9"/>
        <v>#REF!</v>
      </c>
    </row>
    <row r="136" spans="1:54" x14ac:dyDescent="0.35">
      <c r="A136" t="s">
        <v>8435</v>
      </c>
      <c r="B136" s="213" t="e">
        <f>IF('Crisis Indicator Data'!#REF!="No Data",1,IF(#REF!&lt;&gt;"",1,0))</f>
        <v>#REF!</v>
      </c>
      <c r="C136" s="213" t="e">
        <f>IF('Crisis Indicator Data'!#REF!="No Data",1,IF(#REF!&lt;&gt;"",1,0))</f>
        <v>#REF!</v>
      </c>
      <c r="D136" s="213" t="e">
        <f>IF('Crisis Indicator Data'!#REF!="No Data",1,IF(#REF!&lt;&gt;"",1,0))</f>
        <v>#REF!</v>
      </c>
      <c r="E136" s="213" t="e">
        <f>IF('Crisis Indicator Data'!#REF!="No Data",1,IF(#REF!&lt;&gt;"",1,0))</f>
        <v>#REF!</v>
      </c>
      <c r="F136" s="213" t="e">
        <f>IF('Crisis Indicator Data'!#REF!="No Data",1,IF(#REF!&lt;&gt;"",1,0))</f>
        <v>#REF!</v>
      </c>
      <c r="G136" s="213" t="e">
        <f>IF('Crisis Indicator Data'!#REF!="No Data",1,IF(#REF!&lt;&gt;"",1,0))</f>
        <v>#REF!</v>
      </c>
      <c r="H136" s="213" t="e">
        <f>IF('Crisis Indicator Data'!#REF!="No Data",1,IF(#REF!&lt;&gt;"",1,0))</f>
        <v>#REF!</v>
      </c>
      <c r="I136" s="213" t="e">
        <f>IF('Crisis Indicator Data'!#REF!="No Data",1,IF(#REF!&lt;&gt;"",1,0))</f>
        <v>#REF!</v>
      </c>
      <c r="J136" s="213" t="e">
        <f>IF('Crisis Indicator Data'!#REF!="No Data",1,IF(#REF!&lt;&gt;"",1,0))</f>
        <v>#REF!</v>
      </c>
      <c r="K136" s="213" t="e">
        <f>IF('Crisis Indicator Data'!#REF!="No Data",1,IF(#REF!&lt;&gt;"",1,0))</f>
        <v>#REF!</v>
      </c>
      <c r="L136" s="213" t="e">
        <f>IF('Crisis Indicator Data'!#REF!="No Data",1,IF(#REF!&lt;&gt;"",1,0))</f>
        <v>#REF!</v>
      </c>
      <c r="M136" s="213" t="e">
        <f>IF('Crisis Indicator Data'!#REF!="No Data",1,IF(#REF!&lt;&gt;"",1,0))</f>
        <v>#REF!</v>
      </c>
      <c r="N136" s="213" t="e">
        <f>IF('Crisis Indicator Data'!#REF!="No Data",1,IF(#REF!&lt;&gt;"",1,0))</f>
        <v>#REF!</v>
      </c>
      <c r="O136" s="213" t="e">
        <f>IF('Crisis Indicator Data'!#REF!="No Data",1,IF(#REF!&lt;&gt;"",1,0))</f>
        <v>#REF!</v>
      </c>
      <c r="P136" s="213" t="e">
        <f>IF('Crisis Indicator Data'!#REF!="No Data",1,IF(#REF!&lt;&gt;"",1,0))</f>
        <v>#REF!</v>
      </c>
      <c r="Q136" s="213" t="e">
        <f>IF('Crisis Indicator Data'!#REF!="No Data",1,IF(#REF!&lt;&gt;"",1,0))</f>
        <v>#REF!</v>
      </c>
      <c r="R136" s="213" t="e">
        <f>IF('Crisis Indicator Data'!#REF!="No Data",1,IF(#REF!&lt;&gt;"",1,0))</f>
        <v>#REF!</v>
      </c>
      <c r="S136" s="213" t="e">
        <f>IF('Crisis Indicator Data'!#REF!="No Data",1,IF(#REF!&lt;&gt;"",1,0))</f>
        <v>#REF!</v>
      </c>
      <c r="T136" s="213" t="e">
        <f>IF('Crisis Indicator Data'!#REF!="No Data",1,IF(#REF!&lt;&gt;"",1,0))</f>
        <v>#REF!</v>
      </c>
      <c r="U136" s="213" t="e">
        <f>IF('Crisis Indicator Data'!#REF!="No Data",1,IF(#REF!&lt;&gt;"",1,0))</f>
        <v>#REF!</v>
      </c>
      <c r="V136" s="213" t="e">
        <f>IF('Crisis Indicator Data'!#REF!="No Data",1,IF(#REF!&lt;&gt;"",1,0))</f>
        <v>#REF!</v>
      </c>
      <c r="W136" s="213" t="e">
        <f>IF('Crisis Indicator Data'!#REF!="No Data",1,IF(#REF!&lt;&gt;"",1,0))</f>
        <v>#REF!</v>
      </c>
      <c r="X136" s="213" t="e">
        <f>IF('Crisis Indicator Data'!#REF!="No Data",1,IF(#REF!&lt;&gt;"",1,0))</f>
        <v>#REF!</v>
      </c>
      <c r="Y136" s="213" t="e">
        <f>IF('Crisis Indicator Data'!#REF!="No Data",1,IF(#REF!&lt;&gt;"",1,0))</f>
        <v>#REF!</v>
      </c>
      <c r="Z136" s="213" t="e">
        <f>IF('Crisis Indicator Data'!#REF!="No Data",1,IF(#REF!&lt;&gt;"",1,0))</f>
        <v>#REF!</v>
      </c>
      <c r="AA136" s="213" t="e">
        <f>IF('Crisis Indicator Data'!#REF!="No Data",1,IF(#REF!&lt;&gt;"",1,0))</f>
        <v>#REF!</v>
      </c>
      <c r="AB136" s="213" t="e">
        <f>IF('Crisis Indicator Data'!#REF!="No Data",1,IF(#REF!&lt;&gt;"",1,0))</f>
        <v>#REF!</v>
      </c>
      <c r="AC136" s="213" t="e">
        <f>IF('Crisis Indicator Data'!#REF!="No Data",1,IF(#REF!&lt;&gt;"",1,0))</f>
        <v>#REF!</v>
      </c>
      <c r="AD136" s="213" t="e">
        <f>IF('Crisis Indicator Data'!#REF!="No Data",1,IF(#REF!&lt;&gt;"",1,0))</f>
        <v>#REF!</v>
      </c>
      <c r="AE136" s="213" t="e">
        <f>IF('Crisis Indicator Data'!#REF!="No Data",1,IF(#REF!&lt;&gt;"",1,0))</f>
        <v>#REF!</v>
      </c>
      <c r="AF136" s="213" t="e">
        <f>IF('Crisis Indicator Data'!#REF!="No Data",1,IF(#REF!&lt;&gt;"",1,0))</f>
        <v>#REF!</v>
      </c>
      <c r="AG136" s="213" t="e">
        <f>IF('Crisis Indicator Data'!#REF!="No Data",1,IF(#REF!&lt;&gt;"",1,0))</f>
        <v>#REF!</v>
      </c>
      <c r="AH136" s="213" t="e">
        <f>IF('Crisis Indicator Data'!#REF!="No Data",1,IF(#REF!&lt;&gt;"",1,0))</f>
        <v>#REF!</v>
      </c>
      <c r="AI136" s="213" t="e">
        <f>IF('Crisis Indicator Data'!#REF!="No Data",1,IF(#REF!&lt;&gt;"",1,0))</f>
        <v>#REF!</v>
      </c>
      <c r="AJ136" s="213" t="e">
        <f>IF('Crisis Indicator Data'!#REF!="No Data",1,IF(#REF!&lt;&gt;"",1,0))</f>
        <v>#REF!</v>
      </c>
      <c r="AK136" s="213" t="e">
        <f>IF('Crisis Indicator Data'!#REF!="No Data",1,IF(#REF!&lt;&gt;"",1,0))</f>
        <v>#REF!</v>
      </c>
      <c r="AL136" s="213" t="e">
        <f>IF('Crisis Indicator Data'!#REF!="No Data",1,IF(#REF!&lt;&gt;"",1,0))</f>
        <v>#REF!</v>
      </c>
      <c r="AM136" s="213" t="e">
        <f>IF('Crisis Indicator Data'!#REF!="No Data",1,IF(#REF!&lt;&gt;"",1,0))</f>
        <v>#REF!</v>
      </c>
      <c r="AN136" s="213" t="e">
        <f>IF('Crisis Indicator Data'!#REF!="No Data",1,IF(#REF!&lt;&gt;"",1,0))</f>
        <v>#REF!</v>
      </c>
      <c r="AO136" s="213" t="e">
        <f>IF('Crisis Indicator Data'!#REF!="No Data",1,IF(#REF!&lt;&gt;"",1,0))</f>
        <v>#REF!</v>
      </c>
      <c r="AP136" s="213" t="e">
        <f>IF('Crisis Indicator Data'!#REF!="No Data",1,IF(#REF!&lt;&gt;"",1,0))</f>
        <v>#REF!</v>
      </c>
      <c r="AQ136" s="213" t="e">
        <f>IF('Crisis Indicator Data'!#REF!="No Data",1,IF(#REF!&lt;&gt;"",1,0))</f>
        <v>#REF!</v>
      </c>
      <c r="AR136" s="213" t="e">
        <f>IF('Crisis Indicator Data'!#REF!="No Data",1,IF(#REF!&lt;&gt;"",1,0))</f>
        <v>#REF!</v>
      </c>
      <c r="AS136" s="213" t="e">
        <f>IF('Crisis Indicator Data'!#REF!="No Data",1,IF(#REF!&lt;&gt;"",1,0))</f>
        <v>#REF!</v>
      </c>
      <c r="AT136" s="213" t="e">
        <f>IF('Crisis Indicator Data'!#REF!="No Data",1,IF(#REF!&lt;&gt;"",1,0))</f>
        <v>#REF!</v>
      </c>
      <c r="AU136" s="213" t="e">
        <f>IF('Crisis Indicator Data'!#REF!="No Data",1,IF(#REF!&lt;&gt;"",1,0))</f>
        <v>#REF!</v>
      </c>
      <c r="AV136" s="213" t="e">
        <f>IF('Crisis Indicator Data'!#REF!="No Data",1,IF(#REF!&lt;&gt;"",1,0))</f>
        <v>#REF!</v>
      </c>
      <c r="AW136" s="213" t="e">
        <f>IF('Crisis Indicator Data'!#REF!="No Data",1,IF(#REF!&lt;&gt;"",1,0))</f>
        <v>#REF!</v>
      </c>
      <c r="AX136" s="213" t="e">
        <f>IF('Crisis Indicator Data'!#REF!="No Data",1,IF(#REF!&lt;&gt;"",1,0))</f>
        <v>#REF!</v>
      </c>
      <c r="AY136" s="213" t="e">
        <f>IF('Crisis Indicator Data'!#REF!="No Data",1,IF(#REF!&lt;&gt;"",1,0))</f>
        <v>#REF!</v>
      </c>
      <c r="AZ136" s="213" t="e">
        <f>IF('Crisis Indicator Data'!#REF!="No Data",1,IF(#REF!&lt;&gt;"",1,0))</f>
        <v>#REF!</v>
      </c>
      <c r="BA136" t="e">
        <f t="shared" si="8"/>
        <v>#REF!</v>
      </c>
      <c r="BB136" s="22" t="e">
        <f t="shared" si="9"/>
        <v>#REF!</v>
      </c>
    </row>
    <row r="137" spans="1:54" x14ac:dyDescent="0.35">
      <c r="A137" t="s">
        <v>8440</v>
      </c>
      <c r="B137" s="213" t="e">
        <f>IF('Crisis Indicator Data'!#REF!="No Data",1,IF(#REF!&lt;&gt;"",1,0))</f>
        <v>#REF!</v>
      </c>
      <c r="C137" s="213" t="e">
        <f>IF('Crisis Indicator Data'!#REF!="No Data",1,IF(#REF!&lt;&gt;"",1,0))</f>
        <v>#REF!</v>
      </c>
      <c r="D137" s="213" t="e">
        <f>IF('Crisis Indicator Data'!#REF!="No Data",1,IF(#REF!&lt;&gt;"",1,0))</f>
        <v>#REF!</v>
      </c>
      <c r="E137" s="213" t="e">
        <f>IF('Crisis Indicator Data'!#REF!="No Data",1,IF(#REF!&lt;&gt;"",1,0))</f>
        <v>#REF!</v>
      </c>
      <c r="F137" s="213" t="e">
        <f>IF('Crisis Indicator Data'!#REF!="No Data",1,IF(#REF!&lt;&gt;"",1,0))</f>
        <v>#REF!</v>
      </c>
      <c r="G137" s="213" t="e">
        <f>IF('Crisis Indicator Data'!#REF!="No Data",1,IF(#REF!&lt;&gt;"",1,0))</f>
        <v>#REF!</v>
      </c>
      <c r="H137" s="213" t="e">
        <f>IF('Crisis Indicator Data'!#REF!="No Data",1,IF(#REF!&lt;&gt;"",1,0))</f>
        <v>#REF!</v>
      </c>
      <c r="I137" s="213" t="e">
        <f>IF('Crisis Indicator Data'!#REF!="No Data",1,IF(#REF!&lt;&gt;"",1,0))</f>
        <v>#REF!</v>
      </c>
      <c r="J137" s="213" t="e">
        <f>IF('Crisis Indicator Data'!#REF!="No Data",1,IF(#REF!&lt;&gt;"",1,0))</f>
        <v>#REF!</v>
      </c>
      <c r="K137" s="213" t="e">
        <f>IF('Crisis Indicator Data'!#REF!="No Data",1,IF(#REF!&lt;&gt;"",1,0))</f>
        <v>#REF!</v>
      </c>
      <c r="L137" s="213" t="e">
        <f>IF('Crisis Indicator Data'!#REF!="No Data",1,IF(#REF!&lt;&gt;"",1,0))</f>
        <v>#REF!</v>
      </c>
      <c r="M137" s="213" t="e">
        <f>IF('Crisis Indicator Data'!#REF!="No Data",1,IF(#REF!&lt;&gt;"",1,0))</f>
        <v>#REF!</v>
      </c>
      <c r="N137" s="213" t="e">
        <f>IF('Crisis Indicator Data'!#REF!="No Data",1,IF(#REF!&lt;&gt;"",1,0))</f>
        <v>#REF!</v>
      </c>
      <c r="O137" s="213" t="e">
        <f>IF('Crisis Indicator Data'!#REF!="No Data",1,IF(#REF!&lt;&gt;"",1,0))</f>
        <v>#REF!</v>
      </c>
      <c r="P137" s="213" t="e">
        <f>IF('Crisis Indicator Data'!#REF!="No Data",1,IF(#REF!&lt;&gt;"",1,0))</f>
        <v>#REF!</v>
      </c>
      <c r="Q137" s="213" t="e">
        <f>IF('Crisis Indicator Data'!#REF!="No Data",1,IF(#REF!&lt;&gt;"",1,0))</f>
        <v>#REF!</v>
      </c>
      <c r="R137" s="213" t="e">
        <f>IF('Crisis Indicator Data'!#REF!="No Data",1,IF(#REF!&lt;&gt;"",1,0))</f>
        <v>#REF!</v>
      </c>
      <c r="S137" s="213" t="e">
        <f>IF('Crisis Indicator Data'!#REF!="No Data",1,IF(#REF!&lt;&gt;"",1,0))</f>
        <v>#REF!</v>
      </c>
      <c r="T137" s="213" t="e">
        <f>IF('Crisis Indicator Data'!#REF!="No Data",1,IF(#REF!&lt;&gt;"",1,0))</f>
        <v>#REF!</v>
      </c>
      <c r="U137" s="213" t="e">
        <f>IF('Crisis Indicator Data'!#REF!="No Data",1,IF(#REF!&lt;&gt;"",1,0))</f>
        <v>#REF!</v>
      </c>
      <c r="V137" s="213" t="e">
        <f>IF('Crisis Indicator Data'!#REF!="No Data",1,IF(#REF!&lt;&gt;"",1,0))</f>
        <v>#REF!</v>
      </c>
      <c r="W137" s="213" t="e">
        <f>IF('Crisis Indicator Data'!#REF!="No Data",1,IF(#REF!&lt;&gt;"",1,0))</f>
        <v>#REF!</v>
      </c>
      <c r="X137" s="213" t="e">
        <f>IF('Crisis Indicator Data'!#REF!="No Data",1,IF(#REF!&lt;&gt;"",1,0))</f>
        <v>#REF!</v>
      </c>
      <c r="Y137" s="213" t="e">
        <f>IF('Crisis Indicator Data'!#REF!="No Data",1,IF(#REF!&lt;&gt;"",1,0))</f>
        <v>#REF!</v>
      </c>
      <c r="Z137" s="213" t="e">
        <f>IF('Crisis Indicator Data'!#REF!="No Data",1,IF(#REF!&lt;&gt;"",1,0))</f>
        <v>#REF!</v>
      </c>
      <c r="AA137" s="213" t="e">
        <f>IF('Crisis Indicator Data'!#REF!="No Data",1,IF(#REF!&lt;&gt;"",1,0))</f>
        <v>#REF!</v>
      </c>
      <c r="AB137" s="213" t="e">
        <f>IF('Crisis Indicator Data'!#REF!="No Data",1,IF(#REF!&lt;&gt;"",1,0))</f>
        <v>#REF!</v>
      </c>
      <c r="AC137" s="213" t="e">
        <f>IF('Crisis Indicator Data'!#REF!="No Data",1,IF(#REF!&lt;&gt;"",1,0))</f>
        <v>#REF!</v>
      </c>
      <c r="AD137" s="213" t="e">
        <f>IF('Crisis Indicator Data'!#REF!="No Data",1,IF(#REF!&lt;&gt;"",1,0))</f>
        <v>#REF!</v>
      </c>
      <c r="AE137" s="213" t="e">
        <f>IF('Crisis Indicator Data'!#REF!="No Data",1,IF(#REF!&lt;&gt;"",1,0))</f>
        <v>#REF!</v>
      </c>
      <c r="AF137" s="213" t="e">
        <f>IF('Crisis Indicator Data'!#REF!="No Data",1,IF(#REF!&lt;&gt;"",1,0))</f>
        <v>#REF!</v>
      </c>
      <c r="AG137" s="213" t="e">
        <f>IF('Crisis Indicator Data'!#REF!="No Data",1,IF(#REF!&lt;&gt;"",1,0))</f>
        <v>#REF!</v>
      </c>
      <c r="AH137" s="213" t="e">
        <f>IF('Crisis Indicator Data'!#REF!="No Data",1,IF(#REF!&lt;&gt;"",1,0))</f>
        <v>#REF!</v>
      </c>
      <c r="AI137" s="213" t="e">
        <f>IF('Crisis Indicator Data'!#REF!="No Data",1,IF(#REF!&lt;&gt;"",1,0))</f>
        <v>#REF!</v>
      </c>
      <c r="AJ137" s="213" t="e">
        <f>IF('Crisis Indicator Data'!#REF!="No Data",1,IF(#REF!&lt;&gt;"",1,0))</f>
        <v>#REF!</v>
      </c>
      <c r="AK137" s="213" t="e">
        <f>IF('Crisis Indicator Data'!#REF!="No Data",1,IF(#REF!&lt;&gt;"",1,0))</f>
        <v>#REF!</v>
      </c>
      <c r="AL137" s="213" t="e">
        <f>IF('Crisis Indicator Data'!#REF!="No Data",1,IF(#REF!&lt;&gt;"",1,0))</f>
        <v>#REF!</v>
      </c>
      <c r="AM137" s="213" t="e">
        <f>IF('Crisis Indicator Data'!#REF!="No Data",1,IF(#REF!&lt;&gt;"",1,0))</f>
        <v>#REF!</v>
      </c>
      <c r="AN137" s="213" t="e">
        <f>IF('Crisis Indicator Data'!#REF!="No Data",1,IF(#REF!&lt;&gt;"",1,0))</f>
        <v>#REF!</v>
      </c>
      <c r="AO137" s="213" t="e">
        <f>IF('Crisis Indicator Data'!#REF!="No Data",1,IF(#REF!&lt;&gt;"",1,0))</f>
        <v>#REF!</v>
      </c>
      <c r="AP137" s="213" t="e">
        <f>IF('Crisis Indicator Data'!#REF!="No Data",1,IF(#REF!&lt;&gt;"",1,0))</f>
        <v>#REF!</v>
      </c>
      <c r="AQ137" s="213" t="e">
        <f>IF('Crisis Indicator Data'!#REF!="No Data",1,IF(#REF!&lt;&gt;"",1,0))</f>
        <v>#REF!</v>
      </c>
      <c r="AR137" s="213" t="e">
        <f>IF('Crisis Indicator Data'!#REF!="No Data",1,IF(#REF!&lt;&gt;"",1,0))</f>
        <v>#REF!</v>
      </c>
      <c r="AS137" s="213" t="e">
        <f>IF('Crisis Indicator Data'!#REF!="No Data",1,IF(#REF!&lt;&gt;"",1,0))</f>
        <v>#REF!</v>
      </c>
      <c r="AT137" s="213" t="e">
        <f>IF('Crisis Indicator Data'!#REF!="No Data",1,IF(#REF!&lt;&gt;"",1,0))</f>
        <v>#REF!</v>
      </c>
      <c r="AU137" s="213" t="e">
        <f>IF('Crisis Indicator Data'!#REF!="No Data",1,IF(#REF!&lt;&gt;"",1,0))</f>
        <v>#REF!</v>
      </c>
      <c r="AV137" s="213" t="e">
        <f>IF('Crisis Indicator Data'!#REF!="No Data",1,IF(#REF!&lt;&gt;"",1,0))</f>
        <v>#REF!</v>
      </c>
      <c r="AW137" s="213" t="e">
        <f>IF('Crisis Indicator Data'!#REF!="No Data",1,IF(#REF!&lt;&gt;"",1,0))</f>
        <v>#REF!</v>
      </c>
      <c r="AX137" s="213" t="e">
        <f>IF('Crisis Indicator Data'!#REF!="No Data",1,IF(#REF!&lt;&gt;"",1,0))</f>
        <v>#REF!</v>
      </c>
      <c r="AY137" s="213" t="e">
        <f>IF('Crisis Indicator Data'!#REF!="No Data",1,IF(#REF!&lt;&gt;"",1,0))</f>
        <v>#REF!</v>
      </c>
      <c r="AZ137" s="213" t="e">
        <f>IF('Crisis Indicator Data'!#REF!="No Data",1,IF(#REF!&lt;&gt;"",1,0))</f>
        <v>#REF!</v>
      </c>
      <c r="BA137" t="e">
        <f t="shared" si="8"/>
        <v>#REF!</v>
      </c>
      <c r="BB137" s="22" t="e">
        <f t="shared" si="9"/>
        <v>#REF!</v>
      </c>
    </row>
    <row r="138" spans="1:54" x14ac:dyDescent="0.35">
      <c r="A138" t="s">
        <v>8443</v>
      </c>
      <c r="B138" s="213" t="e">
        <f>IF('Crisis Indicator Data'!#REF!="No Data",1,IF(#REF!&lt;&gt;"",1,0))</f>
        <v>#REF!</v>
      </c>
      <c r="C138" s="213" t="e">
        <f>IF('Crisis Indicator Data'!#REF!="No Data",1,IF(#REF!&lt;&gt;"",1,0))</f>
        <v>#REF!</v>
      </c>
      <c r="D138" s="213" t="e">
        <f>IF('Crisis Indicator Data'!#REF!="No Data",1,IF(#REF!&lt;&gt;"",1,0))</f>
        <v>#REF!</v>
      </c>
      <c r="E138" s="213" t="e">
        <f>IF('Crisis Indicator Data'!#REF!="No Data",1,IF(#REF!&lt;&gt;"",1,0))</f>
        <v>#REF!</v>
      </c>
      <c r="F138" s="213" t="e">
        <f>IF('Crisis Indicator Data'!#REF!="No Data",1,IF(#REF!&lt;&gt;"",1,0))</f>
        <v>#REF!</v>
      </c>
      <c r="G138" s="213" t="e">
        <f>IF('Crisis Indicator Data'!#REF!="No Data",1,IF(#REF!&lt;&gt;"",1,0))</f>
        <v>#REF!</v>
      </c>
      <c r="H138" s="213" t="e">
        <f>IF('Crisis Indicator Data'!#REF!="No Data",1,IF(#REF!&lt;&gt;"",1,0))</f>
        <v>#REF!</v>
      </c>
      <c r="I138" s="213" t="e">
        <f>IF('Crisis Indicator Data'!#REF!="No Data",1,IF(#REF!&lt;&gt;"",1,0))</f>
        <v>#REF!</v>
      </c>
      <c r="J138" s="213" t="e">
        <f>IF('Crisis Indicator Data'!#REF!="No Data",1,IF(#REF!&lt;&gt;"",1,0))</f>
        <v>#REF!</v>
      </c>
      <c r="K138" s="213" t="e">
        <f>IF('Crisis Indicator Data'!#REF!="No Data",1,IF(#REF!&lt;&gt;"",1,0))</f>
        <v>#REF!</v>
      </c>
      <c r="L138" s="213" t="e">
        <f>IF('Crisis Indicator Data'!#REF!="No Data",1,IF(#REF!&lt;&gt;"",1,0))</f>
        <v>#REF!</v>
      </c>
      <c r="M138" s="213" t="e">
        <f>IF('Crisis Indicator Data'!#REF!="No Data",1,IF(#REF!&lt;&gt;"",1,0))</f>
        <v>#REF!</v>
      </c>
      <c r="N138" s="213" t="e">
        <f>IF('Crisis Indicator Data'!#REF!="No Data",1,IF(#REF!&lt;&gt;"",1,0))</f>
        <v>#REF!</v>
      </c>
      <c r="O138" s="213" t="e">
        <f>IF('Crisis Indicator Data'!#REF!="No Data",1,IF(#REF!&lt;&gt;"",1,0))</f>
        <v>#REF!</v>
      </c>
      <c r="P138" s="213" t="e">
        <f>IF('Crisis Indicator Data'!#REF!="No Data",1,IF(#REF!&lt;&gt;"",1,0))</f>
        <v>#REF!</v>
      </c>
      <c r="Q138" s="213" t="e">
        <f>IF('Crisis Indicator Data'!#REF!="No Data",1,IF(#REF!&lt;&gt;"",1,0))</f>
        <v>#REF!</v>
      </c>
      <c r="R138" s="213" t="e">
        <f>IF('Crisis Indicator Data'!#REF!="No Data",1,IF(#REF!&lt;&gt;"",1,0))</f>
        <v>#REF!</v>
      </c>
      <c r="S138" s="213" t="e">
        <f>IF('Crisis Indicator Data'!#REF!="No Data",1,IF(#REF!&lt;&gt;"",1,0))</f>
        <v>#REF!</v>
      </c>
      <c r="T138" s="213" t="e">
        <f>IF('Crisis Indicator Data'!#REF!="No Data",1,IF(#REF!&lt;&gt;"",1,0))</f>
        <v>#REF!</v>
      </c>
      <c r="U138" s="213" t="e">
        <f>IF('Crisis Indicator Data'!#REF!="No Data",1,IF(#REF!&lt;&gt;"",1,0))</f>
        <v>#REF!</v>
      </c>
      <c r="V138" s="213" t="e">
        <f>IF('Crisis Indicator Data'!#REF!="No Data",1,IF(#REF!&lt;&gt;"",1,0))</f>
        <v>#REF!</v>
      </c>
      <c r="W138" s="213" t="e">
        <f>IF('Crisis Indicator Data'!#REF!="No Data",1,IF(#REF!&lt;&gt;"",1,0))</f>
        <v>#REF!</v>
      </c>
      <c r="X138" s="213" t="e">
        <f>IF('Crisis Indicator Data'!#REF!="No Data",1,IF(#REF!&lt;&gt;"",1,0))</f>
        <v>#REF!</v>
      </c>
      <c r="Y138" s="213" t="e">
        <f>IF('Crisis Indicator Data'!#REF!="No Data",1,IF(#REF!&lt;&gt;"",1,0))</f>
        <v>#REF!</v>
      </c>
      <c r="Z138" s="213" t="e">
        <f>IF('Crisis Indicator Data'!#REF!="No Data",1,IF(#REF!&lt;&gt;"",1,0))</f>
        <v>#REF!</v>
      </c>
      <c r="AA138" s="213" t="e">
        <f>IF('Crisis Indicator Data'!#REF!="No Data",1,IF(#REF!&lt;&gt;"",1,0))</f>
        <v>#REF!</v>
      </c>
      <c r="AB138" s="213" t="e">
        <f>IF('Crisis Indicator Data'!#REF!="No Data",1,IF(#REF!&lt;&gt;"",1,0))</f>
        <v>#REF!</v>
      </c>
      <c r="AC138" s="213" t="e">
        <f>IF('Crisis Indicator Data'!#REF!="No Data",1,IF(#REF!&lt;&gt;"",1,0))</f>
        <v>#REF!</v>
      </c>
      <c r="AD138" s="213" t="e">
        <f>IF('Crisis Indicator Data'!#REF!="No Data",1,IF(#REF!&lt;&gt;"",1,0))</f>
        <v>#REF!</v>
      </c>
      <c r="AE138" s="213" t="e">
        <f>IF('Crisis Indicator Data'!#REF!="No Data",1,IF(#REF!&lt;&gt;"",1,0))</f>
        <v>#REF!</v>
      </c>
      <c r="AF138" s="213" t="e">
        <f>IF('Crisis Indicator Data'!#REF!="No Data",1,IF(#REF!&lt;&gt;"",1,0))</f>
        <v>#REF!</v>
      </c>
      <c r="AG138" s="213" t="e">
        <f>IF('Crisis Indicator Data'!#REF!="No Data",1,IF(#REF!&lt;&gt;"",1,0))</f>
        <v>#REF!</v>
      </c>
      <c r="AH138" s="213" t="e">
        <f>IF('Crisis Indicator Data'!#REF!="No Data",1,IF(#REF!&lt;&gt;"",1,0))</f>
        <v>#REF!</v>
      </c>
      <c r="AI138" s="213" t="e">
        <f>IF('Crisis Indicator Data'!#REF!="No Data",1,IF(#REF!&lt;&gt;"",1,0))</f>
        <v>#REF!</v>
      </c>
      <c r="AJ138" s="213" t="e">
        <f>IF('Crisis Indicator Data'!#REF!="No Data",1,IF(#REF!&lt;&gt;"",1,0))</f>
        <v>#REF!</v>
      </c>
      <c r="AK138" s="213" t="e">
        <f>IF('Crisis Indicator Data'!#REF!="No Data",1,IF(#REF!&lt;&gt;"",1,0))</f>
        <v>#REF!</v>
      </c>
      <c r="AL138" s="213" t="e">
        <f>IF('Crisis Indicator Data'!#REF!="No Data",1,IF(#REF!&lt;&gt;"",1,0))</f>
        <v>#REF!</v>
      </c>
      <c r="AM138" s="213" t="e">
        <f>IF('Crisis Indicator Data'!#REF!="No Data",1,IF(#REF!&lt;&gt;"",1,0))</f>
        <v>#REF!</v>
      </c>
      <c r="AN138" s="213" t="e">
        <f>IF('Crisis Indicator Data'!#REF!="No Data",1,IF(#REF!&lt;&gt;"",1,0))</f>
        <v>#REF!</v>
      </c>
      <c r="AO138" s="213" t="e">
        <f>IF('Crisis Indicator Data'!#REF!="No Data",1,IF(#REF!&lt;&gt;"",1,0))</f>
        <v>#REF!</v>
      </c>
      <c r="AP138" s="213" t="e">
        <f>IF('Crisis Indicator Data'!#REF!="No Data",1,IF(#REF!&lt;&gt;"",1,0))</f>
        <v>#REF!</v>
      </c>
      <c r="AQ138" s="213" t="e">
        <f>IF('Crisis Indicator Data'!#REF!="No Data",1,IF(#REF!&lt;&gt;"",1,0))</f>
        <v>#REF!</v>
      </c>
      <c r="AR138" s="213" t="e">
        <f>IF('Crisis Indicator Data'!#REF!="No Data",1,IF(#REF!&lt;&gt;"",1,0))</f>
        <v>#REF!</v>
      </c>
      <c r="AS138" s="213" t="e">
        <f>IF('Crisis Indicator Data'!#REF!="No Data",1,IF(#REF!&lt;&gt;"",1,0))</f>
        <v>#REF!</v>
      </c>
      <c r="AT138" s="213" t="e">
        <f>IF('Crisis Indicator Data'!#REF!="No Data",1,IF(#REF!&lt;&gt;"",1,0))</f>
        <v>#REF!</v>
      </c>
      <c r="AU138" s="213" t="e">
        <f>IF('Crisis Indicator Data'!#REF!="No Data",1,IF(#REF!&lt;&gt;"",1,0))</f>
        <v>#REF!</v>
      </c>
      <c r="AV138" s="213" t="e">
        <f>IF('Crisis Indicator Data'!#REF!="No Data",1,IF(#REF!&lt;&gt;"",1,0))</f>
        <v>#REF!</v>
      </c>
      <c r="AW138" s="213" t="e">
        <f>IF('Crisis Indicator Data'!#REF!="No Data",1,IF(#REF!&lt;&gt;"",1,0))</f>
        <v>#REF!</v>
      </c>
      <c r="AX138" s="213" t="e">
        <f>IF('Crisis Indicator Data'!#REF!="No Data",1,IF(#REF!&lt;&gt;"",1,0))</f>
        <v>#REF!</v>
      </c>
      <c r="AY138" s="213" t="e">
        <f>IF('Crisis Indicator Data'!#REF!="No Data",1,IF(#REF!&lt;&gt;"",1,0))</f>
        <v>#REF!</v>
      </c>
      <c r="AZ138" s="213" t="e">
        <f>IF('Crisis Indicator Data'!#REF!="No Data",1,IF(#REF!&lt;&gt;"",1,0))</f>
        <v>#REF!</v>
      </c>
      <c r="BA138" t="e">
        <f t="shared" si="8"/>
        <v>#REF!</v>
      </c>
      <c r="BB138" s="22" t="e">
        <f t="shared" si="9"/>
        <v>#REF!</v>
      </c>
    </row>
    <row r="139" spans="1:54" x14ac:dyDescent="0.35">
      <c r="A139" t="s">
        <v>8448</v>
      </c>
      <c r="B139" s="213" t="e">
        <f>IF('Crisis Indicator Data'!#REF!="No Data",1,IF(#REF!&lt;&gt;"",1,0))</f>
        <v>#REF!</v>
      </c>
      <c r="C139" s="213" t="e">
        <f>IF('Crisis Indicator Data'!#REF!="No Data",1,IF(#REF!&lt;&gt;"",1,0))</f>
        <v>#REF!</v>
      </c>
      <c r="D139" s="213" t="e">
        <f>IF('Crisis Indicator Data'!#REF!="No Data",1,IF(#REF!&lt;&gt;"",1,0))</f>
        <v>#REF!</v>
      </c>
      <c r="E139" s="213" t="e">
        <f>IF('Crisis Indicator Data'!#REF!="No Data",1,IF(#REF!&lt;&gt;"",1,0))</f>
        <v>#REF!</v>
      </c>
      <c r="F139" s="213" t="e">
        <f>IF('Crisis Indicator Data'!#REF!="No Data",1,IF(#REF!&lt;&gt;"",1,0))</f>
        <v>#REF!</v>
      </c>
      <c r="G139" s="213" t="e">
        <f>IF('Crisis Indicator Data'!#REF!="No Data",1,IF(#REF!&lt;&gt;"",1,0))</f>
        <v>#REF!</v>
      </c>
      <c r="H139" s="213" t="e">
        <f>IF('Crisis Indicator Data'!#REF!="No Data",1,IF(#REF!&lt;&gt;"",1,0))</f>
        <v>#REF!</v>
      </c>
      <c r="I139" s="213" t="e">
        <f>IF('Crisis Indicator Data'!#REF!="No Data",1,IF(#REF!&lt;&gt;"",1,0))</f>
        <v>#REF!</v>
      </c>
      <c r="J139" s="213" t="e">
        <f>IF('Crisis Indicator Data'!#REF!="No Data",1,IF(#REF!&lt;&gt;"",1,0))</f>
        <v>#REF!</v>
      </c>
      <c r="K139" s="213" t="e">
        <f>IF('Crisis Indicator Data'!#REF!="No Data",1,IF(#REF!&lt;&gt;"",1,0))</f>
        <v>#REF!</v>
      </c>
      <c r="L139" s="213" t="e">
        <f>IF('Crisis Indicator Data'!#REF!="No Data",1,IF(#REF!&lt;&gt;"",1,0))</f>
        <v>#REF!</v>
      </c>
      <c r="M139" s="213" t="e">
        <f>IF('Crisis Indicator Data'!#REF!="No Data",1,IF(#REF!&lt;&gt;"",1,0))</f>
        <v>#REF!</v>
      </c>
      <c r="N139" s="213" t="e">
        <f>IF('Crisis Indicator Data'!#REF!="No Data",1,IF(#REF!&lt;&gt;"",1,0))</f>
        <v>#REF!</v>
      </c>
      <c r="O139" s="213" t="e">
        <f>IF('Crisis Indicator Data'!#REF!="No Data",1,IF(#REF!&lt;&gt;"",1,0))</f>
        <v>#REF!</v>
      </c>
      <c r="P139" s="213" t="e">
        <f>IF('Crisis Indicator Data'!#REF!="No Data",1,IF(#REF!&lt;&gt;"",1,0))</f>
        <v>#REF!</v>
      </c>
      <c r="Q139" s="213" t="e">
        <f>IF('Crisis Indicator Data'!#REF!="No Data",1,IF(#REF!&lt;&gt;"",1,0))</f>
        <v>#REF!</v>
      </c>
      <c r="R139" s="213" t="e">
        <f>IF('Crisis Indicator Data'!#REF!="No Data",1,IF(#REF!&lt;&gt;"",1,0))</f>
        <v>#REF!</v>
      </c>
      <c r="S139" s="213" t="e">
        <f>IF('Crisis Indicator Data'!#REF!="No Data",1,IF(#REF!&lt;&gt;"",1,0))</f>
        <v>#REF!</v>
      </c>
      <c r="T139" s="213" t="e">
        <f>IF('Crisis Indicator Data'!#REF!="No Data",1,IF(#REF!&lt;&gt;"",1,0))</f>
        <v>#REF!</v>
      </c>
      <c r="U139" s="213" t="e">
        <f>IF('Crisis Indicator Data'!#REF!="No Data",1,IF(#REF!&lt;&gt;"",1,0))</f>
        <v>#REF!</v>
      </c>
      <c r="V139" s="213" t="e">
        <f>IF('Crisis Indicator Data'!#REF!="No Data",1,IF(#REF!&lt;&gt;"",1,0))</f>
        <v>#REF!</v>
      </c>
      <c r="W139" s="213" t="e">
        <f>IF('Crisis Indicator Data'!#REF!="No Data",1,IF(#REF!&lt;&gt;"",1,0))</f>
        <v>#REF!</v>
      </c>
      <c r="X139" s="213" t="e">
        <f>IF('Crisis Indicator Data'!#REF!="No Data",1,IF(#REF!&lt;&gt;"",1,0))</f>
        <v>#REF!</v>
      </c>
      <c r="Y139" s="213" t="e">
        <f>IF('Crisis Indicator Data'!#REF!="No Data",1,IF(#REF!&lt;&gt;"",1,0))</f>
        <v>#REF!</v>
      </c>
      <c r="Z139" s="213" t="e">
        <f>IF('Crisis Indicator Data'!#REF!="No Data",1,IF(#REF!&lt;&gt;"",1,0))</f>
        <v>#REF!</v>
      </c>
      <c r="AA139" s="213" t="e">
        <f>IF('Crisis Indicator Data'!#REF!="No Data",1,IF(#REF!&lt;&gt;"",1,0))</f>
        <v>#REF!</v>
      </c>
      <c r="AB139" s="213" t="e">
        <f>IF('Crisis Indicator Data'!#REF!="No Data",1,IF(#REF!&lt;&gt;"",1,0))</f>
        <v>#REF!</v>
      </c>
      <c r="AC139" s="213" t="e">
        <f>IF('Crisis Indicator Data'!#REF!="No Data",1,IF(#REF!&lt;&gt;"",1,0))</f>
        <v>#REF!</v>
      </c>
      <c r="AD139" s="213" t="e">
        <f>IF('Crisis Indicator Data'!#REF!="No Data",1,IF(#REF!&lt;&gt;"",1,0))</f>
        <v>#REF!</v>
      </c>
      <c r="AE139" s="213" t="e">
        <f>IF('Crisis Indicator Data'!#REF!="No Data",1,IF(#REF!&lt;&gt;"",1,0))</f>
        <v>#REF!</v>
      </c>
      <c r="AF139" s="213" t="e">
        <f>IF('Crisis Indicator Data'!#REF!="No Data",1,IF(#REF!&lt;&gt;"",1,0))</f>
        <v>#REF!</v>
      </c>
      <c r="AG139" s="213" t="e">
        <f>IF('Crisis Indicator Data'!#REF!="No Data",1,IF(#REF!&lt;&gt;"",1,0))</f>
        <v>#REF!</v>
      </c>
      <c r="AH139" s="213" t="e">
        <f>IF('Crisis Indicator Data'!#REF!="No Data",1,IF(#REF!&lt;&gt;"",1,0))</f>
        <v>#REF!</v>
      </c>
      <c r="AI139" s="213" t="e">
        <f>IF('Crisis Indicator Data'!#REF!="No Data",1,IF(#REF!&lt;&gt;"",1,0))</f>
        <v>#REF!</v>
      </c>
      <c r="AJ139" s="213" t="e">
        <f>IF('Crisis Indicator Data'!#REF!="No Data",1,IF(#REF!&lt;&gt;"",1,0))</f>
        <v>#REF!</v>
      </c>
      <c r="AK139" s="213" t="e">
        <f>IF('Crisis Indicator Data'!#REF!="No Data",1,IF(#REF!&lt;&gt;"",1,0))</f>
        <v>#REF!</v>
      </c>
      <c r="AL139" s="213" t="e">
        <f>IF('Crisis Indicator Data'!#REF!="No Data",1,IF(#REF!&lt;&gt;"",1,0))</f>
        <v>#REF!</v>
      </c>
      <c r="AM139" s="213" t="e">
        <f>IF('Crisis Indicator Data'!#REF!="No Data",1,IF(#REF!&lt;&gt;"",1,0))</f>
        <v>#REF!</v>
      </c>
      <c r="AN139" s="213" t="e">
        <f>IF('Crisis Indicator Data'!#REF!="No Data",1,IF(#REF!&lt;&gt;"",1,0))</f>
        <v>#REF!</v>
      </c>
      <c r="AO139" s="213" t="e">
        <f>IF('Crisis Indicator Data'!#REF!="No Data",1,IF(#REF!&lt;&gt;"",1,0))</f>
        <v>#REF!</v>
      </c>
      <c r="AP139" s="213" t="e">
        <f>IF('Crisis Indicator Data'!#REF!="No Data",1,IF(#REF!&lt;&gt;"",1,0))</f>
        <v>#REF!</v>
      </c>
      <c r="AQ139" s="213" t="e">
        <f>IF('Crisis Indicator Data'!#REF!="No Data",1,IF(#REF!&lt;&gt;"",1,0))</f>
        <v>#REF!</v>
      </c>
      <c r="AR139" s="213" t="e">
        <f>IF('Crisis Indicator Data'!#REF!="No Data",1,IF(#REF!&lt;&gt;"",1,0))</f>
        <v>#REF!</v>
      </c>
      <c r="AS139" s="213" t="e">
        <f>IF('Crisis Indicator Data'!#REF!="No Data",1,IF(#REF!&lt;&gt;"",1,0))</f>
        <v>#REF!</v>
      </c>
      <c r="AT139" s="213" t="e">
        <f>IF('Crisis Indicator Data'!#REF!="No Data",1,IF(#REF!&lt;&gt;"",1,0))</f>
        <v>#REF!</v>
      </c>
      <c r="AU139" s="213" t="e">
        <f>IF('Crisis Indicator Data'!#REF!="No Data",1,IF(#REF!&lt;&gt;"",1,0))</f>
        <v>#REF!</v>
      </c>
      <c r="AV139" s="213" t="e">
        <f>IF('Crisis Indicator Data'!#REF!="No Data",1,IF(#REF!&lt;&gt;"",1,0))</f>
        <v>#REF!</v>
      </c>
      <c r="AW139" s="213" t="e">
        <f>IF('Crisis Indicator Data'!#REF!="No Data",1,IF(#REF!&lt;&gt;"",1,0))</f>
        <v>#REF!</v>
      </c>
      <c r="AX139" s="213" t="e">
        <f>IF('Crisis Indicator Data'!#REF!="No Data",1,IF(#REF!&lt;&gt;"",1,0))</f>
        <v>#REF!</v>
      </c>
      <c r="AY139" s="213" t="e">
        <f>IF('Crisis Indicator Data'!#REF!="No Data",1,IF(#REF!&lt;&gt;"",1,0))</f>
        <v>#REF!</v>
      </c>
      <c r="AZ139" s="213" t="e">
        <f>IF('Crisis Indicator Data'!#REF!="No Data",1,IF(#REF!&lt;&gt;"",1,0))</f>
        <v>#REF!</v>
      </c>
      <c r="BA139" t="e">
        <f t="shared" si="8"/>
        <v>#REF!</v>
      </c>
      <c r="BB139" s="22" t="e">
        <f t="shared" si="9"/>
        <v>#REF!</v>
      </c>
    </row>
    <row r="140" spans="1:54" x14ac:dyDescent="0.35">
      <c r="A140" t="s">
        <v>8451</v>
      </c>
      <c r="B140" s="213" t="e">
        <f>IF('Crisis Indicator Data'!#REF!="No Data",1,IF(#REF!&lt;&gt;"",1,0))</f>
        <v>#REF!</v>
      </c>
      <c r="C140" s="213" t="e">
        <f>IF('Crisis Indicator Data'!#REF!="No Data",1,IF(#REF!&lt;&gt;"",1,0))</f>
        <v>#REF!</v>
      </c>
      <c r="D140" s="213" t="e">
        <f>IF('Crisis Indicator Data'!#REF!="No Data",1,IF(#REF!&lt;&gt;"",1,0))</f>
        <v>#REF!</v>
      </c>
      <c r="E140" s="213" t="e">
        <f>IF('Crisis Indicator Data'!#REF!="No Data",1,IF(#REF!&lt;&gt;"",1,0))</f>
        <v>#REF!</v>
      </c>
      <c r="F140" s="213" t="e">
        <f>IF('Crisis Indicator Data'!#REF!="No Data",1,IF(#REF!&lt;&gt;"",1,0))</f>
        <v>#REF!</v>
      </c>
      <c r="G140" s="213" t="e">
        <f>IF('Crisis Indicator Data'!#REF!="No Data",1,IF(#REF!&lt;&gt;"",1,0))</f>
        <v>#REF!</v>
      </c>
      <c r="H140" s="213" t="e">
        <f>IF('Crisis Indicator Data'!#REF!="No Data",1,IF(#REF!&lt;&gt;"",1,0))</f>
        <v>#REF!</v>
      </c>
      <c r="I140" s="213" t="e">
        <f>IF('Crisis Indicator Data'!#REF!="No Data",1,IF(#REF!&lt;&gt;"",1,0))</f>
        <v>#REF!</v>
      </c>
      <c r="J140" s="213" t="e">
        <f>IF('Crisis Indicator Data'!#REF!="No Data",1,IF(#REF!&lt;&gt;"",1,0))</f>
        <v>#REF!</v>
      </c>
      <c r="K140" s="213" t="e">
        <f>IF('Crisis Indicator Data'!#REF!="No Data",1,IF(#REF!&lt;&gt;"",1,0))</f>
        <v>#REF!</v>
      </c>
      <c r="L140" s="213" t="e">
        <f>IF('Crisis Indicator Data'!#REF!="No Data",1,IF(#REF!&lt;&gt;"",1,0))</f>
        <v>#REF!</v>
      </c>
      <c r="M140" s="213" t="e">
        <f>IF('Crisis Indicator Data'!#REF!="No Data",1,IF(#REF!&lt;&gt;"",1,0))</f>
        <v>#REF!</v>
      </c>
      <c r="N140" s="213" t="e">
        <f>IF('Crisis Indicator Data'!#REF!="No Data",1,IF(#REF!&lt;&gt;"",1,0))</f>
        <v>#REF!</v>
      </c>
      <c r="O140" s="213" t="e">
        <f>IF('Crisis Indicator Data'!#REF!="No Data",1,IF(#REF!&lt;&gt;"",1,0))</f>
        <v>#REF!</v>
      </c>
      <c r="P140" s="213" t="e">
        <f>IF('Crisis Indicator Data'!#REF!="No Data",1,IF(#REF!&lt;&gt;"",1,0))</f>
        <v>#REF!</v>
      </c>
      <c r="Q140" s="213" t="e">
        <f>IF('Crisis Indicator Data'!#REF!="No Data",1,IF(#REF!&lt;&gt;"",1,0))</f>
        <v>#REF!</v>
      </c>
      <c r="R140" s="213" t="e">
        <f>IF('Crisis Indicator Data'!#REF!="No Data",1,IF(#REF!&lt;&gt;"",1,0))</f>
        <v>#REF!</v>
      </c>
      <c r="S140" s="213" t="e">
        <f>IF('Crisis Indicator Data'!#REF!="No Data",1,IF(#REF!&lt;&gt;"",1,0))</f>
        <v>#REF!</v>
      </c>
      <c r="T140" s="213" t="e">
        <f>IF('Crisis Indicator Data'!#REF!="No Data",1,IF(#REF!&lt;&gt;"",1,0))</f>
        <v>#REF!</v>
      </c>
      <c r="U140" s="213" t="e">
        <f>IF('Crisis Indicator Data'!#REF!="No Data",1,IF(#REF!&lt;&gt;"",1,0))</f>
        <v>#REF!</v>
      </c>
      <c r="V140" s="213" t="e">
        <f>IF('Crisis Indicator Data'!#REF!="No Data",1,IF(#REF!&lt;&gt;"",1,0))</f>
        <v>#REF!</v>
      </c>
      <c r="W140" s="213" t="e">
        <f>IF('Crisis Indicator Data'!#REF!="No Data",1,IF(#REF!&lt;&gt;"",1,0))</f>
        <v>#REF!</v>
      </c>
      <c r="X140" s="213" t="e">
        <f>IF('Crisis Indicator Data'!#REF!="No Data",1,IF(#REF!&lt;&gt;"",1,0))</f>
        <v>#REF!</v>
      </c>
      <c r="Y140" s="213" t="e">
        <f>IF('Crisis Indicator Data'!#REF!="No Data",1,IF(#REF!&lt;&gt;"",1,0))</f>
        <v>#REF!</v>
      </c>
      <c r="Z140" s="213" t="e">
        <f>IF('Crisis Indicator Data'!#REF!="No Data",1,IF(#REF!&lt;&gt;"",1,0))</f>
        <v>#REF!</v>
      </c>
      <c r="AA140" s="213" t="e">
        <f>IF('Crisis Indicator Data'!#REF!="No Data",1,IF(#REF!&lt;&gt;"",1,0))</f>
        <v>#REF!</v>
      </c>
      <c r="AB140" s="213" t="e">
        <f>IF('Crisis Indicator Data'!#REF!="No Data",1,IF(#REF!&lt;&gt;"",1,0))</f>
        <v>#REF!</v>
      </c>
      <c r="AC140" s="213" t="e">
        <f>IF('Crisis Indicator Data'!#REF!="No Data",1,IF(#REF!&lt;&gt;"",1,0))</f>
        <v>#REF!</v>
      </c>
      <c r="AD140" s="213" t="e">
        <f>IF('Crisis Indicator Data'!#REF!="No Data",1,IF(#REF!&lt;&gt;"",1,0))</f>
        <v>#REF!</v>
      </c>
      <c r="AE140" s="213" t="e">
        <f>IF('Crisis Indicator Data'!#REF!="No Data",1,IF(#REF!&lt;&gt;"",1,0))</f>
        <v>#REF!</v>
      </c>
      <c r="AF140" s="213" t="e">
        <f>IF('Crisis Indicator Data'!#REF!="No Data",1,IF(#REF!&lt;&gt;"",1,0))</f>
        <v>#REF!</v>
      </c>
      <c r="AG140" s="213" t="e">
        <f>IF('Crisis Indicator Data'!#REF!="No Data",1,IF(#REF!&lt;&gt;"",1,0))</f>
        <v>#REF!</v>
      </c>
      <c r="AH140" s="213" t="e">
        <f>IF('Crisis Indicator Data'!#REF!="No Data",1,IF(#REF!&lt;&gt;"",1,0))</f>
        <v>#REF!</v>
      </c>
      <c r="AI140" s="213" t="e">
        <f>IF('Crisis Indicator Data'!#REF!="No Data",1,IF(#REF!&lt;&gt;"",1,0))</f>
        <v>#REF!</v>
      </c>
      <c r="AJ140" s="213" t="e">
        <f>IF('Crisis Indicator Data'!#REF!="No Data",1,IF(#REF!&lt;&gt;"",1,0))</f>
        <v>#REF!</v>
      </c>
      <c r="AK140" s="213" t="e">
        <f>IF('Crisis Indicator Data'!#REF!="No Data",1,IF(#REF!&lt;&gt;"",1,0))</f>
        <v>#REF!</v>
      </c>
      <c r="AL140" s="213" t="e">
        <f>IF('Crisis Indicator Data'!#REF!="No Data",1,IF(#REF!&lt;&gt;"",1,0))</f>
        <v>#REF!</v>
      </c>
      <c r="AM140" s="213" t="e">
        <f>IF('Crisis Indicator Data'!#REF!="No Data",1,IF(#REF!&lt;&gt;"",1,0))</f>
        <v>#REF!</v>
      </c>
      <c r="AN140" s="213" t="e">
        <f>IF('Crisis Indicator Data'!#REF!="No Data",1,IF(#REF!&lt;&gt;"",1,0))</f>
        <v>#REF!</v>
      </c>
      <c r="AO140" s="213" t="e">
        <f>IF('Crisis Indicator Data'!#REF!="No Data",1,IF(#REF!&lt;&gt;"",1,0))</f>
        <v>#REF!</v>
      </c>
      <c r="AP140" s="213" t="e">
        <f>IF('Crisis Indicator Data'!#REF!="No Data",1,IF(#REF!&lt;&gt;"",1,0))</f>
        <v>#REF!</v>
      </c>
      <c r="AQ140" s="213" t="e">
        <f>IF('Crisis Indicator Data'!#REF!="No Data",1,IF(#REF!&lt;&gt;"",1,0))</f>
        <v>#REF!</v>
      </c>
      <c r="AR140" s="213" t="e">
        <f>IF('Crisis Indicator Data'!#REF!="No Data",1,IF(#REF!&lt;&gt;"",1,0))</f>
        <v>#REF!</v>
      </c>
      <c r="AS140" s="213" t="e">
        <f>IF('Crisis Indicator Data'!#REF!="No Data",1,IF(#REF!&lt;&gt;"",1,0))</f>
        <v>#REF!</v>
      </c>
      <c r="AT140" s="213" t="e">
        <f>IF('Crisis Indicator Data'!#REF!="No Data",1,IF(#REF!&lt;&gt;"",1,0))</f>
        <v>#REF!</v>
      </c>
      <c r="AU140" s="213" t="e">
        <f>IF('Crisis Indicator Data'!#REF!="No Data",1,IF(#REF!&lt;&gt;"",1,0))</f>
        <v>#REF!</v>
      </c>
      <c r="AV140" s="213" t="e">
        <f>IF('Crisis Indicator Data'!#REF!="No Data",1,IF(#REF!&lt;&gt;"",1,0))</f>
        <v>#REF!</v>
      </c>
      <c r="AW140" s="213" t="e">
        <f>IF('Crisis Indicator Data'!#REF!="No Data",1,IF(#REF!&lt;&gt;"",1,0))</f>
        <v>#REF!</v>
      </c>
      <c r="AX140" s="213" t="e">
        <f>IF('Crisis Indicator Data'!#REF!="No Data",1,IF(#REF!&lt;&gt;"",1,0))</f>
        <v>#REF!</v>
      </c>
      <c r="AY140" s="213" t="e">
        <f>IF('Crisis Indicator Data'!#REF!="No Data",1,IF(#REF!&lt;&gt;"",1,0))</f>
        <v>#REF!</v>
      </c>
      <c r="AZ140" s="213" t="e">
        <f>IF('Crisis Indicator Data'!#REF!="No Data",1,IF(#REF!&lt;&gt;"",1,0))</f>
        <v>#REF!</v>
      </c>
      <c r="BA140" t="e">
        <f t="shared" si="8"/>
        <v>#REF!</v>
      </c>
      <c r="BB140" s="22" t="e">
        <f t="shared" si="9"/>
        <v>#REF!</v>
      </c>
    </row>
    <row r="141" spans="1:54" x14ac:dyDescent="0.35">
      <c r="A141" t="s">
        <v>8453</v>
      </c>
      <c r="B141" s="213" t="e">
        <f>IF('Crisis Indicator Data'!#REF!="No Data",1,IF(#REF!&lt;&gt;"",1,0))</f>
        <v>#REF!</v>
      </c>
      <c r="C141" s="213" t="e">
        <f>IF('Crisis Indicator Data'!#REF!="No Data",1,IF(#REF!&lt;&gt;"",1,0))</f>
        <v>#REF!</v>
      </c>
      <c r="D141" s="213" t="e">
        <f>IF('Crisis Indicator Data'!#REF!="No Data",1,IF(#REF!&lt;&gt;"",1,0))</f>
        <v>#REF!</v>
      </c>
      <c r="E141" s="213" t="e">
        <f>IF('Crisis Indicator Data'!#REF!="No Data",1,IF(#REF!&lt;&gt;"",1,0))</f>
        <v>#REF!</v>
      </c>
      <c r="F141" s="213" t="e">
        <f>IF('Crisis Indicator Data'!#REF!="No Data",1,IF(#REF!&lt;&gt;"",1,0))</f>
        <v>#REF!</v>
      </c>
      <c r="G141" s="213" t="e">
        <f>IF('Crisis Indicator Data'!#REF!="No Data",1,IF(#REF!&lt;&gt;"",1,0))</f>
        <v>#REF!</v>
      </c>
      <c r="H141" s="213" t="e">
        <f>IF('Crisis Indicator Data'!#REF!="No Data",1,IF(#REF!&lt;&gt;"",1,0))</f>
        <v>#REF!</v>
      </c>
      <c r="I141" s="213" t="e">
        <f>IF('Crisis Indicator Data'!#REF!="No Data",1,IF(#REF!&lt;&gt;"",1,0))</f>
        <v>#REF!</v>
      </c>
      <c r="J141" s="213" t="e">
        <f>IF('Crisis Indicator Data'!#REF!="No Data",1,IF(#REF!&lt;&gt;"",1,0))</f>
        <v>#REF!</v>
      </c>
      <c r="K141" s="213" t="e">
        <f>IF('Crisis Indicator Data'!#REF!="No Data",1,IF(#REF!&lt;&gt;"",1,0))</f>
        <v>#REF!</v>
      </c>
      <c r="L141" s="213" t="e">
        <f>IF('Crisis Indicator Data'!#REF!="No Data",1,IF(#REF!&lt;&gt;"",1,0))</f>
        <v>#REF!</v>
      </c>
      <c r="M141" s="213" t="e">
        <f>IF('Crisis Indicator Data'!#REF!="No Data",1,IF(#REF!&lt;&gt;"",1,0))</f>
        <v>#REF!</v>
      </c>
      <c r="N141" s="213" t="e">
        <f>IF('Crisis Indicator Data'!#REF!="No Data",1,IF(#REF!&lt;&gt;"",1,0))</f>
        <v>#REF!</v>
      </c>
      <c r="O141" s="213" t="e">
        <f>IF('Crisis Indicator Data'!#REF!="No Data",1,IF(#REF!&lt;&gt;"",1,0))</f>
        <v>#REF!</v>
      </c>
      <c r="P141" s="213" t="e">
        <f>IF('Crisis Indicator Data'!#REF!="No Data",1,IF(#REF!&lt;&gt;"",1,0))</f>
        <v>#REF!</v>
      </c>
      <c r="Q141" s="213" t="e">
        <f>IF('Crisis Indicator Data'!#REF!="No Data",1,IF(#REF!&lt;&gt;"",1,0))</f>
        <v>#REF!</v>
      </c>
      <c r="R141" s="213" t="e">
        <f>IF('Crisis Indicator Data'!#REF!="No Data",1,IF(#REF!&lt;&gt;"",1,0))</f>
        <v>#REF!</v>
      </c>
      <c r="S141" s="213" t="e">
        <f>IF('Crisis Indicator Data'!#REF!="No Data",1,IF(#REF!&lt;&gt;"",1,0))</f>
        <v>#REF!</v>
      </c>
      <c r="T141" s="213" t="e">
        <f>IF('Crisis Indicator Data'!#REF!="No Data",1,IF(#REF!&lt;&gt;"",1,0))</f>
        <v>#REF!</v>
      </c>
      <c r="U141" s="213" t="e">
        <f>IF('Crisis Indicator Data'!#REF!="No Data",1,IF(#REF!&lt;&gt;"",1,0))</f>
        <v>#REF!</v>
      </c>
      <c r="V141" s="213" t="e">
        <f>IF('Crisis Indicator Data'!#REF!="No Data",1,IF(#REF!&lt;&gt;"",1,0))</f>
        <v>#REF!</v>
      </c>
      <c r="W141" s="213" t="e">
        <f>IF('Crisis Indicator Data'!#REF!="No Data",1,IF(#REF!&lt;&gt;"",1,0))</f>
        <v>#REF!</v>
      </c>
      <c r="X141" s="213" t="e">
        <f>IF('Crisis Indicator Data'!#REF!="No Data",1,IF(#REF!&lt;&gt;"",1,0))</f>
        <v>#REF!</v>
      </c>
      <c r="Y141" s="213" t="e">
        <f>IF('Crisis Indicator Data'!#REF!="No Data",1,IF(#REF!&lt;&gt;"",1,0))</f>
        <v>#REF!</v>
      </c>
      <c r="Z141" s="213" t="e">
        <f>IF('Crisis Indicator Data'!#REF!="No Data",1,IF(#REF!&lt;&gt;"",1,0))</f>
        <v>#REF!</v>
      </c>
      <c r="AA141" s="213" t="e">
        <f>IF('Crisis Indicator Data'!#REF!="No Data",1,IF(#REF!&lt;&gt;"",1,0))</f>
        <v>#REF!</v>
      </c>
      <c r="AB141" s="213" t="e">
        <f>IF('Crisis Indicator Data'!#REF!="No Data",1,IF(#REF!&lt;&gt;"",1,0))</f>
        <v>#REF!</v>
      </c>
      <c r="AC141" s="213" t="e">
        <f>IF('Crisis Indicator Data'!#REF!="No Data",1,IF(#REF!&lt;&gt;"",1,0))</f>
        <v>#REF!</v>
      </c>
      <c r="AD141" s="213" t="e">
        <f>IF('Crisis Indicator Data'!#REF!="No Data",1,IF(#REF!&lt;&gt;"",1,0))</f>
        <v>#REF!</v>
      </c>
      <c r="AE141" s="213" t="e">
        <f>IF('Crisis Indicator Data'!#REF!="No Data",1,IF(#REF!&lt;&gt;"",1,0))</f>
        <v>#REF!</v>
      </c>
      <c r="AF141" s="213" t="e">
        <f>IF('Crisis Indicator Data'!#REF!="No Data",1,IF(#REF!&lt;&gt;"",1,0))</f>
        <v>#REF!</v>
      </c>
      <c r="AG141" s="213" t="e">
        <f>IF('Crisis Indicator Data'!#REF!="No Data",1,IF(#REF!&lt;&gt;"",1,0))</f>
        <v>#REF!</v>
      </c>
      <c r="AH141" s="213" t="e">
        <f>IF('Crisis Indicator Data'!#REF!="No Data",1,IF(#REF!&lt;&gt;"",1,0))</f>
        <v>#REF!</v>
      </c>
      <c r="AI141" s="213" t="e">
        <f>IF('Crisis Indicator Data'!#REF!="No Data",1,IF(#REF!&lt;&gt;"",1,0))</f>
        <v>#REF!</v>
      </c>
      <c r="AJ141" s="213" t="e">
        <f>IF('Crisis Indicator Data'!#REF!="No Data",1,IF(#REF!&lt;&gt;"",1,0))</f>
        <v>#REF!</v>
      </c>
      <c r="AK141" s="213" t="e">
        <f>IF('Crisis Indicator Data'!#REF!="No Data",1,IF(#REF!&lt;&gt;"",1,0))</f>
        <v>#REF!</v>
      </c>
      <c r="AL141" s="213" t="e">
        <f>IF('Crisis Indicator Data'!#REF!="No Data",1,IF(#REF!&lt;&gt;"",1,0))</f>
        <v>#REF!</v>
      </c>
      <c r="AM141" s="213" t="e">
        <f>IF('Crisis Indicator Data'!#REF!="No Data",1,IF(#REF!&lt;&gt;"",1,0))</f>
        <v>#REF!</v>
      </c>
      <c r="AN141" s="213" t="e">
        <f>IF('Crisis Indicator Data'!#REF!="No Data",1,IF(#REF!&lt;&gt;"",1,0))</f>
        <v>#REF!</v>
      </c>
      <c r="AO141" s="213" t="e">
        <f>IF('Crisis Indicator Data'!#REF!="No Data",1,IF(#REF!&lt;&gt;"",1,0))</f>
        <v>#REF!</v>
      </c>
      <c r="AP141" s="213" t="e">
        <f>IF('Crisis Indicator Data'!#REF!="No Data",1,IF(#REF!&lt;&gt;"",1,0))</f>
        <v>#REF!</v>
      </c>
      <c r="AQ141" s="213" t="e">
        <f>IF('Crisis Indicator Data'!#REF!="No Data",1,IF(#REF!&lt;&gt;"",1,0))</f>
        <v>#REF!</v>
      </c>
      <c r="AR141" s="213" t="e">
        <f>IF('Crisis Indicator Data'!#REF!="No Data",1,IF(#REF!&lt;&gt;"",1,0))</f>
        <v>#REF!</v>
      </c>
      <c r="AS141" s="213" t="e">
        <f>IF('Crisis Indicator Data'!#REF!="No Data",1,IF(#REF!&lt;&gt;"",1,0))</f>
        <v>#REF!</v>
      </c>
      <c r="AT141" s="213" t="e">
        <f>IF('Crisis Indicator Data'!#REF!="No Data",1,IF(#REF!&lt;&gt;"",1,0))</f>
        <v>#REF!</v>
      </c>
      <c r="AU141" s="213" t="e">
        <f>IF('Crisis Indicator Data'!#REF!="No Data",1,IF(#REF!&lt;&gt;"",1,0))</f>
        <v>#REF!</v>
      </c>
      <c r="AV141" s="213" t="e">
        <f>IF('Crisis Indicator Data'!#REF!="No Data",1,IF(#REF!&lt;&gt;"",1,0))</f>
        <v>#REF!</v>
      </c>
      <c r="AW141" s="213" t="e">
        <f>IF('Crisis Indicator Data'!#REF!="No Data",1,IF(#REF!&lt;&gt;"",1,0))</f>
        <v>#REF!</v>
      </c>
      <c r="AX141" s="213" t="e">
        <f>IF('Crisis Indicator Data'!#REF!="No Data",1,IF(#REF!&lt;&gt;"",1,0))</f>
        <v>#REF!</v>
      </c>
      <c r="AY141" s="213" t="e">
        <f>IF('Crisis Indicator Data'!#REF!="No Data",1,IF(#REF!&lt;&gt;"",1,0))</f>
        <v>#REF!</v>
      </c>
      <c r="AZ141" s="213" t="e">
        <f>IF('Crisis Indicator Data'!#REF!="No Data",1,IF(#REF!&lt;&gt;"",1,0))</f>
        <v>#REF!</v>
      </c>
      <c r="BA141" t="e">
        <f t="shared" si="8"/>
        <v>#REF!</v>
      </c>
      <c r="BB141" s="22" t="e">
        <f t="shared" si="9"/>
        <v>#REF!</v>
      </c>
    </row>
    <row r="142" spans="1:54" x14ac:dyDescent="0.35">
      <c r="A142" t="s">
        <v>8454</v>
      </c>
      <c r="B142" s="213" t="e">
        <f>IF('Crisis Indicator Data'!#REF!="No Data",1,IF(#REF!&lt;&gt;"",1,0))</f>
        <v>#REF!</v>
      </c>
      <c r="C142" s="213" t="e">
        <f>IF('Crisis Indicator Data'!#REF!="No Data",1,IF(#REF!&lt;&gt;"",1,0))</f>
        <v>#REF!</v>
      </c>
      <c r="D142" s="213" t="e">
        <f>IF('Crisis Indicator Data'!#REF!="No Data",1,IF(#REF!&lt;&gt;"",1,0))</f>
        <v>#REF!</v>
      </c>
      <c r="E142" s="213" t="e">
        <f>IF('Crisis Indicator Data'!#REF!="No Data",1,IF(#REF!&lt;&gt;"",1,0))</f>
        <v>#REF!</v>
      </c>
      <c r="F142" s="213" t="e">
        <f>IF('Crisis Indicator Data'!#REF!="No Data",1,IF(#REF!&lt;&gt;"",1,0))</f>
        <v>#REF!</v>
      </c>
      <c r="G142" s="213" t="e">
        <f>IF('Crisis Indicator Data'!#REF!="No Data",1,IF(#REF!&lt;&gt;"",1,0))</f>
        <v>#REF!</v>
      </c>
      <c r="H142" s="213" t="e">
        <f>IF('Crisis Indicator Data'!#REF!="No Data",1,IF(#REF!&lt;&gt;"",1,0))</f>
        <v>#REF!</v>
      </c>
      <c r="I142" s="213" t="e">
        <f>IF('Crisis Indicator Data'!#REF!="No Data",1,IF(#REF!&lt;&gt;"",1,0))</f>
        <v>#REF!</v>
      </c>
      <c r="J142" s="213" t="e">
        <f>IF('Crisis Indicator Data'!#REF!="No Data",1,IF(#REF!&lt;&gt;"",1,0))</f>
        <v>#REF!</v>
      </c>
      <c r="K142" s="213" t="e">
        <f>IF('Crisis Indicator Data'!#REF!="No Data",1,IF(#REF!&lt;&gt;"",1,0))</f>
        <v>#REF!</v>
      </c>
      <c r="L142" s="213" t="e">
        <f>IF('Crisis Indicator Data'!#REF!="No Data",1,IF(#REF!&lt;&gt;"",1,0))</f>
        <v>#REF!</v>
      </c>
      <c r="M142" s="213" t="e">
        <f>IF('Crisis Indicator Data'!#REF!="No Data",1,IF(#REF!&lt;&gt;"",1,0))</f>
        <v>#REF!</v>
      </c>
      <c r="N142" s="213" t="e">
        <f>IF('Crisis Indicator Data'!#REF!="No Data",1,IF(#REF!&lt;&gt;"",1,0))</f>
        <v>#REF!</v>
      </c>
      <c r="O142" s="213" t="e">
        <f>IF('Crisis Indicator Data'!#REF!="No Data",1,IF(#REF!&lt;&gt;"",1,0))</f>
        <v>#REF!</v>
      </c>
      <c r="P142" s="213" t="e">
        <f>IF('Crisis Indicator Data'!#REF!="No Data",1,IF(#REF!&lt;&gt;"",1,0))</f>
        <v>#REF!</v>
      </c>
      <c r="Q142" s="213" t="e">
        <f>IF('Crisis Indicator Data'!#REF!="No Data",1,IF(#REF!&lt;&gt;"",1,0))</f>
        <v>#REF!</v>
      </c>
      <c r="R142" s="213" t="e">
        <f>IF('Crisis Indicator Data'!#REF!="No Data",1,IF(#REF!&lt;&gt;"",1,0))</f>
        <v>#REF!</v>
      </c>
      <c r="S142" s="213" t="e">
        <f>IF('Crisis Indicator Data'!#REF!="No Data",1,IF(#REF!&lt;&gt;"",1,0))</f>
        <v>#REF!</v>
      </c>
      <c r="T142" s="213" t="e">
        <f>IF('Crisis Indicator Data'!#REF!="No Data",1,IF(#REF!&lt;&gt;"",1,0))</f>
        <v>#REF!</v>
      </c>
      <c r="U142" s="213" t="e">
        <f>IF('Crisis Indicator Data'!#REF!="No Data",1,IF(#REF!&lt;&gt;"",1,0))</f>
        <v>#REF!</v>
      </c>
      <c r="V142" s="213" t="e">
        <f>IF('Crisis Indicator Data'!#REF!="No Data",1,IF(#REF!&lt;&gt;"",1,0))</f>
        <v>#REF!</v>
      </c>
      <c r="W142" s="213" t="e">
        <f>IF('Crisis Indicator Data'!#REF!="No Data",1,IF(#REF!&lt;&gt;"",1,0))</f>
        <v>#REF!</v>
      </c>
      <c r="X142" s="213" t="e">
        <f>IF('Crisis Indicator Data'!#REF!="No Data",1,IF(#REF!&lt;&gt;"",1,0))</f>
        <v>#REF!</v>
      </c>
      <c r="Y142" s="213" t="e">
        <f>IF('Crisis Indicator Data'!#REF!="No Data",1,IF(#REF!&lt;&gt;"",1,0))</f>
        <v>#REF!</v>
      </c>
      <c r="Z142" s="213" t="e">
        <f>IF('Crisis Indicator Data'!#REF!="No Data",1,IF(#REF!&lt;&gt;"",1,0))</f>
        <v>#REF!</v>
      </c>
      <c r="AA142" s="213" t="e">
        <f>IF('Crisis Indicator Data'!#REF!="No Data",1,IF(#REF!&lt;&gt;"",1,0))</f>
        <v>#REF!</v>
      </c>
      <c r="AB142" s="213" t="e">
        <f>IF('Crisis Indicator Data'!#REF!="No Data",1,IF(#REF!&lt;&gt;"",1,0))</f>
        <v>#REF!</v>
      </c>
      <c r="AC142" s="213" t="e">
        <f>IF('Crisis Indicator Data'!#REF!="No Data",1,IF(#REF!&lt;&gt;"",1,0))</f>
        <v>#REF!</v>
      </c>
      <c r="AD142" s="213" t="e">
        <f>IF('Crisis Indicator Data'!#REF!="No Data",1,IF(#REF!&lt;&gt;"",1,0))</f>
        <v>#REF!</v>
      </c>
      <c r="AE142" s="213" t="e">
        <f>IF('Crisis Indicator Data'!#REF!="No Data",1,IF(#REF!&lt;&gt;"",1,0))</f>
        <v>#REF!</v>
      </c>
      <c r="AF142" s="213" t="e">
        <f>IF('Crisis Indicator Data'!#REF!="No Data",1,IF(#REF!&lt;&gt;"",1,0))</f>
        <v>#REF!</v>
      </c>
      <c r="AG142" s="213" t="e">
        <f>IF('Crisis Indicator Data'!#REF!="No Data",1,IF(#REF!&lt;&gt;"",1,0))</f>
        <v>#REF!</v>
      </c>
      <c r="AH142" s="213" t="e">
        <f>IF('Crisis Indicator Data'!#REF!="No Data",1,IF(#REF!&lt;&gt;"",1,0))</f>
        <v>#REF!</v>
      </c>
      <c r="AI142" s="213" t="e">
        <f>IF('Crisis Indicator Data'!#REF!="No Data",1,IF(#REF!&lt;&gt;"",1,0))</f>
        <v>#REF!</v>
      </c>
      <c r="AJ142" s="213" t="e">
        <f>IF('Crisis Indicator Data'!#REF!="No Data",1,IF(#REF!&lt;&gt;"",1,0))</f>
        <v>#REF!</v>
      </c>
      <c r="AK142" s="213" t="e">
        <f>IF('Crisis Indicator Data'!#REF!="No Data",1,IF(#REF!&lt;&gt;"",1,0))</f>
        <v>#REF!</v>
      </c>
      <c r="AL142" s="213" t="e">
        <f>IF('Crisis Indicator Data'!#REF!="No Data",1,IF(#REF!&lt;&gt;"",1,0))</f>
        <v>#REF!</v>
      </c>
      <c r="AM142" s="213" t="e">
        <f>IF('Crisis Indicator Data'!#REF!="No Data",1,IF(#REF!&lt;&gt;"",1,0))</f>
        <v>#REF!</v>
      </c>
      <c r="AN142" s="213" t="e">
        <f>IF('Crisis Indicator Data'!#REF!="No Data",1,IF(#REF!&lt;&gt;"",1,0))</f>
        <v>#REF!</v>
      </c>
      <c r="AO142" s="213" t="e">
        <f>IF('Crisis Indicator Data'!#REF!="No Data",1,IF(#REF!&lt;&gt;"",1,0))</f>
        <v>#REF!</v>
      </c>
      <c r="AP142" s="213" t="e">
        <f>IF('Crisis Indicator Data'!#REF!="No Data",1,IF(#REF!&lt;&gt;"",1,0))</f>
        <v>#REF!</v>
      </c>
      <c r="AQ142" s="213" t="e">
        <f>IF('Crisis Indicator Data'!#REF!="No Data",1,IF(#REF!&lt;&gt;"",1,0))</f>
        <v>#REF!</v>
      </c>
      <c r="AR142" s="213" t="e">
        <f>IF('Crisis Indicator Data'!#REF!="No Data",1,IF(#REF!&lt;&gt;"",1,0))</f>
        <v>#REF!</v>
      </c>
      <c r="AS142" s="213" t="e">
        <f>IF('Crisis Indicator Data'!#REF!="No Data",1,IF(#REF!&lt;&gt;"",1,0))</f>
        <v>#REF!</v>
      </c>
      <c r="AT142" s="213" t="e">
        <f>IF('Crisis Indicator Data'!#REF!="No Data",1,IF(#REF!&lt;&gt;"",1,0))</f>
        <v>#REF!</v>
      </c>
      <c r="AU142" s="213" t="e">
        <f>IF('Crisis Indicator Data'!#REF!="No Data",1,IF(#REF!&lt;&gt;"",1,0))</f>
        <v>#REF!</v>
      </c>
      <c r="AV142" s="213" t="e">
        <f>IF('Crisis Indicator Data'!#REF!="No Data",1,IF(#REF!&lt;&gt;"",1,0))</f>
        <v>#REF!</v>
      </c>
      <c r="AW142" s="213" t="e">
        <f>IF('Crisis Indicator Data'!#REF!="No Data",1,IF(#REF!&lt;&gt;"",1,0))</f>
        <v>#REF!</v>
      </c>
      <c r="AX142" s="213" t="e">
        <f>IF('Crisis Indicator Data'!#REF!="No Data",1,IF(#REF!&lt;&gt;"",1,0))</f>
        <v>#REF!</v>
      </c>
      <c r="AY142" s="213" t="e">
        <f>IF('Crisis Indicator Data'!#REF!="No Data",1,IF(#REF!&lt;&gt;"",1,0))</f>
        <v>#REF!</v>
      </c>
      <c r="AZ142" s="213" t="e">
        <f>IF('Crisis Indicator Data'!#REF!="No Data",1,IF(#REF!&lt;&gt;"",1,0))</f>
        <v>#REF!</v>
      </c>
      <c r="BA142" t="e">
        <f t="shared" si="8"/>
        <v>#REF!</v>
      </c>
      <c r="BB142" s="22" t="e">
        <f t="shared" si="9"/>
        <v>#REF!</v>
      </c>
    </row>
    <row r="143" spans="1:54" x14ac:dyDescent="0.35">
      <c r="A143" t="s">
        <v>8369</v>
      </c>
      <c r="B143" s="213" t="e">
        <f>IF('Crisis Indicator Data'!#REF!="No Data",1,IF(#REF!&lt;&gt;"",1,0))</f>
        <v>#REF!</v>
      </c>
      <c r="C143" s="213" t="e">
        <f>IF('Crisis Indicator Data'!#REF!="No Data",1,IF(#REF!&lt;&gt;"",1,0))</f>
        <v>#REF!</v>
      </c>
      <c r="D143" s="213" t="e">
        <f>IF('Crisis Indicator Data'!#REF!="No Data",1,IF(#REF!&lt;&gt;"",1,0))</f>
        <v>#REF!</v>
      </c>
      <c r="E143" s="213" t="e">
        <f>IF('Crisis Indicator Data'!#REF!="No Data",1,IF(#REF!&lt;&gt;"",1,0))</f>
        <v>#REF!</v>
      </c>
      <c r="F143" s="213" t="e">
        <f>IF('Crisis Indicator Data'!#REF!="No Data",1,IF(#REF!&lt;&gt;"",1,0))</f>
        <v>#REF!</v>
      </c>
      <c r="G143" s="213" t="e">
        <f>IF('Crisis Indicator Data'!#REF!="No Data",1,IF(#REF!&lt;&gt;"",1,0))</f>
        <v>#REF!</v>
      </c>
      <c r="H143" s="213" t="e">
        <f>IF('Crisis Indicator Data'!#REF!="No Data",1,IF(#REF!&lt;&gt;"",1,0))</f>
        <v>#REF!</v>
      </c>
      <c r="I143" s="213" t="e">
        <f>IF('Crisis Indicator Data'!#REF!="No Data",1,IF(#REF!&lt;&gt;"",1,0))</f>
        <v>#REF!</v>
      </c>
      <c r="J143" s="213" t="e">
        <f>IF('Crisis Indicator Data'!#REF!="No Data",1,IF(#REF!&lt;&gt;"",1,0))</f>
        <v>#REF!</v>
      </c>
      <c r="K143" s="213" t="e">
        <f>IF('Crisis Indicator Data'!#REF!="No Data",1,IF(#REF!&lt;&gt;"",1,0))</f>
        <v>#REF!</v>
      </c>
      <c r="L143" s="213" t="e">
        <f>IF('Crisis Indicator Data'!#REF!="No Data",1,IF(#REF!&lt;&gt;"",1,0))</f>
        <v>#REF!</v>
      </c>
      <c r="M143" s="213" t="e">
        <f>IF('Crisis Indicator Data'!#REF!="No Data",1,IF(#REF!&lt;&gt;"",1,0))</f>
        <v>#REF!</v>
      </c>
      <c r="N143" s="213" t="e">
        <f>IF('Crisis Indicator Data'!#REF!="No Data",1,IF(#REF!&lt;&gt;"",1,0))</f>
        <v>#REF!</v>
      </c>
      <c r="O143" s="213" t="e">
        <f>IF('Crisis Indicator Data'!#REF!="No Data",1,IF(#REF!&lt;&gt;"",1,0))</f>
        <v>#REF!</v>
      </c>
      <c r="P143" s="213" t="e">
        <f>IF('Crisis Indicator Data'!#REF!="No Data",1,IF(#REF!&lt;&gt;"",1,0))</f>
        <v>#REF!</v>
      </c>
      <c r="Q143" s="213" t="e">
        <f>IF('Crisis Indicator Data'!#REF!="No Data",1,IF(#REF!&lt;&gt;"",1,0))</f>
        <v>#REF!</v>
      </c>
      <c r="R143" s="213" t="e">
        <f>IF('Crisis Indicator Data'!#REF!="No Data",1,IF(#REF!&lt;&gt;"",1,0))</f>
        <v>#REF!</v>
      </c>
      <c r="S143" s="213" t="e">
        <f>IF('Crisis Indicator Data'!#REF!="No Data",1,IF(#REF!&lt;&gt;"",1,0))</f>
        <v>#REF!</v>
      </c>
      <c r="T143" s="213" t="e">
        <f>IF('Crisis Indicator Data'!#REF!="No Data",1,IF(#REF!&lt;&gt;"",1,0))</f>
        <v>#REF!</v>
      </c>
      <c r="U143" s="213" t="e">
        <f>IF('Crisis Indicator Data'!#REF!="No Data",1,IF(#REF!&lt;&gt;"",1,0))</f>
        <v>#REF!</v>
      </c>
      <c r="V143" s="213" t="e">
        <f>IF('Crisis Indicator Data'!#REF!="No Data",1,IF(#REF!&lt;&gt;"",1,0))</f>
        <v>#REF!</v>
      </c>
      <c r="W143" s="213" t="e">
        <f>IF('Crisis Indicator Data'!#REF!="No Data",1,IF(#REF!&lt;&gt;"",1,0))</f>
        <v>#REF!</v>
      </c>
      <c r="X143" s="213" t="e">
        <f>IF('Crisis Indicator Data'!#REF!="No Data",1,IF(#REF!&lt;&gt;"",1,0))</f>
        <v>#REF!</v>
      </c>
      <c r="Y143" s="213" t="e">
        <f>IF('Crisis Indicator Data'!#REF!="No Data",1,IF(#REF!&lt;&gt;"",1,0))</f>
        <v>#REF!</v>
      </c>
      <c r="Z143" s="213" t="e">
        <f>IF('Crisis Indicator Data'!#REF!="No Data",1,IF(#REF!&lt;&gt;"",1,0))</f>
        <v>#REF!</v>
      </c>
      <c r="AA143" s="213" t="e">
        <f>IF('Crisis Indicator Data'!#REF!="No Data",1,IF(#REF!&lt;&gt;"",1,0))</f>
        <v>#REF!</v>
      </c>
      <c r="AB143" s="213" t="e">
        <f>IF('Crisis Indicator Data'!#REF!="No Data",1,IF(#REF!&lt;&gt;"",1,0))</f>
        <v>#REF!</v>
      </c>
      <c r="AC143" s="213" t="e">
        <f>IF('Crisis Indicator Data'!#REF!="No Data",1,IF(#REF!&lt;&gt;"",1,0))</f>
        <v>#REF!</v>
      </c>
      <c r="AD143" s="213" t="e">
        <f>IF('Crisis Indicator Data'!#REF!="No Data",1,IF(#REF!&lt;&gt;"",1,0))</f>
        <v>#REF!</v>
      </c>
      <c r="AE143" s="213" t="e">
        <f>IF('Crisis Indicator Data'!#REF!="No Data",1,IF(#REF!&lt;&gt;"",1,0))</f>
        <v>#REF!</v>
      </c>
      <c r="AF143" s="213" t="e">
        <f>IF('Crisis Indicator Data'!#REF!="No Data",1,IF(#REF!&lt;&gt;"",1,0))</f>
        <v>#REF!</v>
      </c>
      <c r="AG143" s="213" t="e">
        <f>IF('Crisis Indicator Data'!#REF!="No Data",1,IF(#REF!&lt;&gt;"",1,0))</f>
        <v>#REF!</v>
      </c>
      <c r="AH143" s="213" t="e">
        <f>IF('Crisis Indicator Data'!#REF!="No Data",1,IF(#REF!&lt;&gt;"",1,0))</f>
        <v>#REF!</v>
      </c>
      <c r="AI143" s="213" t="e">
        <f>IF('Crisis Indicator Data'!#REF!="No Data",1,IF(#REF!&lt;&gt;"",1,0))</f>
        <v>#REF!</v>
      </c>
      <c r="AJ143" s="213" t="e">
        <f>IF('Crisis Indicator Data'!#REF!="No Data",1,IF(#REF!&lt;&gt;"",1,0))</f>
        <v>#REF!</v>
      </c>
      <c r="AK143" s="213" t="e">
        <f>IF('Crisis Indicator Data'!#REF!="No Data",1,IF(#REF!&lt;&gt;"",1,0))</f>
        <v>#REF!</v>
      </c>
      <c r="AL143" s="213" t="e">
        <f>IF('Crisis Indicator Data'!#REF!="No Data",1,IF(#REF!&lt;&gt;"",1,0))</f>
        <v>#REF!</v>
      </c>
      <c r="AM143" s="213" t="e">
        <f>IF('Crisis Indicator Data'!#REF!="No Data",1,IF(#REF!&lt;&gt;"",1,0))</f>
        <v>#REF!</v>
      </c>
      <c r="AN143" s="213" t="e">
        <f>IF('Crisis Indicator Data'!#REF!="No Data",1,IF(#REF!&lt;&gt;"",1,0))</f>
        <v>#REF!</v>
      </c>
      <c r="AO143" s="213" t="e">
        <f>IF('Crisis Indicator Data'!#REF!="No Data",1,IF(#REF!&lt;&gt;"",1,0))</f>
        <v>#REF!</v>
      </c>
      <c r="AP143" s="213" t="e">
        <f>IF('Crisis Indicator Data'!#REF!="No Data",1,IF(#REF!&lt;&gt;"",1,0))</f>
        <v>#REF!</v>
      </c>
      <c r="AQ143" s="213" t="e">
        <f>IF('Crisis Indicator Data'!#REF!="No Data",1,IF(#REF!&lt;&gt;"",1,0))</f>
        <v>#REF!</v>
      </c>
      <c r="AR143" s="213" t="e">
        <f>IF('Crisis Indicator Data'!#REF!="No Data",1,IF(#REF!&lt;&gt;"",1,0))</f>
        <v>#REF!</v>
      </c>
      <c r="AS143" s="213" t="e">
        <f>IF('Crisis Indicator Data'!#REF!="No Data",1,IF(#REF!&lt;&gt;"",1,0))</f>
        <v>#REF!</v>
      </c>
      <c r="AT143" s="213" t="e">
        <f>IF('Crisis Indicator Data'!#REF!="No Data",1,IF(#REF!&lt;&gt;"",1,0))</f>
        <v>#REF!</v>
      </c>
      <c r="AU143" s="213" t="e">
        <f>IF('Crisis Indicator Data'!#REF!="No Data",1,IF(#REF!&lt;&gt;"",1,0))</f>
        <v>#REF!</v>
      </c>
      <c r="AV143" s="213" t="e">
        <f>IF('Crisis Indicator Data'!#REF!="No Data",1,IF(#REF!&lt;&gt;"",1,0))</f>
        <v>#REF!</v>
      </c>
      <c r="AW143" s="213" t="e">
        <f>IF('Crisis Indicator Data'!#REF!="No Data",1,IF(#REF!&lt;&gt;"",1,0))</f>
        <v>#REF!</v>
      </c>
      <c r="AX143" s="213" t="e">
        <f>IF('Crisis Indicator Data'!#REF!="No Data",1,IF(#REF!&lt;&gt;"",1,0))</f>
        <v>#REF!</v>
      </c>
      <c r="AY143" s="213" t="e">
        <f>IF('Crisis Indicator Data'!#REF!="No Data",1,IF(#REF!&lt;&gt;"",1,0))</f>
        <v>#REF!</v>
      </c>
      <c r="AZ143" s="213" t="e">
        <f>IF('Crisis Indicator Data'!#REF!="No Data",1,IF(#REF!&lt;&gt;"",1,0))</f>
        <v>#REF!</v>
      </c>
      <c r="BA143" t="e">
        <f t="shared" si="8"/>
        <v>#REF!</v>
      </c>
      <c r="BB143" s="22" t="e">
        <f t="shared" si="9"/>
        <v>#REF!</v>
      </c>
    </row>
    <row r="144" spans="1:54" x14ac:dyDescent="0.35">
      <c r="A144" t="s">
        <v>8381</v>
      </c>
      <c r="B144" s="213" t="e">
        <f>IF('Crisis Indicator Data'!#REF!="No Data",1,IF(#REF!&lt;&gt;"",1,0))</f>
        <v>#REF!</v>
      </c>
      <c r="C144" s="213" t="e">
        <f>IF('Crisis Indicator Data'!#REF!="No Data",1,IF(#REF!&lt;&gt;"",1,0))</f>
        <v>#REF!</v>
      </c>
      <c r="D144" s="213" t="e">
        <f>IF('Crisis Indicator Data'!#REF!="No Data",1,IF(#REF!&lt;&gt;"",1,0))</f>
        <v>#REF!</v>
      </c>
      <c r="E144" s="213" t="e">
        <f>IF('Crisis Indicator Data'!#REF!="No Data",1,IF(#REF!&lt;&gt;"",1,0))</f>
        <v>#REF!</v>
      </c>
      <c r="F144" s="213" t="e">
        <f>IF('Crisis Indicator Data'!#REF!="No Data",1,IF(#REF!&lt;&gt;"",1,0))</f>
        <v>#REF!</v>
      </c>
      <c r="G144" s="213" t="e">
        <f>IF('Crisis Indicator Data'!#REF!="No Data",1,IF(#REF!&lt;&gt;"",1,0))</f>
        <v>#REF!</v>
      </c>
      <c r="H144" s="213" t="e">
        <f>IF('Crisis Indicator Data'!#REF!="No Data",1,IF(#REF!&lt;&gt;"",1,0))</f>
        <v>#REF!</v>
      </c>
      <c r="I144" s="213" t="e">
        <f>IF('Crisis Indicator Data'!#REF!="No Data",1,IF(#REF!&lt;&gt;"",1,0))</f>
        <v>#REF!</v>
      </c>
      <c r="J144" s="213" t="e">
        <f>IF('Crisis Indicator Data'!#REF!="No Data",1,IF(#REF!&lt;&gt;"",1,0))</f>
        <v>#REF!</v>
      </c>
      <c r="K144" s="213" t="e">
        <f>IF('Crisis Indicator Data'!#REF!="No Data",1,IF(#REF!&lt;&gt;"",1,0))</f>
        <v>#REF!</v>
      </c>
      <c r="L144" s="213" t="e">
        <f>IF('Crisis Indicator Data'!#REF!="No Data",1,IF(#REF!&lt;&gt;"",1,0))</f>
        <v>#REF!</v>
      </c>
      <c r="M144" s="213" t="e">
        <f>IF('Crisis Indicator Data'!#REF!="No Data",1,IF(#REF!&lt;&gt;"",1,0))</f>
        <v>#REF!</v>
      </c>
      <c r="N144" s="213" t="e">
        <f>IF('Crisis Indicator Data'!#REF!="No Data",1,IF(#REF!&lt;&gt;"",1,0))</f>
        <v>#REF!</v>
      </c>
      <c r="O144" s="213" t="e">
        <f>IF('Crisis Indicator Data'!#REF!="No Data",1,IF(#REF!&lt;&gt;"",1,0))</f>
        <v>#REF!</v>
      </c>
      <c r="P144" s="213" t="e">
        <f>IF('Crisis Indicator Data'!#REF!="No Data",1,IF(#REF!&lt;&gt;"",1,0))</f>
        <v>#REF!</v>
      </c>
      <c r="Q144" s="213" t="e">
        <f>IF('Crisis Indicator Data'!#REF!="No Data",1,IF(#REF!&lt;&gt;"",1,0))</f>
        <v>#REF!</v>
      </c>
      <c r="R144" s="213" t="e">
        <f>IF('Crisis Indicator Data'!#REF!="No Data",1,IF(#REF!&lt;&gt;"",1,0))</f>
        <v>#REF!</v>
      </c>
      <c r="S144" s="213" t="e">
        <f>IF('Crisis Indicator Data'!#REF!="No Data",1,IF(#REF!&lt;&gt;"",1,0))</f>
        <v>#REF!</v>
      </c>
      <c r="T144" s="213" t="e">
        <f>IF('Crisis Indicator Data'!#REF!="No Data",1,IF(#REF!&lt;&gt;"",1,0))</f>
        <v>#REF!</v>
      </c>
      <c r="U144" s="213" t="e">
        <f>IF('Crisis Indicator Data'!#REF!="No Data",1,IF(#REF!&lt;&gt;"",1,0))</f>
        <v>#REF!</v>
      </c>
      <c r="V144" s="213" t="e">
        <f>IF('Crisis Indicator Data'!#REF!="No Data",1,IF(#REF!&lt;&gt;"",1,0))</f>
        <v>#REF!</v>
      </c>
      <c r="W144" s="213" t="e">
        <f>IF('Crisis Indicator Data'!#REF!="No Data",1,IF(#REF!&lt;&gt;"",1,0))</f>
        <v>#REF!</v>
      </c>
      <c r="X144" s="213" t="e">
        <f>IF('Crisis Indicator Data'!#REF!="No Data",1,IF(#REF!&lt;&gt;"",1,0))</f>
        <v>#REF!</v>
      </c>
      <c r="Y144" s="213" t="e">
        <f>IF('Crisis Indicator Data'!#REF!="No Data",1,IF(#REF!&lt;&gt;"",1,0))</f>
        <v>#REF!</v>
      </c>
      <c r="Z144" s="213" t="e">
        <f>IF('Crisis Indicator Data'!#REF!="No Data",1,IF(#REF!&lt;&gt;"",1,0))</f>
        <v>#REF!</v>
      </c>
      <c r="AA144" s="213" t="e">
        <f>IF('Crisis Indicator Data'!#REF!="No Data",1,IF(#REF!&lt;&gt;"",1,0))</f>
        <v>#REF!</v>
      </c>
      <c r="AB144" s="213" t="e">
        <f>IF('Crisis Indicator Data'!#REF!="No Data",1,IF(#REF!&lt;&gt;"",1,0))</f>
        <v>#REF!</v>
      </c>
      <c r="AC144" s="213" t="e">
        <f>IF('Crisis Indicator Data'!#REF!="No Data",1,IF(#REF!&lt;&gt;"",1,0))</f>
        <v>#REF!</v>
      </c>
      <c r="AD144" s="213" t="e">
        <f>IF('Crisis Indicator Data'!#REF!="No Data",1,IF(#REF!&lt;&gt;"",1,0))</f>
        <v>#REF!</v>
      </c>
      <c r="AE144" s="213" t="e">
        <f>IF('Crisis Indicator Data'!#REF!="No Data",1,IF(#REF!&lt;&gt;"",1,0))</f>
        <v>#REF!</v>
      </c>
      <c r="AF144" s="213" t="e">
        <f>IF('Crisis Indicator Data'!#REF!="No Data",1,IF(#REF!&lt;&gt;"",1,0))</f>
        <v>#REF!</v>
      </c>
      <c r="AG144" s="213" t="e">
        <f>IF('Crisis Indicator Data'!#REF!="No Data",1,IF(#REF!&lt;&gt;"",1,0))</f>
        <v>#REF!</v>
      </c>
      <c r="AH144" s="213" t="e">
        <f>IF('Crisis Indicator Data'!#REF!="No Data",1,IF(#REF!&lt;&gt;"",1,0))</f>
        <v>#REF!</v>
      </c>
      <c r="AI144" s="213" t="e">
        <f>IF('Crisis Indicator Data'!#REF!="No Data",1,IF(#REF!&lt;&gt;"",1,0))</f>
        <v>#REF!</v>
      </c>
      <c r="AJ144" s="213" t="e">
        <f>IF('Crisis Indicator Data'!#REF!="No Data",1,IF(#REF!&lt;&gt;"",1,0))</f>
        <v>#REF!</v>
      </c>
      <c r="AK144" s="213" t="e">
        <f>IF('Crisis Indicator Data'!#REF!="No Data",1,IF(#REF!&lt;&gt;"",1,0))</f>
        <v>#REF!</v>
      </c>
      <c r="AL144" s="213" t="e">
        <f>IF('Crisis Indicator Data'!#REF!="No Data",1,IF(#REF!&lt;&gt;"",1,0))</f>
        <v>#REF!</v>
      </c>
      <c r="AM144" s="213" t="e">
        <f>IF('Crisis Indicator Data'!#REF!="No Data",1,IF(#REF!&lt;&gt;"",1,0))</f>
        <v>#REF!</v>
      </c>
      <c r="AN144" s="213" t="e">
        <f>IF('Crisis Indicator Data'!#REF!="No Data",1,IF(#REF!&lt;&gt;"",1,0))</f>
        <v>#REF!</v>
      </c>
      <c r="AO144" s="213" t="e">
        <f>IF('Crisis Indicator Data'!#REF!="No Data",1,IF(#REF!&lt;&gt;"",1,0))</f>
        <v>#REF!</v>
      </c>
      <c r="AP144" s="213" t="e">
        <f>IF('Crisis Indicator Data'!#REF!="No Data",1,IF(#REF!&lt;&gt;"",1,0))</f>
        <v>#REF!</v>
      </c>
      <c r="AQ144" s="213" t="e">
        <f>IF('Crisis Indicator Data'!#REF!="No Data",1,IF(#REF!&lt;&gt;"",1,0))</f>
        <v>#REF!</v>
      </c>
      <c r="AR144" s="213" t="e">
        <f>IF('Crisis Indicator Data'!#REF!="No Data",1,IF(#REF!&lt;&gt;"",1,0))</f>
        <v>#REF!</v>
      </c>
      <c r="AS144" s="213" t="e">
        <f>IF('Crisis Indicator Data'!#REF!="No Data",1,IF(#REF!&lt;&gt;"",1,0))</f>
        <v>#REF!</v>
      </c>
      <c r="AT144" s="213" t="e">
        <f>IF('Crisis Indicator Data'!#REF!="No Data",1,IF(#REF!&lt;&gt;"",1,0))</f>
        <v>#REF!</v>
      </c>
      <c r="AU144" s="213" t="e">
        <f>IF('Crisis Indicator Data'!#REF!="No Data",1,IF(#REF!&lt;&gt;"",1,0))</f>
        <v>#REF!</v>
      </c>
      <c r="AV144" s="213" t="e">
        <f>IF('Crisis Indicator Data'!#REF!="No Data",1,IF(#REF!&lt;&gt;"",1,0))</f>
        <v>#REF!</v>
      </c>
      <c r="AW144" s="213" t="e">
        <f>IF('Crisis Indicator Data'!#REF!="No Data",1,IF(#REF!&lt;&gt;"",1,0))</f>
        <v>#REF!</v>
      </c>
      <c r="AX144" s="213" t="e">
        <f>IF('Crisis Indicator Data'!#REF!="No Data",1,IF(#REF!&lt;&gt;"",1,0))</f>
        <v>#REF!</v>
      </c>
      <c r="AY144" s="213" t="e">
        <f>IF('Crisis Indicator Data'!#REF!="No Data",1,IF(#REF!&lt;&gt;"",1,0))</f>
        <v>#REF!</v>
      </c>
      <c r="AZ144" s="213" t="e">
        <f>IF('Crisis Indicator Data'!#REF!="No Data",1,IF(#REF!&lt;&gt;"",1,0))</f>
        <v>#REF!</v>
      </c>
      <c r="BA144" t="e">
        <f t="shared" si="8"/>
        <v>#REF!</v>
      </c>
      <c r="BB144" s="22" t="e">
        <f t="shared" si="9"/>
        <v>#REF!</v>
      </c>
    </row>
    <row r="145" spans="1:54" x14ac:dyDescent="0.35">
      <c r="A145" t="s">
        <v>8509</v>
      </c>
      <c r="B145" s="213" t="e">
        <f>IF('Crisis Indicator Data'!#REF!="No Data",1,IF(#REF!&lt;&gt;"",1,0))</f>
        <v>#REF!</v>
      </c>
      <c r="C145" s="213" t="e">
        <f>IF('Crisis Indicator Data'!#REF!="No Data",1,IF(#REF!&lt;&gt;"",1,0))</f>
        <v>#REF!</v>
      </c>
      <c r="D145" s="213" t="e">
        <f>IF('Crisis Indicator Data'!#REF!="No Data",1,IF(#REF!&lt;&gt;"",1,0))</f>
        <v>#REF!</v>
      </c>
      <c r="E145" s="213" t="e">
        <f>IF('Crisis Indicator Data'!#REF!="No Data",1,IF(#REF!&lt;&gt;"",1,0))</f>
        <v>#REF!</v>
      </c>
      <c r="F145" s="213" t="e">
        <f>IF('Crisis Indicator Data'!#REF!="No Data",1,IF(#REF!&lt;&gt;"",1,0))</f>
        <v>#REF!</v>
      </c>
      <c r="G145" s="213" t="e">
        <f>IF('Crisis Indicator Data'!#REF!="No Data",1,IF(#REF!&lt;&gt;"",1,0))</f>
        <v>#REF!</v>
      </c>
      <c r="H145" s="213" t="e">
        <f>IF('Crisis Indicator Data'!#REF!="No Data",1,IF(#REF!&lt;&gt;"",1,0))</f>
        <v>#REF!</v>
      </c>
      <c r="I145" s="213" t="e">
        <f>IF('Crisis Indicator Data'!#REF!="No Data",1,IF(#REF!&lt;&gt;"",1,0))</f>
        <v>#REF!</v>
      </c>
      <c r="J145" s="213" t="e">
        <f>IF('Crisis Indicator Data'!#REF!="No Data",1,IF(#REF!&lt;&gt;"",1,0))</f>
        <v>#REF!</v>
      </c>
      <c r="K145" s="213" t="e">
        <f>IF('Crisis Indicator Data'!#REF!="No Data",1,IF(#REF!&lt;&gt;"",1,0))</f>
        <v>#REF!</v>
      </c>
      <c r="L145" s="213" t="e">
        <f>IF('Crisis Indicator Data'!#REF!="No Data",1,IF(#REF!&lt;&gt;"",1,0))</f>
        <v>#REF!</v>
      </c>
      <c r="M145" s="213" t="e">
        <f>IF('Crisis Indicator Data'!#REF!="No Data",1,IF(#REF!&lt;&gt;"",1,0))</f>
        <v>#REF!</v>
      </c>
      <c r="N145" s="213" t="e">
        <f>IF('Crisis Indicator Data'!#REF!="No Data",1,IF(#REF!&lt;&gt;"",1,0))</f>
        <v>#REF!</v>
      </c>
      <c r="O145" s="213" t="e">
        <f>IF('Crisis Indicator Data'!#REF!="No Data",1,IF(#REF!&lt;&gt;"",1,0))</f>
        <v>#REF!</v>
      </c>
      <c r="P145" s="213" t="e">
        <f>IF('Crisis Indicator Data'!#REF!="No Data",1,IF(#REF!&lt;&gt;"",1,0))</f>
        <v>#REF!</v>
      </c>
      <c r="Q145" s="213" t="e">
        <f>IF('Crisis Indicator Data'!#REF!="No Data",1,IF(#REF!&lt;&gt;"",1,0))</f>
        <v>#REF!</v>
      </c>
      <c r="R145" s="213" t="e">
        <f>IF('Crisis Indicator Data'!#REF!="No Data",1,IF(#REF!&lt;&gt;"",1,0))</f>
        <v>#REF!</v>
      </c>
      <c r="S145" s="213" t="e">
        <f>IF('Crisis Indicator Data'!#REF!="No Data",1,IF(#REF!&lt;&gt;"",1,0))</f>
        <v>#REF!</v>
      </c>
      <c r="T145" s="213" t="e">
        <f>IF('Crisis Indicator Data'!#REF!="No Data",1,IF(#REF!&lt;&gt;"",1,0))</f>
        <v>#REF!</v>
      </c>
      <c r="U145" s="213" t="e">
        <f>IF('Crisis Indicator Data'!#REF!="No Data",1,IF(#REF!&lt;&gt;"",1,0))</f>
        <v>#REF!</v>
      </c>
      <c r="V145" s="213" t="e">
        <f>IF('Crisis Indicator Data'!#REF!="No Data",1,IF(#REF!&lt;&gt;"",1,0))</f>
        <v>#REF!</v>
      </c>
      <c r="W145" s="213" t="e">
        <f>IF('Crisis Indicator Data'!#REF!="No Data",1,IF(#REF!&lt;&gt;"",1,0))</f>
        <v>#REF!</v>
      </c>
      <c r="X145" s="213" t="e">
        <f>IF('Crisis Indicator Data'!#REF!="No Data",1,IF(#REF!&lt;&gt;"",1,0))</f>
        <v>#REF!</v>
      </c>
      <c r="Y145" s="213" t="e">
        <f>IF('Crisis Indicator Data'!#REF!="No Data",1,IF(#REF!&lt;&gt;"",1,0))</f>
        <v>#REF!</v>
      </c>
      <c r="Z145" s="213" t="e">
        <f>IF('Crisis Indicator Data'!#REF!="No Data",1,IF(#REF!&lt;&gt;"",1,0))</f>
        <v>#REF!</v>
      </c>
      <c r="AA145" s="213" t="e">
        <f>IF('Crisis Indicator Data'!#REF!="No Data",1,IF(#REF!&lt;&gt;"",1,0))</f>
        <v>#REF!</v>
      </c>
      <c r="AB145" s="213" t="e">
        <f>IF('Crisis Indicator Data'!#REF!="No Data",1,IF(#REF!&lt;&gt;"",1,0))</f>
        <v>#REF!</v>
      </c>
      <c r="AC145" s="213" t="e">
        <f>IF('Crisis Indicator Data'!#REF!="No Data",1,IF(#REF!&lt;&gt;"",1,0))</f>
        <v>#REF!</v>
      </c>
      <c r="AD145" s="213" t="e">
        <f>IF('Crisis Indicator Data'!#REF!="No Data",1,IF(#REF!&lt;&gt;"",1,0))</f>
        <v>#REF!</v>
      </c>
      <c r="AE145" s="213" t="e">
        <f>IF('Crisis Indicator Data'!#REF!="No Data",1,IF(#REF!&lt;&gt;"",1,0))</f>
        <v>#REF!</v>
      </c>
      <c r="AF145" s="213" t="e">
        <f>IF('Crisis Indicator Data'!#REF!="No Data",1,IF(#REF!&lt;&gt;"",1,0))</f>
        <v>#REF!</v>
      </c>
      <c r="AG145" s="213" t="e">
        <f>IF('Crisis Indicator Data'!#REF!="No Data",1,IF(#REF!&lt;&gt;"",1,0))</f>
        <v>#REF!</v>
      </c>
      <c r="AH145" s="213" t="e">
        <f>IF('Crisis Indicator Data'!#REF!="No Data",1,IF(#REF!&lt;&gt;"",1,0))</f>
        <v>#REF!</v>
      </c>
      <c r="AI145" s="213" t="e">
        <f>IF('Crisis Indicator Data'!#REF!="No Data",1,IF(#REF!&lt;&gt;"",1,0))</f>
        <v>#REF!</v>
      </c>
      <c r="AJ145" s="213" t="e">
        <f>IF('Crisis Indicator Data'!#REF!="No Data",1,IF(#REF!&lt;&gt;"",1,0))</f>
        <v>#REF!</v>
      </c>
      <c r="AK145" s="213" t="e">
        <f>IF('Crisis Indicator Data'!#REF!="No Data",1,IF(#REF!&lt;&gt;"",1,0))</f>
        <v>#REF!</v>
      </c>
      <c r="AL145" s="213" t="e">
        <f>IF('Crisis Indicator Data'!#REF!="No Data",1,IF(#REF!&lt;&gt;"",1,0))</f>
        <v>#REF!</v>
      </c>
      <c r="AM145" s="213" t="e">
        <f>IF('Crisis Indicator Data'!#REF!="No Data",1,IF(#REF!&lt;&gt;"",1,0))</f>
        <v>#REF!</v>
      </c>
      <c r="AN145" s="213" t="e">
        <f>IF('Crisis Indicator Data'!#REF!="No Data",1,IF(#REF!&lt;&gt;"",1,0))</f>
        <v>#REF!</v>
      </c>
      <c r="AO145" s="213" t="e">
        <f>IF('Crisis Indicator Data'!#REF!="No Data",1,IF(#REF!&lt;&gt;"",1,0))</f>
        <v>#REF!</v>
      </c>
      <c r="AP145" s="213" t="e">
        <f>IF('Crisis Indicator Data'!#REF!="No Data",1,IF(#REF!&lt;&gt;"",1,0))</f>
        <v>#REF!</v>
      </c>
      <c r="AQ145" s="213" t="e">
        <f>IF('Crisis Indicator Data'!#REF!="No Data",1,IF(#REF!&lt;&gt;"",1,0))</f>
        <v>#REF!</v>
      </c>
      <c r="AR145" s="213" t="e">
        <f>IF('Crisis Indicator Data'!#REF!="No Data",1,IF(#REF!&lt;&gt;"",1,0))</f>
        <v>#REF!</v>
      </c>
      <c r="AS145" s="213" t="e">
        <f>IF('Crisis Indicator Data'!#REF!="No Data",1,IF(#REF!&lt;&gt;"",1,0))</f>
        <v>#REF!</v>
      </c>
      <c r="AT145" s="213" t="e">
        <f>IF('Crisis Indicator Data'!#REF!="No Data",1,IF(#REF!&lt;&gt;"",1,0))</f>
        <v>#REF!</v>
      </c>
      <c r="AU145" s="213" t="e">
        <f>IF('Crisis Indicator Data'!#REF!="No Data",1,IF(#REF!&lt;&gt;"",1,0))</f>
        <v>#REF!</v>
      </c>
      <c r="AV145" s="213" t="e">
        <f>IF('Crisis Indicator Data'!#REF!="No Data",1,IF(#REF!&lt;&gt;"",1,0))</f>
        <v>#REF!</v>
      </c>
      <c r="AW145" s="213" t="e">
        <f>IF('Crisis Indicator Data'!#REF!="No Data",1,IF(#REF!&lt;&gt;"",1,0))</f>
        <v>#REF!</v>
      </c>
      <c r="AX145" s="213" t="e">
        <f>IF('Crisis Indicator Data'!#REF!="No Data",1,IF(#REF!&lt;&gt;"",1,0))</f>
        <v>#REF!</v>
      </c>
      <c r="AY145" s="213" t="e">
        <f>IF('Crisis Indicator Data'!#REF!="No Data",1,IF(#REF!&lt;&gt;"",1,0))</f>
        <v>#REF!</v>
      </c>
      <c r="AZ145" s="213" t="e">
        <f>IF('Crisis Indicator Data'!#REF!="No Data",1,IF(#REF!&lt;&gt;"",1,0))</f>
        <v>#REF!</v>
      </c>
      <c r="BA145" t="e">
        <f t="shared" si="8"/>
        <v>#REF!</v>
      </c>
      <c r="BB145" s="22" t="e">
        <f t="shared" si="9"/>
        <v>#REF!</v>
      </c>
    </row>
    <row r="146" spans="1:54" x14ac:dyDescent="0.35">
      <c r="A146" t="s">
        <v>8516</v>
      </c>
      <c r="B146" s="213" t="e">
        <f>IF('Crisis Indicator Data'!#REF!="No Data",1,IF(#REF!&lt;&gt;"",1,0))</f>
        <v>#REF!</v>
      </c>
      <c r="C146" s="213" t="e">
        <f>IF('Crisis Indicator Data'!#REF!="No Data",1,IF(#REF!&lt;&gt;"",1,0))</f>
        <v>#REF!</v>
      </c>
      <c r="D146" s="213" t="e">
        <f>IF('Crisis Indicator Data'!#REF!="No Data",1,IF(#REF!&lt;&gt;"",1,0))</f>
        <v>#REF!</v>
      </c>
      <c r="E146" s="213" t="e">
        <f>IF('Crisis Indicator Data'!#REF!="No Data",1,IF(#REF!&lt;&gt;"",1,0))</f>
        <v>#REF!</v>
      </c>
      <c r="F146" s="213" t="e">
        <f>IF('Crisis Indicator Data'!#REF!="No Data",1,IF(#REF!&lt;&gt;"",1,0))</f>
        <v>#REF!</v>
      </c>
      <c r="G146" s="213" t="e">
        <f>IF('Crisis Indicator Data'!#REF!="No Data",1,IF(#REF!&lt;&gt;"",1,0))</f>
        <v>#REF!</v>
      </c>
      <c r="H146" s="213" t="e">
        <f>IF('Crisis Indicator Data'!#REF!="No Data",1,IF(#REF!&lt;&gt;"",1,0))</f>
        <v>#REF!</v>
      </c>
      <c r="I146" s="213" t="e">
        <f>IF('Crisis Indicator Data'!#REF!="No Data",1,IF(#REF!&lt;&gt;"",1,0))</f>
        <v>#REF!</v>
      </c>
      <c r="J146" s="213" t="e">
        <f>IF('Crisis Indicator Data'!#REF!="No Data",1,IF(#REF!&lt;&gt;"",1,0))</f>
        <v>#REF!</v>
      </c>
      <c r="K146" s="213" t="e">
        <f>IF('Crisis Indicator Data'!#REF!="No Data",1,IF(#REF!&lt;&gt;"",1,0))</f>
        <v>#REF!</v>
      </c>
      <c r="L146" s="213" t="e">
        <f>IF('Crisis Indicator Data'!#REF!="No Data",1,IF(#REF!&lt;&gt;"",1,0))</f>
        <v>#REF!</v>
      </c>
      <c r="M146" s="213" t="e">
        <f>IF('Crisis Indicator Data'!#REF!="No Data",1,IF(#REF!&lt;&gt;"",1,0))</f>
        <v>#REF!</v>
      </c>
      <c r="N146" s="213" t="e">
        <f>IF('Crisis Indicator Data'!#REF!="No Data",1,IF(#REF!&lt;&gt;"",1,0))</f>
        <v>#REF!</v>
      </c>
      <c r="O146" s="213" t="e">
        <f>IF('Crisis Indicator Data'!#REF!="No Data",1,IF(#REF!&lt;&gt;"",1,0))</f>
        <v>#REF!</v>
      </c>
      <c r="P146" s="213" t="e">
        <f>IF('Crisis Indicator Data'!#REF!="No Data",1,IF(#REF!&lt;&gt;"",1,0))</f>
        <v>#REF!</v>
      </c>
      <c r="Q146" s="213" t="e">
        <f>IF('Crisis Indicator Data'!#REF!="No Data",1,IF(#REF!&lt;&gt;"",1,0))</f>
        <v>#REF!</v>
      </c>
      <c r="R146" s="213" t="e">
        <f>IF('Crisis Indicator Data'!#REF!="No Data",1,IF(#REF!&lt;&gt;"",1,0))</f>
        <v>#REF!</v>
      </c>
      <c r="S146" s="213" t="e">
        <f>IF('Crisis Indicator Data'!#REF!="No Data",1,IF(#REF!&lt;&gt;"",1,0))</f>
        <v>#REF!</v>
      </c>
      <c r="T146" s="213" t="e">
        <f>IF('Crisis Indicator Data'!#REF!="No Data",1,IF(#REF!&lt;&gt;"",1,0))</f>
        <v>#REF!</v>
      </c>
      <c r="U146" s="213" t="e">
        <f>IF('Crisis Indicator Data'!#REF!="No Data",1,IF(#REF!&lt;&gt;"",1,0))</f>
        <v>#REF!</v>
      </c>
      <c r="V146" s="213" t="e">
        <f>IF('Crisis Indicator Data'!#REF!="No Data",1,IF(#REF!&lt;&gt;"",1,0))</f>
        <v>#REF!</v>
      </c>
      <c r="W146" s="213" t="e">
        <f>IF('Crisis Indicator Data'!#REF!="No Data",1,IF(#REF!&lt;&gt;"",1,0))</f>
        <v>#REF!</v>
      </c>
      <c r="X146" s="213" t="e">
        <f>IF('Crisis Indicator Data'!#REF!="No Data",1,IF(#REF!&lt;&gt;"",1,0))</f>
        <v>#REF!</v>
      </c>
      <c r="Y146" s="213" t="e">
        <f>IF('Crisis Indicator Data'!#REF!="No Data",1,IF(#REF!&lt;&gt;"",1,0))</f>
        <v>#REF!</v>
      </c>
      <c r="Z146" s="213" t="e">
        <f>IF('Crisis Indicator Data'!#REF!="No Data",1,IF(#REF!&lt;&gt;"",1,0))</f>
        <v>#REF!</v>
      </c>
      <c r="AA146" s="213" t="e">
        <f>IF('Crisis Indicator Data'!#REF!="No Data",1,IF(#REF!&lt;&gt;"",1,0))</f>
        <v>#REF!</v>
      </c>
      <c r="AB146" s="213" t="e">
        <f>IF('Crisis Indicator Data'!#REF!="No Data",1,IF(#REF!&lt;&gt;"",1,0))</f>
        <v>#REF!</v>
      </c>
      <c r="AC146" s="213" t="e">
        <f>IF('Crisis Indicator Data'!#REF!="No Data",1,IF(#REF!&lt;&gt;"",1,0))</f>
        <v>#REF!</v>
      </c>
      <c r="AD146" s="213" t="e">
        <f>IF('Crisis Indicator Data'!#REF!="No Data",1,IF(#REF!&lt;&gt;"",1,0))</f>
        <v>#REF!</v>
      </c>
      <c r="AE146" s="213" t="e">
        <f>IF('Crisis Indicator Data'!#REF!="No Data",1,IF(#REF!&lt;&gt;"",1,0))</f>
        <v>#REF!</v>
      </c>
      <c r="AF146" s="213" t="e">
        <f>IF('Crisis Indicator Data'!#REF!="No Data",1,IF(#REF!&lt;&gt;"",1,0))</f>
        <v>#REF!</v>
      </c>
      <c r="AG146" s="213" t="e">
        <f>IF('Crisis Indicator Data'!#REF!="No Data",1,IF(#REF!&lt;&gt;"",1,0))</f>
        <v>#REF!</v>
      </c>
      <c r="AH146" s="213" t="e">
        <f>IF('Crisis Indicator Data'!#REF!="No Data",1,IF(#REF!&lt;&gt;"",1,0))</f>
        <v>#REF!</v>
      </c>
      <c r="AI146" s="213" t="e">
        <f>IF('Crisis Indicator Data'!#REF!="No Data",1,IF(#REF!&lt;&gt;"",1,0))</f>
        <v>#REF!</v>
      </c>
      <c r="AJ146" s="213" t="e">
        <f>IF('Crisis Indicator Data'!#REF!="No Data",1,IF(#REF!&lt;&gt;"",1,0))</f>
        <v>#REF!</v>
      </c>
      <c r="AK146" s="213" t="e">
        <f>IF('Crisis Indicator Data'!#REF!="No Data",1,IF(#REF!&lt;&gt;"",1,0))</f>
        <v>#REF!</v>
      </c>
      <c r="AL146" s="213" t="e">
        <f>IF('Crisis Indicator Data'!#REF!="No Data",1,IF(#REF!&lt;&gt;"",1,0))</f>
        <v>#REF!</v>
      </c>
      <c r="AM146" s="213" t="e">
        <f>IF('Crisis Indicator Data'!#REF!="No Data",1,IF(#REF!&lt;&gt;"",1,0))</f>
        <v>#REF!</v>
      </c>
      <c r="AN146" s="213" t="e">
        <f>IF('Crisis Indicator Data'!#REF!="No Data",1,IF(#REF!&lt;&gt;"",1,0))</f>
        <v>#REF!</v>
      </c>
      <c r="AO146" s="213" t="e">
        <f>IF('Crisis Indicator Data'!#REF!="No Data",1,IF(#REF!&lt;&gt;"",1,0))</f>
        <v>#REF!</v>
      </c>
      <c r="AP146" s="213" t="e">
        <f>IF('Crisis Indicator Data'!#REF!="No Data",1,IF(#REF!&lt;&gt;"",1,0))</f>
        <v>#REF!</v>
      </c>
      <c r="AQ146" s="213" t="e">
        <f>IF('Crisis Indicator Data'!#REF!="No Data",1,IF(#REF!&lt;&gt;"",1,0))</f>
        <v>#REF!</v>
      </c>
      <c r="AR146" s="213" t="e">
        <f>IF('Crisis Indicator Data'!#REF!="No Data",1,IF(#REF!&lt;&gt;"",1,0))</f>
        <v>#REF!</v>
      </c>
      <c r="AS146" s="213" t="e">
        <f>IF('Crisis Indicator Data'!#REF!="No Data",1,IF(#REF!&lt;&gt;"",1,0))</f>
        <v>#REF!</v>
      </c>
      <c r="AT146" s="213" t="e">
        <f>IF('Crisis Indicator Data'!#REF!="No Data",1,IF(#REF!&lt;&gt;"",1,0))</f>
        <v>#REF!</v>
      </c>
      <c r="AU146" s="213" t="e">
        <f>IF('Crisis Indicator Data'!#REF!="No Data",1,IF(#REF!&lt;&gt;"",1,0))</f>
        <v>#REF!</v>
      </c>
      <c r="AV146" s="213" t="e">
        <f>IF('Crisis Indicator Data'!#REF!="No Data",1,IF(#REF!&lt;&gt;"",1,0))</f>
        <v>#REF!</v>
      </c>
      <c r="AW146" s="213" t="e">
        <f>IF('Crisis Indicator Data'!#REF!="No Data",1,IF(#REF!&lt;&gt;"",1,0))</f>
        <v>#REF!</v>
      </c>
      <c r="AX146" s="213" t="e">
        <f>IF('Crisis Indicator Data'!#REF!="No Data",1,IF(#REF!&lt;&gt;"",1,0))</f>
        <v>#REF!</v>
      </c>
      <c r="AY146" s="213" t="e">
        <f>IF('Crisis Indicator Data'!#REF!="No Data",1,IF(#REF!&lt;&gt;"",1,0))</f>
        <v>#REF!</v>
      </c>
      <c r="AZ146" s="213" t="e">
        <f>IF('Crisis Indicator Data'!#REF!="No Data",1,IF(#REF!&lt;&gt;"",1,0))</f>
        <v>#REF!</v>
      </c>
      <c r="BA146" t="e">
        <f t="shared" si="8"/>
        <v>#REF!</v>
      </c>
      <c r="BB146" s="22" t="e">
        <f t="shared" si="9"/>
        <v>#REF!</v>
      </c>
    </row>
    <row r="147" spans="1:54" x14ac:dyDescent="0.35">
      <c r="A147" t="s">
        <v>8471</v>
      </c>
      <c r="B147" s="213" t="e">
        <f>IF('Crisis Indicator Data'!#REF!="No Data",1,IF(#REF!&lt;&gt;"",1,0))</f>
        <v>#REF!</v>
      </c>
      <c r="C147" s="213" t="e">
        <f>IF('Crisis Indicator Data'!#REF!="No Data",1,IF(#REF!&lt;&gt;"",1,0))</f>
        <v>#REF!</v>
      </c>
      <c r="D147" s="213" t="e">
        <f>IF('Crisis Indicator Data'!#REF!="No Data",1,IF(#REF!&lt;&gt;"",1,0))</f>
        <v>#REF!</v>
      </c>
      <c r="E147" s="213" t="e">
        <f>IF('Crisis Indicator Data'!#REF!="No Data",1,IF(#REF!&lt;&gt;"",1,0))</f>
        <v>#REF!</v>
      </c>
      <c r="F147" s="213" t="e">
        <f>IF('Crisis Indicator Data'!#REF!="No Data",1,IF(#REF!&lt;&gt;"",1,0))</f>
        <v>#REF!</v>
      </c>
      <c r="G147" s="213" t="e">
        <f>IF('Crisis Indicator Data'!#REF!="No Data",1,IF(#REF!&lt;&gt;"",1,0))</f>
        <v>#REF!</v>
      </c>
      <c r="H147" s="213" t="e">
        <f>IF('Crisis Indicator Data'!#REF!="No Data",1,IF(#REF!&lt;&gt;"",1,0))</f>
        <v>#REF!</v>
      </c>
      <c r="I147" s="213" t="e">
        <f>IF('Crisis Indicator Data'!#REF!="No Data",1,IF(#REF!&lt;&gt;"",1,0))</f>
        <v>#REF!</v>
      </c>
      <c r="J147" s="213" t="e">
        <f>IF('Crisis Indicator Data'!#REF!="No Data",1,IF(#REF!&lt;&gt;"",1,0))</f>
        <v>#REF!</v>
      </c>
      <c r="K147" s="213" t="e">
        <f>IF('Crisis Indicator Data'!#REF!="No Data",1,IF(#REF!&lt;&gt;"",1,0))</f>
        <v>#REF!</v>
      </c>
      <c r="L147" s="213" t="e">
        <f>IF('Crisis Indicator Data'!#REF!="No Data",1,IF(#REF!&lt;&gt;"",1,0))</f>
        <v>#REF!</v>
      </c>
      <c r="M147" s="213" t="e">
        <f>IF('Crisis Indicator Data'!#REF!="No Data",1,IF(#REF!&lt;&gt;"",1,0))</f>
        <v>#REF!</v>
      </c>
      <c r="N147" s="213" t="e">
        <f>IF('Crisis Indicator Data'!#REF!="No Data",1,IF(#REF!&lt;&gt;"",1,0))</f>
        <v>#REF!</v>
      </c>
      <c r="O147" s="213" t="e">
        <f>IF('Crisis Indicator Data'!#REF!="No Data",1,IF(#REF!&lt;&gt;"",1,0))</f>
        <v>#REF!</v>
      </c>
      <c r="P147" s="213" t="e">
        <f>IF('Crisis Indicator Data'!#REF!="No Data",1,IF(#REF!&lt;&gt;"",1,0))</f>
        <v>#REF!</v>
      </c>
      <c r="Q147" s="213" t="e">
        <f>IF('Crisis Indicator Data'!#REF!="No Data",1,IF(#REF!&lt;&gt;"",1,0))</f>
        <v>#REF!</v>
      </c>
      <c r="R147" s="213" t="e">
        <f>IF('Crisis Indicator Data'!#REF!="No Data",1,IF(#REF!&lt;&gt;"",1,0))</f>
        <v>#REF!</v>
      </c>
      <c r="S147" s="213" t="e">
        <f>IF('Crisis Indicator Data'!#REF!="No Data",1,IF(#REF!&lt;&gt;"",1,0))</f>
        <v>#REF!</v>
      </c>
      <c r="T147" s="213" t="e">
        <f>IF('Crisis Indicator Data'!#REF!="No Data",1,IF(#REF!&lt;&gt;"",1,0))</f>
        <v>#REF!</v>
      </c>
      <c r="U147" s="213" t="e">
        <f>IF('Crisis Indicator Data'!#REF!="No Data",1,IF(#REF!&lt;&gt;"",1,0))</f>
        <v>#REF!</v>
      </c>
      <c r="V147" s="213" t="e">
        <f>IF('Crisis Indicator Data'!#REF!="No Data",1,IF(#REF!&lt;&gt;"",1,0))</f>
        <v>#REF!</v>
      </c>
      <c r="W147" s="213" t="e">
        <f>IF('Crisis Indicator Data'!#REF!="No Data",1,IF(#REF!&lt;&gt;"",1,0))</f>
        <v>#REF!</v>
      </c>
      <c r="X147" s="213" t="e">
        <f>IF('Crisis Indicator Data'!#REF!="No Data",1,IF(#REF!&lt;&gt;"",1,0))</f>
        <v>#REF!</v>
      </c>
      <c r="Y147" s="213" t="e">
        <f>IF('Crisis Indicator Data'!#REF!="No Data",1,IF(#REF!&lt;&gt;"",1,0))</f>
        <v>#REF!</v>
      </c>
      <c r="Z147" s="213" t="e">
        <f>IF('Crisis Indicator Data'!#REF!="No Data",1,IF(#REF!&lt;&gt;"",1,0))</f>
        <v>#REF!</v>
      </c>
      <c r="AA147" s="213" t="e">
        <f>IF('Crisis Indicator Data'!#REF!="No Data",1,IF(#REF!&lt;&gt;"",1,0))</f>
        <v>#REF!</v>
      </c>
      <c r="AB147" s="213" t="e">
        <f>IF('Crisis Indicator Data'!#REF!="No Data",1,IF(#REF!&lt;&gt;"",1,0))</f>
        <v>#REF!</v>
      </c>
      <c r="AC147" s="213" t="e">
        <f>IF('Crisis Indicator Data'!#REF!="No Data",1,IF(#REF!&lt;&gt;"",1,0))</f>
        <v>#REF!</v>
      </c>
      <c r="AD147" s="213" t="e">
        <f>IF('Crisis Indicator Data'!#REF!="No Data",1,IF(#REF!&lt;&gt;"",1,0))</f>
        <v>#REF!</v>
      </c>
      <c r="AE147" s="213" t="e">
        <f>IF('Crisis Indicator Data'!#REF!="No Data",1,IF(#REF!&lt;&gt;"",1,0))</f>
        <v>#REF!</v>
      </c>
      <c r="AF147" s="213" t="e">
        <f>IF('Crisis Indicator Data'!#REF!="No Data",1,IF(#REF!&lt;&gt;"",1,0))</f>
        <v>#REF!</v>
      </c>
      <c r="AG147" s="213" t="e">
        <f>IF('Crisis Indicator Data'!#REF!="No Data",1,IF(#REF!&lt;&gt;"",1,0))</f>
        <v>#REF!</v>
      </c>
      <c r="AH147" s="213" t="e">
        <f>IF('Crisis Indicator Data'!#REF!="No Data",1,IF(#REF!&lt;&gt;"",1,0))</f>
        <v>#REF!</v>
      </c>
      <c r="AI147" s="213" t="e">
        <f>IF('Crisis Indicator Data'!#REF!="No Data",1,IF(#REF!&lt;&gt;"",1,0))</f>
        <v>#REF!</v>
      </c>
      <c r="AJ147" s="213" t="e">
        <f>IF('Crisis Indicator Data'!#REF!="No Data",1,IF(#REF!&lt;&gt;"",1,0))</f>
        <v>#REF!</v>
      </c>
      <c r="AK147" s="213" t="e">
        <f>IF('Crisis Indicator Data'!#REF!="No Data",1,IF(#REF!&lt;&gt;"",1,0))</f>
        <v>#REF!</v>
      </c>
      <c r="AL147" s="213" t="e">
        <f>IF('Crisis Indicator Data'!#REF!="No Data",1,IF(#REF!&lt;&gt;"",1,0))</f>
        <v>#REF!</v>
      </c>
      <c r="AM147" s="213" t="e">
        <f>IF('Crisis Indicator Data'!#REF!="No Data",1,IF(#REF!&lt;&gt;"",1,0))</f>
        <v>#REF!</v>
      </c>
      <c r="AN147" s="213" t="e">
        <f>IF('Crisis Indicator Data'!#REF!="No Data",1,IF(#REF!&lt;&gt;"",1,0))</f>
        <v>#REF!</v>
      </c>
      <c r="AO147" s="213" t="e">
        <f>IF('Crisis Indicator Data'!#REF!="No Data",1,IF(#REF!&lt;&gt;"",1,0))</f>
        <v>#REF!</v>
      </c>
      <c r="AP147" s="213" t="e">
        <f>IF('Crisis Indicator Data'!#REF!="No Data",1,IF(#REF!&lt;&gt;"",1,0))</f>
        <v>#REF!</v>
      </c>
      <c r="AQ147" s="213" t="e">
        <f>IF('Crisis Indicator Data'!#REF!="No Data",1,IF(#REF!&lt;&gt;"",1,0))</f>
        <v>#REF!</v>
      </c>
      <c r="AR147" s="213" t="e">
        <f>IF('Crisis Indicator Data'!#REF!="No Data",1,IF(#REF!&lt;&gt;"",1,0))</f>
        <v>#REF!</v>
      </c>
      <c r="AS147" s="213" t="e">
        <f>IF('Crisis Indicator Data'!#REF!="No Data",1,IF(#REF!&lt;&gt;"",1,0))</f>
        <v>#REF!</v>
      </c>
      <c r="AT147" s="213" t="e">
        <f>IF('Crisis Indicator Data'!#REF!="No Data",1,IF(#REF!&lt;&gt;"",1,0))</f>
        <v>#REF!</v>
      </c>
      <c r="AU147" s="213" t="e">
        <f>IF('Crisis Indicator Data'!#REF!="No Data",1,IF(#REF!&lt;&gt;"",1,0))</f>
        <v>#REF!</v>
      </c>
      <c r="AV147" s="213" t="e">
        <f>IF('Crisis Indicator Data'!#REF!="No Data",1,IF(#REF!&lt;&gt;"",1,0))</f>
        <v>#REF!</v>
      </c>
      <c r="AW147" s="213" t="e">
        <f>IF('Crisis Indicator Data'!#REF!="No Data",1,IF(#REF!&lt;&gt;"",1,0))</f>
        <v>#REF!</v>
      </c>
      <c r="AX147" s="213" t="e">
        <f>IF('Crisis Indicator Data'!#REF!="No Data",1,IF(#REF!&lt;&gt;"",1,0))</f>
        <v>#REF!</v>
      </c>
      <c r="AY147" s="213" t="e">
        <f>IF('Crisis Indicator Data'!#REF!="No Data",1,IF(#REF!&lt;&gt;"",1,0))</f>
        <v>#REF!</v>
      </c>
      <c r="AZ147" s="213" t="e">
        <f>IF('Crisis Indicator Data'!#REF!="No Data",1,IF(#REF!&lt;&gt;"",1,0))</f>
        <v>#REF!</v>
      </c>
      <c r="BA147" t="e">
        <f t="shared" si="8"/>
        <v>#REF!</v>
      </c>
      <c r="BB147" s="22" t="e">
        <f t="shared" si="9"/>
        <v>#REF!</v>
      </c>
    </row>
    <row r="148" spans="1:54" x14ac:dyDescent="0.35">
      <c r="A148" t="s">
        <v>8456</v>
      </c>
      <c r="B148" s="213" t="e">
        <f>IF('Crisis Indicator Data'!#REF!="No Data",1,IF(#REF!&lt;&gt;"",1,0))</f>
        <v>#REF!</v>
      </c>
      <c r="C148" s="213" t="e">
        <f>IF('Crisis Indicator Data'!#REF!="No Data",1,IF(#REF!&lt;&gt;"",1,0))</f>
        <v>#REF!</v>
      </c>
      <c r="D148" s="213" t="e">
        <f>IF('Crisis Indicator Data'!#REF!="No Data",1,IF(#REF!&lt;&gt;"",1,0))</f>
        <v>#REF!</v>
      </c>
      <c r="E148" s="213" t="e">
        <f>IF('Crisis Indicator Data'!#REF!="No Data",1,IF(#REF!&lt;&gt;"",1,0))</f>
        <v>#REF!</v>
      </c>
      <c r="F148" s="213" t="e">
        <f>IF('Crisis Indicator Data'!#REF!="No Data",1,IF(#REF!&lt;&gt;"",1,0))</f>
        <v>#REF!</v>
      </c>
      <c r="G148" s="213" t="e">
        <f>IF('Crisis Indicator Data'!#REF!="No Data",1,IF(#REF!&lt;&gt;"",1,0))</f>
        <v>#REF!</v>
      </c>
      <c r="H148" s="213" t="e">
        <f>IF('Crisis Indicator Data'!#REF!="No Data",1,IF(#REF!&lt;&gt;"",1,0))</f>
        <v>#REF!</v>
      </c>
      <c r="I148" s="213" t="e">
        <f>IF('Crisis Indicator Data'!#REF!="No Data",1,IF(#REF!&lt;&gt;"",1,0))</f>
        <v>#REF!</v>
      </c>
      <c r="J148" s="213" t="e">
        <f>IF('Crisis Indicator Data'!#REF!="No Data",1,IF(#REF!&lt;&gt;"",1,0))</f>
        <v>#REF!</v>
      </c>
      <c r="K148" s="213" t="e">
        <f>IF('Crisis Indicator Data'!#REF!="No Data",1,IF(#REF!&lt;&gt;"",1,0))</f>
        <v>#REF!</v>
      </c>
      <c r="L148" s="213" t="e">
        <f>IF('Crisis Indicator Data'!#REF!="No Data",1,IF(#REF!&lt;&gt;"",1,0))</f>
        <v>#REF!</v>
      </c>
      <c r="M148" s="213" t="e">
        <f>IF('Crisis Indicator Data'!#REF!="No Data",1,IF(#REF!&lt;&gt;"",1,0))</f>
        <v>#REF!</v>
      </c>
      <c r="N148" s="213" t="e">
        <f>IF('Crisis Indicator Data'!#REF!="No Data",1,IF(#REF!&lt;&gt;"",1,0))</f>
        <v>#REF!</v>
      </c>
      <c r="O148" s="213" t="e">
        <f>IF('Crisis Indicator Data'!#REF!="No Data",1,IF(#REF!&lt;&gt;"",1,0))</f>
        <v>#REF!</v>
      </c>
      <c r="P148" s="213" t="e">
        <f>IF('Crisis Indicator Data'!#REF!="No Data",1,IF(#REF!&lt;&gt;"",1,0))</f>
        <v>#REF!</v>
      </c>
      <c r="Q148" s="213" t="e">
        <f>IF('Crisis Indicator Data'!#REF!="No Data",1,IF(#REF!&lt;&gt;"",1,0))</f>
        <v>#REF!</v>
      </c>
      <c r="R148" s="213" t="e">
        <f>IF('Crisis Indicator Data'!#REF!="No Data",1,IF(#REF!&lt;&gt;"",1,0))</f>
        <v>#REF!</v>
      </c>
      <c r="S148" s="213" t="e">
        <f>IF('Crisis Indicator Data'!#REF!="No Data",1,IF(#REF!&lt;&gt;"",1,0))</f>
        <v>#REF!</v>
      </c>
      <c r="T148" s="213" t="e">
        <f>IF('Crisis Indicator Data'!#REF!="No Data",1,IF(#REF!&lt;&gt;"",1,0))</f>
        <v>#REF!</v>
      </c>
      <c r="U148" s="213" t="e">
        <f>IF('Crisis Indicator Data'!#REF!="No Data",1,IF(#REF!&lt;&gt;"",1,0))</f>
        <v>#REF!</v>
      </c>
      <c r="V148" s="213" t="e">
        <f>IF('Crisis Indicator Data'!#REF!="No Data",1,IF(#REF!&lt;&gt;"",1,0))</f>
        <v>#REF!</v>
      </c>
      <c r="W148" s="213" t="e">
        <f>IF('Crisis Indicator Data'!#REF!="No Data",1,IF(#REF!&lt;&gt;"",1,0))</f>
        <v>#REF!</v>
      </c>
      <c r="X148" s="213" t="e">
        <f>IF('Crisis Indicator Data'!#REF!="No Data",1,IF(#REF!&lt;&gt;"",1,0))</f>
        <v>#REF!</v>
      </c>
      <c r="Y148" s="213" t="e">
        <f>IF('Crisis Indicator Data'!#REF!="No Data",1,IF(#REF!&lt;&gt;"",1,0))</f>
        <v>#REF!</v>
      </c>
      <c r="Z148" s="213" t="e">
        <f>IF('Crisis Indicator Data'!#REF!="No Data",1,IF(#REF!&lt;&gt;"",1,0))</f>
        <v>#REF!</v>
      </c>
      <c r="AA148" s="213" t="e">
        <f>IF('Crisis Indicator Data'!#REF!="No Data",1,IF(#REF!&lt;&gt;"",1,0))</f>
        <v>#REF!</v>
      </c>
      <c r="AB148" s="213" t="e">
        <f>IF('Crisis Indicator Data'!#REF!="No Data",1,IF(#REF!&lt;&gt;"",1,0))</f>
        <v>#REF!</v>
      </c>
      <c r="AC148" s="213" t="e">
        <f>IF('Crisis Indicator Data'!#REF!="No Data",1,IF(#REF!&lt;&gt;"",1,0))</f>
        <v>#REF!</v>
      </c>
      <c r="AD148" s="213" t="e">
        <f>IF('Crisis Indicator Data'!#REF!="No Data",1,IF(#REF!&lt;&gt;"",1,0))</f>
        <v>#REF!</v>
      </c>
      <c r="AE148" s="213" t="e">
        <f>IF('Crisis Indicator Data'!#REF!="No Data",1,IF(#REF!&lt;&gt;"",1,0))</f>
        <v>#REF!</v>
      </c>
      <c r="AF148" s="213" t="e">
        <f>IF('Crisis Indicator Data'!#REF!="No Data",1,IF(#REF!&lt;&gt;"",1,0))</f>
        <v>#REF!</v>
      </c>
      <c r="AG148" s="213" t="e">
        <f>IF('Crisis Indicator Data'!#REF!="No Data",1,IF(#REF!&lt;&gt;"",1,0))</f>
        <v>#REF!</v>
      </c>
      <c r="AH148" s="213" t="e">
        <f>IF('Crisis Indicator Data'!#REF!="No Data",1,IF(#REF!&lt;&gt;"",1,0))</f>
        <v>#REF!</v>
      </c>
      <c r="AI148" s="213" t="e">
        <f>IF('Crisis Indicator Data'!#REF!="No Data",1,IF(#REF!&lt;&gt;"",1,0))</f>
        <v>#REF!</v>
      </c>
      <c r="AJ148" s="213" t="e">
        <f>IF('Crisis Indicator Data'!#REF!="No Data",1,IF(#REF!&lt;&gt;"",1,0))</f>
        <v>#REF!</v>
      </c>
      <c r="AK148" s="213" t="e">
        <f>IF('Crisis Indicator Data'!#REF!="No Data",1,IF(#REF!&lt;&gt;"",1,0))</f>
        <v>#REF!</v>
      </c>
      <c r="AL148" s="213" t="e">
        <f>IF('Crisis Indicator Data'!#REF!="No Data",1,IF(#REF!&lt;&gt;"",1,0))</f>
        <v>#REF!</v>
      </c>
      <c r="AM148" s="213" t="e">
        <f>IF('Crisis Indicator Data'!#REF!="No Data",1,IF(#REF!&lt;&gt;"",1,0))</f>
        <v>#REF!</v>
      </c>
      <c r="AN148" s="213" t="e">
        <f>IF('Crisis Indicator Data'!#REF!="No Data",1,IF(#REF!&lt;&gt;"",1,0))</f>
        <v>#REF!</v>
      </c>
      <c r="AO148" s="213" t="e">
        <f>IF('Crisis Indicator Data'!#REF!="No Data",1,IF(#REF!&lt;&gt;"",1,0))</f>
        <v>#REF!</v>
      </c>
      <c r="AP148" s="213" t="e">
        <f>IF('Crisis Indicator Data'!#REF!="No Data",1,IF(#REF!&lt;&gt;"",1,0))</f>
        <v>#REF!</v>
      </c>
      <c r="AQ148" s="213" t="e">
        <f>IF('Crisis Indicator Data'!#REF!="No Data",1,IF(#REF!&lt;&gt;"",1,0))</f>
        <v>#REF!</v>
      </c>
      <c r="AR148" s="213" t="e">
        <f>IF('Crisis Indicator Data'!#REF!="No Data",1,IF(#REF!&lt;&gt;"",1,0))</f>
        <v>#REF!</v>
      </c>
      <c r="AS148" s="213" t="e">
        <f>IF('Crisis Indicator Data'!#REF!="No Data",1,IF(#REF!&lt;&gt;"",1,0))</f>
        <v>#REF!</v>
      </c>
      <c r="AT148" s="213" t="e">
        <f>IF('Crisis Indicator Data'!#REF!="No Data",1,IF(#REF!&lt;&gt;"",1,0))</f>
        <v>#REF!</v>
      </c>
      <c r="AU148" s="213" t="e">
        <f>IF('Crisis Indicator Data'!#REF!="No Data",1,IF(#REF!&lt;&gt;"",1,0))</f>
        <v>#REF!</v>
      </c>
      <c r="AV148" s="213" t="e">
        <f>IF('Crisis Indicator Data'!#REF!="No Data",1,IF(#REF!&lt;&gt;"",1,0))</f>
        <v>#REF!</v>
      </c>
      <c r="AW148" s="213" t="e">
        <f>IF('Crisis Indicator Data'!#REF!="No Data",1,IF(#REF!&lt;&gt;"",1,0))</f>
        <v>#REF!</v>
      </c>
      <c r="AX148" s="213" t="e">
        <f>IF('Crisis Indicator Data'!#REF!="No Data",1,IF(#REF!&lt;&gt;"",1,0))</f>
        <v>#REF!</v>
      </c>
      <c r="AY148" s="213" t="e">
        <f>IF('Crisis Indicator Data'!#REF!="No Data",1,IF(#REF!&lt;&gt;"",1,0))</f>
        <v>#REF!</v>
      </c>
      <c r="AZ148" s="213" t="e">
        <f>IF('Crisis Indicator Data'!#REF!="No Data",1,IF(#REF!&lt;&gt;"",1,0))</f>
        <v>#REF!</v>
      </c>
      <c r="BA148" t="e">
        <f t="shared" si="8"/>
        <v>#REF!</v>
      </c>
      <c r="BB148" s="22" t="e">
        <f t="shared" si="9"/>
        <v>#REF!</v>
      </c>
    </row>
    <row r="149" spans="1:54" x14ac:dyDescent="0.35">
      <c r="A149" t="s">
        <v>8458</v>
      </c>
      <c r="B149" s="213" t="e">
        <f>IF('Crisis Indicator Data'!#REF!="No Data",1,IF(#REF!&lt;&gt;"",1,0))</f>
        <v>#REF!</v>
      </c>
      <c r="C149" s="213" t="e">
        <f>IF('Crisis Indicator Data'!#REF!="No Data",1,IF(#REF!&lt;&gt;"",1,0))</f>
        <v>#REF!</v>
      </c>
      <c r="D149" s="213" t="e">
        <f>IF('Crisis Indicator Data'!#REF!="No Data",1,IF(#REF!&lt;&gt;"",1,0))</f>
        <v>#REF!</v>
      </c>
      <c r="E149" s="213" t="e">
        <f>IF('Crisis Indicator Data'!#REF!="No Data",1,IF(#REF!&lt;&gt;"",1,0))</f>
        <v>#REF!</v>
      </c>
      <c r="F149" s="213" t="e">
        <f>IF('Crisis Indicator Data'!#REF!="No Data",1,IF(#REF!&lt;&gt;"",1,0))</f>
        <v>#REF!</v>
      </c>
      <c r="G149" s="213" t="e">
        <f>IF('Crisis Indicator Data'!#REF!="No Data",1,IF(#REF!&lt;&gt;"",1,0))</f>
        <v>#REF!</v>
      </c>
      <c r="H149" s="213" t="e">
        <f>IF('Crisis Indicator Data'!#REF!="No Data",1,IF(#REF!&lt;&gt;"",1,0))</f>
        <v>#REF!</v>
      </c>
      <c r="I149" s="213" t="e">
        <f>IF('Crisis Indicator Data'!#REF!="No Data",1,IF(#REF!&lt;&gt;"",1,0))</f>
        <v>#REF!</v>
      </c>
      <c r="J149" s="213" t="e">
        <f>IF('Crisis Indicator Data'!#REF!="No Data",1,IF(#REF!&lt;&gt;"",1,0))</f>
        <v>#REF!</v>
      </c>
      <c r="K149" s="213" t="e">
        <f>IF('Crisis Indicator Data'!#REF!="No Data",1,IF(#REF!&lt;&gt;"",1,0))</f>
        <v>#REF!</v>
      </c>
      <c r="L149" s="213" t="e">
        <f>IF('Crisis Indicator Data'!#REF!="No Data",1,IF(#REF!&lt;&gt;"",1,0))</f>
        <v>#REF!</v>
      </c>
      <c r="M149" s="213" t="e">
        <f>IF('Crisis Indicator Data'!#REF!="No Data",1,IF(#REF!&lt;&gt;"",1,0))</f>
        <v>#REF!</v>
      </c>
      <c r="N149" s="213" t="e">
        <f>IF('Crisis Indicator Data'!#REF!="No Data",1,IF(#REF!&lt;&gt;"",1,0))</f>
        <v>#REF!</v>
      </c>
      <c r="O149" s="213" t="e">
        <f>IF('Crisis Indicator Data'!#REF!="No Data",1,IF(#REF!&lt;&gt;"",1,0))</f>
        <v>#REF!</v>
      </c>
      <c r="P149" s="213" t="e">
        <f>IF('Crisis Indicator Data'!#REF!="No Data",1,IF(#REF!&lt;&gt;"",1,0))</f>
        <v>#REF!</v>
      </c>
      <c r="Q149" s="213" t="e">
        <f>IF('Crisis Indicator Data'!#REF!="No Data",1,IF(#REF!&lt;&gt;"",1,0))</f>
        <v>#REF!</v>
      </c>
      <c r="R149" s="213" t="e">
        <f>IF('Crisis Indicator Data'!#REF!="No Data",1,IF(#REF!&lt;&gt;"",1,0))</f>
        <v>#REF!</v>
      </c>
      <c r="S149" s="213" t="e">
        <f>IF('Crisis Indicator Data'!#REF!="No Data",1,IF(#REF!&lt;&gt;"",1,0))</f>
        <v>#REF!</v>
      </c>
      <c r="T149" s="213" t="e">
        <f>IF('Crisis Indicator Data'!#REF!="No Data",1,IF(#REF!&lt;&gt;"",1,0))</f>
        <v>#REF!</v>
      </c>
      <c r="U149" s="213" t="e">
        <f>IF('Crisis Indicator Data'!#REF!="No Data",1,IF(#REF!&lt;&gt;"",1,0))</f>
        <v>#REF!</v>
      </c>
      <c r="V149" s="213" t="e">
        <f>IF('Crisis Indicator Data'!#REF!="No Data",1,IF(#REF!&lt;&gt;"",1,0))</f>
        <v>#REF!</v>
      </c>
      <c r="W149" s="213" t="e">
        <f>IF('Crisis Indicator Data'!#REF!="No Data",1,IF(#REF!&lt;&gt;"",1,0))</f>
        <v>#REF!</v>
      </c>
      <c r="X149" s="213" t="e">
        <f>IF('Crisis Indicator Data'!#REF!="No Data",1,IF(#REF!&lt;&gt;"",1,0))</f>
        <v>#REF!</v>
      </c>
      <c r="Y149" s="213" t="e">
        <f>IF('Crisis Indicator Data'!#REF!="No Data",1,IF(#REF!&lt;&gt;"",1,0))</f>
        <v>#REF!</v>
      </c>
      <c r="Z149" s="213" t="e">
        <f>IF('Crisis Indicator Data'!#REF!="No Data",1,IF(#REF!&lt;&gt;"",1,0))</f>
        <v>#REF!</v>
      </c>
      <c r="AA149" s="213" t="e">
        <f>IF('Crisis Indicator Data'!#REF!="No Data",1,IF(#REF!&lt;&gt;"",1,0))</f>
        <v>#REF!</v>
      </c>
      <c r="AB149" s="213" t="e">
        <f>IF('Crisis Indicator Data'!#REF!="No Data",1,IF(#REF!&lt;&gt;"",1,0))</f>
        <v>#REF!</v>
      </c>
      <c r="AC149" s="213" t="e">
        <f>IF('Crisis Indicator Data'!#REF!="No Data",1,IF(#REF!&lt;&gt;"",1,0))</f>
        <v>#REF!</v>
      </c>
      <c r="AD149" s="213" t="e">
        <f>IF('Crisis Indicator Data'!#REF!="No Data",1,IF(#REF!&lt;&gt;"",1,0))</f>
        <v>#REF!</v>
      </c>
      <c r="AE149" s="213" t="e">
        <f>IF('Crisis Indicator Data'!#REF!="No Data",1,IF(#REF!&lt;&gt;"",1,0))</f>
        <v>#REF!</v>
      </c>
      <c r="AF149" s="213" t="e">
        <f>IF('Crisis Indicator Data'!#REF!="No Data",1,IF(#REF!&lt;&gt;"",1,0))</f>
        <v>#REF!</v>
      </c>
      <c r="AG149" s="213" t="e">
        <f>IF('Crisis Indicator Data'!#REF!="No Data",1,IF(#REF!&lt;&gt;"",1,0))</f>
        <v>#REF!</v>
      </c>
      <c r="AH149" s="213" t="e">
        <f>IF('Crisis Indicator Data'!#REF!="No Data",1,IF(#REF!&lt;&gt;"",1,0))</f>
        <v>#REF!</v>
      </c>
      <c r="AI149" s="213" t="e">
        <f>IF('Crisis Indicator Data'!#REF!="No Data",1,IF(#REF!&lt;&gt;"",1,0))</f>
        <v>#REF!</v>
      </c>
      <c r="AJ149" s="213" t="e">
        <f>IF('Crisis Indicator Data'!#REF!="No Data",1,IF(#REF!&lt;&gt;"",1,0))</f>
        <v>#REF!</v>
      </c>
      <c r="AK149" s="213" t="e">
        <f>IF('Crisis Indicator Data'!#REF!="No Data",1,IF(#REF!&lt;&gt;"",1,0))</f>
        <v>#REF!</v>
      </c>
      <c r="AL149" s="213" t="e">
        <f>IF('Crisis Indicator Data'!#REF!="No Data",1,IF(#REF!&lt;&gt;"",1,0))</f>
        <v>#REF!</v>
      </c>
      <c r="AM149" s="213" t="e">
        <f>IF('Crisis Indicator Data'!#REF!="No Data",1,IF(#REF!&lt;&gt;"",1,0))</f>
        <v>#REF!</v>
      </c>
      <c r="AN149" s="213" t="e">
        <f>IF('Crisis Indicator Data'!#REF!="No Data",1,IF(#REF!&lt;&gt;"",1,0))</f>
        <v>#REF!</v>
      </c>
      <c r="AO149" s="213" t="e">
        <f>IF('Crisis Indicator Data'!#REF!="No Data",1,IF(#REF!&lt;&gt;"",1,0))</f>
        <v>#REF!</v>
      </c>
      <c r="AP149" s="213" t="e">
        <f>IF('Crisis Indicator Data'!#REF!="No Data",1,IF(#REF!&lt;&gt;"",1,0))</f>
        <v>#REF!</v>
      </c>
      <c r="AQ149" s="213" t="e">
        <f>IF('Crisis Indicator Data'!#REF!="No Data",1,IF(#REF!&lt;&gt;"",1,0))</f>
        <v>#REF!</v>
      </c>
      <c r="AR149" s="213" t="e">
        <f>IF('Crisis Indicator Data'!#REF!="No Data",1,IF(#REF!&lt;&gt;"",1,0))</f>
        <v>#REF!</v>
      </c>
      <c r="AS149" s="213" t="e">
        <f>IF('Crisis Indicator Data'!#REF!="No Data",1,IF(#REF!&lt;&gt;"",1,0))</f>
        <v>#REF!</v>
      </c>
      <c r="AT149" s="213" t="e">
        <f>IF('Crisis Indicator Data'!#REF!="No Data",1,IF(#REF!&lt;&gt;"",1,0))</f>
        <v>#REF!</v>
      </c>
      <c r="AU149" s="213" t="e">
        <f>IF('Crisis Indicator Data'!#REF!="No Data",1,IF(#REF!&lt;&gt;"",1,0))</f>
        <v>#REF!</v>
      </c>
      <c r="AV149" s="213" t="e">
        <f>IF('Crisis Indicator Data'!#REF!="No Data",1,IF(#REF!&lt;&gt;"",1,0))</f>
        <v>#REF!</v>
      </c>
      <c r="AW149" s="213" t="e">
        <f>IF('Crisis Indicator Data'!#REF!="No Data",1,IF(#REF!&lt;&gt;"",1,0))</f>
        <v>#REF!</v>
      </c>
      <c r="AX149" s="213" t="e">
        <f>IF('Crisis Indicator Data'!#REF!="No Data",1,IF(#REF!&lt;&gt;"",1,0))</f>
        <v>#REF!</v>
      </c>
      <c r="AY149" s="213" t="e">
        <f>IF('Crisis Indicator Data'!#REF!="No Data",1,IF(#REF!&lt;&gt;"",1,0))</f>
        <v>#REF!</v>
      </c>
      <c r="AZ149" s="213" t="e">
        <f>IF('Crisis Indicator Data'!#REF!="No Data",1,IF(#REF!&lt;&gt;"",1,0))</f>
        <v>#REF!</v>
      </c>
      <c r="BA149" t="e">
        <f t="shared" si="8"/>
        <v>#REF!</v>
      </c>
      <c r="BB149" s="22" t="e">
        <f t="shared" si="9"/>
        <v>#REF!</v>
      </c>
    </row>
    <row r="150" spans="1:54" x14ac:dyDescent="0.35">
      <c r="A150" t="s">
        <v>8468</v>
      </c>
      <c r="B150" s="213" t="e">
        <f>IF('Crisis Indicator Data'!#REF!="No Data",1,IF(#REF!&lt;&gt;"",1,0))</f>
        <v>#REF!</v>
      </c>
      <c r="C150" s="213" t="e">
        <f>IF('Crisis Indicator Data'!#REF!="No Data",1,IF(#REF!&lt;&gt;"",1,0))</f>
        <v>#REF!</v>
      </c>
      <c r="D150" s="213" t="e">
        <f>IF('Crisis Indicator Data'!#REF!="No Data",1,IF(#REF!&lt;&gt;"",1,0))</f>
        <v>#REF!</v>
      </c>
      <c r="E150" s="213" t="e">
        <f>IF('Crisis Indicator Data'!#REF!="No Data",1,IF(#REF!&lt;&gt;"",1,0))</f>
        <v>#REF!</v>
      </c>
      <c r="F150" s="213" t="e">
        <f>IF('Crisis Indicator Data'!#REF!="No Data",1,IF(#REF!&lt;&gt;"",1,0))</f>
        <v>#REF!</v>
      </c>
      <c r="G150" s="213" t="e">
        <f>IF('Crisis Indicator Data'!#REF!="No Data",1,IF(#REF!&lt;&gt;"",1,0))</f>
        <v>#REF!</v>
      </c>
      <c r="H150" s="213" t="e">
        <f>IF('Crisis Indicator Data'!#REF!="No Data",1,IF(#REF!&lt;&gt;"",1,0))</f>
        <v>#REF!</v>
      </c>
      <c r="I150" s="213" t="e">
        <f>IF('Crisis Indicator Data'!#REF!="No Data",1,IF(#REF!&lt;&gt;"",1,0))</f>
        <v>#REF!</v>
      </c>
      <c r="J150" s="213" t="e">
        <f>IF('Crisis Indicator Data'!#REF!="No Data",1,IF(#REF!&lt;&gt;"",1,0))</f>
        <v>#REF!</v>
      </c>
      <c r="K150" s="213" t="e">
        <f>IF('Crisis Indicator Data'!#REF!="No Data",1,IF(#REF!&lt;&gt;"",1,0))</f>
        <v>#REF!</v>
      </c>
      <c r="L150" s="213" t="e">
        <f>IF('Crisis Indicator Data'!#REF!="No Data",1,IF(#REF!&lt;&gt;"",1,0))</f>
        <v>#REF!</v>
      </c>
      <c r="M150" s="213" t="e">
        <f>IF('Crisis Indicator Data'!#REF!="No Data",1,IF(#REF!&lt;&gt;"",1,0))</f>
        <v>#REF!</v>
      </c>
      <c r="N150" s="213" t="e">
        <f>IF('Crisis Indicator Data'!#REF!="No Data",1,IF(#REF!&lt;&gt;"",1,0))</f>
        <v>#REF!</v>
      </c>
      <c r="O150" s="213" t="e">
        <f>IF('Crisis Indicator Data'!#REF!="No Data",1,IF(#REF!&lt;&gt;"",1,0))</f>
        <v>#REF!</v>
      </c>
      <c r="P150" s="213" t="e">
        <f>IF('Crisis Indicator Data'!#REF!="No Data",1,IF(#REF!&lt;&gt;"",1,0))</f>
        <v>#REF!</v>
      </c>
      <c r="Q150" s="213" t="e">
        <f>IF('Crisis Indicator Data'!#REF!="No Data",1,IF(#REF!&lt;&gt;"",1,0))</f>
        <v>#REF!</v>
      </c>
      <c r="R150" s="213" t="e">
        <f>IF('Crisis Indicator Data'!#REF!="No Data",1,IF(#REF!&lt;&gt;"",1,0))</f>
        <v>#REF!</v>
      </c>
      <c r="S150" s="213" t="e">
        <f>IF('Crisis Indicator Data'!#REF!="No Data",1,IF(#REF!&lt;&gt;"",1,0))</f>
        <v>#REF!</v>
      </c>
      <c r="T150" s="213" t="e">
        <f>IF('Crisis Indicator Data'!#REF!="No Data",1,IF(#REF!&lt;&gt;"",1,0))</f>
        <v>#REF!</v>
      </c>
      <c r="U150" s="213" t="e">
        <f>IF('Crisis Indicator Data'!#REF!="No Data",1,IF(#REF!&lt;&gt;"",1,0))</f>
        <v>#REF!</v>
      </c>
      <c r="V150" s="213" t="e">
        <f>IF('Crisis Indicator Data'!#REF!="No Data",1,IF(#REF!&lt;&gt;"",1,0))</f>
        <v>#REF!</v>
      </c>
      <c r="W150" s="213" t="e">
        <f>IF('Crisis Indicator Data'!#REF!="No Data",1,IF(#REF!&lt;&gt;"",1,0))</f>
        <v>#REF!</v>
      </c>
      <c r="X150" s="213" t="e">
        <f>IF('Crisis Indicator Data'!#REF!="No Data",1,IF(#REF!&lt;&gt;"",1,0))</f>
        <v>#REF!</v>
      </c>
      <c r="Y150" s="213" t="e">
        <f>IF('Crisis Indicator Data'!#REF!="No Data",1,IF(#REF!&lt;&gt;"",1,0))</f>
        <v>#REF!</v>
      </c>
      <c r="Z150" s="213" t="e">
        <f>IF('Crisis Indicator Data'!#REF!="No Data",1,IF(#REF!&lt;&gt;"",1,0))</f>
        <v>#REF!</v>
      </c>
      <c r="AA150" s="213" t="e">
        <f>IF('Crisis Indicator Data'!#REF!="No Data",1,IF(#REF!&lt;&gt;"",1,0))</f>
        <v>#REF!</v>
      </c>
      <c r="AB150" s="213" t="e">
        <f>IF('Crisis Indicator Data'!#REF!="No Data",1,IF(#REF!&lt;&gt;"",1,0))</f>
        <v>#REF!</v>
      </c>
      <c r="AC150" s="213" t="e">
        <f>IF('Crisis Indicator Data'!#REF!="No Data",1,IF(#REF!&lt;&gt;"",1,0))</f>
        <v>#REF!</v>
      </c>
      <c r="AD150" s="213" t="e">
        <f>IF('Crisis Indicator Data'!#REF!="No Data",1,IF(#REF!&lt;&gt;"",1,0))</f>
        <v>#REF!</v>
      </c>
      <c r="AE150" s="213" t="e">
        <f>IF('Crisis Indicator Data'!#REF!="No Data",1,IF(#REF!&lt;&gt;"",1,0))</f>
        <v>#REF!</v>
      </c>
      <c r="AF150" s="213" t="e">
        <f>IF('Crisis Indicator Data'!#REF!="No Data",1,IF(#REF!&lt;&gt;"",1,0))</f>
        <v>#REF!</v>
      </c>
      <c r="AG150" s="213" t="e">
        <f>IF('Crisis Indicator Data'!#REF!="No Data",1,IF(#REF!&lt;&gt;"",1,0))</f>
        <v>#REF!</v>
      </c>
      <c r="AH150" s="213" t="e">
        <f>IF('Crisis Indicator Data'!#REF!="No Data",1,IF(#REF!&lt;&gt;"",1,0))</f>
        <v>#REF!</v>
      </c>
      <c r="AI150" s="213" t="e">
        <f>IF('Crisis Indicator Data'!#REF!="No Data",1,IF(#REF!&lt;&gt;"",1,0))</f>
        <v>#REF!</v>
      </c>
      <c r="AJ150" s="213" t="e">
        <f>IF('Crisis Indicator Data'!#REF!="No Data",1,IF(#REF!&lt;&gt;"",1,0))</f>
        <v>#REF!</v>
      </c>
      <c r="AK150" s="213" t="e">
        <f>IF('Crisis Indicator Data'!#REF!="No Data",1,IF(#REF!&lt;&gt;"",1,0))</f>
        <v>#REF!</v>
      </c>
      <c r="AL150" s="213" t="e">
        <f>IF('Crisis Indicator Data'!#REF!="No Data",1,IF(#REF!&lt;&gt;"",1,0))</f>
        <v>#REF!</v>
      </c>
      <c r="AM150" s="213" t="e">
        <f>IF('Crisis Indicator Data'!#REF!="No Data",1,IF(#REF!&lt;&gt;"",1,0))</f>
        <v>#REF!</v>
      </c>
      <c r="AN150" s="213" t="e">
        <f>IF('Crisis Indicator Data'!#REF!="No Data",1,IF(#REF!&lt;&gt;"",1,0))</f>
        <v>#REF!</v>
      </c>
      <c r="AO150" s="213" t="e">
        <f>IF('Crisis Indicator Data'!#REF!="No Data",1,IF(#REF!&lt;&gt;"",1,0))</f>
        <v>#REF!</v>
      </c>
      <c r="AP150" s="213" t="e">
        <f>IF('Crisis Indicator Data'!#REF!="No Data",1,IF(#REF!&lt;&gt;"",1,0))</f>
        <v>#REF!</v>
      </c>
      <c r="AQ150" s="213" t="e">
        <f>IF('Crisis Indicator Data'!#REF!="No Data",1,IF(#REF!&lt;&gt;"",1,0))</f>
        <v>#REF!</v>
      </c>
      <c r="AR150" s="213" t="e">
        <f>IF('Crisis Indicator Data'!#REF!="No Data",1,IF(#REF!&lt;&gt;"",1,0))</f>
        <v>#REF!</v>
      </c>
      <c r="AS150" s="213" t="e">
        <f>IF('Crisis Indicator Data'!#REF!="No Data",1,IF(#REF!&lt;&gt;"",1,0))</f>
        <v>#REF!</v>
      </c>
      <c r="AT150" s="213" t="e">
        <f>IF('Crisis Indicator Data'!#REF!="No Data",1,IF(#REF!&lt;&gt;"",1,0))</f>
        <v>#REF!</v>
      </c>
      <c r="AU150" s="213" t="e">
        <f>IF('Crisis Indicator Data'!#REF!="No Data",1,IF(#REF!&lt;&gt;"",1,0))</f>
        <v>#REF!</v>
      </c>
      <c r="AV150" s="213" t="e">
        <f>IF('Crisis Indicator Data'!#REF!="No Data",1,IF(#REF!&lt;&gt;"",1,0))</f>
        <v>#REF!</v>
      </c>
      <c r="AW150" s="213" t="e">
        <f>IF('Crisis Indicator Data'!#REF!="No Data",1,IF(#REF!&lt;&gt;"",1,0))</f>
        <v>#REF!</v>
      </c>
      <c r="AX150" s="213" t="e">
        <f>IF('Crisis Indicator Data'!#REF!="No Data",1,IF(#REF!&lt;&gt;"",1,0))</f>
        <v>#REF!</v>
      </c>
      <c r="AY150" s="213" t="e">
        <f>IF('Crisis Indicator Data'!#REF!="No Data",1,IF(#REF!&lt;&gt;"",1,0))</f>
        <v>#REF!</v>
      </c>
      <c r="AZ150" s="213" t="e">
        <f>IF('Crisis Indicator Data'!#REF!="No Data",1,IF(#REF!&lt;&gt;"",1,0))</f>
        <v>#REF!</v>
      </c>
      <c r="BA150" t="e">
        <f t="shared" si="8"/>
        <v>#REF!</v>
      </c>
      <c r="BB150" s="22" t="e">
        <f t="shared" si="9"/>
        <v>#REF!</v>
      </c>
    </row>
    <row r="151" spans="1:54" x14ac:dyDescent="0.35">
      <c r="A151" t="s">
        <v>8481</v>
      </c>
      <c r="B151" s="213" t="e">
        <f>IF('Crisis Indicator Data'!#REF!="No Data",1,IF(#REF!&lt;&gt;"",1,0))</f>
        <v>#REF!</v>
      </c>
      <c r="C151" s="213" t="e">
        <f>IF('Crisis Indicator Data'!#REF!="No Data",1,IF(#REF!&lt;&gt;"",1,0))</f>
        <v>#REF!</v>
      </c>
      <c r="D151" s="213" t="e">
        <f>IF('Crisis Indicator Data'!#REF!="No Data",1,IF(#REF!&lt;&gt;"",1,0))</f>
        <v>#REF!</v>
      </c>
      <c r="E151" s="213" t="e">
        <f>IF('Crisis Indicator Data'!#REF!="No Data",1,IF(#REF!&lt;&gt;"",1,0))</f>
        <v>#REF!</v>
      </c>
      <c r="F151" s="213" t="e">
        <f>IF('Crisis Indicator Data'!#REF!="No Data",1,IF(#REF!&lt;&gt;"",1,0))</f>
        <v>#REF!</v>
      </c>
      <c r="G151" s="213" t="e">
        <f>IF('Crisis Indicator Data'!#REF!="No Data",1,IF(#REF!&lt;&gt;"",1,0))</f>
        <v>#REF!</v>
      </c>
      <c r="H151" s="213" t="e">
        <f>IF('Crisis Indicator Data'!#REF!="No Data",1,IF(#REF!&lt;&gt;"",1,0))</f>
        <v>#REF!</v>
      </c>
      <c r="I151" s="213" t="e">
        <f>IF('Crisis Indicator Data'!#REF!="No Data",1,IF(#REF!&lt;&gt;"",1,0))</f>
        <v>#REF!</v>
      </c>
      <c r="J151" s="213" t="e">
        <f>IF('Crisis Indicator Data'!#REF!="No Data",1,IF(#REF!&lt;&gt;"",1,0))</f>
        <v>#REF!</v>
      </c>
      <c r="K151" s="213" t="e">
        <f>IF('Crisis Indicator Data'!#REF!="No Data",1,IF(#REF!&lt;&gt;"",1,0))</f>
        <v>#REF!</v>
      </c>
      <c r="L151" s="213" t="e">
        <f>IF('Crisis Indicator Data'!#REF!="No Data",1,IF(#REF!&lt;&gt;"",1,0))</f>
        <v>#REF!</v>
      </c>
      <c r="M151" s="213" t="e">
        <f>IF('Crisis Indicator Data'!#REF!="No Data",1,IF(#REF!&lt;&gt;"",1,0))</f>
        <v>#REF!</v>
      </c>
      <c r="N151" s="213" t="e">
        <f>IF('Crisis Indicator Data'!#REF!="No Data",1,IF(#REF!&lt;&gt;"",1,0))</f>
        <v>#REF!</v>
      </c>
      <c r="O151" s="213" t="e">
        <f>IF('Crisis Indicator Data'!#REF!="No Data",1,IF(#REF!&lt;&gt;"",1,0))</f>
        <v>#REF!</v>
      </c>
      <c r="P151" s="213" t="e">
        <f>IF('Crisis Indicator Data'!#REF!="No Data",1,IF(#REF!&lt;&gt;"",1,0))</f>
        <v>#REF!</v>
      </c>
      <c r="Q151" s="213" t="e">
        <f>IF('Crisis Indicator Data'!#REF!="No Data",1,IF(#REF!&lt;&gt;"",1,0))</f>
        <v>#REF!</v>
      </c>
      <c r="R151" s="213" t="e">
        <f>IF('Crisis Indicator Data'!#REF!="No Data",1,IF(#REF!&lt;&gt;"",1,0))</f>
        <v>#REF!</v>
      </c>
      <c r="S151" s="213" t="e">
        <f>IF('Crisis Indicator Data'!#REF!="No Data",1,IF(#REF!&lt;&gt;"",1,0))</f>
        <v>#REF!</v>
      </c>
      <c r="T151" s="213" t="e">
        <f>IF('Crisis Indicator Data'!#REF!="No Data",1,IF(#REF!&lt;&gt;"",1,0))</f>
        <v>#REF!</v>
      </c>
      <c r="U151" s="213" t="e">
        <f>IF('Crisis Indicator Data'!#REF!="No Data",1,IF(#REF!&lt;&gt;"",1,0))</f>
        <v>#REF!</v>
      </c>
      <c r="V151" s="213" t="e">
        <f>IF('Crisis Indicator Data'!#REF!="No Data",1,IF(#REF!&lt;&gt;"",1,0))</f>
        <v>#REF!</v>
      </c>
      <c r="W151" s="213" t="e">
        <f>IF('Crisis Indicator Data'!#REF!="No Data",1,IF(#REF!&lt;&gt;"",1,0))</f>
        <v>#REF!</v>
      </c>
      <c r="X151" s="213" t="e">
        <f>IF('Crisis Indicator Data'!#REF!="No Data",1,IF(#REF!&lt;&gt;"",1,0))</f>
        <v>#REF!</v>
      </c>
      <c r="Y151" s="213" t="e">
        <f>IF('Crisis Indicator Data'!#REF!="No Data",1,IF(#REF!&lt;&gt;"",1,0))</f>
        <v>#REF!</v>
      </c>
      <c r="Z151" s="213" t="e">
        <f>IF('Crisis Indicator Data'!#REF!="No Data",1,IF(#REF!&lt;&gt;"",1,0))</f>
        <v>#REF!</v>
      </c>
      <c r="AA151" s="213" t="e">
        <f>IF('Crisis Indicator Data'!#REF!="No Data",1,IF(#REF!&lt;&gt;"",1,0))</f>
        <v>#REF!</v>
      </c>
      <c r="AB151" s="213" t="e">
        <f>IF('Crisis Indicator Data'!#REF!="No Data",1,IF(#REF!&lt;&gt;"",1,0))</f>
        <v>#REF!</v>
      </c>
      <c r="AC151" s="213" t="e">
        <f>IF('Crisis Indicator Data'!#REF!="No Data",1,IF(#REF!&lt;&gt;"",1,0))</f>
        <v>#REF!</v>
      </c>
      <c r="AD151" s="213" t="e">
        <f>IF('Crisis Indicator Data'!#REF!="No Data",1,IF(#REF!&lt;&gt;"",1,0))</f>
        <v>#REF!</v>
      </c>
      <c r="AE151" s="213" t="e">
        <f>IF('Crisis Indicator Data'!#REF!="No Data",1,IF(#REF!&lt;&gt;"",1,0))</f>
        <v>#REF!</v>
      </c>
      <c r="AF151" s="213" t="e">
        <f>IF('Crisis Indicator Data'!#REF!="No Data",1,IF(#REF!&lt;&gt;"",1,0))</f>
        <v>#REF!</v>
      </c>
      <c r="AG151" s="213" t="e">
        <f>IF('Crisis Indicator Data'!#REF!="No Data",1,IF(#REF!&lt;&gt;"",1,0))</f>
        <v>#REF!</v>
      </c>
      <c r="AH151" s="213" t="e">
        <f>IF('Crisis Indicator Data'!#REF!="No Data",1,IF(#REF!&lt;&gt;"",1,0))</f>
        <v>#REF!</v>
      </c>
      <c r="AI151" s="213" t="e">
        <f>IF('Crisis Indicator Data'!#REF!="No Data",1,IF(#REF!&lt;&gt;"",1,0))</f>
        <v>#REF!</v>
      </c>
      <c r="AJ151" s="213" t="e">
        <f>IF('Crisis Indicator Data'!#REF!="No Data",1,IF(#REF!&lt;&gt;"",1,0))</f>
        <v>#REF!</v>
      </c>
      <c r="AK151" s="213" t="e">
        <f>IF('Crisis Indicator Data'!#REF!="No Data",1,IF(#REF!&lt;&gt;"",1,0))</f>
        <v>#REF!</v>
      </c>
      <c r="AL151" s="213" t="e">
        <f>IF('Crisis Indicator Data'!#REF!="No Data",1,IF(#REF!&lt;&gt;"",1,0))</f>
        <v>#REF!</v>
      </c>
      <c r="AM151" s="213" t="e">
        <f>IF('Crisis Indicator Data'!#REF!="No Data",1,IF(#REF!&lt;&gt;"",1,0))</f>
        <v>#REF!</v>
      </c>
      <c r="AN151" s="213" t="e">
        <f>IF('Crisis Indicator Data'!#REF!="No Data",1,IF(#REF!&lt;&gt;"",1,0))</f>
        <v>#REF!</v>
      </c>
      <c r="AO151" s="213" t="e">
        <f>IF('Crisis Indicator Data'!#REF!="No Data",1,IF(#REF!&lt;&gt;"",1,0))</f>
        <v>#REF!</v>
      </c>
      <c r="AP151" s="213" t="e">
        <f>IF('Crisis Indicator Data'!#REF!="No Data",1,IF(#REF!&lt;&gt;"",1,0))</f>
        <v>#REF!</v>
      </c>
      <c r="AQ151" s="213" t="e">
        <f>IF('Crisis Indicator Data'!#REF!="No Data",1,IF(#REF!&lt;&gt;"",1,0))</f>
        <v>#REF!</v>
      </c>
      <c r="AR151" s="213" t="e">
        <f>IF('Crisis Indicator Data'!#REF!="No Data",1,IF(#REF!&lt;&gt;"",1,0))</f>
        <v>#REF!</v>
      </c>
      <c r="AS151" s="213" t="e">
        <f>IF('Crisis Indicator Data'!#REF!="No Data",1,IF(#REF!&lt;&gt;"",1,0))</f>
        <v>#REF!</v>
      </c>
      <c r="AT151" s="213" t="e">
        <f>IF('Crisis Indicator Data'!#REF!="No Data",1,IF(#REF!&lt;&gt;"",1,0))</f>
        <v>#REF!</v>
      </c>
      <c r="AU151" s="213" t="e">
        <f>IF('Crisis Indicator Data'!#REF!="No Data",1,IF(#REF!&lt;&gt;"",1,0))</f>
        <v>#REF!</v>
      </c>
      <c r="AV151" s="213" t="e">
        <f>IF('Crisis Indicator Data'!#REF!="No Data",1,IF(#REF!&lt;&gt;"",1,0))</f>
        <v>#REF!</v>
      </c>
      <c r="AW151" s="213" t="e">
        <f>IF('Crisis Indicator Data'!#REF!="No Data",1,IF(#REF!&lt;&gt;"",1,0))</f>
        <v>#REF!</v>
      </c>
      <c r="AX151" s="213" t="e">
        <f>IF('Crisis Indicator Data'!#REF!="No Data",1,IF(#REF!&lt;&gt;"",1,0))</f>
        <v>#REF!</v>
      </c>
      <c r="AY151" s="213" t="e">
        <f>IF('Crisis Indicator Data'!#REF!="No Data",1,IF(#REF!&lt;&gt;"",1,0))</f>
        <v>#REF!</v>
      </c>
      <c r="AZ151" s="213" t="e">
        <f>IF('Crisis Indicator Data'!#REF!="No Data",1,IF(#REF!&lt;&gt;"",1,0))</f>
        <v>#REF!</v>
      </c>
      <c r="BA151" t="e">
        <f t="shared" si="8"/>
        <v>#REF!</v>
      </c>
      <c r="BB151" s="22" t="e">
        <f t="shared" si="9"/>
        <v>#REF!</v>
      </c>
    </row>
    <row r="152" spans="1:54" x14ac:dyDescent="0.35">
      <c r="A152" t="s">
        <v>8464</v>
      </c>
      <c r="B152" s="213" t="e">
        <f>IF('Crisis Indicator Data'!#REF!="No Data",1,IF(#REF!&lt;&gt;"",1,0))</f>
        <v>#REF!</v>
      </c>
      <c r="C152" s="213" t="e">
        <f>IF('Crisis Indicator Data'!#REF!="No Data",1,IF(#REF!&lt;&gt;"",1,0))</f>
        <v>#REF!</v>
      </c>
      <c r="D152" s="213" t="e">
        <f>IF('Crisis Indicator Data'!#REF!="No Data",1,IF(#REF!&lt;&gt;"",1,0))</f>
        <v>#REF!</v>
      </c>
      <c r="E152" s="213" t="e">
        <f>IF('Crisis Indicator Data'!#REF!="No Data",1,IF(#REF!&lt;&gt;"",1,0))</f>
        <v>#REF!</v>
      </c>
      <c r="F152" s="213" t="e">
        <f>IF('Crisis Indicator Data'!#REF!="No Data",1,IF(#REF!&lt;&gt;"",1,0))</f>
        <v>#REF!</v>
      </c>
      <c r="G152" s="213" t="e">
        <f>IF('Crisis Indicator Data'!#REF!="No Data",1,IF(#REF!&lt;&gt;"",1,0))</f>
        <v>#REF!</v>
      </c>
      <c r="H152" s="213" t="e">
        <f>IF('Crisis Indicator Data'!#REF!="No Data",1,IF(#REF!&lt;&gt;"",1,0))</f>
        <v>#REF!</v>
      </c>
      <c r="I152" s="213" t="e">
        <f>IF('Crisis Indicator Data'!#REF!="No Data",1,IF(#REF!&lt;&gt;"",1,0))</f>
        <v>#REF!</v>
      </c>
      <c r="J152" s="213" t="e">
        <f>IF('Crisis Indicator Data'!#REF!="No Data",1,IF(#REF!&lt;&gt;"",1,0))</f>
        <v>#REF!</v>
      </c>
      <c r="K152" s="213" t="e">
        <f>IF('Crisis Indicator Data'!#REF!="No Data",1,IF(#REF!&lt;&gt;"",1,0))</f>
        <v>#REF!</v>
      </c>
      <c r="L152" s="213" t="e">
        <f>IF('Crisis Indicator Data'!#REF!="No Data",1,IF(#REF!&lt;&gt;"",1,0))</f>
        <v>#REF!</v>
      </c>
      <c r="M152" s="213" t="e">
        <f>IF('Crisis Indicator Data'!#REF!="No Data",1,IF(#REF!&lt;&gt;"",1,0))</f>
        <v>#REF!</v>
      </c>
      <c r="N152" s="213" t="e">
        <f>IF('Crisis Indicator Data'!#REF!="No Data",1,IF(#REF!&lt;&gt;"",1,0))</f>
        <v>#REF!</v>
      </c>
      <c r="O152" s="213" t="e">
        <f>IF('Crisis Indicator Data'!#REF!="No Data",1,IF(#REF!&lt;&gt;"",1,0))</f>
        <v>#REF!</v>
      </c>
      <c r="P152" s="213" t="e">
        <f>IF('Crisis Indicator Data'!#REF!="No Data",1,IF(#REF!&lt;&gt;"",1,0))</f>
        <v>#REF!</v>
      </c>
      <c r="Q152" s="213" t="e">
        <f>IF('Crisis Indicator Data'!#REF!="No Data",1,IF(#REF!&lt;&gt;"",1,0))</f>
        <v>#REF!</v>
      </c>
      <c r="R152" s="213" t="e">
        <f>IF('Crisis Indicator Data'!#REF!="No Data",1,IF(#REF!&lt;&gt;"",1,0))</f>
        <v>#REF!</v>
      </c>
      <c r="S152" s="213" t="e">
        <f>IF('Crisis Indicator Data'!#REF!="No Data",1,IF(#REF!&lt;&gt;"",1,0))</f>
        <v>#REF!</v>
      </c>
      <c r="T152" s="213" t="e">
        <f>IF('Crisis Indicator Data'!#REF!="No Data",1,IF(#REF!&lt;&gt;"",1,0))</f>
        <v>#REF!</v>
      </c>
      <c r="U152" s="213" t="e">
        <f>IF('Crisis Indicator Data'!#REF!="No Data",1,IF(#REF!&lt;&gt;"",1,0))</f>
        <v>#REF!</v>
      </c>
      <c r="V152" s="213" t="e">
        <f>IF('Crisis Indicator Data'!#REF!="No Data",1,IF(#REF!&lt;&gt;"",1,0))</f>
        <v>#REF!</v>
      </c>
      <c r="W152" s="213" t="e">
        <f>IF('Crisis Indicator Data'!#REF!="No Data",1,IF(#REF!&lt;&gt;"",1,0))</f>
        <v>#REF!</v>
      </c>
      <c r="X152" s="213" t="e">
        <f>IF('Crisis Indicator Data'!#REF!="No Data",1,IF(#REF!&lt;&gt;"",1,0))</f>
        <v>#REF!</v>
      </c>
      <c r="Y152" s="213" t="e">
        <f>IF('Crisis Indicator Data'!#REF!="No Data",1,IF(#REF!&lt;&gt;"",1,0))</f>
        <v>#REF!</v>
      </c>
      <c r="Z152" s="213" t="e">
        <f>IF('Crisis Indicator Data'!#REF!="No Data",1,IF(#REF!&lt;&gt;"",1,0))</f>
        <v>#REF!</v>
      </c>
      <c r="AA152" s="213" t="e">
        <f>IF('Crisis Indicator Data'!#REF!="No Data",1,IF(#REF!&lt;&gt;"",1,0))</f>
        <v>#REF!</v>
      </c>
      <c r="AB152" s="213" t="e">
        <f>IF('Crisis Indicator Data'!#REF!="No Data",1,IF(#REF!&lt;&gt;"",1,0))</f>
        <v>#REF!</v>
      </c>
      <c r="AC152" s="213" t="e">
        <f>IF('Crisis Indicator Data'!#REF!="No Data",1,IF(#REF!&lt;&gt;"",1,0))</f>
        <v>#REF!</v>
      </c>
      <c r="AD152" s="213" t="e">
        <f>IF('Crisis Indicator Data'!#REF!="No Data",1,IF(#REF!&lt;&gt;"",1,0))</f>
        <v>#REF!</v>
      </c>
      <c r="AE152" s="213" t="e">
        <f>IF('Crisis Indicator Data'!#REF!="No Data",1,IF(#REF!&lt;&gt;"",1,0))</f>
        <v>#REF!</v>
      </c>
      <c r="AF152" s="213" t="e">
        <f>IF('Crisis Indicator Data'!#REF!="No Data",1,IF(#REF!&lt;&gt;"",1,0))</f>
        <v>#REF!</v>
      </c>
      <c r="AG152" s="213" t="e">
        <f>IF('Crisis Indicator Data'!#REF!="No Data",1,IF(#REF!&lt;&gt;"",1,0))</f>
        <v>#REF!</v>
      </c>
      <c r="AH152" s="213" t="e">
        <f>IF('Crisis Indicator Data'!#REF!="No Data",1,IF(#REF!&lt;&gt;"",1,0))</f>
        <v>#REF!</v>
      </c>
      <c r="AI152" s="213" t="e">
        <f>IF('Crisis Indicator Data'!#REF!="No Data",1,IF(#REF!&lt;&gt;"",1,0))</f>
        <v>#REF!</v>
      </c>
      <c r="AJ152" s="213" t="e">
        <f>IF('Crisis Indicator Data'!#REF!="No Data",1,IF(#REF!&lt;&gt;"",1,0))</f>
        <v>#REF!</v>
      </c>
      <c r="AK152" s="213" t="e">
        <f>IF('Crisis Indicator Data'!#REF!="No Data",1,IF(#REF!&lt;&gt;"",1,0))</f>
        <v>#REF!</v>
      </c>
      <c r="AL152" s="213" t="e">
        <f>IF('Crisis Indicator Data'!#REF!="No Data",1,IF(#REF!&lt;&gt;"",1,0))</f>
        <v>#REF!</v>
      </c>
      <c r="AM152" s="213" t="e">
        <f>IF('Crisis Indicator Data'!#REF!="No Data",1,IF(#REF!&lt;&gt;"",1,0))</f>
        <v>#REF!</v>
      </c>
      <c r="AN152" s="213" t="e">
        <f>IF('Crisis Indicator Data'!#REF!="No Data",1,IF(#REF!&lt;&gt;"",1,0))</f>
        <v>#REF!</v>
      </c>
      <c r="AO152" s="213" t="e">
        <f>IF('Crisis Indicator Data'!#REF!="No Data",1,IF(#REF!&lt;&gt;"",1,0))</f>
        <v>#REF!</v>
      </c>
      <c r="AP152" s="213" t="e">
        <f>IF('Crisis Indicator Data'!#REF!="No Data",1,IF(#REF!&lt;&gt;"",1,0))</f>
        <v>#REF!</v>
      </c>
      <c r="AQ152" s="213" t="e">
        <f>IF('Crisis Indicator Data'!#REF!="No Data",1,IF(#REF!&lt;&gt;"",1,0))</f>
        <v>#REF!</v>
      </c>
      <c r="AR152" s="213" t="e">
        <f>IF('Crisis Indicator Data'!#REF!="No Data",1,IF(#REF!&lt;&gt;"",1,0))</f>
        <v>#REF!</v>
      </c>
      <c r="AS152" s="213" t="e">
        <f>IF('Crisis Indicator Data'!#REF!="No Data",1,IF(#REF!&lt;&gt;"",1,0))</f>
        <v>#REF!</v>
      </c>
      <c r="AT152" s="213" t="e">
        <f>IF('Crisis Indicator Data'!#REF!="No Data",1,IF(#REF!&lt;&gt;"",1,0))</f>
        <v>#REF!</v>
      </c>
      <c r="AU152" s="213" t="e">
        <f>IF('Crisis Indicator Data'!#REF!="No Data",1,IF(#REF!&lt;&gt;"",1,0))</f>
        <v>#REF!</v>
      </c>
      <c r="AV152" s="213" t="e">
        <f>IF('Crisis Indicator Data'!#REF!="No Data",1,IF(#REF!&lt;&gt;"",1,0))</f>
        <v>#REF!</v>
      </c>
      <c r="AW152" s="213" t="e">
        <f>IF('Crisis Indicator Data'!#REF!="No Data",1,IF(#REF!&lt;&gt;"",1,0))</f>
        <v>#REF!</v>
      </c>
      <c r="AX152" s="213" t="e">
        <f>IF('Crisis Indicator Data'!#REF!="No Data",1,IF(#REF!&lt;&gt;"",1,0))</f>
        <v>#REF!</v>
      </c>
      <c r="AY152" s="213" t="e">
        <f>IF('Crisis Indicator Data'!#REF!="No Data",1,IF(#REF!&lt;&gt;"",1,0))</f>
        <v>#REF!</v>
      </c>
      <c r="AZ152" s="213" t="e">
        <f>IF('Crisis Indicator Data'!#REF!="No Data",1,IF(#REF!&lt;&gt;"",1,0))</f>
        <v>#REF!</v>
      </c>
      <c r="BA152" t="e">
        <f t="shared" si="8"/>
        <v>#REF!</v>
      </c>
      <c r="BB152" s="22" t="e">
        <f t="shared" si="9"/>
        <v>#REF!</v>
      </c>
    </row>
    <row r="153" spans="1:54" x14ac:dyDescent="0.35">
      <c r="A153" t="s">
        <v>8460</v>
      </c>
      <c r="B153" s="213" t="e">
        <f>IF('Crisis Indicator Data'!#REF!="No Data",1,IF(#REF!&lt;&gt;"",1,0))</f>
        <v>#REF!</v>
      </c>
      <c r="C153" s="213" t="e">
        <f>IF('Crisis Indicator Data'!#REF!="No Data",1,IF(#REF!&lt;&gt;"",1,0))</f>
        <v>#REF!</v>
      </c>
      <c r="D153" s="213" t="e">
        <f>IF('Crisis Indicator Data'!#REF!="No Data",1,IF(#REF!&lt;&gt;"",1,0))</f>
        <v>#REF!</v>
      </c>
      <c r="E153" s="213" t="e">
        <f>IF('Crisis Indicator Data'!#REF!="No Data",1,IF(#REF!&lt;&gt;"",1,0))</f>
        <v>#REF!</v>
      </c>
      <c r="F153" s="213" t="e">
        <f>IF('Crisis Indicator Data'!#REF!="No Data",1,IF(#REF!&lt;&gt;"",1,0))</f>
        <v>#REF!</v>
      </c>
      <c r="G153" s="213" t="e">
        <f>IF('Crisis Indicator Data'!#REF!="No Data",1,IF(#REF!&lt;&gt;"",1,0))</f>
        <v>#REF!</v>
      </c>
      <c r="H153" s="213" t="e">
        <f>IF('Crisis Indicator Data'!#REF!="No Data",1,IF(#REF!&lt;&gt;"",1,0))</f>
        <v>#REF!</v>
      </c>
      <c r="I153" s="213" t="e">
        <f>IF('Crisis Indicator Data'!#REF!="No Data",1,IF(#REF!&lt;&gt;"",1,0))</f>
        <v>#REF!</v>
      </c>
      <c r="J153" s="213" t="e">
        <f>IF('Crisis Indicator Data'!#REF!="No Data",1,IF(#REF!&lt;&gt;"",1,0))</f>
        <v>#REF!</v>
      </c>
      <c r="K153" s="213" t="e">
        <f>IF('Crisis Indicator Data'!#REF!="No Data",1,IF(#REF!&lt;&gt;"",1,0))</f>
        <v>#REF!</v>
      </c>
      <c r="L153" s="213" t="e">
        <f>IF('Crisis Indicator Data'!#REF!="No Data",1,IF(#REF!&lt;&gt;"",1,0))</f>
        <v>#REF!</v>
      </c>
      <c r="M153" s="213" t="e">
        <f>IF('Crisis Indicator Data'!#REF!="No Data",1,IF(#REF!&lt;&gt;"",1,0))</f>
        <v>#REF!</v>
      </c>
      <c r="N153" s="213" t="e">
        <f>IF('Crisis Indicator Data'!#REF!="No Data",1,IF(#REF!&lt;&gt;"",1,0))</f>
        <v>#REF!</v>
      </c>
      <c r="O153" s="213" t="e">
        <f>IF('Crisis Indicator Data'!#REF!="No Data",1,IF(#REF!&lt;&gt;"",1,0))</f>
        <v>#REF!</v>
      </c>
      <c r="P153" s="213" t="e">
        <f>IF('Crisis Indicator Data'!#REF!="No Data",1,IF(#REF!&lt;&gt;"",1,0))</f>
        <v>#REF!</v>
      </c>
      <c r="Q153" s="213" t="e">
        <f>IF('Crisis Indicator Data'!#REF!="No Data",1,IF(#REF!&lt;&gt;"",1,0))</f>
        <v>#REF!</v>
      </c>
      <c r="R153" s="213" t="e">
        <f>IF('Crisis Indicator Data'!#REF!="No Data",1,IF(#REF!&lt;&gt;"",1,0))</f>
        <v>#REF!</v>
      </c>
      <c r="S153" s="213" t="e">
        <f>IF('Crisis Indicator Data'!#REF!="No Data",1,IF(#REF!&lt;&gt;"",1,0))</f>
        <v>#REF!</v>
      </c>
      <c r="T153" s="213" t="e">
        <f>IF('Crisis Indicator Data'!#REF!="No Data",1,IF(#REF!&lt;&gt;"",1,0))</f>
        <v>#REF!</v>
      </c>
      <c r="U153" s="213" t="e">
        <f>IF('Crisis Indicator Data'!#REF!="No Data",1,IF(#REF!&lt;&gt;"",1,0))</f>
        <v>#REF!</v>
      </c>
      <c r="V153" s="213" t="e">
        <f>IF('Crisis Indicator Data'!#REF!="No Data",1,IF(#REF!&lt;&gt;"",1,0))</f>
        <v>#REF!</v>
      </c>
      <c r="W153" s="213" t="e">
        <f>IF('Crisis Indicator Data'!#REF!="No Data",1,IF(#REF!&lt;&gt;"",1,0))</f>
        <v>#REF!</v>
      </c>
      <c r="X153" s="213" t="e">
        <f>IF('Crisis Indicator Data'!#REF!="No Data",1,IF(#REF!&lt;&gt;"",1,0))</f>
        <v>#REF!</v>
      </c>
      <c r="Y153" s="213" t="e">
        <f>IF('Crisis Indicator Data'!#REF!="No Data",1,IF(#REF!&lt;&gt;"",1,0))</f>
        <v>#REF!</v>
      </c>
      <c r="Z153" s="213" t="e">
        <f>IF('Crisis Indicator Data'!#REF!="No Data",1,IF(#REF!&lt;&gt;"",1,0))</f>
        <v>#REF!</v>
      </c>
      <c r="AA153" s="213" t="e">
        <f>IF('Crisis Indicator Data'!#REF!="No Data",1,IF(#REF!&lt;&gt;"",1,0))</f>
        <v>#REF!</v>
      </c>
      <c r="AB153" s="213" t="e">
        <f>IF('Crisis Indicator Data'!#REF!="No Data",1,IF(#REF!&lt;&gt;"",1,0))</f>
        <v>#REF!</v>
      </c>
      <c r="AC153" s="213" t="e">
        <f>IF('Crisis Indicator Data'!#REF!="No Data",1,IF(#REF!&lt;&gt;"",1,0))</f>
        <v>#REF!</v>
      </c>
      <c r="AD153" s="213" t="e">
        <f>IF('Crisis Indicator Data'!#REF!="No Data",1,IF(#REF!&lt;&gt;"",1,0))</f>
        <v>#REF!</v>
      </c>
      <c r="AE153" s="213" t="e">
        <f>IF('Crisis Indicator Data'!#REF!="No Data",1,IF(#REF!&lt;&gt;"",1,0))</f>
        <v>#REF!</v>
      </c>
      <c r="AF153" s="213" t="e">
        <f>IF('Crisis Indicator Data'!#REF!="No Data",1,IF(#REF!&lt;&gt;"",1,0))</f>
        <v>#REF!</v>
      </c>
      <c r="AG153" s="213" t="e">
        <f>IF('Crisis Indicator Data'!#REF!="No Data",1,IF(#REF!&lt;&gt;"",1,0))</f>
        <v>#REF!</v>
      </c>
      <c r="AH153" s="213" t="e">
        <f>IF('Crisis Indicator Data'!#REF!="No Data",1,IF(#REF!&lt;&gt;"",1,0))</f>
        <v>#REF!</v>
      </c>
      <c r="AI153" s="213" t="e">
        <f>IF('Crisis Indicator Data'!#REF!="No Data",1,IF(#REF!&lt;&gt;"",1,0))</f>
        <v>#REF!</v>
      </c>
      <c r="AJ153" s="213" t="e">
        <f>IF('Crisis Indicator Data'!#REF!="No Data",1,IF(#REF!&lt;&gt;"",1,0))</f>
        <v>#REF!</v>
      </c>
      <c r="AK153" s="213" t="e">
        <f>IF('Crisis Indicator Data'!#REF!="No Data",1,IF(#REF!&lt;&gt;"",1,0))</f>
        <v>#REF!</v>
      </c>
      <c r="AL153" s="213" t="e">
        <f>IF('Crisis Indicator Data'!#REF!="No Data",1,IF(#REF!&lt;&gt;"",1,0))</f>
        <v>#REF!</v>
      </c>
      <c r="AM153" s="213" t="e">
        <f>IF('Crisis Indicator Data'!#REF!="No Data",1,IF(#REF!&lt;&gt;"",1,0))</f>
        <v>#REF!</v>
      </c>
      <c r="AN153" s="213" t="e">
        <f>IF('Crisis Indicator Data'!#REF!="No Data",1,IF(#REF!&lt;&gt;"",1,0))</f>
        <v>#REF!</v>
      </c>
      <c r="AO153" s="213" t="e">
        <f>IF('Crisis Indicator Data'!#REF!="No Data",1,IF(#REF!&lt;&gt;"",1,0))</f>
        <v>#REF!</v>
      </c>
      <c r="AP153" s="213" t="e">
        <f>IF('Crisis Indicator Data'!#REF!="No Data",1,IF(#REF!&lt;&gt;"",1,0))</f>
        <v>#REF!</v>
      </c>
      <c r="AQ153" s="213" t="e">
        <f>IF('Crisis Indicator Data'!#REF!="No Data",1,IF(#REF!&lt;&gt;"",1,0))</f>
        <v>#REF!</v>
      </c>
      <c r="AR153" s="213" t="e">
        <f>IF('Crisis Indicator Data'!#REF!="No Data",1,IF(#REF!&lt;&gt;"",1,0))</f>
        <v>#REF!</v>
      </c>
      <c r="AS153" s="213" t="e">
        <f>IF('Crisis Indicator Data'!#REF!="No Data",1,IF(#REF!&lt;&gt;"",1,0))</f>
        <v>#REF!</v>
      </c>
      <c r="AT153" s="213" t="e">
        <f>IF('Crisis Indicator Data'!#REF!="No Data",1,IF(#REF!&lt;&gt;"",1,0))</f>
        <v>#REF!</v>
      </c>
      <c r="AU153" s="213" t="e">
        <f>IF('Crisis Indicator Data'!#REF!="No Data",1,IF(#REF!&lt;&gt;"",1,0))</f>
        <v>#REF!</v>
      </c>
      <c r="AV153" s="213" t="e">
        <f>IF('Crisis Indicator Data'!#REF!="No Data",1,IF(#REF!&lt;&gt;"",1,0))</f>
        <v>#REF!</v>
      </c>
      <c r="AW153" s="213" t="e">
        <f>IF('Crisis Indicator Data'!#REF!="No Data",1,IF(#REF!&lt;&gt;"",1,0))</f>
        <v>#REF!</v>
      </c>
      <c r="AX153" s="213" t="e">
        <f>IF('Crisis Indicator Data'!#REF!="No Data",1,IF(#REF!&lt;&gt;"",1,0))</f>
        <v>#REF!</v>
      </c>
      <c r="AY153" s="213" t="e">
        <f>IF('Crisis Indicator Data'!#REF!="No Data",1,IF(#REF!&lt;&gt;"",1,0))</f>
        <v>#REF!</v>
      </c>
      <c r="AZ153" s="213" t="e">
        <f>IF('Crisis Indicator Data'!#REF!="No Data",1,IF(#REF!&lt;&gt;"",1,0))</f>
        <v>#REF!</v>
      </c>
      <c r="BA153" t="e">
        <f t="shared" si="8"/>
        <v>#REF!</v>
      </c>
      <c r="BB153" s="22" t="e">
        <f t="shared" si="9"/>
        <v>#REF!</v>
      </c>
    </row>
    <row r="154" spans="1:54" x14ac:dyDescent="0.35">
      <c r="A154" t="s">
        <v>8474</v>
      </c>
      <c r="B154" s="213" t="e">
        <f>IF('Crisis Indicator Data'!#REF!="No Data",1,IF(#REF!&lt;&gt;"",1,0))</f>
        <v>#REF!</v>
      </c>
      <c r="C154" s="213" t="e">
        <f>IF('Crisis Indicator Data'!#REF!="No Data",1,IF(#REF!&lt;&gt;"",1,0))</f>
        <v>#REF!</v>
      </c>
      <c r="D154" s="213" t="e">
        <f>IF('Crisis Indicator Data'!#REF!="No Data",1,IF(#REF!&lt;&gt;"",1,0))</f>
        <v>#REF!</v>
      </c>
      <c r="E154" s="213" t="e">
        <f>IF('Crisis Indicator Data'!#REF!="No Data",1,IF(#REF!&lt;&gt;"",1,0))</f>
        <v>#REF!</v>
      </c>
      <c r="F154" s="213" t="e">
        <f>IF('Crisis Indicator Data'!#REF!="No Data",1,IF(#REF!&lt;&gt;"",1,0))</f>
        <v>#REF!</v>
      </c>
      <c r="G154" s="213" t="e">
        <f>IF('Crisis Indicator Data'!#REF!="No Data",1,IF(#REF!&lt;&gt;"",1,0))</f>
        <v>#REF!</v>
      </c>
      <c r="H154" s="213" t="e">
        <f>IF('Crisis Indicator Data'!#REF!="No Data",1,IF(#REF!&lt;&gt;"",1,0))</f>
        <v>#REF!</v>
      </c>
      <c r="I154" s="213" t="e">
        <f>IF('Crisis Indicator Data'!#REF!="No Data",1,IF(#REF!&lt;&gt;"",1,0))</f>
        <v>#REF!</v>
      </c>
      <c r="J154" s="213" t="e">
        <f>IF('Crisis Indicator Data'!#REF!="No Data",1,IF(#REF!&lt;&gt;"",1,0))</f>
        <v>#REF!</v>
      </c>
      <c r="K154" s="213" t="e">
        <f>IF('Crisis Indicator Data'!#REF!="No Data",1,IF(#REF!&lt;&gt;"",1,0))</f>
        <v>#REF!</v>
      </c>
      <c r="L154" s="213" t="e">
        <f>IF('Crisis Indicator Data'!#REF!="No Data",1,IF(#REF!&lt;&gt;"",1,0))</f>
        <v>#REF!</v>
      </c>
      <c r="M154" s="213" t="e">
        <f>IF('Crisis Indicator Data'!#REF!="No Data",1,IF(#REF!&lt;&gt;"",1,0))</f>
        <v>#REF!</v>
      </c>
      <c r="N154" s="213" t="e">
        <f>IF('Crisis Indicator Data'!#REF!="No Data",1,IF(#REF!&lt;&gt;"",1,0))</f>
        <v>#REF!</v>
      </c>
      <c r="O154" s="213" t="e">
        <f>IF('Crisis Indicator Data'!#REF!="No Data",1,IF(#REF!&lt;&gt;"",1,0))</f>
        <v>#REF!</v>
      </c>
      <c r="P154" s="213" t="e">
        <f>IF('Crisis Indicator Data'!#REF!="No Data",1,IF(#REF!&lt;&gt;"",1,0))</f>
        <v>#REF!</v>
      </c>
      <c r="Q154" s="213" t="e">
        <f>IF('Crisis Indicator Data'!#REF!="No Data",1,IF(#REF!&lt;&gt;"",1,0))</f>
        <v>#REF!</v>
      </c>
      <c r="R154" s="213" t="e">
        <f>IF('Crisis Indicator Data'!#REF!="No Data",1,IF(#REF!&lt;&gt;"",1,0))</f>
        <v>#REF!</v>
      </c>
      <c r="S154" s="213" t="e">
        <f>IF('Crisis Indicator Data'!#REF!="No Data",1,IF(#REF!&lt;&gt;"",1,0))</f>
        <v>#REF!</v>
      </c>
      <c r="T154" s="213" t="e">
        <f>IF('Crisis Indicator Data'!#REF!="No Data",1,IF(#REF!&lt;&gt;"",1,0))</f>
        <v>#REF!</v>
      </c>
      <c r="U154" s="213" t="e">
        <f>IF('Crisis Indicator Data'!#REF!="No Data",1,IF(#REF!&lt;&gt;"",1,0))</f>
        <v>#REF!</v>
      </c>
      <c r="V154" s="213" t="e">
        <f>IF('Crisis Indicator Data'!#REF!="No Data",1,IF(#REF!&lt;&gt;"",1,0))</f>
        <v>#REF!</v>
      </c>
      <c r="W154" s="213" t="e">
        <f>IF('Crisis Indicator Data'!#REF!="No Data",1,IF(#REF!&lt;&gt;"",1,0))</f>
        <v>#REF!</v>
      </c>
      <c r="X154" s="213" t="e">
        <f>IF('Crisis Indicator Data'!#REF!="No Data",1,IF(#REF!&lt;&gt;"",1,0))</f>
        <v>#REF!</v>
      </c>
      <c r="Y154" s="213" t="e">
        <f>IF('Crisis Indicator Data'!#REF!="No Data",1,IF(#REF!&lt;&gt;"",1,0))</f>
        <v>#REF!</v>
      </c>
      <c r="Z154" s="213" t="e">
        <f>IF('Crisis Indicator Data'!#REF!="No Data",1,IF(#REF!&lt;&gt;"",1,0))</f>
        <v>#REF!</v>
      </c>
      <c r="AA154" s="213" t="e">
        <f>IF('Crisis Indicator Data'!#REF!="No Data",1,IF(#REF!&lt;&gt;"",1,0))</f>
        <v>#REF!</v>
      </c>
      <c r="AB154" s="213" t="e">
        <f>IF('Crisis Indicator Data'!#REF!="No Data",1,IF(#REF!&lt;&gt;"",1,0))</f>
        <v>#REF!</v>
      </c>
      <c r="AC154" s="213" t="e">
        <f>IF('Crisis Indicator Data'!#REF!="No Data",1,IF(#REF!&lt;&gt;"",1,0))</f>
        <v>#REF!</v>
      </c>
      <c r="AD154" s="213" t="e">
        <f>IF('Crisis Indicator Data'!#REF!="No Data",1,IF(#REF!&lt;&gt;"",1,0))</f>
        <v>#REF!</v>
      </c>
      <c r="AE154" s="213" t="e">
        <f>IF('Crisis Indicator Data'!#REF!="No Data",1,IF(#REF!&lt;&gt;"",1,0))</f>
        <v>#REF!</v>
      </c>
      <c r="AF154" s="213" t="e">
        <f>IF('Crisis Indicator Data'!#REF!="No Data",1,IF(#REF!&lt;&gt;"",1,0))</f>
        <v>#REF!</v>
      </c>
      <c r="AG154" s="213" t="e">
        <f>IF('Crisis Indicator Data'!#REF!="No Data",1,IF(#REF!&lt;&gt;"",1,0))</f>
        <v>#REF!</v>
      </c>
      <c r="AH154" s="213" t="e">
        <f>IF('Crisis Indicator Data'!#REF!="No Data",1,IF(#REF!&lt;&gt;"",1,0))</f>
        <v>#REF!</v>
      </c>
      <c r="AI154" s="213" t="e">
        <f>IF('Crisis Indicator Data'!#REF!="No Data",1,IF(#REF!&lt;&gt;"",1,0))</f>
        <v>#REF!</v>
      </c>
      <c r="AJ154" s="213" t="e">
        <f>IF('Crisis Indicator Data'!#REF!="No Data",1,IF(#REF!&lt;&gt;"",1,0))</f>
        <v>#REF!</v>
      </c>
      <c r="AK154" s="213" t="e">
        <f>IF('Crisis Indicator Data'!#REF!="No Data",1,IF(#REF!&lt;&gt;"",1,0))</f>
        <v>#REF!</v>
      </c>
      <c r="AL154" s="213" t="e">
        <f>IF('Crisis Indicator Data'!#REF!="No Data",1,IF(#REF!&lt;&gt;"",1,0))</f>
        <v>#REF!</v>
      </c>
      <c r="AM154" s="213" t="e">
        <f>IF('Crisis Indicator Data'!#REF!="No Data",1,IF(#REF!&lt;&gt;"",1,0))</f>
        <v>#REF!</v>
      </c>
      <c r="AN154" s="213" t="e">
        <f>IF('Crisis Indicator Data'!#REF!="No Data",1,IF(#REF!&lt;&gt;"",1,0))</f>
        <v>#REF!</v>
      </c>
      <c r="AO154" s="213" t="e">
        <f>IF('Crisis Indicator Data'!#REF!="No Data",1,IF(#REF!&lt;&gt;"",1,0))</f>
        <v>#REF!</v>
      </c>
      <c r="AP154" s="213" t="e">
        <f>IF('Crisis Indicator Data'!#REF!="No Data",1,IF(#REF!&lt;&gt;"",1,0))</f>
        <v>#REF!</v>
      </c>
      <c r="AQ154" s="213" t="e">
        <f>IF('Crisis Indicator Data'!#REF!="No Data",1,IF(#REF!&lt;&gt;"",1,0))</f>
        <v>#REF!</v>
      </c>
      <c r="AR154" s="213" t="e">
        <f>IF('Crisis Indicator Data'!#REF!="No Data",1,IF(#REF!&lt;&gt;"",1,0))</f>
        <v>#REF!</v>
      </c>
      <c r="AS154" s="213" t="e">
        <f>IF('Crisis Indicator Data'!#REF!="No Data",1,IF(#REF!&lt;&gt;"",1,0))</f>
        <v>#REF!</v>
      </c>
      <c r="AT154" s="213" t="e">
        <f>IF('Crisis Indicator Data'!#REF!="No Data",1,IF(#REF!&lt;&gt;"",1,0))</f>
        <v>#REF!</v>
      </c>
      <c r="AU154" s="213" t="e">
        <f>IF('Crisis Indicator Data'!#REF!="No Data",1,IF(#REF!&lt;&gt;"",1,0))</f>
        <v>#REF!</v>
      </c>
      <c r="AV154" s="213" t="e">
        <f>IF('Crisis Indicator Data'!#REF!="No Data",1,IF(#REF!&lt;&gt;"",1,0))</f>
        <v>#REF!</v>
      </c>
      <c r="AW154" s="213" t="e">
        <f>IF('Crisis Indicator Data'!#REF!="No Data",1,IF(#REF!&lt;&gt;"",1,0))</f>
        <v>#REF!</v>
      </c>
      <c r="AX154" s="213" t="e">
        <f>IF('Crisis Indicator Data'!#REF!="No Data",1,IF(#REF!&lt;&gt;"",1,0))</f>
        <v>#REF!</v>
      </c>
      <c r="AY154" s="213" t="e">
        <f>IF('Crisis Indicator Data'!#REF!="No Data",1,IF(#REF!&lt;&gt;"",1,0))</f>
        <v>#REF!</v>
      </c>
      <c r="AZ154" s="213" t="e">
        <f>IF('Crisis Indicator Data'!#REF!="No Data",1,IF(#REF!&lt;&gt;"",1,0))</f>
        <v>#REF!</v>
      </c>
      <c r="BA154" t="e">
        <f t="shared" si="8"/>
        <v>#REF!</v>
      </c>
      <c r="BB154" s="22" t="e">
        <f t="shared" si="9"/>
        <v>#REF!</v>
      </c>
    </row>
    <row r="155" spans="1:54" x14ac:dyDescent="0.35">
      <c r="A155" t="s">
        <v>8476</v>
      </c>
      <c r="B155" s="213" t="e">
        <f>IF('Crisis Indicator Data'!#REF!="No Data",1,IF(#REF!&lt;&gt;"",1,0))</f>
        <v>#REF!</v>
      </c>
      <c r="C155" s="213" t="e">
        <f>IF('Crisis Indicator Data'!#REF!="No Data",1,IF(#REF!&lt;&gt;"",1,0))</f>
        <v>#REF!</v>
      </c>
      <c r="D155" s="213" t="e">
        <f>IF('Crisis Indicator Data'!#REF!="No Data",1,IF(#REF!&lt;&gt;"",1,0))</f>
        <v>#REF!</v>
      </c>
      <c r="E155" s="213" t="e">
        <f>IF('Crisis Indicator Data'!#REF!="No Data",1,IF(#REF!&lt;&gt;"",1,0))</f>
        <v>#REF!</v>
      </c>
      <c r="F155" s="213" t="e">
        <f>IF('Crisis Indicator Data'!#REF!="No Data",1,IF(#REF!&lt;&gt;"",1,0))</f>
        <v>#REF!</v>
      </c>
      <c r="G155" s="213" t="e">
        <f>IF('Crisis Indicator Data'!#REF!="No Data",1,IF(#REF!&lt;&gt;"",1,0))</f>
        <v>#REF!</v>
      </c>
      <c r="H155" s="213" t="e">
        <f>IF('Crisis Indicator Data'!#REF!="No Data",1,IF(#REF!&lt;&gt;"",1,0))</f>
        <v>#REF!</v>
      </c>
      <c r="I155" s="213" t="e">
        <f>IF('Crisis Indicator Data'!#REF!="No Data",1,IF(#REF!&lt;&gt;"",1,0))</f>
        <v>#REF!</v>
      </c>
      <c r="J155" s="213" t="e">
        <f>IF('Crisis Indicator Data'!#REF!="No Data",1,IF(#REF!&lt;&gt;"",1,0))</f>
        <v>#REF!</v>
      </c>
      <c r="K155" s="213" t="e">
        <f>IF('Crisis Indicator Data'!#REF!="No Data",1,IF(#REF!&lt;&gt;"",1,0))</f>
        <v>#REF!</v>
      </c>
      <c r="L155" s="213" t="e">
        <f>IF('Crisis Indicator Data'!#REF!="No Data",1,IF(#REF!&lt;&gt;"",1,0))</f>
        <v>#REF!</v>
      </c>
      <c r="M155" s="213" t="e">
        <f>IF('Crisis Indicator Data'!#REF!="No Data",1,IF(#REF!&lt;&gt;"",1,0))</f>
        <v>#REF!</v>
      </c>
      <c r="N155" s="213" t="e">
        <f>IF('Crisis Indicator Data'!#REF!="No Data",1,IF(#REF!&lt;&gt;"",1,0))</f>
        <v>#REF!</v>
      </c>
      <c r="O155" s="213" t="e">
        <f>IF('Crisis Indicator Data'!#REF!="No Data",1,IF(#REF!&lt;&gt;"",1,0))</f>
        <v>#REF!</v>
      </c>
      <c r="P155" s="213" t="e">
        <f>IF('Crisis Indicator Data'!#REF!="No Data",1,IF(#REF!&lt;&gt;"",1,0))</f>
        <v>#REF!</v>
      </c>
      <c r="Q155" s="213" t="e">
        <f>IF('Crisis Indicator Data'!#REF!="No Data",1,IF(#REF!&lt;&gt;"",1,0))</f>
        <v>#REF!</v>
      </c>
      <c r="R155" s="213" t="e">
        <f>IF('Crisis Indicator Data'!#REF!="No Data",1,IF(#REF!&lt;&gt;"",1,0))</f>
        <v>#REF!</v>
      </c>
      <c r="S155" s="213" t="e">
        <f>IF('Crisis Indicator Data'!#REF!="No Data",1,IF(#REF!&lt;&gt;"",1,0))</f>
        <v>#REF!</v>
      </c>
      <c r="T155" s="213" t="e">
        <f>IF('Crisis Indicator Data'!#REF!="No Data",1,IF(#REF!&lt;&gt;"",1,0))</f>
        <v>#REF!</v>
      </c>
      <c r="U155" s="213" t="e">
        <f>IF('Crisis Indicator Data'!#REF!="No Data",1,IF(#REF!&lt;&gt;"",1,0))</f>
        <v>#REF!</v>
      </c>
      <c r="V155" s="213" t="e">
        <f>IF('Crisis Indicator Data'!#REF!="No Data",1,IF(#REF!&lt;&gt;"",1,0))</f>
        <v>#REF!</v>
      </c>
      <c r="W155" s="213" t="e">
        <f>IF('Crisis Indicator Data'!#REF!="No Data",1,IF(#REF!&lt;&gt;"",1,0))</f>
        <v>#REF!</v>
      </c>
      <c r="X155" s="213" t="e">
        <f>IF('Crisis Indicator Data'!#REF!="No Data",1,IF(#REF!&lt;&gt;"",1,0))</f>
        <v>#REF!</v>
      </c>
      <c r="Y155" s="213" t="e">
        <f>IF('Crisis Indicator Data'!#REF!="No Data",1,IF(#REF!&lt;&gt;"",1,0))</f>
        <v>#REF!</v>
      </c>
      <c r="Z155" s="213" t="e">
        <f>IF('Crisis Indicator Data'!#REF!="No Data",1,IF(#REF!&lt;&gt;"",1,0))</f>
        <v>#REF!</v>
      </c>
      <c r="AA155" s="213" t="e">
        <f>IF('Crisis Indicator Data'!#REF!="No Data",1,IF(#REF!&lt;&gt;"",1,0))</f>
        <v>#REF!</v>
      </c>
      <c r="AB155" s="213" t="e">
        <f>IF('Crisis Indicator Data'!#REF!="No Data",1,IF(#REF!&lt;&gt;"",1,0))</f>
        <v>#REF!</v>
      </c>
      <c r="AC155" s="213" t="e">
        <f>IF('Crisis Indicator Data'!#REF!="No Data",1,IF(#REF!&lt;&gt;"",1,0))</f>
        <v>#REF!</v>
      </c>
      <c r="AD155" s="213" t="e">
        <f>IF('Crisis Indicator Data'!#REF!="No Data",1,IF(#REF!&lt;&gt;"",1,0))</f>
        <v>#REF!</v>
      </c>
      <c r="AE155" s="213" t="e">
        <f>IF('Crisis Indicator Data'!#REF!="No Data",1,IF(#REF!&lt;&gt;"",1,0))</f>
        <v>#REF!</v>
      </c>
      <c r="AF155" s="213" t="e">
        <f>IF('Crisis Indicator Data'!#REF!="No Data",1,IF(#REF!&lt;&gt;"",1,0))</f>
        <v>#REF!</v>
      </c>
      <c r="AG155" s="213" t="e">
        <f>IF('Crisis Indicator Data'!#REF!="No Data",1,IF(#REF!&lt;&gt;"",1,0))</f>
        <v>#REF!</v>
      </c>
      <c r="AH155" s="213" t="e">
        <f>IF('Crisis Indicator Data'!#REF!="No Data",1,IF(#REF!&lt;&gt;"",1,0))</f>
        <v>#REF!</v>
      </c>
      <c r="AI155" s="213" t="e">
        <f>IF('Crisis Indicator Data'!#REF!="No Data",1,IF(#REF!&lt;&gt;"",1,0))</f>
        <v>#REF!</v>
      </c>
      <c r="AJ155" s="213" t="e">
        <f>IF('Crisis Indicator Data'!#REF!="No Data",1,IF(#REF!&lt;&gt;"",1,0))</f>
        <v>#REF!</v>
      </c>
      <c r="AK155" s="213" t="e">
        <f>IF('Crisis Indicator Data'!#REF!="No Data",1,IF(#REF!&lt;&gt;"",1,0))</f>
        <v>#REF!</v>
      </c>
      <c r="AL155" s="213" t="e">
        <f>IF('Crisis Indicator Data'!#REF!="No Data",1,IF(#REF!&lt;&gt;"",1,0))</f>
        <v>#REF!</v>
      </c>
      <c r="AM155" s="213" t="e">
        <f>IF('Crisis Indicator Data'!#REF!="No Data",1,IF(#REF!&lt;&gt;"",1,0))</f>
        <v>#REF!</v>
      </c>
      <c r="AN155" s="213" t="e">
        <f>IF('Crisis Indicator Data'!#REF!="No Data",1,IF(#REF!&lt;&gt;"",1,0))</f>
        <v>#REF!</v>
      </c>
      <c r="AO155" s="213" t="e">
        <f>IF('Crisis Indicator Data'!#REF!="No Data",1,IF(#REF!&lt;&gt;"",1,0))</f>
        <v>#REF!</v>
      </c>
      <c r="AP155" s="213" t="e">
        <f>IF('Crisis Indicator Data'!#REF!="No Data",1,IF(#REF!&lt;&gt;"",1,0))</f>
        <v>#REF!</v>
      </c>
      <c r="AQ155" s="213" t="e">
        <f>IF('Crisis Indicator Data'!#REF!="No Data",1,IF(#REF!&lt;&gt;"",1,0))</f>
        <v>#REF!</v>
      </c>
      <c r="AR155" s="213" t="e">
        <f>IF('Crisis Indicator Data'!#REF!="No Data",1,IF(#REF!&lt;&gt;"",1,0))</f>
        <v>#REF!</v>
      </c>
      <c r="AS155" s="213" t="e">
        <f>IF('Crisis Indicator Data'!#REF!="No Data",1,IF(#REF!&lt;&gt;"",1,0))</f>
        <v>#REF!</v>
      </c>
      <c r="AT155" s="213" t="e">
        <f>IF('Crisis Indicator Data'!#REF!="No Data",1,IF(#REF!&lt;&gt;"",1,0))</f>
        <v>#REF!</v>
      </c>
      <c r="AU155" s="213" t="e">
        <f>IF('Crisis Indicator Data'!#REF!="No Data",1,IF(#REF!&lt;&gt;"",1,0))</f>
        <v>#REF!</v>
      </c>
      <c r="AV155" s="213" t="e">
        <f>IF('Crisis Indicator Data'!#REF!="No Data",1,IF(#REF!&lt;&gt;"",1,0))</f>
        <v>#REF!</v>
      </c>
      <c r="AW155" s="213" t="e">
        <f>IF('Crisis Indicator Data'!#REF!="No Data",1,IF(#REF!&lt;&gt;"",1,0))</f>
        <v>#REF!</v>
      </c>
      <c r="AX155" s="213" t="e">
        <f>IF('Crisis Indicator Data'!#REF!="No Data",1,IF(#REF!&lt;&gt;"",1,0))</f>
        <v>#REF!</v>
      </c>
      <c r="AY155" s="213" t="e">
        <f>IF('Crisis Indicator Data'!#REF!="No Data",1,IF(#REF!&lt;&gt;"",1,0))</f>
        <v>#REF!</v>
      </c>
      <c r="AZ155" s="213" t="e">
        <f>IF('Crisis Indicator Data'!#REF!="No Data",1,IF(#REF!&lt;&gt;"",1,0))</f>
        <v>#REF!</v>
      </c>
      <c r="BA155" t="e">
        <f t="shared" si="8"/>
        <v>#REF!</v>
      </c>
      <c r="BB155" s="22" t="e">
        <f t="shared" si="9"/>
        <v>#REF!</v>
      </c>
    </row>
    <row r="156" spans="1:54" x14ac:dyDescent="0.35">
      <c r="A156" t="s">
        <v>8462</v>
      </c>
      <c r="B156" s="213" t="e">
        <f>IF('Crisis Indicator Data'!#REF!="No Data",1,IF(#REF!&lt;&gt;"",1,0))</f>
        <v>#REF!</v>
      </c>
      <c r="C156" s="213" t="e">
        <f>IF('Crisis Indicator Data'!#REF!="No Data",1,IF(#REF!&lt;&gt;"",1,0))</f>
        <v>#REF!</v>
      </c>
      <c r="D156" s="213" t="e">
        <f>IF('Crisis Indicator Data'!#REF!="No Data",1,IF(#REF!&lt;&gt;"",1,0))</f>
        <v>#REF!</v>
      </c>
      <c r="E156" s="213" t="e">
        <f>IF('Crisis Indicator Data'!#REF!="No Data",1,IF(#REF!&lt;&gt;"",1,0))</f>
        <v>#REF!</v>
      </c>
      <c r="F156" s="213" t="e">
        <f>IF('Crisis Indicator Data'!#REF!="No Data",1,IF(#REF!&lt;&gt;"",1,0))</f>
        <v>#REF!</v>
      </c>
      <c r="G156" s="213" t="e">
        <f>IF('Crisis Indicator Data'!#REF!="No Data",1,IF(#REF!&lt;&gt;"",1,0))</f>
        <v>#REF!</v>
      </c>
      <c r="H156" s="213" t="e">
        <f>IF('Crisis Indicator Data'!#REF!="No Data",1,IF(#REF!&lt;&gt;"",1,0))</f>
        <v>#REF!</v>
      </c>
      <c r="I156" s="213" t="e">
        <f>IF('Crisis Indicator Data'!#REF!="No Data",1,IF(#REF!&lt;&gt;"",1,0))</f>
        <v>#REF!</v>
      </c>
      <c r="J156" s="213" t="e">
        <f>IF('Crisis Indicator Data'!#REF!="No Data",1,IF(#REF!&lt;&gt;"",1,0))</f>
        <v>#REF!</v>
      </c>
      <c r="K156" s="213" t="e">
        <f>IF('Crisis Indicator Data'!#REF!="No Data",1,IF(#REF!&lt;&gt;"",1,0))</f>
        <v>#REF!</v>
      </c>
      <c r="L156" s="213" t="e">
        <f>IF('Crisis Indicator Data'!#REF!="No Data",1,IF(#REF!&lt;&gt;"",1,0))</f>
        <v>#REF!</v>
      </c>
      <c r="M156" s="213" t="e">
        <f>IF('Crisis Indicator Data'!#REF!="No Data",1,IF(#REF!&lt;&gt;"",1,0))</f>
        <v>#REF!</v>
      </c>
      <c r="N156" s="213" t="e">
        <f>IF('Crisis Indicator Data'!#REF!="No Data",1,IF(#REF!&lt;&gt;"",1,0))</f>
        <v>#REF!</v>
      </c>
      <c r="O156" s="213" t="e">
        <f>IF('Crisis Indicator Data'!#REF!="No Data",1,IF(#REF!&lt;&gt;"",1,0))</f>
        <v>#REF!</v>
      </c>
      <c r="P156" s="213" t="e">
        <f>IF('Crisis Indicator Data'!#REF!="No Data",1,IF(#REF!&lt;&gt;"",1,0))</f>
        <v>#REF!</v>
      </c>
      <c r="Q156" s="213" t="e">
        <f>IF('Crisis Indicator Data'!#REF!="No Data",1,IF(#REF!&lt;&gt;"",1,0))</f>
        <v>#REF!</v>
      </c>
      <c r="R156" s="213" t="e">
        <f>IF('Crisis Indicator Data'!#REF!="No Data",1,IF(#REF!&lt;&gt;"",1,0))</f>
        <v>#REF!</v>
      </c>
      <c r="S156" s="213" t="e">
        <f>IF('Crisis Indicator Data'!#REF!="No Data",1,IF(#REF!&lt;&gt;"",1,0))</f>
        <v>#REF!</v>
      </c>
      <c r="T156" s="213" t="e">
        <f>IF('Crisis Indicator Data'!#REF!="No Data",1,IF(#REF!&lt;&gt;"",1,0))</f>
        <v>#REF!</v>
      </c>
      <c r="U156" s="213" t="e">
        <f>IF('Crisis Indicator Data'!#REF!="No Data",1,IF(#REF!&lt;&gt;"",1,0))</f>
        <v>#REF!</v>
      </c>
      <c r="V156" s="213" t="e">
        <f>IF('Crisis Indicator Data'!#REF!="No Data",1,IF(#REF!&lt;&gt;"",1,0))</f>
        <v>#REF!</v>
      </c>
      <c r="W156" s="213" t="e">
        <f>IF('Crisis Indicator Data'!#REF!="No Data",1,IF(#REF!&lt;&gt;"",1,0))</f>
        <v>#REF!</v>
      </c>
      <c r="X156" s="213" t="e">
        <f>IF('Crisis Indicator Data'!#REF!="No Data",1,IF(#REF!&lt;&gt;"",1,0))</f>
        <v>#REF!</v>
      </c>
      <c r="Y156" s="213" t="e">
        <f>IF('Crisis Indicator Data'!#REF!="No Data",1,IF(#REF!&lt;&gt;"",1,0))</f>
        <v>#REF!</v>
      </c>
      <c r="Z156" s="213" t="e">
        <f>IF('Crisis Indicator Data'!#REF!="No Data",1,IF(#REF!&lt;&gt;"",1,0))</f>
        <v>#REF!</v>
      </c>
      <c r="AA156" s="213" t="e">
        <f>IF('Crisis Indicator Data'!#REF!="No Data",1,IF(#REF!&lt;&gt;"",1,0))</f>
        <v>#REF!</v>
      </c>
      <c r="AB156" s="213" t="e">
        <f>IF('Crisis Indicator Data'!#REF!="No Data",1,IF(#REF!&lt;&gt;"",1,0))</f>
        <v>#REF!</v>
      </c>
      <c r="AC156" s="213" t="e">
        <f>IF('Crisis Indicator Data'!#REF!="No Data",1,IF(#REF!&lt;&gt;"",1,0))</f>
        <v>#REF!</v>
      </c>
      <c r="AD156" s="213" t="e">
        <f>IF('Crisis Indicator Data'!#REF!="No Data",1,IF(#REF!&lt;&gt;"",1,0))</f>
        <v>#REF!</v>
      </c>
      <c r="AE156" s="213" t="e">
        <f>IF('Crisis Indicator Data'!#REF!="No Data",1,IF(#REF!&lt;&gt;"",1,0))</f>
        <v>#REF!</v>
      </c>
      <c r="AF156" s="213" t="e">
        <f>IF('Crisis Indicator Data'!#REF!="No Data",1,IF(#REF!&lt;&gt;"",1,0))</f>
        <v>#REF!</v>
      </c>
      <c r="AG156" s="213" t="e">
        <f>IF('Crisis Indicator Data'!#REF!="No Data",1,IF(#REF!&lt;&gt;"",1,0))</f>
        <v>#REF!</v>
      </c>
      <c r="AH156" s="213" t="e">
        <f>IF('Crisis Indicator Data'!#REF!="No Data",1,IF(#REF!&lt;&gt;"",1,0))</f>
        <v>#REF!</v>
      </c>
      <c r="AI156" s="213" t="e">
        <f>IF('Crisis Indicator Data'!#REF!="No Data",1,IF(#REF!&lt;&gt;"",1,0))</f>
        <v>#REF!</v>
      </c>
      <c r="AJ156" s="213" t="e">
        <f>IF('Crisis Indicator Data'!#REF!="No Data",1,IF(#REF!&lt;&gt;"",1,0))</f>
        <v>#REF!</v>
      </c>
      <c r="AK156" s="213" t="e">
        <f>IF('Crisis Indicator Data'!#REF!="No Data",1,IF(#REF!&lt;&gt;"",1,0))</f>
        <v>#REF!</v>
      </c>
      <c r="AL156" s="213" t="e">
        <f>IF('Crisis Indicator Data'!#REF!="No Data",1,IF(#REF!&lt;&gt;"",1,0))</f>
        <v>#REF!</v>
      </c>
      <c r="AM156" s="213" t="e">
        <f>IF('Crisis Indicator Data'!#REF!="No Data",1,IF(#REF!&lt;&gt;"",1,0))</f>
        <v>#REF!</v>
      </c>
      <c r="AN156" s="213" t="e">
        <f>IF('Crisis Indicator Data'!#REF!="No Data",1,IF(#REF!&lt;&gt;"",1,0))</f>
        <v>#REF!</v>
      </c>
      <c r="AO156" s="213" t="e">
        <f>IF('Crisis Indicator Data'!#REF!="No Data",1,IF(#REF!&lt;&gt;"",1,0))</f>
        <v>#REF!</v>
      </c>
      <c r="AP156" s="213" t="e">
        <f>IF('Crisis Indicator Data'!#REF!="No Data",1,IF(#REF!&lt;&gt;"",1,0))</f>
        <v>#REF!</v>
      </c>
      <c r="AQ156" s="213" t="e">
        <f>IF('Crisis Indicator Data'!#REF!="No Data",1,IF(#REF!&lt;&gt;"",1,0))</f>
        <v>#REF!</v>
      </c>
      <c r="AR156" s="213" t="e">
        <f>IF('Crisis Indicator Data'!#REF!="No Data",1,IF(#REF!&lt;&gt;"",1,0))</f>
        <v>#REF!</v>
      </c>
      <c r="AS156" s="213" t="e">
        <f>IF('Crisis Indicator Data'!#REF!="No Data",1,IF(#REF!&lt;&gt;"",1,0))</f>
        <v>#REF!</v>
      </c>
      <c r="AT156" s="213" t="e">
        <f>IF('Crisis Indicator Data'!#REF!="No Data",1,IF(#REF!&lt;&gt;"",1,0))</f>
        <v>#REF!</v>
      </c>
      <c r="AU156" s="213" t="e">
        <f>IF('Crisis Indicator Data'!#REF!="No Data",1,IF(#REF!&lt;&gt;"",1,0))</f>
        <v>#REF!</v>
      </c>
      <c r="AV156" s="213" t="e">
        <f>IF('Crisis Indicator Data'!#REF!="No Data",1,IF(#REF!&lt;&gt;"",1,0))</f>
        <v>#REF!</v>
      </c>
      <c r="AW156" s="213" t="e">
        <f>IF('Crisis Indicator Data'!#REF!="No Data",1,IF(#REF!&lt;&gt;"",1,0))</f>
        <v>#REF!</v>
      </c>
      <c r="AX156" s="213" t="e">
        <f>IF('Crisis Indicator Data'!#REF!="No Data",1,IF(#REF!&lt;&gt;"",1,0))</f>
        <v>#REF!</v>
      </c>
      <c r="AY156" s="213" t="e">
        <f>IF('Crisis Indicator Data'!#REF!="No Data",1,IF(#REF!&lt;&gt;"",1,0))</f>
        <v>#REF!</v>
      </c>
      <c r="AZ156" s="213" t="e">
        <f>IF('Crisis Indicator Data'!#REF!="No Data",1,IF(#REF!&lt;&gt;"",1,0))</f>
        <v>#REF!</v>
      </c>
      <c r="BA156" t="e">
        <f t="shared" si="8"/>
        <v>#REF!</v>
      </c>
      <c r="BB156" s="22" t="e">
        <f t="shared" si="9"/>
        <v>#REF!</v>
      </c>
    </row>
    <row r="157" spans="1:54" x14ac:dyDescent="0.35">
      <c r="A157" t="s">
        <v>8466</v>
      </c>
      <c r="B157" s="213" t="e">
        <f>IF('Crisis Indicator Data'!#REF!="No Data",1,IF(#REF!&lt;&gt;"",1,0))</f>
        <v>#REF!</v>
      </c>
      <c r="C157" s="213" t="e">
        <f>IF('Crisis Indicator Data'!#REF!="No Data",1,IF(#REF!&lt;&gt;"",1,0))</f>
        <v>#REF!</v>
      </c>
      <c r="D157" s="213" t="e">
        <f>IF('Crisis Indicator Data'!#REF!="No Data",1,IF(#REF!&lt;&gt;"",1,0))</f>
        <v>#REF!</v>
      </c>
      <c r="E157" s="213" t="e">
        <f>IF('Crisis Indicator Data'!#REF!="No Data",1,IF(#REF!&lt;&gt;"",1,0))</f>
        <v>#REF!</v>
      </c>
      <c r="F157" s="213" t="e">
        <f>IF('Crisis Indicator Data'!#REF!="No Data",1,IF(#REF!&lt;&gt;"",1,0))</f>
        <v>#REF!</v>
      </c>
      <c r="G157" s="213" t="e">
        <f>IF('Crisis Indicator Data'!#REF!="No Data",1,IF(#REF!&lt;&gt;"",1,0))</f>
        <v>#REF!</v>
      </c>
      <c r="H157" s="213" t="e">
        <f>IF('Crisis Indicator Data'!#REF!="No Data",1,IF(#REF!&lt;&gt;"",1,0))</f>
        <v>#REF!</v>
      </c>
      <c r="I157" s="213" t="e">
        <f>IF('Crisis Indicator Data'!#REF!="No Data",1,IF(#REF!&lt;&gt;"",1,0))</f>
        <v>#REF!</v>
      </c>
      <c r="J157" s="213" t="e">
        <f>IF('Crisis Indicator Data'!#REF!="No Data",1,IF(#REF!&lt;&gt;"",1,0))</f>
        <v>#REF!</v>
      </c>
      <c r="K157" s="213" t="e">
        <f>IF('Crisis Indicator Data'!#REF!="No Data",1,IF(#REF!&lt;&gt;"",1,0))</f>
        <v>#REF!</v>
      </c>
      <c r="L157" s="213" t="e">
        <f>IF('Crisis Indicator Data'!#REF!="No Data",1,IF(#REF!&lt;&gt;"",1,0))</f>
        <v>#REF!</v>
      </c>
      <c r="M157" s="213" t="e">
        <f>IF('Crisis Indicator Data'!#REF!="No Data",1,IF(#REF!&lt;&gt;"",1,0))</f>
        <v>#REF!</v>
      </c>
      <c r="N157" s="213" t="e">
        <f>IF('Crisis Indicator Data'!#REF!="No Data",1,IF(#REF!&lt;&gt;"",1,0))</f>
        <v>#REF!</v>
      </c>
      <c r="O157" s="213" t="e">
        <f>IF('Crisis Indicator Data'!#REF!="No Data",1,IF(#REF!&lt;&gt;"",1,0))</f>
        <v>#REF!</v>
      </c>
      <c r="P157" s="213" t="e">
        <f>IF('Crisis Indicator Data'!#REF!="No Data",1,IF(#REF!&lt;&gt;"",1,0))</f>
        <v>#REF!</v>
      </c>
      <c r="Q157" s="213" t="e">
        <f>IF('Crisis Indicator Data'!#REF!="No Data",1,IF(#REF!&lt;&gt;"",1,0))</f>
        <v>#REF!</v>
      </c>
      <c r="R157" s="213" t="e">
        <f>IF('Crisis Indicator Data'!#REF!="No Data",1,IF(#REF!&lt;&gt;"",1,0))</f>
        <v>#REF!</v>
      </c>
      <c r="S157" s="213" t="e">
        <f>IF('Crisis Indicator Data'!#REF!="No Data",1,IF(#REF!&lt;&gt;"",1,0))</f>
        <v>#REF!</v>
      </c>
      <c r="T157" s="213" t="e">
        <f>IF('Crisis Indicator Data'!#REF!="No Data",1,IF(#REF!&lt;&gt;"",1,0))</f>
        <v>#REF!</v>
      </c>
      <c r="U157" s="213" t="e">
        <f>IF('Crisis Indicator Data'!#REF!="No Data",1,IF(#REF!&lt;&gt;"",1,0))</f>
        <v>#REF!</v>
      </c>
      <c r="V157" s="213" t="e">
        <f>IF('Crisis Indicator Data'!#REF!="No Data",1,IF(#REF!&lt;&gt;"",1,0))</f>
        <v>#REF!</v>
      </c>
      <c r="W157" s="213" t="e">
        <f>IF('Crisis Indicator Data'!#REF!="No Data",1,IF(#REF!&lt;&gt;"",1,0))</f>
        <v>#REF!</v>
      </c>
      <c r="X157" s="213" t="e">
        <f>IF('Crisis Indicator Data'!#REF!="No Data",1,IF(#REF!&lt;&gt;"",1,0))</f>
        <v>#REF!</v>
      </c>
      <c r="Y157" s="213" t="e">
        <f>IF('Crisis Indicator Data'!#REF!="No Data",1,IF(#REF!&lt;&gt;"",1,0))</f>
        <v>#REF!</v>
      </c>
      <c r="Z157" s="213" t="e">
        <f>IF('Crisis Indicator Data'!#REF!="No Data",1,IF(#REF!&lt;&gt;"",1,0))</f>
        <v>#REF!</v>
      </c>
      <c r="AA157" s="213" t="e">
        <f>IF('Crisis Indicator Data'!#REF!="No Data",1,IF(#REF!&lt;&gt;"",1,0))</f>
        <v>#REF!</v>
      </c>
      <c r="AB157" s="213" t="e">
        <f>IF('Crisis Indicator Data'!#REF!="No Data",1,IF(#REF!&lt;&gt;"",1,0))</f>
        <v>#REF!</v>
      </c>
      <c r="AC157" s="213" t="e">
        <f>IF('Crisis Indicator Data'!#REF!="No Data",1,IF(#REF!&lt;&gt;"",1,0))</f>
        <v>#REF!</v>
      </c>
      <c r="AD157" s="213" t="e">
        <f>IF('Crisis Indicator Data'!#REF!="No Data",1,IF(#REF!&lt;&gt;"",1,0))</f>
        <v>#REF!</v>
      </c>
      <c r="AE157" s="213" t="e">
        <f>IF('Crisis Indicator Data'!#REF!="No Data",1,IF(#REF!&lt;&gt;"",1,0))</f>
        <v>#REF!</v>
      </c>
      <c r="AF157" s="213" t="e">
        <f>IF('Crisis Indicator Data'!#REF!="No Data",1,IF(#REF!&lt;&gt;"",1,0))</f>
        <v>#REF!</v>
      </c>
      <c r="AG157" s="213" t="e">
        <f>IF('Crisis Indicator Data'!#REF!="No Data",1,IF(#REF!&lt;&gt;"",1,0))</f>
        <v>#REF!</v>
      </c>
      <c r="AH157" s="213" t="e">
        <f>IF('Crisis Indicator Data'!#REF!="No Data",1,IF(#REF!&lt;&gt;"",1,0))</f>
        <v>#REF!</v>
      </c>
      <c r="AI157" s="213" t="e">
        <f>IF('Crisis Indicator Data'!#REF!="No Data",1,IF(#REF!&lt;&gt;"",1,0))</f>
        <v>#REF!</v>
      </c>
      <c r="AJ157" s="213" t="e">
        <f>IF('Crisis Indicator Data'!#REF!="No Data",1,IF(#REF!&lt;&gt;"",1,0))</f>
        <v>#REF!</v>
      </c>
      <c r="AK157" s="213" t="e">
        <f>IF('Crisis Indicator Data'!#REF!="No Data",1,IF(#REF!&lt;&gt;"",1,0))</f>
        <v>#REF!</v>
      </c>
      <c r="AL157" s="213" t="e">
        <f>IF('Crisis Indicator Data'!#REF!="No Data",1,IF(#REF!&lt;&gt;"",1,0))</f>
        <v>#REF!</v>
      </c>
      <c r="AM157" s="213" t="e">
        <f>IF('Crisis Indicator Data'!#REF!="No Data",1,IF(#REF!&lt;&gt;"",1,0))</f>
        <v>#REF!</v>
      </c>
      <c r="AN157" s="213" t="e">
        <f>IF('Crisis Indicator Data'!#REF!="No Data",1,IF(#REF!&lt;&gt;"",1,0))</f>
        <v>#REF!</v>
      </c>
      <c r="AO157" s="213" t="e">
        <f>IF('Crisis Indicator Data'!#REF!="No Data",1,IF(#REF!&lt;&gt;"",1,0))</f>
        <v>#REF!</v>
      </c>
      <c r="AP157" s="213" t="e">
        <f>IF('Crisis Indicator Data'!#REF!="No Data",1,IF(#REF!&lt;&gt;"",1,0))</f>
        <v>#REF!</v>
      </c>
      <c r="AQ157" s="213" t="e">
        <f>IF('Crisis Indicator Data'!#REF!="No Data",1,IF(#REF!&lt;&gt;"",1,0))</f>
        <v>#REF!</v>
      </c>
      <c r="AR157" s="213" t="e">
        <f>IF('Crisis Indicator Data'!#REF!="No Data",1,IF(#REF!&lt;&gt;"",1,0))</f>
        <v>#REF!</v>
      </c>
      <c r="AS157" s="213" t="e">
        <f>IF('Crisis Indicator Data'!#REF!="No Data",1,IF(#REF!&lt;&gt;"",1,0))</f>
        <v>#REF!</v>
      </c>
      <c r="AT157" s="213" t="e">
        <f>IF('Crisis Indicator Data'!#REF!="No Data",1,IF(#REF!&lt;&gt;"",1,0))</f>
        <v>#REF!</v>
      </c>
      <c r="AU157" s="213" t="e">
        <f>IF('Crisis Indicator Data'!#REF!="No Data",1,IF(#REF!&lt;&gt;"",1,0))</f>
        <v>#REF!</v>
      </c>
      <c r="AV157" s="213" t="e">
        <f>IF('Crisis Indicator Data'!#REF!="No Data",1,IF(#REF!&lt;&gt;"",1,0))</f>
        <v>#REF!</v>
      </c>
      <c r="AW157" s="213" t="e">
        <f>IF('Crisis Indicator Data'!#REF!="No Data",1,IF(#REF!&lt;&gt;"",1,0))</f>
        <v>#REF!</v>
      </c>
      <c r="AX157" s="213" t="e">
        <f>IF('Crisis Indicator Data'!#REF!="No Data",1,IF(#REF!&lt;&gt;"",1,0))</f>
        <v>#REF!</v>
      </c>
      <c r="AY157" s="213" t="e">
        <f>IF('Crisis Indicator Data'!#REF!="No Data",1,IF(#REF!&lt;&gt;"",1,0))</f>
        <v>#REF!</v>
      </c>
      <c r="AZ157" s="213" t="e">
        <f>IF('Crisis Indicator Data'!#REF!="No Data",1,IF(#REF!&lt;&gt;"",1,0))</f>
        <v>#REF!</v>
      </c>
      <c r="BA157" t="e">
        <f t="shared" si="8"/>
        <v>#REF!</v>
      </c>
      <c r="BB157" s="22" t="e">
        <f t="shared" si="9"/>
        <v>#REF!</v>
      </c>
    </row>
    <row r="158" spans="1:54" x14ac:dyDescent="0.35">
      <c r="A158" t="s">
        <v>8519</v>
      </c>
      <c r="B158" s="213" t="e">
        <f>IF('Crisis Indicator Data'!#REF!="No Data",1,IF(#REF!&lt;&gt;"",1,0))</f>
        <v>#REF!</v>
      </c>
      <c r="C158" s="213" t="e">
        <f>IF('Crisis Indicator Data'!#REF!="No Data",1,IF(#REF!&lt;&gt;"",1,0))</f>
        <v>#REF!</v>
      </c>
      <c r="D158" s="213" t="e">
        <f>IF('Crisis Indicator Data'!#REF!="No Data",1,IF(#REF!&lt;&gt;"",1,0))</f>
        <v>#REF!</v>
      </c>
      <c r="E158" s="213" t="e">
        <f>IF('Crisis Indicator Data'!#REF!="No Data",1,IF(#REF!&lt;&gt;"",1,0))</f>
        <v>#REF!</v>
      </c>
      <c r="F158" s="213" t="e">
        <f>IF('Crisis Indicator Data'!#REF!="No Data",1,IF(#REF!&lt;&gt;"",1,0))</f>
        <v>#REF!</v>
      </c>
      <c r="G158" s="213" t="e">
        <f>IF('Crisis Indicator Data'!#REF!="No Data",1,IF(#REF!&lt;&gt;"",1,0))</f>
        <v>#REF!</v>
      </c>
      <c r="H158" s="213" t="e">
        <f>IF('Crisis Indicator Data'!#REF!="No Data",1,IF(#REF!&lt;&gt;"",1,0))</f>
        <v>#REF!</v>
      </c>
      <c r="I158" s="213" t="e">
        <f>IF('Crisis Indicator Data'!#REF!="No Data",1,IF(#REF!&lt;&gt;"",1,0))</f>
        <v>#REF!</v>
      </c>
      <c r="J158" s="213" t="e">
        <f>IF('Crisis Indicator Data'!#REF!="No Data",1,IF(#REF!&lt;&gt;"",1,0))</f>
        <v>#REF!</v>
      </c>
      <c r="K158" s="213" t="e">
        <f>IF('Crisis Indicator Data'!#REF!="No Data",1,IF(#REF!&lt;&gt;"",1,0))</f>
        <v>#REF!</v>
      </c>
      <c r="L158" s="213" t="e">
        <f>IF('Crisis Indicator Data'!#REF!="No Data",1,IF(#REF!&lt;&gt;"",1,0))</f>
        <v>#REF!</v>
      </c>
      <c r="M158" s="213" t="e">
        <f>IF('Crisis Indicator Data'!#REF!="No Data",1,IF(#REF!&lt;&gt;"",1,0))</f>
        <v>#REF!</v>
      </c>
      <c r="N158" s="213" t="e">
        <f>IF('Crisis Indicator Data'!#REF!="No Data",1,IF(#REF!&lt;&gt;"",1,0))</f>
        <v>#REF!</v>
      </c>
      <c r="O158" s="213" t="e">
        <f>IF('Crisis Indicator Data'!#REF!="No Data",1,IF(#REF!&lt;&gt;"",1,0))</f>
        <v>#REF!</v>
      </c>
      <c r="P158" s="213" t="e">
        <f>IF('Crisis Indicator Data'!#REF!="No Data",1,IF(#REF!&lt;&gt;"",1,0))</f>
        <v>#REF!</v>
      </c>
      <c r="Q158" s="213" t="e">
        <f>IF('Crisis Indicator Data'!#REF!="No Data",1,IF(#REF!&lt;&gt;"",1,0))</f>
        <v>#REF!</v>
      </c>
      <c r="R158" s="213" t="e">
        <f>IF('Crisis Indicator Data'!#REF!="No Data",1,IF(#REF!&lt;&gt;"",1,0))</f>
        <v>#REF!</v>
      </c>
      <c r="S158" s="213" t="e">
        <f>IF('Crisis Indicator Data'!#REF!="No Data",1,IF(#REF!&lt;&gt;"",1,0))</f>
        <v>#REF!</v>
      </c>
      <c r="T158" s="213" t="e">
        <f>IF('Crisis Indicator Data'!#REF!="No Data",1,IF(#REF!&lt;&gt;"",1,0))</f>
        <v>#REF!</v>
      </c>
      <c r="U158" s="213" t="e">
        <f>IF('Crisis Indicator Data'!#REF!="No Data",1,IF(#REF!&lt;&gt;"",1,0))</f>
        <v>#REF!</v>
      </c>
      <c r="V158" s="213" t="e">
        <f>IF('Crisis Indicator Data'!#REF!="No Data",1,IF(#REF!&lt;&gt;"",1,0))</f>
        <v>#REF!</v>
      </c>
      <c r="W158" s="213" t="e">
        <f>IF('Crisis Indicator Data'!#REF!="No Data",1,IF(#REF!&lt;&gt;"",1,0))</f>
        <v>#REF!</v>
      </c>
      <c r="X158" s="213" t="e">
        <f>IF('Crisis Indicator Data'!#REF!="No Data",1,IF(#REF!&lt;&gt;"",1,0))</f>
        <v>#REF!</v>
      </c>
      <c r="Y158" s="213" t="e">
        <f>IF('Crisis Indicator Data'!#REF!="No Data",1,IF(#REF!&lt;&gt;"",1,0))</f>
        <v>#REF!</v>
      </c>
      <c r="Z158" s="213" t="e">
        <f>IF('Crisis Indicator Data'!#REF!="No Data",1,IF(#REF!&lt;&gt;"",1,0))</f>
        <v>#REF!</v>
      </c>
      <c r="AA158" s="213" t="e">
        <f>IF('Crisis Indicator Data'!#REF!="No Data",1,IF(#REF!&lt;&gt;"",1,0))</f>
        <v>#REF!</v>
      </c>
      <c r="AB158" s="213" t="e">
        <f>IF('Crisis Indicator Data'!#REF!="No Data",1,IF(#REF!&lt;&gt;"",1,0))</f>
        <v>#REF!</v>
      </c>
      <c r="AC158" s="213" t="e">
        <f>IF('Crisis Indicator Data'!#REF!="No Data",1,IF(#REF!&lt;&gt;"",1,0))</f>
        <v>#REF!</v>
      </c>
      <c r="AD158" s="213" t="e">
        <f>IF('Crisis Indicator Data'!#REF!="No Data",1,IF(#REF!&lt;&gt;"",1,0))</f>
        <v>#REF!</v>
      </c>
      <c r="AE158" s="213" t="e">
        <f>IF('Crisis Indicator Data'!#REF!="No Data",1,IF(#REF!&lt;&gt;"",1,0))</f>
        <v>#REF!</v>
      </c>
      <c r="AF158" s="213" t="e">
        <f>IF('Crisis Indicator Data'!#REF!="No Data",1,IF(#REF!&lt;&gt;"",1,0))</f>
        <v>#REF!</v>
      </c>
      <c r="AG158" s="213" t="e">
        <f>IF('Crisis Indicator Data'!#REF!="No Data",1,IF(#REF!&lt;&gt;"",1,0))</f>
        <v>#REF!</v>
      </c>
      <c r="AH158" s="213" t="e">
        <f>IF('Crisis Indicator Data'!#REF!="No Data",1,IF(#REF!&lt;&gt;"",1,0))</f>
        <v>#REF!</v>
      </c>
      <c r="AI158" s="213" t="e">
        <f>IF('Crisis Indicator Data'!#REF!="No Data",1,IF(#REF!&lt;&gt;"",1,0))</f>
        <v>#REF!</v>
      </c>
      <c r="AJ158" s="213" t="e">
        <f>IF('Crisis Indicator Data'!#REF!="No Data",1,IF(#REF!&lt;&gt;"",1,0))</f>
        <v>#REF!</v>
      </c>
      <c r="AK158" s="213" t="e">
        <f>IF('Crisis Indicator Data'!#REF!="No Data",1,IF(#REF!&lt;&gt;"",1,0))</f>
        <v>#REF!</v>
      </c>
      <c r="AL158" s="213" t="e">
        <f>IF('Crisis Indicator Data'!#REF!="No Data",1,IF(#REF!&lt;&gt;"",1,0))</f>
        <v>#REF!</v>
      </c>
      <c r="AM158" s="213" t="e">
        <f>IF('Crisis Indicator Data'!#REF!="No Data",1,IF(#REF!&lt;&gt;"",1,0))</f>
        <v>#REF!</v>
      </c>
      <c r="AN158" s="213" t="e">
        <f>IF('Crisis Indicator Data'!#REF!="No Data",1,IF(#REF!&lt;&gt;"",1,0))</f>
        <v>#REF!</v>
      </c>
      <c r="AO158" s="213" t="e">
        <f>IF('Crisis Indicator Data'!#REF!="No Data",1,IF(#REF!&lt;&gt;"",1,0))</f>
        <v>#REF!</v>
      </c>
      <c r="AP158" s="213" t="e">
        <f>IF('Crisis Indicator Data'!#REF!="No Data",1,IF(#REF!&lt;&gt;"",1,0))</f>
        <v>#REF!</v>
      </c>
      <c r="AQ158" s="213" t="e">
        <f>IF('Crisis Indicator Data'!#REF!="No Data",1,IF(#REF!&lt;&gt;"",1,0))</f>
        <v>#REF!</v>
      </c>
      <c r="AR158" s="213" t="e">
        <f>IF('Crisis Indicator Data'!#REF!="No Data",1,IF(#REF!&lt;&gt;"",1,0))</f>
        <v>#REF!</v>
      </c>
      <c r="AS158" s="213" t="e">
        <f>IF('Crisis Indicator Data'!#REF!="No Data",1,IF(#REF!&lt;&gt;"",1,0))</f>
        <v>#REF!</v>
      </c>
      <c r="AT158" s="213" t="e">
        <f>IF('Crisis Indicator Data'!#REF!="No Data",1,IF(#REF!&lt;&gt;"",1,0))</f>
        <v>#REF!</v>
      </c>
      <c r="AU158" s="213" t="e">
        <f>IF('Crisis Indicator Data'!#REF!="No Data",1,IF(#REF!&lt;&gt;"",1,0))</f>
        <v>#REF!</v>
      </c>
      <c r="AV158" s="213" t="e">
        <f>IF('Crisis Indicator Data'!#REF!="No Data",1,IF(#REF!&lt;&gt;"",1,0))</f>
        <v>#REF!</v>
      </c>
      <c r="AW158" s="213" t="e">
        <f>IF('Crisis Indicator Data'!#REF!="No Data",1,IF(#REF!&lt;&gt;"",1,0))</f>
        <v>#REF!</v>
      </c>
      <c r="AX158" s="213" t="e">
        <f>IF('Crisis Indicator Data'!#REF!="No Data",1,IF(#REF!&lt;&gt;"",1,0))</f>
        <v>#REF!</v>
      </c>
      <c r="AY158" s="213" t="e">
        <f>IF('Crisis Indicator Data'!#REF!="No Data",1,IF(#REF!&lt;&gt;"",1,0))</f>
        <v>#REF!</v>
      </c>
      <c r="AZ158" s="213" t="e">
        <f>IF('Crisis Indicator Data'!#REF!="No Data",1,IF(#REF!&lt;&gt;"",1,0))</f>
        <v>#REF!</v>
      </c>
      <c r="BA158" t="e">
        <f t="shared" si="8"/>
        <v>#REF!</v>
      </c>
      <c r="BB158" s="22" t="e">
        <f t="shared" si="9"/>
        <v>#REF!</v>
      </c>
    </row>
    <row r="159" spans="1:54" x14ac:dyDescent="0.35">
      <c r="A159" t="s">
        <v>8469</v>
      </c>
      <c r="B159" s="213" t="e">
        <f>IF('Crisis Indicator Data'!#REF!="No Data",1,IF(#REF!&lt;&gt;"",1,0))</f>
        <v>#REF!</v>
      </c>
      <c r="C159" s="213" t="e">
        <f>IF('Crisis Indicator Data'!#REF!="No Data",1,IF(#REF!&lt;&gt;"",1,0))</f>
        <v>#REF!</v>
      </c>
      <c r="D159" s="213" t="e">
        <f>IF('Crisis Indicator Data'!#REF!="No Data",1,IF(#REF!&lt;&gt;"",1,0))</f>
        <v>#REF!</v>
      </c>
      <c r="E159" s="213" t="e">
        <f>IF('Crisis Indicator Data'!#REF!="No Data",1,IF(#REF!&lt;&gt;"",1,0))</f>
        <v>#REF!</v>
      </c>
      <c r="F159" s="213" t="e">
        <f>IF('Crisis Indicator Data'!#REF!="No Data",1,IF(#REF!&lt;&gt;"",1,0))</f>
        <v>#REF!</v>
      </c>
      <c r="G159" s="213" t="e">
        <f>IF('Crisis Indicator Data'!#REF!="No Data",1,IF(#REF!&lt;&gt;"",1,0))</f>
        <v>#REF!</v>
      </c>
      <c r="H159" s="213" t="e">
        <f>IF('Crisis Indicator Data'!#REF!="No Data",1,IF(#REF!&lt;&gt;"",1,0))</f>
        <v>#REF!</v>
      </c>
      <c r="I159" s="213" t="e">
        <f>IF('Crisis Indicator Data'!#REF!="No Data",1,IF(#REF!&lt;&gt;"",1,0))</f>
        <v>#REF!</v>
      </c>
      <c r="J159" s="213" t="e">
        <f>IF('Crisis Indicator Data'!#REF!="No Data",1,IF(#REF!&lt;&gt;"",1,0))</f>
        <v>#REF!</v>
      </c>
      <c r="K159" s="213" t="e">
        <f>IF('Crisis Indicator Data'!#REF!="No Data",1,IF(#REF!&lt;&gt;"",1,0))</f>
        <v>#REF!</v>
      </c>
      <c r="L159" s="213" t="e">
        <f>IF('Crisis Indicator Data'!#REF!="No Data",1,IF(#REF!&lt;&gt;"",1,0))</f>
        <v>#REF!</v>
      </c>
      <c r="M159" s="213" t="e">
        <f>IF('Crisis Indicator Data'!#REF!="No Data",1,IF(#REF!&lt;&gt;"",1,0))</f>
        <v>#REF!</v>
      </c>
      <c r="N159" s="213" t="e">
        <f>IF('Crisis Indicator Data'!#REF!="No Data",1,IF(#REF!&lt;&gt;"",1,0))</f>
        <v>#REF!</v>
      </c>
      <c r="O159" s="213" t="e">
        <f>IF('Crisis Indicator Data'!#REF!="No Data",1,IF(#REF!&lt;&gt;"",1,0))</f>
        <v>#REF!</v>
      </c>
      <c r="P159" s="213" t="e">
        <f>IF('Crisis Indicator Data'!#REF!="No Data",1,IF(#REF!&lt;&gt;"",1,0))</f>
        <v>#REF!</v>
      </c>
      <c r="Q159" s="213" t="e">
        <f>IF('Crisis Indicator Data'!#REF!="No Data",1,IF(#REF!&lt;&gt;"",1,0))</f>
        <v>#REF!</v>
      </c>
      <c r="R159" s="213" t="e">
        <f>IF('Crisis Indicator Data'!#REF!="No Data",1,IF(#REF!&lt;&gt;"",1,0))</f>
        <v>#REF!</v>
      </c>
      <c r="S159" s="213" t="e">
        <f>IF('Crisis Indicator Data'!#REF!="No Data",1,IF(#REF!&lt;&gt;"",1,0))</f>
        <v>#REF!</v>
      </c>
      <c r="T159" s="213" t="e">
        <f>IF('Crisis Indicator Data'!#REF!="No Data",1,IF(#REF!&lt;&gt;"",1,0))</f>
        <v>#REF!</v>
      </c>
      <c r="U159" s="213" t="e">
        <f>IF('Crisis Indicator Data'!#REF!="No Data",1,IF(#REF!&lt;&gt;"",1,0))</f>
        <v>#REF!</v>
      </c>
      <c r="V159" s="213" t="e">
        <f>IF('Crisis Indicator Data'!#REF!="No Data",1,IF(#REF!&lt;&gt;"",1,0))</f>
        <v>#REF!</v>
      </c>
      <c r="W159" s="213" t="e">
        <f>IF('Crisis Indicator Data'!#REF!="No Data",1,IF(#REF!&lt;&gt;"",1,0))</f>
        <v>#REF!</v>
      </c>
      <c r="X159" s="213" t="e">
        <f>IF('Crisis Indicator Data'!#REF!="No Data",1,IF(#REF!&lt;&gt;"",1,0))</f>
        <v>#REF!</v>
      </c>
      <c r="Y159" s="213" t="e">
        <f>IF('Crisis Indicator Data'!#REF!="No Data",1,IF(#REF!&lt;&gt;"",1,0))</f>
        <v>#REF!</v>
      </c>
      <c r="Z159" s="213" t="e">
        <f>IF('Crisis Indicator Data'!#REF!="No Data",1,IF(#REF!&lt;&gt;"",1,0))</f>
        <v>#REF!</v>
      </c>
      <c r="AA159" s="213" t="e">
        <f>IF('Crisis Indicator Data'!#REF!="No Data",1,IF(#REF!&lt;&gt;"",1,0))</f>
        <v>#REF!</v>
      </c>
      <c r="AB159" s="213" t="e">
        <f>IF('Crisis Indicator Data'!#REF!="No Data",1,IF(#REF!&lt;&gt;"",1,0))</f>
        <v>#REF!</v>
      </c>
      <c r="AC159" s="213" t="e">
        <f>IF('Crisis Indicator Data'!#REF!="No Data",1,IF(#REF!&lt;&gt;"",1,0))</f>
        <v>#REF!</v>
      </c>
      <c r="AD159" s="213" t="e">
        <f>IF('Crisis Indicator Data'!#REF!="No Data",1,IF(#REF!&lt;&gt;"",1,0))</f>
        <v>#REF!</v>
      </c>
      <c r="AE159" s="213" t="e">
        <f>IF('Crisis Indicator Data'!#REF!="No Data",1,IF(#REF!&lt;&gt;"",1,0))</f>
        <v>#REF!</v>
      </c>
      <c r="AF159" s="213" t="e">
        <f>IF('Crisis Indicator Data'!#REF!="No Data",1,IF(#REF!&lt;&gt;"",1,0))</f>
        <v>#REF!</v>
      </c>
      <c r="AG159" s="213" t="e">
        <f>IF('Crisis Indicator Data'!#REF!="No Data",1,IF(#REF!&lt;&gt;"",1,0))</f>
        <v>#REF!</v>
      </c>
      <c r="AH159" s="213" t="e">
        <f>IF('Crisis Indicator Data'!#REF!="No Data",1,IF(#REF!&lt;&gt;"",1,0))</f>
        <v>#REF!</v>
      </c>
      <c r="AI159" s="213" t="e">
        <f>IF('Crisis Indicator Data'!#REF!="No Data",1,IF(#REF!&lt;&gt;"",1,0))</f>
        <v>#REF!</v>
      </c>
      <c r="AJ159" s="213" t="e">
        <f>IF('Crisis Indicator Data'!#REF!="No Data",1,IF(#REF!&lt;&gt;"",1,0))</f>
        <v>#REF!</v>
      </c>
      <c r="AK159" s="213" t="e">
        <f>IF('Crisis Indicator Data'!#REF!="No Data",1,IF(#REF!&lt;&gt;"",1,0))</f>
        <v>#REF!</v>
      </c>
      <c r="AL159" s="213" t="e">
        <f>IF('Crisis Indicator Data'!#REF!="No Data",1,IF(#REF!&lt;&gt;"",1,0))</f>
        <v>#REF!</v>
      </c>
      <c r="AM159" s="213" t="e">
        <f>IF('Crisis Indicator Data'!#REF!="No Data",1,IF(#REF!&lt;&gt;"",1,0))</f>
        <v>#REF!</v>
      </c>
      <c r="AN159" s="213" t="e">
        <f>IF('Crisis Indicator Data'!#REF!="No Data",1,IF(#REF!&lt;&gt;"",1,0))</f>
        <v>#REF!</v>
      </c>
      <c r="AO159" s="213" t="e">
        <f>IF('Crisis Indicator Data'!#REF!="No Data",1,IF(#REF!&lt;&gt;"",1,0))</f>
        <v>#REF!</v>
      </c>
      <c r="AP159" s="213" t="e">
        <f>IF('Crisis Indicator Data'!#REF!="No Data",1,IF(#REF!&lt;&gt;"",1,0))</f>
        <v>#REF!</v>
      </c>
      <c r="AQ159" s="213" t="e">
        <f>IF('Crisis Indicator Data'!#REF!="No Data",1,IF(#REF!&lt;&gt;"",1,0))</f>
        <v>#REF!</v>
      </c>
      <c r="AR159" s="213" t="e">
        <f>IF('Crisis Indicator Data'!#REF!="No Data",1,IF(#REF!&lt;&gt;"",1,0))</f>
        <v>#REF!</v>
      </c>
      <c r="AS159" s="213" t="e">
        <f>IF('Crisis Indicator Data'!#REF!="No Data",1,IF(#REF!&lt;&gt;"",1,0))</f>
        <v>#REF!</v>
      </c>
      <c r="AT159" s="213" t="e">
        <f>IF('Crisis Indicator Data'!#REF!="No Data",1,IF(#REF!&lt;&gt;"",1,0))</f>
        <v>#REF!</v>
      </c>
      <c r="AU159" s="213" t="e">
        <f>IF('Crisis Indicator Data'!#REF!="No Data",1,IF(#REF!&lt;&gt;"",1,0))</f>
        <v>#REF!</v>
      </c>
      <c r="AV159" s="213" t="e">
        <f>IF('Crisis Indicator Data'!#REF!="No Data",1,IF(#REF!&lt;&gt;"",1,0))</f>
        <v>#REF!</v>
      </c>
      <c r="AW159" s="213" t="e">
        <f>IF('Crisis Indicator Data'!#REF!="No Data",1,IF(#REF!&lt;&gt;"",1,0))</f>
        <v>#REF!</v>
      </c>
      <c r="AX159" s="213" t="e">
        <f>IF('Crisis Indicator Data'!#REF!="No Data",1,IF(#REF!&lt;&gt;"",1,0))</f>
        <v>#REF!</v>
      </c>
      <c r="AY159" s="213" t="e">
        <f>IF('Crisis Indicator Data'!#REF!="No Data",1,IF(#REF!&lt;&gt;"",1,0))</f>
        <v>#REF!</v>
      </c>
      <c r="AZ159" s="213" t="e">
        <f>IF('Crisis Indicator Data'!#REF!="No Data",1,IF(#REF!&lt;&gt;"",1,0))</f>
        <v>#REF!</v>
      </c>
      <c r="BA159" t="e">
        <f t="shared" si="8"/>
        <v>#REF!</v>
      </c>
      <c r="BB159" s="22" t="e">
        <f t="shared" si="9"/>
        <v>#REF!</v>
      </c>
    </row>
    <row r="160" spans="1:54" x14ac:dyDescent="0.35">
      <c r="A160" t="s">
        <v>8304</v>
      </c>
      <c r="B160" s="213" t="e">
        <f>IF('Crisis Indicator Data'!#REF!="No Data",1,IF(#REF!&lt;&gt;"",1,0))</f>
        <v>#REF!</v>
      </c>
      <c r="C160" s="213" t="e">
        <f>IF('Crisis Indicator Data'!#REF!="No Data",1,IF(#REF!&lt;&gt;"",1,0))</f>
        <v>#REF!</v>
      </c>
      <c r="D160" s="213" t="e">
        <f>IF('Crisis Indicator Data'!#REF!="No Data",1,IF(#REF!&lt;&gt;"",1,0))</f>
        <v>#REF!</v>
      </c>
      <c r="E160" s="213" t="e">
        <f>IF('Crisis Indicator Data'!#REF!="No Data",1,IF(#REF!&lt;&gt;"",1,0))</f>
        <v>#REF!</v>
      </c>
      <c r="F160" s="213" t="e">
        <f>IF('Crisis Indicator Data'!#REF!="No Data",1,IF(#REF!&lt;&gt;"",1,0))</f>
        <v>#REF!</v>
      </c>
      <c r="G160" s="213" t="e">
        <f>IF('Crisis Indicator Data'!#REF!="No Data",1,IF(#REF!&lt;&gt;"",1,0))</f>
        <v>#REF!</v>
      </c>
      <c r="H160" s="213" t="e">
        <f>IF('Crisis Indicator Data'!#REF!="No Data",1,IF(#REF!&lt;&gt;"",1,0))</f>
        <v>#REF!</v>
      </c>
      <c r="I160" s="213" t="e">
        <f>IF('Crisis Indicator Data'!#REF!="No Data",1,IF(#REF!&lt;&gt;"",1,0))</f>
        <v>#REF!</v>
      </c>
      <c r="J160" s="213" t="e">
        <f>IF('Crisis Indicator Data'!#REF!="No Data",1,IF(#REF!&lt;&gt;"",1,0))</f>
        <v>#REF!</v>
      </c>
      <c r="K160" s="213" t="e">
        <f>IF('Crisis Indicator Data'!#REF!="No Data",1,IF(#REF!&lt;&gt;"",1,0))</f>
        <v>#REF!</v>
      </c>
      <c r="L160" s="213" t="e">
        <f>IF('Crisis Indicator Data'!#REF!="No Data",1,IF(#REF!&lt;&gt;"",1,0))</f>
        <v>#REF!</v>
      </c>
      <c r="M160" s="213" t="e">
        <f>IF('Crisis Indicator Data'!#REF!="No Data",1,IF(#REF!&lt;&gt;"",1,0))</f>
        <v>#REF!</v>
      </c>
      <c r="N160" s="213" t="e">
        <f>IF('Crisis Indicator Data'!#REF!="No Data",1,IF(#REF!&lt;&gt;"",1,0))</f>
        <v>#REF!</v>
      </c>
      <c r="O160" s="213" t="e">
        <f>IF('Crisis Indicator Data'!#REF!="No Data",1,IF(#REF!&lt;&gt;"",1,0))</f>
        <v>#REF!</v>
      </c>
      <c r="P160" s="213" t="e">
        <f>IF('Crisis Indicator Data'!#REF!="No Data",1,IF(#REF!&lt;&gt;"",1,0))</f>
        <v>#REF!</v>
      </c>
      <c r="Q160" s="213" t="e">
        <f>IF('Crisis Indicator Data'!#REF!="No Data",1,IF(#REF!&lt;&gt;"",1,0))</f>
        <v>#REF!</v>
      </c>
      <c r="R160" s="213" t="e">
        <f>IF('Crisis Indicator Data'!#REF!="No Data",1,IF(#REF!&lt;&gt;"",1,0))</f>
        <v>#REF!</v>
      </c>
      <c r="S160" s="213" t="e">
        <f>IF('Crisis Indicator Data'!#REF!="No Data",1,IF(#REF!&lt;&gt;"",1,0))</f>
        <v>#REF!</v>
      </c>
      <c r="T160" s="213" t="e">
        <f>IF('Crisis Indicator Data'!#REF!="No Data",1,IF(#REF!&lt;&gt;"",1,0))</f>
        <v>#REF!</v>
      </c>
      <c r="U160" s="213" t="e">
        <f>IF('Crisis Indicator Data'!#REF!="No Data",1,IF(#REF!&lt;&gt;"",1,0))</f>
        <v>#REF!</v>
      </c>
      <c r="V160" s="213" t="e">
        <f>IF('Crisis Indicator Data'!#REF!="No Data",1,IF(#REF!&lt;&gt;"",1,0))</f>
        <v>#REF!</v>
      </c>
      <c r="W160" s="213" t="e">
        <f>IF('Crisis Indicator Data'!#REF!="No Data",1,IF(#REF!&lt;&gt;"",1,0))</f>
        <v>#REF!</v>
      </c>
      <c r="X160" s="213" t="e">
        <f>IF('Crisis Indicator Data'!#REF!="No Data",1,IF(#REF!&lt;&gt;"",1,0))</f>
        <v>#REF!</v>
      </c>
      <c r="Y160" s="213" t="e">
        <f>IF('Crisis Indicator Data'!#REF!="No Data",1,IF(#REF!&lt;&gt;"",1,0))</f>
        <v>#REF!</v>
      </c>
      <c r="Z160" s="213" t="e">
        <f>IF('Crisis Indicator Data'!#REF!="No Data",1,IF(#REF!&lt;&gt;"",1,0))</f>
        <v>#REF!</v>
      </c>
      <c r="AA160" s="213" t="e">
        <f>IF('Crisis Indicator Data'!#REF!="No Data",1,IF(#REF!&lt;&gt;"",1,0))</f>
        <v>#REF!</v>
      </c>
      <c r="AB160" s="213" t="e">
        <f>IF('Crisis Indicator Data'!#REF!="No Data",1,IF(#REF!&lt;&gt;"",1,0))</f>
        <v>#REF!</v>
      </c>
      <c r="AC160" s="213" t="e">
        <f>IF('Crisis Indicator Data'!#REF!="No Data",1,IF(#REF!&lt;&gt;"",1,0))</f>
        <v>#REF!</v>
      </c>
      <c r="AD160" s="213" t="e">
        <f>IF('Crisis Indicator Data'!#REF!="No Data",1,IF(#REF!&lt;&gt;"",1,0))</f>
        <v>#REF!</v>
      </c>
      <c r="AE160" s="213" t="e">
        <f>IF('Crisis Indicator Data'!#REF!="No Data",1,IF(#REF!&lt;&gt;"",1,0))</f>
        <v>#REF!</v>
      </c>
      <c r="AF160" s="213" t="e">
        <f>IF('Crisis Indicator Data'!#REF!="No Data",1,IF(#REF!&lt;&gt;"",1,0))</f>
        <v>#REF!</v>
      </c>
      <c r="AG160" s="213" t="e">
        <f>IF('Crisis Indicator Data'!#REF!="No Data",1,IF(#REF!&lt;&gt;"",1,0))</f>
        <v>#REF!</v>
      </c>
      <c r="AH160" s="213" t="e">
        <f>IF('Crisis Indicator Data'!#REF!="No Data",1,IF(#REF!&lt;&gt;"",1,0))</f>
        <v>#REF!</v>
      </c>
      <c r="AI160" s="213" t="e">
        <f>IF('Crisis Indicator Data'!#REF!="No Data",1,IF(#REF!&lt;&gt;"",1,0))</f>
        <v>#REF!</v>
      </c>
      <c r="AJ160" s="213" t="e">
        <f>IF('Crisis Indicator Data'!#REF!="No Data",1,IF(#REF!&lt;&gt;"",1,0))</f>
        <v>#REF!</v>
      </c>
      <c r="AK160" s="213" t="e">
        <f>IF('Crisis Indicator Data'!#REF!="No Data",1,IF(#REF!&lt;&gt;"",1,0))</f>
        <v>#REF!</v>
      </c>
      <c r="AL160" s="213" t="e">
        <f>IF('Crisis Indicator Data'!#REF!="No Data",1,IF(#REF!&lt;&gt;"",1,0))</f>
        <v>#REF!</v>
      </c>
      <c r="AM160" s="213" t="e">
        <f>IF('Crisis Indicator Data'!#REF!="No Data",1,IF(#REF!&lt;&gt;"",1,0))</f>
        <v>#REF!</v>
      </c>
      <c r="AN160" s="213" t="e">
        <f>IF('Crisis Indicator Data'!#REF!="No Data",1,IF(#REF!&lt;&gt;"",1,0))</f>
        <v>#REF!</v>
      </c>
      <c r="AO160" s="213" t="e">
        <f>IF('Crisis Indicator Data'!#REF!="No Data",1,IF(#REF!&lt;&gt;"",1,0))</f>
        <v>#REF!</v>
      </c>
      <c r="AP160" s="213" t="e">
        <f>IF('Crisis Indicator Data'!#REF!="No Data",1,IF(#REF!&lt;&gt;"",1,0))</f>
        <v>#REF!</v>
      </c>
      <c r="AQ160" s="213" t="e">
        <f>IF('Crisis Indicator Data'!#REF!="No Data",1,IF(#REF!&lt;&gt;"",1,0))</f>
        <v>#REF!</v>
      </c>
      <c r="AR160" s="213" t="e">
        <f>IF('Crisis Indicator Data'!#REF!="No Data",1,IF(#REF!&lt;&gt;"",1,0))</f>
        <v>#REF!</v>
      </c>
      <c r="AS160" s="213" t="e">
        <f>IF('Crisis Indicator Data'!#REF!="No Data",1,IF(#REF!&lt;&gt;"",1,0))</f>
        <v>#REF!</v>
      </c>
      <c r="AT160" s="213" t="e">
        <f>IF('Crisis Indicator Data'!#REF!="No Data",1,IF(#REF!&lt;&gt;"",1,0))</f>
        <v>#REF!</v>
      </c>
      <c r="AU160" s="213" t="e">
        <f>IF('Crisis Indicator Data'!#REF!="No Data",1,IF(#REF!&lt;&gt;"",1,0))</f>
        <v>#REF!</v>
      </c>
      <c r="AV160" s="213" t="e">
        <f>IF('Crisis Indicator Data'!#REF!="No Data",1,IF(#REF!&lt;&gt;"",1,0))</f>
        <v>#REF!</v>
      </c>
      <c r="AW160" s="213" t="e">
        <f>IF('Crisis Indicator Data'!#REF!="No Data",1,IF(#REF!&lt;&gt;"",1,0))</f>
        <v>#REF!</v>
      </c>
      <c r="AX160" s="213" t="e">
        <f>IF('Crisis Indicator Data'!#REF!="No Data",1,IF(#REF!&lt;&gt;"",1,0))</f>
        <v>#REF!</v>
      </c>
      <c r="AY160" s="213" t="e">
        <f>IF('Crisis Indicator Data'!#REF!="No Data",1,IF(#REF!&lt;&gt;"",1,0))</f>
        <v>#REF!</v>
      </c>
      <c r="AZ160" s="213" t="e">
        <f>IF('Crisis Indicator Data'!#REF!="No Data",1,IF(#REF!&lt;&gt;"",1,0))</f>
        <v>#REF!</v>
      </c>
      <c r="BA160" t="e">
        <f t="shared" si="8"/>
        <v>#REF!</v>
      </c>
      <c r="BB160" s="22" t="e">
        <f t="shared" si="9"/>
        <v>#REF!</v>
      </c>
    </row>
    <row r="161" spans="1:54" x14ac:dyDescent="0.35">
      <c r="A161" t="s">
        <v>8384</v>
      </c>
      <c r="B161" s="213" t="e">
        <f>IF('Crisis Indicator Data'!#REF!="No Data",1,IF(#REF!&lt;&gt;"",1,0))</f>
        <v>#REF!</v>
      </c>
      <c r="C161" s="213" t="e">
        <f>IF('Crisis Indicator Data'!#REF!="No Data",1,IF(#REF!&lt;&gt;"",1,0))</f>
        <v>#REF!</v>
      </c>
      <c r="D161" s="213" t="e">
        <f>IF('Crisis Indicator Data'!#REF!="No Data",1,IF(#REF!&lt;&gt;"",1,0))</f>
        <v>#REF!</v>
      </c>
      <c r="E161" s="213" t="e">
        <f>IF('Crisis Indicator Data'!#REF!="No Data",1,IF(#REF!&lt;&gt;"",1,0))</f>
        <v>#REF!</v>
      </c>
      <c r="F161" s="213" t="e">
        <f>IF('Crisis Indicator Data'!#REF!="No Data",1,IF(#REF!&lt;&gt;"",1,0))</f>
        <v>#REF!</v>
      </c>
      <c r="G161" s="213" t="e">
        <f>IF('Crisis Indicator Data'!#REF!="No Data",1,IF(#REF!&lt;&gt;"",1,0))</f>
        <v>#REF!</v>
      </c>
      <c r="H161" s="213" t="e">
        <f>IF('Crisis Indicator Data'!#REF!="No Data",1,IF(#REF!&lt;&gt;"",1,0))</f>
        <v>#REF!</v>
      </c>
      <c r="I161" s="213" t="e">
        <f>IF('Crisis Indicator Data'!#REF!="No Data",1,IF(#REF!&lt;&gt;"",1,0))</f>
        <v>#REF!</v>
      </c>
      <c r="J161" s="213" t="e">
        <f>IF('Crisis Indicator Data'!#REF!="No Data",1,IF(#REF!&lt;&gt;"",1,0))</f>
        <v>#REF!</v>
      </c>
      <c r="K161" s="213" t="e">
        <f>IF('Crisis Indicator Data'!#REF!="No Data",1,IF(#REF!&lt;&gt;"",1,0))</f>
        <v>#REF!</v>
      </c>
      <c r="L161" s="213" t="e">
        <f>IF('Crisis Indicator Data'!#REF!="No Data",1,IF(#REF!&lt;&gt;"",1,0))</f>
        <v>#REF!</v>
      </c>
      <c r="M161" s="213" t="e">
        <f>IF('Crisis Indicator Data'!#REF!="No Data",1,IF(#REF!&lt;&gt;"",1,0))</f>
        <v>#REF!</v>
      </c>
      <c r="N161" s="213" t="e">
        <f>IF('Crisis Indicator Data'!#REF!="No Data",1,IF(#REF!&lt;&gt;"",1,0))</f>
        <v>#REF!</v>
      </c>
      <c r="O161" s="213" t="e">
        <f>IF('Crisis Indicator Data'!#REF!="No Data",1,IF(#REF!&lt;&gt;"",1,0))</f>
        <v>#REF!</v>
      </c>
      <c r="P161" s="213" t="e">
        <f>IF('Crisis Indicator Data'!#REF!="No Data",1,IF(#REF!&lt;&gt;"",1,0))</f>
        <v>#REF!</v>
      </c>
      <c r="Q161" s="213" t="e">
        <f>IF('Crisis Indicator Data'!#REF!="No Data",1,IF(#REF!&lt;&gt;"",1,0))</f>
        <v>#REF!</v>
      </c>
      <c r="R161" s="213" t="e">
        <f>IF('Crisis Indicator Data'!#REF!="No Data",1,IF(#REF!&lt;&gt;"",1,0))</f>
        <v>#REF!</v>
      </c>
      <c r="S161" s="213" t="e">
        <f>IF('Crisis Indicator Data'!#REF!="No Data",1,IF(#REF!&lt;&gt;"",1,0))</f>
        <v>#REF!</v>
      </c>
      <c r="T161" s="213" t="e">
        <f>IF('Crisis Indicator Data'!#REF!="No Data",1,IF(#REF!&lt;&gt;"",1,0))</f>
        <v>#REF!</v>
      </c>
      <c r="U161" s="213" t="e">
        <f>IF('Crisis Indicator Data'!#REF!="No Data",1,IF(#REF!&lt;&gt;"",1,0))</f>
        <v>#REF!</v>
      </c>
      <c r="V161" s="213" t="e">
        <f>IF('Crisis Indicator Data'!#REF!="No Data",1,IF(#REF!&lt;&gt;"",1,0))</f>
        <v>#REF!</v>
      </c>
      <c r="W161" s="213" t="e">
        <f>IF('Crisis Indicator Data'!#REF!="No Data",1,IF(#REF!&lt;&gt;"",1,0))</f>
        <v>#REF!</v>
      </c>
      <c r="X161" s="213" t="e">
        <f>IF('Crisis Indicator Data'!#REF!="No Data",1,IF(#REF!&lt;&gt;"",1,0))</f>
        <v>#REF!</v>
      </c>
      <c r="Y161" s="213" t="e">
        <f>IF('Crisis Indicator Data'!#REF!="No Data",1,IF(#REF!&lt;&gt;"",1,0))</f>
        <v>#REF!</v>
      </c>
      <c r="Z161" s="213" t="e">
        <f>IF('Crisis Indicator Data'!#REF!="No Data",1,IF(#REF!&lt;&gt;"",1,0))</f>
        <v>#REF!</v>
      </c>
      <c r="AA161" s="213" t="e">
        <f>IF('Crisis Indicator Data'!#REF!="No Data",1,IF(#REF!&lt;&gt;"",1,0))</f>
        <v>#REF!</v>
      </c>
      <c r="AB161" s="213" t="e">
        <f>IF('Crisis Indicator Data'!#REF!="No Data",1,IF(#REF!&lt;&gt;"",1,0))</f>
        <v>#REF!</v>
      </c>
      <c r="AC161" s="213" t="e">
        <f>IF('Crisis Indicator Data'!#REF!="No Data",1,IF(#REF!&lt;&gt;"",1,0))</f>
        <v>#REF!</v>
      </c>
      <c r="AD161" s="213" t="e">
        <f>IF('Crisis Indicator Data'!#REF!="No Data",1,IF(#REF!&lt;&gt;"",1,0))</f>
        <v>#REF!</v>
      </c>
      <c r="AE161" s="213" t="e">
        <f>IF('Crisis Indicator Data'!#REF!="No Data",1,IF(#REF!&lt;&gt;"",1,0))</f>
        <v>#REF!</v>
      </c>
      <c r="AF161" s="213" t="e">
        <f>IF('Crisis Indicator Data'!#REF!="No Data",1,IF(#REF!&lt;&gt;"",1,0))</f>
        <v>#REF!</v>
      </c>
      <c r="AG161" s="213" t="e">
        <f>IF('Crisis Indicator Data'!#REF!="No Data",1,IF(#REF!&lt;&gt;"",1,0))</f>
        <v>#REF!</v>
      </c>
      <c r="AH161" s="213" t="e">
        <f>IF('Crisis Indicator Data'!#REF!="No Data",1,IF(#REF!&lt;&gt;"",1,0))</f>
        <v>#REF!</v>
      </c>
      <c r="AI161" s="213" t="e">
        <f>IF('Crisis Indicator Data'!#REF!="No Data",1,IF(#REF!&lt;&gt;"",1,0))</f>
        <v>#REF!</v>
      </c>
      <c r="AJ161" s="213" t="e">
        <f>IF('Crisis Indicator Data'!#REF!="No Data",1,IF(#REF!&lt;&gt;"",1,0))</f>
        <v>#REF!</v>
      </c>
      <c r="AK161" s="213" t="e">
        <f>IF('Crisis Indicator Data'!#REF!="No Data",1,IF(#REF!&lt;&gt;"",1,0))</f>
        <v>#REF!</v>
      </c>
      <c r="AL161" s="213" t="e">
        <f>IF('Crisis Indicator Data'!#REF!="No Data",1,IF(#REF!&lt;&gt;"",1,0))</f>
        <v>#REF!</v>
      </c>
      <c r="AM161" s="213" t="e">
        <f>IF('Crisis Indicator Data'!#REF!="No Data",1,IF(#REF!&lt;&gt;"",1,0))</f>
        <v>#REF!</v>
      </c>
      <c r="AN161" s="213" t="e">
        <f>IF('Crisis Indicator Data'!#REF!="No Data",1,IF(#REF!&lt;&gt;"",1,0))</f>
        <v>#REF!</v>
      </c>
      <c r="AO161" s="213" t="e">
        <f>IF('Crisis Indicator Data'!#REF!="No Data",1,IF(#REF!&lt;&gt;"",1,0))</f>
        <v>#REF!</v>
      </c>
      <c r="AP161" s="213" t="e">
        <f>IF('Crisis Indicator Data'!#REF!="No Data",1,IF(#REF!&lt;&gt;"",1,0))</f>
        <v>#REF!</v>
      </c>
      <c r="AQ161" s="213" t="e">
        <f>IF('Crisis Indicator Data'!#REF!="No Data",1,IF(#REF!&lt;&gt;"",1,0))</f>
        <v>#REF!</v>
      </c>
      <c r="AR161" s="213" t="e">
        <f>IF('Crisis Indicator Data'!#REF!="No Data",1,IF(#REF!&lt;&gt;"",1,0))</f>
        <v>#REF!</v>
      </c>
      <c r="AS161" s="213" t="e">
        <f>IF('Crisis Indicator Data'!#REF!="No Data",1,IF(#REF!&lt;&gt;"",1,0))</f>
        <v>#REF!</v>
      </c>
      <c r="AT161" s="213" t="e">
        <f>IF('Crisis Indicator Data'!#REF!="No Data",1,IF(#REF!&lt;&gt;"",1,0))</f>
        <v>#REF!</v>
      </c>
      <c r="AU161" s="213" t="e">
        <f>IF('Crisis Indicator Data'!#REF!="No Data",1,IF(#REF!&lt;&gt;"",1,0))</f>
        <v>#REF!</v>
      </c>
      <c r="AV161" s="213" t="e">
        <f>IF('Crisis Indicator Data'!#REF!="No Data",1,IF(#REF!&lt;&gt;"",1,0))</f>
        <v>#REF!</v>
      </c>
      <c r="AW161" s="213" t="e">
        <f>IF('Crisis Indicator Data'!#REF!="No Data",1,IF(#REF!&lt;&gt;"",1,0))</f>
        <v>#REF!</v>
      </c>
      <c r="AX161" s="213" t="e">
        <f>IF('Crisis Indicator Data'!#REF!="No Data",1,IF(#REF!&lt;&gt;"",1,0))</f>
        <v>#REF!</v>
      </c>
      <c r="AY161" s="213" t="e">
        <f>IF('Crisis Indicator Data'!#REF!="No Data",1,IF(#REF!&lt;&gt;"",1,0))</f>
        <v>#REF!</v>
      </c>
      <c r="AZ161" s="213" t="e">
        <f>IF('Crisis Indicator Data'!#REF!="No Data",1,IF(#REF!&lt;&gt;"",1,0))</f>
        <v>#REF!</v>
      </c>
      <c r="BA161" t="e">
        <f t="shared" si="8"/>
        <v>#REF!</v>
      </c>
      <c r="BB161" s="22" t="e">
        <f t="shared" si="9"/>
        <v>#REF!</v>
      </c>
    </row>
    <row r="162" spans="1:54" x14ac:dyDescent="0.35">
      <c r="A162" t="s">
        <v>8457</v>
      </c>
      <c r="B162" s="213" t="e">
        <f>IF('Crisis Indicator Data'!#REF!="No Data",1,IF(#REF!&lt;&gt;"",1,0))</f>
        <v>#REF!</v>
      </c>
      <c r="C162" s="213" t="e">
        <f>IF('Crisis Indicator Data'!#REF!="No Data",1,IF(#REF!&lt;&gt;"",1,0))</f>
        <v>#REF!</v>
      </c>
      <c r="D162" s="213" t="e">
        <f>IF('Crisis Indicator Data'!#REF!="No Data",1,IF(#REF!&lt;&gt;"",1,0))</f>
        <v>#REF!</v>
      </c>
      <c r="E162" s="213" t="e">
        <f>IF('Crisis Indicator Data'!#REF!="No Data",1,IF(#REF!&lt;&gt;"",1,0))</f>
        <v>#REF!</v>
      </c>
      <c r="F162" s="213" t="e">
        <f>IF('Crisis Indicator Data'!#REF!="No Data",1,IF(#REF!&lt;&gt;"",1,0))</f>
        <v>#REF!</v>
      </c>
      <c r="G162" s="213" t="e">
        <f>IF('Crisis Indicator Data'!#REF!="No Data",1,IF(#REF!&lt;&gt;"",1,0))</f>
        <v>#REF!</v>
      </c>
      <c r="H162" s="213" t="e">
        <f>IF('Crisis Indicator Data'!#REF!="No Data",1,IF(#REF!&lt;&gt;"",1,0))</f>
        <v>#REF!</v>
      </c>
      <c r="I162" s="213" t="e">
        <f>IF('Crisis Indicator Data'!#REF!="No Data",1,IF(#REF!&lt;&gt;"",1,0))</f>
        <v>#REF!</v>
      </c>
      <c r="J162" s="213" t="e">
        <f>IF('Crisis Indicator Data'!#REF!="No Data",1,IF(#REF!&lt;&gt;"",1,0))</f>
        <v>#REF!</v>
      </c>
      <c r="K162" s="213" t="e">
        <f>IF('Crisis Indicator Data'!#REF!="No Data",1,IF(#REF!&lt;&gt;"",1,0))</f>
        <v>#REF!</v>
      </c>
      <c r="L162" s="213" t="e">
        <f>IF('Crisis Indicator Data'!#REF!="No Data",1,IF(#REF!&lt;&gt;"",1,0))</f>
        <v>#REF!</v>
      </c>
      <c r="M162" s="213" t="e">
        <f>IF('Crisis Indicator Data'!#REF!="No Data",1,IF(#REF!&lt;&gt;"",1,0))</f>
        <v>#REF!</v>
      </c>
      <c r="N162" s="213" t="e">
        <f>IF('Crisis Indicator Data'!#REF!="No Data",1,IF(#REF!&lt;&gt;"",1,0))</f>
        <v>#REF!</v>
      </c>
      <c r="O162" s="213" t="e">
        <f>IF('Crisis Indicator Data'!#REF!="No Data",1,IF(#REF!&lt;&gt;"",1,0))</f>
        <v>#REF!</v>
      </c>
      <c r="P162" s="213" t="e">
        <f>IF('Crisis Indicator Data'!#REF!="No Data",1,IF(#REF!&lt;&gt;"",1,0))</f>
        <v>#REF!</v>
      </c>
      <c r="Q162" s="213" t="e">
        <f>IF('Crisis Indicator Data'!#REF!="No Data",1,IF(#REF!&lt;&gt;"",1,0))</f>
        <v>#REF!</v>
      </c>
      <c r="R162" s="213" t="e">
        <f>IF('Crisis Indicator Data'!#REF!="No Data",1,IF(#REF!&lt;&gt;"",1,0))</f>
        <v>#REF!</v>
      </c>
      <c r="S162" s="213" t="e">
        <f>IF('Crisis Indicator Data'!#REF!="No Data",1,IF(#REF!&lt;&gt;"",1,0))</f>
        <v>#REF!</v>
      </c>
      <c r="T162" s="213" t="e">
        <f>IF('Crisis Indicator Data'!#REF!="No Data",1,IF(#REF!&lt;&gt;"",1,0))</f>
        <v>#REF!</v>
      </c>
      <c r="U162" s="213" t="e">
        <f>IF('Crisis Indicator Data'!#REF!="No Data",1,IF(#REF!&lt;&gt;"",1,0))</f>
        <v>#REF!</v>
      </c>
      <c r="V162" s="213" t="e">
        <f>IF('Crisis Indicator Data'!#REF!="No Data",1,IF(#REF!&lt;&gt;"",1,0))</f>
        <v>#REF!</v>
      </c>
      <c r="W162" s="213" t="e">
        <f>IF('Crisis Indicator Data'!#REF!="No Data",1,IF(#REF!&lt;&gt;"",1,0))</f>
        <v>#REF!</v>
      </c>
      <c r="X162" s="213" t="e">
        <f>IF('Crisis Indicator Data'!#REF!="No Data",1,IF(#REF!&lt;&gt;"",1,0))</f>
        <v>#REF!</v>
      </c>
      <c r="Y162" s="213" t="e">
        <f>IF('Crisis Indicator Data'!#REF!="No Data",1,IF(#REF!&lt;&gt;"",1,0))</f>
        <v>#REF!</v>
      </c>
      <c r="Z162" s="213" t="e">
        <f>IF('Crisis Indicator Data'!#REF!="No Data",1,IF(#REF!&lt;&gt;"",1,0))</f>
        <v>#REF!</v>
      </c>
      <c r="AA162" s="213" t="e">
        <f>IF('Crisis Indicator Data'!#REF!="No Data",1,IF(#REF!&lt;&gt;"",1,0))</f>
        <v>#REF!</v>
      </c>
      <c r="AB162" s="213" t="e">
        <f>IF('Crisis Indicator Data'!#REF!="No Data",1,IF(#REF!&lt;&gt;"",1,0))</f>
        <v>#REF!</v>
      </c>
      <c r="AC162" s="213" t="e">
        <f>IF('Crisis Indicator Data'!#REF!="No Data",1,IF(#REF!&lt;&gt;"",1,0))</f>
        <v>#REF!</v>
      </c>
      <c r="AD162" s="213" t="e">
        <f>IF('Crisis Indicator Data'!#REF!="No Data",1,IF(#REF!&lt;&gt;"",1,0))</f>
        <v>#REF!</v>
      </c>
      <c r="AE162" s="213" t="e">
        <f>IF('Crisis Indicator Data'!#REF!="No Data",1,IF(#REF!&lt;&gt;"",1,0))</f>
        <v>#REF!</v>
      </c>
      <c r="AF162" s="213" t="e">
        <f>IF('Crisis Indicator Data'!#REF!="No Data",1,IF(#REF!&lt;&gt;"",1,0))</f>
        <v>#REF!</v>
      </c>
      <c r="AG162" s="213" t="e">
        <f>IF('Crisis Indicator Data'!#REF!="No Data",1,IF(#REF!&lt;&gt;"",1,0))</f>
        <v>#REF!</v>
      </c>
      <c r="AH162" s="213" t="e">
        <f>IF('Crisis Indicator Data'!#REF!="No Data",1,IF(#REF!&lt;&gt;"",1,0))</f>
        <v>#REF!</v>
      </c>
      <c r="AI162" s="213" t="e">
        <f>IF('Crisis Indicator Data'!#REF!="No Data",1,IF(#REF!&lt;&gt;"",1,0))</f>
        <v>#REF!</v>
      </c>
      <c r="AJ162" s="213" t="e">
        <f>IF('Crisis Indicator Data'!#REF!="No Data",1,IF(#REF!&lt;&gt;"",1,0))</f>
        <v>#REF!</v>
      </c>
      <c r="AK162" s="213" t="e">
        <f>IF('Crisis Indicator Data'!#REF!="No Data",1,IF(#REF!&lt;&gt;"",1,0))</f>
        <v>#REF!</v>
      </c>
      <c r="AL162" s="213" t="e">
        <f>IF('Crisis Indicator Data'!#REF!="No Data",1,IF(#REF!&lt;&gt;"",1,0))</f>
        <v>#REF!</v>
      </c>
      <c r="AM162" s="213" t="e">
        <f>IF('Crisis Indicator Data'!#REF!="No Data",1,IF(#REF!&lt;&gt;"",1,0))</f>
        <v>#REF!</v>
      </c>
      <c r="AN162" s="213" t="e">
        <f>IF('Crisis Indicator Data'!#REF!="No Data",1,IF(#REF!&lt;&gt;"",1,0))</f>
        <v>#REF!</v>
      </c>
      <c r="AO162" s="213" t="e">
        <f>IF('Crisis Indicator Data'!#REF!="No Data",1,IF(#REF!&lt;&gt;"",1,0))</f>
        <v>#REF!</v>
      </c>
      <c r="AP162" s="213" t="e">
        <f>IF('Crisis Indicator Data'!#REF!="No Data",1,IF(#REF!&lt;&gt;"",1,0))</f>
        <v>#REF!</v>
      </c>
      <c r="AQ162" s="213" t="e">
        <f>IF('Crisis Indicator Data'!#REF!="No Data",1,IF(#REF!&lt;&gt;"",1,0))</f>
        <v>#REF!</v>
      </c>
      <c r="AR162" s="213" t="e">
        <f>IF('Crisis Indicator Data'!#REF!="No Data",1,IF(#REF!&lt;&gt;"",1,0))</f>
        <v>#REF!</v>
      </c>
      <c r="AS162" s="213" t="e">
        <f>IF('Crisis Indicator Data'!#REF!="No Data",1,IF(#REF!&lt;&gt;"",1,0))</f>
        <v>#REF!</v>
      </c>
      <c r="AT162" s="213" t="e">
        <f>IF('Crisis Indicator Data'!#REF!="No Data",1,IF(#REF!&lt;&gt;"",1,0))</f>
        <v>#REF!</v>
      </c>
      <c r="AU162" s="213" t="e">
        <f>IF('Crisis Indicator Data'!#REF!="No Data",1,IF(#REF!&lt;&gt;"",1,0))</f>
        <v>#REF!</v>
      </c>
      <c r="AV162" s="213" t="e">
        <f>IF('Crisis Indicator Data'!#REF!="No Data",1,IF(#REF!&lt;&gt;"",1,0))</f>
        <v>#REF!</v>
      </c>
      <c r="AW162" s="213" t="e">
        <f>IF('Crisis Indicator Data'!#REF!="No Data",1,IF(#REF!&lt;&gt;"",1,0))</f>
        <v>#REF!</v>
      </c>
      <c r="AX162" s="213" t="e">
        <f>IF('Crisis Indicator Data'!#REF!="No Data",1,IF(#REF!&lt;&gt;"",1,0))</f>
        <v>#REF!</v>
      </c>
      <c r="AY162" s="213" t="e">
        <f>IF('Crisis Indicator Data'!#REF!="No Data",1,IF(#REF!&lt;&gt;"",1,0))</f>
        <v>#REF!</v>
      </c>
      <c r="AZ162" s="213" t="e">
        <f>IF('Crisis Indicator Data'!#REF!="No Data",1,IF(#REF!&lt;&gt;"",1,0))</f>
        <v>#REF!</v>
      </c>
      <c r="BA162" t="e">
        <f t="shared" ref="BA162:BA192" si="10">SUM(B162:AZ162)</f>
        <v>#REF!</v>
      </c>
      <c r="BB162" s="22" t="e">
        <f t="shared" ref="BB162:BB192" si="11">BA162/51</f>
        <v>#REF!</v>
      </c>
    </row>
    <row r="163" spans="1:54" x14ac:dyDescent="0.35">
      <c r="A163" t="s">
        <v>8473</v>
      </c>
      <c r="B163" s="213" t="e">
        <f>IF('Crisis Indicator Data'!#REF!="No Data",1,IF(#REF!&lt;&gt;"",1,0))</f>
        <v>#REF!</v>
      </c>
      <c r="C163" s="213" t="e">
        <f>IF('Crisis Indicator Data'!#REF!="No Data",1,IF(#REF!&lt;&gt;"",1,0))</f>
        <v>#REF!</v>
      </c>
      <c r="D163" s="213" t="e">
        <f>IF('Crisis Indicator Data'!#REF!="No Data",1,IF(#REF!&lt;&gt;"",1,0))</f>
        <v>#REF!</v>
      </c>
      <c r="E163" s="213" t="e">
        <f>IF('Crisis Indicator Data'!#REF!="No Data",1,IF(#REF!&lt;&gt;"",1,0))</f>
        <v>#REF!</v>
      </c>
      <c r="F163" s="213" t="e">
        <f>IF('Crisis Indicator Data'!#REF!="No Data",1,IF(#REF!&lt;&gt;"",1,0))</f>
        <v>#REF!</v>
      </c>
      <c r="G163" s="213" t="e">
        <f>IF('Crisis Indicator Data'!#REF!="No Data",1,IF(#REF!&lt;&gt;"",1,0))</f>
        <v>#REF!</v>
      </c>
      <c r="H163" s="213" t="e">
        <f>IF('Crisis Indicator Data'!#REF!="No Data",1,IF(#REF!&lt;&gt;"",1,0))</f>
        <v>#REF!</v>
      </c>
      <c r="I163" s="213" t="e">
        <f>IF('Crisis Indicator Data'!#REF!="No Data",1,IF(#REF!&lt;&gt;"",1,0))</f>
        <v>#REF!</v>
      </c>
      <c r="J163" s="213" t="e">
        <f>IF('Crisis Indicator Data'!#REF!="No Data",1,IF(#REF!&lt;&gt;"",1,0))</f>
        <v>#REF!</v>
      </c>
      <c r="K163" s="213" t="e">
        <f>IF('Crisis Indicator Data'!#REF!="No Data",1,IF(#REF!&lt;&gt;"",1,0))</f>
        <v>#REF!</v>
      </c>
      <c r="L163" s="213" t="e">
        <f>IF('Crisis Indicator Data'!#REF!="No Data",1,IF(#REF!&lt;&gt;"",1,0))</f>
        <v>#REF!</v>
      </c>
      <c r="M163" s="213" t="e">
        <f>IF('Crisis Indicator Data'!#REF!="No Data",1,IF(#REF!&lt;&gt;"",1,0))</f>
        <v>#REF!</v>
      </c>
      <c r="N163" s="213" t="e">
        <f>IF('Crisis Indicator Data'!#REF!="No Data",1,IF(#REF!&lt;&gt;"",1,0))</f>
        <v>#REF!</v>
      </c>
      <c r="O163" s="213" t="e">
        <f>IF('Crisis Indicator Data'!#REF!="No Data",1,IF(#REF!&lt;&gt;"",1,0))</f>
        <v>#REF!</v>
      </c>
      <c r="P163" s="213" t="e">
        <f>IF('Crisis Indicator Data'!#REF!="No Data",1,IF(#REF!&lt;&gt;"",1,0))</f>
        <v>#REF!</v>
      </c>
      <c r="Q163" s="213" t="e">
        <f>IF('Crisis Indicator Data'!#REF!="No Data",1,IF(#REF!&lt;&gt;"",1,0))</f>
        <v>#REF!</v>
      </c>
      <c r="R163" s="213" t="e">
        <f>IF('Crisis Indicator Data'!#REF!="No Data",1,IF(#REF!&lt;&gt;"",1,0))</f>
        <v>#REF!</v>
      </c>
      <c r="S163" s="213" t="e">
        <f>IF('Crisis Indicator Data'!#REF!="No Data",1,IF(#REF!&lt;&gt;"",1,0))</f>
        <v>#REF!</v>
      </c>
      <c r="T163" s="213" t="e">
        <f>IF('Crisis Indicator Data'!#REF!="No Data",1,IF(#REF!&lt;&gt;"",1,0))</f>
        <v>#REF!</v>
      </c>
      <c r="U163" s="213" t="e">
        <f>IF('Crisis Indicator Data'!#REF!="No Data",1,IF(#REF!&lt;&gt;"",1,0))</f>
        <v>#REF!</v>
      </c>
      <c r="V163" s="213" t="e">
        <f>IF('Crisis Indicator Data'!#REF!="No Data",1,IF(#REF!&lt;&gt;"",1,0))</f>
        <v>#REF!</v>
      </c>
      <c r="W163" s="213" t="e">
        <f>IF('Crisis Indicator Data'!#REF!="No Data",1,IF(#REF!&lt;&gt;"",1,0))</f>
        <v>#REF!</v>
      </c>
      <c r="X163" s="213" t="e">
        <f>IF('Crisis Indicator Data'!#REF!="No Data",1,IF(#REF!&lt;&gt;"",1,0))</f>
        <v>#REF!</v>
      </c>
      <c r="Y163" s="213" t="e">
        <f>IF('Crisis Indicator Data'!#REF!="No Data",1,IF(#REF!&lt;&gt;"",1,0))</f>
        <v>#REF!</v>
      </c>
      <c r="Z163" s="213" t="e">
        <f>IF('Crisis Indicator Data'!#REF!="No Data",1,IF(#REF!&lt;&gt;"",1,0))</f>
        <v>#REF!</v>
      </c>
      <c r="AA163" s="213" t="e">
        <f>IF('Crisis Indicator Data'!#REF!="No Data",1,IF(#REF!&lt;&gt;"",1,0))</f>
        <v>#REF!</v>
      </c>
      <c r="AB163" s="213" t="e">
        <f>IF('Crisis Indicator Data'!#REF!="No Data",1,IF(#REF!&lt;&gt;"",1,0))</f>
        <v>#REF!</v>
      </c>
      <c r="AC163" s="213" t="e">
        <f>IF('Crisis Indicator Data'!#REF!="No Data",1,IF(#REF!&lt;&gt;"",1,0))</f>
        <v>#REF!</v>
      </c>
      <c r="AD163" s="213" t="e">
        <f>IF('Crisis Indicator Data'!#REF!="No Data",1,IF(#REF!&lt;&gt;"",1,0))</f>
        <v>#REF!</v>
      </c>
      <c r="AE163" s="213" t="e">
        <f>IF('Crisis Indicator Data'!#REF!="No Data",1,IF(#REF!&lt;&gt;"",1,0))</f>
        <v>#REF!</v>
      </c>
      <c r="AF163" s="213" t="e">
        <f>IF('Crisis Indicator Data'!#REF!="No Data",1,IF(#REF!&lt;&gt;"",1,0))</f>
        <v>#REF!</v>
      </c>
      <c r="AG163" s="213" t="e">
        <f>IF('Crisis Indicator Data'!#REF!="No Data",1,IF(#REF!&lt;&gt;"",1,0))</f>
        <v>#REF!</v>
      </c>
      <c r="AH163" s="213" t="e">
        <f>IF('Crisis Indicator Data'!#REF!="No Data",1,IF(#REF!&lt;&gt;"",1,0))</f>
        <v>#REF!</v>
      </c>
      <c r="AI163" s="213" t="e">
        <f>IF('Crisis Indicator Data'!#REF!="No Data",1,IF(#REF!&lt;&gt;"",1,0))</f>
        <v>#REF!</v>
      </c>
      <c r="AJ163" s="213" t="e">
        <f>IF('Crisis Indicator Data'!#REF!="No Data",1,IF(#REF!&lt;&gt;"",1,0))</f>
        <v>#REF!</v>
      </c>
      <c r="AK163" s="213" t="e">
        <f>IF('Crisis Indicator Data'!#REF!="No Data",1,IF(#REF!&lt;&gt;"",1,0))</f>
        <v>#REF!</v>
      </c>
      <c r="AL163" s="213" t="e">
        <f>IF('Crisis Indicator Data'!#REF!="No Data",1,IF(#REF!&lt;&gt;"",1,0))</f>
        <v>#REF!</v>
      </c>
      <c r="AM163" s="213" t="e">
        <f>IF('Crisis Indicator Data'!#REF!="No Data",1,IF(#REF!&lt;&gt;"",1,0))</f>
        <v>#REF!</v>
      </c>
      <c r="AN163" s="213" t="e">
        <f>IF('Crisis Indicator Data'!#REF!="No Data",1,IF(#REF!&lt;&gt;"",1,0))</f>
        <v>#REF!</v>
      </c>
      <c r="AO163" s="213" t="e">
        <f>IF('Crisis Indicator Data'!#REF!="No Data",1,IF(#REF!&lt;&gt;"",1,0))</f>
        <v>#REF!</v>
      </c>
      <c r="AP163" s="213" t="e">
        <f>IF('Crisis Indicator Data'!#REF!="No Data",1,IF(#REF!&lt;&gt;"",1,0))</f>
        <v>#REF!</v>
      </c>
      <c r="AQ163" s="213" t="e">
        <f>IF('Crisis Indicator Data'!#REF!="No Data",1,IF(#REF!&lt;&gt;"",1,0))</f>
        <v>#REF!</v>
      </c>
      <c r="AR163" s="213" t="e">
        <f>IF('Crisis Indicator Data'!#REF!="No Data",1,IF(#REF!&lt;&gt;"",1,0))</f>
        <v>#REF!</v>
      </c>
      <c r="AS163" s="213" t="e">
        <f>IF('Crisis Indicator Data'!#REF!="No Data",1,IF(#REF!&lt;&gt;"",1,0))</f>
        <v>#REF!</v>
      </c>
      <c r="AT163" s="213" t="e">
        <f>IF('Crisis Indicator Data'!#REF!="No Data",1,IF(#REF!&lt;&gt;"",1,0))</f>
        <v>#REF!</v>
      </c>
      <c r="AU163" s="213" t="e">
        <f>IF('Crisis Indicator Data'!#REF!="No Data",1,IF(#REF!&lt;&gt;"",1,0))</f>
        <v>#REF!</v>
      </c>
      <c r="AV163" s="213" t="e">
        <f>IF('Crisis Indicator Data'!#REF!="No Data",1,IF(#REF!&lt;&gt;"",1,0))</f>
        <v>#REF!</v>
      </c>
      <c r="AW163" s="213" t="e">
        <f>IF('Crisis Indicator Data'!#REF!="No Data",1,IF(#REF!&lt;&gt;"",1,0))</f>
        <v>#REF!</v>
      </c>
      <c r="AX163" s="213" t="e">
        <f>IF('Crisis Indicator Data'!#REF!="No Data",1,IF(#REF!&lt;&gt;"",1,0))</f>
        <v>#REF!</v>
      </c>
      <c r="AY163" s="213" t="e">
        <f>IF('Crisis Indicator Data'!#REF!="No Data",1,IF(#REF!&lt;&gt;"",1,0))</f>
        <v>#REF!</v>
      </c>
      <c r="AZ163" s="213" t="e">
        <f>IF('Crisis Indicator Data'!#REF!="No Data",1,IF(#REF!&lt;&gt;"",1,0))</f>
        <v>#REF!</v>
      </c>
      <c r="BA163" t="e">
        <f t="shared" si="10"/>
        <v>#REF!</v>
      </c>
      <c r="BB163" s="22" t="e">
        <f t="shared" si="11"/>
        <v>#REF!</v>
      </c>
    </row>
    <row r="164" spans="1:54" x14ac:dyDescent="0.35">
      <c r="A164" t="s">
        <v>8479</v>
      </c>
      <c r="B164" s="213" t="e">
        <f>IF('Crisis Indicator Data'!#REF!="No Data",1,IF(#REF!&lt;&gt;"",1,0))</f>
        <v>#REF!</v>
      </c>
      <c r="C164" s="213" t="e">
        <f>IF('Crisis Indicator Data'!#REF!="No Data",1,IF(#REF!&lt;&gt;"",1,0))</f>
        <v>#REF!</v>
      </c>
      <c r="D164" s="213" t="e">
        <f>IF('Crisis Indicator Data'!#REF!="No Data",1,IF(#REF!&lt;&gt;"",1,0))</f>
        <v>#REF!</v>
      </c>
      <c r="E164" s="213" t="e">
        <f>IF('Crisis Indicator Data'!#REF!="No Data",1,IF(#REF!&lt;&gt;"",1,0))</f>
        <v>#REF!</v>
      </c>
      <c r="F164" s="213" t="e">
        <f>IF('Crisis Indicator Data'!#REF!="No Data",1,IF(#REF!&lt;&gt;"",1,0))</f>
        <v>#REF!</v>
      </c>
      <c r="G164" s="213" t="e">
        <f>IF('Crisis Indicator Data'!#REF!="No Data",1,IF(#REF!&lt;&gt;"",1,0))</f>
        <v>#REF!</v>
      </c>
      <c r="H164" s="213" t="e">
        <f>IF('Crisis Indicator Data'!#REF!="No Data",1,IF(#REF!&lt;&gt;"",1,0))</f>
        <v>#REF!</v>
      </c>
      <c r="I164" s="213" t="e">
        <f>IF('Crisis Indicator Data'!#REF!="No Data",1,IF(#REF!&lt;&gt;"",1,0))</f>
        <v>#REF!</v>
      </c>
      <c r="J164" s="213" t="e">
        <f>IF('Crisis Indicator Data'!#REF!="No Data",1,IF(#REF!&lt;&gt;"",1,0))</f>
        <v>#REF!</v>
      </c>
      <c r="K164" s="213" t="e">
        <f>IF('Crisis Indicator Data'!#REF!="No Data",1,IF(#REF!&lt;&gt;"",1,0))</f>
        <v>#REF!</v>
      </c>
      <c r="L164" s="213" t="e">
        <f>IF('Crisis Indicator Data'!#REF!="No Data",1,IF(#REF!&lt;&gt;"",1,0))</f>
        <v>#REF!</v>
      </c>
      <c r="M164" s="213" t="e">
        <f>IF('Crisis Indicator Data'!#REF!="No Data",1,IF(#REF!&lt;&gt;"",1,0))</f>
        <v>#REF!</v>
      </c>
      <c r="N164" s="213" t="e">
        <f>IF('Crisis Indicator Data'!#REF!="No Data",1,IF(#REF!&lt;&gt;"",1,0))</f>
        <v>#REF!</v>
      </c>
      <c r="O164" s="213" t="e">
        <f>IF('Crisis Indicator Data'!#REF!="No Data",1,IF(#REF!&lt;&gt;"",1,0))</f>
        <v>#REF!</v>
      </c>
      <c r="P164" s="213" t="e">
        <f>IF('Crisis Indicator Data'!#REF!="No Data",1,IF(#REF!&lt;&gt;"",1,0))</f>
        <v>#REF!</v>
      </c>
      <c r="Q164" s="213" t="e">
        <f>IF('Crisis Indicator Data'!#REF!="No Data",1,IF(#REF!&lt;&gt;"",1,0))</f>
        <v>#REF!</v>
      </c>
      <c r="R164" s="213" t="e">
        <f>IF('Crisis Indicator Data'!#REF!="No Data",1,IF(#REF!&lt;&gt;"",1,0))</f>
        <v>#REF!</v>
      </c>
      <c r="S164" s="213" t="e">
        <f>IF('Crisis Indicator Data'!#REF!="No Data",1,IF(#REF!&lt;&gt;"",1,0))</f>
        <v>#REF!</v>
      </c>
      <c r="T164" s="213" t="e">
        <f>IF('Crisis Indicator Data'!#REF!="No Data",1,IF(#REF!&lt;&gt;"",1,0))</f>
        <v>#REF!</v>
      </c>
      <c r="U164" s="213" t="e">
        <f>IF('Crisis Indicator Data'!#REF!="No Data",1,IF(#REF!&lt;&gt;"",1,0))</f>
        <v>#REF!</v>
      </c>
      <c r="V164" s="213" t="e">
        <f>IF('Crisis Indicator Data'!#REF!="No Data",1,IF(#REF!&lt;&gt;"",1,0))</f>
        <v>#REF!</v>
      </c>
      <c r="W164" s="213" t="e">
        <f>IF('Crisis Indicator Data'!#REF!="No Data",1,IF(#REF!&lt;&gt;"",1,0))</f>
        <v>#REF!</v>
      </c>
      <c r="X164" s="213" t="e">
        <f>IF('Crisis Indicator Data'!#REF!="No Data",1,IF(#REF!&lt;&gt;"",1,0))</f>
        <v>#REF!</v>
      </c>
      <c r="Y164" s="213" t="e">
        <f>IF('Crisis Indicator Data'!#REF!="No Data",1,IF(#REF!&lt;&gt;"",1,0))</f>
        <v>#REF!</v>
      </c>
      <c r="Z164" s="213" t="e">
        <f>IF('Crisis Indicator Data'!#REF!="No Data",1,IF(#REF!&lt;&gt;"",1,0))</f>
        <v>#REF!</v>
      </c>
      <c r="AA164" s="213" t="e">
        <f>IF('Crisis Indicator Data'!#REF!="No Data",1,IF(#REF!&lt;&gt;"",1,0))</f>
        <v>#REF!</v>
      </c>
      <c r="AB164" s="213" t="e">
        <f>IF('Crisis Indicator Data'!#REF!="No Data",1,IF(#REF!&lt;&gt;"",1,0))</f>
        <v>#REF!</v>
      </c>
      <c r="AC164" s="213" t="e">
        <f>IF('Crisis Indicator Data'!#REF!="No Data",1,IF(#REF!&lt;&gt;"",1,0))</f>
        <v>#REF!</v>
      </c>
      <c r="AD164" s="213" t="e">
        <f>IF('Crisis Indicator Data'!#REF!="No Data",1,IF(#REF!&lt;&gt;"",1,0))</f>
        <v>#REF!</v>
      </c>
      <c r="AE164" s="213" t="e">
        <f>IF('Crisis Indicator Data'!#REF!="No Data",1,IF(#REF!&lt;&gt;"",1,0))</f>
        <v>#REF!</v>
      </c>
      <c r="AF164" s="213" t="e">
        <f>IF('Crisis Indicator Data'!#REF!="No Data",1,IF(#REF!&lt;&gt;"",1,0))</f>
        <v>#REF!</v>
      </c>
      <c r="AG164" s="213" t="e">
        <f>IF('Crisis Indicator Data'!#REF!="No Data",1,IF(#REF!&lt;&gt;"",1,0))</f>
        <v>#REF!</v>
      </c>
      <c r="AH164" s="213" t="e">
        <f>IF('Crisis Indicator Data'!#REF!="No Data",1,IF(#REF!&lt;&gt;"",1,0))</f>
        <v>#REF!</v>
      </c>
      <c r="AI164" s="213" t="e">
        <f>IF('Crisis Indicator Data'!#REF!="No Data",1,IF(#REF!&lt;&gt;"",1,0))</f>
        <v>#REF!</v>
      </c>
      <c r="AJ164" s="213" t="e">
        <f>IF('Crisis Indicator Data'!#REF!="No Data",1,IF(#REF!&lt;&gt;"",1,0))</f>
        <v>#REF!</v>
      </c>
      <c r="AK164" s="213" t="e">
        <f>IF('Crisis Indicator Data'!#REF!="No Data",1,IF(#REF!&lt;&gt;"",1,0))</f>
        <v>#REF!</v>
      </c>
      <c r="AL164" s="213" t="e">
        <f>IF('Crisis Indicator Data'!#REF!="No Data",1,IF(#REF!&lt;&gt;"",1,0))</f>
        <v>#REF!</v>
      </c>
      <c r="AM164" s="213" t="e">
        <f>IF('Crisis Indicator Data'!#REF!="No Data",1,IF(#REF!&lt;&gt;"",1,0))</f>
        <v>#REF!</v>
      </c>
      <c r="AN164" s="213" t="e">
        <f>IF('Crisis Indicator Data'!#REF!="No Data",1,IF(#REF!&lt;&gt;"",1,0))</f>
        <v>#REF!</v>
      </c>
      <c r="AO164" s="213" t="e">
        <f>IF('Crisis Indicator Data'!#REF!="No Data",1,IF(#REF!&lt;&gt;"",1,0))</f>
        <v>#REF!</v>
      </c>
      <c r="AP164" s="213" t="e">
        <f>IF('Crisis Indicator Data'!#REF!="No Data",1,IF(#REF!&lt;&gt;"",1,0))</f>
        <v>#REF!</v>
      </c>
      <c r="AQ164" s="213" t="e">
        <f>IF('Crisis Indicator Data'!#REF!="No Data",1,IF(#REF!&lt;&gt;"",1,0))</f>
        <v>#REF!</v>
      </c>
      <c r="AR164" s="213" t="e">
        <f>IF('Crisis Indicator Data'!#REF!="No Data",1,IF(#REF!&lt;&gt;"",1,0))</f>
        <v>#REF!</v>
      </c>
      <c r="AS164" s="213" t="e">
        <f>IF('Crisis Indicator Data'!#REF!="No Data",1,IF(#REF!&lt;&gt;"",1,0))</f>
        <v>#REF!</v>
      </c>
      <c r="AT164" s="213" t="e">
        <f>IF('Crisis Indicator Data'!#REF!="No Data",1,IF(#REF!&lt;&gt;"",1,0))</f>
        <v>#REF!</v>
      </c>
      <c r="AU164" s="213" t="e">
        <f>IF('Crisis Indicator Data'!#REF!="No Data",1,IF(#REF!&lt;&gt;"",1,0))</f>
        <v>#REF!</v>
      </c>
      <c r="AV164" s="213" t="e">
        <f>IF('Crisis Indicator Data'!#REF!="No Data",1,IF(#REF!&lt;&gt;"",1,0))</f>
        <v>#REF!</v>
      </c>
      <c r="AW164" s="213" t="e">
        <f>IF('Crisis Indicator Data'!#REF!="No Data",1,IF(#REF!&lt;&gt;"",1,0))</f>
        <v>#REF!</v>
      </c>
      <c r="AX164" s="213" t="e">
        <f>IF('Crisis Indicator Data'!#REF!="No Data",1,IF(#REF!&lt;&gt;"",1,0))</f>
        <v>#REF!</v>
      </c>
      <c r="AY164" s="213" t="e">
        <f>IF('Crisis Indicator Data'!#REF!="No Data",1,IF(#REF!&lt;&gt;"",1,0))</f>
        <v>#REF!</v>
      </c>
      <c r="AZ164" s="213" t="e">
        <f>IF('Crisis Indicator Data'!#REF!="No Data",1,IF(#REF!&lt;&gt;"",1,0))</f>
        <v>#REF!</v>
      </c>
      <c r="BA164" t="e">
        <f t="shared" si="10"/>
        <v>#REF!</v>
      </c>
      <c r="BB164" s="22" t="e">
        <f t="shared" si="11"/>
        <v>#REF!</v>
      </c>
    </row>
    <row r="165" spans="1:54" x14ac:dyDescent="0.35">
      <c r="A165" t="s">
        <v>8478</v>
      </c>
      <c r="B165" s="213" t="e">
        <f>IF('Crisis Indicator Data'!#REF!="No Data",1,IF(#REF!&lt;&gt;"",1,0))</f>
        <v>#REF!</v>
      </c>
      <c r="C165" s="213" t="e">
        <f>IF('Crisis Indicator Data'!#REF!="No Data",1,IF(#REF!&lt;&gt;"",1,0))</f>
        <v>#REF!</v>
      </c>
      <c r="D165" s="213" t="e">
        <f>IF('Crisis Indicator Data'!#REF!="No Data",1,IF(#REF!&lt;&gt;"",1,0))</f>
        <v>#REF!</v>
      </c>
      <c r="E165" s="213" t="e">
        <f>IF('Crisis Indicator Data'!#REF!="No Data",1,IF(#REF!&lt;&gt;"",1,0))</f>
        <v>#REF!</v>
      </c>
      <c r="F165" s="213" t="e">
        <f>IF('Crisis Indicator Data'!#REF!="No Data",1,IF(#REF!&lt;&gt;"",1,0))</f>
        <v>#REF!</v>
      </c>
      <c r="G165" s="213" t="e">
        <f>IF('Crisis Indicator Data'!#REF!="No Data",1,IF(#REF!&lt;&gt;"",1,0))</f>
        <v>#REF!</v>
      </c>
      <c r="H165" s="213" t="e">
        <f>IF('Crisis Indicator Data'!#REF!="No Data",1,IF(#REF!&lt;&gt;"",1,0))</f>
        <v>#REF!</v>
      </c>
      <c r="I165" s="213" t="e">
        <f>IF('Crisis Indicator Data'!#REF!="No Data",1,IF(#REF!&lt;&gt;"",1,0))</f>
        <v>#REF!</v>
      </c>
      <c r="J165" s="213" t="e">
        <f>IF('Crisis Indicator Data'!#REF!="No Data",1,IF(#REF!&lt;&gt;"",1,0))</f>
        <v>#REF!</v>
      </c>
      <c r="K165" s="213" t="e">
        <f>IF('Crisis Indicator Data'!#REF!="No Data",1,IF(#REF!&lt;&gt;"",1,0))</f>
        <v>#REF!</v>
      </c>
      <c r="L165" s="213" t="e">
        <f>IF('Crisis Indicator Data'!#REF!="No Data",1,IF(#REF!&lt;&gt;"",1,0))</f>
        <v>#REF!</v>
      </c>
      <c r="M165" s="213" t="e">
        <f>IF('Crisis Indicator Data'!#REF!="No Data",1,IF(#REF!&lt;&gt;"",1,0))</f>
        <v>#REF!</v>
      </c>
      <c r="N165" s="213" t="e">
        <f>IF('Crisis Indicator Data'!#REF!="No Data",1,IF(#REF!&lt;&gt;"",1,0))</f>
        <v>#REF!</v>
      </c>
      <c r="O165" s="213" t="e">
        <f>IF('Crisis Indicator Data'!#REF!="No Data",1,IF(#REF!&lt;&gt;"",1,0))</f>
        <v>#REF!</v>
      </c>
      <c r="P165" s="213" t="e">
        <f>IF('Crisis Indicator Data'!#REF!="No Data",1,IF(#REF!&lt;&gt;"",1,0))</f>
        <v>#REF!</v>
      </c>
      <c r="Q165" s="213" t="e">
        <f>IF('Crisis Indicator Data'!#REF!="No Data",1,IF(#REF!&lt;&gt;"",1,0))</f>
        <v>#REF!</v>
      </c>
      <c r="R165" s="213" t="e">
        <f>IF('Crisis Indicator Data'!#REF!="No Data",1,IF(#REF!&lt;&gt;"",1,0))</f>
        <v>#REF!</v>
      </c>
      <c r="S165" s="213" t="e">
        <f>IF('Crisis Indicator Data'!#REF!="No Data",1,IF(#REF!&lt;&gt;"",1,0))</f>
        <v>#REF!</v>
      </c>
      <c r="T165" s="213" t="e">
        <f>IF('Crisis Indicator Data'!#REF!="No Data",1,IF(#REF!&lt;&gt;"",1,0))</f>
        <v>#REF!</v>
      </c>
      <c r="U165" s="213" t="e">
        <f>IF('Crisis Indicator Data'!#REF!="No Data",1,IF(#REF!&lt;&gt;"",1,0))</f>
        <v>#REF!</v>
      </c>
      <c r="V165" s="213" t="e">
        <f>IF('Crisis Indicator Data'!#REF!="No Data",1,IF(#REF!&lt;&gt;"",1,0))</f>
        <v>#REF!</v>
      </c>
      <c r="W165" s="213" t="e">
        <f>IF('Crisis Indicator Data'!#REF!="No Data",1,IF(#REF!&lt;&gt;"",1,0))</f>
        <v>#REF!</v>
      </c>
      <c r="X165" s="213" t="e">
        <f>IF('Crisis Indicator Data'!#REF!="No Data",1,IF(#REF!&lt;&gt;"",1,0))</f>
        <v>#REF!</v>
      </c>
      <c r="Y165" s="213" t="e">
        <f>IF('Crisis Indicator Data'!#REF!="No Data",1,IF(#REF!&lt;&gt;"",1,0))</f>
        <v>#REF!</v>
      </c>
      <c r="Z165" s="213" t="e">
        <f>IF('Crisis Indicator Data'!#REF!="No Data",1,IF(#REF!&lt;&gt;"",1,0))</f>
        <v>#REF!</v>
      </c>
      <c r="AA165" s="213" t="e">
        <f>IF('Crisis Indicator Data'!#REF!="No Data",1,IF(#REF!&lt;&gt;"",1,0))</f>
        <v>#REF!</v>
      </c>
      <c r="AB165" s="213" t="e">
        <f>IF('Crisis Indicator Data'!#REF!="No Data",1,IF(#REF!&lt;&gt;"",1,0))</f>
        <v>#REF!</v>
      </c>
      <c r="AC165" s="213" t="e">
        <f>IF('Crisis Indicator Data'!#REF!="No Data",1,IF(#REF!&lt;&gt;"",1,0))</f>
        <v>#REF!</v>
      </c>
      <c r="AD165" s="213" t="e">
        <f>IF('Crisis Indicator Data'!#REF!="No Data",1,IF(#REF!&lt;&gt;"",1,0))</f>
        <v>#REF!</v>
      </c>
      <c r="AE165" s="213" t="e">
        <f>IF('Crisis Indicator Data'!#REF!="No Data",1,IF(#REF!&lt;&gt;"",1,0))</f>
        <v>#REF!</v>
      </c>
      <c r="AF165" s="213" t="e">
        <f>IF('Crisis Indicator Data'!#REF!="No Data",1,IF(#REF!&lt;&gt;"",1,0))</f>
        <v>#REF!</v>
      </c>
      <c r="AG165" s="213" t="e">
        <f>IF('Crisis Indicator Data'!#REF!="No Data",1,IF(#REF!&lt;&gt;"",1,0))</f>
        <v>#REF!</v>
      </c>
      <c r="AH165" s="213" t="e">
        <f>IF('Crisis Indicator Data'!#REF!="No Data",1,IF(#REF!&lt;&gt;"",1,0))</f>
        <v>#REF!</v>
      </c>
      <c r="AI165" s="213" t="e">
        <f>IF('Crisis Indicator Data'!#REF!="No Data",1,IF(#REF!&lt;&gt;"",1,0))</f>
        <v>#REF!</v>
      </c>
      <c r="AJ165" s="213" t="e">
        <f>IF('Crisis Indicator Data'!#REF!="No Data",1,IF(#REF!&lt;&gt;"",1,0))</f>
        <v>#REF!</v>
      </c>
      <c r="AK165" s="213" t="e">
        <f>IF('Crisis Indicator Data'!#REF!="No Data",1,IF(#REF!&lt;&gt;"",1,0))</f>
        <v>#REF!</v>
      </c>
      <c r="AL165" s="213" t="e">
        <f>IF('Crisis Indicator Data'!#REF!="No Data",1,IF(#REF!&lt;&gt;"",1,0))</f>
        <v>#REF!</v>
      </c>
      <c r="AM165" s="213" t="e">
        <f>IF('Crisis Indicator Data'!#REF!="No Data",1,IF(#REF!&lt;&gt;"",1,0))</f>
        <v>#REF!</v>
      </c>
      <c r="AN165" s="213" t="e">
        <f>IF('Crisis Indicator Data'!#REF!="No Data",1,IF(#REF!&lt;&gt;"",1,0))</f>
        <v>#REF!</v>
      </c>
      <c r="AO165" s="213" t="e">
        <f>IF('Crisis Indicator Data'!#REF!="No Data",1,IF(#REF!&lt;&gt;"",1,0))</f>
        <v>#REF!</v>
      </c>
      <c r="AP165" s="213" t="e">
        <f>IF('Crisis Indicator Data'!#REF!="No Data",1,IF(#REF!&lt;&gt;"",1,0))</f>
        <v>#REF!</v>
      </c>
      <c r="AQ165" s="213" t="e">
        <f>IF('Crisis Indicator Data'!#REF!="No Data",1,IF(#REF!&lt;&gt;"",1,0))</f>
        <v>#REF!</v>
      </c>
      <c r="AR165" s="213" t="e">
        <f>IF('Crisis Indicator Data'!#REF!="No Data",1,IF(#REF!&lt;&gt;"",1,0))</f>
        <v>#REF!</v>
      </c>
      <c r="AS165" s="213" t="e">
        <f>IF('Crisis Indicator Data'!#REF!="No Data",1,IF(#REF!&lt;&gt;"",1,0))</f>
        <v>#REF!</v>
      </c>
      <c r="AT165" s="213" t="e">
        <f>IF('Crisis Indicator Data'!#REF!="No Data",1,IF(#REF!&lt;&gt;"",1,0))</f>
        <v>#REF!</v>
      </c>
      <c r="AU165" s="213" t="e">
        <f>IF('Crisis Indicator Data'!#REF!="No Data",1,IF(#REF!&lt;&gt;"",1,0))</f>
        <v>#REF!</v>
      </c>
      <c r="AV165" s="213" t="e">
        <f>IF('Crisis Indicator Data'!#REF!="No Data",1,IF(#REF!&lt;&gt;"",1,0))</f>
        <v>#REF!</v>
      </c>
      <c r="AW165" s="213" t="e">
        <f>IF('Crisis Indicator Data'!#REF!="No Data",1,IF(#REF!&lt;&gt;"",1,0))</f>
        <v>#REF!</v>
      </c>
      <c r="AX165" s="213" t="e">
        <f>IF('Crisis Indicator Data'!#REF!="No Data",1,IF(#REF!&lt;&gt;"",1,0))</f>
        <v>#REF!</v>
      </c>
      <c r="AY165" s="213" t="e">
        <f>IF('Crisis Indicator Data'!#REF!="No Data",1,IF(#REF!&lt;&gt;"",1,0))</f>
        <v>#REF!</v>
      </c>
      <c r="AZ165" s="213" t="e">
        <f>IF('Crisis Indicator Data'!#REF!="No Data",1,IF(#REF!&lt;&gt;"",1,0))</f>
        <v>#REF!</v>
      </c>
      <c r="BA165" t="e">
        <f t="shared" si="10"/>
        <v>#REF!</v>
      </c>
      <c r="BB165" s="22" t="e">
        <f t="shared" si="11"/>
        <v>#REF!</v>
      </c>
    </row>
    <row r="166" spans="1:54" x14ac:dyDescent="0.35">
      <c r="A166" t="s">
        <v>8271</v>
      </c>
      <c r="B166" s="213" t="e">
        <f>IF('Crisis Indicator Data'!#REF!="No Data",1,IF(#REF!&lt;&gt;"",1,0))</f>
        <v>#REF!</v>
      </c>
      <c r="C166" s="213" t="e">
        <f>IF('Crisis Indicator Data'!#REF!="No Data",1,IF(#REF!&lt;&gt;"",1,0))</f>
        <v>#REF!</v>
      </c>
      <c r="D166" s="213" t="e">
        <f>IF('Crisis Indicator Data'!#REF!="No Data",1,IF(#REF!&lt;&gt;"",1,0))</f>
        <v>#REF!</v>
      </c>
      <c r="E166" s="213" t="e">
        <f>IF('Crisis Indicator Data'!#REF!="No Data",1,IF(#REF!&lt;&gt;"",1,0))</f>
        <v>#REF!</v>
      </c>
      <c r="F166" s="213" t="e">
        <f>IF('Crisis Indicator Data'!#REF!="No Data",1,IF(#REF!&lt;&gt;"",1,0))</f>
        <v>#REF!</v>
      </c>
      <c r="G166" s="213" t="e">
        <f>IF('Crisis Indicator Data'!#REF!="No Data",1,IF(#REF!&lt;&gt;"",1,0))</f>
        <v>#REF!</v>
      </c>
      <c r="H166" s="213" t="e">
        <f>IF('Crisis Indicator Data'!#REF!="No Data",1,IF(#REF!&lt;&gt;"",1,0))</f>
        <v>#REF!</v>
      </c>
      <c r="I166" s="213" t="e">
        <f>IF('Crisis Indicator Data'!#REF!="No Data",1,IF(#REF!&lt;&gt;"",1,0))</f>
        <v>#REF!</v>
      </c>
      <c r="J166" s="213" t="e">
        <f>IF('Crisis Indicator Data'!#REF!="No Data",1,IF(#REF!&lt;&gt;"",1,0))</f>
        <v>#REF!</v>
      </c>
      <c r="K166" s="213" t="e">
        <f>IF('Crisis Indicator Data'!#REF!="No Data",1,IF(#REF!&lt;&gt;"",1,0))</f>
        <v>#REF!</v>
      </c>
      <c r="L166" s="213" t="e">
        <f>IF('Crisis Indicator Data'!#REF!="No Data",1,IF(#REF!&lt;&gt;"",1,0))</f>
        <v>#REF!</v>
      </c>
      <c r="M166" s="213" t="e">
        <f>IF('Crisis Indicator Data'!#REF!="No Data",1,IF(#REF!&lt;&gt;"",1,0))</f>
        <v>#REF!</v>
      </c>
      <c r="N166" s="213" t="e">
        <f>IF('Crisis Indicator Data'!#REF!="No Data",1,IF(#REF!&lt;&gt;"",1,0))</f>
        <v>#REF!</v>
      </c>
      <c r="O166" s="213" t="e">
        <f>IF('Crisis Indicator Data'!#REF!="No Data",1,IF(#REF!&lt;&gt;"",1,0))</f>
        <v>#REF!</v>
      </c>
      <c r="P166" s="213" t="e">
        <f>IF('Crisis Indicator Data'!#REF!="No Data",1,IF(#REF!&lt;&gt;"",1,0))</f>
        <v>#REF!</v>
      </c>
      <c r="Q166" s="213" t="e">
        <f>IF('Crisis Indicator Data'!#REF!="No Data",1,IF(#REF!&lt;&gt;"",1,0))</f>
        <v>#REF!</v>
      </c>
      <c r="R166" s="213" t="e">
        <f>IF('Crisis Indicator Data'!#REF!="No Data",1,IF(#REF!&lt;&gt;"",1,0))</f>
        <v>#REF!</v>
      </c>
      <c r="S166" s="213" t="e">
        <f>IF('Crisis Indicator Data'!#REF!="No Data",1,IF(#REF!&lt;&gt;"",1,0))</f>
        <v>#REF!</v>
      </c>
      <c r="T166" s="213" t="e">
        <f>IF('Crisis Indicator Data'!#REF!="No Data",1,IF(#REF!&lt;&gt;"",1,0))</f>
        <v>#REF!</v>
      </c>
      <c r="U166" s="213" t="e">
        <f>IF('Crisis Indicator Data'!#REF!="No Data",1,IF(#REF!&lt;&gt;"",1,0))</f>
        <v>#REF!</v>
      </c>
      <c r="V166" s="213" t="e">
        <f>IF('Crisis Indicator Data'!#REF!="No Data",1,IF(#REF!&lt;&gt;"",1,0))</f>
        <v>#REF!</v>
      </c>
      <c r="W166" s="213" t="e">
        <f>IF('Crisis Indicator Data'!#REF!="No Data",1,IF(#REF!&lt;&gt;"",1,0))</f>
        <v>#REF!</v>
      </c>
      <c r="X166" s="213" t="e">
        <f>IF('Crisis Indicator Data'!#REF!="No Data",1,IF(#REF!&lt;&gt;"",1,0))</f>
        <v>#REF!</v>
      </c>
      <c r="Y166" s="213" t="e">
        <f>IF('Crisis Indicator Data'!#REF!="No Data",1,IF(#REF!&lt;&gt;"",1,0))</f>
        <v>#REF!</v>
      </c>
      <c r="Z166" s="213" t="e">
        <f>IF('Crisis Indicator Data'!#REF!="No Data",1,IF(#REF!&lt;&gt;"",1,0))</f>
        <v>#REF!</v>
      </c>
      <c r="AA166" s="213" t="e">
        <f>IF('Crisis Indicator Data'!#REF!="No Data",1,IF(#REF!&lt;&gt;"",1,0))</f>
        <v>#REF!</v>
      </c>
      <c r="AB166" s="213" t="e">
        <f>IF('Crisis Indicator Data'!#REF!="No Data",1,IF(#REF!&lt;&gt;"",1,0))</f>
        <v>#REF!</v>
      </c>
      <c r="AC166" s="213" t="e">
        <f>IF('Crisis Indicator Data'!#REF!="No Data",1,IF(#REF!&lt;&gt;"",1,0))</f>
        <v>#REF!</v>
      </c>
      <c r="AD166" s="213" t="e">
        <f>IF('Crisis Indicator Data'!#REF!="No Data",1,IF(#REF!&lt;&gt;"",1,0))</f>
        <v>#REF!</v>
      </c>
      <c r="AE166" s="213" t="e">
        <f>IF('Crisis Indicator Data'!#REF!="No Data",1,IF(#REF!&lt;&gt;"",1,0))</f>
        <v>#REF!</v>
      </c>
      <c r="AF166" s="213" t="e">
        <f>IF('Crisis Indicator Data'!#REF!="No Data",1,IF(#REF!&lt;&gt;"",1,0))</f>
        <v>#REF!</v>
      </c>
      <c r="AG166" s="213" t="e">
        <f>IF('Crisis Indicator Data'!#REF!="No Data",1,IF(#REF!&lt;&gt;"",1,0))</f>
        <v>#REF!</v>
      </c>
      <c r="AH166" s="213" t="e">
        <f>IF('Crisis Indicator Data'!#REF!="No Data",1,IF(#REF!&lt;&gt;"",1,0))</f>
        <v>#REF!</v>
      </c>
      <c r="AI166" s="213" t="e">
        <f>IF('Crisis Indicator Data'!#REF!="No Data",1,IF(#REF!&lt;&gt;"",1,0))</f>
        <v>#REF!</v>
      </c>
      <c r="AJ166" s="213" t="e">
        <f>IF('Crisis Indicator Data'!#REF!="No Data",1,IF(#REF!&lt;&gt;"",1,0))</f>
        <v>#REF!</v>
      </c>
      <c r="AK166" s="213" t="e">
        <f>IF('Crisis Indicator Data'!#REF!="No Data",1,IF(#REF!&lt;&gt;"",1,0))</f>
        <v>#REF!</v>
      </c>
      <c r="AL166" s="213" t="e">
        <f>IF('Crisis Indicator Data'!#REF!="No Data",1,IF(#REF!&lt;&gt;"",1,0))</f>
        <v>#REF!</v>
      </c>
      <c r="AM166" s="213" t="e">
        <f>IF('Crisis Indicator Data'!#REF!="No Data",1,IF(#REF!&lt;&gt;"",1,0))</f>
        <v>#REF!</v>
      </c>
      <c r="AN166" s="213" t="e">
        <f>IF('Crisis Indicator Data'!#REF!="No Data",1,IF(#REF!&lt;&gt;"",1,0))</f>
        <v>#REF!</v>
      </c>
      <c r="AO166" s="213" t="e">
        <f>IF('Crisis Indicator Data'!#REF!="No Data",1,IF(#REF!&lt;&gt;"",1,0))</f>
        <v>#REF!</v>
      </c>
      <c r="AP166" s="213" t="e">
        <f>IF('Crisis Indicator Data'!#REF!="No Data",1,IF(#REF!&lt;&gt;"",1,0))</f>
        <v>#REF!</v>
      </c>
      <c r="AQ166" s="213" t="e">
        <f>IF('Crisis Indicator Data'!#REF!="No Data",1,IF(#REF!&lt;&gt;"",1,0))</f>
        <v>#REF!</v>
      </c>
      <c r="AR166" s="213" t="e">
        <f>IF('Crisis Indicator Data'!#REF!="No Data",1,IF(#REF!&lt;&gt;"",1,0))</f>
        <v>#REF!</v>
      </c>
      <c r="AS166" s="213" t="e">
        <f>IF('Crisis Indicator Data'!#REF!="No Data",1,IF(#REF!&lt;&gt;"",1,0))</f>
        <v>#REF!</v>
      </c>
      <c r="AT166" s="213" t="e">
        <f>IF('Crisis Indicator Data'!#REF!="No Data",1,IF(#REF!&lt;&gt;"",1,0))</f>
        <v>#REF!</v>
      </c>
      <c r="AU166" s="213" t="e">
        <f>IF('Crisis Indicator Data'!#REF!="No Data",1,IF(#REF!&lt;&gt;"",1,0))</f>
        <v>#REF!</v>
      </c>
      <c r="AV166" s="213" t="e">
        <f>IF('Crisis Indicator Data'!#REF!="No Data",1,IF(#REF!&lt;&gt;"",1,0))</f>
        <v>#REF!</v>
      </c>
      <c r="AW166" s="213" t="e">
        <f>IF('Crisis Indicator Data'!#REF!="No Data",1,IF(#REF!&lt;&gt;"",1,0))</f>
        <v>#REF!</v>
      </c>
      <c r="AX166" s="213" t="e">
        <f>IF('Crisis Indicator Data'!#REF!="No Data",1,IF(#REF!&lt;&gt;"",1,0))</f>
        <v>#REF!</v>
      </c>
      <c r="AY166" s="213" t="e">
        <f>IF('Crisis Indicator Data'!#REF!="No Data",1,IF(#REF!&lt;&gt;"",1,0))</f>
        <v>#REF!</v>
      </c>
      <c r="AZ166" s="213" t="e">
        <f>IF('Crisis Indicator Data'!#REF!="No Data",1,IF(#REF!&lt;&gt;"",1,0))</f>
        <v>#REF!</v>
      </c>
      <c r="BA166" t="e">
        <f t="shared" si="10"/>
        <v>#REF!</v>
      </c>
      <c r="BB166" s="22" t="e">
        <f t="shared" si="11"/>
        <v>#REF!</v>
      </c>
    </row>
    <row r="167" spans="1:54" x14ac:dyDescent="0.35">
      <c r="A167" t="s">
        <v>8482</v>
      </c>
      <c r="B167" s="213" t="e">
        <f>IF('Crisis Indicator Data'!#REF!="No Data",1,IF(#REF!&lt;&gt;"",1,0))</f>
        <v>#REF!</v>
      </c>
      <c r="C167" s="213" t="e">
        <f>IF('Crisis Indicator Data'!#REF!="No Data",1,IF(#REF!&lt;&gt;"",1,0))</f>
        <v>#REF!</v>
      </c>
      <c r="D167" s="213" t="e">
        <f>IF('Crisis Indicator Data'!#REF!="No Data",1,IF(#REF!&lt;&gt;"",1,0))</f>
        <v>#REF!</v>
      </c>
      <c r="E167" s="213" t="e">
        <f>IF('Crisis Indicator Data'!#REF!="No Data",1,IF(#REF!&lt;&gt;"",1,0))</f>
        <v>#REF!</v>
      </c>
      <c r="F167" s="213" t="e">
        <f>IF('Crisis Indicator Data'!#REF!="No Data",1,IF(#REF!&lt;&gt;"",1,0))</f>
        <v>#REF!</v>
      </c>
      <c r="G167" s="213" t="e">
        <f>IF('Crisis Indicator Data'!#REF!="No Data",1,IF(#REF!&lt;&gt;"",1,0))</f>
        <v>#REF!</v>
      </c>
      <c r="H167" s="213" t="e">
        <f>IF('Crisis Indicator Data'!#REF!="No Data",1,IF(#REF!&lt;&gt;"",1,0))</f>
        <v>#REF!</v>
      </c>
      <c r="I167" s="213" t="e">
        <f>IF('Crisis Indicator Data'!#REF!="No Data",1,IF(#REF!&lt;&gt;"",1,0))</f>
        <v>#REF!</v>
      </c>
      <c r="J167" s="213" t="e">
        <f>IF('Crisis Indicator Data'!#REF!="No Data",1,IF(#REF!&lt;&gt;"",1,0))</f>
        <v>#REF!</v>
      </c>
      <c r="K167" s="213" t="e">
        <f>IF('Crisis Indicator Data'!#REF!="No Data",1,IF(#REF!&lt;&gt;"",1,0))</f>
        <v>#REF!</v>
      </c>
      <c r="L167" s="213" t="e">
        <f>IF('Crisis Indicator Data'!#REF!="No Data",1,IF(#REF!&lt;&gt;"",1,0))</f>
        <v>#REF!</v>
      </c>
      <c r="M167" s="213" t="e">
        <f>IF('Crisis Indicator Data'!#REF!="No Data",1,IF(#REF!&lt;&gt;"",1,0))</f>
        <v>#REF!</v>
      </c>
      <c r="N167" s="213" t="e">
        <f>IF('Crisis Indicator Data'!#REF!="No Data",1,IF(#REF!&lt;&gt;"",1,0))</f>
        <v>#REF!</v>
      </c>
      <c r="O167" s="213" t="e">
        <f>IF('Crisis Indicator Data'!#REF!="No Data",1,IF(#REF!&lt;&gt;"",1,0))</f>
        <v>#REF!</v>
      </c>
      <c r="P167" s="213" t="e">
        <f>IF('Crisis Indicator Data'!#REF!="No Data",1,IF(#REF!&lt;&gt;"",1,0))</f>
        <v>#REF!</v>
      </c>
      <c r="Q167" s="213" t="e">
        <f>IF('Crisis Indicator Data'!#REF!="No Data",1,IF(#REF!&lt;&gt;"",1,0))</f>
        <v>#REF!</v>
      </c>
      <c r="R167" s="213" t="e">
        <f>IF('Crisis Indicator Data'!#REF!="No Data",1,IF(#REF!&lt;&gt;"",1,0))</f>
        <v>#REF!</v>
      </c>
      <c r="S167" s="213" t="e">
        <f>IF('Crisis Indicator Data'!#REF!="No Data",1,IF(#REF!&lt;&gt;"",1,0))</f>
        <v>#REF!</v>
      </c>
      <c r="T167" s="213" t="e">
        <f>IF('Crisis Indicator Data'!#REF!="No Data",1,IF(#REF!&lt;&gt;"",1,0))</f>
        <v>#REF!</v>
      </c>
      <c r="U167" s="213" t="e">
        <f>IF('Crisis Indicator Data'!#REF!="No Data",1,IF(#REF!&lt;&gt;"",1,0))</f>
        <v>#REF!</v>
      </c>
      <c r="V167" s="213" t="e">
        <f>IF('Crisis Indicator Data'!#REF!="No Data",1,IF(#REF!&lt;&gt;"",1,0))</f>
        <v>#REF!</v>
      </c>
      <c r="W167" s="213" t="e">
        <f>IF('Crisis Indicator Data'!#REF!="No Data",1,IF(#REF!&lt;&gt;"",1,0))</f>
        <v>#REF!</v>
      </c>
      <c r="X167" s="213" t="e">
        <f>IF('Crisis Indicator Data'!#REF!="No Data",1,IF(#REF!&lt;&gt;"",1,0))</f>
        <v>#REF!</v>
      </c>
      <c r="Y167" s="213" t="e">
        <f>IF('Crisis Indicator Data'!#REF!="No Data",1,IF(#REF!&lt;&gt;"",1,0))</f>
        <v>#REF!</v>
      </c>
      <c r="Z167" s="213" t="e">
        <f>IF('Crisis Indicator Data'!#REF!="No Data",1,IF(#REF!&lt;&gt;"",1,0))</f>
        <v>#REF!</v>
      </c>
      <c r="AA167" s="213" t="e">
        <f>IF('Crisis Indicator Data'!#REF!="No Data",1,IF(#REF!&lt;&gt;"",1,0))</f>
        <v>#REF!</v>
      </c>
      <c r="AB167" s="213" t="e">
        <f>IF('Crisis Indicator Data'!#REF!="No Data",1,IF(#REF!&lt;&gt;"",1,0))</f>
        <v>#REF!</v>
      </c>
      <c r="AC167" s="213" t="e">
        <f>IF('Crisis Indicator Data'!#REF!="No Data",1,IF(#REF!&lt;&gt;"",1,0))</f>
        <v>#REF!</v>
      </c>
      <c r="AD167" s="213" t="e">
        <f>IF('Crisis Indicator Data'!#REF!="No Data",1,IF(#REF!&lt;&gt;"",1,0))</f>
        <v>#REF!</v>
      </c>
      <c r="AE167" s="213" t="e">
        <f>IF('Crisis Indicator Data'!#REF!="No Data",1,IF(#REF!&lt;&gt;"",1,0))</f>
        <v>#REF!</v>
      </c>
      <c r="AF167" s="213" t="e">
        <f>IF('Crisis Indicator Data'!#REF!="No Data",1,IF(#REF!&lt;&gt;"",1,0))</f>
        <v>#REF!</v>
      </c>
      <c r="AG167" s="213" t="e">
        <f>IF('Crisis Indicator Data'!#REF!="No Data",1,IF(#REF!&lt;&gt;"",1,0))</f>
        <v>#REF!</v>
      </c>
      <c r="AH167" s="213" t="e">
        <f>IF('Crisis Indicator Data'!#REF!="No Data",1,IF(#REF!&lt;&gt;"",1,0))</f>
        <v>#REF!</v>
      </c>
      <c r="AI167" s="213" t="e">
        <f>IF('Crisis Indicator Data'!#REF!="No Data",1,IF(#REF!&lt;&gt;"",1,0))</f>
        <v>#REF!</v>
      </c>
      <c r="AJ167" s="213" t="e">
        <f>IF('Crisis Indicator Data'!#REF!="No Data",1,IF(#REF!&lt;&gt;"",1,0))</f>
        <v>#REF!</v>
      </c>
      <c r="AK167" s="213" t="e">
        <f>IF('Crisis Indicator Data'!#REF!="No Data",1,IF(#REF!&lt;&gt;"",1,0))</f>
        <v>#REF!</v>
      </c>
      <c r="AL167" s="213" t="e">
        <f>IF('Crisis Indicator Data'!#REF!="No Data",1,IF(#REF!&lt;&gt;"",1,0))</f>
        <v>#REF!</v>
      </c>
      <c r="AM167" s="213" t="e">
        <f>IF('Crisis Indicator Data'!#REF!="No Data",1,IF(#REF!&lt;&gt;"",1,0))</f>
        <v>#REF!</v>
      </c>
      <c r="AN167" s="213" t="e">
        <f>IF('Crisis Indicator Data'!#REF!="No Data",1,IF(#REF!&lt;&gt;"",1,0))</f>
        <v>#REF!</v>
      </c>
      <c r="AO167" s="213" t="e">
        <f>IF('Crisis Indicator Data'!#REF!="No Data",1,IF(#REF!&lt;&gt;"",1,0))</f>
        <v>#REF!</v>
      </c>
      <c r="AP167" s="213" t="e">
        <f>IF('Crisis Indicator Data'!#REF!="No Data",1,IF(#REF!&lt;&gt;"",1,0))</f>
        <v>#REF!</v>
      </c>
      <c r="AQ167" s="213" t="e">
        <f>IF('Crisis Indicator Data'!#REF!="No Data",1,IF(#REF!&lt;&gt;"",1,0))</f>
        <v>#REF!</v>
      </c>
      <c r="AR167" s="213" t="e">
        <f>IF('Crisis Indicator Data'!#REF!="No Data",1,IF(#REF!&lt;&gt;"",1,0))</f>
        <v>#REF!</v>
      </c>
      <c r="AS167" s="213" t="e">
        <f>IF('Crisis Indicator Data'!#REF!="No Data",1,IF(#REF!&lt;&gt;"",1,0))</f>
        <v>#REF!</v>
      </c>
      <c r="AT167" s="213" t="e">
        <f>IF('Crisis Indicator Data'!#REF!="No Data",1,IF(#REF!&lt;&gt;"",1,0))</f>
        <v>#REF!</v>
      </c>
      <c r="AU167" s="213" t="e">
        <f>IF('Crisis Indicator Data'!#REF!="No Data",1,IF(#REF!&lt;&gt;"",1,0))</f>
        <v>#REF!</v>
      </c>
      <c r="AV167" s="213" t="e">
        <f>IF('Crisis Indicator Data'!#REF!="No Data",1,IF(#REF!&lt;&gt;"",1,0))</f>
        <v>#REF!</v>
      </c>
      <c r="AW167" s="213" t="e">
        <f>IF('Crisis Indicator Data'!#REF!="No Data",1,IF(#REF!&lt;&gt;"",1,0))</f>
        <v>#REF!</v>
      </c>
      <c r="AX167" s="213" t="e">
        <f>IF('Crisis Indicator Data'!#REF!="No Data",1,IF(#REF!&lt;&gt;"",1,0))</f>
        <v>#REF!</v>
      </c>
      <c r="AY167" s="213" t="e">
        <f>IF('Crisis Indicator Data'!#REF!="No Data",1,IF(#REF!&lt;&gt;"",1,0))</f>
        <v>#REF!</v>
      </c>
      <c r="AZ167" s="213" t="e">
        <f>IF('Crisis Indicator Data'!#REF!="No Data",1,IF(#REF!&lt;&gt;"",1,0))</f>
        <v>#REF!</v>
      </c>
      <c r="BA167" t="e">
        <f t="shared" si="10"/>
        <v>#REF!</v>
      </c>
      <c r="BB167" s="22" t="e">
        <f t="shared" si="11"/>
        <v>#REF!</v>
      </c>
    </row>
    <row r="168" spans="1:54" x14ac:dyDescent="0.35">
      <c r="A168" t="s">
        <v>8488</v>
      </c>
      <c r="B168" s="213" t="e">
        <f>IF('Crisis Indicator Data'!#REF!="No Data",1,IF(#REF!&lt;&gt;"",1,0))</f>
        <v>#REF!</v>
      </c>
      <c r="C168" s="213" t="e">
        <f>IF('Crisis Indicator Data'!#REF!="No Data",1,IF(#REF!&lt;&gt;"",1,0))</f>
        <v>#REF!</v>
      </c>
      <c r="D168" s="213" t="e">
        <f>IF('Crisis Indicator Data'!#REF!="No Data",1,IF(#REF!&lt;&gt;"",1,0))</f>
        <v>#REF!</v>
      </c>
      <c r="E168" s="213" t="e">
        <f>IF('Crisis Indicator Data'!#REF!="No Data",1,IF(#REF!&lt;&gt;"",1,0))</f>
        <v>#REF!</v>
      </c>
      <c r="F168" s="213" t="e">
        <f>IF('Crisis Indicator Data'!#REF!="No Data",1,IF(#REF!&lt;&gt;"",1,0))</f>
        <v>#REF!</v>
      </c>
      <c r="G168" s="213" t="e">
        <f>IF('Crisis Indicator Data'!#REF!="No Data",1,IF(#REF!&lt;&gt;"",1,0))</f>
        <v>#REF!</v>
      </c>
      <c r="H168" s="213" t="e">
        <f>IF('Crisis Indicator Data'!#REF!="No Data",1,IF(#REF!&lt;&gt;"",1,0))</f>
        <v>#REF!</v>
      </c>
      <c r="I168" s="213" t="e">
        <f>IF('Crisis Indicator Data'!#REF!="No Data",1,IF(#REF!&lt;&gt;"",1,0))</f>
        <v>#REF!</v>
      </c>
      <c r="J168" s="213" t="e">
        <f>IF('Crisis Indicator Data'!#REF!="No Data",1,IF(#REF!&lt;&gt;"",1,0))</f>
        <v>#REF!</v>
      </c>
      <c r="K168" s="213" t="e">
        <f>IF('Crisis Indicator Data'!#REF!="No Data",1,IF(#REF!&lt;&gt;"",1,0))</f>
        <v>#REF!</v>
      </c>
      <c r="L168" s="213" t="e">
        <f>IF('Crisis Indicator Data'!#REF!="No Data",1,IF(#REF!&lt;&gt;"",1,0))</f>
        <v>#REF!</v>
      </c>
      <c r="M168" s="213" t="e">
        <f>IF('Crisis Indicator Data'!#REF!="No Data",1,IF(#REF!&lt;&gt;"",1,0))</f>
        <v>#REF!</v>
      </c>
      <c r="N168" s="213" t="e">
        <f>IF('Crisis Indicator Data'!#REF!="No Data",1,IF(#REF!&lt;&gt;"",1,0))</f>
        <v>#REF!</v>
      </c>
      <c r="O168" s="213" t="e">
        <f>IF('Crisis Indicator Data'!#REF!="No Data",1,IF(#REF!&lt;&gt;"",1,0))</f>
        <v>#REF!</v>
      </c>
      <c r="P168" s="213" t="e">
        <f>IF('Crisis Indicator Data'!#REF!="No Data",1,IF(#REF!&lt;&gt;"",1,0))</f>
        <v>#REF!</v>
      </c>
      <c r="Q168" s="213" t="e">
        <f>IF('Crisis Indicator Data'!#REF!="No Data",1,IF(#REF!&lt;&gt;"",1,0))</f>
        <v>#REF!</v>
      </c>
      <c r="R168" s="213" t="e">
        <f>IF('Crisis Indicator Data'!#REF!="No Data",1,IF(#REF!&lt;&gt;"",1,0))</f>
        <v>#REF!</v>
      </c>
      <c r="S168" s="213" t="e">
        <f>IF('Crisis Indicator Data'!#REF!="No Data",1,IF(#REF!&lt;&gt;"",1,0))</f>
        <v>#REF!</v>
      </c>
      <c r="T168" s="213" t="e">
        <f>IF('Crisis Indicator Data'!#REF!="No Data",1,IF(#REF!&lt;&gt;"",1,0))</f>
        <v>#REF!</v>
      </c>
      <c r="U168" s="213" t="e">
        <f>IF('Crisis Indicator Data'!#REF!="No Data",1,IF(#REF!&lt;&gt;"",1,0))</f>
        <v>#REF!</v>
      </c>
      <c r="V168" s="213" t="e">
        <f>IF('Crisis Indicator Data'!#REF!="No Data",1,IF(#REF!&lt;&gt;"",1,0))</f>
        <v>#REF!</v>
      </c>
      <c r="W168" s="213" t="e">
        <f>IF('Crisis Indicator Data'!#REF!="No Data",1,IF(#REF!&lt;&gt;"",1,0))</f>
        <v>#REF!</v>
      </c>
      <c r="X168" s="213" t="e">
        <f>IF('Crisis Indicator Data'!#REF!="No Data",1,IF(#REF!&lt;&gt;"",1,0))</f>
        <v>#REF!</v>
      </c>
      <c r="Y168" s="213" t="e">
        <f>IF('Crisis Indicator Data'!#REF!="No Data",1,IF(#REF!&lt;&gt;"",1,0))</f>
        <v>#REF!</v>
      </c>
      <c r="Z168" s="213" t="e">
        <f>IF('Crisis Indicator Data'!#REF!="No Data",1,IF(#REF!&lt;&gt;"",1,0))</f>
        <v>#REF!</v>
      </c>
      <c r="AA168" s="213" t="e">
        <f>IF('Crisis Indicator Data'!#REF!="No Data",1,IF(#REF!&lt;&gt;"",1,0))</f>
        <v>#REF!</v>
      </c>
      <c r="AB168" s="213" t="e">
        <f>IF('Crisis Indicator Data'!#REF!="No Data",1,IF(#REF!&lt;&gt;"",1,0))</f>
        <v>#REF!</v>
      </c>
      <c r="AC168" s="213" t="e">
        <f>IF('Crisis Indicator Data'!#REF!="No Data",1,IF(#REF!&lt;&gt;"",1,0))</f>
        <v>#REF!</v>
      </c>
      <c r="AD168" s="213" t="e">
        <f>IF('Crisis Indicator Data'!#REF!="No Data",1,IF(#REF!&lt;&gt;"",1,0))</f>
        <v>#REF!</v>
      </c>
      <c r="AE168" s="213" t="e">
        <f>IF('Crisis Indicator Data'!#REF!="No Data",1,IF(#REF!&lt;&gt;"",1,0))</f>
        <v>#REF!</v>
      </c>
      <c r="AF168" s="213" t="e">
        <f>IF('Crisis Indicator Data'!#REF!="No Data",1,IF(#REF!&lt;&gt;"",1,0))</f>
        <v>#REF!</v>
      </c>
      <c r="AG168" s="213" t="e">
        <f>IF('Crisis Indicator Data'!#REF!="No Data",1,IF(#REF!&lt;&gt;"",1,0))</f>
        <v>#REF!</v>
      </c>
      <c r="AH168" s="213" t="e">
        <f>IF('Crisis Indicator Data'!#REF!="No Data",1,IF(#REF!&lt;&gt;"",1,0))</f>
        <v>#REF!</v>
      </c>
      <c r="AI168" s="213" t="e">
        <f>IF('Crisis Indicator Data'!#REF!="No Data",1,IF(#REF!&lt;&gt;"",1,0))</f>
        <v>#REF!</v>
      </c>
      <c r="AJ168" s="213" t="e">
        <f>IF('Crisis Indicator Data'!#REF!="No Data",1,IF(#REF!&lt;&gt;"",1,0))</f>
        <v>#REF!</v>
      </c>
      <c r="AK168" s="213" t="e">
        <f>IF('Crisis Indicator Data'!#REF!="No Data",1,IF(#REF!&lt;&gt;"",1,0))</f>
        <v>#REF!</v>
      </c>
      <c r="AL168" s="213" t="e">
        <f>IF('Crisis Indicator Data'!#REF!="No Data",1,IF(#REF!&lt;&gt;"",1,0))</f>
        <v>#REF!</v>
      </c>
      <c r="AM168" s="213" t="e">
        <f>IF('Crisis Indicator Data'!#REF!="No Data",1,IF(#REF!&lt;&gt;"",1,0))</f>
        <v>#REF!</v>
      </c>
      <c r="AN168" s="213" t="e">
        <f>IF('Crisis Indicator Data'!#REF!="No Data",1,IF(#REF!&lt;&gt;"",1,0))</f>
        <v>#REF!</v>
      </c>
      <c r="AO168" s="213" t="e">
        <f>IF('Crisis Indicator Data'!#REF!="No Data",1,IF(#REF!&lt;&gt;"",1,0))</f>
        <v>#REF!</v>
      </c>
      <c r="AP168" s="213" t="e">
        <f>IF('Crisis Indicator Data'!#REF!="No Data",1,IF(#REF!&lt;&gt;"",1,0))</f>
        <v>#REF!</v>
      </c>
      <c r="AQ168" s="213" t="e">
        <f>IF('Crisis Indicator Data'!#REF!="No Data",1,IF(#REF!&lt;&gt;"",1,0))</f>
        <v>#REF!</v>
      </c>
      <c r="AR168" s="213" t="e">
        <f>IF('Crisis Indicator Data'!#REF!="No Data",1,IF(#REF!&lt;&gt;"",1,0))</f>
        <v>#REF!</v>
      </c>
      <c r="AS168" s="213" t="e">
        <f>IF('Crisis Indicator Data'!#REF!="No Data",1,IF(#REF!&lt;&gt;"",1,0))</f>
        <v>#REF!</v>
      </c>
      <c r="AT168" s="213" t="e">
        <f>IF('Crisis Indicator Data'!#REF!="No Data",1,IF(#REF!&lt;&gt;"",1,0))</f>
        <v>#REF!</v>
      </c>
      <c r="AU168" s="213" t="e">
        <f>IF('Crisis Indicator Data'!#REF!="No Data",1,IF(#REF!&lt;&gt;"",1,0))</f>
        <v>#REF!</v>
      </c>
      <c r="AV168" s="213" t="e">
        <f>IF('Crisis Indicator Data'!#REF!="No Data",1,IF(#REF!&lt;&gt;"",1,0))</f>
        <v>#REF!</v>
      </c>
      <c r="AW168" s="213" t="e">
        <f>IF('Crisis Indicator Data'!#REF!="No Data",1,IF(#REF!&lt;&gt;"",1,0))</f>
        <v>#REF!</v>
      </c>
      <c r="AX168" s="213" t="e">
        <f>IF('Crisis Indicator Data'!#REF!="No Data",1,IF(#REF!&lt;&gt;"",1,0))</f>
        <v>#REF!</v>
      </c>
      <c r="AY168" s="213" t="e">
        <f>IF('Crisis Indicator Data'!#REF!="No Data",1,IF(#REF!&lt;&gt;"",1,0))</f>
        <v>#REF!</v>
      </c>
      <c r="AZ168" s="213" t="e">
        <f>IF('Crisis Indicator Data'!#REF!="No Data",1,IF(#REF!&lt;&gt;"",1,0))</f>
        <v>#REF!</v>
      </c>
      <c r="BA168" t="e">
        <f t="shared" si="10"/>
        <v>#REF!</v>
      </c>
      <c r="BB168" s="22" t="e">
        <f t="shared" si="11"/>
        <v>#REF!</v>
      </c>
    </row>
    <row r="169" spans="1:54" x14ac:dyDescent="0.35">
      <c r="A169" t="s">
        <v>8499</v>
      </c>
      <c r="B169" s="213" t="e">
        <f>IF('Crisis Indicator Data'!#REF!="No Data",1,IF(#REF!&lt;&gt;"",1,0))</f>
        <v>#REF!</v>
      </c>
      <c r="C169" s="213" t="e">
        <f>IF('Crisis Indicator Data'!#REF!="No Data",1,IF(#REF!&lt;&gt;"",1,0))</f>
        <v>#REF!</v>
      </c>
      <c r="D169" s="213" t="e">
        <f>IF('Crisis Indicator Data'!#REF!="No Data",1,IF(#REF!&lt;&gt;"",1,0))</f>
        <v>#REF!</v>
      </c>
      <c r="E169" s="213" t="e">
        <f>IF('Crisis Indicator Data'!#REF!="No Data",1,IF(#REF!&lt;&gt;"",1,0))</f>
        <v>#REF!</v>
      </c>
      <c r="F169" s="213" t="e">
        <f>IF('Crisis Indicator Data'!#REF!="No Data",1,IF(#REF!&lt;&gt;"",1,0))</f>
        <v>#REF!</v>
      </c>
      <c r="G169" s="213" t="e">
        <f>IF('Crisis Indicator Data'!#REF!="No Data",1,IF(#REF!&lt;&gt;"",1,0))</f>
        <v>#REF!</v>
      </c>
      <c r="H169" s="213" t="e">
        <f>IF('Crisis Indicator Data'!#REF!="No Data",1,IF(#REF!&lt;&gt;"",1,0))</f>
        <v>#REF!</v>
      </c>
      <c r="I169" s="213" t="e">
        <f>IF('Crisis Indicator Data'!#REF!="No Data",1,IF(#REF!&lt;&gt;"",1,0))</f>
        <v>#REF!</v>
      </c>
      <c r="J169" s="213" t="e">
        <f>IF('Crisis Indicator Data'!#REF!="No Data",1,IF(#REF!&lt;&gt;"",1,0))</f>
        <v>#REF!</v>
      </c>
      <c r="K169" s="213" t="e">
        <f>IF('Crisis Indicator Data'!#REF!="No Data",1,IF(#REF!&lt;&gt;"",1,0))</f>
        <v>#REF!</v>
      </c>
      <c r="L169" s="213" t="e">
        <f>IF('Crisis Indicator Data'!#REF!="No Data",1,IF(#REF!&lt;&gt;"",1,0))</f>
        <v>#REF!</v>
      </c>
      <c r="M169" s="213" t="e">
        <f>IF('Crisis Indicator Data'!#REF!="No Data",1,IF(#REF!&lt;&gt;"",1,0))</f>
        <v>#REF!</v>
      </c>
      <c r="N169" s="213" t="e">
        <f>IF('Crisis Indicator Data'!#REF!="No Data",1,IF(#REF!&lt;&gt;"",1,0))</f>
        <v>#REF!</v>
      </c>
      <c r="O169" s="213" t="e">
        <f>IF('Crisis Indicator Data'!#REF!="No Data",1,IF(#REF!&lt;&gt;"",1,0))</f>
        <v>#REF!</v>
      </c>
      <c r="P169" s="213" t="e">
        <f>IF('Crisis Indicator Data'!#REF!="No Data",1,IF(#REF!&lt;&gt;"",1,0))</f>
        <v>#REF!</v>
      </c>
      <c r="Q169" s="213" t="e">
        <f>IF('Crisis Indicator Data'!#REF!="No Data",1,IF(#REF!&lt;&gt;"",1,0))</f>
        <v>#REF!</v>
      </c>
      <c r="R169" s="213" t="e">
        <f>IF('Crisis Indicator Data'!#REF!="No Data",1,IF(#REF!&lt;&gt;"",1,0))</f>
        <v>#REF!</v>
      </c>
      <c r="S169" s="213" t="e">
        <f>IF('Crisis Indicator Data'!#REF!="No Data",1,IF(#REF!&lt;&gt;"",1,0))</f>
        <v>#REF!</v>
      </c>
      <c r="T169" s="213" t="e">
        <f>IF('Crisis Indicator Data'!#REF!="No Data",1,IF(#REF!&lt;&gt;"",1,0))</f>
        <v>#REF!</v>
      </c>
      <c r="U169" s="213" t="e">
        <f>IF('Crisis Indicator Data'!#REF!="No Data",1,IF(#REF!&lt;&gt;"",1,0))</f>
        <v>#REF!</v>
      </c>
      <c r="V169" s="213" t="e">
        <f>IF('Crisis Indicator Data'!#REF!="No Data",1,IF(#REF!&lt;&gt;"",1,0))</f>
        <v>#REF!</v>
      </c>
      <c r="W169" s="213" t="e">
        <f>IF('Crisis Indicator Data'!#REF!="No Data",1,IF(#REF!&lt;&gt;"",1,0))</f>
        <v>#REF!</v>
      </c>
      <c r="X169" s="213" t="e">
        <f>IF('Crisis Indicator Data'!#REF!="No Data",1,IF(#REF!&lt;&gt;"",1,0))</f>
        <v>#REF!</v>
      </c>
      <c r="Y169" s="213" t="e">
        <f>IF('Crisis Indicator Data'!#REF!="No Data",1,IF(#REF!&lt;&gt;"",1,0))</f>
        <v>#REF!</v>
      </c>
      <c r="Z169" s="213" t="e">
        <f>IF('Crisis Indicator Data'!#REF!="No Data",1,IF(#REF!&lt;&gt;"",1,0))</f>
        <v>#REF!</v>
      </c>
      <c r="AA169" s="213" t="e">
        <f>IF('Crisis Indicator Data'!#REF!="No Data",1,IF(#REF!&lt;&gt;"",1,0))</f>
        <v>#REF!</v>
      </c>
      <c r="AB169" s="213" t="e">
        <f>IF('Crisis Indicator Data'!#REF!="No Data",1,IF(#REF!&lt;&gt;"",1,0))</f>
        <v>#REF!</v>
      </c>
      <c r="AC169" s="213" t="e">
        <f>IF('Crisis Indicator Data'!#REF!="No Data",1,IF(#REF!&lt;&gt;"",1,0))</f>
        <v>#REF!</v>
      </c>
      <c r="AD169" s="213" t="e">
        <f>IF('Crisis Indicator Data'!#REF!="No Data",1,IF(#REF!&lt;&gt;"",1,0))</f>
        <v>#REF!</v>
      </c>
      <c r="AE169" s="213" t="e">
        <f>IF('Crisis Indicator Data'!#REF!="No Data",1,IF(#REF!&lt;&gt;"",1,0))</f>
        <v>#REF!</v>
      </c>
      <c r="AF169" s="213" t="e">
        <f>IF('Crisis Indicator Data'!#REF!="No Data",1,IF(#REF!&lt;&gt;"",1,0))</f>
        <v>#REF!</v>
      </c>
      <c r="AG169" s="213" t="e">
        <f>IF('Crisis Indicator Data'!#REF!="No Data",1,IF(#REF!&lt;&gt;"",1,0))</f>
        <v>#REF!</v>
      </c>
      <c r="AH169" s="213" t="e">
        <f>IF('Crisis Indicator Data'!#REF!="No Data",1,IF(#REF!&lt;&gt;"",1,0))</f>
        <v>#REF!</v>
      </c>
      <c r="AI169" s="213" t="e">
        <f>IF('Crisis Indicator Data'!#REF!="No Data",1,IF(#REF!&lt;&gt;"",1,0))</f>
        <v>#REF!</v>
      </c>
      <c r="AJ169" s="213" t="e">
        <f>IF('Crisis Indicator Data'!#REF!="No Data",1,IF(#REF!&lt;&gt;"",1,0))</f>
        <v>#REF!</v>
      </c>
      <c r="AK169" s="213" t="e">
        <f>IF('Crisis Indicator Data'!#REF!="No Data",1,IF(#REF!&lt;&gt;"",1,0))</f>
        <v>#REF!</v>
      </c>
      <c r="AL169" s="213" t="e">
        <f>IF('Crisis Indicator Data'!#REF!="No Data",1,IF(#REF!&lt;&gt;"",1,0))</f>
        <v>#REF!</v>
      </c>
      <c r="AM169" s="213" t="e">
        <f>IF('Crisis Indicator Data'!#REF!="No Data",1,IF(#REF!&lt;&gt;"",1,0))</f>
        <v>#REF!</v>
      </c>
      <c r="AN169" s="213" t="e">
        <f>IF('Crisis Indicator Data'!#REF!="No Data",1,IF(#REF!&lt;&gt;"",1,0))</f>
        <v>#REF!</v>
      </c>
      <c r="AO169" s="213" t="e">
        <f>IF('Crisis Indicator Data'!#REF!="No Data",1,IF(#REF!&lt;&gt;"",1,0))</f>
        <v>#REF!</v>
      </c>
      <c r="AP169" s="213" t="e">
        <f>IF('Crisis Indicator Data'!#REF!="No Data",1,IF(#REF!&lt;&gt;"",1,0))</f>
        <v>#REF!</v>
      </c>
      <c r="AQ169" s="213" t="e">
        <f>IF('Crisis Indicator Data'!#REF!="No Data",1,IF(#REF!&lt;&gt;"",1,0))</f>
        <v>#REF!</v>
      </c>
      <c r="AR169" s="213" t="e">
        <f>IF('Crisis Indicator Data'!#REF!="No Data",1,IF(#REF!&lt;&gt;"",1,0))</f>
        <v>#REF!</v>
      </c>
      <c r="AS169" s="213" t="e">
        <f>IF('Crisis Indicator Data'!#REF!="No Data",1,IF(#REF!&lt;&gt;"",1,0))</f>
        <v>#REF!</v>
      </c>
      <c r="AT169" s="213" t="e">
        <f>IF('Crisis Indicator Data'!#REF!="No Data",1,IF(#REF!&lt;&gt;"",1,0))</f>
        <v>#REF!</v>
      </c>
      <c r="AU169" s="213" t="e">
        <f>IF('Crisis Indicator Data'!#REF!="No Data",1,IF(#REF!&lt;&gt;"",1,0))</f>
        <v>#REF!</v>
      </c>
      <c r="AV169" s="213" t="e">
        <f>IF('Crisis Indicator Data'!#REF!="No Data",1,IF(#REF!&lt;&gt;"",1,0))</f>
        <v>#REF!</v>
      </c>
      <c r="AW169" s="213" t="e">
        <f>IF('Crisis Indicator Data'!#REF!="No Data",1,IF(#REF!&lt;&gt;"",1,0))</f>
        <v>#REF!</v>
      </c>
      <c r="AX169" s="213" t="e">
        <f>IF('Crisis Indicator Data'!#REF!="No Data",1,IF(#REF!&lt;&gt;"",1,0))</f>
        <v>#REF!</v>
      </c>
      <c r="AY169" s="213" t="e">
        <f>IF('Crisis Indicator Data'!#REF!="No Data",1,IF(#REF!&lt;&gt;"",1,0))</f>
        <v>#REF!</v>
      </c>
      <c r="AZ169" s="213" t="e">
        <f>IF('Crisis Indicator Data'!#REF!="No Data",1,IF(#REF!&lt;&gt;"",1,0))</f>
        <v>#REF!</v>
      </c>
      <c r="BA169" t="e">
        <f t="shared" si="10"/>
        <v>#REF!</v>
      </c>
      <c r="BB169" s="22" t="e">
        <f t="shared" si="11"/>
        <v>#REF!</v>
      </c>
    </row>
    <row r="170" spans="1:54" x14ac:dyDescent="0.35">
      <c r="A170" t="s">
        <v>8486</v>
      </c>
      <c r="B170" s="213" t="e">
        <f>IF('Crisis Indicator Data'!#REF!="No Data",1,IF(#REF!&lt;&gt;"",1,0))</f>
        <v>#REF!</v>
      </c>
      <c r="C170" s="213" t="e">
        <f>IF('Crisis Indicator Data'!#REF!="No Data",1,IF(#REF!&lt;&gt;"",1,0))</f>
        <v>#REF!</v>
      </c>
      <c r="D170" s="213" t="e">
        <f>IF('Crisis Indicator Data'!#REF!="No Data",1,IF(#REF!&lt;&gt;"",1,0))</f>
        <v>#REF!</v>
      </c>
      <c r="E170" s="213" t="e">
        <f>IF('Crisis Indicator Data'!#REF!="No Data",1,IF(#REF!&lt;&gt;"",1,0))</f>
        <v>#REF!</v>
      </c>
      <c r="F170" s="213" t="e">
        <f>IF('Crisis Indicator Data'!#REF!="No Data",1,IF(#REF!&lt;&gt;"",1,0))</f>
        <v>#REF!</v>
      </c>
      <c r="G170" s="213" t="e">
        <f>IF('Crisis Indicator Data'!#REF!="No Data",1,IF(#REF!&lt;&gt;"",1,0))</f>
        <v>#REF!</v>
      </c>
      <c r="H170" s="213" t="e">
        <f>IF('Crisis Indicator Data'!#REF!="No Data",1,IF(#REF!&lt;&gt;"",1,0))</f>
        <v>#REF!</v>
      </c>
      <c r="I170" s="213" t="e">
        <f>IF('Crisis Indicator Data'!#REF!="No Data",1,IF(#REF!&lt;&gt;"",1,0))</f>
        <v>#REF!</v>
      </c>
      <c r="J170" s="213" t="e">
        <f>IF('Crisis Indicator Data'!#REF!="No Data",1,IF(#REF!&lt;&gt;"",1,0))</f>
        <v>#REF!</v>
      </c>
      <c r="K170" s="213" t="e">
        <f>IF('Crisis Indicator Data'!#REF!="No Data",1,IF(#REF!&lt;&gt;"",1,0))</f>
        <v>#REF!</v>
      </c>
      <c r="L170" s="213" t="e">
        <f>IF('Crisis Indicator Data'!#REF!="No Data",1,IF(#REF!&lt;&gt;"",1,0))</f>
        <v>#REF!</v>
      </c>
      <c r="M170" s="213" t="e">
        <f>IF('Crisis Indicator Data'!#REF!="No Data",1,IF(#REF!&lt;&gt;"",1,0))</f>
        <v>#REF!</v>
      </c>
      <c r="N170" s="213" t="e">
        <f>IF('Crisis Indicator Data'!#REF!="No Data",1,IF(#REF!&lt;&gt;"",1,0))</f>
        <v>#REF!</v>
      </c>
      <c r="O170" s="213" t="e">
        <f>IF('Crisis Indicator Data'!#REF!="No Data",1,IF(#REF!&lt;&gt;"",1,0))</f>
        <v>#REF!</v>
      </c>
      <c r="P170" s="213" t="e">
        <f>IF('Crisis Indicator Data'!#REF!="No Data",1,IF(#REF!&lt;&gt;"",1,0))</f>
        <v>#REF!</v>
      </c>
      <c r="Q170" s="213" t="e">
        <f>IF('Crisis Indicator Data'!#REF!="No Data",1,IF(#REF!&lt;&gt;"",1,0))</f>
        <v>#REF!</v>
      </c>
      <c r="R170" s="213" t="e">
        <f>IF('Crisis Indicator Data'!#REF!="No Data",1,IF(#REF!&lt;&gt;"",1,0))</f>
        <v>#REF!</v>
      </c>
      <c r="S170" s="213" t="e">
        <f>IF('Crisis Indicator Data'!#REF!="No Data",1,IF(#REF!&lt;&gt;"",1,0))</f>
        <v>#REF!</v>
      </c>
      <c r="T170" s="213" t="e">
        <f>IF('Crisis Indicator Data'!#REF!="No Data",1,IF(#REF!&lt;&gt;"",1,0))</f>
        <v>#REF!</v>
      </c>
      <c r="U170" s="213" t="e">
        <f>IF('Crisis Indicator Data'!#REF!="No Data",1,IF(#REF!&lt;&gt;"",1,0))</f>
        <v>#REF!</v>
      </c>
      <c r="V170" s="213" t="e">
        <f>IF('Crisis Indicator Data'!#REF!="No Data",1,IF(#REF!&lt;&gt;"",1,0))</f>
        <v>#REF!</v>
      </c>
      <c r="W170" s="213" t="e">
        <f>IF('Crisis Indicator Data'!#REF!="No Data",1,IF(#REF!&lt;&gt;"",1,0))</f>
        <v>#REF!</v>
      </c>
      <c r="X170" s="213" t="e">
        <f>IF('Crisis Indicator Data'!#REF!="No Data",1,IF(#REF!&lt;&gt;"",1,0))</f>
        <v>#REF!</v>
      </c>
      <c r="Y170" s="213" t="e">
        <f>IF('Crisis Indicator Data'!#REF!="No Data",1,IF(#REF!&lt;&gt;"",1,0))</f>
        <v>#REF!</v>
      </c>
      <c r="Z170" s="213" t="e">
        <f>IF('Crisis Indicator Data'!#REF!="No Data",1,IF(#REF!&lt;&gt;"",1,0))</f>
        <v>#REF!</v>
      </c>
      <c r="AA170" s="213" t="e">
        <f>IF('Crisis Indicator Data'!#REF!="No Data",1,IF(#REF!&lt;&gt;"",1,0))</f>
        <v>#REF!</v>
      </c>
      <c r="AB170" s="213" t="e">
        <f>IF('Crisis Indicator Data'!#REF!="No Data",1,IF(#REF!&lt;&gt;"",1,0))</f>
        <v>#REF!</v>
      </c>
      <c r="AC170" s="213" t="e">
        <f>IF('Crisis Indicator Data'!#REF!="No Data",1,IF(#REF!&lt;&gt;"",1,0))</f>
        <v>#REF!</v>
      </c>
      <c r="AD170" s="213" t="e">
        <f>IF('Crisis Indicator Data'!#REF!="No Data",1,IF(#REF!&lt;&gt;"",1,0))</f>
        <v>#REF!</v>
      </c>
      <c r="AE170" s="213" t="e">
        <f>IF('Crisis Indicator Data'!#REF!="No Data",1,IF(#REF!&lt;&gt;"",1,0))</f>
        <v>#REF!</v>
      </c>
      <c r="AF170" s="213" t="e">
        <f>IF('Crisis Indicator Data'!#REF!="No Data",1,IF(#REF!&lt;&gt;"",1,0))</f>
        <v>#REF!</v>
      </c>
      <c r="AG170" s="213" t="e">
        <f>IF('Crisis Indicator Data'!#REF!="No Data",1,IF(#REF!&lt;&gt;"",1,0))</f>
        <v>#REF!</v>
      </c>
      <c r="AH170" s="213" t="e">
        <f>IF('Crisis Indicator Data'!#REF!="No Data",1,IF(#REF!&lt;&gt;"",1,0))</f>
        <v>#REF!</v>
      </c>
      <c r="AI170" s="213" t="e">
        <f>IF('Crisis Indicator Data'!#REF!="No Data",1,IF(#REF!&lt;&gt;"",1,0))</f>
        <v>#REF!</v>
      </c>
      <c r="AJ170" s="213" t="e">
        <f>IF('Crisis Indicator Data'!#REF!="No Data",1,IF(#REF!&lt;&gt;"",1,0))</f>
        <v>#REF!</v>
      </c>
      <c r="AK170" s="213" t="e">
        <f>IF('Crisis Indicator Data'!#REF!="No Data",1,IF(#REF!&lt;&gt;"",1,0))</f>
        <v>#REF!</v>
      </c>
      <c r="AL170" s="213" t="e">
        <f>IF('Crisis Indicator Data'!#REF!="No Data",1,IF(#REF!&lt;&gt;"",1,0))</f>
        <v>#REF!</v>
      </c>
      <c r="AM170" s="213" t="e">
        <f>IF('Crisis Indicator Data'!#REF!="No Data",1,IF(#REF!&lt;&gt;"",1,0))</f>
        <v>#REF!</v>
      </c>
      <c r="AN170" s="213" t="e">
        <f>IF('Crisis Indicator Data'!#REF!="No Data",1,IF(#REF!&lt;&gt;"",1,0))</f>
        <v>#REF!</v>
      </c>
      <c r="AO170" s="213" t="e">
        <f>IF('Crisis Indicator Data'!#REF!="No Data",1,IF(#REF!&lt;&gt;"",1,0))</f>
        <v>#REF!</v>
      </c>
      <c r="AP170" s="213" t="e">
        <f>IF('Crisis Indicator Data'!#REF!="No Data",1,IF(#REF!&lt;&gt;"",1,0))</f>
        <v>#REF!</v>
      </c>
      <c r="AQ170" s="213" t="e">
        <f>IF('Crisis Indicator Data'!#REF!="No Data",1,IF(#REF!&lt;&gt;"",1,0))</f>
        <v>#REF!</v>
      </c>
      <c r="AR170" s="213" t="e">
        <f>IF('Crisis Indicator Data'!#REF!="No Data",1,IF(#REF!&lt;&gt;"",1,0))</f>
        <v>#REF!</v>
      </c>
      <c r="AS170" s="213" t="e">
        <f>IF('Crisis Indicator Data'!#REF!="No Data",1,IF(#REF!&lt;&gt;"",1,0))</f>
        <v>#REF!</v>
      </c>
      <c r="AT170" s="213" t="e">
        <f>IF('Crisis Indicator Data'!#REF!="No Data",1,IF(#REF!&lt;&gt;"",1,0))</f>
        <v>#REF!</v>
      </c>
      <c r="AU170" s="213" t="e">
        <f>IF('Crisis Indicator Data'!#REF!="No Data",1,IF(#REF!&lt;&gt;"",1,0))</f>
        <v>#REF!</v>
      </c>
      <c r="AV170" s="213" t="e">
        <f>IF('Crisis Indicator Data'!#REF!="No Data",1,IF(#REF!&lt;&gt;"",1,0))</f>
        <v>#REF!</v>
      </c>
      <c r="AW170" s="213" t="e">
        <f>IF('Crisis Indicator Data'!#REF!="No Data",1,IF(#REF!&lt;&gt;"",1,0))</f>
        <v>#REF!</v>
      </c>
      <c r="AX170" s="213" t="e">
        <f>IF('Crisis Indicator Data'!#REF!="No Data",1,IF(#REF!&lt;&gt;"",1,0))</f>
        <v>#REF!</v>
      </c>
      <c r="AY170" s="213" t="e">
        <f>IF('Crisis Indicator Data'!#REF!="No Data",1,IF(#REF!&lt;&gt;"",1,0))</f>
        <v>#REF!</v>
      </c>
      <c r="AZ170" s="213" t="e">
        <f>IF('Crisis Indicator Data'!#REF!="No Data",1,IF(#REF!&lt;&gt;"",1,0))</f>
        <v>#REF!</v>
      </c>
      <c r="BA170" t="e">
        <f t="shared" si="10"/>
        <v>#REF!</v>
      </c>
      <c r="BB170" s="22" t="e">
        <f t="shared" si="11"/>
        <v>#REF!</v>
      </c>
    </row>
    <row r="171" spans="1:54" x14ac:dyDescent="0.35">
      <c r="A171" t="s">
        <v>8401</v>
      </c>
      <c r="B171" s="213" t="e">
        <f>IF('Crisis Indicator Data'!#REF!="No Data",1,IF(#REF!&lt;&gt;"",1,0))</f>
        <v>#REF!</v>
      </c>
      <c r="C171" s="213" t="e">
        <f>IF('Crisis Indicator Data'!#REF!="No Data",1,IF(#REF!&lt;&gt;"",1,0))</f>
        <v>#REF!</v>
      </c>
      <c r="D171" s="213" t="e">
        <f>IF('Crisis Indicator Data'!#REF!="No Data",1,IF(#REF!&lt;&gt;"",1,0))</f>
        <v>#REF!</v>
      </c>
      <c r="E171" s="213" t="e">
        <f>IF('Crisis Indicator Data'!#REF!="No Data",1,IF(#REF!&lt;&gt;"",1,0))</f>
        <v>#REF!</v>
      </c>
      <c r="F171" s="213" t="e">
        <f>IF('Crisis Indicator Data'!#REF!="No Data",1,IF(#REF!&lt;&gt;"",1,0))</f>
        <v>#REF!</v>
      </c>
      <c r="G171" s="213" t="e">
        <f>IF('Crisis Indicator Data'!#REF!="No Data",1,IF(#REF!&lt;&gt;"",1,0))</f>
        <v>#REF!</v>
      </c>
      <c r="H171" s="213" t="e">
        <f>IF('Crisis Indicator Data'!#REF!="No Data",1,IF(#REF!&lt;&gt;"",1,0))</f>
        <v>#REF!</v>
      </c>
      <c r="I171" s="213" t="e">
        <f>IF('Crisis Indicator Data'!#REF!="No Data",1,IF(#REF!&lt;&gt;"",1,0))</f>
        <v>#REF!</v>
      </c>
      <c r="J171" s="213" t="e">
        <f>IF('Crisis Indicator Data'!#REF!="No Data",1,IF(#REF!&lt;&gt;"",1,0))</f>
        <v>#REF!</v>
      </c>
      <c r="K171" s="213" t="e">
        <f>IF('Crisis Indicator Data'!#REF!="No Data",1,IF(#REF!&lt;&gt;"",1,0))</f>
        <v>#REF!</v>
      </c>
      <c r="L171" s="213" t="e">
        <f>IF('Crisis Indicator Data'!#REF!="No Data",1,IF(#REF!&lt;&gt;"",1,0))</f>
        <v>#REF!</v>
      </c>
      <c r="M171" s="213" t="e">
        <f>IF('Crisis Indicator Data'!#REF!="No Data",1,IF(#REF!&lt;&gt;"",1,0))</f>
        <v>#REF!</v>
      </c>
      <c r="N171" s="213" t="e">
        <f>IF('Crisis Indicator Data'!#REF!="No Data",1,IF(#REF!&lt;&gt;"",1,0))</f>
        <v>#REF!</v>
      </c>
      <c r="O171" s="213" t="e">
        <f>IF('Crisis Indicator Data'!#REF!="No Data",1,IF(#REF!&lt;&gt;"",1,0))</f>
        <v>#REF!</v>
      </c>
      <c r="P171" s="213" t="e">
        <f>IF('Crisis Indicator Data'!#REF!="No Data",1,IF(#REF!&lt;&gt;"",1,0))</f>
        <v>#REF!</v>
      </c>
      <c r="Q171" s="213" t="e">
        <f>IF('Crisis Indicator Data'!#REF!="No Data",1,IF(#REF!&lt;&gt;"",1,0))</f>
        <v>#REF!</v>
      </c>
      <c r="R171" s="213" t="e">
        <f>IF('Crisis Indicator Data'!#REF!="No Data",1,IF(#REF!&lt;&gt;"",1,0))</f>
        <v>#REF!</v>
      </c>
      <c r="S171" s="213" t="e">
        <f>IF('Crisis Indicator Data'!#REF!="No Data",1,IF(#REF!&lt;&gt;"",1,0))</f>
        <v>#REF!</v>
      </c>
      <c r="T171" s="213" t="e">
        <f>IF('Crisis Indicator Data'!#REF!="No Data",1,IF(#REF!&lt;&gt;"",1,0))</f>
        <v>#REF!</v>
      </c>
      <c r="U171" s="213" t="e">
        <f>IF('Crisis Indicator Data'!#REF!="No Data",1,IF(#REF!&lt;&gt;"",1,0))</f>
        <v>#REF!</v>
      </c>
      <c r="V171" s="213" t="e">
        <f>IF('Crisis Indicator Data'!#REF!="No Data",1,IF(#REF!&lt;&gt;"",1,0))</f>
        <v>#REF!</v>
      </c>
      <c r="W171" s="213" t="e">
        <f>IF('Crisis Indicator Data'!#REF!="No Data",1,IF(#REF!&lt;&gt;"",1,0))</f>
        <v>#REF!</v>
      </c>
      <c r="X171" s="213" t="e">
        <f>IF('Crisis Indicator Data'!#REF!="No Data",1,IF(#REF!&lt;&gt;"",1,0))</f>
        <v>#REF!</v>
      </c>
      <c r="Y171" s="213" t="e">
        <f>IF('Crisis Indicator Data'!#REF!="No Data",1,IF(#REF!&lt;&gt;"",1,0))</f>
        <v>#REF!</v>
      </c>
      <c r="Z171" s="213" t="e">
        <f>IF('Crisis Indicator Data'!#REF!="No Data",1,IF(#REF!&lt;&gt;"",1,0))</f>
        <v>#REF!</v>
      </c>
      <c r="AA171" s="213" t="e">
        <f>IF('Crisis Indicator Data'!#REF!="No Data",1,IF(#REF!&lt;&gt;"",1,0))</f>
        <v>#REF!</v>
      </c>
      <c r="AB171" s="213" t="e">
        <f>IF('Crisis Indicator Data'!#REF!="No Data",1,IF(#REF!&lt;&gt;"",1,0))</f>
        <v>#REF!</v>
      </c>
      <c r="AC171" s="213" t="e">
        <f>IF('Crisis Indicator Data'!#REF!="No Data",1,IF(#REF!&lt;&gt;"",1,0))</f>
        <v>#REF!</v>
      </c>
      <c r="AD171" s="213" t="e">
        <f>IF('Crisis Indicator Data'!#REF!="No Data",1,IF(#REF!&lt;&gt;"",1,0))</f>
        <v>#REF!</v>
      </c>
      <c r="AE171" s="213" t="e">
        <f>IF('Crisis Indicator Data'!#REF!="No Data",1,IF(#REF!&lt;&gt;"",1,0))</f>
        <v>#REF!</v>
      </c>
      <c r="AF171" s="213" t="e">
        <f>IF('Crisis Indicator Data'!#REF!="No Data",1,IF(#REF!&lt;&gt;"",1,0))</f>
        <v>#REF!</v>
      </c>
      <c r="AG171" s="213" t="e">
        <f>IF('Crisis Indicator Data'!#REF!="No Data",1,IF(#REF!&lt;&gt;"",1,0))</f>
        <v>#REF!</v>
      </c>
      <c r="AH171" s="213" t="e">
        <f>IF('Crisis Indicator Data'!#REF!="No Data",1,IF(#REF!&lt;&gt;"",1,0))</f>
        <v>#REF!</v>
      </c>
      <c r="AI171" s="213" t="e">
        <f>IF('Crisis Indicator Data'!#REF!="No Data",1,IF(#REF!&lt;&gt;"",1,0))</f>
        <v>#REF!</v>
      </c>
      <c r="AJ171" s="213" t="e">
        <f>IF('Crisis Indicator Data'!#REF!="No Data",1,IF(#REF!&lt;&gt;"",1,0))</f>
        <v>#REF!</v>
      </c>
      <c r="AK171" s="213" t="e">
        <f>IF('Crisis Indicator Data'!#REF!="No Data",1,IF(#REF!&lt;&gt;"",1,0))</f>
        <v>#REF!</v>
      </c>
      <c r="AL171" s="213" t="e">
        <f>IF('Crisis Indicator Data'!#REF!="No Data",1,IF(#REF!&lt;&gt;"",1,0))</f>
        <v>#REF!</v>
      </c>
      <c r="AM171" s="213" t="e">
        <f>IF('Crisis Indicator Data'!#REF!="No Data",1,IF(#REF!&lt;&gt;"",1,0))</f>
        <v>#REF!</v>
      </c>
      <c r="AN171" s="213" t="e">
        <f>IF('Crisis Indicator Data'!#REF!="No Data",1,IF(#REF!&lt;&gt;"",1,0))</f>
        <v>#REF!</v>
      </c>
      <c r="AO171" s="213" t="e">
        <f>IF('Crisis Indicator Data'!#REF!="No Data",1,IF(#REF!&lt;&gt;"",1,0))</f>
        <v>#REF!</v>
      </c>
      <c r="AP171" s="213" t="e">
        <f>IF('Crisis Indicator Data'!#REF!="No Data",1,IF(#REF!&lt;&gt;"",1,0))</f>
        <v>#REF!</v>
      </c>
      <c r="AQ171" s="213" t="e">
        <f>IF('Crisis Indicator Data'!#REF!="No Data",1,IF(#REF!&lt;&gt;"",1,0))</f>
        <v>#REF!</v>
      </c>
      <c r="AR171" s="213" t="e">
        <f>IF('Crisis Indicator Data'!#REF!="No Data",1,IF(#REF!&lt;&gt;"",1,0))</f>
        <v>#REF!</v>
      </c>
      <c r="AS171" s="213" t="e">
        <f>IF('Crisis Indicator Data'!#REF!="No Data",1,IF(#REF!&lt;&gt;"",1,0))</f>
        <v>#REF!</v>
      </c>
      <c r="AT171" s="213" t="e">
        <f>IF('Crisis Indicator Data'!#REF!="No Data",1,IF(#REF!&lt;&gt;"",1,0))</f>
        <v>#REF!</v>
      </c>
      <c r="AU171" s="213" t="e">
        <f>IF('Crisis Indicator Data'!#REF!="No Data",1,IF(#REF!&lt;&gt;"",1,0))</f>
        <v>#REF!</v>
      </c>
      <c r="AV171" s="213" t="e">
        <f>IF('Crisis Indicator Data'!#REF!="No Data",1,IF(#REF!&lt;&gt;"",1,0))</f>
        <v>#REF!</v>
      </c>
      <c r="AW171" s="213" t="e">
        <f>IF('Crisis Indicator Data'!#REF!="No Data",1,IF(#REF!&lt;&gt;"",1,0))</f>
        <v>#REF!</v>
      </c>
      <c r="AX171" s="213" t="e">
        <f>IF('Crisis Indicator Data'!#REF!="No Data",1,IF(#REF!&lt;&gt;"",1,0))</f>
        <v>#REF!</v>
      </c>
      <c r="AY171" s="213" t="e">
        <f>IF('Crisis Indicator Data'!#REF!="No Data",1,IF(#REF!&lt;&gt;"",1,0))</f>
        <v>#REF!</v>
      </c>
      <c r="AZ171" s="213" t="e">
        <f>IF('Crisis Indicator Data'!#REF!="No Data",1,IF(#REF!&lt;&gt;"",1,0))</f>
        <v>#REF!</v>
      </c>
      <c r="BA171" t="e">
        <f t="shared" si="10"/>
        <v>#REF!</v>
      </c>
      <c r="BB171" s="22" t="e">
        <f t="shared" si="11"/>
        <v>#REF!</v>
      </c>
    </row>
    <row r="172" spans="1:54" x14ac:dyDescent="0.35">
      <c r="A172" t="s">
        <v>8492</v>
      </c>
      <c r="B172" s="213" t="e">
        <f>IF('Crisis Indicator Data'!#REF!="No Data",1,IF(#REF!&lt;&gt;"",1,0))</f>
        <v>#REF!</v>
      </c>
      <c r="C172" s="213" t="e">
        <f>IF('Crisis Indicator Data'!#REF!="No Data",1,IF(#REF!&lt;&gt;"",1,0))</f>
        <v>#REF!</v>
      </c>
      <c r="D172" s="213" t="e">
        <f>IF('Crisis Indicator Data'!#REF!="No Data",1,IF(#REF!&lt;&gt;"",1,0))</f>
        <v>#REF!</v>
      </c>
      <c r="E172" s="213" t="e">
        <f>IF('Crisis Indicator Data'!#REF!="No Data",1,IF(#REF!&lt;&gt;"",1,0))</f>
        <v>#REF!</v>
      </c>
      <c r="F172" s="213" t="e">
        <f>IF('Crisis Indicator Data'!#REF!="No Data",1,IF(#REF!&lt;&gt;"",1,0))</f>
        <v>#REF!</v>
      </c>
      <c r="G172" s="213" t="e">
        <f>IF('Crisis Indicator Data'!#REF!="No Data",1,IF(#REF!&lt;&gt;"",1,0))</f>
        <v>#REF!</v>
      </c>
      <c r="H172" s="213" t="e">
        <f>IF('Crisis Indicator Data'!#REF!="No Data",1,IF(#REF!&lt;&gt;"",1,0))</f>
        <v>#REF!</v>
      </c>
      <c r="I172" s="213" t="e">
        <f>IF('Crisis Indicator Data'!#REF!="No Data",1,IF(#REF!&lt;&gt;"",1,0))</f>
        <v>#REF!</v>
      </c>
      <c r="J172" s="213" t="e">
        <f>IF('Crisis Indicator Data'!#REF!="No Data",1,IF(#REF!&lt;&gt;"",1,0))</f>
        <v>#REF!</v>
      </c>
      <c r="K172" s="213" t="e">
        <f>IF('Crisis Indicator Data'!#REF!="No Data",1,IF(#REF!&lt;&gt;"",1,0))</f>
        <v>#REF!</v>
      </c>
      <c r="L172" s="213" t="e">
        <f>IF('Crisis Indicator Data'!#REF!="No Data",1,IF(#REF!&lt;&gt;"",1,0))</f>
        <v>#REF!</v>
      </c>
      <c r="M172" s="213" t="e">
        <f>IF('Crisis Indicator Data'!#REF!="No Data",1,IF(#REF!&lt;&gt;"",1,0))</f>
        <v>#REF!</v>
      </c>
      <c r="N172" s="213" t="e">
        <f>IF('Crisis Indicator Data'!#REF!="No Data",1,IF(#REF!&lt;&gt;"",1,0))</f>
        <v>#REF!</v>
      </c>
      <c r="O172" s="213" t="e">
        <f>IF('Crisis Indicator Data'!#REF!="No Data",1,IF(#REF!&lt;&gt;"",1,0))</f>
        <v>#REF!</v>
      </c>
      <c r="P172" s="213" t="e">
        <f>IF('Crisis Indicator Data'!#REF!="No Data",1,IF(#REF!&lt;&gt;"",1,0))</f>
        <v>#REF!</v>
      </c>
      <c r="Q172" s="213" t="e">
        <f>IF('Crisis Indicator Data'!#REF!="No Data",1,IF(#REF!&lt;&gt;"",1,0))</f>
        <v>#REF!</v>
      </c>
      <c r="R172" s="213" t="e">
        <f>IF('Crisis Indicator Data'!#REF!="No Data",1,IF(#REF!&lt;&gt;"",1,0))</f>
        <v>#REF!</v>
      </c>
      <c r="S172" s="213" t="e">
        <f>IF('Crisis Indicator Data'!#REF!="No Data",1,IF(#REF!&lt;&gt;"",1,0))</f>
        <v>#REF!</v>
      </c>
      <c r="T172" s="213" t="e">
        <f>IF('Crisis Indicator Data'!#REF!="No Data",1,IF(#REF!&lt;&gt;"",1,0))</f>
        <v>#REF!</v>
      </c>
      <c r="U172" s="213" t="e">
        <f>IF('Crisis Indicator Data'!#REF!="No Data",1,IF(#REF!&lt;&gt;"",1,0))</f>
        <v>#REF!</v>
      </c>
      <c r="V172" s="213" t="e">
        <f>IF('Crisis Indicator Data'!#REF!="No Data",1,IF(#REF!&lt;&gt;"",1,0))</f>
        <v>#REF!</v>
      </c>
      <c r="W172" s="213" t="e">
        <f>IF('Crisis Indicator Data'!#REF!="No Data",1,IF(#REF!&lt;&gt;"",1,0))</f>
        <v>#REF!</v>
      </c>
      <c r="X172" s="213" t="e">
        <f>IF('Crisis Indicator Data'!#REF!="No Data",1,IF(#REF!&lt;&gt;"",1,0))</f>
        <v>#REF!</v>
      </c>
      <c r="Y172" s="213" t="e">
        <f>IF('Crisis Indicator Data'!#REF!="No Data",1,IF(#REF!&lt;&gt;"",1,0))</f>
        <v>#REF!</v>
      </c>
      <c r="Z172" s="213" t="e">
        <f>IF('Crisis Indicator Data'!#REF!="No Data",1,IF(#REF!&lt;&gt;"",1,0))</f>
        <v>#REF!</v>
      </c>
      <c r="AA172" s="213" t="e">
        <f>IF('Crisis Indicator Data'!#REF!="No Data",1,IF(#REF!&lt;&gt;"",1,0))</f>
        <v>#REF!</v>
      </c>
      <c r="AB172" s="213" t="e">
        <f>IF('Crisis Indicator Data'!#REF!="No Data",1,IF(#REF!&lt;&gt;"",1,0))</f>
        <v>#REF!</v>
      </c>
      <c r="AC172" s="213" t="e">
        <f>IF('Crisis Indicator Data'!#REF!="No Data",1,IF(#REF!&lt;&gt;"",1,0))</f>
        <v>#REF!</v>
      </c>
      <c r="AD172" s="213" t="e">
        <f>IF('Crisis Indicator Data'!#REF!="No Data",1,IF(#REF!&lt;&gt;"",1,0))</f>
        <v>#REF!</v>
      </c>
      <c r="AE172" s="213" t="e">
        <f>IF('Crisis Indicator Data'!#REF!="No Data",1,IF(#REF!&lt;&gt;"",1,0))</f>
        <v>#REF!</v>
      </c>
      <c r="AF172" s="213" t="e">
        <f>IF('Crisis Indicator Data'!#REF!="No Data",1,IF(#REF!&lt;&gt;"",1,0))</f>
        <v>#REF!</v>
      </c>
      <c r="AG172" s="213" t="e">
        <f>IF('Crisis Indicator Data'!#REF!="No Data",1,IF(#REF!&lt;&gt;"",1,0))</f>
        <v>#REF!</v>
      </c>
      <c r="AH172" s="213" t="e">
        <f>IF('Crisis Indicator Data'!#REF!="No Data",1,IF(#REF!&lt;&gt;"",1,0))</f>
        <v>#REF!</v>
      </c>
      <c r="AI172" s="213" t="e">
        <f>IF('Crisis Indicator Data'!#REF!="No Data",1,IF(#REF!&lt;&gt;"",1,0))</f>
        <v>#REF!</v>
      </c>
      <c r="AJ172" s="213" t="e">
        <f>IF('Crisis Indicator Data'!#REF!="No Data",1,IF(#REF!&lt;&gt;"",1,0))</f>
        <v>#REF!</v>
      </c>
      <c r="AK172" s="213" t="e">
        <f>IF('Crisis Indicator Data'!#REF!="No Data",1,IF(#REF!&lt;&gt;"",1,0))</f>
        <v>#REF!</v>
      </c>
      <c r="AL172" s="213" t="e">
        <f>IF('Crisis Indicator Data'!#REF!="No Data",1,IF(#REF!&lt;&gt;"",1,0))</f>
        <v>#REF!</v>
      </c>
      <c r="AM172" s="213" t="e">
        <f>IF('Crisis Indicator Data'!#REF!="No Data",1,IF(#REF!&lt;&gt;"",1,0))</f>
        <v>#REF!</v>
      </c>
      <c r="AN172" s="213" t="e">
        <f>IF('Crisis Indicator Data'!#REF!="No Data",1,IF(#REF!&lt;&gt;"",1,0))</f>
        <v>#REF!</v>
      </c>
      <c r="AO172" s="213" t="e">
        <f>IF('Crisis Indicator Data'!#REF!="No Data",1,IF(#REF!&lt;&gt;"",1,0))</f>
        <v>#REF!</v>
      </c>
      <c r="AP172" s="213" t="e">
        <f>IF('Crisis Indicator Data'!#REF!="No Data",1,IF(#REF!&lt;&gt;"",1,0))</f>
        <v>#REF!</v>
      </c>
      <c r="AQ172" s="213" t="e">
        <f>IF('Crisis Indicator Data'!#REF!="No Data",1,IF(#REF!&lt;&gt;"",1,0))</f>
        <v>#REF!</v>
      </c>
      <c r="AR172" s="213" t="e">
        <f>IF('Crisis Indicator Data'!#REF!="No Data",1,IF(#REF!&lt;&gt;"",1,0))</f>
        <v>#REF!</v>
      </c>
      <c r="AS172" s="213" t="e">
        <f>IF('Crisis Indicator Data'!#REF!="No Data",1,IF(#REF!&lt;&gt;"",1,0))</f>
        <v>#REF!</v>
      </c>
      <c r="AT172" s="213" t="e">
        <f>IF('Crisis Indicator Data'!#REF!="No Data",1,IF(#REF!&lt;&gt;"",1,0))</f>
        <v>#REF!</v>
      </c>
      <c r="AU172" s="213" t="e">
        <f>IF('Crisis Indicator Data'!#REF!="No Data",1,IF(#REF!&lt;&gt;"",1,0))</f>
        <v>#REF!</v>
      </c>
      <c r="AV172" s="213" t="e">
        <f>IF('Crisis Indicator Data'!#REF!="No Data",1,IF(#REF!&lt;&gt;"",1,0))</f>
        <v>#REF!</v>
      </c>
      <c r="AW172" s="213" t="e">
        <f>IF('Crisis Indicator Data'!#REF!="No Data",1,IF(#REF!&lt;&gt;"",1,0))</f>
        <v>#REF!</v>
      </c>
      <c r="AX172" s="213" t="e">
        <f>IF('Crisis Indicator Data'!#REF!="No Data",1,IF(#REF!&lt;&gt;"",1,0))</f>
        <v>#REF!</v>
      </c>
      <c r="AY172" s="213" t="e">
        <f>IF('Crisis Indicator Data'!#REF!="No Data",1,IF(#REF!&lt;&gt;"",1,0))</f>
        <v>#REF!</v>
      </c>
      <c r="AZ172" s="213" t="e">
        <f>IF('Crisis Indicator Data'!#REF!="No Data",1,IF(#REF!&lt;&gt;"",1,0))</f>
        <v>#REF!</v>
      </c>
      <c r="BA172" t="e">
        <f t="shared" si="10"/>
        <v>#REF!</v>
      </c>
      <c r="BB172" s="22" t="e">
        <f t="shared" si="11"/>
        <v>#REF!</v>
      </c>
    </row>
    <row r="173" spans="1:54" x14ac:dyDescent="0.35">
      <c r="A173" t="s">
        <v>8485</v>
      </c>
      <c r="B173" s="213" t="e">
        <f>IF('Crisis Indicator Data'!#REF!="No Data",1,IF(#REF!&lt;&gt;"",1,0))</f>
        <v>#REF!</v>
      </c>
      <c r="C173" s="213" t="e">
        <f>IF('Crisis Indicator Data'!#REF!="No Data",1,IF(#REF!&lt;&gt;"",1,0))</f>
        <v>#REF!</v>
      </c>
      <c r="D173" s="213" t="e">
        <f>IF('Crisis Indicator Data'!#REF!="No Data",1,IF(#REF!&lt;&gt;"",1,0))</f>
        <v>#REF!</v>
      </c>
      <c r="E173" s="213" t="e">
        <f>IF('Crisis Indicator Data'!#REF!="No Data",1,IF(#REF!&lt;&gt;"",1,0))</f>
        <v>#REF!</v>
      </c>
      <c r="F173" s="213" t="e">
        <f>IF('Crisis Indicator Data'!#REF!="No Data",1,IF(#REF!&lt;&gt;"",1,0))</f>
        <v>#REF!</v>
      </c>
      <c r="G173" s="213" t="e">
        <f>IF('Crisis Indicator Data'!#REF!="No Data",1,IF(#REF!&lt;&gt;"",1,0))</f>
        <v>#REF!</v>
      </c>
      <c r="H173" s="213" t="e">
        <f>IF('Crisis Indicator Data'!#REF!="No Data",1,IF(#REF!&lt;&gt;"",1,0))</f>
        <v>#REF!</v>
      </c>
      <c r="I173" s="213" t="e">
        <f>IF('Crisis Indicator Data'!#REF!="No Data",1,IF(#REF!&lt;&gt;"",1,0))</f>
        <v>#REF!</v>
      </c>
      <c r="J173" s="213" t="e">
        <f>IF('Crisis Indicator Data'!#REF!="No Data",1,IF(#REF!&lt;&gt;"",1,0))</f>
        <v>#REF!</v>
      </c>
      <c r="K173" s="213" t="e">
        <f>IF('Crisis Indicator Data'!#REF!="No Data",1,IF(#REF!&lt;&gt;"",1,0))</f>
        <v>#REF!</v>
      </c>
      <c r="L173" s="213" t="e">
        <f>IF('Crisis Indicator Data'!#REF!="No Data",1,IF(#REF!&lt;&gt;"",1,0))</f>
        <v>#REF!</v>
      </c>
      <c r="M173" s="213" t="e">
        <f>IF('Crisis Indicator Data'!#REF!="No Data",1,IF(#REF!&lt;&gt;"",1,0))</f>
        <v>#REF!</v>
      </c>
      <c r="N173" s="213" t="e">
        <f>IF('Crisis Indicator Data'!#REF!="No Data",1,IF(#REF!&lt;&gt;"",1,0))</f>
        <v>#REF!</v>
      </c>
      <c r="O173" s="213" t="e">
        <f>IF('Crisis Indicator Data'!#REF!="No Data",1,IF(#REF!&lt;&gt;"",1,0))</f>
        <v>#REF!</v>
      </c>
      <c r="P173" s="213" t="e">
        <f>IF('Crisis Indicator Data'!#REF!="No Data",1,IF(#REF!&lt;&gt;"",1,0))</f>
        <v>#REF!</v>
      </c>
      <c r="Q173" s="213" t="e">
        <f>IF('Crisis Indicator Data'!#REF!="No Data",1,IF(#REF!&lt;&gt;"",1,0))</f>
        <v>#REF!</v>
      </c>
      <c r="R173" s="213" t="e">
        <f>IF('Crisis Indicator Data'!#REF!="No Data",1,IF(#REF!&lt;&gt;"",1,0))</f>
        <v>#REF!</v>
      </c>
      <c r="S173" s="213" t="e">
        <f>IF('Crisis Indicator Data'!#REF!="No Data",1,IF(#REF!&lt;&gt;"",1,0))</f>
        <v>#REF!</v>
      </c>
      <c r="T173" s="213" t="e">
        <f>IF('Crisis Indicator Data'!#REF!="No Data",1,IF(#REF!&lt;&gt;"",1,0))</f>
        <v>#REF!</v>
      </c>
      <c r="U173" s="213" t="e">
        <f>IF('Crisis Indicator Data'!#REF!="No Data",1,IF(#REF!&lt;&gt;"",1,0))</f>
        <v>#REF!</v>
      </c>
      <c r="V173" s="213" t="e">
        <f>IF('Crisis Indicator Data'!#REF!="No Data",1,IF(#REF!&lt;&gt;"",1,0))</f>
        <v>#REF!</v>
      </c>
      <c r="W173" s="213" t="e">
        <f>IF('Crisis Indicator Data'!#REF!="No Data",1,IF(#REF!&lt;&gt;"",1,0))</f>
        <v>#REF!</v>
      </c>
      <c r="X173" s="213" t="e">
        <f>IF('Crisis Indicator Data'!#REF!="No Data",1,IF(#REF!&lt;&gt;"",1,0))</f>
        <v>#REF!</v>
      </c>
      <c r="Y173" s="213" t="e">
        <f>IF('Crisis Indicator Data'!#REF!="No Data",1,IF(#REF!&lt;&gt;"",1,0))</f>
        <v>#REF!</v>
      </c>
      <c r="Z173" s="213" t="e">
        <f>IF('Crisis Indicator Data'!#REF!="No Data",1,IF(#REF!&lt;&gt;"",1,0))</f>
        <v>#REF!</v>
      </c>
      <c r="AA173" s="213" t="e">
        <f>IF('Crisis Indicator Data'!#REF!="No Data",1,IF(#REF!&lt;&gt;"",1,0))</f>
        <v>#REF!</v>
      </c>
      <c r="AB173" s="213" t="e">
        <f>IF('Crisis Indicator Data'!#REF!="No Data",1,IF(#REF!&lt;&gt;"",1,0))</f>
        <v>#REF!</v>
      </c>
      <c r="AC173" s="213" t="e">
        <f>IF('Crisis Indicator Data'!#REF!="No Data",1,IF(#REF!&lt;&gt;"",1,0))</f>
        <v>#REF!</v>
      </c>
      <c r="AD173" s="213" t="e">
        <f>IF('Crisis Indicator Data'!#REF!="No Data",1,IF(#REF!&lt;&gt;"",1,0))</f>
        <v>#REF!</v>
      </c>
      <c r="AE173" s="213" t="e">
        <f>IF('Crisis Indicator Data'!#REF!="No Data",1,IF(#REF!&lt;&gt;"",1,0))</f>
        <v>#REF!</v>
      </c>
      <c r="AF173" s="213" t="e">
        <f>IF('Crisis Indicator Data'!#REF!="No Data",1,IF(#REF!&lt;&gt;"",1,0))</f>
        <v>#REF!</v>
      </c>
      <c r="AG173" s="213" t="e">
        <f>IF('Crisis Indicator Data'!#REF!="No Data",1,IF(#REF!&lt;&gt;"",1,0))</f>
        <v>#REF!</v>
      </c>
      <c r="AH173" s="213" t="e">
        <f>IF('Crisis Indicator Data'!#REF!="No Data",1,IF(#REF!&lt;&gt;"",1,0))</f>
        <v>#REF!</v>
      </c>
      <c r="AI173" s="213" t="e">
        <f>IF('Crisis Indicator Data'!#REF!="No Data",1,IF(#REF!&lt;&gt;"",1,0))</f>
        <v>#REF!</v>
      </c>
      <c r="AJ173" s="213" t="e">
        <f>IF('Crisis Indicator Data'!#REF!="No Data",1,IF(#REF!&lt;&gt;"",1,0))</f>
        <v>#REF!</v>
      </c>
      <c r="AK173" s="213" t="e">
        <f>IF('Crisis Indicator Data'!#REF!="No Data",1,IF(#REF!&lt;&gt;"",1,0))</f>
        <v>#REF!</v>
      </c>
      <c r="AL173" s="213" t="e">
        <f>IF('Crisis Indicator Data'!#REF!="No Data",1,IF(#REF!&lt;&gt;"",1,0))</f>
        <v>#REF!</v>
      </c>
      <c r="AM173" s="213" t="e">
        <f>IF('Crisis Indicator Data'!#REF!="No Data",1,IF(#REF!&lt;&gt;"",1,0))</f>
        <v>#REF!</v>
      </c>
      <c r="AN173" s="213" t="e">
        <f>IF('Crisis Indicator Data'!#REF!="No Data",1,IF(#REF!&lt;&gt;"",1,0))</f>
        <v>#REF!</v>
      </c>
      <c r="AO173" s="213" t="e">
        <f>IF('Crisis Indicator Data'!#REF!="No Data",1,IF(#REF!&lt;&gt;"",1,0))</f>
        <v>#REF!</v>
      </c>
      <c r="AP173" s="213" t="e">
        <f>IF('Crisis Indicator Data'!#REF!="No Data",1,IF(#REF!&lt;&gt;"",1,0))</f>
        <v>#REF!</v>
      </c>
      <c r="AQ173" s="213" t="e">
        <f>IF('Crisis Indicator Data'!#REF!="No Data",1,IF(#REF!&lt;&gt;"",1,0))</f>
        <v>#REF!</v>
      </c>
      <c r="AR173" s="213" t="e">
        <f>IF('Crisis Indicator Data'!#REF!="No Data",1,IF(#REF!&lt;&gt;"",1,0))</f>
        <v>#REF!</v>
      </c>
      <c r="AS173" s="213" t="e">
        <f>IF('Crisis Indicator Data'!#REF!="No Data",1,IF(#REF!&lt;&gt;"",1,0))</f>
        <v>#REF!</v>
      </c>
      <c r="AT173" s="213" t="e">
        <f>IF('Crisis Indicator Data'!#REF!="No Data",1,IF(#REF!&lt;&gt;"",1,0))</f>
        <v>#REF!</v>
      </c>
      <c r="AU173" s="213" t="e">
        <f>IF('Crisis Indicator Data'!#REF!="No Data",1,IF(#REF!&lt;&gt;"",1,0))</f>
        <v>#REF!</v>
      </c>
      <c r="AV173" s="213" t="e">
        <f>IF('Crisis Indicator Data'!#REF!="No Data",1,IF(#REF!&lt;&gt;"",1,0))</f>
        <v>#REF!</v>
      </c>
      <c r="AW173" s="213" t="e">
        <f>IF('Crisis Indicator Data'!#REF!="No Data",1,IF(#REF!&lt;&gt;"",1,0))</f>
        <v>#REF!</v>
      </c>
      <c r="AX173" s="213" t="e">
        <f>IF('Crisis Indicator Data'!#REF!="No Data",1,IF(#REF!&lt;&gt;"",1,0))</f>
        <v>#REF!</v>
      </c>
      <c r="AY173" s="213" t="e">
        <f>IF('Crisis Indicator Data'!#REF!="No Data",1,IF(#REF!&lt;&gt;"",1,0))</f>
        <v>#REF!</v>
      </c>
      <c r="AZ173" s="213" t="e">
        <f>IF('Crisis Indicator Data'!#REF!="No Data",1,IF(#REF!&lt;&gt;"",1,0))</f>
        <v>#REF!</v>
      </c>
      <c r="BA173" t="e">
        <f t="shared" si="10"/>
        <v>#REF!</v>
      </c>
      <c r="BB173" s="22" t="e">
        <f t="shared" si="11"/>
        <v>#REF!</v>
      </c>
    </row>
    <row r="174" spans="1:54" x14ac:dyDescent="0.35">
      <c r="A174" t="s">
        <v>8493</v>
      </c>
      <c r="B174" s="213" t="e">
        <f>IF('Crisis Indicator Data'!#REF!="No Data",1,IF(#REF!&lt;&gt;"",1,0))</f>
        <v>#REF!</v>
      </c>
      <c r="C174" s="213" t="e">
        <f>IF('Crisis Indicator Data'!#REF!="No Data",1,IF(#REF!&lt;&gt;"",1,0))</f>
        <v>#REF!</v>
      </c>
      <c r="D174" s="213" t="e">
        <f>IF('Crisis Indicator Data'!#REF!="No Data",1,IF(#REF!&lt;&gt;"",1,0))</f>
        <v>#REF!</v>
      </c>
      <c r="E174" s="213" t="e">
        <f>IF('Crisis Indicator Data'!#REF!="No Data",1,IF(#REF!&lt;&gt;"",1,0))</f>
        <v>#REF!</v>
      </c>
      <c r="F174" s="213" t="e">
        <f>IF('Crisis Indicator Data'!#REF!="No Data",1,IF(#REF!&lt;&gt;"",1,0))</f>
        <v>#REF!</v>
      </c>
      <c r="G174" s="213" t="e">
        <f>IF('Crisis Indicator Data'!#REF!="No Data",1,IF(#REF!&lt;&gt;"",1,0))</f>
        <v>#REF!</v>
      </c>
      <c r="H174" s="213" t="e">
        <f>IF('Crisis Indicator Data'!#REF!="No Data",1,IF(#REF!&lt;&gt;"",1,0))</f>
        <v>#REF!</v>
      </c>
      <c r="I174" s="213" t="e">
        <f>IF('Crisis Indicator Data'!#REF!="No Data",1,IF(#REF!&lt;&gt;"",1,0))</f>
        <v>#REF!</v>
      </c>
      <c r="J174" s="213" t="e">
        <f>IF('Crisis Indicator Data'!#REF!="No Data",1,IF(#REF!&lt;&gt;"",1,0))</f>
        <v>#REF!</v>
      </c>
      <c r="K174" s="213" t="e">
        <f>IF('Crisis Indicator Data'!#REF!="No Data",1,IF(#REF!&lt;&gt;"",1,0))</f>
        <v>#REF!</v>
      </c>
      <c r="L174" s="213" t="e">
        <f>IF('Crisis Indicator Data'!#REF!="No Data",1,IF(#REF!&lt;&gt;"",1,0))</f>
        <v>#REF!</v>
      </c>
      <c r="M174" s="213" t="e">
        <f>IF('Crisis Indicator Data'!#REF!="No Data",1,IF(#REF!&lt;&gt;"",1,0))</f>
        <v>#REF!</v>
      </c>
      <c r="N174" s="213" t="e">
        <f>IF('Crisis Indicator Data'!#REF!="No Data",1,IF(#REF!&lt;&gt;"",1,0))</f>
        <v>#REF!</v>
      </c>
      <c r="O174" s="213" t="e">
        <f>IF('Crisis Indicator Data'!#REF!="No Data",1,IF(#REF!&lt;&gt;"",1,0))</f>
        <v>#REF!</v>
      </c>
      <c r="P174" s="213" t="e">
        <f>IF('Crisis Indicator Data'!#REF!="No Data",1,IF(#REF!&lt;&gt;"",1,0))</f>
        <v>#REF!</v>
      </c>
      <c r="Q174" s="213" t="e">
        <f>IF('Crisis Indicator Data'!#REF!="No Data",1,IF(#REF!&lt;&gt;"",1,0))</f>
        <v>#REF!</v>
      </c>
      <c r="R174" s="213" t="e">
        <f>IF('Crisis Indicator Data'!#REF!="No Data",1,IF(#REF!&lt;&gt;"",1,0))</f>
        <v>#REF!</v>
      </c>
      <c r="S174" s="213" t="e">
        <f>IF('Crisis Indicator Data'!#REF!="No Data",1,IF(#REF!&lt;&gt;"",1,0))</f>
        <v>#REF!</v>
      </c>
      <c r="T174" s="213" t="e">
        <f>IF('Crisis Indicator Data'!#REF!="No Data",1,IF(#REF!&lt;&gt;"",1,0))</f>
        <v>#REF!</v>
      </c>
      <c r="U174" s="213" t="e">
        <f>IF('Crisis Indicator Data'!#REF!="No Data",1,IF(#REF!&lt;&gt;"",1,0))</f>
        <v>#REF!</v>
      </c>
      <c r="V174" s="213" t="e">
        <f>IF('Crisis Indicator Data'!#REF!="No Data",1,IF(#REF!&lt;&gt;"",1,0))</f>
        <v>#REF!</v>
      </c>
      <c r="W174" s="213" t="e">
        <f>IF('Crisis Indicator Data'!#REF!="No Data",1,IF(#REF!&lt;&gt;"",1,0))</f>
        <v>#REF!</v>
      </c>
      <c r="X174" s="213" t="e">
        <f>IF('Crisis Indicator Data'!#REF!="No Data",1,IF(#REF!&lt;&gt;"",1,0))</f>
        <v>#REF!</v>
      </c>
      <c r="Y174" s="213" t="e">
        <f>IF('Crisis Indicator Data'!#REF!="No Data",1,IF(#REF!&lt;&gt;"",1,0))</f>
        <v>#REF!</v>
      </c>
      <c r="Z174" s="213" t="e">
        <f>IF('Crisis Indicator Data'!#REF!="No Data",1,IF(#REF!&lt;&gt;"",1,0))</f>
        <v>#REF!</v>
      </c>
      <c r="AA174" s="213" t="e">
        <f>IF('Crisis Indicator Data'!#REF!="No Data",1,IF(#REF!&lt;&gt;"",1,0))</f>
        <v>#REF!</v>
      </c>
      <c r="AB174" s="213" t="e">
        <f>IF('Crisis Indicator Data'!#REF!="No Data",1,IF(#REF!&lt;&gt;"",1,0))</f>
        <v>#REF!</v>
      </c>
      <c r="AC174" s="213" t="e">
        <f>IF('Crisis Indicator Data'!#REF!="No Data",1,IF(#REF!&lt;&gt;"",1,0))</f>
        <v>#REF!</v>
      </c>
      <c r="AD174" s="213" t="e">
        <f>IF('Crisis Indicator Data'!#REF!="No Data",1,IF(#REF!&lt;&gt;"",1,0))</f>
        <v>#REF!</v>
      </c>
      <c r="AE174" s="213" t="e">
        <f>IF('Crisis Indicator Data'!#REF!="No Data",1,IF(#REF!&lt;&gt;"",1,0))</f>
        <v>#REF!</v>
      </c>
      <c r="AF174" s="213" t="e">
        <f>IF('Crisis Indicator Data'!#REF!="No Data",1,IF(#REF!&lt;&gt;"",1,0))</f>
        <v>#REF!</v>
      </c>
      <c r="AG174" s="213" t="e">
        <f>IF('Crisis Indicator Data'!#REF!="No Data",1,IF(#REF!&lt;&gt;"",1,0))</f>
        <v>#REF!</v>
      </c>
      <c r="AH174" s="213" t="e">
        <f>IF('Crisis Indicator Data'!#REF!="No Data",1,IF(#REF!&lt;&gt;"",1,0))</f>
        <v>#REF!</v>
      </c>
      <c r="AI174" s="213" t="e">
        <f>IF('Crisis Indicator Data'!#REF!="No Data",1,IF(#REF!&lt;&gt;"",1,0))</f>
        <v>#REF!</v>
      </c>
      <c r="AJ174" s="213" t="e">
        <f>IF('Crisis Indicator Data'!#REF!="No Data",1,IF(#REF!&lt;&gt;"",1,0))</f>
        <v>#REF!</v>
      </c>
      <c r="AK174" s="213" t="e">
        <f>IF('Crisis Indicator Data'!#REF!="No Data",1,IF(#REF!&lt;&gt;"",1,0))</f>
        <v>#REF!</v>
      </c>
      <c r="AL174" s="213" t="e">
        <f>IF('Crisis Indicator Data'!#REF!="No Data",1,IF(#REF!&lt;&gt;"",1,0))</f>
        <v>#REF!</v>
      </c>
      <c r="AM174" s="213" t="e">
        <f>IF('Crisis Indicator Data'!#REF!="No Data",1,IF(#REF!&lt;&gt;"",1,0))</f>
        <v>#REF!</v>
      </c>
      <c r="AN174" s="213" t="e">
        <f>IF('Crisis Indicator Data'!#REF!="No Data",1,IF(#REF!&lt;&gt;"",1,0))</f>
        <v>#REF!</v>
      </c>
      <c r="AO174" s="213" t="e">
        <f>IF('Crisis Indicator Data'!#REF!="No Data",1,IF(#REF!&lt;&gt;"",1,0))</f>
        <v>#REF!</v>
      </c>
      <c r="AP174" s="213" t="e">
        <f>IF('Crisis Indicator Data'!#REF!="No Data",1,IF(#REF!&lt;&gt;"",1,0))</f>
        <v>#REF!</v>
      </c>
      <c r="AQ174" s="213" t="e">
        <f>IF('Crisis Indicator Data'!#REF!="No Data",1,IF(#REF!&lt;&gt;"",1,0))</f>
        <v>#REF!</v>
      </c>
      <c r="AR174" s="213" t="e">
        <f>IF('Crisis Indicator Data'!#REF!="No Data",1,IF(#REF!&lt;&gt;"",1,0))</f>
        <v>#REF!</v>
      </c>
      <c r="AS174" s="213" t="e">
        <f>IF('Crisis Indicator Data'!#REF!="No Data",1,IF(#REF!&lt;&gt;"",1,0))</f>
        <v>#REF!</v>
      </c>
      <c r="AT174" s="213" t="e">
        <f>IF('Crisis Indicator Data'!#REF!="No Data",1,IF(#REF!&lt;&gt;"",1,0))</f>
        <v>#REF!</v>
      </c>
      <c r="AU174" s="213" t="e">
        <f>IF('Crisis Indicator Data'!#REF!="No Data",1,IF(#REF!&lt;&gt;"",1,0))</f>
        <v>#REF!</v>
      </c>
      <c r="AV174" s="213" t="e">
        <f>IF('Crisis Indicator Data'!#REF!="No Data",1,IF(#REF!&lt;&gt;"",1,0))</f>
        <v>#REF!</v>
      </c>
      <c r="AW174" s="213" t="e">
        <f>IF('Crisis Indicator Data'!#REF!="No Data",1,IF(#REF!&lt;&gt;"",1,0))</f>
        <v>#REF!</v>
      </c>
      <c r="AX174" s="213" t="e">
        <f>IF('Crisis Indicator Data'!#REF!="No Data",1,IF(#REF!&lt;&gt;"",1,0))</f>
        <v>#REF!</v>
      </c>
      <c r="AY174" s="213" t="e">
        <f>IF('Crisis Indicator Data'!#REF!="No Data",1,IF(#REF!&lt;&gt;"",1,0))</f>
        <v>#REF!</v>
      </c>
      <c r="AZ174" s="213" t="e">
        <f>IF('Crisis Indicator Data'!#REF!="No Data",1,IF(#REF!&lt;&gt;"",1,0))</f>
        <v>#REF!</v>
      </c>
      <c r="BA174" t="e">
        <f t="shared" si="10"/>
        <v>#REF!</v>
      </c>
      <c r="BB174" s="22" t="e">
        <f t="shared" si="11"/>
        <v>#REF!</v>
      </c>
    </row>
    <row r="175" spans="1:54" x14ac:dyDescent="0.35">
      <c r="A175" t="s">
        <v>8494</v>
      </c>
      <c r="B175" s="213" t="e">
        <f>IF('Crisis Indicator Data'!#REF!="No Data",1,IF(#REF!&lt;&gt;"",1,0))</f>
        <v>#REF!</v>
      </c>
      <c r="C175" s="213" t="e">
        <f>IF('Crisis Indicator Data'!#REF!="No Data",1,IF(#REF!&lt;&gt;"",1,0))</f>
        <v>#REF!</v>
      </c>
      <c r="D175" s="213" t="e">
        <f>IF('Crisis Indicator Data'!#REF!="No Data",1,IF(#REF!&lt;&gt;"",1,0))</f>
        <v>#REF!</v>
      </c>
      <c r="E175" s="213" t="e">
        <f>IF('Crisis Indicator Data'!#REF!="No Data",1,IF(#REF!&lt;&gt;"",1,0))</f>
        <v>#REF!</v>
      </c>
      <c r="F175" s="213" t="e">
        <f>IF('Crisis Indicator Data'!#REF!="No Data",1,IF(#REF!&lt;&gt;"",1,0))</f>
        <v>#REF!</v>
      </c>
      <c r="G175" s="213" t="e">
        <f>IF('Crisis Indicator Data'!#REF!="No Data",1,IF(#REF!&lt;&gt;"",1,0))</f>
        <v>#REF!</v>
      </c>
      <c r="H175" s="213" t="e">
        <f>IF('Crisis Indicator Data'!#REF!="No Data",1,IF(#REF!&lt;&gt;"",1,0))</f>
        <v>#REF!</v>
      </c>
      <c r="I175" s="213" t="e">
        <f>IF('Crisis Indicator Data'!#REF!="No Data",1,IF(#REF!&lt;&gt;"",1,0))</f>
        <v>#REF!</v>
      </c>
      <c r="J175" s="213" t="e">
        <f>IF('Crisis Indicator Data'!#REF!="No Data",1,IF(#REF!&lt;&gt;"",1,0))</f>
        <v>#REF!</v>
      </c>
      <c r="K175" s="213" t="e">
        <f>IF('Crisis Indicator Data'!#REF!="No Data",1,IF(#REF!&lt;&gt;"",1,0))</f>
        <v>#REF!</v>
      </c>
      <c r="L175" s="213" t="e">
        <f>IF('Crisis Indicator Data'!#REF!="No Data",1,IF(#REF!&lt;&gt;"",1,0))</f>
        <v>#REF!</v>
      </c>
      <c r="M175" s="213" t="e">
        <f>IF('Crisis Indicator Data'!#REF!="No Data",1,IF(#REF!&lt;&gt;"",1,0))</f>
        <v>#REF!</v>
      </c>
      <c r="N175" s="213" t="e">
        <f>IF('Crisis Indicator Data'!#REF!="No Data",1,IF(#REF!&lt;&gt;"",1,0))</f>
        <v>#REF!</v>
      </c>
      <c r="O175" s="213" t="e">
        <f>IF('Crisis Indicator Data'!#REF!="No Data",1,IF(#REF!&lt;&gt;"",1,0))</f>
        <v>#REF!</v>
      </c>
      <c r="P175" s="213" t="e">
        <f>IF('Crisis Indicator Data'!#REF!="No Data",1,IF(#REF!&lt;&gt;"",1,0))</f>
        <v>#REF!</v>
      </c>
      <c r="Q175" s="213" t="e">
        <f>IF('Crisis Indicator Data'!#REF!="No Data",1,IF(#REF!&lt;&gt;"",1,0))</f>
        <v>#REF!</v>
      </c>
      <c r="R175" s="213" t="e">
        <f>IF('Crisis Indicator Data'!#REF!="No Data",1,IF(#REF!&lt;&gt;"",1,0))</f>
        <v>#REF!</v>
      </c>
      <c r="S175" s="213" t="e">
        <f>IF('Crisis Indicator Data'!#REF!="No Data",1,IF(#REF!&lt;&gt;"",1,0))</f>
        <v>#REF!</v>
      </c>
      <c r="T175" s="213" t="e">
        <f>IF('Crisis Indicator Data'!#REF!="No Data",1,IF(#REF!&lt;&gt;"",1,0))</f>
        <v>#REF!</v>
      </c>
      <c r="U175" s="213" t="e">
        <f>IF('Crisis Indicator Data'!#REF!="No Data",1,IF(#REF!&lt;&gt;"",1,0))</f>
        <v>#REF!</v>
      </c>
      <c r="V175" s="213" t="e">
        <f>IF('Crisis Indicator Data'!#REF!="No Data",1,IF(#REF!&lt;&gt;"",1,0))</f>
        <v>#REF!</v>
      </c>
      <c r="W175" s="213" t="e">
        <f>IF('Crisis Indicator Data'!#REF!="No Data",1,IF(#REF!&lt;&gt;"",1,0))</f>
        <v>#REF!</v>
      </c>
      <c r="X175" s="213" t="e">
        <f>IF('Crisis Indicator Data'!#REF!="No Data",1,IF(#REF!&lt;&gt;"",1,0))</f>
        <v>#REF!</v>
      </c>
      <c r="Y175" s="213" t="e">
        <f>IF('Crisis Indicator Data'!#REF!="No Data",1,IF(#REF!&lt;&gt;"",1,0))</f>
        <v>#REF!</v>
      </c>
      <c r="Z175" s="213" t="e">
        <f>IF('Crisis Indicator Data'!#REF!="No Data",1,IF(#REF!&lt;&gt;"",1,0))</f>
        <v>#REF!</v>
      </c>
      <c r="AA175" s="213" t="e">
        <f>IF('Crisis Indicator Data'!#REF!="No Data",1,IF(#REF!&lt;&gt;"",1,0))</f>
        <v>#REF!</v>
      </c>
      <c r="AB175" s="213" t="e">
        <f>IF('Crisis Indicator Data'!#REF!="No Data",1,IF(#REF!&lt;&gt;"",1,0))</f>
        <v>#REF!</v>
      </c>
      <c r="AC175" s="213" t="e">
        <f>IF('Crisis Indicator Data'!#REF!="No Data",1,IF(#REF!&lt;&gt;"",1,0))</f>
        <v>#REF!</v>
      </c>
      <c r="AD175" s="213" t="e">
        <f>IF('Crisis Indicator Data'!#REF!="No Data",1,IF(#REF!&lt;&gt;"",1,0))</f>
        <v>#REF!</v>
      </c>
      <c r="AE175" s="213" t="e">
        <f>IF('Crisis Indicator Data'!#REF!="No Data",1,IF(#REF!&lt;&gt;"",1,0))</f>
        <v>#REF!</v>
      </c>
      <c r="AF175" s="213" t="e">
        <f>IF('Crisis Indicator Data'!#REF!="No Data",1,IF(#REF!&lt;&gt;"",1,0))</f>
        <v>#REF!</v>
      </c>
      <c r="AG175" s="213" t="e">
        <f>IF('Crisis Indicator Data'!#REF!="No Data",1,IF(#REF!&lt;&gt;"",1,0))</f>
        <v>#REF!</v>
      </c>
      <c r="AH175" s="213" t="e">
        <f>IF('Crisis Indicator Data'!#REF!="No Data",1,IF(#REF!&lt;&gt;"",1,0))</f>
        <v>#REF!</v>
      </c>
      <c r="AI175" s="213" t="e">
        <f>IF('Crisis Indicator Data'!#REF!="No Data",1,IF(#REF!&lt;&gt;"",1,0))</f>
        <v>#REF!</v>
      </c>
      <c r="AJ175" s="213" t="e">
        <f>IF('Crisis Indicator Data'!#REF!="No Data",1,IF(#REF!&lt;&gt;"",1,0))</f>
        <v>#REF!</v>
      </c>
      <c r="AK175" s="213" t="e">
        <f>IF('Crisis Indicator Data'!#REF!="No Data",1,IF(#REF!&lt;&gt;"",1,0))</f>
        <v>#REF!</v>
      </c>
      <c r="AL175" s="213" t="e">
        <f>IF('Crisis Indicator Data'!#REF!="No Data",1,IF(#REF!&lt;&gt;"",1,0))</f>
        <v>#REF!</v>
      </c>
      <c r="AM175" s="213" t="e">
        <f>IF('Crisis Indicator Data'!#REF!="No Data",1,IF(#REF!&lt;&gt;"",1,0))</f>
        <v>#REF!</v>
      </c>
      <c r="AN175" s="213" t="e">
        <f>IF('Crisis Indicator Data'!#REF!="No Data",1,IF(#REF!&lt;&gt;"",1,0))</f>
        <v>#REF!</v>
      </c>
      <c r="AO175" s="213" t="e">
        <f>IF('Crisis Indicator Data'!#REF!="No Data",1,IF(#REF!&lt;&gt;"",1,0))</f>
        <v>#REF!</v>
      </c>
      <c r="AP175" s="213" t="e">
        <f>IF('Crisis Indicator Data'!#REF!="No Data",1,IF(#REF!&lt;&gt;"",1,0))</f>
        <v>#REF!</v>
      </c>
      <c r="AQ175" s="213" t="e">
        <f>IF('Crisis Indicator Data'!#REF!="No Data",1,IF(#REF!&lt;&gt;"",1,0))</f>
        <v>#REF!</v>
      </c>
      <c r="AR175" s="213" t="e">
        <f>IF('Crisis Indicator Data'!#REF!="No Data",1,IF(#REF!&lt;&gt;"",1,0))</f>
        <v>#REF!</v>
      </c>
      <c r="AS175" s="213" t="e">
        <f>IF('Crisis Indicator Data'!#REF!="No Data",1,IF(#REF!&lt;&gt;"",1,0))</f>
        <v>#REF!</v>
      </c>
      <c r="AT175" s="213" t="e">
        <f>IF('Crisis Indicator Data'!#REF!="No Data",1,IF(#REF!&lt;&gt;"",1,0))</f>
        <v>#REF!</v>
      </c>
      <c r="AU175" s="213" t="e">
        <f>IF('Crisis Indicator Data'!#REF!="No Data",1,IF(#REF!&lt;&gt;"",1,0))</f>
        <v>#REF!</v>
      </c>
      <c r="AV175" s="213" t="e">
        <f>IF('Crisis Indicator Data'!#REF!="No Data",1,IF(#REF!&lt;&gt;"",1,0))</f>
        <v>#REF!</v>
      </c>
      <c r="AW175" s="213" t="e">
        <f>IF('Crisis Indicator Data'!#REF!="No Data",1,IF(#REF!&lt;&gt;"",1,0))</f>
        <v>#REF!</v>
      </c>
      <c r="AX175" s="213" t="e">
        <f>IF('Crisis Indicator Data'!#REF!="No Data",1,IF(#REF!&lt;&gt;"",1,0))</f>
        <v>#REF!</v>
      </c>
      <c r="AY175" s="213" t="e">
        <f>IF('Crisis Indicator Data'!#REF!="No Data",1,IF(#REF!&lt;&gt;"",1,0))</f>
        <v>#REF!</v>
      </c>
      <c r="AZ175" s="213" t="e">
        <f>IF('Crisis Indicator Data'!#REF!="No Data",1,IF(#REF!&lt;&gt;"",1,0))</f>
        <v>#REF!</v>
      </c>
      <c r="BA175" t="e">
        <f t="shared" si="10"/>
        <v>#REF!</v>
      </c>
      <c r="BB175" s="22" t="e">
        <f t="shared" si="11"/>
        <v>#REF!</v>
      </c>
    </row>
    <row r="176" spans="1:54" x14ac:dyDescent="0.35">
      <c r="A176" t="s">
        <v>8495</v>
      </c>
      <c r="B176" s="213" t="e">
        <f>IF('Crisis Indicator Data'!#REF!="No Data",1,IF(#REF!&lt;&gt;"",1,0))</f>
        <v>#REF!</v>
      </c>
      <c r="C176" s="213" t="e">
        <f>IF('Crisis Indicator Data'!#REF!="No Data",1,IF(#REF!&lt;&gt;"",1,0))</f>
        <v>#REF!</v>
      </c>
      <c r="D176" s="213" t="e">
        <f>IF('Crisis Indicator Data'!#REF!="No Data",1,IF(#REF!&lt;&gt;"",1,0))</f>
        <v>#REF!</v>
      </c>
      <c r="E176" s="213" t="e">
        <f>IF('Crisis Indicator Data'!#REF!="No Data",1,IF(#REF!&lt;&gt;"",1,0))</f>
        <v>#REF!</v>
      </c>
      <c r="F176" s="213" t="e">
        <f>IF('Crisis Indicator Data'!#REF!="No Data",1,IF(#REF!&lt;&gt;"",1,0))</f>
        <v>#REF!</v>
      </c>
      <c r="G176" s="213" t="e">
        <f>IF('Crisis Indicator Data'!#REF!="No Data",1,IF(#REF!&lt;&gt;"",1,0))</f>
        <v>#REF!</v>
      </c>
      <c r="H176" s="213" t="e">
        <f>IF('Crisis Indicator Data'!#REF!="No Data",1,IF(#REF!&lt;&gt;"",1,0))</f>
        <v>#REF!</v>
      </c>
      <c r="I176" s="213" t="e">
        <f>IF('Crisis Indicator Data'!#REF!="No Data",1,IF(#REF!&lt;&gt;"",1,0))</f>
        <v>#REF!</v>
      </c>
      <c r="J176" s="213" t="e">
        <f>IF('Crisis Indicator Data'!#REF!="No Data",1,IF(#REF!&lt;&gt;"",1,0))</f>
        <v>#REF!</v>
      </c>
      <c r="K176" s="213" t="e">
        <f>IF('Crisis Indicator Data'!#REF!="No Data",1,IF(#REF!&lt;&gt;"",1,0))</f>
        <v>#REF!</v>
      </c>
      <c r="L176" s="213" t="e">
        <f>IF('Crisis Indicator Data'!#REF!="No Data",1,IF(#REF!&lt;&gt;"",1,0))</f>
        <v>#REF!</v>
      </c>
      <c r="M176" s="213" t="e">
        <f>IF('Crisis Indicator Data'!#REF!="No Data",1,IF(#REF!&lt;&gt;"",1,0))</f>
        <v>#REF!</v>
      </c>
      <c r="N176" s="213" t="e">
        <f>IF('Crisis Indicator Data'!#REF!="No Data",1,IF(#REF!&lt;&gt;"",1,0))</f>
        <v>#REF!</v>
      </c>
      <c r="O176" s="213" t="e">
        <f>IF('Crisis Indicator Data'!#REF!="No Data",1,IF(#REF!&lt;&gt;"",1,0))</f>
        <v>#REF!</v>
      </c>
      <c r="P176" s="213" t="e">
        <f>IF('Crisis Indicator Data'!#REF!="No Data",1,IF(#REF!&lt;&gt;"",1,0))</f>
        <v>#REF!</v>
      </c>
      <c r="Q176" s="213" t="e">
        <f>IF('Crisis Indicator Data'!#REF!="No Data",1,IF(#REF!&lt;&gt;"",1,0))</f>
        <v>#REF!</v>
      </c>
      <c r="R176" s="213" t="e">
        <f>IF('Crisis Indicator Data'!#REF!="No Data",1,IF(#REF!&lt;&gt;"",1,0))</f>
        <v>#REF!</v>
      </c>
      <c r="S176" s="213" t="e">
        <f>IF('Crisis Indicator Data'!#REF!="No Data",1,IF(#REF!&lt;&gt;"",1,0))</f>
        <v>#REF!</v>
      </c>
      <c r="T176" s="213" t="e">
        <f>IF('Crisis Indicator Data'!#REF!="No Data",1,IF(#REF!&lt;&gt;"",1,0))</f>
        <v>#REF!</v>
      </c>
      <c r="U176" s="213" t="e">
        <f>IF('Crisis Indicator Data'!#REF!="No Data",1,IF(#REF!&lt;&gt;"",1,0))</f>
        <v>#REF!</v>
      </c>
      <c r="V176" s="213" t="e">
        <f>IF('Crisis Indicator Data'!#REF!="No Data",1,IF(#REF!&lt;&gt;"",1,0))</f>
        <v>#REF!</v>
      </c>
      <c r="W176" s="213" t="e">
        <f>IF('Crisis Indicator Data'!#REF!="No Data",1,IF(#REF!&lt;&gt;"",1,0))</f>
        <v>#REF!</v>
      </c>
      <c r="X176" s="213" t="e">
        <f>IF('Crisis Indicator Data'!#REF!="No Data",1,IF(#REF!&lt;&gt;"",1,0))</f>
        <v>#REF!</v>
      </c>
      <c r="Y176" s="213" t="e">
        <f>IF('Crisis Indicator Data'!#REF!="No Data",1,IF(#REF!&lt;&gt;"",1,0))</f>
        <v>#REF!</v>
      </c>
      <c r="Z176" s="213" t="e">
        <f>IF('Crisis Indicator Data'!#REF!="No Data",1,IF(#REF!&lt;&gt;"",1,0))</f>
        <v>#REF!</v>
      </c>
      <c r="AA176" s="213" t="e">
        <f>IF('Crisis Indicator Data'!#REF!="No Data",1,IF(#REF!&lt;&gt;"",1,0))</f>
        <v>#REF!</v>
      </c>
      <c r="AB176" s="213" t="e">
        <f>IF('Crisis Indicator Data'!#REF!="No Data",1,IF(#REF!&lt;&gt;"",1,0))</f>
        <v>#REF!</v>
      </c>
      <c r="AC176" s="213" t="e">
        <f>IF('Crisis Indicator Data'!#REF!="No Data",1,IF(#REF!&lt;&gt;"",1,0))</f>
        <v>#REF!</v>
      </c>
      <c r="AD176" s="213" t="e">
        <f>IF('Crisis Indicator Data'!#REF!="No Data",1,IF(#REF!&lt;&gt;"",1,0))</f>
        <v>#REF!</v>
      </c>
      <c r="AE176" s="213" t="e">
        <f>IF('Crisis Indicator Data'!#REF!="No Data",1,IF(#REF!&lt;&gt;"",1,0))</f>
        <v>#REF!</v>
      </c>
      <c r="AF176" s="213" t="e">
        <f>IF('Crisis Indicator Data'!#REF!="No Data",1,IF(#REF!&lt;&gt;"",1,0))</f>
        <v>#REF!</v>
      </c>
      <c r="AG176" s="213" t="e">
        <f>IF('Crisis Indicator Data'!#REF!="No Data",1,IF(#REF!&lt;&gt;"",1,0))</f>
        <v>#REF!</v>
      </c>
      <c r="AH176" s="213" t="e">
        <f>IF('Crisis Indicator Data'!#REF!="No Data",1,IF(#REF!&lt;&gt;"",1,0))</f>
        <v>#REF!</v>
      </c>
      <c r="AI176" s="213" t="e">
        <f>IF('Crisis Indicator Data'!#REF!="No Data",1,IF(#REF!&lt;&gt;"",1,0))</f>
        <v>#REF!</v>
      </c>
      <c r="AJ176" s="213" t="e">
        <f>IF('Crisis Indicator Data'!#REF!="No Data",1,IF(#REF!&lt;&gt;"",1,0))</f>
        <v>#REF!</v>
      </c>
      <c r="AK176" s="213" t="e">
        <f>IF('Crisis Indicator Data'!#REF!="No Data",1,IF(#REF!&lt;&gt;"",1,0))</f>
        <v>#REF!</v>
      </c>
      <c r="AL176" s="213" t="e">
        <f>IF('Crisis Indicator Data'!#REF!="No Data",1,IF(#REF!&lt;&gt;"",1,0))</f>
        <v>#REF!</v>
      </c>
      <c r="AM176" s="213" t="e">
        <f>IF('Crisis Indicator Data'!#REF!="No Data",1,IF(#REF!&lt;&gt;"",1,0))</f>
        <v>#REF!</v>
      </c>
      <c r="AN176" s="213" t="e">
        <f>IF('Crisis Indicator Data'!#REF!="No Data",1,IF(#REF!&lt;&gt;"",1,0))</f>
        <v>#REF!</v>
      </c>
      <c r="AO176" s="213" t="e">
        <f>IF('Crisis Indicator Data'!#REF!="No Data",1,IF(#REF!&lt;&gt;"",1,0))</f>
        <v>#REF!</v>
      </c>
      <c r="AP176" s="213" t="e">
        <f>IF('Crisis Indicator Data'!#REF!="No Data",1,IF(#REF!&lt;&gt;"",1,0))</f>
        <v>#REF!</v>
      </c>
      <c r="AQ176" s="213" t="e">
        <f>IF('Crisis Indicator Data'!#REF!="No Data",1,IF(#REF!&lt;&gt;"",1,0))</f>
        <v>#REF!</v>
      </c>
      <c r="AR176" s="213" t="e">
        <f>IF('Crisis Indicator Data'!#REF!="No Data",1,IF(#REF!&lt;&gt;"",1,0))</f>
        <v>#REF!</v>
      </c>
      <c r="AS176" s="213" t="e">
        <f>IF('Crisis Indicator Data'!#REF!="No Data",1,IF(#REF!&lt;&gt;"",1,0))</f>
        <v>#REF!</v>
      </c>
      <c r="AT176" s="213" t="e">
        <f>IF('Crisis Indicator Data'!#REF!="No Data",1,IF(#REF!&lt;&gt;"",1,0))</f>
        <v>#REF!</v>
      </c>
      <c r="AU176" s="213" t="e">
        <f>IF('Crisis Indicator Data'!#REF!="No Data",1,IF(#REF!&lt;&gt;"",1,0))</f>
        <v>#REF!</v>
      </c>
      <c r="AV176" s="213" t="e">
        <f>IF('Crisis Indicator Data'!#REF!="No Data",1,IF(#REF!&lt;&gt;"",1,0))</f>
        <v>#REF!</v>
      </c>
      <c r="AW176" s="213" t="e">
        <f>IF('Crisis Indicator Data'!#REF!="No Data",1,IF(#REF!&lt;&gt;"",1,0))</f>
        <v>#REF!</v>
      </c>
      <c r="AX176" s="213" t="e">
        <f>IF('Crisis Indicator Data'!#REF!="No Data",1,IF(#REF!&lt;&gt;"",1,0))</f>
        <v>#REF!</v>
      </c>
      <c r="AY176" s="213" t="e">
        <f>IF('Crisis Indicator Data'!#REF!="No Data",1,IF(#REF!&lt;&gt;"",1,0))</f>
        <v>#REF!</v>
      </c>
      <c r="AZ176" s="213" t="e">
        <f>IF('Crisis Indicator Data'!#REF!="No Data",1,IF(#REF!&lt;&gt;"",1,0))</f>
        <v>#REF!</v>
      </c>
      <c r="BA176" t="e">
        <f t="shared" si="10"/>
        <v>#REF!</v>
      </c>
      <c r="BB176" s="22" t="e">
        <f t="shared" si="11"/>
        <v>#REF!</v>
      </c>
    </row>
    <row r="177" spans="1:54" x14ac:dyDescent="0.35">
      <c r="A177" t="s">
        <v>8496</v>
      </c>
      <c r="B177" s="213" t="e">
        <f>IF('Crisis Indicator Data'!#REF!="No Data",1,IF(#REF!&lt;&gt;"",1,0))</f>
        <v>#REF!</v>
      </c>
      <c r="C177" s="213" t="e">
        <f>IF('Crisis Indicator Data'!#REF!="No Data",1,IF(#REF!&lt;&gt;"",1,0))</f>
        <v>#REF!</v>
      </c>
      <c r="D177" s="213" t="e">
        <f>IF('Crisis Indicator Data'!#REF!="No Data",1,IF(#REF!&lt;&gt;"",1,0))</f>
        <v>#REF!</v>
      </c>
      <c r="E177" s="213" t="e">
        <f>IF('Crisis Indicator Data'!#REF!="No Data",1,IF(#REF!&lt;&gt;"",1,0))</f>
        <v>#REF!</v>
      </c>
      <c r="F177" s="213" t="e">
        <f>IF('Crisis Indicator Data'!#REF!="No Data",1,IF(#REF!&lt;&gt;"",1,0))</f>
        <v>#REF!</v>
      </c>
      <c r="G177" s="213" t="e">
        <f>IF('Crisis Indicator Data'!#REF!="No Data",1,IF(#REF!&lt;&gt;"",1,0))</f>
        <v>#REF!</v>
      </c>
      <c r="H177" s="213" t="e">
        <f>IF('Crisis Indicator Data'!#REF!="No Data",1,IF(#REF!&lt;&gt;"",1,0))</f>
        <v>#REF!</v>
      </c>
      <c r="I177" s="213" t="e">
        <f>IF('Crisis Indicator Data'!#REF!="No Data",1,IF(#REF!&lt;&gt;"",1,0))</f>
        <v>#REF!</v>
      </c>
      <c r="J177" s="213" t="e">
        <f>IF('Crisis Indicator Data'!#REF!="No Data",1,IF(#REF!&lt;&gt;"",1,0))</f>
        <v>#REF!</v>
      </c>
      <c r="K177" s="213" t="e">
        <f>IF('Crisis Indicator Data'!#REF!="No Data",1,IF(#REF!&lt;&gt;"",1,0))</f>
        <v>#REF!</v>
      </c>
      <c r="L177" s="213" t="e">
        <f>IF('Crisis Indicator Data'!#REF!="No Data",1,IF(#REF!&lt;&gt;"",1,0))</f>
        <v>#REF!</v>
      </c>
      <c r="M177" s="213" t="e">
        <f>IF('Crisis Indicator Data'!#REF!="No Data",1,IF(#REF!&lt;&gt;"",1,0))</f>
        <v>#REF!</v>
      </c>
      <c r="N177" s="213" t="e">
        <f>IF('Crisis Indicator Data'!#REF!="No Data",1,IF(#REF!&lt;&gt;"",1,0))</f>
        <v>#REF!</v>
      </c>
      <c r="O177" s="213" t="e">
        <f>IF('Crisis Indicator Data'!#REF!="No Data",1,IF(#REF!&lt;&gt;"",1,0))</f>
        <v>#REF!</v>
      </c>
      <c r="P177" s="213" t="e">
        <f>IF('Crisis Indicator Data'!#REF!="No Data",1,IF(#REF!&lt;&gt;"",1,0))</f>
        <v>#REF!</v>
      </c>
      <c r="Q177" s="213" t="e">
        <f>IF('Crisis Indicator Data'!#REF!="No Data",1,IF(#REF!&lt;&gt;"",1,0))</f>
        <v>#REF!</v>
      </c>
      <c r="R177" s="213" t="e">
        <f>IF('Crisis Indicator Data'!#REF!="No Data",1,IF(#REF!&lt;&gt;"",1,0))</f>
        <v>#REF!</v>
      </c>
      <c r="S177" s="213" t="e">
        <f>IF('Crisis Indicator Data'!#REF!="No Data",1,IF(#REF!&lt;&gt;"",1,0))</f>
        <v>#REF!</v>
      </c>
      <c r="T177" s="213" t="e">
        <f>IF('Crisis Indicator Data'!#REF!="No Data",1,IF(#REF!&lt;&gt;"",1,0))</f>
        <v>#REF!</v>
      </c>
      <c r="U177" s="213" t="e">
        <f>IF('Crisis Indicator Data'!#REF!="No Data",1,IF(#REF!&lt;&gt;"",1,0))</f>
        <v>#REF!</v>
      </c>
      <c r="V177" s="213" t="e">
        <f>IF('Crisis Indicator Data'!#REF!="No Data",1,IF(#REF!&lt;&gt;"",1,0))</f>
        <v>#REF!</v>
      </c>
      <c r="W177" s="213" t="e">
        <f>IF('Crisis Indicator Data'!#REF!="No Data",1,IF(#REF!&lt;&gt;"",1,0))</f>
        <v>#REF!</v>
      </c>
      <c r="X177" s="213" t="e">
        <f>IF('Crisis Indicator Data'!#REF!="No Data",1,IF(#REF!&lt;&gt;"",1,0))</f>
        <v>#REF!</v>
      </c>
      <c r="Y177" s="213" t="e">
        <f>IF('Crisis Indicator Data'!#REF!="No Data",1,IF(#REF!&lt;&gt;"",1,0))</f>
        <v>#REF!</v>
      </c>
      <c r="Z177" s="213" t="e">
        <f>IF('Crisis Indicator Data'!#REF!="No Data",1,IF(#REF!&lt;&gt;"",1,0))</f>
        <v>#REF!</v>
      </c>
      <c r="AA177" s="213" t="e">
        <f>IF('Crisis Indicator Data'!#REF!="No Data",1,IF(#REF!&lt;&gt;"",1,0))</f>
        <v>#REF!</v>
      </c>
      <c r="AB177" s="213" t="e">
        <f>IF('Crisis Indicator Data'!#REF!="No Data",1,IF(#REF!&lt;&gt;"",1,0))</f>
        <v>#REF!</v>
      </c>
      <c r="AC177" s="213" t="e">
        <f>IF('Crisis Indicator Data'!#REF!="No Data",1,IF(#REF!&lt;&gt;"",1,0))</f>
        <v>#REF!</v>
      </c>
      <c r="AD177" s="213" t="e">
        <f>IF('Crisis Indicator Data'!#REF!="No Data",1,IF(#REF!&lt;&gt;"",1,0))</f>
        <v>#REF!</v>
      </c>
      <c r="AE177" s="213" t="e">
        <f>IF('Crisis Indicator Data'!#REF!="No Data",1,IF(#REF!&lt;&gt;"",1,0))</f>
        <v>#REF!</v>
      </c>
      <c r="AF177" s="213" t="e">
        <f>IF('Crisis Indicator Data'!#REF!="No Data",1,IF(#REF!&lt;&gt;"",1,0))</f>
        <v>#REF!</v>
      </c>
      <c r="AG177" s="213" t="e">
        <f>IF('Crisis Indicator Data'!#REF!="No Data",1,IF(#REF!&lt;&gt;"",1,0))</f>
        <v>#REF!</v>
      </c>
      <c r="AH177" s="213" t="e">
        <f>IF('Crisis Indicator Data'!#REF!="No Data",1,IF(#REF!&lt;&gt;"",1,0))</f>
        <v>#REF!</v>
      </c>
      <c r="AI177" s="213" t="e">
        <f>IF('Crisis Indicator Data'!#REF!="No Data",1,IF(#REF!&lt;&gt;"",1,0))</f>
        <v>#REF!</v>
      </c>
      <c r="AJ177" s="213" t="e">
        <f>IF('Crisis Indicator Data'!#REF!="No Data",1,IF(#REF!&lt;&gt;"",1,0))</f>
        <v>#REF!</v>
      </c>
      <c r="AK177" s="213" t="e">
        <f>IF('Crisis Indicator Data'!#REF!="No Data",1,IF(#REF!&lt;&gt;"",1,0))</f>
        <v>#REF!</v>
      </c>
      <c r="AL177" s="213" t="e">
        <f>IF('Crisis Indicator Data'!#REF!="No Data",1,IF(#REF!&lt;&gt;"",1,0))</f>
        <v>#REF!</v>
      </c>
      <c r="AM177" s="213" t="e">
        <f>IF('Crisis Indicator Data'!#REF!="No Data",1,IF(#REF!&lt;&gt;"",1,0))</f>
        <v>#REF!</v>
      </c>
      <c r="AN177" s="213" t="e">
        <f>IF('Crisis Indicator Data'!#REF!="No Data",1,IF(#REF!&lt;&gt;"",1,0))</f>
        <v>#REF!</v>
      </c>
      <c r="AO177" s="213" t="e">
        <f>IF('Crisis Indicator Data'!#REF!="No Data",1,IF(#REF!&lt;&gt;"",1,0))</f>
        <v>#REF!</v>
      </c>
      <c r="AP177" s="213" t="e">
        <f>IF('Crisis Indicator Data'!#REF!="No Data",1,IF(#REF!&lt;&gt;"",1,0))</f>
        <v>#REF!</v>
      </c>
      <c r="AQ177" s="213" t="e">
        <f>IF('Crisis Indicator Data'!#REF!="No Data",1,IF(#REF!&lt;&gt;"",1,0))</f>
        <v>#REF!</v>
      </c>
      <c r="AR177" s="213" t="e">
        <f>IF('Crisis Indicator Data'!#REF!="No Data",1,IF(#REF!&lt;&gt;"",1,0))</f>
        <v>#REF!</v>
      </c>
      <c r="AS177" s="213" t="e">
        <f>IF('Crisis Indicator Data'!#REF!="No Data",1,IF(#REF!&lt;&gt;"",1,0))</f>
        <v>#REF!</v>
      </c>
      <c r="AT177" s="213" t="e">
        <f>IF('Crisis Indicator Data'!#REF!="No Data",1,IF(#REF!&lt;&gt;"",1,0))</f>
        <v>#REF!</v>
      </c>
      <c r="AU177" s="213" t="e">
        <f>IF('Crisis Indicator Data'!#REF!="No Data",1,IF(#REF!&lt;&gt;"",1,0))</f>
        <v>#REF!</v>
      </c>
      <c r="AV177" s="213" t="e">
        <f>IF('Crisis Indicator Data'!#REF!="No Data",1,IF(#REF!&lt;&gt;"",1,0))</f>
        <v>#REF!</v>
      </c>
      <c r="AW177" s="213" t="e">
        <f>IF('Crisis Indicator Data'!#REF!="No Data",1,IF(#REF!&lt;&gt;"",1,0))</f>
        <v>#REF!</v>
      </c>
      <c r="AX177" s="213" t="e">
        <f>IF('Crisis Indicator Data'!#REF!="No Data",1,IF(#REF!&lt;&gt;"",1,0))</f>
        <v>#REF!</v>
      </c>
      <c r="AY177" s="213" t="e">
        <f>IF('Crisis Indicator Data'!#REF!="No Data",1,IF(#REF!&lt;&gt;"",1,0))</f>
        <v>#REF!</v>
      </c>
      <c r="AZ177" s="213" t="e">
        <f>IF('Crisis Indicator Data'!#REF!="No Data",1,IF(#REF!&lt;&gt;"",1,0))</f>
        <v>#REF!</v>
      </c>
      <c r="BA177" t="e">
        <f t="shared" si="10"/>
        <v>#REF!</v>
      </c>
      <c r="BB177" s="22" t="e">
        <f t="shared" si="11"/>
        <v>#REF!</v>
      </c>
    </row>
    <row r="178" spans="1:54" x14ac:dyDescent="0.35">
      <c r="A178" t="s">
        <v>8490</v>
      </c>
      <c r="B178" s="213" t="e">
        <f>IF('Crisis Indicator Data'!#REF!="No Data",1,IF(#REF!&lt;&gt;"",1,0))</f>
        <v>#REF!</v>
      </c>
      <c r="C178" s="213" t="e">
        <f>IF('Crisis Indicator Data'!#REF!="No Data",1,IF(#REF!&lt;&gt;"",1,0))</f>
        <v>#REF!</v>
      </c>
      <c r="D178" s="213" t="e">
        <f>IF('Crisis Indicator Data'!#REF!="No Data",1,IF(#REF!&lt;&gt;"",1,0))</f>
        <v>#REF!</v>
      </c>
      <c r="E178" s="213" t="e">
        <f>IF('Crisis Indicator Data'!#REF!="No Data",1,IF(#REF!&lt;&gt;"",1,0))</f>
        <v>#REF!</v>
      </c>
      <c r="F178" s="213" t="e">
        <f>IF('Crisis Indicator Data'!#REF!="No Data",1,IF(#REF!&lt;&gt;"",1,0))</f>
        <v>#REF!</v>
      </c>
      <c r="G178" s="213" t="e">
        <f>IF('Crisis Indicator Data'!#REF!="No Data",1,IF(#REF!&lt;&gt;"",1,0))</f>
        <v>#REF!</v>
      </c>
      <c r="H178" s="213" t="e">
        <f>IF('Crisis Indicator Data'!#REF!="No Data",1,IF(#REF!&lt;&gt;"",1,0))</f>
        <v>#REF!</v>
      </c>
      <c r="I178" s="213" t="e">
        <f>IF('Crisis Indicator Data'!#REF!="No Data",1,IF(#REF!&lt;&gt;"",1,0))</f>
        <v>#REF!</v>
      </c>
      <c r="J178" s="213" t="e">
        <f>IF('Crisis Indicator Data'!#REF!="No Data",1,IF(#REF!&lt;&gt;"",1,0))</f>
        <v>#REF!</v>
      </c>
      <c r="K178" s="213" t="e">
        <f>IF('Crisis Indicator Data'!#REF!="No Data",1,IF(#REF!&lt;&gt;"",1,0))</f>
        <v>#REF!</v>
      </c>
      <c r="L178" s="213" t="e">
        <f>IF('Crisis Indicator Data'!#REF!="No Data",1,IF(#REF!&lt;&gt;"",1,0))</f>
        <v>#REF!</v>
      </c>
      <c r="M178" s="213" t="e">
        <f>IF('Crisis Indicator Data'!#REF!="No Data",1,IF(#REF!&lt;&gt;"",1,0))</f>
        <v>#REF!</v>
      </c>
      <c r="N178" s="213" t="e">
        <f>IF('Crisis Indicator Data'!#REF!="No Data",1,IF(#REF!&lt;&gt;"",1,0))</f>
        <v>#REF!</v>
      </c>
      <c r="O178" s="213" t="e">
        <f>IF('Crisis Indicator Data'!#REF!="No Data",1,IF(#REF!&lt;&gt;"",1,0))</f>
        <v>#REF!</v>
      </c>
      <c r="P178" s="213" t="e">
        <f>IF('Crisis Indicator Data'!#REF!="No Data",1,IF(#REF!&lt;&gt;"",1,0))</f>
        <v>#REF!</v>
      </c>
      <c r="Q178" s="213" t="e">
        <f>IF('Crisis Indicator Data'!#REF!="No Data",1,IF(#REF!&lt;&gt;"",1,0))</f>
        <v>#REF!</v>
      </c>
      <c r="R178" s="213" t="e">
        <f>IF('Crisis Indicator Data'!#REF!="No Data",1,IF(#REF!&lt;&gt;"",1,0))</f>
        <v>#REF!</v>
      </c>
      <c r="S178" s="213" t="e">
        <f>IF('Crisis Indicator Data'!#REF!="No Data",1,IF(#REF!&lt;&gt;"",1,0))</f>
        <v>#REF!</v>
      </c>
      <c r="T178" s="213" t="e">
        <f>IF('Crisis Indicator Data'!#REF!="No Data",1,IF(#REF!&lt;&gt;"",1,0))</f>
        <v>#REF!</v>
      </c>
      <c r="U178" s="213" t="e">
        <f>IF('Crisis Indicator Data'!#REF!="No Data",1,IF(#REF!&lt;&gt;"",1,0))</f>
        <v>#REF!</v>
      </c>
      <c r="V178" s="213" t="e">
        <f>IF('Crisis Indicator Data'!#REF!="No Data",1,IF(#REF!&lt;&gt;"",1,0))</f>
        <v>#REF!</v>
      </c>
      <c r="W178" s="213" t="e">
        <f>IF('Crisis Indicator Data'!#REF!="No Data",1,IF(#REF!&lt;&gt;"",1,0))</f>
        <v>#REF!</v>
      </c>
      <c r="X178" s="213" t="e">
        <f>IF('Crisis Indicator Data'!#REF!="No Data",1,IF(#REF!&lt;&gt;"",1,0))</f>
        <v>#REF!</v>
      </c>
      <c r="Y178" s="213" t="e">
        <f>IF('Crisis Indicator Data'!#REF!="No Data",1,IF(#REF!&lt;&gt;"",1,0))</f>
        <v>#REF!</v>
      </c>
      <c r="Z178" s="213" t="e">
        <f>IF('Crisis Indicator Data'!#REF!="No Data",1,IF(#REF!&lt;&gt;"",1,0))</f>
        <v>#REF!</v>
      </c>
      <c r="AA178" s="213" t="e">
        <f>IF('Crisis Indicator Data'!#REF!="No Data",1,IF(#REF!&lt;&gt;"",1,0))</f>
        <v>#REF!</v>
      </c>
      <c r="AB178" s="213" t="e">
        <f>IF('Crisis Indicator Data'!#REF!="No Data",1,IF(#REF!&lt;&gt;"",1,0))</f>
        <v>#REF!</v>
      </c>
      <c r="AC178" s="213" t="e">
        <f>IF('Crisis Indicator Data'!#REF!="No Data",1,IF(#REF!&lt;&gt;"",1,0))</f>
        <v>#REF!</v>
      </c>
      <c r="AD178" s="213" t="e">
        <f>IF('Crisis Indicator Data'!#REF!="No Data",1,IF(#REF!&lt;&gt;"",1,0))</f>
        <v>#REF!</v>
      </c>
      <c r="AE178" s="213" t="e">
        <f>IF('Crisis Indicator Data'!#REF!="No Data",1,IF(#REF!&lt;&gt;"",1,0))</f>
        <v>#REF!</v>
      </c>
      <c r="AF178" s="213" t="e">
        <f>IF('Crisis Indicator Data'!#REF!="No Data",1,IF(#REF!&lt;&gt;"",1,0))</f>
        <v>#REF!</v>
      </c>
      <c r="AG178" s="213" t="e">
        <f>IF('Crisis Indicator Data'!#REF!="No Data",1,IF(#REF!&lt;&gt;"",1,0))</f>
        <v>#REF!</v>
      </c>
      <c r="AH178" s="213" t="e">
        <f>IF('Crisis Indicator Data'!#REF!="No Data",1,IF(#REF!&lt;&gt;"",1,0))</f>
        <v>#REF!</v>
      </c>
      <c r="AI178" s="213" t="e">
        <f>IF('Crisis Indicator Data'!#REF!="No Data",1,IF(#REF!&lt;&gt;"",1,0))</f>
        <v>#REF!</v>
      </c>
      <c r="AJ178" s="213" t="e">
        <f>IF('Crisis Indicator Data'!#REF!="No Data",1,IF(#REF!&lt;&gt;"",1,0))</f>
        <v>#REF!</v>
      </c>
      <c r="AK178" s="213" t="e">
        <f>IF('Crisis Indicator Data'!#REF!="No Data",1,IF(#REF!&lt;&gt;"",1,0))</f>
        <v>#REF!</v>
      </c>
      <c r="AL178" s="213" t="e">
        <f>IF('Crisis Indicator Data'!#REF!="No Data",1,IF(#REF!&lt;&gt;"",1,0))</f>
        <v>#REF!</v>
      </c>
      <c r="AM178" s="213" t="e">
        <f>IF('Crisis Indicator Data'!#REF!="No Data",1,IF(#REF!&lt;&gt;"",1,0))</f>
        <v>#REF!</v>
      </c>
      <c r="AN178" s="213" t="e">
        <f>IF('Crisis Indicator Data'!#REF!="No Data",1,IF(#REF!&lt;&gt;"",1,0))</f>
        <v>#REF!</v>
      </c>
      <c r="AO178" s="213" t="e">
        <f>IF('Crisis Indicator Data'!#REF!="No Data",1,IF(#REF!&lt;&gt;"",1,0))</f>
        <v>#REF!</v>
      </c>
      <c r="AP178" s="213" t="e">
        <f>IF('Crisis Indicator Data'!#REF!="No Data",1,IF(#REF!&lt;&gt;"",1,0))</f>
        <v>#REF!</v>
      </c>
      <c r="AQ178" s="213" t="e">
        <f>IF('Crisis Indicator Data'!#REF!="No Data",1,IF(#REF!&lt;&gt;"",1,0))</f>
        <v>#REF!</v>
      </c>
      <c r="AR178" s="213" t="e">
        <f>IF('Crisis Indicator Data'!#REF!="No Data",1,IF(#REF!&lt;&gt;"",1,0))</f>
        <v>#REF!</v>
      </c>
      <c r="AS178" s="213" t="e">
        <f>IF('Crisis Indicator Data'!#REF!="No Data",1,IF(#REF!&lt;&gt;"",1,0))</f>
        <v>#REF!</v>
      </c>
      <c r="AT178" s="213" t="e">
        <f>IF('Crisis Indicator Data'!#REF!="No Data",1,IF(#REF!&lt;&gt;"",1,0))</f>
        <v>#REF!</v>
      </c>
      <c r="AU178" s="213" t="e">
        <f>IF('Crisis Indicator Data'!#REF!="No Data",1,IF(#REF!&lt;&gt;"",1,0))</f>
        <v>#REF!</v>
      </c>
      <c r="AV178" s="213" t="e">
        <f>IF('Crisis Indicator Data'!#REF!="No Data",1,IF(#REF!&lt;&gt;"",1,0))</f>
        <v>#REF!</v>
      </c>
      <c r="AW178" s="213" t="e">
        <f>IF('Crisis Indicator Data'!#REF!="No Data",1,IF(#REF!&lt;&gt;"",1,0))</f>
        <v>#REF!</v>
      </c>
      <c r="AX178" s="213" t="e">
        <f>IF('Crisis Indicator Data'!#REF!="No Data",1,IF(#REF!&lt;&gt;"",1,0))</f>
        <v>#REF!</v>
      </c>
      <c r="AY178" s="213" t="e">
        <f>IF('Crisis Indicator Data'!#REF!="No Data",1,IF(#REF!&lt;&gt;"",1,0))</f>
        <v>#REF!</v>
      </c>
      <c r="AZ178" s="213" t="e">
        <f>IF('Crisis Indicator Data'!#REF!="No Data",1,IF(#REF!&lt;&gt;"",1,0))</f>
        <v>#REF!</v>
      </c>
      <c r="BA178" t="e">
        <f t="shared" si="10"/>
        <v>#REF!</v>
      </c>
      <c r="BB178" s="22" t="e">
        <f t="shared" si="11"/>
        <v>#REF!</v>
      </c>
    </row>
    <row r="179" spans="1:54" x14ac:dyDescent="0.35">
      <c r="A179" t="s">
        <v>8498</v>
      </c>
      <c r="B179" s="213" t="e">
        <f>IF('Crisis Indicator Data'!#REF!="No Data",1,IF(#REF!&lt;&gt;"",1,0))</f>
        <v>#REF!</v>
      </c>
      <c r="C179" s="213" t="e">
        <f>IF('Crisis Indicator Data'!#REF!="No Data",1,IF(#REF!&lt;&gt;"",1,0))</f>
        <v>#REF!</v>
      </c>
      <c r="D179" s="213" t="e">
        <f>IF('Crisis Indicator Data'!#REF!="No Data",1,IF(#REF!&lt;&gt;"",1,0))</f>
        <v>#REF!</v>
      </c>
      <c r="E179" s="213" t="e">
        <f>IF('Crisis Indicator Data'!#REF!="No Data",1,IF(#REF!&lt;&gt;"",1,0))</f>
        <v>#REF!</v>
      </c>
      <c r="F179" s="213" t="e">
        <f>IF('Crisis Indicator Data'!#REF!="No Data",1,IF(#REF!&lt;&gt;"",1,0))</f>
        <v>#REF!</v>
      </c>
      <c r="G179" s="213" t="e">
        <f>IF('Crisis Indicator Data'!#REF!="No Data",1,IF(#REF!&lt;&gt;"",1,0))</f>
        <v>#REF!</v>
      </c>
      <c r="H179" s="213" t="e">
        <f>IF('Crisis Indicator Data'!#REF!="No Data",1,IF(#REF!&lt;&gt;"",1,0))</f>
        <v>#REF!</v>
      </c>
      <c r="I179" s="213" t="e">
        <f>IF('Crisis Indicator Data'!#REF!="No Data",1,IF(#REF!&lt;&gt;"",1,0))</f>
        <v>#REF!</v>
      </c>
      <c r="J179" s="213" t="e">
        <f>IF('Crisis Indicator Data'!#REF!="No Data",1,IF(#REF!&lt;&gt;"",1,0))</f>
        <v>#REF!</v>
      </c>
      <c r="K179" s="213" t="e">
        <f>IF('Crisis Indicator Data'!#REF!="No Data",1,IF(#REF!&lt;&gt;"",1,0))</f>
        <v>#REF!</v>
      </c>
      <c r="L179" s="213" t="e">
        <f>IF('Crisis Indicator Data'!#REF!="No Data",1,IF(#REF!&lt;&gt;"",1,0))</f>
        <v>#REF!</v>
      </c>
      <c r="M179" s="213" t="e">
        <f>IF('Crisis Indicator Data'!#REF!="No Data",1,IF(#REF!&lt;&gt;"",1,0))</f>
        <v>#REF!</v>
      </c>
      <c r="N179" s="213" t="e">
        <f>IF('Crisis Indicator Data'!#REF!="No Data",1,IF(#REF!&lt;&gt;"",1,0))</f>
        <v>#REF!</v>
      </c>
      <c r="O179" s="213" t="e">
        <f>IF('Crisis Indicator Data'!#REF!="No Data",1,IF(#REF!&lt;&gt;"",1,0))</f>
        <v>#REF!</v>
      </c>
      <c r="P179" s="213" t="e">
        <f>IF('Crisis Indicator Data'!#REF!="No Data",1,IF(#REF!&lt;&gt;"",1,0))</f>
        <v>#REF!</v>
      </c>
      <c r="Q179" s="213" t="e">
        <f>IF('Crisis Indicator Data'!#REF!="No Data",1,IF(#REF!&lt;&gt;"",1,0))</f>
        <v>#REF!</v>
      </c>
      <c r="R179" s="213" t="e">
        <f>IF('Crisis Indicator Data'!#REF!="No Data",1,IF(#REF!&lt;&gt;"",1,0))</f>
        <v>#REF!</v>
      </c>
      <c r="S179" s="213" t="e">
        <f>IF('Crisis Indicator Data'!#REF!="No Data",1,IF(#REF!&lt;&gt;"",1,0))</f>
        <v>#REF!</v>
      </c>
      <c r="T179" s="213" t="e">
        <f>IF('Crisis Indicator Data'!#REF!="No Data",1,IF(#REF!&lt;&gt;"",1,0))</f>
        <v>#REF!</v>
      </c>
      <c r="U179" s="213" t="e">
        <f>IF('Crisis Indicator Data'!#REF!="No Data",1,IF(#REF!&lt;&gt;"",1,0))</f>
        <v>#REF!</v>
      </c>
      <c r="V179" s="213" t="e">
        <f>IF('Crisis Indicator Data'!#REF!="No Data",1,IF(#REF!&lt;&gt;"",1,0))</f>
        <v>#REF!</v>
      </c>
      <c r="W179" s="213" t="e">
        <f>IF('Crisis Indicator Data'!#REF!="No Data",1,IF(#REF!&lt;&gt;"",1,0))</f>
        <v>#REF!</v>
      </c>
      <c r="X179" s="213" t="e">
        <f>IF('Crisis Indicator Data'!#REF!="No Data",1,IF(#REF!&lt;&gt;"",1,0))</f>
        <v>#REF!</v>
      </c>
      <c r="Y179" s="213" t="e">
        <f>IF('Crisis Indicator Data'!#REF!="No Data",1,IF(#REF!&lt;&gt;"",1,0))</f>
        <v>#REF!</v>
      </c>
      <c r="Z179" s="213" t="e">
        <f>IF('Crisis Indicator Data'!#REF!="No Data",1,IF(#REF!&lt;&gt;"",1,0))</f>
        <v>#REF!</v>
      </c>
      <c r="AA179" s="213" t="e">
        <f>IF('Crisis Indicator Data'!#REF!="No Data",1,IF(#REF!&lt;&gt;"",1,0))</f>
        <v>#REF!</v>
      </c>
      <c r="AB179" s="213" t="e">
        <f>IF('Crisis Indicator Data'!#REF!="No Data",1,IF(#REF!&lt;&gt;"",1,0))</f>
        <v>#REF!</v>
      </c>
      <c r="AC179" s="213" t="e">
        <f>IF('Crisis Indicator Data'!#REF!="No Data",1,IF(#REF!&lt;&gt;"",1,0))</f>
        <v>#REF!</v>
      </c>
      <c r="AD179" s="213" t="e">
        <f>IF('Crisis Indicator Data'!#REF!="No Data",1,IF(#REF!&lt;&gt;"",1,0))</f>
        <v>#REF!</v>
      </c>
      <c r="AE179" s="213" t="e">
        <f>IF('Crisis Indicator Data'!#REF!="No Data",1,IF(#REF!&lt;&gt;"",1,0))</f>
        <v>#REF!</v>
      </c>
      <c r="AF179" s="213" t="e">
        <f>IF('Crisis Indicator Data'!#REF!="No Data",1,IF(#REF!&lt;&gt;"",1,0))</f>
        <v>#REF!</v>
      </c>
      <c r="AG179" s="213" t="e">
        <f>IF('Crisis Indicator Data'!#REF!="No Data",1,IF(#REF!&lt;&gt;"",1,0))</f>
        <v>#REF!</v>
      </c>
      <c r="AH179" s="213" t="e">
        <f>IF('Crisis Indicator Data'!#REF!="No Data",1,IF(#REF!&lt;&gt;"",1,0))</f>
        <v>#REF!</v>
      </c>
      <c r="AI179" s="213" t="e">
        <f>IF('Crisis Indicator Data'!#REF!="No Data",1,IF(#REF!&lt;&gt;"",1,0))</f>
        <v>#REF!</v>
      </c>
      <c r="AJ179" s="213" t="e">
        <f>IF('Crisis Indicator Data'!#REF!="No Data",1,IF(#REF!&lt;&gt;"",1,0))</f>
        <v>#REF!</v>
      </c>
      <c r="AK179" s="213" t="e">
        <f>IF('Crisis Indicator Data'!#REF!="No Data",1,IF(#REF!&lt;&gt;"",1,0))</f>
        <v>#REF!</v>
      </c>
      <c r="AL179" s="213" t="e">
        <f>IF('Crisis Indicator Data'!#REF!="No Data",1,IF(#REF!&lt;&gt;"",1,0))</f>
        <v>#REF!</v>
      </c>
      <c r="AM179" s="213" t="e">
        <f>IF('Crisis Indicator Data'!#REF!="No Data",1,IF(#REF!&lt;&gt;"",1,0))</f>
        <v>#REF!</v>
      </c>
      <c r="AN179" s="213" t="e">
        <f>IF('Crisis Indicator Data'!#REF!="No Data",1,IF(#REF!&lt;&gt;"",1,0))</f>
        <v>#REF!</v>
      </c>
      <c r="AO179" s="213" t="e">
        <f>IF('Crisis Indicator Data'!#REF!="No Data",1,IF(#REF!&lt;&gt;"",1,0))</f>
        <v>#REF!</v>
      </c>
      <c r="AP179" s="213" t="e">
        <f>IF('Crisis Indicator Data'!#REF!="No Data",1,IF(#REF!&lt;&gt;"",1,0))</f>
        <v>#REF!</v>
      </c>
      <c r="AQ179" s="213" t="e">
        <f>IF('Crisis Indicator Data'!#REF!="No Data",1,IF(#REF!&lt;&gt;"",1,0))</f>
        <v>#REF!</v>
      </c>
      <c r="AR179" s="213" t="e">
        <f>IF('Crisis Indicator Data'!#REF!="No Data",1,IF(#REF!&lt;&gt;"",1,0))</f>
        <v>#REF!</v>
      </c>
      <c r="AS179" s="213" t="e">
        <f>IF('Crisis Indicator Data'!#REF!="No Data",1,IF(#REF!&lt;&gt;"",1,0))</f>
        <v>#REF!</v>
      </c>
      <c r="AT179" s="213" t="e">
        <f>IF('Crisis Indicator Data'!#REF!="No Data",1,IF(#REF!&lt;&gt;"",1,0))</f>
        <v>#REF!</v>
      </c>
      <c r="AU179" s="213" t="e">
        <f>IF('Crisis Indicator Data'!#REF!="No Data",1,IF(#REF!&lt;&gt;"",1,0))</f>
        <v>#REF!</v>
      </c>
      <c r="AV179" s="213" t="e">
        <f>IF('Crisis Indicator Data'!#REF!="No Data",1,IF(#REF!&lt;&gt;"",1,0))</f>
        <v>#REF!</v>
      </c>
      <c r="AW179" s="213" t="e">
        <f>IF('Crisis Indicator Data'!#REF!="No Data",1,IF(#REF!&lt;&gt;"",1,0))</f>
        <v>#REF!</v>
      </c>
      <c r="AX179" s="213" t="e">
        <f>IF('Crisis Indicator Data'!#REF!="No Data",1,IF(#REF!&lt;&gt;"",1,0))</f>
        <v>#REF!</v>
      </c>
      <c r="AY179" s="213" t="e">
        <f>IF('Crisis Indicator Data'!#REF!="No Data",1,IF(#REF!&lt;&gt;"",1,0))</f>
        <v>#REF!</v>
      </c>
      <c r="AZ179" s="213" t="e">
        <f>IF('Crisis Indicator Data'!#REF!="No Data",1,IF(#REF!&lt;&gt;"",1,0))</f>
        <v>#REF!</v>
      </c>
      <c r="BA179" t="e">
        <f t="shared" si="10"/>
        <v>#REF!</v>
      </c>
      <c r="BB179" s="22" t="e">
        <f t="shared" si="11"/>
        <v>#REF!</v>
      </c>
    </row>
    <row r="180" spans="1:54" x14ac:dyDescent="0.35">
      <c r="A180" t="s">
        <v>8500</v>
      </c>
      <c r="B180" s="213" t="e">
        <f>IF('Crisis Indicator Data'!#REF!="No Data",1,IF(#REF!&lt;&gt;"",1,0))</f>
        <v>#REF!</v>
      </c>
      <c r="C180" s="213" t="e">
        <f>IF('Crisis Indicator Data'!#REF!="No Data",1,IF(#REF!&lt;&gt;"",1,0))</f>
        <v>#REF!</v>
      </c>
      <c r="D180" s="213" t="e">
        <f>IF('Crisis Indicator Data'!#REF!="No Data",1,IF(#REF!&lt;&gt;"",1,0))</f>
        <v>#REF!</v>
      </c>
      <c r="E180" s="213" t="e">
        <f>IF('Crisis Indicator Data'!#REF!="No Data",1,IF(#REF!&lt;&gt;"",1,0))</f>
        <v>#REF!</v>
      </c>
      <c r="F180" s="213" t="e">
        <f>IF('Crisis Indicator Data'!#REF!="No Data",1,IF(#REF!&lt;&gt;"",1,0))</f>
        <v>#REF!</v>
      </c>
      <c r="G180" s="213" t="e">
        <f>IF('Crisis Indicator Data'!#REF!="No Data",1,IF(#REF!&lt;&gt;"",1,0))</f>
        <v>#REF!</v>
      </c>
      <c r="H180" s="213" t="e">
        <f>IF('Crisis Indicator Data'!#REF!="No Data",1,IF(#REF!&lt;&gt;"",1,0))</f>
        <v>#REF!</v>
      </c>
      <c r="I180" s="213" t="e">
        <f>IF('Crisis Indicator Data'!#REF!="No Data",1,IF(#REF!&lt;&gt;"",1,0))</f>
        <v>#REF!</v>
      </c>
      <c r="J180" s="213" t="e">
        <f>IF('Crisis Indicator Data'!#REF!="No Data",1,IF(#REF!&lt;&gt;"",1,0))</f>
        <v>#REF!</v>
      </c>
      <c r="K180" s="213" t="e">
        <f>IF('Crisis Indicator Data'!#REF!="No Data",1,IF(#REF!&lt;&gt;"",1,0))</f>
        <v>#REF!</v>
      </c>
      <c r="L180" s="213" t="e">
        <f>IF('Crisis Indicator Data'!#REF!="No Data",1,IF(#REF!&lt;&gt;"",1,0))</f>
        <v>#REF!</v>
      </c>
      <c r="M180" s="213" t="e">
        <f>IF('Crisis Indicator Data'!#REF!="No Data",1,IF(#REF!&lt;&gt;"",1,0))</f>
        <v>#REF!</v>
      </c>
      <c r="N180" s="213" t="e">
        <f>IF('Crisis Indicator Data'!#REF!="No Data",1,IF(#REF!&lt;&gt;"",1,0))</f>
        <v>#REF!</v>
      </c>
      <c r="O180" s="213" t="e">
        <f>IF('Crisis Indicator Data'!#REF!="No Data",1,IF(#REF!&lt;&gt;"",1,0))</f>
        <v>#REF!</v>
      </c>
      <c r="P180" s="213" t="e">
        <f>IF('Crisis Indicator Data'!#REF!="No Data",1,IF(#REF!&lt;&gt;"",1,0))</f>
        <v>#REF!</v>
      </c>
      <c r="Q180" s="213" t="e">
        <f>IF('Crisis Indicator Data'!#REF!="No Data",1,IF(#REF!&lt;&gt;"",1,0))</f>
        <v>#REF!</v>
      </c>
      <c r="R180" s="213" t="e">
        <f>IF('Crisis Indicator Data'!#REF!="No Data",1,IF(#REF!&lt;&gt;"",1,0))</f>
        <v>#REF!</v>
      </c>
      <c r="S180" s="213" t="e">
        <f>IF('Crisis Indicator Data'!#REF!="No Data",1,IF(#REF!&lt;&gt;"",1,0))</f>
        <v>#REF!</v>
      </c>
      <c r="T180" s="213" t="e">
        <f>IF('Crisis Indicator Data'!#REF!="No Data",1,IF(#REF!&lt;&gt;"",1,0))</f>
        <v>#REF!</v>
      </c>
      <c r="U180" s="213" t="e">
        <f>IF('Crisis Indicator Data'!#REF!="No Data",1,IF(#REF!&lt;&gt;"",1,0))</f>
        <v>#REF!</v>
      </c>
      <c r="V180" s="213" t="e">
        <f>IF('Crisis Indicator Data'!#REF!="No Data",1,IF(#REF!&lt;&gt;"",1,0))</f>
        <v>#REF!</v>
      </c>
      <c r="W180" s="213" t="e">
        <f>IF('Crisis Indicator Data'!#REF!="No Data",1,IF(#REF!&lt;&gt;"",1,0))</f>
        <v>#REF!</v>
      </c>
      <c r="X180" s="213" t="e">
        <f>IF('Crisis Indicator Data'!#REF!="No Data",1,IF(#REF!&lt;&gt;"",1,0))</f>
        <v>#REF!</v>
      </c>
      <c r="Y180" s="213" t="e">
        <f>IF('Crisis Indicator Data'!#REF!="No Data",1,IF(#REF!&lt;&gt;"",1,0))</f>
        <v>#REF!</v>
      </c>
      <c r="Z180" s="213" t="e">
        <f>IF('Crisis Indicator Data'!#REF!="No Data",1,IF(#REF!&lt;&gt;"",1,0))</f>
        <v>#REF!</v>
      </c>
      <c r="AA180" s="213" t="e">
        <f>IF('Crisis Indicator Data'!#REF!="No Data",1,IF(#REF!&lt;&gt;"",1,0))</f>
        <v>#REF!</v>
      </c>
      <c r="AB180" s="213" t="e">
        <f>IF('Crisis Indicator Data'!#REF!="No Data",1,IF(#REF!&lt;&gt;"",1,0))</f>
        <v>#REF!</v>
      </c>
      <c r="AC180" s="213" t="e">
        <f>IF('Crisis Indicator Data'!#REF!="No Data",1,IF(#REF!&lt;&gt;"",1,0))</f>
        <v>#REF!</v>
      </c>
      <c r="AD180" s="213" t="e">
        <f>IF('Crisis Indicator Data'!#REF!="No Data",1,IF(#REF!&lt;&gt;"",1,0))</f>
        <v>#REF!</v>
      </c>
      <c r="AE180" s="213" t="e">
        <f>IF('Crisis Indicator Data'!#REF!="No Data",1,IF(#REF!&lt;&gt;"",1,0))</f>
        <v>#REF!</v>
      </c>
      <c r="AF180" s="213" t="e">
        <f>IF('Crisis Indicator Data'!#REF!="No Data",1,IF(#REF!&lt;&gt;"",1,0))</f>
        <v>#REF!</v>
      </c>
      <c r="AG180" s="213" t="e">
        <f>IF('Crisis Indicator Data'!#REF!="No Data",1,IF(#REF!&lt;&gt;"",1,0))</f>
        <v>#REF!</v>
      </c>
      <c r="AH180" s="213" t="e">
        <f>IF('Crisis Indicator Data'!#REF!="No Data",1,IF(#REF!&lt;&gt;"",1,0))</f>
        <v>#REF!</v>
      </c>
      <c r="AI180" s="213" t="e">
        <f>IF('Crisis Indicator Data'!#REF!="No Data",1,IF(#REF!&lt;&gt;"",1,0))</f>
        <v>#REF!</v>
      </c>
      <c r="AJ180" s="213" t="e">
        <f>IF('Crisis Indicator Data'!#REF!="No Data",1,IF(#REF!&lt;&gt;"",1,0))</f>
        <v>#REF!</v>
      </c>
      <c r="AK180" s="213" t="e">
        <f>IF('Crisis Indicator Data'!#REF!="No Data",1,IF(#REF!&lt;&gt;"",1,0))</f>
        <v>#REF!</v>
      </c>
      <c r="AL180" s="213" t="e">
        <f>IF('Crisis Indicator Data'!#REF!="No Data",1,IF(#REF!&lt;&gt;"",1,0))</f>
        <v>#REF!</v>
      </c>
      <c r="AM180" s="213" t="e">
        <f>IF('Crisis Indicator Data'!#REF!="No Data",1,IF(#REF!&lt;&gt;"",1,0))</f>
        <v>#REF!</v>
      </c>
      <c r="AN180" s="213" t="e">
        <f>IF('Crisis Indicator Data'!#REF!="No Data",1,IF(#REF!&lt;&gt;"",1,0))</f>
        <v>#REF!</v>
      </c>
      <c r="AO180" s="213" t="e">
        <f>IF('Crisis Indicator Data'!#REF!="No Data",1,IF(#REF!&lt;&gt;"",1,0))</f>
        <v>#REF!</v>
      </c>
      <c r="AP180" s="213" t="e">
        <f>IF('Crisis Indicator Data'!#REF!="No Data",1,IF(#REF!&lt;&gt;"",1,0))</f>
        <v>#REF!</v>
      </c>
      <c r="AQ180" s="213" t="e">
        <f>IF('Crisis Indicator Data'!#REF!="No Data",1,IF(#REF!&lt;&gt;"",1,0))</f>
        <v>#REF!</v>
      </c>
      <c r="AR180" s="213" t="e">
        <f>IF('Crisis Indicator Data'!#REF!="No Data",1,IF(#REF!&lt;&gt;"",1,0))</f>
        <v>#REF!</v>
      </c>
      <c r="AS180" s="213" t="e">
        <f>IF('Crisis Indicator Data'!#REF!="No Data",1,IF(#REF!&lt;&gt;"",1,0))</f>
        <v>#REF!</v>
      </c>
      <c r="AT180" s="213" t="e">
        <f>IF('Crisis Indicator Data'!#REF!="No Data",1,IF(#REF!&lt;&gt;"",1,0))</f>
        <v>#REF!</v>
      </c>
      <c r="AU180" s="213" t="e">
        <f>IF('Crisis Indicator Data'!#REF!="No Data",1,IF(#REF!&lt;&gt;"",1,0))</f>
        <v>#REF!</v>
      </c>
      <c r="AV180" s="213" t="e">
        <f>IF('Crisis Indicator Data'!#REF!="No Data",1,IF(#REF!&lt;&gt;"",1,0))</f>
        <v>#REF!</v>
      </c>
      <c r="AW180" s="213" t="e">
        <f>IF('Crisis Indicator Data'!#REF!="No Data",1,IF(#REF!&lt;&gt;"",1,0))</f>
        <v>#REF!</v>
      </c>
      <c r="AX180" s="213" t="e">
        <f>IF('Crisis Indicator Data'!#REF!="No Data",1,IF(#REF!&lt;&gt;"",1,0))</f>
        <v>#REF!</v>
      </c>
      <c r="AY180" s="213" t="e">
        <f>IF('Crisis Indicator Data'!#REF!="No Data",1,IF(#REF!&lt;&gt;"",1,0))</f>
        <v>#REF!</v>
      </c>
      <c r="AZ180" s="213" t="e">
        <f>IF('Crisis Indicator Data'!#REF!="No Data",1,IF(#REF!&lt;&gt;"",1,0))</f>
        <v>#REF!</v>
      </c>
      <c r="BA180" t="e">
        <f t="shared" si="10"/>
        <v>#REF!</v>
      </c>
      <c r="BB180" s="22" t="e">
        <f t="shared" si="11"/>
        <v>#REF!</v>
      </c>
    </row>
    <row r="181" spans="1:54" x14ac:dyDescent="0.35">
      <c r="A181" t="s">
        <v>8501</v>
      </c>
      <c r="B181" s="213" t="e">
        <f>IF('Crisis Indicator Data'!#REF!="No Data",1,IF(#REF!&lt;&gt;"",1,0))</f>
        <v>#REF!</v>
      </c>
      <c r="C181" s="213" t="e">
        <f>IF('Crisis Indicator Data'!#REF!="No Data",1,IF(#REF!&lt;&gt;"",1,0))</f>
        <v>#REF!</v>
      </c>
      <c r="D181" s="213" t="e">
        <f>IF('Crisis Indicator Data'!#REF!="No Data",1,IF(#REF!&lt;&gt;"",1,0))</f>
        <v>#REF!</v>
      </c>
      <c r="E181" s="213" t="e">
        <f>IF('Crisis Indicator Data'!#REF!="No Data",1,IF(#REF!&lt;&gt;"",1,0))</f>
        <v>#REF!</v>
      </c>
      <c r="F181" s="213" t="e">
        <f>IF('Crisis Indicator Data'!#REF!="No Data",1,IF(#REF!&lt;&gt;"",1,0))</f>
        <v>#REF!</v>
      </c>
      <c r="G181" s="213" t="e">
        <f>IF('Crisis Indicator Data'!#REF!="No Data",1,IF(#REF!&lt;&gt;"",1,0))</f>
        <v>#REF!</v>
      </c>
      <c r="H181" s="213" t="e">
        <f>IF('Crisis Indicator Data'!#REF!="No Data",1,IF(#REF!&lt;&gt;"",1,0))</f>
        <v>#REF!</v>
      </c>
      <c r="I181" s="213" t="e">
        <f>IF('Crisis Indicator Data'!#REF!="No Data",1,IF(#REF!&lt;&gt;"",1,0))</f>
        <v>#REF!</v>
      </c>
      <c r="J181" s="213" t="e">
        <f>IF('Crisis Indicator Data'!#REF!="No Data",1,IF(#REF!&lt;&gt;"",1,0))</f>
        <v>#REF!</v>
      </c>
      <c r="K181" s="213" t="e">
        <f>IF('Crisis Indicator Data'!#REF!="No Data",1,IF(#REF!&lt;&gt;"",1,0))</f>
        <v>#REF!</v>
      </c>
      <c r="L181" s="213" t="e">
        <f>IF('Crisis Indicator Data'!#REF!="No Data",1,IF(#REF!&lt;&gt;"",1,0))</f>
        <v>#REF!</v>
      </c>
      <c r="M181" s="213" t="e">
        <f>IF('Crisis Indicator Data'!#REF!="No Data",1,IF(#REF!&lt;&gt;"",1,0))</f>
        <v>#REF!</v>
      </c>
      <c r="N181" s="213" t="e">
        <f>IF('Crisis Indicator Data'!#REF!="No Data",1,IF(#REF!&lt;&gt;"",1,0))</f>
        <v>#REF!</v>
      </c>
      <c r="O181" s="213" t="e">
        <f>IF('Crisis Indicator Data'!#REF!="No Data",1,IF(#REF!&lt;&gt;"",1,0))</f>
        <v>#REF!</v>
      </c>
      <c r="P181" s="213" t="e">
        <f>IF('Crisis Indicator Data'!#REF!="No Data",1,IF(#REF!&lt;&gt;"",1,0))</f>
        <v>#REF!</v>
      </c>
      <c r="Q181" s="213" t="e">
        <f>IF('Crisis Indicator Data'!#REF!="No Data",1,IF(#REF!&lt;&gt;"",1,0))</f>
        <v>#REF!</v>
      </c>
      <c r="R181" s="213" t="e">
        <f>IF('Crisis Indicator Data'!#REF!="No Data",1,IF(#REF!&lt;&gt;"",1,0))</f>
        <v>#REF!</v>
      </c>
      <c r="S181" s="213" t="e">
        <f>IF('Crisis Indicator Data'!#REF!="No Data",1,IF(#REF!&lt;&gt;"",1,0))</f>
        <v>#REF!</v>
      </c>
      <c r="T181" s="213" t="e">
        <f>IF('Crisis Indicator Data'!#REF!="No Data",1,IF(#REF!&lt;&gt;"",1,0))</f>
        <v>#REF!</v>
      </c>
      <c r="U181" s="213" t="e">
        <f>IF('Crisis Indicator Data'!#REF!="No Data",1,IF(#REF!&lt;&gt;"",1,0))</f>
        <v>#REF!</v>
      </c>
      <c r="V181" s="213" t="e">
        <f>IF('Crisis Indicator Data'!#REF!="No Data",1,IF(#REF!&lt;&gt;"",1,0))</f>
        <v>#REF!</v>
      </c>
      <c r="W181" s="213" t="e">
        <f>IF('Crisis Indicator Data'!#REF!="No Data",1,IF(#REF!&lt;&gt;"",1,0))</f>
        <v>#REF!</v>
      </c>
      <c r="X181" s="213" t="e">
        <f>IF('Crisis Indicator Data'!#REF!="No Data",1,IF(#REF!&lt;&gt;"",1,0))</f>
        <v>#REF!</v>
      </c>
      <c r="Y181" s="213" t="e">
        <f>IF('Crisis Indicator Data'!#REF!="No Data",1,IF(#REF!&lt;&gt;"",1,0))</f>
        <v>#REF!</v>
      </c>
      <c r="Z181" s="213" t="e">
        <f>IF('Crisis Indicator Data'!#REF!="No Data",1,IF(#REF!&lt;&gt;"",1,0))</f>
        <v>#REF!</v>
      </c>
      <c r="AA181" s="213" t="e">
        <f>IF('Crisis Indicator Data'!#REF!="No Data",1,IF(#REF!&lt;&gt;"",1,0))</f>
        <v>#REF!</v>
      </c>
      <c r="AB181" s="213" t="e">
        <f>IF('Crisis Indicator Data'!#REF!="No Data",1,IF(#REF!&lt;&gt;"",1,0))</f>
        <v>#REF!</v>
      </c>
      <c r="AC181" s="213" t="e">
        <f>IF('Crisis Indicator Data'!#REF!="No Data",1,IF(#REF!&lt;&gt;"",1,0))</f>
        <v>#REF!</v>
      </c>
      <c r="AD181" s="213" t="e">
        <f>IF('Crisis Indicator Data'!#REF!="No Data",1,IF(#REF!&lt;&gt;"",1,0))</f>
        <v>#REF!</v>
      </c>
      <c r="AE181" s="213" t="e">
        <f>IF('Crisis Indicator Data'!#REF!="No Data",1,IF(#REF!&lt;&gt;"",1,0))</f>
        <v>#REF!</v>
      </c>
      <c r="AF181" s="213" t="e">
        <f>IF('Crisis Indicator Data'!#REF!="No Data",1,IF(#REF!&lt;&gt;"",1,0))</f>
        <v>#REF!</v>
      </c>
      <c r="AG181" s="213" t="e">
        <f>IF('Crisis Indicator Data'!#REF!="No Data",1,IF(#REF!&lt;&gt;"",1,0))</f>
        <v>#REF!</v>
      </c>
      <c r="AH181" s="213" t="e">
        <f>IF('Crisis Indicator Data'!#REF!="No Data",1,IF(#REF!&lt;&gt;"",1,0))</f>
        <v>#REF!</v>
      </c>
      <c r="AI181" s="213" t="e">
        <f>IF('Crisis Indicator Data'!#REF!="No Data",1,IF(#REF!&lt;&gt;"",1,0))</f>
        <v>#REF!</v>
      </c>
      <c r="AJ181" s="213" t="e">
        <f>IF('Crisis Indicator Data'!#REF!="No Data",1,IF(#REF!&lt;&gt;"",1,0))</f>
        <v>#REF!</v>
      </c>
      <c r="AK181" s="213" t="e">
        <f>IF('Crisis Indicator Data'!#REF!="No Data",1,IF(#REF!&lt;&gt;"",1,0))</f>
        <v>#REF!</v>
      </c>
      <c r="AL181" s="213" t="e">
        <f>IF('Crisis Indicator Data'!#REF!="No Data",1,IF(#REF!&lt;&gt;"",1,0))</f>
        <v>#REF!</v>
      </c>
      <c r="AM181" s="213" t="e">
        <f>IF('Crisis Indicator Data'!#REF!="No Data",1,IF(#REF!&lt;&gt;"",1,0))</f>
        <v>#REF!</v>
      </c>
      <c r="AN181" s="213" t="e">
        <f>IF('Crisis Indicator Data'!#REF!="No Data",1,IF(#REF!&lt;&gt;"",1,0))</f>
        <v>#REF!</v>
      </c>
      <c r="AO181" s="213" t="e">
        <f>IF('Crisis Indicator Data'!#REF!="No Data",1,IF(#REF!&lt;&gt;"",1,0))</f>
        <v>#REF!</v>
      </c>
      <c r="AP181" s="213" t="e">
        <f>IF('Crisis Indicator Data'!#REF!="No Data",1,IF(#REF!&lt;&gt;"",1,0))</f>
        <v>#REF!</v>
      </c>
      <c r="AQ181" s="213" t="e">
        <f>IF('Crisis Indicator Data'!#REF!="No Data",1,IF(#REF!&lt;&gt;"",1,0))</f>
        <v>#REF!</v>
      </c>
      <c r="AR181" s="213" t="e">
        <f>IF('Crisis Indicator Data'!#REF!="No Data",1,IF(#REF!&lt;&gt;"",1,0))</f>
        <v>#REF!</v>
      </c>
      <c r="AS181" s="213" t="e">
        <f>IF('Crisis Indicator Data'!#REF!="No Data",1,IF(#REF!&lt;&gt;"",1,0))</f>
        <v>#REF!</v>
      </c>
      <c r="AT181" s="213" t="e">
        <f>IF('Crisis Indicator Data'!#REF!="No Data",1,IF(#REF!&lt;&gt;"",1,0))</f>
        <v>#REF!</v>
      </c>
      <c r="AU181" s="213" t="e">
        <f>IF('Crisis Indicator Data'!#REF!="No Data",1,IF(#REF!&lt;&gt;"",1,0))</f>
        <v>#REF!</v>
      </c>
      <c r="AV181" s="213" t="e">
        <f>IF('Crisis Indicator Data'!#REF!="No Data",1,IF(#REF!&lt;&gt;"",1,0))</f>
        <v>#REF!</v>
      </c>
      <c r="AW181" s="213" t="e">
        <f>IF('Crisis Indicator Data'!#REF!="No Data",1,IF(#REF!&lt;&gt;"",1,0))</f>
        <v>#REF!</v>
      </c>
      <c r="AX181" s="213" t="e">
        <f>IF('Crisis Indicator Data'!#REF!="No Data",1,IF(#REF!&lt;&gt;"",1,0))</f>
        <v>#REF!</v>
      </c>
      <c r="AY181" s="213" t="e">
        <f>IF('Crisis Indicator Data'!#REF!="No Data",1,IF(#REF!&lt;&gt;"",1,0))</f>
        <v>#REF!</v>
      </c>
      <c r="AZ181" s="213" t="e">
        <f>IF('Crisis Indicator Data'!#REF!="No Data",1,IF(#REF!&lt;&gt;"",1,0))</f>
        <v>#REF!</v>
      </c>
      <c r="BA181" t="e">
        <f t="shared" si="10"/>
        <v>#REF!</v>
      </c>
      <c r="BB181" s="22" t="e">
        <f t="shared" si="11"/>
        <v>#REF!</v>
      </c>
    </row>
    <row r="182" spans="1:54" x14ac:dyDescent="0.35">
      <c r="A182" t="s">
        <v>8226</v>
      </c>
      <c r="B182" s="213" t="e">
        <f>IF('Crisis Indicator Data'!#REF!="No Data",1,IF(#REF!&lt;&gt;"",1,0))</f>
        <v>#REF!</v>
      </c>
      <c r="C182" s="213" t="e">
        <f>IF('Crisis Indicator Data'!#REF!="No Data",1,IF(#REF!&lt;&gt;"",1,0))</f>
        <v>#REF!</v>
      </c>
      <c r="D182" s="213" t="e">
        <f>IF('Crisis Indicator Data'!#REF!="No Data",1,IF(#REF!&lt;&gt;"",1,0))</f>
        <v>#REF!</v>
      </c>
      <c r="E182" s="213" t="e">
        <f>IF('Crisis Indicator Data'!#REF!="No Data",1,IF(#REF!&lt;&gt;"",1,0))</f>
        <v>#REF!</v>
      </c>
      <c r="F182" s="213" t="e">
        <f>IF('Crisis Indicator Data'!#REF!="No Data",1,IF(#REF!&lt;&gt;"",1,0))</f>
        <v>#REF!</v>
      </c>
      <c r="G182" s="213" t="e">
        <f>IF('Crisis Indicator Data'!#REF!="No Data",1,IF(#REF!&lt;&gt;"",1,0))</f>
        <v>#REF!</v>
      </c>
      <c r="H182" s="213" t="e">
        <f>IF('Crisis Indicator Data'!#REF!="No Data",1,IF(#REF!&lt;&gt;"",1,0))</f>
        <v>#REF!</v>
      </c>
      <c r="I182" s="213" t="e">
        <f>IF('Crisis Indicator Data'!#REF!="No Data",1,IF(#REF!&lt;&gt;"",1,0))</f>
        <v>#REF!</v>
      </c>
      <c r="J182" s="213" t="e">
        <f>IF('Crisis Indicator Data'!#REF!="No Data",1,IF(#REF!&lt;&gt;"",1,0))</f>
        <v>#REF!</v>
      </c>
      <c r="K182" s="213" t="e">
        <f>IF('Crisis Indicator Data'!#REF!="No Data",1,IF(#REF!&lt;&gt;"",1,0))</f>
        <v>#REF!</v>
      </c>
      <c r="L182" s="213" t="e">
        <f>IF('Crisis Indicator Data'!#REF!="No Data",1,IF(#REF!&lt;&gt;"",1,0))</f>
        <v>#REF!</v>
      </c>
      <c r="M182" s="213" t="e">
        <f>IF('Crisis Indicator Data'!#REF!="No Data",1,IF(#REF!&lt;&gt;"",1,0))</f>
        <v>#REF!</v>
      </c>
      <c r="N182" s="213" t="e">
        <f>IF('Crisis Indicator Data'!#REF!="No Data",1,IF(#REF!&lt;&gt;"",1,0))</f>
        <v>#REF!</v>
      </c>
      <c r="O182" s="213" t="e">
        <f>IF('Crisis Indicator Data'!#REF!="No Data",1,IF(#REF!&lt;&gt;"",1,0))</f>
        <v>#REF!</v>
      </c>
      <c r="P182" s="213" t="e">
        <f>IF('Crisis Indicator Data'!#REF!="No Data",1,IF(#REF!&lt;&gt;"",1,0))</f>
        <v>#REF!</v>
      </c>
      <c r="Q182" s="213" t="e">
        <f>IF('Crisis Indicator Data'!#REF!="No Data",1,IF(#REF!&lt;&gt;"",1,0))</f>
        <v>#REF!</v>
      </c>
      <c r="R182" s="213" t="e">
        <f>IF('Crisis Indicator Data'!#REF!="No Data",1,IF(#REF!&lt;&gt;"",1,0))</f>
        <v>#REF!</v>
      </c>
      <c r="S182" s="213" t="e">
        <f>IF('Crisis Indicator Data'!#REF!="No Data",1,IF(#REF!&lt;&gt;"",1,0))</f>
        <v>#REF!</v>
      </c>
      <c r="T182" s="213" t="e">
        <f>IF('Crisis Indicator Data'!#REF!="No Data",1,IF(#REF!&lt;&gt;"",1,0))</f>
        <v>#REF!</v>
      </c>
      <c r="U182" s="213" t="e">
        <f>IF('Crisis Indicator Data'!#REF!="No Data",1,IF(#REF!&lt;&gt;"",1,0))</f>
        <v>#REF!</v>
      </c>
      <c r="V182" s="213" t="e">
        <f>IF('Crisis Indicator Data'!#REF!="No Data",1,IF(#REF!&lt;&gt;"",1,0))</f>
        <v>#REF!</v>
      </c>
      <c r="W182" s="213" t="e">
        <f>IF('Crisis Indicator Data'!#REF!="No Data",1,IF(#REF!&lt;&gt;"",1,0))</f>
        <v>#REF!</v>
      </c>
      <c r="X182" s="213" t="e">
        <f>IF('Crisis Indicator Data'!#REF!="No Data",1,IF(#REF!&lt;&gt;"",1,0))</f>
        <v>#REF!</v>
      </c>
      <c r="Y182" s="213" t="e">
        <f>IF('Crisis Indicator Data'!#REF!="No Data",1,IF(#REF!&lt;&gt;"",1,0))</f>
        <v>#REF!</v>
      </c>
      <c r="Z182" s="213" t="e">
        <f>IF('Crisis Indicator Data'!#REF!="No Data",1,IF(#REF!&lt;&gt;"",1,0))</f>
        <v>#REF!</v>
      </c>
      <c r="AA182" s="213" t="e">
        <f>IF('Crisis Indicator Data'!#REF!="No Data",1,IF(#REF!&lt;&gt;"",1,0))</f>
        <v>#REF!</v>
      </c>
      <c r="AB182" s="213" t="e">
        <f>IF('Crisis Indicator Data'!#REF!="No Data",1,IF(#REF!&lt;&gt;"",1,0))</f>
        <v>#REF!</v>
      </c>
      <c r="AC182" s="213" t="e">
        <f>IF('Crisis Indicator Data'!#REF!="No Data",1,IF(#REF!&lt;&gt;"",1,0))</f>
        <v>#REF!</v>
      </c>
      <c r="AD182" s="213" t="e">
        <f>IF('Crisis Indicator Data'!#REF!="No Data",1,IF(#REF!&lt;&gt;"",1,0))</f>
        <v>#REF!</v>
      </c>
      <c r="AE182" s="213" t="e">
        <f>IF('Crisis Indicator Data'!#REF!="No Data",1,IF(#REF!&lt;&gt;"",1,0))</f>
        <v>#REF!</v>
      </c>
      <c r="AF182" s="213" t="e">
        <f>IF('Crisis Indicator Data'!#REF!="No Data",1,IF(#REF!&lt;&gt;"",1,0))</f>
        <v>#REF!</v>
      </c>
      <c r="AG182" s="213" t="e">
        <f>IF('Crisis Indicator Data'!#REF!="No Data",1,IF(#REF!&lt;&gt;"",1,0))</f>
        <v>#REF!</v>
      </c>
      <c r="AH182" s="213" t="e">
        <f>IF('Crisis Indicator Data'!#REF!="No Data",1,IF(#REF!&lt;&gt;"",1,0))</f>
        <v>#REF!</v>
      </c>
      <c r="AI182" s="213" t="e">
        <f>IF('Crisis Indicator Data'!#REF!="No Data",1,IF(#REF!&lt;&gt;"",1,0))</f>
        <v>#REF!</v>
      </c>
      <c r="AJ182" s="213" t="e">
        <f>IF('Crisis Indicator Data'!#REF!="No Data",1,IF(#REF!&lt;&gt;"",1,0))</f>
        <v>#REF!</v>
      </c>
      <c r="AK182" s="213" t="e">
        <f>IF('Crisis Indicator Data'!#REF!="No Data",1,IF(#REF!&lt;&gt;"",1,0))</f>
        <v>#REF!</v>
      </c>
      <c r="AL182" s="213" t="e">
        <f>IF('Crisis Indicator Data'!#REF!="No Data",1,IF(#REF!&lt;&gt;"",1,0))</f>
        <v>#REF!</v>
      </c>
      <c r="AM182" s="213" t="e">
        <f>IF('Crisis Indicator Data'!#REF!="No Data",1,IF(#REF!&lt;&gt;"",1,0))</f>
        <v>#REF!</v>
      </c>
      <c r="AN182" s="213" t="e">
        <f>IF('Crisis Indicator Data'!#REF!="No Data",1,IF(#REF!&lt;&gt;"",1,0))</f>
        <v>#REF!</v>
      </c>
      <c r="AO182" s="213" t="e">
        <f>IF('Crisis Indicator Data'!#REF!="No Data",1,IF(#REF!&lt;&gt;"",1,0))</f>
        <v>#REF!</v>
      </c>
      <c r="AP182" s="213" t="e">
        <f>IF('Crisis Indicator Data'!#REF!="No Data",1,IF(#REF!&lt;&gt;"",1,0))</f>
        <v>#REF!</v>
      </c>
      <c r="AQ182" s="213" t="e">
        <f>IF('Crisis Indicator Data'!#REF!="No Data",1,IF(#REF!&lt;&gt;"",1,0))</f>
        <v>#REF!</v>
      </c>
      <c r="AR182" s="213" t="e">
        <f>IF('Crisis Indicator Data'!#REF!="No Data",1,IF(#REF!&lt;&gt;"",1,0))</f>
        <v>#REF!</v>
      </c>
      <c r="AS182" s="213" t="e">
        <f>IF('Crisis Indicator Data'!#REF!="No Data",1,IF(#REF!&lt;&gt;"",1,0))</f>
        <v>#REF!</v>
      </c>
      <c r="AT182" s="213" t="e">
        <f>IF('Crisis Indicator Data'!#REF!="No Data",1,IF(#REF!&lt;&gt;"",1,0))</f>
        <v>#REF!</v>
      </c>
      <c r="AU182" s="213" t="e">
        <f>IF('Crisis Indicator Data'!#REF!="No Data",1,IF(#REF!&lt;&gt;"",1,0))</f>
        <v>#REF!</v>
      </c>
      <c r="AV182" s="213" t="e">
        <f>IF('Crisis Indicator Data'!#REF!="No Data",1,IF(#REF!&lt;&gt;"",1,0))</f>
        <v>#REF!</v>
      </c>
      <c r="AW182" s="213" t="e">
        <f>IF('Crisis Indicator Data'!#REF!="No Data",1,IF(#REF!&lt;&gt;"",1,0))</f>
        <v>#REF!</v>
      </c>
      <c r="AX182" s="213" t="e">
        <f>IF('Crisis Indicator Data'!#REF!="No Data",1,IF(#REF!&lt;&gt;"",1,0))</f>
        <v>#REF!</v>
      </c>
      <c r="AY182" s="213" t="e">
        <f>IF('Crisis Indicator Data'!#REF!="No Data",1,IF(#REF!&lt;&gt;"",1,0))</f>
        <v>#REF!</v>
      </c>
      <c r="AZ182" s="213" t="e">
        <f>IF('Crisis Indicator Data'!#REF!="No Data",1,IF(#REF!&lt;&gt;"",1,0))</f>
        <v>#REF!</v>
      </c>
      <c r="BA182" t="e">
        <f t="shared" si="10"/>
        <v>#REF!</v>
      </c>
      <c r="BB182" s="22" t="e">
        <f t="shared" si="11"/>
        <v>#REF!</v>
      </c>
    </row>
    <row r="183" spans="1:54" x14ac:dyDescent="0.35">
      <c r="A183" t="s">
        <v>8319</v>
      </c>
      <c r="B183" s="213" t="e">
        <f>IF('Crisis Indicator Data'!#REF!="No Data",1,IF(#REF!&lt;&gt;"",1,0))</f>
        <v>#REF!</v>
      </c>
      <c r="C183" s="213" t="e">
        <f>IF('Crisis Indicator Data'!#REF!="No Data",1,IF(#REF!&lt;&gt;"",1,0))</f>
        <v>#REF!</v>
      </c>
      <c r="D183" s="213" t="e">
        <f>IF('Crisis Indicator Data'!#REF!="No Data",1,IF(#REF!&lt;&gt;"",1,0))</f>
        <v>#REF!</v>
      </c>
      <c r="E183" s="213" t="e">
        <f>IF('Crisis Indicator Data'!#REF!="No Data",1,IF(#REF!&lt;&gt;"",1,0))</f>
        <v>#REF!</v>
      </c>
      <c r="F183" s="213" t="e">
        <f>IF('Crisis Indicator Data'!#REF!="No Data",1,IF(#REF!&lt;&gt;"",1,0))</f>
        <v>#REF!</v>
      </c>
      <c r="G183" s="213" t="e">
        <f>IF('Crisis Indicator Data'!#REF!="No Data",1,IF(#REF!&lt;&gt;"",1,0))</f>
        <v>#REF!</v>
      </c>
      <c r="H183" s="213" t="e">
        <f>IF('Crisis Indicator Data'!#REF!="No Data",1,IF(#REF!&lt;&gt;"",1,0))</f>
        <v>#REF!</v>
      </c>
      <c r="I183" s="213" t="e">
        <f>IF('Crisis Indicator Data'!#REF!="No Data",1,IF(#REF!&lt;&gt;"",1,0))</f>
        <v>#REF!</v>
      </c>
      <c r="J183" s="213" t="e">
        <f>IF('Crisis Indicator Data'!#REF!="No Data",1,IF(#REF!&lt;&gt;"",1,0))</f>
        <v>#REF!</v>
      </c>
      <c r="K183" s="213" t="e">
        <f>IF('Crisis Indicator Data'!#REF!="No Data",1,IF(#REF!&lt;&gt;"",1,0))</f>
        <v>#REF!</v>
      </c>
      <c r="L183" s="213" t="e">
        <f>IF('Crisis Indicator Data'!#REF!="No Data",1,IF(#REF!&lt;&gt;"",1,0))</f>
        <v>#REF!</v>
      </c>
      <c r="M183" s="213" t="e">
        <f>IF('Crisis Indicator Data'!#REF!="No Data",1,IF(#REF!&lt;&gt;"",1,0))</f>
        <v>#REF!</v>
      </c>
      <c r="N183" s="213" t="e">
        <f>IF('Crisis Indicator Data'!#REF!="No Data",1,IF(#REF!&lt;&gt;"",1,0))</f>
        <v>#REF!</v>
      </c>
      <c r="O183" s="213" t="e">
        <f>IF('Crisis Indicator Data'!#REF!="No Data",1,IF(#REF!&lt;&gt;"",1,0))</f>
        <v>#REF!</v>
      </c>
      <c r="P183" s="213" t="e">
        <f>IF('Crisis Indicator Data'!#REF!="No Data",1,IF(#REF!&lt;&gt;"",1,0))</f>
        <v>#REF!</v>
      </c>
      <c r="Q183" s="213" t="e">
        <f>IF('Crisis Indicator Data'!#REF!="No Data",1,IF(#REF!&lt;&gt;"",1,0))</f>
        <v>#REF!</v>
      </c>
      <c r="R183" s="213" t="e">
        <f>IF('Crisis Indicator Data'!#REF!="No Data",1,IF(#REF!&lt;&gt;"",1,0))</f>
        <v>#REF!</v>
      </c>
      <c r="S183" s="213" t="e">
        <f>IF('Crisis Indicator Data'!#REF!="No Data",1,IF(#REF!&lt;&gt;"",1,0))</f>
        <v>#REF!</v>
      </c>
      <c r="T183" s="213" t="e">
        <f>IF('Crisis Indicator Data'!#REF!="No Data",1,IF(#REF!&lt;&gt;"",1,0))</f>
        <v>#REF!</v>
      </c>
      <c r="U183" s="213" t="e">
        <f>IF('Crisis Indicator Data'!#REF!="No Data",1,IF(#REF!&lt;&gt;"",1,0))</f>
        <v>#REF!</v>
      </c>
      <c r="V183" s="213" t="e">
        <f>IF('Crisis Indicator Data'!#REF!="No Data",1,IF(#REF!&lt;&gt;"",1,0))</f>
        <v>#REF!</v>
      </c>
      <c r="W183" s="213" t="e">
        <f>IF('Crisis Indicator Data'!#REF!="No Data",1,IF(#REF!&lt;&gt;"",1,0))</f>
        <v>#REF!</v>
      </c>
      <c r="X183" s="213" t="e">
        <f>IF('Crisis Indicator Data'!#REF!="No Data",1,IF(#REF!&lt;&gt;"",1,0))</f>
        <v>#REF!</v>
      </c>
      <c r="Y183" s="213" t="e">
        <f>IF('Crisis Indicator Data'!#REF!="No Data",1,IF(#REF!&lt;&gt;"",1,0))</f>
        <v>#REF!</v>
      </c>
      <c r="Z183" s="213" t="e">
        <f>IF('Crisis Indicator Data'!#REF!="No Data",1,IF(#REF!&lt;&gt;"",1,0))</f>
        <v>#REF!</v>
      </c>
      <c r="AA183" s="213" t="e">
        <f>IF('Crisis Indicator Data'!#REF!="No Data",1,IF(#REF!&lt;&gt;"",1,0))</f>
        <v>#REF!</v>
      </c>
      <c r="AB183" s="213" t="e">
        <f>IF('Crisis Indicator Data'!#REF!="No Data",1,IF(#REF!&lt;&gt;"",1,0))</f>
        <v>#REF!</v>
      </c>
      <c r="AC183" s="213" t="e">
        <f>IF('Crisis Indicator Data'!#REF!="No Data",1,IF(#REF!&lt;&gt;"",1,0))</f>
        <v>#REF!</v>
      </c>
      <c r="AD183" s="213" t="e">
        <f>IF('Crisis Indicator Data'!#REF!="No Data",1,IF(#REF!&lt;&gt;"",1,0))</f>
        <v>#REF!</v>
      </c>
      <c r="AE183" s="213" t="e">
        <f>IF('Crisis Indicator Data'!#REF!="No Data",1,IF(#REF!&lt;&gt;"",1,0))</f>
        <v>#REF!</v>
      </c>
      <c r="AF183" s="213" t="e">
        <f>IF('Crisis Indicator Data'!#REF!="No Data",1,IF(#REF!&lt;&gt;"",1,0))</f>
        <v>#REF!</v>
      </c>
      <c r="AG183" s="213" t="e">
        <f>IF('Crisis Indicator Data'!#REF!="No Data",1,IF(#REF!&lt;&gt;"",1,0))</f>
        <v>#REF!</v>
      </c>
      <c r="AH183" s="213" t="e">
        <f>IF('Crisis Indicator Data'!#REF!="No Data",1,IF(#REF!&lt;&gt;"",1,0))</f>
        <v>#REF!</v>
      </c>
      <c r="AI183" s="213" t="e">
        <f>IF('Crisis Indicator Data'!#REF!="No Data",1,IF(#REF!&lt;&gt;"",1,0))</f>
        <v>#REF!</v>
      </c>
      <c r="AJ183" s="213" t="e">
        <f>IF('Crisis Indicator Data'!#REF!="No Data",1,IF(#REF!&lt;&gt;"",1,0))</f>
        <v>#REF!</v>
      </c>
      <c r="AK183" s="213" t="e">
        <f>IF('Crisis Indicator Data'!#REF!="No Data",1,IF(#REF!&lt;&gt;"",1,0))</f>
        <v>#REF!</v>
      </c>
      <c r="AL183" s="213" t="e">
        <f>IF('Crisis Indicator Data'!#REF!="No Data",1,IF(#REF!&lt;&gt;"",1,0))</f>
        <v>#REF!</v>
      </c>
      <c r="AM183" s="213" t="e">
        <f>IF('Crisis Indicator Data'!#REF!="No Data",1,IF(#REF!&lt;&gt;"",1,0))</f>
        <v>#REF!</v>
      </c>
      <c r="AN183" s="213" t="e">
        <f>IF('Crisis Indicator Data'!#REF!="No Data",1,IF(#REF!&lt;&gt;"",1,0))</f>
        <v>#REF!</v>
      </c>
      <c r="AO183" s="213" t="e">
        <f>IF('Crisis Indicator Data'!#REF!="No Data",1,IF(#REF!&lt;&gt;"",1,0))</f>
        <v>#REF!</v>
      </c>
      <c r="AP183" s="213" t="e">
        <f>IF('Crisis Indicator Data'!#REF!="No Data",1,IF(#REF!&lt;&gt;"",1,0))</f>
        <v>#REF!</v>
      </c>
      <c r="AQ183" s="213" t="e">
        <f>IF('Crisis Indicator Data'!#REF!="No Data",1,IF(#REF!&lt;&gt;"",1,0))</f>
        <v>#REF!</v>
      </c>
      <c r="AR183" s="213" t="e">
        <f>IF('Crisis Indicator Data'!#REF!="No Data",1,IF(#REF!&lt;&gt;"",1,0))</f>
        <v>#REF!</v>
      </c>
      <c r="AS183" s="213" t="e">
        <f>IF('Crisis Indicator Data'!#REF!="No Data",1,IF(#REF!&lt;&gt;"",1,0))</f>
        <v>#REF!</v>
      </c>
      <c r="AT183" s="213" t="e">
        <f>IF('Crisis Indicator Data'!#REF!="No Data",1,IF(#REF!&lt;&gt;"",1,0))</f>
        <v>#REF!</v>
      </c>
      <c r="AU183" s="213" t="e">
        <f>IF('Crisis Indicator Data'!#REF!="No Data",1,IF(#REF!&lt;&gt;"",1,0))</f>
        <v>#REF!</v>
      </c>
      <c r="AV183" s="213" t="e">
        <f>IF('Crisis Indicator Data'!#REF!="No Data",1,IF(#REF!&lt;&gt;"",1,0))</f>
        <v>#REF!</v>
      </c>
      <c r="AW183" s="213" t="e">
        <f>IF('Crisis Indicator Data'!#REF!="No Data",1,IF(#REF!&lt;&gt;"",1,0))</f>
        <v>#REF!</v>
      </c>
      <c r="AX183" s="213" t="e">
        <f>IF('Crisis Indicator Data'!#REF!="No Data",1,IF(#REF!&lt;&gt;"",1,0))</f>
        <v>#REF!</v>
      </c>
      <c r="AY183" s="213" t="e">
        <f>IF('Crisis Indicator Data'!#REF!="No Data",1,IF(#REF!&lt;&gt;"",1,0))</f>
        <v>#REF!</v>
      </c>
      <c r="AZ183" s="213" t="e">
        <f>IF('Crisis Indicator Data'!#REF!="No Data",1,IF(#REF!&lt;&gt;"",1,0))</f>
        <v>#REF!</v>
      </c>
      <c r="BA183" t="e">
        <f t="shared" si="10"/>
        <v>#REF!</v>
      </c>
      <c r="BB183" s="22" t="e">
        <f t="shared" si="11"/>
        <v>#REF!</v>
      </c>
    </row>
    <row r="184" spans="1:54" x14ac:dyDescent="0.35">
      <c r="A184" t="s">
        <v>8505</v>
      </c>
      <c r="B184" s="213" t="e">
        <f>IF('Crisis Indicator Data'!#REF!="No Data",1,IF(#REF!&lt;&gt;"",1,0))</f>
        <v>#REF!</v>
      </c>
      <c r="C184" s="213" t="e">
        <f>IF('Crisis Indicator Data'!#REF!="No Data",1,IF(#REF!&lt;&gt;"",1,0))</f>
        <v>#REF!</v>
      </c>
      <c r="D184" s="213" t="e">
        <f>IF('Crisis Indicator Data'!#REF!="No Data",1,IF(#REF!&lt;&gt;"",1,0))</f>
        <v>#REF!</v>
      </c>
      <c r="E184" s="213" t="e">
        <f>IF('Crisis Indicator Data'!#REF!="No Data",1,IF(#REF!&lt;&gt;"",1,0))</f>
        <v>#REF!</v>
      </c>
      <c r="F184" s="213" t="e">
        <f>IF('Crisis Indicator Data'!#REF!="No Data",1,IF(#REF!&lt;&gt;"",1,0))</f>
        <v>#REF!</v>
      </c>
      <c r="G184" s="213" t="e">
        <f>IF('Crisis Indicator Data'!#REF!="No Data",1,IF(#REF!&lt;&gt;"",1,0))</f>
        <v>#REF!</v>
      </c>
      <c r="H184" s="213" t="e">
        <f>IF('Crisis Indicator Data'!#REF!="No Data",1,IF(#REF!&lt;&gt;"",1,0))</f>
        <v>#REF!</v>
      </c>
      <c r="I184" s="213" t="e">
        <f>IF('Crisis Indicator Data'!#REF!="No Data",1,IF(#REF!&lt;&gt;"",1,0))</f>
        <v>#REF!</v>
      </c>
      <c r="J184" s="213" t="e">
        <f>IF('Crisis Indicator Data'!#REF!="No Data",1,IF(#REF!&lt;&gt;"",1,0))</f>
        <v>#REF!</v>
      </c>
      <c r="K184" s="213" t="e">
        <f>IF('Crisis Indicator Data'!#REF!="No Data",1,IF(#REF!&lt;&gt;"",1,0))</f>
        <v>#REF!</v>
      </c>
      <c r="L184" s="213" t="e">
        <f>IF('Crisis Indicator Data'!#REF!="No Data",1,IF(#REF!&lt;&gt;"",1,0))</f>
        <v>#REF!</v>
      </c>
      <c r="M184" s="213" t="e">
        <f>IF('Crisis Indicator Data'!#REF!="No Data",1,IF(#REF!&lt;&gt;"",1,0))</f>
        <v>#REF!</v>
      </c>
      <c r="N184" s="213" t="e">
        <f>IF('Crisis Indicator Data'!#REF!="No Data",1,IF(#REF!&lt;&gt;"",1,0))</f>
        <v>#REF!</v>
      </c>
      <c r="O184" s="213" t="e">
        <f>IF('Crisis Indicator Data'!#REF!="No Data",1,IF(#REF!&lt;&gt;"",1,0))</f>
        <v>#REF!</v>
      </c>
      <c r="P184" s="213" t="e">
        <f>IF('Crisis Indicator Data'!#REF!="No Data",1,IF(#REF!&lt;&gt;"",1,0))</f>
        <v>#REF!</v>
      </c>
      <c r="Q184" s="213" t="e">
        <f>IF('Crisis Indicator Data'!#REF!="No Data",1,IF(#REF!&lt;&gt;"",1,0))</f>
        <v>#REF!</v>
      </c>
      <c r="R184" s="213" t="e">
        <f>IF('Crisis Indicator Data'!#REF!="No Data",1,IF(#REF!&lt;&gt;"",1,0))</f>
        <v>#REF!</v>
      </c>
      <c r="S184" s="213" t="e">
        <f>IF('Crisis Indicator Data'!#REF!="No Data",1,IF(#REF!&lt;&gt;"",1,0))</f>
        <v>#REF!</v>
      </c>
      <c r="T184" s="213" t="e">
        <f>IF('Crisis Indicator Data'!#REF!="No Data",1,IF(#REF!&lt;&gt;"",1,0))</f>
        <v>#REF!</v>
      </c>
      <c r="U184" s="213" t="e">
        <f>IF('Crisis Indicator Data'!#REF!="No Data",1,IF(#REF!&lt;&gt;"",1,0))</f>
        <v>#REF!</v>
      </c>
      <c r="V184" s="213" t="e">
        <f>IF('Crisis Indicator Data'!#REF!="No Data",1,IF(#REF!&lt;&gt;"",1,0))</f>
        <v>#REF!</v>
      </c>
      <c r="W184" s="213" t="e">
        <f>IF('Crisis Indicator Data'!#REF!="No Data",1,IF(#REF!&lt;&gt;"",1,0))</f>
        <v>#REF!</v>
      </c>
      <c r="X184" s="213" t="e">
        <f>IF('Crisis Indicator Data'!#REF!="No Data",1,IF(#REF!&lt;&gt;"",1,0))</f>
        <v>#REF!</v>
      </c>
      <c r="Y184" s="213" t="e">
        <f>IF('Crisis Indicator Data'!#REF!="No Data",1,IF(#REF!&lt;&gt;"",1,0))</f>
        <v>#REF!</v>
      </c>
      <c r="Z184" s="213" t="e">
        <f>IF('Crisis Indicator Data'!#REF!="No Data",1,IF(#REF!&lt;&gt;"",1,0))</f>
        <v>#REF!</v>
      </c>
      <c r="AA184" s="213" t="e">
        <f>IF('Crisis Indicator Data'!#REF!="No Data",1,IF(#REF!&lt;&gt;"",1,0))</f>
        <v>#REF!</v>
      </c>
      <c r="AB184" s="213" t="e">
        <f>IF('Crisis Indicator Data'!#REF!="No Data",1,IF(#REF!&lt;&gt;"",1,0))</f>
        <v>#REF!</v>
      </c>
      <c r="AC184" s="213" t="e">
        <f>IF('Crisis Indicator Data'!#REF!="No Data",1,IF(#REF!&lt;&gt;"",1,0))</f>
        <v>#REF!</v>
      </c>
      <c r="AD184" s="213" t="e">
        <f>IF('Crisis Indicator Data'!#REF!="No Data",1,IF(#REF!&lt;&gt;"",1,0))</f>
        <v>#REF!</v>
      </c>
      <c r="AE184" s="213" t="e">
        <f>IF('Crisis Indicator Data'!#REF!="No Data",1,IF(#REF!&lt;&gt;"",1,0))</f>
        <v>#REF!</v>
      </c>
      <c r="AF184" s="213" t="e">
        <f>IF('Crisis Indicator Data'!#REF!="No Data",1,IF(#REF!&lt;&gt;"",1,0))</f>
        <v>#REF!</v>
      </c>
      <c r="AG184" s="213" t="e">
        <f>IF('Crisis Indicator Data'!#REF!="No Data",1,IF(#REF!&lt;&gt;"",1,0))</f>
        <v>#REF!</v>
      </c>
      <c r="AH184" s="213" t="e">
        <f>IF('Crisis Indicator Data'!#REF!="No Data",1,IF(#REF!&lt;&gt;"",1,0))</f>
        <v>#REF!</v>
      </c>
      <c r="AI184" s="213" t="e">
        <f>IF('Crisis Indicator Data'!#REF!="No Data",1,IF(#REF!&lt;&gt;"",1,0))</f>
        <v>#REF!</v>
      </c>
      <c r="AJ184" s="213" t="e">
        <f>IF('Crisis Indicator Data'!#REF!="No Data",1,IF(#REF!&lt;&gt;"",1,0))</f>
        <v>#REF!</v>
      </c>
      <c r="AK184" s="213" t="e">
        <f>IF('Crisis Indicator Data'!#REF!="No Data",1,IF(#REF!&lt;&gt;"",1,0))</f>
        <v>#REF!</v>
      </c>
      <c r="AL184" s="213" t="e">
        <f>IF('Crisis Indicator Data'!#REF!="No Data",1,IF(#REF!&lt;&gt;"",1,0))</f>
        <v>#REF!</v>
      </c>
      <c r="AM184" s="213" t="e">
        <f>IF('Crisis Indicator Data'!#REF!="No Data",1,IF(#REF!&lt;&gt;"",1,0))</f>
        <v>#REF!</v>
      </c>
      <c r="AN184" s="213" t="e">
        <f>IF('Crisis Indicator Data'!#REF!="No Data",1,IF(#REF!&lt;&gt;"",1,0))</f>
        <v>#REF!</v>
      </c>
      <c r="AO184" s="213" t="e">
        <f>IF('Crisis Indicator Data'!#REF!="No Data",1,IF(#REF!&lt;&gt;"",1,0))</f>
        <v>#REF!</v>
      </c>
      <c r="AP184" s="213" t="e">
        <f>IF('Crisis Indicator Data'!#REF!="No Data",1,IF(#REF!&lt;&gt;"",1,0))</f>
        <v>#REF!</v>
      </c>
      <c r="AQ184" s="213" t="e">
        <f>IF('Crisis Indicator Data'!#REF!="No Data",1,IF(#REF!&lt;&gt;"",1,0))</f>
        <v>#REF!</v>
      </c>
      <c r="AR184" s="213" t="e">
        <f>IF('Crisis Indicator Data'!#REF!="No Data",1,IF(#REF!&lt;&gt;"",1,0))</f>
        <v>#REF!</v>
      </c>
      <c r="AS184" s="213" t="e">
        <f>IF('Crisis Indicator Data'!#REF!="No Data",1,IF(#REF!&lt;&gt;"",1,0))</f>
        <v>#REF!</v>
      </c>
      <c r="AT184" s="213" t="e">
        <f>IF('Crisis Indicator Data'!#REF!="No Data",1,IF(#REF!&lt;&gt;"",1,0))</f>
        <v>#REF!</v>
      </c>
      <c r="AU184" s="213" t="e">
        <f>IF('Crisis Indicator Data'!#REF!="No Data",1,IF(#REF!&lt;&gt;"",1,0))</f>
        <v>#REF!</v>
      </c>
      <c r="AV184" s="213" t="e">
        <f>IF('Crisis Indicator Data'!#REF!="No Data",1,IF(#REF!&lt;&gt;"",1,0))</f>
        <v>#REF!</v>
      </c>
      <c r="AW184" s="213" t="e">
        <f>IF('Crisis Indicator Data'!#REF!="No Data",1,IF(#REF!&lt;&gt;"",1,0))</f>
        <v>#REF!</v>
      </c>
      <c r="AX184" s="213" t="e">
        <f>IF('Crisis Indicator Data'!#REF!="No Data",1,IF(#REF!&lt;&gt;"",1,0))</f>
        <v>#REF!</v>
      </c>
      <c r="AY184" s="213" t="e">
        <f>IF('Crisis Indicator Data'!#REF!="No Data",1,IF(#REF!&lt;&gt;"",1,0))</f>
        <v>#REF!</v>
      </c>
      <c r="AZ184" s="213" t="e">
        <f>IF('Crisis Indicator Data'!#REF!="No Data",1,IF(#REF!&lt;&gt;"",1,0))</f>
        <v>#REF!</v>
      </c>
      <c r="BA184" t="e">
        <f t="shared" si="10"/>
        <v>#REF!</v>
      </c>
      <c r="BB184" s="22" t="e">
        <f t="shared" si="11"/>
        <v>#REF!</v>
      </c>
    </row>
    <row r="185" spans="1:54" x14ac:dyDescent="0.35">
      <c r="A185" t="s">
        <v>8503</v>
      </c>
      <c r="B185" s="213" t="e">
        <f>IF('Crisis Indicator Data'!#REF!="No Data",1,IF(#REF!&lt;&gt;"",1,0))</f>
        <v>#REF!</v>
      </c>
      <c r="C185" s="213" t="e">
        <f>IF('Crisis Indicator Data'!#REF!="No Data",1,IF(#REF!&lt;&gt;"",1,0))</f>
        <v>#REF!</v>
      </c>
      <c r="D185" s="213" t="e">
        <f>IF('Crisis Indicator Data'!#REF!="No Data",1,IF(#REF!&lt;&gt;"",1,0))</f>
        <v>#REF!</v>
      </c>
      <c r="E185" s="213" t="e">
        <f>IF('Crisis Indicator Data'!#REF!="No Data",1,IF(#REF!&lt;&gt;"",1,0))</f>
        <v>#REF!</v>
      </c>
      <c r="F185" s="213" t="e">
        <f>IF('Crisis Indicator Data'!#REF!="No Data",1,IF(#REF!&lt;&gt;"",1,0))</f>
        <v>#REF!</v>
      </c>
      <c r="G185" s="213" t="e">
        <f>IF('Crisis Indicator Data'!#REF!="No Data",1,IF(#REF!&lt;&gt;"",1,0))</f>
        <v>#REF!</v>
      </c>
      <c r="H185" s="213" t="e">
        <f>IF('Crisis Indicator Data'!#REF!="No Data",1,IF(#REF!&lt;&gt;"",1,0))</f>
        <v>#REF!</v>
      </c>
      <c r="I185" s="213" t="e">
        <f>IF('Crisis Indicator Data'!#REF!="No Data",1,IF(#REF!&lt;&gt;"",1,0))</f>
        <v>#REF!</v>
      </c>
      <c r="J185" s="213" t="e">
        <f>IF('Crisis Indicator Data'!#REF!="No Data",1,IF(#REF!&lt;&gt;"",1,0))</f>
        <v>#REF!</v>
      </c>
      <c r="K185" s="213" t="e">
        <f>IF('Crisis Indicator Data'!#REF!="No Data",1,IF(#REF!&lt;&gt;"",1,0))</f>
        <v>#REF!</v>
      </c>
      <c r="L185" s="213" t="e">
        <f>IF('Crisis Indicator Data'!#REF!="No Data",1,IF(#REF!&lt;&gt;"",1,0))</f>
        <v>#REF!</v>
      </c>
      <c r="M185" s="213" t="e">
        <f>IF('Crisis Indicator Data'!#REF!="No Data",1,IF(#REF!&lt;&gt;"",1,0))</f>
        <v>#REF!</v>
      </c>
      <c r="N185" s="213" t="e">
        <f>IF('Crisis Indicator Data'!#REF!="No Data",1,IF(#REF!&lt;&gt;"",1,0))</f>
        <v>#REF!</v>
      </c>
      <c r="O185" s="213" t="e">
        <f>IF('Crisis Indicator Data'!#REF!="No Data",1,IF(#REF!&lt;&gt;"",1,0))</f>
        <v>#REF!</v>
      </c>
      <c r="P185" s="213" t="e">
        <f>IF('Crisis Indicator Data'!#REF!="No Data",1,IF(#REF!&lt;&gt;"",1,0))</f>
        <v>#REF!</v>
      </c>
      <c r="Q185" s="213" t="e">
        <f>IF('Crisis Indicator Data'!#REF!="No Data",1,IF(#REF!&lt;&gt;"",1,0))</f>
        <v>#REF!</v>
      </c>
      <c r="R185" s="213" t="e">
        <f>IF('Crisis Indicator Data'!#REF!="No Data",1,IF(#REF!&lt;&gt;"",1,0))</f>
        <v>#REF!</v>
      </c>
      <c r="S185" s="213" t="e">
        <f>IF('Crisis Indicator Data'!#REF!="No Data",1,IF(#REF!&lt;&gt;"",1,0))</f>
        <v>#REF!</v>
      </c>
      <c r="T185" s="213" t="e">
        <f>IF('Crisis Indicator Data'!#REF!="No Data",1,IF(#REF!&lt;&gt;"",1,0))</f>
        <v>#REF!</v>
      </c>
      <c r="U185" s="213" t="e">
        <f>IF('Crisis Indicator Data'!#REF!="No Data",1,IF(#REF!&lt;&gt;"",1,0))</f>
        <v>#REF!</v>
      </c>
      <c r="V185" s="213" t="e">
        <f>IF('Crisis Indicator Data'!#REF!="No Data",1,IF(#REF!&lt;&gt;"",1,0))</f>
        <v>#REF!</v>
      </c>
      <c r="W185" s="213" t="e">
        <f>IF('Crisis Indicator Data'!#REF!="No Data",1,IF(#REF!&lt;&gt;"",1,0))</f>
        <v>#REF!</v>
      </c>
      <c r="X185" s="213" t="e">
        <f>IF('Crisis Indicator Data'!#REF!="No Data",1,IF(#REF!&lt;&gt;"",1,0))</f>
        <v>#REF!</v>
      </c>
      <c r="Y185" s="213" t="e">
        <f>IF('Crisis Indicator Data'!#REF!="No Data",1,IF(#REF!&lt;&gt;"",1,0))</f>
        <v>#REF!</v>
      </c>
      <c r="Z185" s="213" t="e">
        <f>IF('Crisis Indicator Data'!#REF!="No Data",1,IF(#REF!&lt;&gt;"",1,0))</f>
        <v>#REF!</v>
      </c>
      <c r="AA185" s="213" t="e">
        <f>IF('Crisis Indicator Data'!#REF!="No Data",1,IF(#REF!&lt;&gt;"",1,0))</f>
        <v>#REF!</v>
      </c>
      <c r="AB185" s="213" t="e">
        <f>IF('Crisis Indicator Data'!#REF!="No Data",1,IF(#REF!&lt;&gt;"",1,0))</f>
        <v>#REF!</v>
      </c>
      <c r="AC185" s="213" t="e">
        <f>IF('Crisis Indicator Data'!#REF!="No Data",1,IF(#REF!&lt;&gt;"",1,0))</f>
        <v>#REF!</v>
      </c>
      <c r="AD185" s="213" t="e">
        <f>IF('Crisis Indicator Data'!#REF!="No Data",1,IF(#REF!&lt;&gt;"",1,0))</f>
        <v>#REF!</v>
      </c>
      <c r="AE185" s="213" t="e">
        <f>IF('Crisis Indicator Data'!#REF!="No Data",1,IF(#REF!&lt;&gt;"",1,0))</f>
        <v>#REF!</v>
      </c>
      <c r="AF185" s="213" t="e">
        <f>IF('Crisis Indicator Data'!#REF!="No Data",1,IF(#REF!&lt;&gt;"",1,0))</f>
        <v>#REF!</v>
      </c>
      <c r="AG185" s="213" t="e">
        <f>IF('Crisis Indicator Data'!#REF!="No Data",1,IF(#REF!&lt;&gt;"",1,0))</f>
        <v>#REF!</v>
      </c>
      <c r="AH185" s="213" t="e">
        <f>IF('Crisis Indicator Data'!#REF!="No Data",1,IF(#REF!&lt;&gt;"",1,0))</f>
        <v>#REF!</v>
      </c>
      <c r="AI185" s="213" t="e">
        <f>IF('Crisis Indicator Data'!#REF!="No Data",1,IF(#REF!&lt;&gt;"",1,0))</f>
        <v>#REF!</v>
      </c>
      <c r="AJ185" s="213" t="e">
        <f>IF('Crisis Indicator Data'!#REF!="No Data",1,IF(#REF!&lt;&gt;"",1,0))</f>
        <v>#REF!</v>
      </c>
      <c r="AK185" s="213" t="e">
        <f>IF('Crisis Indicator Data'!#REF!="No Data",1,IF(#REF!&lt;&gt;"",1,0))</f>
        <v>#REF!</v>
      </c>
      <c r="AL185" s="213" t="e">
        <f>IF('Crisis Indicator Data'!#REF!="No Data",1,IF(#REF!&lt;&gt;"",1,0))</f>
        <v>#REF!</v>
      </c>
      <c r="AM185" s="213" t="e">
        <f>IF('Crisis Indicator Data'!#REF!="No Data",1,IF(#REF!&lt;&gt;"",1,0))</f>
        <v>#REF!</v>
      </c>
      <c r="AN185" s="213" t="e">
        <f>IF('Crisis Indicator Data'!#REF!="No Data",1,IF(#REF!&lt;&gt;"",1,0))</f>
        <v>#REF!</v>
      </c>
      <c r="AO185" s="213" t="e">
        <f>IF('Crisis Indicator Data'!#REF!="No Data",1,IF(#REF!&lt;&gt;"",1,0))</f>
        <v>#REF!</v>
      </c>
      <c r="AP185" s="213" t="e">
        <f>IF('Crisis Indicator Data'!#REF!="No Data",1,IF(#REF!&lt;&gt;"",1,0))</f>
        <v>#REF!</v>
      </c>
      <c r="AQ185" s="213" t="e">
        <f>IF('Crisis Indicator Data'!#REF!="No Data",1,IF(#REF!&lt;&gt;"",1,0))</f>
        <v>#REF!</v>
      </c>
      <c r="AR185" s="213" t="e">
        <f>IF('Crisis Indicator Data'!#REF!="No Data",1,IF(#REF!&lt;&gt;"",1,0))</f>
        <v>#REF!</v>
      </c>
      <c r="AS185" s="213" t="e">
        <f>IF('Crisis Indicator Data'!#REF!="No Data",1,IF(#REF!&lt;&gt;"",1,0))</f>
        <v>#REF!</v>
      </c>
      <c r="AT185" s="213" t="e">
        <f>IF('Crisis Indicator Data'!#REF!="No Data",1,IF(#REF!&lt;&gt;"",1,0))</f>
        <v>#REF!</v>
      </c>
      <c r="AU185" s="213" t="e">
        <f>IF('Crisis Indicator Data'!#REF!="No Data",1,IF(#REF!&lt;&gt;"",1,0))</f>
        <v>#REF!</v>
      </c>
      <c r="AV185" s="213" t="e">
        <f>IF('Crisis Indicator Data'!#REF!="No Data",1,IF(#REF!&lt;&gt;"",1,0))</f>
        <v>#REF!</v>
      </c>
      <c r="AW185" s="213" t="e">
        <f>IF('Crisis Indicator Data'!#REF!="No Data",1,IF(#REF!&lt;&gt;"",1,0))</f>
        <v>#REF!</v>
      </c>
      <c r="AX185" s="213" t="e">
        <f>IF('Crisis Indicator Data'!#REF!="No Data",1,IF(#REF!&lt;&gt;"",1,0))</f>
        <v>#REF!</v>
      </c>
      <c r="AY185" s="213" t="e">
        <f>IF('Crisis Indicator Data'!#REF!="No Data",1,IF(#REF!&lt;&gt;"",1,0))</f>
        <v>#REF!</v>
      </c>
      <c r="AZ185" s="213" t="e">
        <f>IF('Crisis Indicator Data'!#REF!="No Data",1,IF(#REF!&lt;&gt;"",1,0))</f>
        <v>#REF!</v>
      </c>
      <c r="BA185" t="e">
        <f t="shared" si="10"/>
        <v>#REF!</v>
      </c>
      <c r="BB185" s="22" t="e">
        <f t="shared" si="11"/>
        <v>#REF!</v>
      </c>
    </row>
    <row r="186" spans="1:54" x14ac:dyDescent="0.35">
      <c r="A186" t="s">
        <v>8507</v>
      </c>
      <c r="B186" s="213" t="e">
        <f>IF('Crisis Indicator Data'!#REF!="No Data",1,IF(#REF!&lt;&gt;"",1,0))</f>
        <v>#REF!</v>
      </c>
      <c r="C186" s="213" t="e">
        <f>IF('Crisis Indicator Data'!#REF!="No Data",1,IF(#REF!&lt;&gt;"",1,0))</f>
        <v>#REF!</v>
      </c>
      <c r="D186" s="213" t="e">
        <f>IF('Crisis Indicator Data'!#REF!="No Data",1,IF(#REF!&lt;&gt;"",1,0))</f>
        <v>#REF!</v>
      </c>
      <c r="E186" s="213" t="e">
        <f>IF('Crisis Indicator Data'!#REF!="No Data",1,IF(#REF!&lt;&gt;"",1,0))</f>
        <v>#REF!</v>
      </c>
      <c r="F186" s="213" t="e">
        <f>IF('Crisis Indicator Data'!#REF!="No Data",1,IF(#REF!&lt;&gt;"",1,0))</f>
        <v>#REF!</v>
      </c>
      <c r="G186" s="213" t="e">
        <f>IF('Crisis Indicator Data'!#REF!="No Data",1,IF(#REF!&lt;&gt;"",1,0))</f>
        <v>#REF!</v>
      </c>
      <c r="H186" s="213" t="e">
        <f>IF('Crisis Indicator Data'!#REF!="No Data",1,IF(#REF!&lt;&gt;"",1,0))</f>
        <v>#REF!</v>
      </c>
      <c r="I186" s="213" t="e">
        <f>IF('Crisis Indicator Data'!#REF!="No Data",1,IF(#REF!&lt;&gt;"",1,0))</f>
        <v>#REF!</v>
      </c>
      <c r="J186" s="213" t="e">
        <f>IF('Crisis Indicator Data'!#REF!="No Data",1,IF(#REF!&lt;&gt;"",1,0))</f>
        <v>#REF!</v>
      </c>
      <c r="K186" s="213" t="e">
        <f>IF('Crisis Indicator Data'!#REF!="No Data",1,IF(#REF!&lt;&gt;"",1,0))</f>
        <v>#REF!</v>
      </c>
      <c r="L186" s="213" t="e">
        <f>IF('Crisis Indicator Data'!#REF!="No Data",1,IF(#REF!&lt;&gt;"",1,0))</f>
        <v>#REF!</v>
      </c>
      <c r="M186" s="213" t="e">
        <f>IF('Crisis Indicator Data'!#REF!="No Data",1,IF(#REF!&lt;&gt;"",1,0))</f>
        <v>#REF!</v>
      </c>
      <c r="N186" s="213" t="e">
        <f>IF('Crisis Indicator Data'!#REF!="No Data",1,IF(#REF!&lt;&gt;"",1,0))</f>
        <v>#REF!</v>
      </c>
      <c r="O186" s="213" t="e">
        <f>IF('Crisis Indicator Data'!#REF!="No Data",1,IF(#REF!&lt;&gt;"",1,0))</f>
        <v>#REF!</v>
      </c>
      <c r="P186" s="213" t="e">
        <f>IF('Crisis Indicator Data'!#REF!="No Data",1,IF(#REF!&lt;&gt;"",1,0))</f>
        <v>#REF!</v>
      </c>
      <c r="Q186" s="213" t="e">
        <f>IF('Crisis Indicator Data'!#REF!="No Data",1,IF(#REF!&lt;&gt;"",1,0))</f>
        <v>#REF!</v>
      </c>
      <c r="R186" s="213" t="e">
        <f>IF('Crisis Indicator Data'!#REF!="No Data",1,IF(#REF!&lt;&gt;"",1,0))</f>
        <v>#REF!</v>
      </c>
      <c r="S186" s="213" t="e">
        <f>IF('Crisis Indicator Data'!#REF!="No Data",1,IF(#REF!&lt;&gt;"",1,0))</f>
        <v>#REF!</v>
      </c>
      <c r="T186" s="213" t="e">
        <f>IF('Crisis Indicator Data'!#REF!="No Data",1,IF(#REF!&lt;&gt;"",1,0))</f>
        <v>#REF!</v>
      </c>
      <c r="U186" s="213" t="e">
        <f>IF('Crisis Indicator Data'!#REF!="No Data",1,IF(#REF!&lt;&gt;"",1,0))</f>
        <v>#REF!</v>
      </c>
      <c r="V186" s="213" t="e">
        <f>IF('Crisis Indicator Data'!#REF!="No Data",1,IF(#REF!&lt;&gt;"",1,0))</f>
        <v>#REF!</v>
      </c>
      <c r="W186" s="213" t="e">
        <f>IF('Crisis Indicator Data'!#REF!="No Data",1,IF(#REF!&lt;&gt;"",1,0))</f>
        <v>#REF!</v>
      </c>
      <c r="X186" s="213" t="e">
        <f>IF('Crisis Indicator Data'!#REF!="No Data",1,IF(#REF!&lt;&gt;"",1,0))</f>
        <v>#REF!</v>
      </c>
      <c r="Y186" s="213" t="e">
        <f>IF('Crisis Indicator Data'!#REF!="No Data",1,IF(#REF!&lt;&gt;"",1,0))</f>
        <v>#REF!</v>
      </c>
      <c r="Z186" s="213" t="e">
        <f>IF('Crisis Indicator Data'!#REF!="No Data",1,IF(#REF!&lt;&gt;"",1,0))</f>
        <v>#REF!</v>
      </c>
      <c r="AA186" s="213" t="e">
        <f>IF('Crisis Indicator Data'!#REF!="No Data",1,IF(#REF!&lt;&gt;"",1,0))</f>
        <v>#REF!</v>
      </c>
      <c r="AB186" s="213" t="e">
        <f>IF('Crisis Indicator Data'!#REF!="No Data",1,IF(#REF!&lt;&gt;"",1,0))</f>
        <v>#REF!</v>
      </c>
      <c r="AC186" s="213" t="e">
        <f>IF('Crisis Indicator Data'!#REF!="No Data",1,IF(#REF!&lt;&gt;"",1,0))</f>
        <v>#REF!</v>
      </c>
      <c r="AD186" s="213" t="e">
        <f>IF('Crisis Indicator Data'!#REF!="No Data",1,IF(#REF!&lt;&gt;"",1,0))</f>
        <v>#REF!</v>
      </c>
      <c r="AE186" s="213" t="e">
        <f>IF('Crisis Indicator Data'!#REF!="No Data",1,IF(#REF!&lt;&gt;"",1,0))</f>
        <v>#REF!</v>
      </c>
      <c r="AF186" s="213" t="e">
        <f>IF('Crisis Indicator Data'!#REF!="No Data",1,IF(#REF!&lt;&gt;"",1,0))</f>
        <v>#REF!</v>
      </c>
      <c r="AG186" s="213" t="e">
        <f>IF('Crisis Indicator Data'!#REF!="No Data",1,IF(#REF!&lt;&gt;"",1,0))</f>
        <v>#REF!</v>
      </c>
      <c r="AH186" s="213" t="e">
        <f>IF('Crisis Indicator Data'!#REF!="No Data",1,IF(#REF!&lt;&gt;"",1,0))</f>
        <v>#REF!</v>
      </c>
      <c r="AI186" s="213" t="e">
        <f>IF('Crisis Indicator Data'!#REF!="No Data",1,IF(#REF!&lt;&gt;"",1,0))</f>
        <v>#REF!</v>
      </c>
      <c r="AJ186" s="213" t="e">
        <f>IF('Crisis Indicator Data'!#REF!="No Data",1,IF(#REF!&lt;&gt;"",1,0))</f>
        <v>#REF!</v>
      </c>
      <c r="AK186" s="213" t="e">
        <f>IF('Crisis Indicator Data'!#REF!="No Data",1,IF(#REF!&lt;&gt;"",1,0))</f>
        <v>#REF!</v>
      </c>
      <c r="AL186" s="213" t="e">
        <f>IF('Crisis Indicator Data'!#REF!="No Data",1,IF(#REF!&lt;&gt;"",1,0))</f>
        <v>#REF!</v>
      </c>
      <c r="AM186" s="213" t="e">
        <f>IF('Crisis Indicator Data'!#REF!="No Data",1,IF(#REF!&lt;&gt;"",1,0))</f>
        <v>#REF!</v>
      </c>
      <c r="AN186" s="213" t="e">
        <f>IF('Crisis Indicator Data'!#REF!="No Data",1,IF(#REF!&lt;&gt;"",1,0))</f>
        <v>#REF!</v>
      </c>
      <c r="AO186" s="213" t="e">
        <f>IF('Crisis Indicator Data'!#REF!="No Data",1,IF(#REF!&lt;&gt;"",1,0))</f>
        <v>#REF!</v>
      </c>
      <c r="AP186" s="213" t="e">
        <f>IF('Crisis Indicator Data'!#REF!="No Data",1,IF(#REF!&lt;&gt;"",1,0))</f>
        <v>#REF!</v>
      </c>
      <c r="AQ186" s="213" t="e">
        <f>IF('Crisis Indicator Data'!#REF!="No Data",1,IF(#REF!&lt;&gt;"",1,0))</f>
        <v>#REF!</v>
      </c>
      <c r="AR186" s="213" t="e">
        <f>IF('Crisis Indicator Data'!#REF!="No Data",1,IF(#REF!&lt;&gt;"",1,0))</f>
        <v>#REF!</v>
      </c>
      <c r="AS186" s="213" t="e">
        <f>IF('Crisis Indicator Data'!#REF!="No Data",1,IF(#REF!&lt;&gt;"",1,0))</f>
        <v>#REF!</v>
      </c>
      <c r="AT186" s="213" t="e">
        <f>IF('Crisis Indicator Data'!#REF!="No Data",1,IF(#REF!&lt;&gt;"",1,0))</f>
        <v>#REF!</v>
      </c>
      <c r="AU186" s="213" t="e">
        <f>IF('Crisis Indicator Data'!#REF!="No Data",1,IF(#REF!&lt;&gt;"",1,0))</f>
        <v>#REF!</v>
      </c>
      <c r="AV186" s="213" t="e">
        <f>IF('Crisis Indicator Data'!#REF!="No Data",1,IF(#REF!&lt;&gt;"",1,0))</f>
        <v>#REF!</v>
      </c>
      <c r="AW186" s="213" t="e">
        <f>IF('Crisis Indicator Data'!#REF!="No Data",1,IF(#REF!&lt;&gt;"",1,0))</f>
        <v>#REF!</v>
      </c>
      <c r="AX186" s="213" t="e">
        <f>IF('Crisis Indicator Data'!#REF!="No Data",1,IF(#REF!&lt;&gt;"",1,0))</f>
        <v>#REF!</v>
      </c>
      <c r="AY186" s="213" t="e">
        <f>IF('Crisis Indicator Data'!#REF!="No Data",1,IF(#REF!&lt;&gt;"",1,0))</f>
        <v>#REF!</v>
      </c>
      <c r="AZ186" s="213" t="e">
        <f>IF('Crisis Indicator Data'!#REF!="No Data",1,IF(#REF!&lt;&gt;"",1,0))</f>
        <v>#REF!</v>
      </c>
      <c r="BA186" t="e">
        <f t="shared" si="10"/>
        <v>#REF!</v>
      </c>
      <c r="BB186" s="22" t="e">
        <f t="shared" si="11"/>
        <v>#REF!</v>
      </c>
    </row>
    <row r="187" spans="1:54" x14ac:dyDescent="0.35">
      <c r="A187" t="s">
        <v>8514</v>
      </c>
      <c r="B187" s="213" t="e">
        <f>IF('Crisis Indicator Data'!#REF!="No Data",1,IF(#REF!&lt;&gt;"",1,0))</f>
        <v>#REF!</v>
      </c>
      <c r="C187" s="213" t="e">
        <f>IF('Crisis Indicator Data'!#REF!="No Data",1,IF(#REF!&lt;&gt;"",1,0))</f>
        <v>#REF!</v>
      </c>
      <c r="D187" s="213" t="e">
        <f>IF('Crisis Indicator Data'!#REF!="No Data",1,IF(#REF!&lt;&gt;"",1,0))</f>
        <v>#REF!</v>
      </c>
      <c r="E187" s="213" t="e">
        <f>IF('Crisis Indicator Data'!#REF!="No Data",1,IF(#REF!&lt;&gt;"",1,0))</f>
        <v>#REF!</v>
      </c>
      <c r="F187" s="213" t="e">
        <f>IF('Crisis Indicator Data'!#REF!="No Data",1,IF(#REF!&lt;&gt;"",1,0))</f>
        <v>#REF!</v>
      </c>
      <c r="G187" s="213" t="e">
        <f>IF('Crisis Indicator Data'!#REF!="No Data",1,IF(#REF!&lt;&gt;"",1,0))</f>
        <v>#REF!</v>
      </c>
      <c r="H187" s="213" t="e">
        <f>IF('Crisis Indicator Data'!#REF!="No Data",1,IF(#REF!&lt;&gt;"",1,0))</f>
        <v>#REF!</v>
      </c>
      <c r="I187" s="213" t="e">
        <f>IF('Crisis Indicator Data'!#REF!="No Data",1,IF(#REF!&lt;&gt;"",1,0))</f>
        <v>#REF!</v>
      </c>
      <c r="J187" s="213" t="e">
        <f>IF('Crisis Indicator Data'!#REF!="No Data",1,IF(#REF!&lt;&gt;"",1,0))</f>
        <v>#REF!</v>
      </c>
      <c r="K187" s="213" t="e">
        <f>IF('Crisis Indicator Data'!#REF!="No Data",1,IF(#REF!&lt;&gt;"",1,0))</f>
        <v>#REF!</v>
      </c>
      <c r="L187" s="213" t="e">
        <f>IF('Crisis Indicator Data'!#REF!="No Data",1,IF(#REF!&lt;&gt;"",1,0))</f>
        <v>#REF!</v>
      </c>
      <c r="M187" s="213" t="e">
        <f>IF('Crisis Indicator Data'!#REF!="No Data",1,IF(#REF!&lt;&gt;"",1,0))</f>
        <v>#REF!</v>
      </c>
      <c r="N187" s="213" t="e">
        <f>IF('Crisis Indicator Data'!#REF!="No Data",1,IF(#REF!&lt;&gt;"",1,0))</f>
        <v>#REF!</v>
      </c>
      <c r="O187" s="213" t="e">
        <f>IF('Crisis Indicator Data'!#REF!="No Data",1,IF(#REF!&lt;&gt;"",1,0))</f>
        <v>#REF!</v>
      </c>
      <c r="P187" s="213" t="e">
        <f>IF('Crisis Indicator Data'!#REF!="No Data",1,IF(#REF!&lt;&gt;"",1,0))</f>
        <v>#REF!</v>
      </c>
      <c r="Q187" s="213" t="e">
        <f>IF('Crisis Indicator Data'!#REF!="No Data",1,IF(#REF!&lt;&gt;"",1,0))</f>
        <v>#REF!</v>
      </c>
      <c r="R187" s="213" t="e">
        <f>IF('Crisis Indicator Data'!#REF!="No Data",1,IF(#REF!&lt;&gt;"",1,0))</f>
        <v>#REF!</v>
      </c>
      <c r="S187" s="213" t="e">
        <f>IF('Crisis Indicator Data'!#REF!="No Data",1,IF(#REF!&lt;&gt;"",1,0))</f>
        <v>#REF!</v>
      </c>
      <c r="T187" s="213" t="e">
        <f>IF('Crisis Indicator Data'!#REF!="No Data",1,IF(#REF!&lt;&gt;"",1,0))</f>
        <v>#REF!</v>
      </c>
      <c r="U187" s="213" t="e">
        <f>IF('Crisis Indicator Data'!#REF!="No Data",1,IF(#REF!&lt;&gt;"",1,0))</f>
        <v>#REF!</v>
      </c>
      <c r="V187" s="213" t="e">
        <f>IF('Crisis Indicator Data'!#REF!="No Data",1,IF(#REF!&lt;&gt;"",1,0))</f>
        <v>#REF!</v>
      </c>
      <c r="W187" s="213" t="e">
        <f>IF('Crisis Indicator Data'!#REF!="No Data",1,IF(#REF!&lt;&gt;"",1,0))</f>
        <v>#REF!</v>
      </c>
      <c r="X187" s="213" t="e">
        <f>IF('Crisis Indicator Data'!#REF!="No Data",1,IF(#REF!&lt;&gt;"",1,0))</f>
        <v>#REF!</v>
      </c>
      <c r="Y187" s="213" t="e">
        <f>IF('Crisis Indicator Data'!#REF!="No Data",1,IF(#REF!&lt;&gt;"",1,0))</f>
        <v>#REF!</v>
      </c>
      <c r="Z187" s="213" t="e">
        <f>IF('Crisis Indicator Data'!#REF!="No Data",1,IF(#REF!&lt;&gt;"",1,0))</f>
        <v>#REF!</v>
      </c>
      <c r="AA187" s="213" t="e">
        <f>IF('Crisis Indicator Data'!#REF!="No Data",1,IF(#REF!&lt;&gt;"",1,0))</f>
        <v>#REF!</v>
      </c>
      <c r="AB187" s="213" t="e">
        <f>IF('Crisis Indicator Data'!#REF!="No Data",1,IF(#REF!&lt;&gt;"",1,0))</f>
        <v>#REF!</v>
      </c>
      <c r="AC187" s="213" t="e">
        <f>IF('Crisis Indicator Data'!#REF!="No Data",1,IF(#REF!&lt;&gt;"",1,0))</f>
        <v>#REF!</v>
      </c>
      <c r="AD187" s="213" t="e">
        <f>IF('Crisis Indicator Data'!#REF!="No Data",1,IF(#REF!&lt;&gt;"",1,0))</f>
        <v>#REF!</v>
      </c>
      <c r="AE187" s="213" t="e">
        <f>IF('Crisis Indicator Data'!#REF!="No Data",1,IF(#REF!&lt;&gt;"",1,0))</f>
        <v>#REF!</v>
      </c>
      <c r="AF187" s="213" t="e">
        <f>IF('Crisis Indicator Data'!#REF!="No Data",1,IF(#REF!&lt;&gt;"",1,0))</f>
        <v>#REF!</v>
      </c>
      <c r="AG187" s="213" t="e">
        <f>IF('Crisis Indicator Data'!#REF!="No Data",1,IF(#REF!&lt;&gt;"",1,0))</f>
        <v>#REF!</v>
      </c>
      <c r="AH187" s="213" t="e">
        <f>IF('Crisis Indicator Data'!#REF!="No Data",1,IF(#REF!&lt;&gt;"",1,0))</f>
        <v>#REF!</v>
      </c>
      <c r="AI187" s="213" t="e">
        <f>IF('Crisis Indicator Data'!#REF!="No Data",1,IF(#REF!&lt;&gt;"",1,0))</f>
        <v>#REF!</v>
      </c>
      <c r="AJ187" s="213" t="e">
        <f>IF('Crisis Indicator Data'!#REF!="No Data",1,IF(#REF!&lt;&gt;"",1,0))</f>
        <v>#REF!</v>
      </c>
      <c r="AK187" s="213" t="e">
        <f>IF('Crisis Indicator Data'!#REF!="No Data",1,IF(#REF!&lt;&gt;"",1,0))</f>
        <v>#REF!</v>
      </c>
      <c r="AL187" s="213" t="e">
        <f>IF('Crisis Indicator Data'!#REF!="No Data",1,IF(#REF!&lt;&gt;"",1,0))</f>
        <v>#REF!</v>
      </c>
      <c r="AM187" s="213" t="e">
        <f>IF('Crisis Indicator Data'!#REF!="No Data",1,IF(#REF!&lt;&gt;"",1,0))</f>
        <v>#REF!</v>
      </c>
      <c r="AN187" s="213" t="e">
        <f>IF('Crisis Indicator Data'!#REF!="No Data",1,IF(#REF!&lt;&gt;"",1,0))</f>
        <v>#REF!</v>
      </c>
      <c r="AO187" s="213" t="e">
        <f>IF('Crisis Indicator Data'!#REF!="No Data",1,IF(#REF!&lt;&gt;"",1,0))</f>
        <v>#REF!</v>
      </c>
      <c r="AP187" s="213" t="e">
        <f>IF('Crisis Indicator Data'!#REF!="No Data",1,IF(#REF!&lt;&gt;"",1,0))</f>
        <v>#REF!</v>
      </c>
      <c r="AQ187" s="213" t="e">
        <f>IF('Crisis Indicator Data'!#REF!="No Data",1,IF(#REF!&lt;&gt;"",1,0))</f>
        <v>#REF!</v>
      </c>
      <c r="AR187" s="213" t="e">
        <f>IF('Crisis Indicator Data'!#REF!="No Data",1,IF(#REF!&lt;&gt;"",1,0))</f>
        <v>#REF!</v>
      </c>
      <c r="AS187" s="213" t="e">
        <f>IF('Crisis Indicator Data'!#REF!="No Data",1,IF(#REF!&lt;&gt;"",1,0))</f>
        <v>#REF!</v>
      </c>
      <c r="AT187" s="213" t="e">
        <f>IF('Crisis Indicator Data'!#REF!="No Data",1,IF(#REF!&lt;&gt;"",1,0))</f>
        <v>#REF!</v>
      </c>
      <c r="AU187" s="213" t="e">
        <f>IF('Crisis Indicator Data'!#REF!="No Data",1,IF(#REF!&lt;&gt;"",1,0))</f>
        <v>#REF!</v>
      </c>
      <c r="AV187" s="213" t="e">
        <f>IF('Crisis Indicator Data'!#REF!="No Data",1,IF(#REF!&lt;&gt;"",1,0))</f>
        <v>#REF!</v>
      </c>
      <c r="AW187" s="213" t="e">
        <f>IF('Crisis Indicator Data'!#REF!="No Data",1,IF(#REF!&lt;&gt;"",1,0))</f>
        <v>#REF!</v>
      </c>
      <c r="AX187" s="213" t="e">
        <f>IF('Crisis Indicator Data'!#REF!="No Data",1,IF(#REF!&lt;&gt;"",1,0))</f>
        <v>#REF!</v>
      </c>
      <c r="AY187" s="213" t="e">
        <f>IF('Crisis Indicator Data'!#REF!="No Data",1,IF(#REF!&lt;&gt;"",1,0))</f>
        <v>#REF!</v>
      </c>
      <c r="AZ187" s="213" t="e">
        <f>IF('Crisis Indicator Data'!#REF!="No Data",1,IF(#REF!&lt;&gt;"",1,0))</f>
        <v>#REF!</v>
      </c>
      <c r="BA187" t="e">
        <f t="shared" si="10"/>
        <v>#REF!</v>
      </c>
      <c r="BB187" s="22" t="e">
        <f t="shared" si="11"/>
        <v>#REF!</v>
      </c>
    </row>
    <row r="188" spans="1:54" x14ac:dyDescent="0.35">
      <c r="A188" t="s">
        <v>8510</v>
      </c>
      <c r="B188" s="213" t="e">
        <f>IF('Crisis Indicator Data'!#REF!="No Data",1,IF(#REF!&lt;&gt;"",1,0))</f>
        <v>#REF!</v>
      </c>
      <c r="C188" s="213" t="e">
        <f>IF('Crisis Indicator Data'!#REF!="No Data",1,IF(#REF!&lt;&gt;"",1,0))</f>
        <v>#REF!</v>
      </c>
      <c r="D188" s="213" t="e">
        <f>IF('Crisis Indicator Data'!#REF!="No Data",1,IF(#REF!&lt;&gt;"",1,0))</f>
        <v>#REF!</v>
      </c>
      <c r="E188" s="213" t="e">
        <f>IF('Crisis Indicator Data'!#REF!="No Data",1,IF(#REF!&lt;&gt;"",1,0))</f>
        <v>#REF!</v>
      </c>
      <c r="F188" s="213" t="e">
        <f>IF('Crisis Indicator Data'!#REF!="No Data",1,IF(#REF!&lt;&gt;"",1,0))</f>
        <v>#REF!</v>
      </c>
      <c r="G188" s="213" t="e">
        <f>IF('Crisis Indicator Data'!#REF!="No Data",1,IF(#REF!&lt;&gt;"",1,0))</f>
        <v>#REF!</v>
      </c>
      <c r="H188" s="213" t="e">
        <f>IF('Crisis Indicator Data'!#REF!="No Data",1,IF(#REF!&lt;&gt;"",1,0))</f>
        <v>#REF!</v>
      </c>
      <c r="I188" s="213" t="e">
        <f>IF('Crisis Indicator Data'!#REF!="No Data",1,IF(#REF!&lt;&gt;"",1,0))</f>
        <v>#REF!</v>
      </c>
      <c r="J188" s="213" t="e">
        <f>IF('Crisis Indicator Data'!#REF!="No Data",1,IF(#REF!&lt;&gt;"",1,0))</f>
        <v>#REF!</v>
      </c>
      <c r="K188" s="213" t="e">
        <f>IF('Crisis Indicator Data'!#REF!="No Data",1,IF(#REF!&lt;&gt;"",1,0))</f>
        <v>#REF!</v>
      </c>
      <c r="L188" s="213" t="e">
        <f>IF('Crisis Indicator Data'!#REF!="No Data",1,IF(#REF!&lt;&gt;"",1,0))</f>
        <v>#REF!</v>
      </c>
      <c r="M188" s="213" t="e">
        <f>IF('Crisis Indicator Data'!#REF!="No Data",1,IF(#REF!&lt;&gt;"",1,0))</f>
        <v>#REF!</v>
      </c>
      <c r="N188" s="213" t="e">
        <f>IF('Crisis Indicator Data'!#REF!="No Data",1,IF(#REF!&lt;&gt;"",1,0))</f>
        <v>#REF!</v>
      </c>
      <c r="O188" s="213" t="e">
        <f>IF('Crisis Indicator Data'!#REF!="No Data",1,IF(#REF!&lt;&gt;"",1,0))</f>
        <v>#REF!</v>
      </c>
      <c r="P188" s="213" t="e">
        <f>IF('Crisis Indicator Data'!#REF!="No Data",1,IF(#REF!&lt;&gt;"",1,0))</f>
        <v>#REF!</v>
      </c>
      <c r="Q188" s="213" t="e">
        <f>IF('Crisis Indicator Data'!#REF!="No Data",1,IF(#REF!&lt;&gt;"",1,0))</f>
        <v>#REF!</v>
      </c>
      <c r="R188" s="213" t="e">
        <f>IF('Crisis Indicator Data'!#REF!="No Data",1,IF(#REF!&lt;&gt;"",1,0))</f>
        <v>#REF!</v>
      </c>
      <c r="S188" s="213" t="e">
        <f>IF('Crisis Indicator Data'!#REF!="No Data",1,IF(#REF!&lt;&gt;"",1,0))</f>
        <v>#REF!</v>
      </c>
      <c r="T188" s="213" t="e">
        <f>IF('Crisis Indicator Data'!#REF!="No Data",1,IF(#REF!&lt;&gt;"",1,0))</f>
        <v>#REF!</v>
      </c>
      <c r="U188" s="213" t="e">
        <f>IF('Crisis Indicator Data'!#REF!="No Data",1,IF(#REF!&lt;&gt;"",1,0))</f>
        <v>#REF!</v>
      </c>
      <c r="V188" s="213" t="e">
        <f>IF('Crisis Indicator Data'!#REF!="No Data",1,IF(#REF!&lt;&gt;"",1,0))</f>
        <v>#REF!</v>
      </c>
      <c r="W188" s="213" t="e">
        <f>IF('Crisis Indicator Data'!#REF!="No Data",1,IF(#REF!&lt;&gt;"",1,0))</f>
        <v>#REF!</v>
      </c>
      <c r="X188" s="213" t="e">
        <f>IF('Crisis Indicator Data'!#REF!="No Data",1,IF(#REF!&lt;&gt;"",1,0))</f>
        <v>#REF!</v>
      </c>
      <c r="Y188" s="213" t="e">
        <f>IF('Crisis Indicator Data'!#REF!="No Data",1,IF(#REF!&lt;&gt;"",1,0))</f>
        <v>#REF!</v>
      </c>
      <c r="Z188" s="213" t="e">
        <f>IF('Crisis Indicator Data'!#REF!="No Data",1,IF(#REF!&lt;&gt;"",1,0))</f>
        <v>#REF!</v>
      </c>
      <c r="AA188" s="213" t="e">
        <f>IF('Crisis Indicator Data'!#REF!="No Data",1,IF(#REF!&lt;&gt;"",1,0))</f>
        <v>#REF!</v>
      </c>
      <c r="AB188" s="213" t="e">
        <f>IF('Crisis Indicator Data'!#REF!="No Data",1,IF(#REF!&lt;&gt;"",1,0))</f>
        <v>#REF!</v>
      </c>
      <c r="AC188" s="213" t="e">
        <f>IF('Crisis Indicator Data'!#REF!="No Data",1,IF(#REF!&lt;&gt;"",1,0))</f>
        <v>#REF!</v>
      </c>
      <c r="AD188" s="213" t="e">
        <f>IF('Crisis Indicator Data'!#REF!="No Data",1,IF(#REF!&lt;&gt;"",1,0))</f>
        <v>#REF!</v>
      </c>
      <c r="AE188" s="213" t="e">
        <f>IF('Crisis Indicator Data'!#REF!="No Data",1,IF(#REF!&lt;&gt;"",1,0))</f>
        <v>#REF!</v>
      </c>
      <c r="AF188" s="213" t="e">
        <f>IF('Crisis Indicator Data'!#REF!="No Data",1,IF(#REF!&lt;&gt;"",1,0))</f>
        <v>#REF!</v>
      </c>
      <c r="AG188" s="213" t="e">
        <f>IF('Crisis Indicator Data'!#REF!="No Data",1,IF(#REF!&lt;&gt;"",1,0))</f>
        <v>#REF!</v>
      </c>
      <c r="AH188" s="213" t="e">
        <f>IF('Crisis Indicator Data'!#REF!="No Data",1,IF(#REF!&lt;&gt;"",1,0))</f>
        <v>#REF!</v>
      </c>
      <c r="AI188" s="213" t="e">
        <f>IF('Crisis Indicator Data'!#REF!="No Data",1,IF(#REF!&lt;&gt;"",1,0))</f>
        <v>#REF!</v>
      </c>
      <c r="AJ188" s="213" t="e">
        <f>IF('Crisis Indicator Data'!#REF!="No Data",1,IF(#REF!&lt;&gt;"",1,0))</f>
        <v>#REF!</v>
      </c>
      <c r="AK188" s="213" t="e">
        <f>IF('Crisis Indicator Data'!#REF!="No Data",1,IF(#REF!&lt;&gt;"",1,0))</f>
        <v>#REF!</v>
      </c>
      <c r="AL188" s="213" t="e">
        <f>IF('Crisis Indicator Data'!#REF!="No Data",1,IF(#REF!&lt;&gt;"",1,0))</f>
        <v>#REF!</v>
      </c>
      <c r="AM188" s="213" t="e">
        <f>IF('Crisis Indicator Data'!#REF!="No Data",1,IF(#REF!&lt;&gt;"",1,0))</f>
        <v>#REF!</v>
      </c>
      <c r="AN188" s="213" t="e">
        <f>IF('Crisis Indicator Data'!#REF!="No Data",1,IF(#REF!&lt;&gt;"",1,0))</f>
        <v>#REF!</v>
      </c>
      <c r="AO188" s="213" t="e">
        <f>IF('Crisis Indicator Data'!#REF!="No Data",1,IF(#REF!&lt;&gt;"",1,0))</f>
        <v>#REF!</v>
      </c>
      <c r="AP188" s="213" t="e">
        <f>IF('Crisis Indicator Data'!#REF!="No Data",1,IF(#REF!&lt;&gt;"",1,0))</f>
        <v>#REF!</v>
      </c>
      <c r="AQ188" s="213" t="e">
        <f>IF('Crisis Indicator Data'!#REF!="No Data",1,IF(#REF!&lt;&gt;"",1,0))</f>
        <v>#REF!</v>
      </c>
      <c r="AR188" s="213" t="e">
        <f>IF('Crisis Indicator Data'!#REF!="No Data",1,IF(#REF!&lt;&gt;"",1,0))</f>
        <v>#REF!</v>
      </c>
      <c r="AS188" s="213" t="e">
        <f>IF('Crisis Indicator Data'!#REF!="No Data",1,IF(#REF!&lt;&gt;"",1,0))</f>
        <v>#REF!</v>
      </c>
      <c r="AT188" s="213" t="e">
        <f>IF('Crisis Indicator Data'!#REF!="No Data",1,IF(#REF!&lt;&gt;"",1,0))</f>
        <v>#REF!</v>
      </c>
      <c r="AU188" s="213" t="e">
        <f>IF('Crisis Indicator Data'!#REF!="No Data",1,IF(#REF!&lt;&gt;"",1,0))</f>
        <v>#REF!</v>
      </c>
      <c r="AV188" s="213" t="e">
        <f>IF('Crisis Indicator Data'!#REF!="No Data",1,IF(#REF!&lt;&gt;"",1,0))</f>
        <v>#REF!</v>
      </c>
      <c r="AW188" s="213" t="e">
        <f>IF('Crisis Indicator Data'!#REF!="No Data",1,IF(#REF!&lt;&gt;"",1,0))</f>
        <v>#REF!</v>
      </c>
      <c r="AX188" s="213" t="e">
        <f>IF('Crisis Indicator Data'!#REF!="No Data",1,IF(#REF!&lt;&gt;"",1,0))</f>
        <v>#REF!</v>
      </c>
      <c r="AY188" s="213" t="e">
        <f>IF('Crisis Indicator Data'!#REF!="No Data",1,IF(#REF!&lt;&gt;"",1,0))</f>
        <v>#REF!</v>
      </c>
      <c r="AZ188" s="213" t="e">
        <f>IF('Crisis Indicator Data'!#REF!="No Data",1,IF(#REF!&lt;&gt;"",1,0))</f>
        <v>#REF!</v>
      </c>
      <c r="BA188" t="e">
        <f t="shared" si="10"/>
        <v>#REF!</v>
      </c>
      <c r="BB188" s="22" t="e">
        <f t="shared" si="11"/>
        <v>#REF!</v>
      </c>
    </row>
    <row r="189" spans="1:54" x14ac:dyDescent="0.35">
      <c r="A189" t="s">
        <v>8512</v>
      </c>
      <c r="B189" s="213" t="e">
        <f>IF('Crisis Indicator Data'!#REF!="No Data",1,IF(#REF!&lt;&gt;"",1,0))</f>
        <v>#REF!</v>
      </c>
      <c r="C189" s="213" t="e">
        <f>IF('Crisis Indicator Data'!#REF!="No Data",1,IF(#REF!&lt;&gt;"",1,0))</f>
        <v>#REF!</v>
      </c>
      <c r="D189" s="213" t="e">
        <f>IF('Crisis Indicator Data'!#REF!="No Data",1,IF(#REF!&lt;&gt;"",1,0))</f>
        <v>#REF!</v>
      </c>
      <c r="E189" s="213" t="e">
        <f>IF('Crisis Indicator Data'!#REF!="No Data",1,IF(#REF!&lt;&gt;"",1,0))</f>
        <v>#REF!</v>
      </c>
      <c r="F189" s="213" t="e">
        <f>IF('Crisis Indicator Data'!#REF!="No Data",1,IF(#REF!&lt;&gt;"",1,0))</f>
        <v>#REF!</v>
      </c>
      <c r="G189" s="213" t="e">
        <f>IF('Crisis Indicator Data'!#REF!="No Data",1,IF(#REF!&lt;&gt;"",1,0))</f>
        <v>#REF!</v>
      </c>
      <c r="H189" s="213" t="e">
        <f>IF('Crisis Indicator Data'!#REF!="No Data",1,IF(#REF!&lt;&gt;"",1,0))</f>
        <v>#REF!</v>
      </c>
      <c r="I189" s="213" t="e">
        <f>IF('Crisis Indicator Data'!#REF!="No Data",1,IF(#REF!&lt;&gt;"",1,0))</f>
        <v>#REF!</v>
      </c>
      <c r="J189" s="213" t="e">
        <f>IF('Crisis Indicator Data'!#REF!="No Data",1,IF(#REF!&lt;&gt;"",1,0))</f>
        <v>#REF!</v>
      </c>
      <c r="K189" s="213" t="e">
        <f>IF('Crisis Indicator Data'!#REF!="No Data",1,IF(#REF!&lt;&gt;"",1,0))</f>
        <v>#REF!</v>
      </c>
      <c r="L189" s="213" t="e">
        <f>IF('Crisis Indicator Data'!#REF!="No Data",1,IF(#REF!&lt;&gt;"",1,0))</f>
        <v>#REF!</v>
      </c>
      <c r="M189" s="213" t="e">
        <f>IF('Crisis Indicator Data'!#REF!="No Data",1,IF(#REF!&lt;&gt;"",1,0))</f>
        <v>#REF!</v>
      </c>
      <c r="N189" s="213" t="e">
        <f>IF('Crisis Indicator Data'!#REF!="No Data",1,IF(#REF!&lt;&gt;"",1,0))</f>
        <v>#REF!</v>
      </c>
      <c r="O189" s="213" t="e">
        <f>IF('Crisis Indicator Data'!#REF!="No Data",1,IF(#REF!&lt;&gt;"",1,0))</f>
        <v>#REF!</v>
      </c>
      <c r="P189" s="213" t="e">
        <f>IF('Crisis Indicator Data'!#REF!="No Data",1,IF(#REF!&lt;&gt;"",1,0))</f>
        <v>#REF!</v>
      </c>
      <c r="Q189" s="213" t="e">
        <f>IF('Crisis Indicator Data'!#REF!="No Data",1,IF(#REF!&lt;&gt;"",1,0))</f>
        <v>#REF!</v>
      </c>
      <c r="R189" s="213" t="e">
        <f>IF('Crisis Indicator Data'!#REF!="No Data",1,IF(#REF!&lt;&gt;"",1,0))</f>
        <v>#REF!</v>
      </c>
      <c r="S189" s="213" t="e">
        <f>IF('Crisis Indicator Data'!#REF!="No Data",1,IF(#REF!&lt;&gt;"",1,0))</f>
        <v>#REF!</v>
      </c>
      <c r="T189" s="213" t="e">
        <f>IF('Crisis Indicator Data'!#REF!="No Data",1,IF(#REF!&lt;&gt;"",1,0))</f>
        <v>#REF!</v>
      </c>
      <c r="U189" s="213" t="e">
        <f>IF('Crisis Indicator Data'!#REF!="No Data",1,IF(#REF!&lt;&gt;"",1,0))</f>
        <v>#REF!</v>
      </c>
      <c r="V189" s="213" t="e">
        <f>IF('Crisis Indicator Data'!#REF!="No Data",1,IF(#REF!&lt;&gt;"",1,0))</f>
        <v>#REF!</v>
      </c>
      <c r="W189" s="213" t="e">
        <f>IF('Crisis Indicator Data'!#REF!="No Data",1,IF(#REF!&lt;&gt;"",1,0))</f>
        <v>#REF!</v>
      </c>
      <c r="X189" s="213" t="e">
        <f>IF('Crisis Indicator Data'!#REF!="No Data",1,IF(#REF!&lt;&gt;"",1,0))</f>
        <v>#REF!</v>
      </c>
      <c r="Y189" s="213" t="e">
        <f>IF('Crisis Indicator Data'!#REF!="No Data",1,IF(#REF!&lt;&gt;"",1,0))</f>
        <v>#REF!</v>
      </c>
      <c r="Z189" s="213" t="e">
        <f>IF('Crisis Indicator Data'!#REF!="No Data",1,IF(#REF!&lt;&gt;"",1,0))</f>
        <v>#REF!</v>
      </c>
      <c r="AA189" s="213" t="e">
        <f>IF('Crisis Indicator Data'!#REF!="No Data",1,IF(#REF!&lt;&gt;"",1,0))</f>
        <v>#REF!</v>
      </c>
      <c r="AB189" s="213" t="e">
        <f>IF('Crisis Indicator Data'!#REF!="No Data",1,IF(#REF!&lt;&gt;"",1,0))</f>
        <v>#REF!</v>
      </c>
      <c r="AC189" s="213" t="e">
        <f>IF('Crisis Indicator Data'!#REF!="No Data",1,IF(#REF!&lt;&gt;"",1,0))</f>
        <v>#REF!</v>
      </c>
      <c r="AD189" s="213" t="e">
        <f>IF('Crisis Indicator Data'!#REF!="No Data",1,IF(#REF!&lt;&gt;"",1,0))</f>
        <v>#REF!</v>
      </c>
      <c r="AE189" s="213" t="e">
        <f>IF('Crisis Indicator Data'!#REF!="No Data",1,IF(#REF!&lt;&gt;"",1,0))</f>
        <v>#REF!</v>
      </c>
      <c r="AF189" s="213" t="e">
        <f>IF('Crisis Indicator Data'!#REF!="No Data",1,IF(#REF!&lt;&gt;"",1,0))</f>
        <v>#REF!</v>
      </c>
      <c r="AG189" s="213" t="e">
        <f>IF('Crisis Indicator Data'!#REF!="No Data",1,IF(#REF!&lt;&gt;"",1,0))</f>
        <v>#REF!</v>
      </c>
      <c r="AH189" s="213" t="e">
        <f>IF('Crisis Indicator Data'!#REF!="No Data",1,IF(#REF!&lt;&gt;"",1,0))</f>
        <v>#REF!</v>
      </c>
      <c r="AI189" s="213" t="e">
        <f>IF('Crisis Indicator Data'!#REF!="No Data",1,IF(#REF!&lt;&gt;"",1,0))</f>
        <v>#REF!</v>
      </c>
      <c r="AJ189" s="213" t="e">
        <f>IF('Crisis Indicator Data'!#REF!="No Data",1,IF(#REF!&lt;&gt;"",1,0))</f>
        <v>#REF!</v>
      </c>
      <c r="AK189" s="213" t="e">
        <f>IF('Crisis Indicator Data'!#REF!="No Data",1,IF(#REF!&lt;&gt;"",1,0))</f>
        <v>#REF!</v>
      </c>
      <c r="AL189" s="213" t="e">
        <f>IF('Crisis Indicator Data'!#REF!="No Data",1,IF(#REF!&lt;&gt;"",1,0))</f>
        <v>#REF!</v>
      </c>
      <c r="AM189" s="213" t="e">
        <f>IF('Crisis Indicator Data'!#REF!="No Data",1,IF(#REF!&lt;&gt;"",1,0))</f>
        <v>#REF!</v>
      </c>
      <c r="AN189" s="213" t="e">
        <f>IF('Crisis Indicator Data'!#REF!="No Data",1,IF(#REF!&lt;&gt;"",1,0))</f>
        <v>#REF!</v>
      </c>
      <c r="AO189" s="213" t="e">
        <f>IF('Crisis Indicator Data'!#REF!="No Data",1,IF(#REF!&lt;&gt;"",1,0))</f>
        <v>#REF!</v>
      </c>
      <c r="AP189" s="213" t="e">
        <f>IF('Crisis Indicator Data'!#REF!="No Data",1,IF(#REF!&lt;&gt;"",1,0))</f>
        <v>#REF!</v>
      </c>
      <c r="AQ189" s="213" t="e">
        <f>IF('Crisis Indicator Data'!#REF!="No Data",1,IF(#REF!&lt;&gt;"",1,0))</f>
        <v>#REF!</v>
      </c>
      <c r="AR189" s="213" t="e">
        <f>IF('Crisis Indicator Data'!#REF!="No Data",1,IF(#REF!&lt;&gt;"",1,0))</f>
        <v>#REF!</v>
      </c>
      <c r="AS189" s="213" t="e">
        <f>IF('Crisis Indicator Data'!#REF!="No Data",1,IF(#REF!&lt;&gt;"",1,0))</f>
        <v>#REF!</v>
      </c>
      <c r="AT189" s="213" t="e">
        <f>IF('Crisis Indicator Data'!#REF!="No Data",1,IF(#REF!&lt;&gt;"",1,0))</f>
        <v>#REF!</v>
      </c>
      <c r="AU189" s="213" t="e">
        <f>IF('Crisis Indicator Data'!#REF!="No Data",1,IF(#REF!&lt;&gt;"",1,0))</f>
        <v>#REF!</v>
      </c>
      <c r="AV189" s="213" t="e">
        <f>IF('Crisis Indicator Data'!#REF!="No Data",1,IF(#REF!&lt;&gt;"",1,0))</f>
        <v>#REF!</v>
      </c>
      <c r="AW189" s="213" t="e">
        <f>IF('Crisis Indicator Data'!#REF!="No Data",1,IF(#REF!&lt;&gt;"",1,0))</f>
        <v>#REF!</v>
      </c>
      <c r="AX189" s="213" t="e">
        <f>IF('Crisis Indicator Data'!#REF!="No Data",1,IF(#REF!&lt;&gt;"",1,0))</f>
        <v>#REF!</v>
      </c>
      <c r="AY189" s="213" t="e">
        <f>IF('Crisis Indicator Data'!#REF!="No Data",1,IF(#REF!&lt;&gt;"",1,0))</f>
        <v>#REF!</v>
      </c>
      <c r="AZ189" s="213" t="e">
        <f>IF('Crisis Indicator Data'!#REF!="No Data",1,IF(#REF!&lt;&gt;"",1,0))</f>
        <v>#REF!</v>
      </c>
      <c r="BA189" t="e">
        <f t="shared" si="10"/>
        <v>#REF!</v>
      </c>
      <c r="BB189" s="22" t="e">
        <f t="shared" si="11"/>
        <v>#REF!</v>
      </c>
    </row>
    <row r="190" spans="1:54" x14ac:dyDescent="0.35">
      <c r="A190" t="s">
        <v>8517</v>
      </c>
      <c r="B190" s="213" t="e">
        <f>IF('Crisis Indicator Data'!#REF!="No Data",1,IF(#REF!&lt;&gt;"",1,0))</f>
        <v>#REF!</v>
      </c>
      <c r="C190" s="213" t="e">
        <f>IF('Crisis Indicator Data'!#REF!="No Data",1,IF(#REF!&lt;&gt;"",1,0))</f>
        <v>#REF!</v>
      </c>
      <c r="D190" s="213" t="e">
        <f>IF('Crisis Indicator Data'!#REF!="No Data",1,IF(#REF!&lt;&gt;"",1,0))</f>
        <v>#REF!</v>
      </c>
      <c r="E190" s="213" t="e">
        <f>IF('Crisis Indicator Data'!#REF!="No Data",1,IF(#REF!&lt;&gt;"",1,0))</f>
        <v>#REF!</v>
      </c>
      <c r="F190" s="213" t="e">
        <f>IF('Crisis Indicator Data'!#REF!="No Data",1,IF(#REF!&lt;&gt;"",1,0))</f>
        <v>#REF!</v>
      </c>
      <c r="G190" s="213" t="e">
        <f>IF('Crisis Indicator Data'!#REF!="No Data",1,IF(#REF!&lt;&gt;"",1,0))</f>
        <v>#REF!</v>
      </c>
      <c r="H190" s="213" t="e">
        <f>IF('Crisis Indicator Data'!#REF!="No Data",1,IF(#REF!&lt;&gt;"",1,0))</f>
        <v>#REF!</v>
      </c>
      <c r="I190" s="213" t="e">
        <f>IF('Crisis Indicator Data'!#REF!="No Data",1,IF(#REF!&lt;&gt;"",1,0))</f>
        <v>#REF!</v>
      </c>
      <c r="J190" s="213" t="e">
        <f>IF('Crisis Indicator Data'!#REF!="No Data",1,IF(#REF!&lt;&gt;"",1,0))</f>
        <v>#REF!</v>
      </c>
      <c r="K190" s="213" t="e">
        <f>IF('Crisis Indicator Data'!#REF!="No Data",1,IF(#REF!&lt;&gt;"",1,0))</f>
        <v>#REF!</v>
      </c>
      <c r="L190" s="213" t="e">
        <f>IF('Crisis Indicator Data'!#REF!="No Data",1,IF(#REF!&lt;&gt;"",1,0))</f>
        <v>#REF!</v>
      </c>
      <c r="M190" s="213" t="e">
        <f>IF('Crisis Indicator Data'!#REF!="No Data",1,IF(#REF!&lt;&gt;"",1,0))</f>
        <v>#REF!</v>
      </c>
      <c r="N190" s="213" t="e">
        <f>IF('Crisis Indicator Data'!#REF!="No Data",1,IF(#REF!&lt;&gt;"",1,0))</f>
        <v>#REF!</v>
      </c>
      <c r="O190" s="213" t="e">
        <f>IF('Crisis Indicator Data'!#REF!="No Data",1,IF(#REF!&lt;&gt;"",1,0))</f>
        <v>#REF!</v>
      </c>
      <c r="P190" s="213" t="e">
        <f>IF('Crisis Indicator Data'!#REF!="No Data",1,IF(#REF!&lt;&gt;"",1,0))</f>
        <v>#REF!</v>
      </c>
      <c r="Q190" s="213" t="e">
        <f>IF('Crisis Indicator Data'!#REF!="No Data",1,IF(#REF!&lt;&gt;"",1,0))</f>
        <v>#REF!</v>
      </c>
      <c r="R190" s="213" t="e">
        <f>IF('Crisis Indicator Data'!#REF!="No Data",1,IF(#REF!&lt;&gt;"",1,0))</f>
        <v>#REF!</v>
      </c>
      <c r="S190" s="213" t="e">
        <f>IF('Crisis Indicator Data'!#REF!="No Data",1,IF(#REF!&lt;&gt;"",1,0))</f>
        <v>#REF!</v>
      </c>
      <c r="T190" s="213" t="e">
        <f>IF('Crisis Indicator Data'!#REF!="No Data",1,IF(#REF!&lt;&gt;"",1,0))</f>
        <v>#REF!</v>
      </c>
      <c r="U190" s="213" t="e">
        <f>IF('Crisis Indicator Data'!#REF!="No Data",1,IF(#REF!&lt;&gt;"",1,0))</f>
        <v>#REF!</v>
      </c>
      <c r="V190" s="213" t="e">
        <f>IF('Crisis Indicator Data'!#REF!="No Data",1,IF(#REF!&lt;&gt;"",1,0))</f>
        <v>#REF!</v>
      </c>
      <c r="W190" s="213" t="e">
        <f>IF('Crisis Indicator Data'!#REF!="No Data",1,IF(#REF!&lt;&gt;"",1,0))</f>
        <v>#REF!</v>
      </c>
      <c r="X190" s="213" t="e">
        <f>IF('Crisis Indicator Data'!#REF!="No Data",1,IF(#REF!&lt;&gt;"",1,0))</f>
        <v>#REF!</v>
      </c>
      <c r="Y190" s="213" t="e">
        <f>IF('Crisis Indicator Data'!#REF!="No Data",1,IF(#REF!&lt;&gt;"",1,0))</f>
        <v>#REF!</v>
      </c>
      <c r="Z190" s="213" t="e">
        <f>IF('Crisis Indicator Data'!#REF!="No Data",1,IF(#REF!&lt;&gt;"",1,0))</f>
        <v>#REF!</v>
      </c>
      <c r="AA190" s="213" t="e">
        <f>IF('Crisis Indicator Data'!#REF!="No Data",1,IF(#REF!&lt;&gt;"",1,0))</f>
        <v>#REF!</v>
      </c>
      <c r="AB190" s="213" t="e">
        <f>IF('Crisis Indicator Data'!#REF!="No Data",1,IF(#REF!&lt;&gt;"",1,0))</f>
        <v>#REF!</v>
      </c>
      <c r="AC190" s="213" t="e">
        <f>IF('Crisis Indicator Data'!#REF!="No Data",1,IF(#REF!&lt;&gt;"",1,0))</f>
        <v>#REF!</v>
      </c>
      <c r="AD190" s="213" t="e">
        <f>IF('Crisis Indicator Data'!#REF!="No Data",1,IF(#REF!&lt;&gt;"",1,0))</f>
        <v>#REF!</v>
      </c>
      <c r="AE190" s="213" t="e">
        <f>IF('Crisis Indicator Data'!#REF!="No Data",1,IF(#REF!&lt;&gt;"",1,0))</f>
        <v>#REF!</v>
      </c>
      <c r="AF190" s="213" t="e">
        <f>IF('Crisis Indicator Data'!#REF!="No Data",1,IF(#REF!&lt;&gt;"",1,0))</f>
        <v>#REF!</v>
      </c>
      <c r="AG190" s="213" t="e">
        <f>IF('Crisis Indicator Data'!#REF!="No Data",1,IF(#REF!&lt;&gt;"",1,0))</f>
        <v>#REF!</v>
      </c>
      <c r="AH190" s="213" t="e">
        <f>IF('Crisis Indicator Data'!#REF!="No Data",1,IF(#REF!&lt;&gt;"",1,0))</f>
        <v>#REF!</v>
      </c>
      <c r="AI190" s="213" t="e">
        <f>IF('Crisis Indicator Data'!#REF!="No Data",1,IF(#REF!&lt;&gt;"",1,0))</f>
        <v>#REF!</v>
      </c>
      <c r="AJ190" s="213" t="e">
        <f>IF('Crisis Indicator Data'!#REF!="No Data",1,IF(#REF!&lt;&gt;"",1,0))</f>
        <v>#REF!</v>
      </c>
      <c r="AK190" s="213" t="e">
        <f>IF('Crisis Indicator Data'!#REF!="No Data",1,IF(#REF!&lt;&gt;"",1,0))</f>
        <v>#REF!</v>
      </c>
      <c r="AL190" s="213" t="e">
        <f>IF('Crisis Indicator Data'!#REF!="No Data",1,IF(#REF!&lt;&gt;"",1,0))</f>
        <v>#REF!</v>
      </c>
      <c r="AM190" s="213" t="e">
        <f>IF('Crisis Indicator Data'!#REF!="No Data",1,IF(#REF!&lt;&gt;"",1,0))</f>
        <v>#REF!</v>
      </c>
      <c r="AN190" s="213" t="e">
        <f>IF('Crisis Indicator Data'!#REF!="No Data",1,IF(#REF!&lt;&gt;"",1,0))</f>
        <v>#REF!</v>
      </c>
      <c r="AO190" s="213" t="e">
        <f>IF('Crisis Indicator Data'!#REF!="No Data",1,IF(#REF!&lt;&gt;"",1,0))</f>
        <v>#REF!</v>
      </c>
      <c r="AP190" s="213" t="e">
        <f>IF('Crisis Indicator Data'!#REF!="No Data",1,IF(#REF!&lt;&gt;"",1,0))</f>
        <v>#REF!</v>
      </c>
      <c r="AQ190" s="213" t="e">
        <f>IF('Crisis Indicator Data'!#REF!="No Data",1,IF(#REF!&lt;&gt;"",1,0))</f>
        <v>#REF!</v>
      </c>
      <c r="AR190" s="213" t="e">
        <f>IF('Crisis Indicator Data'!#REF!="No Data",1,IF(#REF!&lt;&gt;"",1,0))</f>
        <v>#REF!</v>
      </c>
      <c r="AS190" s="213" t="e">
        <f>IF('Crisis Indicator Data'!#REF!="No Data",1,IF(#REF!&lt;&gt;"",1,0))</f>
        <v>#REF!</v>
      </c>
      <c r="AT190" s="213" t="e">
        <f>IF('Crisis Indicator Data'!#REF!="No Data",1,IF(#REF!&lt;&gt;"",1,0))</f>
        <v>#REF!</v>
      </c>
      <c r="AU190" s="213" t="e">
        <f>IF('Crisis Indicator Data'!#REF!="No Data",1,IF(#REF!&lt;&gt;"",1,0))</f>
        <v>#REF!</v>
      </c>
      <c r="AV190" s="213" t="e">
        <f>IF('Crisis Indicator Data'!#REF!="No Data",1,IF(#REF!&lt;&gt;"",1,0))</f>
        <v>#REF!</v>
      </c>
      <c r="AW190" s="213" t="e">
        <f>IF('Crisis Indicator Data'!#REF!="No Data",1,IF(#REF!&lt;&gt;"",1,0))</f>
        <v>#REF!</v>
      </c>
      <c r="AX190" s="213" t="e">
        <f>IF('Crisis Indicator Data'!#REF!="No Data",1,IF(#REF!&lt;&gt;"",1,0))</f>
        <v>#REF!</v>
      </c>
      <c r="AY190" s="213" t="e">
        <f>IF('Crisis Indicator Data'!#REF!="No Data",1,IF(#REF!&lt;&gt;"",1,0))</f>
        <v>#REF!</v>
      </c>
      <c r="AZ190" s="213" t="e">
        <f>IF('Crisis Indicator Data'!#REF!="No Data",1,IF(#REF!&lt;&gt;"",1,0))</f>
        <v>#REF!</v>
      </c>
      <c r="BA190" t="e">
        <f t="shared" si="10"/>
        <v>#REF!</v>
      </c>
      <c r="BB190" s="22" t="e">
        <f t="shared" si="11"/>
        <v>#REF!</v>
      </c>
    </row>
    <row r="191" spans="1:54" x14ac:dyDescent="0.35">
      <c r="A191" t="s">
        <v>8520</v>
      </c>
      <c r="B191" s="213" t="e">
        <f>IF('Crisis Indicator Data'!#REF!="No Data",1,IF(#REF!&lt;&gt;"",1,0))</f>
        <v>#REF!</v>
      </c>
      <c r="C191" s="213" t="e">
        <f>IF('Crisis Indicator Data'!#REF!="No Data",1,IF(#REF!&lt;&gt;"",1,0))</f>
        <v>#REF!</v>
      </c>
      <c r="D191" s="213" t="e">
        <f>IF('Crisis Indicator Data'!#REF!="No Data",1,IF(#REF!&lt;&gt;"",1,0))</f>
        <v>#REF!</v>
      </c>
      <c r="E191" s="213" t="e">
        <f>IF('Crisis Indicator Data'!#REF!="No Data",1,IF(#REF!&lt;&gt;"",1,0))</f>
        <v>#REF!</v>
      </c>
      <c r="F191" s="213" t="e">
        <f>IF('Crisis Indicator Data'!#REF!="No Data",1,IF(#REF!&lt;&gt;"",1,0))</f>
        <v>#REF!</v>
      </c>
      <c r="G191" s="213" t="e">
        <f>IF('Crisis Indicator Data'!#REF!="No Data",1,IF(#REF!&lt;&gt;"",1,0))</f>
        <v>#REF!</v>
      </c>
      <c r="H191" s="213" t="e">
        <f>IF('Crisis Indicator Data'!#REF!="No Data",1,IF(#REF!&lt;&gt;"",1,0))</f>
        <v>#REF!</v>
      </c>
      <c r="I191" s="213" t="e">
        <f>IF('Crisis Indicator Data'!#REF!="No Data",1,IF(#REF!&lt;&gt;"",1,0))</f>
        <v>#REF!</v>
      </c>
      <c r="J191" s="213" t="e">
        <f>IF('Crisis Indicator Data'!#REF!="No Data",1,IF(#REF!&lt;&gt;"",1,0))</f>
        <v>#REF!</v>
      </c>
      <c r="K191" s="213" t="e">
        <f>IF('Crisis Indicator Data'!#REF!="No Data",1,IF(#REF!&lt;&gt;"",1,0))</f>
        <v>#REF!</v>
      </c>
      <c r="L191" s="213" t="e">
        <f>IF('Crisis Indicator Data'!#REF!="No Data",1,IF(#REF!&lt;&gt;"",1,0))</f>
        <v>#REF!</v>
      </c>
      <c r="M191" s="213" t="e">
        <f>IF('Crisis Indicator Data'!#REF!="No Data",1,IF(#REF!&lt;&gt;"",1,0))</f>
        <v>#REF!</v>
      </c>
      <c r="N191" s="213" t="e">
        <f>IF('Crisis Indicator Data'!#REF!="No Data",1,IF(#REF!&lt;&gt;"",1,0))</f>
        <v>#REF!</v>
      </c>
      <c r="O191" s="213" t="e">
        <f>IF('Crisis Indicator Data'!#REF!="No Data",1,IF(#REF!&lt;&gt;"",1,0))</f>
        <v>#REF!</v>
      </c>
      <c r="P191" s="213" t="e">
        <f>IF('Crisis Indicator Data'!#REF!="No Data",1,IF(#REF!&lt;&gt;"",1,0))</f>
        <v>#REF!</v>
      </c>
      <c r="Q191" s="213" t="e">
        <f>IF('Crisis Indicator Data'!#REF!="No Data",1,IF(#REF!&lt;&gt;"",1,0))</f>
        <v>#REF!</v>
      </c>
      <c r="R191" s="213" t="e">
        <f>IF('Crisis Indicator Data'!#REF!="No Data",1,IF(#REF!&lt;&gt;"",1,0))</f>
        <v>#REF!</v>
      </c>
      <c r="S191" s="213" t="e">
        <f>IF('Crisis Indicator Data'!#REF!="No Data",1,IF(#REF!&lt;&gt;"",1,0))</f>
        <v>#REF!</v>
      </c>
      <c r="T191" s="213" t="e">
        <f>IF('Crisis Indicator Data'!#REF!="No Data",1,IF(#REF!&lt;&gt;"",1,0))</f>
        <v>#REF!</v>
      </c>
      <c r="U191" s="213" t="e">
        <f>IF('Crisis Indicator Data'!#REF!="No Data",1,IF(#REF!&lt;&gt;"",1,0))</f>
        <v>#REF!</v>
      </c>
      <c r="V191" s="213" t="e">
        <f>IF('Crisis Indicator Data'!#REF!="No Data",1,IF(#REF!&lt;&gt;"",1,0))</f>
        <v>#REF!</v>
      </c>
      <c r="W191" s="213" t="e">
        <f>IF('Crisis Indicator Data'!#REF!="No Data",1,IF(#REF!&lt;&gt;"",1,0))</f>
        <v>#REF!</v>
      </c>
      <c r="X191" s="213" t="e">
        <f>IF('Crisis Indicator Data'!#REF!="No Data",1,IF(#REF!&lt;&gt;"",1,0))</f>
        <v>#REF!</v>
      </c>
      <c r="Y191" s="213" t="e">
        <f>IF('Crisis Indicator Data'!#REF!="No Data",1,IF(#REF!&lt;&gt;"",1,0))</f>
        <v>#REF!</v>
      </c>
      <c r="Z191" s="213" t="e">
        <f>IF('Crisis Indicator Data'!#REF!="No Data",1,IF(#REF!&lt;&gt;"",1,0))</f>
        <v>#REF!</v>
      </c>
      <c r="AA191" s="213" t="e">
        <f>IF('Crisis Indicator Data'!#REF!="No Data",1,IF(#REF!&lt;&gt;"",1,0))</f>
        <v>#REF!</v>
      </c>
      <c r="AB191" s="213" t="e">
        <f>IF('Crisis Indicator Data'!#REF!="No Data",1,IF(#REF!&lt;&gt;"",1,0))</f>
        <v>#REF!</v>
      </c>
      <c r="AC191" s="213" t="e">
        <f>IF('Crisis Indicator Data'!#REF!="No Data",1,IF(#REF!&lt;&gt;"",1,0))</f>
        <v>#REF!</v>
      </c>
      <c r="AD191" s="213" t="e">
        <f>IF('Crisis Indicator Data'!#REF!="No Data",1,IF(#REF!&lt;&gt;"",1,0))</f>
        <v>#REF!</v>
      </c>
      <c r="AE191" s="213" t="e">
        <f>IF('Crisis Indicator Data'!#REF!="No Data",1,IF(#REF!&lt;&gt;"",1,0))</f>
        <v>#REF!</v>
      </c>
      <c r="AF191" s="213" t="e">
        <f>IF('Crisis Indicator Data'!#REF!="No Data",1,IF(#REF!&lt;&gt;"",1,0))</f>
        <v>#REF!</v>
      </c>
      <c r="AG191" s="213" t="e">
        <f>IF('Crisis Indicator Data'!#REF!="No Data",1,IF(#REF!&lt;&gt;"",1,0))</f>
        <v>#REF!</v>
      </c>
      <c r="AH191" s="213" t="e">
        <f>IF('Crisis Indicator Data'!#REF!="No Data",1,IF(#REF!&lt;&gt;"",1,0))</f>
        <v>#REF!</v>
      </c>
      <c r="AI191" s="213" t="e">
        <f>IF('Crisis Indicator Data'!#REF!="No Data",1,IF(#REF!&lt;&gt;"",1,0))</f>
        <v>#REF!</v>
      </c>
      <c r="AJ191" s="213" t="e">
        <f>IF('Crisis Indicator Data'!#REF!="No Data",1,IF(#REF!&lt;&gt;"",1,0))</f>
        <v>#REF!</v>
      </c>
      <c r="AK191" s="213" t="e">
        <f>IF('Crisis Indicator Data'!#REF!="No Data",1,IF(#REF!&lt;&gt;"",1,0))</f>
        <v>#REF!</v>
      </c>
      <c r="AL191" s="213" t="e">
        <f>IF('Crisis Indicator Data'!#REF!="No Data",1,IF(#REF!&lt;&gt;"",1,0))</f>
        <v>#REF!</v>
      </c>
      <c r="AM191" s="213" t="e">
        <f>IF('Crisis Indicator Data'!#REF!="No Data",1,IF(#REF!&lt;&gt;"",1,0))</f>
        <v>#REF!</v>
      </c>
      <c r="AN191" s="213" t="e">
        <f>IF('Crisis Indicator Data'!#REF!="No Data",1,IF(#REF!&lt;&gt;"",1,0))</f>
        <v>#REF!</v>
      </c>
      <c r="AO191" s="213" t="e">
        <f>IF('Crisis Indicator Data'!#REF!="No Data",1,IF(#REF!&lt;&gt;"",1,0))</f>
        <v>#REF!</v>
      </c>
      <c r="AP191" s="213" t="e">
        <f>IF('Crisis Indicator Data'!#REF!="No Data",1,IF(#REF!&lt;&gt;"",1,0))</f>
        <v>#REF!</v>
      </c>
      <c r="AQ191" s="213" t="e">
        <f>IF('Crisis Indicator Data'!#REF!="No Data",1,IF(#REF!&lt;&gt;"",1,0))</f>
        <v>#REF!</v>
      </c>
      <c r="AR191" s="213" t="e">
        <f>IF('Crisis Indicator Data'!#REF!="No Data",1,IF(#REF!&lt;&gt;"",1,0))</f>
        <v>#REF!</v>
      </c>
      <c r="AS191" s="213" t="e">
        <f>IF('Crisis Indicator Data'!#REF!="No Data",1,IF(#REF!&lt;&gt;"",1,0))</f>
        <v>#REF!</v>
      </c>
      <c r="AT191" s="213" t="e">
        <f>IF('Crisis Indicator Data'!#REF!="No Data",1,IF(#REF!&lt;&gt;"",1,0))</f>
        <v>#REF!</v>
      </c>
      <c r="AU191" s="213" t="e">
        <f>IF('Crisis Indicator Data'!#REF!="No Data",1,IF(#REF!&lt;&gt;"",1,0))</f>
        <v>#REF!</v>
      </c>
      <c r="AV191" s="213" t="e">
        <f>IF('Crisis Indicator Data'!#REF!="No Data",1,IF(#REF!&lt;&gt;"",1,0))</f>
        <v>#REF!</v>
      </c>
      <c r="AW191" s="213" t="e">
        <f>IF('Crisis Indicator Data'!#REF!="No Data",1,IF(#REF!&lt;&gt;"",1,0))</f>
        <v>#REF!</v>
      </c>
      <c r="AX191" s="213" t="e">
        <f>IF('Crisis Indicator Data'!#REF!="No Data",1,IF(#REF!&lt;&gt;"",1,0))</f>
        <v>#REF!</v>
      </c>
      <c r="AY191" s="213" t="e">
        <f>IF('Crisis Indicator Data'!#REF!="No Data",1,IF(#REF!&lt;&gt;"",1,0))</f>
        <v>#REF!</v>
      </c>
      <c r="AZ191" s="213" t="e">
        <f>IF('Crisis Indicator Data'!#REF!="No Data",1,IF(#REF!&lt;&gt;"",1,0))</f>
        <v>#REF!</v>
      </c>
      <c r="BA191" t="e">
        <f t="shared" si="10"/>
        <v>#REF!</v>
      </c>
      <c r="BB191" s="22" t="e">
        <f t="shared" si="11"/>
        <v>#REF!</v>
      </c>
    </row>
    <row r="192" spans="1:54" x14ac:dyDescent="0.35">
      <c r="A192" t="s">
        <v>8521</v>
      </c>
      <c r="B192" s="213" t="e">
        <f>IF('Crisis Indicator Data'!#REF!="No Data",1,IF(#REF!&lt;&gt;"",1,0))</f>
        <v>#REF!</v>
      </c>
      <c r="C192" s="213" t="e">
        <f>IF('Crisis Indicator Data'!#REF!="No Data",1,IF(#REF!&lt;&gt;"",1,0))</f>
        <v>#REF!</v>
      </c>
      <c r="D192" s="213" t="e">
        <f>IF('Crisis Indicator Data'!#REF!="No Data",1,IF(#REF!&lt;&gt;"",1,0))</f>
        <v>#REF!</v>
      </c>
      <c r="E192" s="213" t="e">
        <f>IF('Crisis Indicator Data'!#REF!="No Data",1,IF(#REF!&lt;&gt;"",1,0))</f>
        <v>#REF!</v>
      </c>
      <c r="F192" s="213" t="e">
        <f>IF('Crisis Indicator Data'!#REF!="No Data",1,IF(#REF!&lt;&gt;"",1,0))</f>
        <v>#REF!</v>
      </c>
      <c r="G192" s="213" t="e">
        <f>IF('Crisis Indicator Data'!#REF!="No Data",1,IF(#REF!&lt;&gt;"",1,0))</f>
        <v>#REF!</v>
      </c>
      <c r="H192" s="213" t="e">
        <f>IF('Crisis Indicator Data'!#REF!="No Data",1,IF(#REF!&lt;&gt;"",1,0))</f>
        <v>#REF!</v>
      </c>
      <c r="I192" s="213" t="e">
        <f>IF('Crisis Indicator Data'!#REF!="No Data",1,IF(#REF!&lt;&gt;"",1,0))</f>
        <v>#REF!</v>
      </c>
      <c r="J192" s="213" t="e">
        <f>IF('Crisis Indicator Data'!#REF!="No Data",1,IF(#REF!&lt;&gt;"",1,0))</f>
        <v>#REF!</v>
      </c>
      <c r="K192" s="213" t="e">
        <f>IF('Crisis Indicator Data'!#REF!="No Data",1,IF(#REF!&lt;&gt;"",1,0))</f>
        <v>#REF!</v>
      </c>
      <c r="L192" s="213" t="e">
        <f>IF('Crisis Indicator Data'!#REF!="No Data",1,IF(#REF!&lt;&gt;"",1,0))</f>
        <v>#REF!</v>
      </c>
      <c r="M192" s="213" t="e">
        <f>IF('Crisis Indicator Data'!#REF!="No Data",1,IF(#REF!&lt;&gt;"",1,0))</f>
        <v>#REF!</v>
      </c>
      <c r="N192" s="213" t="e">
        <f>IF('Crisis Indicator Data'!#REF!="No Data",1,IF(#REF!&lt;&gt;"",1,0))</f>
        <v>#REF!</v>
      </c>
      <c r="O192" s="213" t="e">
        <f>IF('Crisis Indicator Data'!#REF!="No Data",1,IF(#REF!&lt;&gt;"",1,0))</f>
        <v>#REF!</v>
      </c>
      <c r="P192" s="213" t="e">
        <f>IF('Crisis Indicator Data'!#REF!="No Data",1,IF(#REF!&lt;&gt;"",1,0))</f>
        <v>#REF!</v>
      </c>
      <c r="Q192" s="213" t="e">
        <f>IF('Crisis Indicator Data'!#REF!="No Data",1,IF(#REF!&lt;&gt;"",1,0))</f>
        <v>#REF!</v>
      </c>
      <c r="R192" s="213" t="e">
        <f>IF('Crisis Indicator Data'!#REF!="No Data",1,IF(#REF!&lt;&gt;"",1,0))</f>
        <v>#REF!</v>
      </c>
      <c r="S192" s="213" t="e">
        <f>IF('Crisis Indicator Data'!#REF!="No Data",1,IF(#REF!&lt;&gt;"",1,0))</f>
        <v>#REF!</v>
      </c>
      <c r="T192" s="213" t="e">
        <f>IF('Crisis Indicator Data'!#REF!="No Data",1,IF(#REF!&lt;&gt;"",1,0))</f>
        <v>#REF!</v>
      </c>
      <c r="U192" s="213" t="e">
        <f>IF('Crisis Indicator Data'!#REF!="No Data",1,IF(#REF!&lt;&gt;"",1,0))</f>
        <v>#REF!</v>
      </c>
      <c r="V192" s="213" t="e">
        <f>IF('Crisis Indicator Data'!#REF!="No Data",1,IF(#REF!&lt;&gt;"",1,0))</f>
        <v>#REF!</v>
      </c>
      <c r="W192" s="213" t="e">
        <f>IF('Crisis Indicator Data'!#REF!="No Data",1,IF(#REF!&lt;&gt;"",1,0))</f>
        <v>#REF!</v>
      </c>
      <c r="X192" s="213" t="e">
        <f>IF('Crisis Indicator Data'!#REF!="No Data",1,IF(#REF!&lt;&gt;"",1,0))</f>
        <v>#REF!</v>
      </c>
      <c r="Y192" s="213" t="e">
        <f>IF('Crisis Indicator Data'!#REF!="No Data",1,IF(#REF!&lt;&gt;"",1,0))</f>
        <v>#REF!</v>
      </c>
      <c r="Z192" s="213" t="e">
        <f>IF('Crisis Indicator Data'!#REF!="No Data",1,IF(#REF!&lt;&gt;"",1,0))</f>
        <v>#REF!</v>
      </c>
      <c r="AA192" s="213" t="e">
        <f>IF('Crisis Indicator Data'!#REF!="No Data",1,IF(#REF!&lt;&gt;"",1,0))</f>
        <v>#REF!</v>
      </c>
      <c r="AB192" s="213" t="e">
        <f>IF('Crisis Indicator Data'!#REF!="No Data",1,IF(#REF!&lt;&gt;"",1,0))</f>
        <v>#REF!</v>
      </c>
      <c r="AC192" s="213" t="e">
        <f>IF('Crisis Indicator Data'!#REF!="No Data",1,IF(#REF!&lt;&gt;"",1,0))</f>
        <v>#REF!</v>
      </c>
      <c r="AD192" s="213" t="e">
        <f>IF('Crisis Indicator Data'!#REF!="No Data",1,IF(#REF!&lt;&gt;"",1,0))</f>
        <v>#REF!</v>
      </c>
      <c r="AE192" s="213" t="e">
        <f>IF('Crisis Indicator Data'!#REF!="No Data",1,IF(#REF!&lt;&gt;"",1,0))</f>
        <v>#REF!</v>
      </c>
      <c r="AF192" s="213" t="e">
        <f>IF('Crisis Indicator Data'!#REF!="No Data",1,IF(#REF!&lt;&gt;"",1,0))</f>
        <v>#REF!</v>
      </c>
      <c r="AG192" s="213" t="e">
        <f>IF('Crisis Indicator Data'!#REF!="No Data",1,IF(#REF!&lt;&gt;"",1,0))</f>
        <v>#REF!</v>
      </c>
      <c r="AH192" s="213" t="e">
        <f>IF('Crisis Indicator Data'!#REF!="No Data",1,IF(#REF!&lt;&gt;"",1,0))</f>
        <v>#REF!</v>
      </c>
      <c r="AI192" s="213" t="e">
        <f>IF('Crisis Indicator Data'!#REF!="No Data",1,IF(#REF!&lt;&gt;"",1,0))</f>
        <v>#REF!</v>
      </c>
      <c r="AJ192" s="213" t="e">
        <f>IF('Crisis Indicator Data'!#REF!="No Data",1,IF(#REF!&lt;&gt;"",1,0))</f>
        <v>#REF!</v>
      </c>
      <c r="AK192" s="213" t="e">
        <f>IF('Crisis Indicator Data'!#REF!="No Data",1,IF(#REF!&lt;&gt;"",1,0))</f>
        <v>#REF!</v>
      </c>
      <c r="AL192" s="213" t="e">
        <f>IF('Crisis Indicator Data'!#REF!="No Data",1,IF(#REF!&lt;&gt;"",1,0))</f>
        <v>#REF!</v>
      </c>
      <c r="AM192" s="213" t="e">
        <f>IF('Crisis Indicator Data'!#REF!="No Data",1,IF(#REF!&lt;&gt;"",1,0))</f>
        <v>#REF!</v>
      </c>
      <c r="AN192" s="213" t="e">
        <f>IF('Crisis Indicator Data'!#REF!="No Data",1,IF(#REF!&lt;&gt;"",1,0))</f>
        <v>#REF!</v>
      </c>
      <c r="AO192" s="213" t="e">
        <f>IF('Crisis Indicator Data'!#REF!="No Data",1,IF(#REF!&lt;&gt;"",1,0))</f>
        <v>#REF!</v>
      </c>
      <c r="AP192" s="213" t="e">
        <f>IF('Crisis Indicator Data'!#REF!="No Data",1,IF(#REF!&lt;&gt;"",1,0))</f>
        <v>#REF!</v>
      </c>
      <c r="AQ192" s="213" t="e">
        <f>IF('Crisis Indicator Data'!#REF!="No Data",1,IF(#REF!&lt;&gt;"",1,0))</f>
        <v>#REF!</v>
      </c>
      <c r="AR192" s="213" t="e">
        <f>IF('Crisis Indicator Data'!#REF!="No Data",1,IF(#REF!&lt;&gt;"",1,0))</f>
        <v>#REF!</v>
      </c>
      <c r="AS192" s="213" t="e">
        <f>IF('Crisis Indicator Data'!#REF!="No Data",1,IF(#REF!&lt;&gt;"",1,0))</f>
        <v>#REF!</v>
      </c>
      <c r="AT192" s="213" t="e">
        <f>IF('Crisis Indicator Data'!#REF!="No Data",1,IF(#REF!&lt;&gt;"",1,0))</f>
        <v>#REF!</v>
      </c>
      <c r="AU192" s="213" t="e">
        <f>IF('Crisis Indicator Data'!#REF!="No Data",1,IF(#REF!&lt;&gt;"",1,0))</f>
        <v>#REF!</v>
      </c>
      <c r="AV192" s="213" t="e">
        <f>IF('Crisis Indicator Data'!#REF!="No Data",1,IF(#REF!&lt;&gt;"",1,0))</f>
        <v>#REF!</v>
      </c>
      <c r="AW192" s="213" t="e">
        <f>IF('Crisis Indicator Data'!#REF!="No Data",1,IF(#REF!&lt;&gt;"",1,0))</f>
        <v>#REF!</v>
      </c>
      <c r="AX192" s="213" t="e">
        <f>IF('Crisis Indicator Data'!#REF!="No Data",1,IF(#REF!&lt;&gt;"",1,0))</f>
        <v>#REF!</v>
      </c>
      <c r="AY192" s="213" t="e">
        <f>IF('Crisis Indicator Data'!#REF!="No Data",1,IF(#REF!&lt;&gt;"",1,0))</f>
        <v>#REF!</v>
      </c>
      <c r="AZ192" s="213"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0"/>
  <sheetViews>
    <sheetView zoomScale="80" zoomScaleNormal="80" workbookViewId="0">
      <selection activeCell="A2" sqref="A2"/>
    </sheetView>
  </sheetViews>
  <sheetFormatPr defaultColWidth="8.54296875" defaultRowHeight="14.5" x14ac:dyDescent="0.35"/>
  <cols>
    <col min="1" max="1" width="43.54296875" style="216" bestFit="1" customWidth="1"/>
    <col min="2" max="2" width="10" style="216" customWidth="1"/>
    <col min="3" max="3" width="17.54296875" style="216" customWidth="1"/>
    <col min="4" max="4" width="8.54296875" style="216" customWidth="1"/>
    <col min="5" max="5" width="27.453125" style="216" bestFit="1" customWidth="1"/>
    <col min="6" max="7" width="8.54296875" style="216" customWidth="1"/>
    <col min="8" max="8" width="9.54296875" style="216" customWidth="1"/>
    <col min="9" max="9" width="13.54296875" style="216" customWidth="1"/>
    <col min="10" max="10" width="10.453125" style="216" customWidth="1"/>
    <col min="11" max="20" width="8.54296875" style="216" customWidth="1"/>
    <col min="21" max="21" width="11.453125" style="216" bestFit="1" customWidth="1"/>
    <col min="22" max="22" width="8.54296875" style="216" customWidth="1"/>
    <col min="23" max="16384" width="8.54296875" style="216"/>
  </cols>
  <sheetData>
    <row r="1" spans="1:21" ht="23.15" customHeight="1" x14ac:dyDescent="0.5">
      <c r="A1" s="127" t="str">
        <f>"INFORM Severity Index - all crises. Release: "&amp;About!$A$5&amp;""</f>
        <v>INFORM Severity Index - all crises. Release: July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8053</v>
      </c>
      <c r="B2" s="11" t="s">
        <v>8055</v>
      </c>
      <c r="C2" s="11" t="s">
        <v>8056</v>
      </c>
      <c r="D2" s="5" t="s">
        <v>8057</v>
      </c>
      <c r="E2" s="11" t="s">
        <v>8058</v>
      </c>
      <c r="F2" s="71" t="s">
        <v>8059</v>
      </c>
      <c r="G2" s="72" t="s">
        <v>8060</v>
      </c>
      <c r="H2" s="71" t="s">
        <v>8060</v>
      </c>
      <c r="I2" s="73" t="s">
        <v>8061</v>
      </c>
      <c r="J2" s="73" t="s">
        <v>5</v>
      </c>
      <c r="K2" s="75" t="s">
        <v>8062</v>
      </c>
      <c r="L2" s="74" t="s">
        <v>8077</v>
      </c>
      <c r="M2" s="74" t="s">
        <v>8078</v>
      </c>
      <c r="N2" s="49" t="s">
        <v>8065</v>
      </c>
      <c r="O2" s="76" t="s">
        <v>6456</v>
      </c>
      <c r="P2" s="76" t="s">
        <v>8066</v>
      </c>
      <c r="Q2" s="77" t="s">
        <v>8067</v>
      </c>
      <c r="R2" s="78" t="s">
        <v>8068</v>
      </c>
      <c r="S2" s="78" t="s">
        <v>8069</v>
      </c>
      <c r="T2" s="52" t="s">
        <v>8070</v>
      </c>
      <c r="U2" s="126" t="s">
        <v>8071</v>
      </c>
    </row>
    <row r="3" spans="1:21" ht="18" hidden="1" customHeight="1" thickTop="1" x14ac:dyDescent="0.4">
      <c r="A3" s="46" t="s">
        <v>8072</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8073</v>
      </c>
      <c r="B4" s="12"/>
      <c r="C4" s="12"/>
      <c r="D4" s="6" t="s">
        <v>8073</v>
      </c>
      <c r="E4" s="12"/>
      <c r="F4" s="34" t="s">
        <v>8074</v>
      </c>
      <c r="G4" s="34" t="s">
        <v>8074</v>
      </c>
      <c r="H4" s="34" t="s">
        <v>8075</v>
      </c>
      <c r="I4" s="34" t="s">
        <v>8076</v>
      </c>
      <c r="J4" s="34" t="s">
        <v>8075</v>
      </c>
      <c r="K4" s="34" t="s">
        <v>8074</v>
      </c>
      <c r="L4" s="34" t="s">
        <v>8074</v>
      </c>
      <c r="M4" s="34" t="s">
        <v>8074</v>
      </c>
      <c r="N4" s="34" t="s">
        <v>8074</v>
      </c>
      <c r="O4" s="34" t="s">
        <v>8074</v>
      </c>
      <c r="P4" s="34" t="s">
        <v>8074</v>
      </c>
      <c r="Q4" s="34" t="s">
        <v>8074</v>
      </c>
      <c r="R4" s="34" t="s">
        <v>8074</v>
      </c>
      <c r="S4" s="34" t="s">
        <v>8074</v>
      </c>
      <c r="T4" s="1"/>
      <c r="U4" s="110"/>
    </row>
    <row r="5" spans="1:21" x14ac:dyDescent="0.35">
      <c r="A5" s="130" t="str">
        <f t="array" ref="A5">IFERROR(INDEX(Lists!$B$2:$B$153,SMALL(IF(Lists!$I$2:$I$153="Individual",ROW(Lists!$B$2:$B$153)),ROW(1:1))-1,1),"")</f>
        <v>Complex crisis in Afghanistan</v>
      </c>
      <c r="B5" s="131" t="str">
        <f>VLOOKUP(A5,Lists!$B$2:$G$153,2,FALSE)</f>
        <v>AFG001</v>
      </c>
      <c r="C5" s="131" t="str">
        <f>VLOOKUP(B5,'INFORM Severity - hidden'!$C$5:$D$160,2,FALSE)</f>
        <v>Afghanistan</v>
      </c>
      <c r="D5" s="131" t="str">
        <f>VLOOKUP(A5,Lists!$B$2:$G$153,3,FALSE)</f>
        <v>AFG</v>
      </c>
      <c r="E5" s="132" t="str">
        <f>VLOOKUP(A5,Lists!$B$2:$G$153,5,FALSE)</f>
        <v>Complex crisis</v>
      </c>
      <c r="F5" s="238">
        <f t="shared" ref="F5:F36" si="0">IF(OR(N5="x",K5="x"),"x",ROUND((5-GEOMEAN(((5-K5)/5*4+1),((5-N5)/5*4+1),((5-N5)/5*4+1)))/4*3.5+Q5*0.3,1))</f>
        <v>4.5</v>
      </c>
      <c r="G5" s="129">
        <f t="shared" ref="G5:G36" si="1">IF(F5="x","x",ROUNDUP(F5,0))</f>
        <v>5</v>
      </c>
      <c r="H5" s="129" t="str">
        <f t="shared" ref="H5:H36" si="2">IF(N5="x","x",IF(K5="x","x",(IF(G5=5,"Very High",IF(G5=4,"High",IF(G5=3,"Medium",IF(G5=2,"Low","Very Low")))))))</f>
        <v>Very High</v>
      </c>
      <c r="I5" s="239" t="str">
        <f>INDEX(Trends!$D$3:$D$404,MATCH(B5,Trends!$C$3:$C$404,0))</f>
        <v>Decreasing</v>
      </c>
      <c r="J5" s="129" t="str">
        <f>VLOOKUP($B5,Reliability!$A$3:$I$170,9,FALSE)</f>
        <v>High</v>
      </c>
      <c r="K5" s="240">
        <f t="shared" ref="K5:K36" si="3">IF(OR(M5="x",L5="x"),"x",ROUND((5-GEOMEAN(((5-L5)/5*4+1),((5-M5)/5*4+1),((5-M5)/5*4+1)))/4*5,1))</f>
        <v>4.5999999999999996</v>
      </c>
      <c r="L5" s="240">
        <f>VLOOKUP($B5,'Impact of the crisis'!$C$6:$N$170,12,FALSE)</f>
        <v>4.9000000000000004</v>
      </c>
      <c r="M5" s="240">
        <f>VLOOKUP($B5,'Impact of the crisis'!$C$6:$AB$170,26,FALSE)</f>
        <v>4.5</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4.3</v>
      </c>
      <c r="R5" s="240">
        <f>VLOOKUP($B5,'Complexity of the crisis'!$C$6:$AN$170,22,FALSE)</f>
        <v>4</v>
      </c>
      <c r="S5" s="240">
        <f>VLOOKUP($B5,'Complexity of the crisis'!$C$6:$AN$170,38,FALSE)</f>
        <v>4.5</v>
      </c>
      <c r="T5" s="133" t="str">
        <f>VLOOKUP(B5,Lists!$C$3:$E$163,3,FALSE)</f>
        <v>Asia</v>
      </c>
      <c r="U5" s="134">
        <f>VLOOKUP(B5,'INFORM Severity - hidden'!$C$5:$V$170,20,FALSE)</f>
        <v>44756</v>
      </c>
    </row>
    <row r="6" spans="1:21" x14ac:dyDescent="0.35">
      <c r="A6" s="130" t="str">
        <f t="array" ref="A6">IFERROR(INDEX(Lists!$B$2:$B$153,SMALL(IF(Lists!$I$2:$I$153="Individual",ROW(Lists!$B$2:$B$153)),ROW(2:2))-1,1),"")</f>
        <v>Earthquake in Khost and Paktika</v>
      </c>
      <c r="B6" s="131" t="str">
        <f>VLOOKUP(A6,Lists!$B$2:$G$153,2,FALSE)</f>
        <v>AFG005</v>
      </c>
      <c r="C6" s="131" t="str">
        <f>VLOOKUP(B6,'INFORM Severity - hidden'!$C$5:$D$160,2,FALSE)</f>
        <v>Afghanistan</v>
      </c>
      <c r="D6" s="131" t="str">
        <f>VLOOKUP(A6,Lists!$B$2:$G$153,3,FALSE)</f>
        <v>AFG</v>
      </c>
      <c r="E6" s="132" t="str">
        <f>VLOOKUP(A6,Lists!$B$2:$G$153,5,FALSE)</f>
        <v>Earthquake</v>
      </c>
      <c r="F6" s="238">
        <f t="shared" si="0"/>
        <v>3</v>
      </c>
      <c r="G6" s="129">
        <f t="shared" si="1"/>
        <v>3</v>
      </c>
      <c r="H6" s="129" t="str">
        <f t="shared" si="2"/>
        <v>Medium</v>
      </c>
      <c r="I6" s="239" t="str">
        <f>INDEX(Trends!$D$3:$D$404,MATCH(B6,Trends!$C$3:$C$404,0))</f>
        <v>-</v>
      </c>
      <c r="J6" s="129" t="str">
        <f>VLOOKUP($B6,Reliability!$A$3:$I$170,9,FALSE)</f>
        <v>Very High</v>
      </c>
      <c r="K6" s="240">
        <f t="shared" si="3"/>
        <v>2.8</v>
      </c>
      <c r="L6" s="240">
        <f>VLOOKUP($B6,'Impact of the crisis'!$C$6:$N$170,12,FALSE)</f>
        <v>0.9</v>
      </c>
      <c r="M6" s="240">
        <f>VLOOKUP($B6,'Impact of the crisis'!$C$6:$AB$170,26,FALSE)</f>
        <v>3.5</v>
      </c>
      <c r="N6" s="240">
        <f>VLOOKUP($B6,'Conditions of people affected'!$C$6:$R$170,16,FALSE)</f>
        <v>2.8</v>
      </c>
      <c r="O6" s="240">
        <f>VLOOKUP($B6,'Conditions of people affected'!$C$6:$R$170,9,FALSE)</f>
        <v>2.6</v>
      </c>
      <c r="P6" s="240">
        <f>VLOOKUP($B6,'Conditions of people affected'!$C$6:$R$170,15,FALSE)</f>
        <v>3</v>
      </c>
      <c r="Q6" s="240">
        <f t="shared" si="4"/>
        <v>3.5</v>
      </c>
      <c r="R6" s="240">
        <f>VLOOKUP($B6,'Complexity of the crisis'!$C$6:$AN$170,22,FALSE)</f>
        <v>4</v>
      </c>
      <c r="S6" s="240">
        <f>VLOOKUP($B6,'Complexity of the crisis'!$C$6:$AN$170,38,FALSE)</f>
        <v>3</v>
      </c>
      <c r="T6" s="133" t="str">
        <f>VLOOKUP(B6,Lists!$C$3:$E$163,3,FALSE)</f>
        <v>Asia</v>
      </c>
      <c r="U6" s="134">
        <f>VLOOKUP(B6,'INFORM Severity - hidden'!$C$5:$V$170,20,FALSE)</f>
        <v>44756</v>
      </c>
    </row>
    <row r="7" spans="1:21" x14ac:dyDescent="0.35">
      <c r="A7" s="130" t="str">
        <f t="array" ref="A7">IFERROR(INDEX(Lists!$B$2:$B$153,SMALL(IF(Lists!$I$2:$I$153="Individual",ROW(Lists!$B$2:$B$153)),ROW(3:3))-1,1),"")</f>
        <v>Drought in South-West Angola</v>
      </c>
      <c r="B7" s="131" t="str">
        <f>VLOOKUP(A7,Lists!$B$2:$G$153,2,FALSE)</f>
        <v>AGO002</v>
      </c>
      <c r="C7" s="131" t="str">
        <f>VLOOKUP(B7,'INFORM Severity - hidden'!$C$5:$D$160,2,FALSE)</f>
        <v>Angola</v>
      </c>
      <c r="D7" s="131" t="str">
        <f>VLOOKUP(A7,Lists!$B$2:$G$153,3,FALSE)</f>
        <v>AGO</v>
      </c>
      <c r="E7" s="132" t="str">
        <f>VLOOKUP(A7,Lists!$B$2:$G$153,5,FALSE)</f>
        <v>Food Security</v>
      </c>
      <c r="F7" s="238">
        <f t="shared" si="0"/>
        <v>3.2</v>
      </c>
      <c r="G7" s="129">
        <f t="shared" si="1"/>
        <v>4</v>
      </c>
      <c r="H7" s="129" t="str">
        <f t="shared" si="2"/>
        <v>High</v>
      </c>
      <c r="I7" s="239" t="str">
        <f>INDEX(Trends!$D$3:$D$404,MATCH(B7,Trends!$C$3:$C$404,0))</f>
        <v>Increasing</v>
      </c>
      <c r="J7" s="129" t="str">
        <f>VLOOKUP($B7,Reliability!$A$3:$I$170,9,FALSE)</f>
        <v>Very High</v>
      </c>
      <c r="K7" s="240">
        <f t="shared" si="3"/>
        <v>3</v>
      </c>
      <c r="L7" s="240">
        <f>VLOOKUP($B7,'Impact of the crisis'!$C$6:$N$170,12,FALSE)</f>
        <v>3.7</v>
      </c>
      <c r="M7" s="240">
        <f>VLOOKUP($B7,'Impact of the crisis'!$C$6:$AB$170,26,FALSE)</f>
        <v>2.5</v>
      </c>
      <c r="N7" s="240">
        <f>VLOOKUP($B7,'Conditions of people affected'!$C$6:$R$170,16,FALSE)</f>
        <v>3.85</v>
      </c>
      <c r="O7" s="240">
        <f>VLOOKUP($B7,'Conditions of people affected'!$C$6:$R$170,9,FALSE)</f>
        <v>3.7</v>
      </c>
      <c r="P7" s="240">
        <f>VLOOKUP($B7,'Conditions of people affected'!$C$6:$R$170,15,FALSE)</f>
        <v>4</v>
      </c>
      <c r="Q7" s="240">
        <f t="shared" si="4"/>
        <v>2.4</v>
      </c>
      <c r="R7" s="240">
        <f>VLOOKUP($B7,'Complexity of the crisis'!$C$6:$AN$170,22,FALSE)</f>
        <v>3.1</v>
      </c>
      <c r="S7" s="240">
        <f>VLOOKUP($B7,'Complexity of the crisis'!$C$6:$AN$170,38,FALSE)</f>
        <v>1.5</v>
      </c>
      <c r="T7" s="133" t="str">
        <f>VLOOKUP(B7,Lists!$C$3:$E$163,3,FALSE)</f>
        <v>Africa</v>
      </c>
      <c r="U7" s="134">
        <f>VLOOKUP(B7,'INFORM Severity - hidden'!$C$5:$V$170,20,FALSE)</f>
        <v>44742</v>
      </c>
    </row>
    <row r="8" spans="1:21" x14ac:dyDescent="0.35">
      <c r="A8" s="130" t="str">
        <f t="array" ref="A8">IFERROR(INDEX(Lists!$B$2:$B$153,SMALL(IF(Lists!$I$2:$I$153="Individual",ROW(Lists!$B$2:$B$153)),ROW(4:4))-1,1),"")</f>
        <v>Nagorno-Karabakh Conflict in Armenia</v>
      </c>
      <c r="B8" s="131" t="str">
        <f>VLOOKUP(A8,Lists!$B$2:$G$153,2,FALSE)</f>
        <v>ARM002</v>
      </c>
      <c r="C8" s="131" t="str">
        <f>VLOOKUP(B8,'INFORM Severity - hidden'!$C$5:$D$160,2,FALSE)</f>
        <v>Armenia</v>
      </c>
      <c r="D8" s="131" t="str">
        <f>VLOOKUP(A8,Lists!$B$2:$G$153,3,FALSE)</f>
        <v>ARM</v>
      </c>
      <c r="E8" s="132" t="str">
        <f>VLOOKUP(A8,Lists!$B$2:$G$153,5,FALSE)</f>
        <v>Conflict</v>
      </c>
      <c r="F8" s="238">
        <f t="shared" si="0"/>
        <v>1.3</v>
      </c>
      <c r="G8" s="129">
        <f t="shared" si="1"/>
        <v>2</v>
      </c>
      <c r="H8" s="129" t="str">
        <f t="shared" si="2"/>
        <v>Low</v>
      </c>
      <c r="I8" s="239" t="str">
        <f>INDEX(Trends!$D$3:$D$404,MATCH(B8,Trends!$C$3:$C$404,0))</f>
        <v>Decreasing</v>
      </c>
      <c r="J8" s="129" t="str">
        <f>VLOOKUP($B8,Reliability!$A$3:$I$170,9,FALSE)</f>
        <v>High</v>
      </c>
      <c r="K8" s="240">
        <f t="shared" si="3"/>
        <v>1.8</v>
      </c>
      <c r="L8" s="240">
        <f>VLOOKUP($B8,'Impact of the crisis'!$C$6:$N$170,12,FALSE)</f>
        <v>1.3</v>
      </c>
      <c r="M8" s="240">
        <f>VLOOKUP($B8,'Impact of the crisis'!$C$6:$AB$170,26,FALSE)</f>
        <v>2.1</v>
      </c>
      <c r="N8" s="240">
        <f>VLOOKUP($B8,'Conditions of people affected'!$C$6:$R$170,16,FALSE)</f>
        <v>0.85</v>
      </c>
      <c r="O8" s="240">
        <f>VLOOKUP($B8,'Conditions of people affected'!$C$6:$R$170,9,FALSE)</f>
        <v>0.7</v>
      </c>
      <c r="P8" s="240">
        <f>VLOOKUP($B8,'Conditions of people affected'!$C$6:$R$170,15,FALSE)</f>
        <v>1</v>
      </c>
      <c r="Q8" s="240">
        <f t="shared" si="4"/>
        <v>1.5</v>
      </c>
      <c r="R8" s="240">
        <f>VLOOKUP($B8,'Complexity of the crisis'!$C$6:$AN$170,22,FALSE)</f>
        <v>1.9</v>
      </c>
      <c r="S8" s="240">
        <f>VLOOKUP($B8,'Complexity of the crisis'!$C$6:$AN$170,38,FALSE)</f>
        <v>1</v>
      </c>
      <c r="T8" s="133" t="str">
        <f>VLOOKUP(B8,Lists!$C$3:$E$163,3,FALSE)</f>
        <v>Middle east</v>
      </c>
      <c r="U8" s="134">
        <f>VLOOKUP(B8,'INFORM Severity - hidden'!$C$5:$V$170,20,FALSE)</f>
        <v>44767</v>
      </c>
    </row>
    <row r="9" spans="1:21" x14ac:dyDescent="0.35">
      <c r="A9" s="130" t="str">
        <f t="array" ref="A9">IFERROR(INDEX(Lists!$B$2:$B$153,SMALL(IF(Lists!$I$2:$I$153="Individual",ROW(Lists!$B$2:$B$153)),ROW(5:5))-1,1),"")</f>
        <v>Nagorno-Karabakh conflict in Azerbaijan</v>
      </c>
      <c r="B9" s="131" t="str">
        <f>VLOOKUP(A9,Lists!$B$2:$G$153,2,FALSE)</f>
        <v>AZE002</v>
      </c>
      <c r="C9" s="131" t="str">
        <f>VLOOKUP(B9,'INFORM Severity - hidden'!$C$5:$D$160,2,FALSE)</f>
        <v>Azerbaijan</v>
      </c>
      <c r="D9" s="131" t="str">
        <f>VLOOKUP(A9,Lists!$B$2:$G$153,3,FALSE)</f>
        <v>AZE</v>
      </c>
      <c r="E9" s="132" t="str">
        <f>VLOOKUP(A9,Lists!$B$2:$G$153,5,FALSE)</f>
        <v>Conflict</v>
      </c>
      <c r="F9" s="238">
        <f t="shared" si="0"/>
        <v>1.8</v>
      </c>
      <c r="G9" s="129">
        <f t="shared" si="1"/>
        <v>2</v>
      </c>
      <c r="H9" s="129" t="str">
        <f t="shared" si="2"/>
        <v>Low</v>
      </c>
      <c r="I9" s="239" t="str">
        <f>INDEX(Trends!$D$3:$D$404,MATCH(B9,Trends!$C$3:$C$404,0))</f>
        <v>-</v>
      </c>
      <c r="J9" s="129" t="str">
        <f>VLOOKUP($B9,Reliability!$A$3:$I$170,9,FALSE)</f>
        <v>Medium</v>
      </c>
      <c r="K9" s="240">
        <f t="shared" si="3"/>
        <v>2.6</v>
      </c>
      <c r="L9" s="240">
        <f>VLOOKUP($B9,'Impact of the crisis'!$C$6:$N$170,12,FALSE)</f>
        <v>1.8</v>
      </c>
      <c r="M9" s="240">
        <f>VLOOKUP($B9,'Impact of the crisis'!$C$6:$AB$170,26,FALSE)</f>
        <v>3</v>
      </c>
      <c r="N9" s="240">
        <f>VLOOKUP($B9,'Conditions of people affected'!$C$6:$R$170,16,FALSE)</f>
        <v>1</v>
      </c>
      <c r="O9" s="240">
        <f>VLOOKUP($B9,'Conditions of people affected'!$C$6:$R$170,9,FALSE)</f>
        <v>0</v>
      </c>
      <c r="P9" s="240">
        <f>VLOOKUP($B9,'Conditions of people affected'!$C$6:$R$170,15,FALSE)</f>
        <v>2</v>
      </c>
      <c r="Q9" s="240">
        <f t="shared" si="4"/>
        <v>2.2999999999999998</v>
      </c>
      <c r="R9" s="240">
        <f>VLOOKUP($B9,'Complexity of the crisis'!$C$6:$AN$170,22,FALSE)</f>
        <v>2.5</v>
      </c>
      <c r="S9" s="240">
        <f>VLOOKUP($B9,'Complexity of the crisis'!$C$6:$AN$170,38,FALSE)</f>
        <v>2</v>
      </c>
      <c r="T9" s="133" t="str">
        <f>VLOOKUP(B9,Lists!$C$3:$E$163,3,FALSE)</f>
        <v>Middle east</v>
      </c>
      <c r="U9" s="134">
        <f>VLOOKUP(B9,'INFORM Severity - hidden'!$C$5:$V$170,20,FALSE)</f>
        <v>44767</v>
      </c>
    </row>
    <row r="10" spans="1:21" x14ac:dyDescent="0.35">
      <c r="A10" s="130" t="str">
        <f t="array" ref="A10">IFERROR(INDEX(Lists!$B$2:$B$153,SMALL(IF(Lists!$I$2:$I$153="Individual",ROW(Lists!$B$2:$B$153)),ROW(6:6))-1,1),"")</f>
        <v>Complex in Burundi</v>
      </c>
      <c r="B10" s="131" t="str">
        <f>VLOOKUP(A10,Lists!$B$2:$G$153,2,FALSE)</f>
        <v>BDI001</v>
      </c>
      <c r="C10" s="131" t="str">
        <f>VLOOKUP(B10,'INFORM Severity - hidden'!$C$5:$D$160,2,FALSE)</f>
        <v>Burundi</v>
      </c>
      <c r="D10" s="131" t="str">
        <f>VLOOKUP(A10,Lists!$B$2:$G$153,3,FALSE)</f>
        <v>BDI</v>
      </c>
      <c r="E10" s="132" t="str">
        <f>VLOOKUP(A10,Lists!$B$2:$G$153,5,FALSE)</f>
        <v>Complex crisis</v>
      </c>
      <c r="F10" s="238">
        <f t="shared" si="0"/>
        <v>3.5</v>
      </c>
      <c r="G10" s="129">
        <f t="shared" si="1"/>
        <v>4</v>
      </c>
      <c r="H10" s="129" t="str">
        <f t="shared" si="2"/>
        <v>High</v>
      </c>
      <c r="I10" s="239" t="str">
        <f>INDEX(Trends!$D$3:$D$404,MATCH(B10,Trends!$C$3:$C$404,0))</f>
        <v>Decreasing</v>
      </c>
      <c r="J10" s="129" t="str">
        <f>VLOOKUP($B10,Reliability!$A$3:$I$170,9,FALSE)</f>
        <v>Very High</v>
      </c>
      <c r="K10" s="240">
        <f t="shared" si="3"/>
        <v>3.9</v>
      </c>
      <c r="L10" s="240">
        <f>VLOOKUP($B10,'Impact of the crisis'!$C$6:$N$170,12,FALSE)</f>
        <v>4</v>
      </c>
      <c r="M10" s="240">
        <f>VLOOKUP($B10,'Impact of the crisis'!$C$6:$AB$170,26,FALSE)</f>
        <v>3.8</v>
      </c>
      <c r="N10" s="240">
        <f>VLOOKUP($B10,'Conditions of people affected'!$C$6:$R$170,16,FALSE)</f>
        <v>3.4</v>
      </c>
      <c r="O10" s="240">
        <f>VLOOKUP($B10,'Conditions of people affected'!$C$6:$R$170,9,FALSE)</f>
        <v>3.8</v>
      </c>
      <c r="P10" s="240">
        <f>VLOOKUP($B10,'Conditions of people affected'!$C$6:$R$170,15,FALSE)</f>
        <v>3</v>
      </c>
      <c r="Q10" s="240">
        <f t="shared" si="4"/>
        <v>3.3</v>
      </c>
      <c r="R10" s="240">
        <f>VLOOKUP($B10,'Complexity of the crisis'!$C$6:$AN$170,22,FALSE)</f>
        <v>3</v>
      </c>
      <c r="S10" s="240">
        <f>VLOOKUP($B10,'Complexity of the crisis'!$C$6:$AN$170,38,FALSE)</f>
        <v>3.5</v>
      </c>
      <c r="T10" s="133" t="str">
        <f>VLOOKUP(B10,Lists!$C$3:$E$163,3,FALSE)</f>
        <v>Africa</v>
      </c>
      <c r="U10" s="134">
        <f>VLOOKUP(B10,'INFORM Severity - hidden'!$C$5:$V$170,20,FALSE)</f>
        <v>44711</v>
      </c>
    </row>
    <row r="11" spans="1:21" x14ac:dyDescent="0.35">
      <c r="A11" s="130" t="str">
        <f t="array" ref="A11">IFERROR(INDEX(Lists!$B$2:$B$153,SMALL(IF(Lists!$I$2:$I$153="Individual",ROW(Lists!$B$2:$B$153)),ROW(7:7))-1,1),"")</f>
        <v>Conflict in Burkina Faso</v>
      </c>
      <c r="B11" s="131" t="str">
        <f>VLOOKUP(A11,Lists!$B$2:$G$153,2,FALSE)</f>
        <v>BFA002</v>
      </c>
      <c r="C11" s="131" t="str">
        <f>VLOOKUP(B11,'INFORM Severity - hidden'!$C$5:$D$160,2,FALSE)</f>
        <v>Burkina Faso</v>
      </c>
      <c r="D11" s="131" t="str">
        <f>VLOOKUP(A11,Lists!$B$2:$G$153,3,FALSE)</f>
        <v>BFA</v>
      </c>
      <c r="E11" s="132" t="str">
        <f>VLOOKUP(A11,Lists!$B$2:$G$153,5,FALSE)</f>
        <v>Conflict</v>
      </c>
      <c r="F11" s="238">
        <f t="shared" si="0"/>
        <v>3.9</v>
      </c>
      <c r="G11" s="129">
        <f t="shared" si="1"/>
        <v>4</v>
      </c>
      <c r="H11" s="129" t="str">
        <f t="shared" si="2"/>
        <v>High</v>
      </c>
      <c r="I11" s="239" t="str">
        <f>INDEX(Trends!$D$3:$D$404,MATCH(B11,Trends!$C$3:$C$404,0))</f>
        <v>Stable</v>
      </c>
      <c r="J11" s="129" t="str">
        <f>VLOOKUP($B11,Reliability!$A$3:$I$170,9,FALSE)</f>
        <v>High</v>
      </c>
      <c r="K11" s="240">
        <f t="shared" si="3"/>
        <v>4</v>
      </c>
      <c r="L11" s="240">
        <f>VLOOKUP($B11,'Impact of the crisis'!$C$6:$N$170,12,FALSE)</f>
        <v>2.5</v>
      </c>
      <c r="M11" s="240">
        <f>VLOOKUP($B11,'Impact of the crisis'!$C$6:$AB$170,26,FALSE)</f>
        <v>4.5</v>
      </c>
      <c r="N11" s="240">
        <f>VLOOKUP($B11,'Conditions of people affected'!$C$6:$R$170,16,FALSE)</f>
        <v>4.3</v>
      </c>
      <c r="O11" s="240">
        <f>VLOOKUP($B11,'Conditions of people affected'!$C$6:$R$170,9,FALSE)</f>
        <v>3.6</v>
      </c>
      <c r="P11" s="240">
        <f>VLOOKUP($B11,'Conditions of people affected'!$C$6:$R$170,15,FALSE)</f>
        <v>5</v>
      </c>
      <c r="Q11" s="240">
        <f t="shared" si="4"/>
        <v>3.3</v>
      </c>
      <c r="R11" s="240">
        <f>VLOOKUP($B11,'Complexity of the crisis'!$C$6:$AN$170,22,FALSE)</f>
        <v>3.1</v>
      </c>
      <c r="S11" s="240">
        <f>VLOOKUP($B11,'Complexity of the crisis'!$C$6:$AN$170,38,FALSE)</f>
        <v>3.5</v>
      </c>
      <c r="T11" s="133" t="str">
        <f>VLOOKUP(B11,Lists!$C$3:$E$163,3,FALSE)</f>
        <v>Africa</v>
      </c>
      <c r="U11" s="134">
        <f>VLOOKUP(B11,'INFORM Severity - hidden'!$C$5:$V$170,20,FALSE)</f>
        <v>44676</v>
      </c>
    </row>
    <row r="12" spans="1:21" x14ac:dyDescent="0.35">
      <c r="A12" s="130" t="str">
        <f t="array" ref="A12">IFERROR(INDEX(Lists!$B$2:$B$153,SMALL(IF(Lists!$I$2:$I$153="Individual",ROW(Lists!$B$2:$B$153)),ROW(8:8))-1,1),"")</f>
        <v>Rohingya refugee crisis</v>
      </c>
      <c r="B12" s="131" t="str">
        <f>VLOOKUP(A12,Lists!$B$2:$G$153,2,FALSE)</f>
        <v>BGD002</v>
      </c>
      <c r="C12" s="131" t="str">
        <f>VLOOKUP(B12,'INFORM Severity - hidden'!$C$5:$D$160,2,FALSE)</f>
        <v>Bangladesh</v>
      </c>
      <c r="D12" s="131" t="str">
        <f>VLOOKUP(A12,Lists!$B$2:$G$153,3,FALSE)</f>
        <v>BGD</v>
      </c>
      <c r="E12" s="132" t="str">
        <f>VLOOKUP(A12,Lists!$B$2:$G$153,5,FALSE)</f>
        <v>International displacement</v>
      </c>
      <c r="F12" s="238">
        <f t="shared" si="0"/>
        <v>3.1</v>
      </c>
      <c r="G12" s="129">
        <f t="shared" si="1"/>
        <v>4</v>
      </c>
      <c r="H12" s="129" t="str">
        <f t="shared" si="2"/>
        <v>High</v>
      </c>
      <c r="I12" s="239" t="str">
        <f>INDEX(Trends!$D$3:$D$404,MATCH(B12,Trends!$C$3:$C$404,0))</f>
        <v>Decreasing</v>
      </c>
      <c r="J12" s="129" t="str">
        <f>VLOOKUP($B12,Reliability!$A$3:$I$170,9,FALSE)</f>
        <v>High</v>
      </c>
      <c r="K12" s="240">
        <f t="shared" si="3"/>
        <v>2.8</v>
      </c>
      <c r="L12" s="240">
        <f>VLOOKUP($B12,'Impact of the crisis'!$C$6:$N$170,12,FALSE)</f>
        <v>0.2</v>
      </c>
      <c r="M12" s="240">
        <f>VLOOKUP($B12,'Impact of the crisis'!$C$6:$AB$170,26,FALSE)</f>
        <v>3.6</v>
      </c>
      <c r="N12" s="240">
        <f>VLOOKUP($B12,'Conditions of people affected'!$C$6:$R$170,16,FALSE)</f>
        <v>3.3</v>
      </c>
      <c r="O12" s="240">
        <f>VLOOKUP($B12,'Conditions of people affected'!$C$6:$R$170,9,FALSE)</f>
        <v>3.6</v>
      </c>
      <c r="P12" s="240">
        <f>VLOOKUP($B12,'Conditions of people affected'!$C$6:$R$170,15,FALSE)</f>
        <v>3</v>
      </c>
      <c r="Q12" s="240">
        <f t="shared" si="4"/>
        <v>2.9</v>
      </c>
      <c r="R12" s="240">
        <f>VLOOKUP($B12,'Complexity of the crisis'!$C$6:$AN$170,22,FALSE)</f>
        <v>2.8</v>
      </c>
      <c r="S12" s="240">
        <f>VLOOKUP($B12,'Complexity of the crisis'!$C$6:$AN$170,38,FALSE)</f>
        <v>3</v>
      </c>
      <c r="T12" s="133" t="str">
        <f>VLOOKUP(B12,Lists!$C$3:$E$163,3,FALSE)</f>
        <v>Asia</v>
      </c>
      <c r="U12" s="134">
        <f>VLOOKUP(B12,'INFORM Severity - hidden'!$C$5:$V$170,20,FALSE)</f>
        <v>44766</v>
      </c>
    </row>
    <row r="13" spans="1:21" x14ac:dyDescent="0.35">
      <c r="A13" s="130" t="str">
        <f t="array" ref="A13">IFERROR(INDEX(Lists!$B$2:$B$153,SMALL(IF(Lists!$I$2:$I$153="Individual",ROW(Lists!$B$2:$B$153)),ROW(9:9))-1,1),"")</f>
        <v>2022 Floods in Bangladesh</v>
      </c>
      <c r="B13" s="131" t="str">
        <f>VLOOKUP(A13,Lists!$B$2:$G$153,2,FALSE)</f>
        <v>BGD008</v>
      </c>
      <c r="C13" s="131" t="str">
        <f>VLOOKUP(B13,'INFORM Severity - hidden'!$C$5:$D$160,2,FALSE)</f>
        <v>Bangladesh</v>
      </c>
      <c r="D13" s="131" t="str">
        <f>VLOOKUP(A13,Lists!$B$2:$G$153,3,FALSE)</f>
        <v>BGD</v>
      </c>
      <c r="E13" s="132" t="str">
        <f>VLOOKUP(A13,Lists!$B$2:$G$153,5,FALSE)</f>
        <v>Flood</v>
      </c>
      <c r="F13" s="238">
        <f t="shared" si="0"/>
        <v>3</v>
      </c>
      <c r="G13" s="129">
        <f t="shared" si="1"/>
        <v>3</v>
      </c>
      <c r="H13" s="129" t="str">
        <f t="shared" si="2"/>
        <v>Medium</v>
      </c>
      <c r="I13" s="239" t="str">
        <f>INDEX(Trends!$D$3:$D$404,MATCH(B13,Trends!$C$3:$C$404,0))</f>
        <v>-</v>
      </c>
      <c r="J13" s="129" t="str">
        <f>VLOOKUP($B13,Reliability!$A$3:$I$170,9,FALSE)</f>
        <v>Very High</v>
      </c>
      <c r="K13" s="240">
        <f t="shared" si="3"/>
        <v>2.2000000000000002</v>
      </c>
      <c r="L13" s="240">
        <f>VLOOKUP($B13,'Impact of the crisis'!$C$6:$N$170,12,FALSE)</f>
        <v>2.7</v>
      </c>
      <c r="M13" s="240">
        <f>VLOOKUP($B13,'Impact of the crisis'!$C$6:$AB$170,26,FALSE)</f>
        <v>2</v>
      </c>
      <c r="N13" s="240">
        <f>VLOOKUP($B13,'Conditions of people affected'!$C$6:$R$170,16,FALSE)</f>
        <v>3.6</v>
      </c>
      <c r="O13" s="240">
        <f>VLOOKUP($B13,'Conditions of people affected'!$C$6:$R$170,9,FALSE)</f>
        <v>4.2</v>
      </c>
      <c r="P13" s="240">
        <f>VLOOKUP($B13,'Conditions of people affected'!$C$6:$R$170,15,FALSE)</f>
        <v>3</v>
      </c>
      <c r="Q13" s="240">
        <f t="shared" si="4"/>
        <v>2.7</v>
      </c>
      <c r="R13" s="240">
        <f>VLOOKUP($B13,'Complexity of the crisis'!$C$6:$AN$170,22,FALSE)</f>
        <v>2.8</v>
      </c>
      <c r="S13" s="240">
        <f>VLOOKUP($B13,'Complexity of the crisis'!$C$6:$AN$170,38,FALSE)</f>
        <v>2.5</v>
      </c>
      <c r="T13" s="133" t="str">
        <f>VLOOKUP(B13,Lists!$C$3:$E$163,3,FALSE)</f>
        <v>Asia</v>
      </c>
      <c r="U13" s="134">
        <f>VLOOKUP(B13,'INFORM Severity - hidden'!$C$5:$V$170,20,FALSE)</f>
        <v>44766</v>
      </c>
    </row>
    <row r="14" spans="1:21" x14ac:dyDescent="0.35">
      <c r="A14" s="130" t="str">
        <f t="array" ref="A14">IFERROR(INDEX(Lists!$B$2:$B$153,SMALL(IF(Lists!$I$2:$I$153="Individual",ROW(Lists!$B$2:$B$153)),ROW(10:10))-1,1),"")</f>
        <v>Venezuela displacement in Brazil</v>
      </c>
      <c r="B14" s="131" t="str">
        <f>VLOOKUP(A14,Lists!$B$2:$G$153,2,FALSE)</f>
        <v>BRA002</v>
      </c>
      <c r="C14" s="131" t="str">
        <f>VLOOKUP(B14,'INFORM Severity - hidden'!$C$5:$D$160,2,FALSE)</f>
        <v>Brazil</v>
      </c>
      <c r="D14" s="131" t="str">
        <f>VLOOKUP(A14,Lists!$B$2:$G$153,3,FALSE)</f>
        <v>BRA</v>
      </c>
      <c r="E14" s="132" t="str">
        <f>VLOOKUP(A14,Lists!$B$2:$G$153,5,FALSE)</f>
        <v>International displacement</v>
      </c>
      <c r="F14" s="238">
        <f t="shared" si="0"/>
        <v>2.4</v>
      </c>
      <c r="G14" s="129">
        <f t="shared" si="1"/>
        <v>3</v>
      </c>
      <c r="H14" s="129" t="str">
        <f t="shared" si="2"/>
        <v>Medium</v>
      </c>
      <c r="I14" s="239" t="str">
        <f>INDEX(Trends!$D$3:$D$404,MATCH(B14,Trends!$C$3:$C$404,0))</f>
        <v>Stable</v>
      </c>
      <c r="J14" s="129" t="str">
        <f>VLOOKUP($B14,Reliability!$A$3:$I$170,9,FALSE)</f>
        <v>Very High</v>
      </c>
      <c r="K14" s="240">
        <f t="shared" si="3"/>
        <v>3</v>
      </c>
      <c r="L14" s="240">
        <f>VLOOKUP($B14,'Impact of the crisis'!$C$6:$N$170,12,FALSE)</f>
        <v>3.3</v>
      </c>
      <c r="M14" s="240">
        <f>VLOOKUP($B14,'Impact of the crisis'!$C$6:$AB$170,26,FALSE)</f>
        <v>2.9</v>
      </c>
      <c r="N14" s="240">
        <f>VLOOKUP($B14,'Conditions of people affected'!$C$6:$R$170,16,FALSE)</f>
        <v>1.75</v>
      </c>
      <c r="O14" s="240">
        <f>VLOOKUP($B14,'Conditions of people affected'!$C$6:$R$170,9,FALSE)</f>
        <v>2.5</v>
      </c>
      <c r="P14" s="240">
        <f>VLOOKUP($B14,'Conditions of people affected'!$C$6:$R$170,15,FALSE)</f>
        <v>1</v>
      </c>
      <c r="Q14" s="240">
        <f t="shared" si="4"/>
        <v>2.7</v>
      </c>
      <c r="R14" s="240">
        <f>VLOOKUP($B14,'Complexity of the crisis'!$C$6:$AN$170,22,FALSE)</f>
        <v>2.9</v>
      </c>
      <c r="S14" s="240">
        <f>VLOOKUP($B14,'Complexity of the crisis'!$C$6:$AN$170,38,FALSE)</f>
        <v>2.5</v>
      </c>
      <c r="T14" s="133" t="str">
        <f>VLOOKUP(B14,Lists!$C$3:$E$163,3,FALSE)</f>
        <v>Americas</v>
      </c>
      <c r="U14" s="134">
        <f>VLOOKUP(B14,'INFORM Severity - hidden'!$C$5:$V$170,20,FALSE)</f>
        <v>44773</v>
      </c>
    </row>
    <row r="15" spans="1:21" x14ac:dyDescent="0.35">
      <c r="A15" s="130" t="str">
        <f t="array" ref="A15">IFERROR(INDEX(Lists!$B$2:$B$153,SMALL(IF(Lists!$I$2:$I$153="Individual",ROW(Lists!$B$2:$B$153)),ROW(11:11))-1,1),"")</f>
        <v>Floods in rainy season 2022</v>
      </c>
      <c r="B15" s="131" t="str">
        <f>VLOOKUP(A15,Lists!$B$2:$G$153,2,FALSE)</f>
        <v>BRA003</v>
      </c>
      <c r="C15" s="131" t="str">
        <f>VLOOKUP(B15,'INFORM Severity - hidden'!$C$5:$D$160,2,FALSE)</f>
        <v>Brazil</v>
      </c>
      <c r="D15" s="131" t="str">
        <f>VLOOKUP(A15,Lists!$B$2:$G$153,3,FALSE)</f>
        <v>BRA</v>
      </c>
      <c r="E15" s="132" t="str">
        <f>VLOOKUP(A15,Lists!$B$2:$G$153,5,FALSE)</f>
        <v>Flood</v>
      </c>
      <c r="F15" s="238">
        <f t="shared" si="0"/>
        <v>2.1</v>
      </c>
      <c r="G15" s="129">
        <f t="shared" si="1"/>
        <v>3</v>
      </c>
      <c r="H15" s="129" t="str">
        <f t="shared" si="2"/>
        <v>Medium</v>
      </c>
      <c r="I15" s="239" t="str">
        <f>INDEX(Trends!$D$3:$D$404,MATCH(B15,Trends!$C$3:$C$404,0))</f>
        <v>Increasing</v>
      </c>
      <c r="J15" s="129" t="str">
        <f>VLOOKUP($B15,Reliability!$A$3:$I$170,9,FALSE)</f>
        <v>Very High</v>
      </c>
      <c r="K15" s="240">
        <f t="shared" si="3"/>
        <v>2.8</v>
      </c>
      <c r="L15" s="240">
        <f>VLOOKUP($B15,'Impact of the crisis'!$C$6:$N$170,12,FALSE)</f>
        <v>3</v>
      </c>
      <c r="M15" s="240">
        <f>VLOOKUP($B15,'Impact of the crisis'!$C$6:$AB$170,26,FALSE)</f>
        <v>2.7</v>
      </c>
      <c r="N15" s="240">
        <f>VLOOKUP($B15,'Conditions of people affected'!$C$6:$R$170,16,FALSE)</f>
        <v>1.2</v>
      </c>
      <c r="O15" s="240">
        <f>VLOOKUP($B15,'Conditions of people affected'!$C$6:$R$170,9,FALSE)</f>
        <v>1.4</v>
      </c>
      <c r="P15" s="240">
        <f>VLOOKUP($B15,'Conditions of people affected'!$C$6:$R$170,15,FALSE)</f>
        <v>1</v>
      </c>
      <c r="Q15" s="240">
        <f t="shared" si="4"/>
        <v>2.7</v>
      </c>
      <c r="R15" s="240">
        <f>VLOOKUP($B15,'Complexity of the crisis'!$C$6:$AN$170,22,FALSE)</f>
        <v>2.9</v>
      </c>
      <c r="S15" s="240">
        <f>VLOOKUP($B15,'Complexity of the crisis'!$C$6:$AN$170,38,FALSE)</f>
        <v>2.5</v>
      </c>
      <c r="T15" s="133" t="str">
        <f>VLOOKUP(B15,Lists!$C$3:$E$163,3,FALSE)</f>
        <v>Americas</v>
      </c>
      <c r="U15" s="134">
        <f>VLOOKUP(B15,'INFORM Severity - hidden'!$C$5:$V$170,20,FALSE)</f>
        <v>44773</v>
      </c>
    </row>
    <row r="16" spans="1:21" x14ac:dyDescent="0.35">
      <c r="A16" s="130" t="str">
        <f t="array" ref="A16">IFERROR(INDEX(Lists!$B$2:$B$153,SMALL(IF(Lists!$I$2:$I$153="Individual",ROW(Lists!$B$2:$B$153)),ROW(12:12))-1,1),"")</f>
        <v>Complex crisis in CAR</v>
      </c>
      <c r="B16" s="131" t="str">
        <f>VLOOKUP(A16,Lists!$B$2:$G$153,2,FALSE)</f>
        <v>CAF001</v>
      </c>
      <c r="C16" s="131" t="str">
        <f>VLOOKUP(B16,'INFORM Severity - hidden'!$C$5:$D$160,2,FALSE)</f>
        <v>CAR</v>
      </c>
      <c r="D16" s="131" t="str">
        <f>VLOOKUP(A16,Lists!$B$2:$G$153,3,FALSE)</f>
        <v>CAF</v>
      </c>
      <c r="E16" s="132" t="str">
        <f>VLOOKUP(A16,Lists!$B$2:$G$153,5,FALSE)</f>
        <v>Complex crisis</v>
      </c>
      <c r="F16" s="238">
        <f t="shared" si="0"/>
        <v>4.0999999999999996</v>
      </c>
      <c r="G16" s="129">
        <f t="shared" si="1"/>
        <v>5</v>
      </c>
      <c r="H16" s="129" t="str">
        <f t="shared" si="2"/>
        <v>Very High</v>
      </c>
      <c r="I16" s="239" t="str">
        <f>INDEX(Trends!$D$3:$D$404,MATCH(B16,Trends!$C$3:$C$404,0))</f>
        <v>Decreasing</v>
      </c>
      <c r="J16" s="129" t="str">
        <f>VLOOKUP($B16,Reliability!$A$3:$I$170,9,FALSE)</f>
        <v>Very High</v>
      </c>
      <c r="K16" s="240">
        <f t="shared" si="3"/>
        <v>4.2</v>
      </c>
      <c r="L16" s="240">
        <f>VLOOKUP($B16,'Impact of the crisis'!$C$6:$N$170,12,FALSE)</f>
        <v>4.3</v>
      </c>
      <c r="M16" s="240">
        <f>VLOOKUP($B16,'Impact of the crisis'!$C$6:$AB$170,26,FALSE)</f>
        <v>4.0999999999999996</v>
      </c>
      <c r="N16" s="240">
        <f>VLOOKUP($B16,'Conditions of people affected'!$C$6:$R$170,16,FALSE)</f>
        <v>3.95</v>
      </c>
      <c r="O16" s="240">
        <f>VLOOKUP($B16,'Conditions of people affected'!$C$6:$R$170,9,FALSE)</f>
        <v>3.9</v>
      </c>
      <c r="P16" s="240">
        <f>VLOOKUP($B16,'Conditions of people affected'!$C$6:$R$170,15,FALSE)</f>
        <v>4</v>
      </c>
      <c r="Q16" s="240">
        <f t="shared" si="4"/>
        <v>4.0999999999999996</v>
      </c>
      <c r="R16" s="240">
        <f>VLOOKUP($B16,'Complexity of the crisis'!$C$6:$AN$170,22,FALSE)</f>
        <v>4.0999999999999996</v>
      </c>
      <c r="S16" s="240">
        <f>VLOOKUP($B16,'Complexity of the crisis'!$C$6:$AN$170,38,FALSE)</f>
        <v>4</v>
      </c>
      <c r="T16" s="133" t="str">
        <f>VLOOKUP(B16,Lists!$C$3:$E$163,3,FALSE)</f>
        <v>Africa</v>
      </c>
      <c r="U16" s="134">
        <f>VLOOKUP(B16,'INFORM Severity - hidden'!$C$5:$V$170,20,FALSE)</f>
        <v>44769</v>
      </c>
    </row>
    <row r="17" spans="1:21" x14ac:dyDescent="0.35">
      <c r="A17" s="130" t="str">
        <f t="array" ref="A17">IFERROR(INDEX(Lists!$B$2:$B$153,SMALL(IF(Lists!$I$2:$I$153="Individual",ROW(Lists!$B$2:$B$153)),ROW(13:13))-1,1),"")</f>
        <v>Venezuela displacement in Chile</v>
      </c>
      <c r="B17" s="131" t="str">
        <f>VLOOKUP(A17,Lists!$B$2:$G$153,2,FALSE)</f>
        <v>CHL002</v>
      </c>
      <c r="C17" s="131" t="str">
        <f>VLOOKUP(B17,'INFORM Severity - hidden'!$C$5:$D$160,2,FALSE)</f>
        <v>Chile</v>
      </c>
      <c r="D17" s="131" t="str">
        <f>VLOOKUP(A17,Lists!$B$2:$G$153,3,FALSE)</f>
        <v>CHL</v>
      </c>
      <c r="E17" s="132" t="str">
        <f>VLOOKUP(A17,Lists!$B$2:$G$153,5,FALSE)</f>
        <v>International displacement</v>
      </c>
      <c r="F17" s="238">
        <f t="shared" si="0"/>
        <v>2.6</v>
      </c>
      <c r="G17" s="129">
        <f t="shared" si="1"/>
        <v>3</v>
      </c>
      <c r="H17" s="129" t="str">
        <f t="shared" si="2"/>
        <v>Medium</v>
      </c>
      <c r="I17" s="239" t="str">
        <f>INDEX(Trends!$D$3:$D$404,MATCH(B17,Trends!$C$3:$C$404,0))</f>
        <v>Increasing</v>
      </c>
      <c r="J17" s="129" t="str">
        <f>VLOOKUP($B17,Reliability!$A$3:$I$170,9,FALSE)</f>
        <v>Very High</v>
      </c>
      <c r="K17" s="240">
        <f t="shared" si="3"/>
        <v>3.7</v>
      </c>
      <c r="L17" s="240">
        <f>VLOOKUP($B17,'Impact of the crisis'!$C$6:$N$170,12,FALSE)</f>
        <v>4.8</v>
      </c>
      <c r="M17" s="240">
        <f>VLOOKUP($B17,'Impact of the crisis'!$C$6:$AB$170,26,FALSE)</f>
        <v>2.9</v>
      </c>
      <c r="N17" s="240">
        <f>VLOOKUP($B17,'Conditions of people affected'!$C$6:$R$170,16,FALSE)</f>
        <v>2.4</v>
      </c>
      <c r="O17" s="240">
        <f>VLOOKUP($B17,'Conditions of people affected'!$C$6:$R$170,9,FALSE)</f>
        <v>2.8</v>
      </c>
      <c r="P17" s="240">
        <f>VLOOKUP($B17,'Conditions of people affected'!$C$6:$R$170,15,FALSE)</f>
        <v>2</v>
      </c>
      <c r="Q17" s="240">
        <f t="shared" si="4"/>
        <v>2</v>
      </c>
      <c r="R17" s="240">
        <f>VLOOKUP($B17,'Complexity of the crisis'!$C$6:$AN$170,22,FALSE)</f>
        <v>1.5</v>
      </c>
      <c r="S17" s="240">
        <f>VLOOKUP($B17,'Complexity of the crisis'!$C$6:$AN$170,38,FALSE)</f>
        <v>2.5</v>
      </c>
      <c r="T17" s="133" t="str">
        <f>VLOOKUP(B17,Lists!$C$3:$E$163,3,FALSE)</f>
        <v>Americas</v>
      </c>
      <c r="U17" s="134">
        <f>VLOOKUP(B17,'INFORM Severity - hidden'!$C$5:$V$170,20,FALSE)</f>
        <v>44773</v>
      </c>
    </row>
    <row r="18" spans="1:21" x14ac:dyDescent="0.35">
      <c r="A18" s="130" t="str">
        <f t="array" ref="A18">IFERROR(INDEX(Lists!$B$2:$B$153,SMALL(IF(Lists!$I$2:$I$153="Individual",ROW(Lists!$B$2:$B$153)),ROW(14:14))-1,1),"")</f>
        <v>Boko Haram in Cameroon</v>
      </c>
      <c r="B18" s="131" t="str">
        <f>VLOOKUP(A18,Lists!$B$2:$G$153,2,FALSE)</f>
        <v>CMR002</v>
      </c>
      <c r="C18" s="131" t="str">
        <f>VLOOKUP(B18,'INFORM Severity - hidden'!$C$5:$D$160,2,FALSE)</f>
        <v>Cameroon</v>
      </c>
      <c r="D18" s="131" t="str">
        <f>VLOOKUP(A18,Lists!$B$2:$G$153,3,FALSE)</f>
        <v>CMR</v>
      </c>
      <c r="E18" s="132" t="str">
        <f>VLOOKUP(A18,Lists!$B$2:$G$153,5,FALSE)</f>
        <v>Conflict</v>
      </c>
      <c r="F18" s="238">
        <f t="shared" si="0"/>
        <v>3.7</v>
      </c>
      <c r="G18" s="129">
        <f t="shared" si="1"/>
        <v>4</v>
      </c>
      <c r="H18" s="129" t="str">
        <f t="shared" si="2"/>
        <v>High</v>
      </c>
      <c r="I18" s="239" t="str">
        <f>INDEX(Trends!$D$3:$D$404,MATCH(B18,Trends!$C$3:$C$404,0))</f>
        <v>Increasing</v>
      </c>
      <c r="J18" s="129" t="str">
        <f>VLOOKUP($B18,Reliability!$A$3:$I$170,9,FALSE)</f>
        <v>High</v>
      </c>
      <c r="K18" s="240">
        <f t="shared" si="3"/>
        <v>2.9</v>
      </c>
      <c r="L18" s="240">
        <f>VLOOKUP($B18,'Impact of the crisis'!$C$6:$N$170,12,FALSE)</f>
        <v>1.4</v>
      </c>
      <c r="M18" s="240">
        <f>VLOOKUP($B18,'Impact of the crisis'!$C$6:$AB$170,26,FALSE)</f>
        <v>3.5</v>
      </c>
      <c r="N18" s="240">
        <f>VLOOKUP($B18,'Conditions of people affected'!$C$6:$R$170,16,FALSE)</f>
        <v>3.75</v>
      </c>
      <c r="O18" s="240">
        <f>VLOOKUP($B18,'Conditions of people affected'!$C$6:$R$170,9,FALSE)</f>
        <v>3.5</v>
      </c>
      <c r="P18" s="240">
        <f>VLOOKUP($B18,'Conditions of people affected'!$C$6:$R$170,15,FALSE)</f>
        <v>4</v>
      </c>
      <c r="Q18" s="240">
        <f t="shared" si="4"/>
        <v>4.0999999999999996</v>
      </c>
      <c r="R18" s="240">
        <f>VLOOKUP($B18,'Complexity of the crisis'!$C$6:$AN$170,22,FALSE)</f>
        <v>3.7</v>
      </c>
      <c r="S18" s="240">
        <f>VLOOKUP($B18,'Complexity of the crisis'!$C$6:$AN$170,38,FALSE)</f>
        <v>4.5</v>
      </c>
      <c r="T18" s="133" t="str">
        <f>VLOOKUP(B18,Lists!$C$3:$E$163,3,FALSE)</f>
        <v>Africa</v>
      </c>
      <c r="U18" s="134">
        <f>VLOOKUP(B18,'INFORM Severity - hidden'!$C$5:$V$170,20,FALSE)</f>
        <v>44764</v>
      </c>
    </row>
    <row r="19" spans="1:21" x14ac:dyDescent="0.35">
      <c r="A19" s="130" t="str">
        <f t="array" ref="A19">IFERROR(INDEX(Lists!$B$2:$B$153,SMALL(IF(Lists!$I$2:$I$153="Individual",ROW(Lists!$B$2:$B$153)),ROW(15:15))-1,1),"")</f>
        <v>Anglophone Crisis in Cameroon</v>
      </c>
      <c r="B19" s="131" t="str">
        <f>VLOOKUP(A19,Lists!$B$2:$G$153,2,FALSE)</f>
        <v>CMR003</v>
      </c>
      <c r="C19" s="131" t="str">
        <f>VLOOKUP(B19,'INFORM Severity - hidden'!$C$5:$D$160,2,FALSE)</f>
        <v>Cameroon</v>
      </c>
      <c r="D19" s="131" t="str">
        <f>VLOOKUP(A19,Lists!$B$2:$G$153,3,FALSE)</f>
        <v>CMR</v>
      </c>
      <c r="E19" s="132" t="str">
        <f>VLOOKUP(A19,Lists!$B$2:$G$153,5,FALSE)</f>
        <v>Conflict</v>
      </c>
      <c r="F19" s="238">
        <f t="shared" si="0"/>
        <v>3.4</v>
      </c>
      <c r="G19" s="129">
        <f t="shared" si="1"/>
        <v>4</v>
      </c>
      <c r="H19" s="129" t="str">
        <f t="shared" si="2"/>
        <v>High</v>
      </c>
      <c r="I19" s="239" t="str">
        <f>INDEX(Trends!$D$3:$D$404,MATCH(B19,Trends!$C$3:$C$404,0))</f>
        <v>Decreasing</v>
      </c>
      <c r="J19" s="129" t="str">
        <f>VLOOKUP($B19,Reliability!$A$3:$I$170,9,FALSE)</f>
        <v>High</v>
      </c>
      <c r="K19" s="240">
        <f t="shared" si="3"/>
        <v>3.2</v>
      </c>
      <c r="L19" s="240">
        <f>VLOOKUP($B19,'Impact of the crisis'!$C$6:$N$170,12,FALSE)</f>
        <v>2.6</v>
      </c>
      <c r="M19" s="240">
        <f>VLOOKUP($B19,'Impact of the crisis'!$C$6:$AB$170,26,FALSE)</f>
        <v>3.5</v>
      </c>
      <c r="N19" s="240">
        <f>VLOOKUP($B19,'Conditions of people affected'!$C$6:$R$170,16,FALSE)</f>
        <v>3.4</v>
      </c>
      <c r="O19" s="240">
        <f>VLOOKUP($B19,'Conditions of people affected'!$C$6:$R$170,9,FALSE)</f>
        <v>3.8</v>
      </c>
      <c r="P19" s="240">
        <f>VLOOKUP($B19,'Conditions of people affected'!$C$6:$R$170,15,FALSE)</f>
        <v>3</v>
      </c>
      <c r="Q19" s="240">
        <f t="shared" si="4"/>
        <v>3.6</v>
      </c>
      <c r="R19" s="240">
        <f>VLOOKUP($B19,'Complexity of the crisis'!$C$6:$AN$170,22,FALSE)</f>
        <v>3.7</v>
      </c>
      <c r="S19" s="240">
        <f>VLOOKUP($B19,'Complexity of the crisis'!$C$6:$AN$170,38,FALSE)</f>
        <v>3.5</v>
      </c>
      <c r="T19" s="133" t="str">
        <f>VLOOKUP(B19,Lists!$C$3:$E$163,3,FALSE)</f>
        <v>Africa</v>
      </c>
      <c r="U19" s="134">
        <f>VLOOKUP(B19,'INFORM Severity - hidden'!$C$5:$V$170,20,FALSE)</f>
        <v>44764</v>
      </c>
    </row>
    <row r="20" spans="1:21" x14ac:dyDescent="0.35">
      <c r="A20" s="130" t="str">
        <f t="array" ref="A20">IFERROR(INDEX(Lists!$B$2:$B$153,SMALL(IF(Lists!$I$2:$I$153="Individual",ROW(Lists!$B$2:$B$153)),ROW(16:16))-1,1),"")</f>
        <v>CAR refugees in Cameroon</v>
      </c>
      <c r="B20" s="131" t="str">
        <f>VLOOKUP(A20,Lists!$B$2:$G$153,2,FALSE)</f>
        <v>CMR004</v>
      </c>
      <c r="C20" s="131" t="str">
        <f>VLOOKUP(B20,'INFORM Severity - hidden'!$C$5:$D$160,2,FALSE)</f>
        <v>Cameroon</v>
      </c>
      <c r="D20" s="131" t="str">
        <f>VLOOKUP(A20,Lists!$B$2:$G$153,3,FALSE)</f>
        <v>CMR</v>
      </c>
      <c r="E20" s="132" t="str">
        <f>VLOOKUP(A20,Lists!$B$2:$G$153,5,FALSE)</f>
        <v>International displacement</v>
      </c>
      <c r="F20" s="238">
        <f t="shared" si="0"/>
        <v>2.9</v>
      </c>
      <c r="G20" s="129">
        <f t="shared" si="1"/>
        <v>3</v>
      </c>
      <c r="H20" s="129" t="str">
        <f t="shared" si="2"/>
        <v>Medium</v>
      </c>
      <c r="I20" s="239" t="str">
        <f>INDEX(Trends!$D$3:$D$404,MATCH(B20,Trends!$C$3:$C$404,0))</f>
        <v>Stable</v>
      </c>
      <c r="J20" s="129" t="str">
        <f>VLOOKUP($B20,Reliability!$A$3:$I$170,9,FALSE)</f>
        <v>High</v>
      </c>
      <c r="K20" s="240">
        <f t="shared" si="3"/>
        <v>2.4</v>
      </c>
      <c r="L20" s="240">
        <f>VLOOKUP($B20,'Impact of the crisis'!$C$6:$N$170,12,FALSE)</f>
        <v>2.4</v>
      </c>
      <c r="M20" s="240">
        <f>VLOOKUP($B20,'Impact of the crisis'!$C$6:$AB$170,26,FALSE)</f>
        <v>2.4</v>
      </c>
      <c r="N20" s="240">
        <f>VLOOKUP($B20,'Conditions of people affected'!$C$6:$R$170,16,FALSE)</f>
        <v>2.9</v>
      </c>
      <c r="O20" s="240">
        <f>VLOOKUP($B20,'Conditions of people affected'!$C$6:$R$170,9,FALSE)</f>
        <v>2.8</v>
      </c>
      <c r="P20" s="240">
        <f>VLOOKUP($B20,'Conditions of people affected'!$C$6:$R$170,15,FALSE)</f>
        <v>3</v>
      </c>
      <c r="Q20" s="240">
        <f t="shared" si="4"/>
        <v>3.2</v>
      </c>
      <c r="R20" s="240">
        <f>VLOOKUP($B20,'Complexity of the crisis'!$C$6:$AN$170,22,FALSE)</f>
        <v>3.7</v>
      </c>
      <c r="S20" s="240">
        <f>VLOOKUP($B20,'Complexity of the crisis'!$C$6:$AN$170,38,FALSE)</f>
        <v>2.5</v>
      </c>
      <c r="T20" s="133" t="str">
        <f>VLOOKUP(B20,Lists!$C$3:$E$163,3,FALSE)</f>
        <v>Africa</v>
      </c>
      <c r="U20" s="134">
        <f>VLOOKUP(B20,'INFORM Severity - hidden'!$C$5:$V$170,20,FALSE)</f>
        <v>44764</v>
      </c>
    </row>
    <row r="21" spans="1:21" x14ac:dyDescent="0.35">
      <c r="A21" s="130" t="str">
        <f t="array" ref="A21">IFERROR(INDEX(Lists!$B$2:$B$153,SMALL(IF(Lists!$I$2:$I$153="Individual",ROW(Lists!$B$2:$B$153)),ROW(17:17))-1,1),"")</f>
        <v>Complex crisis in DRC</v>
      </c>
      <c r="B21" s="131" t="str">
        <f>VLOOKUP(A21,Lists!$B$2:$G$153,2,FALSE)</f>
        <v>COD001</v>
      </c>
      <c r="C21" s="131" t="str">
        <f>VLOOKUP(B21,'INFORM Severity - hidden'!$C$5:$D$160,2,FALSE)</f>
        <v>DRC</v>
      </c>
      <c r="D21" s="131" t="str">
        <f>VLOOKUP(A21,Lists!$B$2:$G$153,3,FALSE)</f>
        <v>COD</v>
      </c>
      <c r="E21" s="132" t="str">
        <f>VLOOKUP(A21,Lists!$B$2:$G$153,5,FALSE)</f>
        <v>Complex crisis</v>
      </c>
      <c r="F21" s="238">
        <f t="shared" si="0"/>
        <v>4.2</v>
      </c>
      <c r="G21" s="129">
        <f t="shared" si="1"/>
        <v>5</v>
      </c>
      <c r="H21" s="129" t="str">
        <f t="shared" si="2"/>
        <v>Very High</v>
      </c>
      <c r="I21" s="239" t="str">
        <f>INDEX(Trends!$D$3:$D$404,MATCH(B21,Trends!$C$3:$C$404,0))</f>
        <v>Decreasing</v>
      </c>
      <c r="J21" s="129" t="str">
        <f>VLOOKUP($B21,Reliability!$A$3:$I$170,9,FALSE)</f>
        <v>Very High</v>
      </c>
      <c r="K21" s="240">
        <f t="shared" si="3"/>
        <v>4.5</v>
      </c>
      <c r="L21" s="240">
        <f>VLOOKUP($B21,'Impact of the crisis'!$C$6:$N$170,12,FALSE)</f>
        <v>5</v>
      </c>
      <c r="M21" s="240">
        <f>VLOOKUP($B21,'Impact of the crisis'!$C$6:$AB$170,26,FALSE)</f>
        <v>4.2</v>
      </c>
      <c r="N21" s="240">
        <f>VLOOKUP($B21,'Conditions of people affected'!$C$6:$R$170,16,FALSE)</f>
        <v>4</v>
      </c>
      <c r="O21" s="240">
        <f>VLOOKUP($B21,'Conditions of people affected'!$C$6:$R$170,9,FALSE)</f>
        <v>5</v>
      </c>
      <c r="P21" s="240">
        <f>VLOOKUP($B21,'Conditions of people affected'!$C$6:$R$170,15,FALSE)</f>
        <v>3</v>
      </c>
      <c r="Q21" s="240">
        <f t="shared" si="4"/>
        <v>4.4000000000000004</v>
      </c>
      <c r="R21" s="240">
        <f>VLOOKUP($B21,'Complexity of the crisis'!$C$6:$AN$170,22,FALSE)</f>
        <v>4.3</v>
      </c>
      <c r="S21" s="240">
        <f>VLOOKUP($B21,'Complexity of the crisis'!$C$6:$AN$170,38,FALSE)</f>
        <v>4.5</v>
      </c>
      <c r="T21" s="133" t="str">
        <f>VLOOKUP(B21,Lists!$C$3:$E$163,3,FALSE)</f>
        <v>Africa</v>
      </c>
      <c r="U21" s="134">
        <f>VLOOKUP(B21,'INFORM Severity - hidden'!$C$5:$V$170,20,FALSE)</f>
        <v>44763</v>
      </c>
    </row>
    <row r="22" spans="1:21" x14ac:dyDescent="0.35">
      <c r="A22" s="130" t="str">
        <f t="array" ref="A22">IFERROR(INDEX(Lists!$B$2:$B$153,SMALL(IF(Lists!$I$2:$I$153="Individual",ROW(Lists!$B$2:$B$153)),ROW(18:18))-1,1),"")</f>
        <v>Complex crisis in Congo</v>
      </c>
      <c r="B22" s="131" t="str">
        <f>VLOOKUP(A22,Lists!$B$2:$G$153,2,FALSE)</f>
        <v>COG001</v>
      </c>
      <c r="C22" s="131" t="str">
        <f>VLOOKUP(B22,'INFORM Severity - hidden'!$C$5:$D$160,2,FALSE)</f>
        <v>Congo</v>
      </c>
      <c r="D22" s="131" t="str">
        <f>VLOOKUP(A22,Lists!$B$2:$G$153,3,FALSE)</f>
        <v>COG</v>
      </c>
      <c r="E22" s="132" t="str">
        <f>VLOOKUP(A22,Lists!$B$2:$G$153,5,FALSE)</f>
        <v>Complex crisis</v>
      </c>
      <c r="F22" s="238">
        <f t="shared" si="0"/>
        <v>2.4</v>
      </c>
      <c r="G22" s="129">
        <f t="shared" si="1"/>
        <v>3</v>
      </c>
      <c r="H22" s="129" t="str">
        <f t="shared" si="2"/>
        <v>Medium</v>
      </c>
      <c r="I22" s="239" t="str">
        <f>INDEX(Trends!$D$3:$D$404,MATCH(B22,Trends!$C$3:$C$404,0))</f>
        <v>Decreasing</v>
      </c>
      <c r="J22" s="129" t="str">
        <f>VLOOKUP($B22,Reliability!$A$3:$I$170,9,FALSE)</f>
        <v>Medium</v>
      </c>
      <c r="K22" s="240">
        <f t="shared" si="3"/>
        <v>3.1</v>
      </c>
      <c r="L22" s="240">
        <f>VLOOKUP($B22,'Impact of the crisis'!$C$6:$N$170,12,FALSE)</f>
        <v>3</v>
      </c>
      <c r="M22" s="240">
        <f>VLOOKUP($B22,'Impact of the crisis'!$C$6:$AB$170,26,FALSE)</f>
        <v>3.1</v>
      </c>
      <c r="N22" s="240">
        <f>VLOOKUP($B22,'Conditions of people affected'!$C$6:$R$170,16,FALSE)</f>
        <v>2</v>
      </c>
      <c r="O22" s="240">
        <f>VLOOKUP($B22,'Conditions of people affected'!$C$6:$R$170,9,FALSE)</f>
        <v>1</v>
      </c>
      <c r="P22" s="240">
        <f>VLOOKUP($B22,'Conditions of people affected'!$C$6:$R$170,15,FALSE)</f>
        <v>3</v>
      </c>
      <c r="Q22" s="240">
        <f t="shared" si="4"/>
        <v>2.4</v>
      </c>
      <c r="R22" s="240">
        <f>VLOOKUP($B22,'Complexity of the crisis'!$C$6:$AN$170,22,FALSE)</f>
        <v>2.8</v>
      </c>
      <c r="S22" s="240">
        <f>VLOOKUP($B22,'Complexity of the crisis'!$C$6:$AN$170,38,FALSE)</f>
        <v>2</v>
      </c>
      <c r="T22" s="133" t="str">
        <f>VLOOKUP(B22,Lists!$C$3:$E$163,3,FALSE)</f>
        <v>Africa</v>
      </c>
      <c r="U22" s="134">
        <f>VLOOKUP(B22,'INFORM Severity - hidden'!$C$5:$V$170,20,FALSE)</f>
        <v>44741</v>
      </c>
    </row>
    <row r="23" spans="1:21" x14ac:dyDescent="0.35">
      <c r="A23" s="130" t="str">
        <f t="array" ref="A23">IFERROR(INDEX(Lists!$B$2:$B$153,SMALL(IF(Lists!$I$2:$I$153="Individual",ROW(Lists!$B$2:$B$153)),ROW(19:19))-1,1),"")</f>
        <v>Complex crisis in Colombia</v>
      </c>
      <c r="B23" s="131" t="str">
        <f>VLOOKUP(A23,Lists!$B$2:$G$153,2,FALSE)</f>
        <v>COL001</v>
      </c>
      <c r="C23" s="131" t="str">
        <f>VLOOKUP(B23,'INFORM Severity - hidden'!$C$5:$D$160,2,FALSE)</f>
        <v>Colombia</v>
      </c>
      <c r="D23" s="131" t="str">
        <f>VLOOKUP(A23,Lists!$B$2:$G$153,3,FALSE)</f>
        <v>COL</v>
      </c>
      <c r="E23" s="132" t="str">
        <f>VLOOKUP(A23,Lists!$B$2:$G$153,5,FALSE)</f>
        <v>Complex crisis</v>
      </c>
      <c r="F23" s="238">
        <f t="shared" si="0"/>
        <v>3.9</v>
      </c>
      <c r="G23" s="129">
        <f t="shared" si="1"/>
        <v>4</v>
      </c>
      <c r="H23" s="129" t="str">
        <f t="shared" si="2"/>
        <v>High</v>
      </c>
      <c r="I23" s="239" t="str">
        <f>INDEX(Trends!$D$3:$D$404,MATCH(B23,Trends!$C$3:$C$404,0))</f>
        <v>Decreasing</v>
      </c>
      <c r="J23" s="129" t="str">
        <f>VLOOKUP($B23,Reliability!$A$3:$I$170,9,FALSE)</f>
        <v>Very High</v>
      </c>
      <c r="K23" s="240">
        <f t="shared" si="3"/>
        <v>3.7</v>
      </c>
      <c r="L23" s="240">
        <f>VLOOKUP($B23,'Impact of the crisis'!$C$6:$N$170,12,FALSE)</f>
        <v>5</v>
      </c>
      <c r="M23" s="240">
        <f>VLOOKUP($B23,'Impact of the crisis'!$C$6:$AB$170,26,FALSE)</f>
        <v>2.6</v>
      </c>
      <c r="N23" s="240">
        <f>VLOOKUP($B23,'Conditions of people affected'!$C$6:$R$170,16,FALSE)</f>
        <v>4.4000000000000004</v>
      </c>
      <c r="O23" s="240">
        <f>VLOOKUP($B23,'Conditions of people affected'!$C$6:$R$170,9,FALSE)</f>
        <v>4.8</v>
      </c>
      <c r="P23" s="240">
        <f>VLOOKUP($B23,'Conditions of people affected'!$C$6:$R$170,15,FALSE)</f>
        <v>4</v>
      </c>
      <c r="Q23" s="240">
        <f t="shared" si="4"/>
        <v>3.2</v>
      </c>
      <c r="R23" s="240">
        <f>VLOOKUP($B23,'Complexity of the crisis'!$C$6:$AN$170,22,FALSE)</f>
        <v>2.9</v>
      </c>
      <c r="S23" s="240">
        <f>VLOOKUP($B23,'Complexity of the crisis'!$C$6:$AN$170,38,FALSE)</f>
        <v>3.5</v>
      </c>
      <c r="T23" s="133" t="str">
        <f>VLOOKUP(B23,Lists!$C$3:$E$163,3,FALSE)</f>
        <v>Americas</v>
      </c>
      <c r="U23" s="134">
        <f>VLOOKUP(B23,'INFORM Severity - hidden'!$C$5:$V$170,20,FALSE)</f>
        <v>44770</v>
      </c>
    </row>
    <row r="24" spans="1:21" x14ac:dyDescent="0.35">
      <c r="A24" s="130" t="str">
        <f t="array" ref="A24">IFERROR(INDEX(Lists!$B$2:$B$153,SMALL(IF(Lists!$I$2:$I$153="Individual",ROW(Lists!$B$2:$B$153)),ROW(20:20))-1,1),"")</f>
        <v>Venezuela displacement in Colombia</v>
      </c>
      <c r="B24" s="131" t="str">
        <f>VLOOKUP(A24,Lists!$B$2:$G$153,2,FALSE)</f>
        <v>COL002</v>
      </c>
      <c r="C24" s="131" t="str">
        <f>VLOOKUP(B24,'INFORM Severity - hidden'!$C$5:$D$160,2,FALSE)</f>
        <v>Colombia</v>
      </c>
      <c r="D24" s="131" t="str">
        <f>VLOOKUP(A24,Lists!$B$2:$G$153,3,FALSE)</f>
        <v>COL</v>
      </c>
      <c r="E24" s="132" t="str">
        <f>VLOOKUP(A24,Lists!$B$2:$G$153,5,FALSE)</f>
        <v>International displacement</v>
      </c>
      <c r="F24" s="238">
        <f t="shared" si="0"/>
        <v>3.5</v>
      </c>
      <c r="G24" s="129">
        <f t="shared" si="1"/>
        <v>4</v>
      </c>
      <c r="H24" s="129" t="str">
        <f t="shared" si="2"/>
        <v>High</v>
      </c>
      <c r="I24" s="239" t="str">
        <f>INDEX(Trends!$D$3:$D$404,MATCH(B24,Trends!$C$3:$C$404,0))</f>
        <v>Stable</v>
      </c>
      <c r="J24" s="129" t="str">
        <f>VLOOKUP($B24,Reliability!$A$3:$I$170,9,FALSE)</f>
        <v>Very High</v>
      </c>
      <c r="K24" s="240">
        <f t="shared" si="3"/>
        <v>3.3</v>
      </c>
      <c r="L24" s="240">
        <f>VLOOKUP($B24,'Impact of the crisis'!$C$6:$N$170,12,FALSE)</f>
        <v>2.7</v>
      </c>
      <c r="M24" s="240">
        <f>VLOOKUP($B24,'Impact of the crisis'!$C$6:$AB$170,26,FALSE)</f>
        <v>3.5</v>
      </c>
      <c r="N24" s="240">
        <f>VLOOKUP($B24,'Conditions of people affected'!$C$6:$R$170,16,FALSE)</f>
        <v>3.75</v>
      </c>
      <c r="O24" s="240">
        <f>VLOOKUP($B24,'Conditions of people affected'!$C$6:$R$170,9,FALSE)</f>
        <v>4.5</v>
      </c>
      <c r="P24" s="240">
        <f>VLOOKUP($B24,'Conditions of people affected'!$C$6:$R$170,15,FALSE)</f>
        <v>3</v>
      </c>
      <c r="Q24" s="240">
        <f t="shared" si="4"/>
        <v>3.2</v>
      </c>
      <c r="R24" s="240">
        <f>VLOOKUP($B24,'Complexity of the crisis'!$C$6:$AN$170,22,FALSE)</f>
        <v>2.9</v>
      </c>
      <c r="S24" s="240">
        <f>VLOOKUP($B24,'Complexity of the crisis'!$C$6:$AN$170,38,FALSE)</f>
        <v>3.5</v>
      </c>
      <c r="T24" s="133" t="str">
        <f>VLOOKUP(B24,Lists!$C$3:$E$163,3,FALSE)</f>
        <v>Americas</v>
      </c>
      <c r="U24" s="134">
        <f>VLOOKUP(B24,'INFORM Severity - hidden'!$C$5:$V$170,20,FALSE)</f>
        <v>44772</v>
      </c>
    </row>
    <row r="25" spans="1:21" x14ac:dyDescent="0.35">
      <c r="A25" s="130" t="str">
        <f t="array" ref="A25">IFERROR(INDEX(Lists!$B$2:$B$153,SMALL(IF(Lists!$I$2:$I$153="Individual",ROW(Lists!$B$2:$B$153)),ROW(21:21))-1,1),"")</f>
        <v>Nicaraguan refugees in Costa Rica</v>
      </c>
      <c r="B25" s="131" t="str">
        <f>VLOOKUP(A25,Lists!$B$2:$G$153,2,FALSE)</f>
        <v>CRI002</v>
      </c>
      <c r="C25" s="131" t="str">
        <f>VLOOKUP(B25,'INFORM Severity - hidden'!$C$5:$D$160,2,FALSE)</f>
        <v>Costa Rica</v>
      </c>
      <c r="D25" s="131" t="str">
        <f>VLOOKUP(A25,Lists!$B$2:$G$153,3,FALSE)</f>
        <v>CRI</v>
      </c>
      <c r="E25" s="132" t="str">
        <f>VLOOKUP(A25,Lists!$B$2:$G$153,5,FALSE)</f>
        <v>International displacement</v>
      </c>
      <c r="F25" s="238">
        <f t="shared" si="0"/>
        <v>2.1</v>
      </c>
      <c r="G25" s="129">
        <f t="shared" si="1"/>
        <v>3</v>
      </c>
      <c r="H25" s="129" t="str">
        <f t="shared" si="2"/>
        <v>Medium</v>
      </c>
      <c r="I25" s="239" t="str">
        <f>INDEX(Trends!$D$3:$D$404,MATCH(B25,Trends!$C$3:$C$404,0))</f>
        <v>Increasing</v>
      </c>
      <c r="J25" s="129" t="str">
        <f>VLOOKUP($B25,Reliability!$A$3:$I$170,9,FALSE)</f>
        <v>Medium</v>
      </c>
      <c r="K25" s="240">
        <f t="shared" si="3"/>
        <v>2.4</v>
      </c>
      <c r="L25" s="240">
        <f>VLOOKUP($B25,'Impact of the crisis'!$C$6:$N$170,12,FALSE)</f>
        <v>0.7</v>
      </c>
      <c r="M25" s="240">
        <f>VLOOKUP($B25,'Impact of the crisis'!$C$6:$AB$170,26,FALSE)</f>
        <v>3</v>
      </c>
      <c r="N25" s="240">
        <f>VLOOKUP($B25,'Conditions of people affected'!$C$6:$R$170,16,FALSE)</f>
        <v>2.5499999999999998</v>
      </c>
      <c r="O25" s="240">
        <f>VLOOKUP($B25,'Conditions of people affected'!$C$6:$R$170,9,FALSE)</f>
        <v>2.1</v>
      </c>
      <c r="P25" s="240">
        <f>VLOOKUP($B25,'Conditions of people affected'!$C$6:$R$170,15,FALSE)</f>
        <v>3</v>
      </c>
      <c r="Q25" s="240">
        <f t="shared" si="4"/>
        <v>1</v>
      </c>
      <c r="R25" s="240">
        <f>VLOOKUP($B25,'Complexity of the crisis'!$C$6:$AN$170,22,FALSE)</f>
        <v>0.9</v>
      </c>
      <c r="S25" s="240">
        <f>VLOOKUP($B25,'Complexity of the crisis'!$C$6:$AN$170,38,FALSE)</f>
        <v>1</v>
      </c>
      <c r="T25" s="133" t="str">
        <f>VLOOKUP(B25,Lists!$C$3:$E$163,3,FALSE)</f>
        <v>Americas</v>
      </c>
      <c r="U25" s="134">
        <f>VLOOKUP(B25,'INFORM Severity - hidden'!$C$5:$V$170,20,FALSE)</f>
        <v>44767</v>
      </c>
    </row>
    <row r="26" spans="1:21" x14ac:dyDescent="0.35">
      <c r="A26" s="130" t="str">
        <f t="array" ref="A26">IFERROR(INDEX(Lists!$B$2:$B$153,SMALL(IF(Lists!$I$2:$I$153="Individual",ROW(Lists!$B$2:$B$153)),ROW(22:22))-1,1),"")</f>
        <v>Mixed migration in Djibouti</v>
      </c>
      <c r="B26" s="131" t="str">
        <f>VLOOKUP(A26,Lists!$B$2:$G$153,2,FALSE)</f>
        <v>DJI002</v>
      </c>
      <c r="C26" s="131" t="str">
        <f>VLOOKUP(B26,'INFORM Severity - hidden'!$C$5:$D$160,2,FALSE)</f>
        <v>Djibouti</v>
      </c>
      <c r="D26" s="131" t="str">
        <f>VLOOKUP(A26,Lists!$B$2:$G$153,3,FALSE)</f>
        <v>DJI</v>
      </c>
      <c r="E26" s="132" t="str">
        <f>VLOOKUP(A26,Lists!$B$2:$G$153,5,FALSE)</f>
        <v>International displacement</v>
      </c>
      <c r="F26" s="238">
        <f t="shared" si="0"/>
        <v>1.8</v>
      </c>
      <c r="G26" s="129">
        <f t="shared" si="1"/>
        <v>2</v>
      </c>
      <c r="H26" s="129" t="str">
        <f t="shared" si="2"/>
        <v>Low</v>
      </c>
      <c r="I26" s="239" t="str">
        <f>INDEX(Trends!$D$3:$D$404,MATCH(B26,Trends!$C$3:$C$404,0))</f>
        <v>Decreasing</v>
      </c>
      <c r="J26" s="129" t="str">
        <f>VLOOKUP($B26,Reliability!$A$3:$I$170,9,FALSE)</f>
        <v>Very High</v>
      </c>
      <c r="K26" s="240">
        <f t="shared" si="3"/>
        <v>1.8</v>
      </c>
      <c r="L26" s="240">
        <f>VLOOKUP($B26,'Impact of the crisis'!$C$6:$N$170,12,FALSE)</f>
        <v>1.5</v>
      </c>
      <c r="M26" s="240">
        <f>VLOOKUP($B26,'Impact of the crisis'!$C$6:$AB$170,26,FALSE)</f>
        <v>1.9</v>
      </c>
      <c r="N26" s="240">
        <f>VLOOKUP($B26,'Conditions of people affected'!$C$6:$R$170,16,FALSE)</f>
        <v>1.95</v>
      </c>
      <c r="O26" s="240">
        <f>VLOOKUP($B26,'Conditions of people affected'!$C$6:$R$170,9,FALSE)</f>
        <v>0.9</v>
      </c>
      <c r="P26" s="240">
        <f>VLOOKUP($B26,'Conditions of people affected'!$C$6:$R$170,15,FALSE)</f>
        <v>3</v>
      </c>
      <c r="Q26" s="240">
        <f t="shared" si="4"/>
        <v>1.6</v>
      </c>
      <c r="R26" s="240">
        <f>VLOOKUP($B26,'Complexity of the crisis'!$C$6:$AN$170,22,FALSE)</f>
        <v>2.5</v>
      </c>
      <c r="S26" s="240">
        <f>VLOOKUP($B26,'Complexity of the crisis'!$C$6:$AN$170,38,FALSE)</f>
        <v>0.5</v>
      </c>
      <c r="T26" s="133" t="str">
        <f>VLOOKUP(B26,Lists!$C$3:$E$163,3,FALSE)</f>
        <v>Africa</v>
      </c>
      <c r="U26" s="134">
        <f>VLOOKUP(B26,'INFORM Severity - hidden'!$C$5:$V$170,20,FALSE)</f>
        <v>44768</v>
      </c>
    </row>
    <row r="27" spans="1:21" x14ac:dyDescent="0.35">
      <c r="A27" s="130" t="str">
        <f t="array" ref="A27">IFERROR(INDEX(Lists!$B$2:$B$153,SMALL(IF(Lists!$I$2:$I$153="Individual",ROW(Lists!$B$2:$B$153)),ROW(23:23))-1,1),"")</f>
        <v>Drought in Djibouti</v>
      </c>
      <c r="B27" s="131" t="str">
        <f>VLOOKUP(A27,Lists!$B$2:$G$153,2,FALSE)</f>
        <v>DJI003</v>
      </c>
      <c r="C27" s="131" t="str">
        <f>VLOOKUP(B27,'INFORM Severity - hidden'!$C$5:$D$160,2,FALSE)</f>
        <v>Djibouti</v>
      </c>
      <c r="D27" s="131" t="str">
        <f>VLOOKUP(A27,Lists!$B$2:$G$153,3,FALSE)</f>
        <v>DJI</v>
      </c>
      <c r="E27" s="132" t="str">
        <f>VLOOKUP(A27,Lists!$B$2:$G$153,5,FALSE)</f>
        <v>Drought</v>
      </c>
      <c r="F27" s="238">
        <f t="shared" si="0"/>
        <v>2.6</v>
      </c>
      <c r="G27" s="129">
        <f t="shared" si="1"/>
        <v>3</v>
      </c>
      <c r="H27" s="129" t="str">
        <f t="shared" si="2"/>
        <v>Medium</v>
      </c>
      <c r="I27" s="239" t="str">
        <f>INDEX(Trends!$D$3:$D$404,MATCH(B27,Trends!$C$3:$C$404,0))</f>
        <v>Decreasing</v>
      </c>
      <c r="J27" s="129" t="str">
        <f>VLOOKUP($B27,Reliability!$A$3:$I$170,9,FALSE)</f>
        <v>Very High</v>
      </c>
      <c r="K27" s="240">
        <f t="shared" si="3"/>
        <v>2.7</v>
      </c>
      <c r="L27" s="240">
        <f>VLOOKUP($B27,'Impact of the crisis'!$C$6:$N$170,12,FALSE)</f>
        <v>3.2</v>
      </c>
      <c r="M27" s="240">
        <f>VLOOKUP($B27,'Impact of the crisis'!$C$6:$AB$170,26,FALSE)</f>
        <v>2.35</v>
      </c>
      <c r="N27" s="240">
        <f>VLOOKUP($B27,'Conditions of people affected'!$C$6:$R$170,16,FALSE)</f>
        <v>2.5499999999999998</v>
      </c>
      <c r="O27" s="240">
        <f>VLOOKUP($B27,'Conditions of people affected'!$C$6:$R$170,9,FALSE)</f>
        <v>2.1</v>
      </c>
      <c r="P27" s="240">
        <f>VLOOKUP($B27,'Conditions of people affected'!$C$6:$R$170,15,FALSE)</f>
        <v>3</v>
      </c>
      <c r="Q27" s="240">
        <f t="shared" si="4"/>
        <v>2.5</v>
      </c>
      <c r="R27" s="240">
        <f>VLOOKUP($B27,'Complexity of the crisis'!$C$6:$AN$170,22,FALSE)</f>
        <v>2.5</v>
      </c>
      <c r="S27" s="240">
        <f>VLOOKUP($B27,'Complexity of the crisis'!$C$6:$AN$170,38,FALSE)</f>
        <v>2.5</v>
      </c>
      <c r="T27" s="133" t="str">
        <f>VLOOKUP(B27,Lists!$C$3:$E$163,3,FALSE)</f>
        <v>Africa</v>
      </c>
      <c r="U27" s="134">
        <f>VLOOKUP(B27,'INFORM Severity - hidden'!$C$5:$V$170,20,FALSE)</f>
        <v>44768</v>
      </c>
    </row>
    <row r="28" spans="1:21" x14ac:dyDescent="0.35">
      <c r="A28" s="130" t="str">
        <f t="array" ref="A28">IFERROR(INDEX(Lists!$B$2:$B$153,SMALL(IF(Lists!$I$2:$I$153="Individual",ROW(Lists!$B$2:$B$153)),ROW(24:24))-1,1),"")</f>
        <v>Venezuela displacement in Dominican Republic</v>
      </c>
      <c r="B28" s="131" t="str">
        <f>VLOOKUP(A28,Lists!$B$2:$G$153,2,FALSE)</f>
        <v>DOM002</v>
      </c>
      <c r="C28" s="131" t="str">
        <f>VLOOKUP(B28,'INFORM Severity - hidden'!$C$5:$D$160,2,FALSE)</f>
        <v>Dominican Republic</v>
      </c>
      <c r="D28" s="131" t="str">
        <f>VLOOKUP(A28,Lists!$B$2:$G$153,3,FALSE)</f>
        <v>DOM</v>
      </c>
      <c r="E28" s="132" t="str">
        <f>VLOOKUP(A28,Lists!$B$2:$G$153,5,FALSE)</f>
        <v>International displacement</v>
      </c>
      <c r="F28" s="238">
        <f t="shared" si="0"/>
        <v>2.1</v>
      </c>
      <c r="G28" s="129">
        <f t="shared" si="1"/>
        <v>3</v>
      </c>
      <c r="H28" s="129" t="str">
        <f t="shared" si="2"/>
        <v>Medium</v>
      </c>
      <c r="I28" s="239" t="str">
        <f>INDEX(Trends!$D$3:$D$404,MATCH(B28,Trends!$C$3:$C$404,0))</f>
        <v>Increasing</v>
      </c>
      <c r="J28" s="129" t="str">
        <f>VLOOKUP($B28,Reliability!$A$3:$I$170,9,FALSE)</f>
        <v>High</v>
      </c>
      <c r="K28" s="240">
        <f t="shared" si="3"/>
        <v>3.6</v>
      </c>
      <c r="L28" s="240">
        <f>VLOOKUP($B28,'Impact of the crisis'!$C$6:$N$170,12,FALSE)</f>
        <v>4</v>
      </c>
      <c r="M28" s="240">
        <f>VLOOKUP($B28,'Impact of the crisis'!$C$6:$AB$170,26,FALSE)</f>
        <v>3.3</v>
      </c>
      <c r="N28" s="240">
        <f>VLOOKUP($B28,'Conditions of people affected'!$C$6:$R$170,16,FALSE)</f>
        <v>1.85</v>
      </c>
      <c r="O28" s="240">
        <f>VLOOKUP($B28,'Conditions of people affected'!$C$6:$R$170,9,FALSE)</f>
        <v>1.7</v>
      </c>
      <c r="P28" s="240">
        <f>VLOOKUP($B28,'Conditions of people affected'!$C$6:$R$170,15,FALSE)</f>
        <v>2</v>
      </c>
      <c r="Q28" s="240">
        <f t="shared" si="4"/>
        <v>1.2</v>
      </c>
      <c r="R28" s="240">
        <f>VLOOKUP($B28,'Complexity of the crisis'!$C$6:$AN$170,22,FALSE)</f>
        <v>1.4</v>
      </c>
      <c r="S28" s="240">
        <f>VLOOKUP($B28,'Complexity of the crisis'!$C$6:$AN$170,38,FALSE)</f>
        <v>1</v>
      </c>
      <c r="T28" s="133" t="str">
        <f>VLOOKUP(B28,Lists!$C$3:$E$163,3,FALSE)</f>
        <v>Americas</v>
      </c>
      <c r="U28" s="134">
        <f>VLOOKUP(B28,'INFORM Severity - hidden'!$C$5:$V$170,20,FALSE)</f>
        <v>44768</v>
      </c>
    </row>
    <row r="29" spans="1:21" x14ac:dyDescent="0.35">
      <c r="A29" s="130" t="str">
        <f t="array" ref="A29">IFERROR(INDEX(Lists!$B$2:$B$153,SMALL(IF(Lists!$I$2:$I$153="Individual",ROW(Lists!$B$2:$B$153)),ROW(25:25))-1,1),"")</f>
        <v>Mixed migration flows in Algeria</v>
      </c>
      <c r="B29" s="131" t="str">
        <f>VLOOKUP(A29,Lists!$B$2:$G$153,2,FALSE)</f>
        <v>DZA002</v>
      </c>
      <c r="C29" s="131" t="str">
        <f>VLOOKUP(B29,'INFORM Severity - hidden'!$C$5:$D$160,2,FALSE)</f>
        <v>Algeria</v>
      </c>
      <c r="D29" s="131" t="str">
        <f>VLOOKUP(A29,Lists!$B$2:$G$153,3,FALSE)</f>
        <v>DZA</v>
      </c>
      <c r="E29" s="132" t="str">
        <f>VLOOKUP(A29,Lists!$B$2:$G$153,5,FALSE)</f>
        <v>International displacement</v>
      </c>
      <c r="F29" s="238">
        <f t="shared" si="0"/>
        <v>2.6</v>
      </c>
      <c r="G29" s="129">
        <f t="shared" si="1"/>
        <v>3</v>
      </c>
      <c r="H29" s="129" t="str">
        <f t="shared" si="2"/>
        <v>Medium</v>
      </c>
      <c r="I29" s="239" t="str">
        <f>INDEX(Trends!$D$3:$D$404,MATCH(B29,Trends!$C$3:$C$404,0))</f>
        <v>-</v>
      </c>
      <c r="J29" s="129" t="str">
        <f>VLOOKUP($B29,Reliability!$A$3:$I$170,9,FALSE)</f>
        <v>Very High</v>
      </c>
      <c r="K29" s="240">
        <f t="shared" si="3"/>
        <v>3.8</v>
      </c>
      <c r="L29" s="240">
        <f>VLOOKUP($B29,'Impact of the crisis'!$C$6:$N$170,12,FALSE)</f>
        <v>5</v>
      </c>
      <c r="M29" s="240">
        <f>VLOOKUP($B29,'Impact of the crisis'!$C$6:$AB$170,26,FALSE)</f>
        <v>2.8</v>
      </c>
      <c r="N29" s="240">
        <f>VLOOKUP($B29,'Conditions of people affected'!$C$6:$R$170,16,FALSE)</f>
        <v>1.7</v>
      </c>
      <c r="O29" s="240">
        <f>VLOOKUP($B29,'Conditions of people affected'!$C$6:$R$170,9,FALSE)</f>
        <v>2.4</v>
      </c>
      <c r="P29" s="240">
        <f>VLOOKUP($B29,'Conditions of people affected'!$C$6:$R$170,15,FALSE)</f>
        <v>1</v>
      </c>
      <c r="Q29" s="240">
        <f t="shared" si="4"/>
        <v>2.7</v>
      </c>
      <c r="R29" s="240">
        <f>VLOOKUP($B29,'Complexity of the crisis'!$C$6:$AN$170,22,FALSE)</f>
        <v>2.8</v>
      </c>
      <c r="S29" s="240">
        <f>VLOOKUP($B29,'Complexity of the crisis'!$C$6:$AN$170,38,FALSE)</f>
        <v>2.5</v>
      </c>
      <c r="T29" s="133" t="str">
        <f>VLOOKUP(B29,Lists!$C$3:$E$163,3,FALSE)</f>
        <v>Africa</v>
      </c>
      <c r="U29" s="134">
        <f>VLOOKUP(B29,'INFORM Severity - hidden'!$C$5:$V$170,20,FALSE)</f>
        <v>44773</v>
      </c>
    </row>
    <row r="30" spans="1:21" x14ac:dyDescent="0.35">
      <c r="A30" s="130" t="str">
        <f t="array" ref="A30">IFERROR(INDEX(Lists!$B$2:$B$153,SMALL(IF(Lists!$I$2:$I$153="Individual",ROW(Lists!$B$2:$B$153)),ROW(26:26))-1,1),"")</f>
        <v>Sahrawi refugees in Algeria</v>
      </c>
      <c r="B30" s="131" t="str">
        <f>VLOOKUP(A30,Lists!$B$2:$G$153,2,FALSE)</f>
        <v>DZA003</v>
      </c>
      <c r="C30" s="131" t="str">
        <f>VLOOKUP(B30,'INFORM Severity - hidden'!$C$5:$D$160,2,FALSE)</f>
        <v>Algeria</v>
      </c>
      <c r="D30" s="131" t="str">
        <f>VLOOKUP(A30,Lists!$B$2:$G$153,3,FALSE)</f>
        <v>DZA</v>
      </c>
      <c r="E30" s="132" t="str">
        <f>VLOOKUP(A30,Lists!$B$2:$G$153,5,FALSE)</f>
        <v>International displacement</v>
      </c>
      <c r="F30" s="238">
        <f t="shared" si="0"/>
        <v>2.2999999999999998</v>
      </c>
      <c r="G30" s="129">
        <f t="shared" si="1"/>
        <v>3</v>
      </c>
      <c r="H30" s="129" t="str">
        <f t="shared" si="2"/>
        <v>Medium</v>
      </c>
      <c r="I30" s="239" t="str">
        <f>INDEX(Trends!$D$3:$D$404,MATCH(B30,Trends!$C$3:$C$404,0))</f>
        <v>Stable</v>
      </c>
      <c r="J30" s="129" t="str">
        <f>VLOOKUP($B30,Reliability!$A$3:$I$170,9,FALSE)</f>
        <v>High</v>
      </c>
      <c r="K30" s="240">
        <f t="shared" si="3"/>
        <v>2.2000000000000002</v>
      </c>
      <c r="L30" s="240">
        <f>VLOOKUP($B30,'Impact of the crisis'!$C$6:$N$170,12,FALSE)</f>
        <v>1.1000000000000001</v>
      </c>
      <c r="M30" s="240">
        <f>VLOOKUP($B30,'Impact of the crisis'!$C$6:$AB$170,26,FALSE)</f>
        <v>2.6</v>
      </c>
      <c r="N30" s="240">
        <f>VLOOKUP($B30,'Conditions of people affected'!$C$6:$R$170,16,FALSE)</f>
        <v>2.2999999999999998</v>
      </c>
      <c r="O30" s="240">
        <f>VLOOKUP($B30,'Conditions of people affected'!$C$6:$R$170,9,FALSE)</f>
        <v>1.6</v>
      </c>
      <c r="P30" s="240">
        <f>VLOOKUP($B30,'Conditions of people affected'!$C$6:$R$170,15,FALSE)</f>
        <v>3</v>
      </c>
      <c r="Q30" s="240">
        <f t="shared" si="4"/>
        <v>2.4</v>
      </c>
      <c r="R30" s="240">
        <f>VLOOKUP($B30,'Complexity of the crisis'!$C$6:$AN$170,22,FALSE)</f>
        <v>2.8</v>
      </c>
      <c r="S30" s="240">
        <f>VLOOKUP($B30,'Complexity of the crisis'!$C$6:$AN$170,38,FALSE)</f>
        <v>2</v>
      </c>
      <c r="T30" s="133" t="str">
        <f>VLOOKUP(B30,Lists!$C$3:$E$163,3,FALSE)</f>
        <v>Africa</v>
      </c>
      <c r="U30" s="134">
        <f>VLOOKUP(B30,'INFORM Severity - hidden'!$C$5:$V$170,20,FALSE)</f>
        <v>44773</v>
      </c>
    </row>
    <row r="31" spans="1:21" x14ac:dyDescent="0.35">
      <c r="A31" s="130" t="str">
        <f t="array" ref="A31">IFERROR(INDEX(Lists!$B$2:$B$153,SMALL(IF(Lists!$I$2:$I$153="Individual",ROW(Lists!$B$2:$B$153)),ROW(27:27))-1,1),"")</f>
        <v>Venezuela displacement in Ecuador</v>
      </c>
      <c r="B31" s="131" t="str">
        <f>VLOOKUP(A31,Lists!$B$2:$G$153,2,FALSE)</f>
        <v>ECU002</v>
      </c>
      <c r="C31" s="131" t="str">
        <f>VLOOKUP(B31,'INFORM Severity - hidden'!$C$5:$D$160,2,FALSE)</f>
        <v>Ecuador</v>
      </c>
      <c r="D31" s="131" t="str">
        <f>VLOOKUP(A31,Lists!$B$2:$G$153,3,FALSE)</f>
        <v>ECU</v>
      </c>
      <c r="E31" s="132" t="str">
        <f>VLOOKUP(A31,Lists!$B$2:$G$153,5,FALSE)</f>
        <v>International displacement</v>
      </c>
      <c r="F31" s="238">
        <f t="shared" si="0"/>
        <v>2.7</v>
      </c>
      <c r="G31" s="129">
        <f t="shared" si="1"/>
        <v>3</v>
      </c>
      <c r="H31" s="129" t="str">
        <f t="shared" si="2"/>
        <v>Medium</v>
      </c>
      <c r="I31" s="239" t="str">
        <f>INDEX(Trends!$D$3:$D$404,MATCH(B31,Trends!$C$3:$C$404,0))</f>
        <v>Increasing</v>
      </c>
      <c r="J31" s="129" t="str">
        <f>VLOOKUP($B31,Reliability!$A$3:$I$170,9,FALSE)</f>
        <v>Very High</v>
      </c>
      <c r="K31" s="240">
        <f t="shared" si="3"/>
        <v>3.6</v>
      </c>
      <c r="L31" s="240">
        <f>VLOOKUP($B31,'Impact of the crisis'!$C$6:$N$170,12,FALSE)</f>
        <v>4.5999999999999996</v>
      </c>
      <c r="M31" s="240">
        <f>VLOOKUP($B31,'Impact of the crisis'!$C$6:$AB$170,26,FALSE)</f>
        <v>2.8</v>
      </c>
      <c r="N31" s="240">
        <f>VLOOKUP($B31,'Conditions of people affected'!$C$6:$R$170,16,FALSE)</f>
        <v>2.6</v>
      </c>
      <c r="O31" s="240">
        <f>VLOOKUP($B31,'Conditions of people affected'!$C$6:$R$170,9,FALSE)</f>
        <v>3.2</v>
      </c>
      <c r="P31" s="240">
        <f>VLOOKUP($B31,'Conditions of people affected'!$C$6:$R$170,15,FALSE)</f>
        <v>2</v>
      </c>
      <c r="Q31" s="240">
        <f t="shared" si="4"/>
        <v>2.1</v>
      </c>
      <c r="R31" s="240">
        <f>VLOOKUP($B31,'Complexity of the crisis'!$C$6:$AN$170,22,FALSE)</f>
        <v>2.2000000000000002</v>
      </c>
      <c r="S31" s="240">
        <f>VLOOKUP($B31,'Complexity of the crisis'!$C$6:$AN$170,38,FALSE)</f>
        <v>2</v>
      </c>
      <c r="T31" s="133" t="str">
        <f>VLOOKUP(B31,Lists!$C$3:$E$163,3,FALSE)</f>
        <v>Americas</v>
      </c>
      <c r="U31" s="134">
        <f>VLOOKUP(B31,'INFORM Severity - hidden'!$C$5:$V$170,20,FALSE)</f>
        <v>44773</v>
      </c>
    </row>
    <row r="32" spans="1:21" x14ac:dyDescent="0.35">
      <c r="A32" s="130" t="str">
        <f t="array" ref="A32">IFERROR(INDEX(Lists!$B$2:$B$153,SMALL(IF(Lists!$I$2:$I$153="Individual",ROW(Lists!$B$2:$B$153)),ROW(28:28))-1,1),"")</f>
        <v>Syrian Refugee Crisis in Egypt</v>
      </c>
      <c r="B32" s="131" t="str">
        <f>VLOOKUP(A32,Lists!$B$2:$G$153,2,FALSE)</f>
        <v>EGY002</v>
      </c>
      <c r="C32" s="131" t="str">
        <f>VLOOKUP(B32,'INFORM Severity - hidden'!$C$5:$D$160,2,FALSE)</f>
        <v>Egypt</v>
      </c>
      <c r="D32" s="131" t="str">
        <f>VLOOKUP(A32,Lists!$B$2:$G$153,3,FALSE)</f>
        <v>EGY</v>
      </c>
      <c r="E32" s="132" t="str">
        <f>VLOOKUP(A32,Lists!$B$2:$G$153,5,FALSE)</f>
        <v>International displacement</v>
      </c>
      <c r="F32" s="238">
        <f t="shared" si="0"/>
        <v>1.7</v>
      </c>
      <c r="G32" s="129">
        <f t="shared" si="1"/>
        <v>2</v>
      </c>
      <c r="H32" s="129" t="str">
        <f t="shared" si="2"/>
        <v>Low</v>
      </c>
      <c r="I32" s="239" t="str">
        <f>INDEX(Trends!$D$3:$D$404,MATCH(B32,Trends!$C$3:$C$404,0))</f>
        <v>Increasing</v>
      </c>
      <c r="J32" s="129" t="str">
        <f>VLOOKUP($B32,Reliability!$A$3:$I$170,9,FALSE)</f>
        <v>Very High</v>
      </c>
      <c r="K32" s="240">
        <f t="shared" si="3"/>
        <v>1.8</v>
      </c>
      <c r="L32" s="240">
        <f>VLOOKUP($B32,'Impact of the crisis'!$C$6:$N$170,12,FALSE)</f>
        <v>2</v>
      </c>
      <c r="M32" s="240">
        <f>VLOOKUP($B32,'Impact of the crisis'!$C$6:$AB$170,26,FALSE)</f>
        <v>1.7</v>
      </c>
      <c r="N32" s="240">
        <f>VLOOKUP($B32,'Conditions of people affected'!$C$6:$R$170,16,FALSE)</f>
        <v>1.45</v>
      </c>
      <c r="O32" s="240">
        <f>VLOOKUP($B32,'Conditions of people affected'!$C$6:$R$170,9,FALSE)</f>
        <v>1.9</v>
      </c>
      <c r="P32" s="240">
        <f>VLOOKUP($B32,'Conditions of people affected'!$C$6:$R$170,15,FALSE)</f>
        <v>1</v>
      </c>
      <c r="Q32" s="240">
        <f t="shared" si="4"/>
        <v>1.9</v>
      </c>
      <c r="R32" s="240">
        <f>VLOOKUP($B32,'Complexity of the crisis'!$C$6:$AN$170,22,FALSE)</f>
        <v>2.2999999999999998</v>
      </c>
      <c r="S32" s="240">
        <f>VLOOKUP($B32,'Complexity of the crisis'!$C$6:$AN$170,38,FALSE)</f>
        <v>1.5</v>
      </c>
      <c r="T32" s="133" t="str">
        <f>VLOOKUP(B32,Lists!$C$3:$E$163,3,FALSE)</f>
        <v>Africa</v>
      </c>
      <c r="U32" s="134">
        <f>VLOOKUP(B32,'INFORM Severity - hidden'!$C$5:$V$170,20,FALSE)</f>
        <v>44773</v>
      </c>
    </row>
    <row r="33" spans="1:21" x14ac:dyDescent="0.35">
      <c r="A33" s="130" t="str">
        <f t="array" ref="A33">IFERROR(INDEX(Lists!$B$2:$B$153,SMALL(IF(Lists!$I$2:$I$153="Individual",ROW(Lists!$B$2:$B$153)),ROW(29:29))-1,1),"")</f>
        <v>Complex crisis in Eritrea</v>
      </c>
      <c r="B33" s="131" t="str">
        <f>VLOOKUP(A33,Lists!$B$2:$G$153,2,FALSE)</f>
        <v>ERI001</v>
      </c>
      <c r="C33" s="131" t="str">
        <f>VLOOKUP(B33,'INFORM Severity - hidden'!$C$5:$D$160,2,FALSE)</f>
        <v>Eritrea</v>
      </c>
      <c r="D33" s="131" t="str">
        <f>VLOOKUP(A33,Lists!$B$2:$G$153,3,FALSE)</f>
        <v>ERI</v>
      </c>
      <c r="E33" s="132" t="str">
        <f>VLOOKUP(A33,Lists!$B$2:$G$153,5,FALSE)</f>
        <v>Complex crisis</v>
      </c>
      <c r="F33" s="238">
        <f t="shared" si="0"/>
        <v>3.7</v>
      </c>
      <c r="G33" s="129">
        <f t="shared" si="1"/>
        <v>4</v>
      </c>
      <c r="H33" s="129" t="str">
        <f t="shared" si="2"/>
        <v>High</v>
      </c>
      <c r="I33" s="239" t="str">
        <f>INDEX(Trends!$D$3:$D$404,MATCH(B33,Trends!$C$3:$C$404,0))</f>
        <v>Stable</v>
      </c>
      <c r="J33" s="129" t="str">
        <f>VLOOKUP($B33,Reliability!$A$3:$I$170,9,FALSE)</f>
        <v>High</v>
      </c>
      <c r="K33" s="240">
        <f t="shared" si="3"/>
        <v>3.6</v>
      </c>
      <c r="L33" s="240">
        <f>VLOOKUP($B33,'Impact of the crisis'!$C$6:$N$170,12,FALSE)</f>
        <v>4</v>
      </c>
      <c r="M33" s="240">
        <f>VLOOKUP($B33,'Impact of the crisis'!$C$6:$AB$170,26,FALSE)</f>
        <v>3.3</v>
      </c>
      <c r="N33" s="240">
        <f>VLOOKUP($B33,'Conditions of people affected'!$C$6:$R$170,16,FALSE)</f>
        <v>3.25</v>
      </c>
      <c r="O33" s="240">
        <f>VLOOKUP($B33,'Conditions of people affected'!$C$6:$R$170,9,FALSE)</f>
        <v>3.5</v>
      </c>
      <c r="P33" s="240">
        <f>VLOOKUP($B33,'Conditions of people affected'!$C$6:$R$170,15,FALSE)</f>
        <v>3</v>
      </c>
      <c r="Q33" s="240">
        <f t="shared" si="4"/>
        <v>4.3</v>
      </c>
      <c r="R33" s="240">
        <f>VLOOKUP($B33,'Complexity of the crisis'!$C$6:$AN$170,22,FALSE)</f>
        <v>3.3</v>
      </c>
      <c r="S33" s="240">
        <f>VLOOKUP($B33,'Complexity of the crisis'!$C$6:$AN$170,38,FALSE)</f>
        <v>5</v>
      </c>
      <c r="T33" s="133" t="str">
        <f>VLOOKUP(B33,Lists!$C$3:$E$163,3,FALSE)</f>
        <v>Africa</v>
      </c>
      <c r="U33" s="134">
        <f>VLOOKUP(B33,'INFORM Severity - hidden'!$C$5:$V$170,20,FALSE)</f>
        <v>44699</v>
      </c>
    </row>
    <row r="34" spans="1:21" x14ac:dyDescent="0.35">
      <c r="A34" s="130" t="str">
        <f t="array" ref="A34">IFERROR(INDEX(Lists!$B$2:$B$153,SMALL(IF(Lists!$I$2:$I$153="Individual",ROW(Lists!$B$2:$B$153)),ROW(30:30))-1,1),"")</f>
        <v>Mixed migration flows in spain</v>
      </c>
      <c r="B34" s="131" t="str">
        <f>VLOOKUP(A34,Lists!$B$2:$G$153,2,FALSE)</f>
        <v>ESP002</v>
      </c>
      <c r="C34" s="131" t="str">
        <f>VLOOKUP(B34,'INFORM Severity - hidden'!$C$5:$D$160,2,FALSE)</f>
        <v>Spain</v>
      </c>
      <c r="D34" s="131" t="str">
        <f>VLOOKUP(A34,Lists!$B$2:$G$153,3,FALSE)</f>
        <v>ESP</v>
      </c>
      <c r="E34" s="132" t="str">
        <f>VLOOKUP(A34,Lists!$B$2:$G$153,5,FALSE)</f>
        <v>International displacement</v>
      </c>
      <c r="F34" s="238">
        <f t="shared" si="0"/>
        <v>1.8</v>
      </c>
      <c r="G34" s="129">
        <f t="shared" si="1"/>
        <v>2</v>
      </c>
      <c r="H34" s="129" t="str">
        <f t="shared" si="2"/>
        <v>Low</v>
      </c>
      <c r="I34" s="239" t="str">
        <f>INDEX(Trends!$D$3:$D$404,MATCH(B34,Trends!$C$3:$C$404,0))</f>
        <v>Stable</v>
      </c>
      <c r="J34" s="129" t="str">
        <f>VLOOKUP($B34,Reliability!$A$3:$I$170,9,FALSE)</f>
        <v>Very High</v>
      </c>
      <c r="K34" s="240">
        <f t="shared" si="3"/>
        <v>2.6</v>
      </c>
      <c r="L34" s="240">
        <f>VLOOKUP($B34,'Impact of the crisis'!$C$6:$N$170,12,FALSE)</f>
        <v>2.2999999999999998</v>
      </c>
      <c r="M34" s="240">
        <f>VLOOKUP($B34,'Impact of the crisis'!$C$6:$AB$170,26,FALSE)</f>
        <v>2.7</v>
      </c>
      <c r="N34" s="240">
        <f>VLOOKUP($B34,'Conditions of people affected'!$C$6:$R$170,16,FALSE)</f>
        <v>1.45</v>
      </c>
      <c r="O34" s="240">
        <f>VLOOKUP($B34,'Conditions of people affected'!$C$6:$R$170,9,FALSE)</f>
        <v>1.9</v>
      </c>
      <c r="P34" s="240">
        <f>VLOOKUP($B34,'Conditions of people affected'!$C$6:$R$170,15,FALSE)</f>
        <v>1</v>
      </c>
      <c r="Q34" s="240">
        <f t="shared" si="4"/>
        <v>1.6</v>
      </c>
      <c r="R34" s="240">
        <f>VLOOKUP($B34,'Complexity of the crisis'!$C$6:$AN$170,22,FALSE)</f>
        <v>1.6</v>
      </c>
      <c r="S34" s="240">
        <f>VLOOKUP($B34,'Complexity of the crisis'!$C$6:$AN$170,38,FALSE)</f>
        <v>1.5</v>
      </c>
      <c r="T34" s="133" t="str">
        <f>VLOOKUP(B34,Lists!$C$3:$E$163,3,FALSE)</f>
        <v>Europe</v>
      </c>
      <c r="U34" s="134">
        <f>VLOOKUP(B34,'INFORM Severity - hidden'!$C$5:$V$170,20,FALSE)</f>
        <v>44773</v>
      </c>
    </row>
    <row r="35" spans="1:21" x14ac:dyDescent="0.35">
      <c r="A35" s="130" t="str">
        <f t="array" ref="A35">IFERROR(INDEX(Lists!$B$2:$B$153,SMALL(IF(Lists!$I$2:$I$153="Individual",ROW(Lists!$B$2:$B$153)),ROW(31:31))-1,1),"")</f>
        <v>Complex crisis in Ethiopia</v>
      </c>
      <c r="B35" s="131" t="str">
        <f>VLOOKUP(A35,Lists!$B$2:$G$153,2,FALSE)</f>
        <v>ETH001</v>
      </c>
      <c r="C35" s="131" t="str">
        <f>VLOOKUP(B35,'INFORM Severity - hidden'!$C$5:$D$160,2,FALSE)</f>
        <v>Ethiopia</v>
      </c>
      <c r="D35" s="131" t="str">
        <f>VLOOKUP(A35,Lists!$B$2:$G$153,3,FALSE)</f>
        <v>ETH</v>
      </c>
      <c r="E35" s="132" t="str">
        <f>VLOOKUP(A35,Lists!$B$2:$G$153,5,FALSE)</f>
        <v>Complex crisis</v>
      </c>
      <c r="F35" s="238">
        <f t="shared" si="0"/>
        <v>4.5999999999999996</v>
      </c>
      <c r="G35" s="129">
        <f t="shared" si="1"/>
        <v>5</v>
      </c>
      <c r="H35" s="129" t="str">
        <f t="shared" si="2"/>
        <v>Very High</v>
      </c>
      <c r="I35" s="239" t="str">
        <f>INDEX(Trends!$D$3:$D$404,MATCH(B35,Trends!$C$3:$C$404,0))</f>
        <v>Decreasing</v>
      </c>
      <c r="J35" s="129" t="str">
        <f>VLOOKUP($B35,Reliability!$A$3:$I$170,9,FALSE)</f>
        <v>Very High</v>
      </c>
      <c r="K35" s="240">
        <f t="shared" si="3"/>
        <v>4.5</v>
      </c>
      <c r="L35" s="240">
        <f>VLOOKUP($B35,'Impact of the crisis'!$C$6:$N$170,12,FALSE)</f>
        <v>4.8</v>
      </c>
      <c r="M35" s="240">
        <f>VLOOKUP($B35,'Impact of the crisis'!$C$6:$AB$170,26,FALSE)</f>
        <v>4.3</v>
      </c>
      <c r="N35" s="240">
        <f>VLOOKUP($B35,'Conditions of people affected'!$C$6:$R$170,16,FALSE)</f>
        <v>5</v>
      </c>
      <c r="O35" s="240">
        <f>VLOOKUP($B35,'Conditions of people affected'!$C$6:$R$170,9,FALSE)</f>
        <v>5</v>
      </c>
      <c r="P35" s="240">
        <f>VLOOKUP($B35,'Conditions of people affected'!$C$6:$R$170,15,FALSE)</f>
        <v>5</v>
      </c>
      <c r="Q35" s="240">
        <f t="shared" si="4"/>
        <v>3.9</v>
      </c>
      <c r="R35" s="240">
        <f>VLOOKUP($B35,'Complexity of the crisis'!$C$6:$AN$170,22,FALSE)</f>
        <v>3.7</v>
      </c>
      <c r="S35" s="240">
        <f>VLOOKUP($B35,'Complexity of the crisis'!$C$6:$AN$170,38,FALSE)</f>
        <v>4</v>
      </c>
      <c r="T35" s="133" t="str">
        <f>VLOOKUP(B35,Lists!$C$3:$E$163,3,FALSE)</f>
        <v>Africa</v>
      </c>
      <c r="U35" s="134">
        <f>VLOOKUP(B35,'INFORM Severity - hidden'!$C$5:$V$170,20,FALSE)</f>
        <v>44762</v>
      </c>
    </row>
    <row r="36" spans="1:21" x14ac:dyDescent="0.35">
      <c r="A36" s="130" t="str">
        <f t="array" ref="A36">IFERROR(INDEX(Lists!$B$2:$B$153,SMALL(IF(Lists!$I$2:$I$153="Individual",ROW(Lists!$B$2:$B$153)),ROW(32:32))-1,1),"")</f>
        <v>International Displacement</v>
      </c>
      <c r="B36" s="131" t="str">
        <f>VLOOKUP(A36,Lists!$B$2:$G$153,2,FALSE)</f>
        <v>ETH003</v>
      </c>
      <c r="C36" s="131" t="str">
        <f>VLOOKUP(B36,'INFORM Severity - hidden'!$C$5:$D$160,2,FALSE)</f>
        <v>Ethiopia</v>
      </c>
      <c r="D36" s="131" t="str">
        <f>VLOOKUP(A36,Lists!$B$2:$G$153,3,FALSE)</f>
        <v>ETH</v>
      </c>
      <c r="E36" s="132" t="str">
        <f>VLOOKUP(A36,Lists!$B$2:$G$153,5,FALSE)</f>
        <v>International displacement</v>
      </c>
      <c r="F36" s="238">
        <f t="shared" si="0"/>
        <v>3</v>
      </c>
      <c r="G36" s="129">
        <f t="shared" si="1"/>
        <v>3</v>
      </c>
      <c r="H36" s="129" t="str">
        <f t="shared" si="2"/>
        <v>Medium</v>
      </c>
      <c r="I36" s="239" t="str">
        <f>INDEX(Trends!$D$3:$D$404,MATCH(B36,Trends!$C$3:$C$404,0))</f>
        <v>Decreasing</v>
      </c>
      <c r="J36" s="129" t="str">
        <f>VLOOKUP($B36,Reliability!$A$3:$I$170,9,FALSE)</f>
        <v>Very High</v>
      </c>
      <c r="K36" s="240">
        <f t="shared" si="3"/>
        <v>3.5</v>
      </c>
      <c r="L36" s="240">
        <f>VLOOKUP($B36,'Impact of the crisis'!$C$6:$N$170,12,FALSE)</f>
        <v>4.8</v>
      </c>
      <c r="M36" s="240">
        <f>VLOOKUP($B36,'Impact of the crisis'!$C$6:$AB$170,26,FALSE)</f>
        <v>2.4</v>
      </c>
      <c r="N36" s="240">
        <f>VLOOKUP($B36,'Conditions of people affected'!$C$6:$R$170,16,FALSE)</f>
        <v>2.6</v>
      </c>
      <c r="O36" s="240">
        <f>VLOOKUP($B36,'Conditions of people affected'!$C$6:$R$170,9,FALSE)</f>
        <v>3.2</v>
      </c>
      <c r="P36" s="240">
        <f>VLOOKUP($B36,'Conditions of people affected'!$C$6:$R$170,15,FALSE)</f>
        <v>2</v>
      </c>
      <c r="Q36" s="240">
        <f t="shared" si="4"/>
        <v>3.2</v>
      </c>
      <c r="R36" s="240">
        <f>VLOOKUP($B36,'Complexity of the crisis'!$C$6:$AN$170,22,FALSE)</f>
        <v>3.7</v>
      </c>
      <c r="S36" s="240">
        <f>VLOOKUP($B36,'Complexity of the crisis'!$C$6:$AN$170,38,FALSE)</f>
        <v>2.5</v>
      </c>
      <c r="T36" s="133" t="str">
        <f>VLOOKUP(B36,Lists!$C$3:$E$163,3,FALSE)</f>
        <v>Africa</v>
      </c>
      <c r="U36" s="134">
        <f>VLOOKUP(B36,'INFORM Severity - hidden'!$C$5:$V$170,20,FALSE)</f>
        <v>44762</v>
      </c>
    </row>
    <row r="37" spans="1:21" x14ac:dyDescent="0.35">
      <c r="A37" s="130" t="str">
        <f t="array" ref="A37">IFERROR(INDEX(Lists!$B$2:$B$153,SMALL(IF(Lists!$I$2:$I$153="Individual",ROW(Lists!$B$2:$B$153)),ROW(33:33))-1,1),"")</f>
        <v>Northern Ethiopia Conflict</v>
      </c>
      <c r="B37" s="131" t="str">
        <f>VLOOKUP(A37,Lists!$B$2:$G$153,2,FALSE)</f>
        <v>ETH004</v>
      </c>
      <c r="C37" s="131" t="str">
        <f>VLOOKUP(B37,'INFORM Severity - hidden'!$C$5:$D$160,2,FALSE)</f>
        <v>Ethiopia</v>
      </c>
      <c r="D37" s="131" t="str">
        <f>VLOOKUP(A37,Lists!$B$2:$G$153,3,FALSE)</f>
        <v>ETH</v>
      </c>
      <c r="E37" s="132" t="str">
        <f>VLOOKUP(A37,Lists!$B$2:$G$153,5,FALSE)</f>
        <v>Conflict</v>
      </c>
      <c r="F37" s="238">
        <f t="shared" ref="F37:F68" si="5">IF(OR(N37="x",K37="x"),"x",ROUND((5-GEOMEAN(((5-K37)/5*4+1),((5-N37)/5*4+1),((5-N37)/5*4+1)))/4*3.5+Q37*0.3,1))</f>
        <v>4.2</v>
      </c>
      <c r="G37" s="129">
        <f t="shared" ref="G37:G68" si="6">IF(F37="x","x",ROUNDUP(F37,0))</f>
        <v>5</v>
      </c>
      <c r="H37" s="129" t="str">
        <f t="shared" ref="H37:H68" si="7">IF(N37="x","x",IF(K37="x","x",(IF(G37=5,"Very High",IF(G37=4,"High",IF(G37=3,"Medium",IF(G37=2,"Low","Very Low")))))))</f>
        <v>Very High</v>
      </c>
      <c r="I37" s="239" t="str">
        <f>INDEX(Trends!$D$3:$D$404,MATCH(B37,Trends!$C$3:$C$404,0))</f>
        <v>Decreasing</v>
      </c>
      <c r="J37" s="129" t="str">
        <f>VLOOKUP($B37,Reliability!$A$3:$I$170,9,FALSE)</f>
        <v>High</v>
      </c>
      <c r="K37" s="240">
        <f t="shared" ref="K37:K68" si="8">IF(OR(M37="x",L37="x"),"x",ROUND((5-GEOMEAN(((5-L37)/5*4+1),((5-M37)/5*4+1),((5-M37)/5*4+1)))/4*5,1))</f>
        <v>3.9</v>
      </c>
      <c r="L37" s="240">
        <f>VLOOKUP($B37,'Impact of the crisis'!$C$6:$N$170,12,FALSE)</f>
        <v>3</v>
      </c>
      <c r="M37" s="240">
        <f>VLOOKUP($B37,'Impact of the crisis'!$C$6:$AB$170,26,FALSE)</f>
        <v>4.3</v>
      </c>
      <c r="N37" s="240">
        <f>VLOOKUP($B37,'Conditions of people affected'!$C$6:$R$170,16,FALSE)</f>
        <v>4.5</v>
      </c>
      <c r="O37" s="240">
        <f>VLOOKUP($B37,'Conditions of people affected'!$C$6:$R$170,9,FALSE)</f>
        <v>5</v>
      </c>
      <c r="P37" s="240">
        <f>VLOOKUP($B37,'Conditions of people affected'!$C$6:$R$170,15,FALSE)</f>
        <v>4</v>
      </c>
      <c r="Q37" s="240">
        <f t="shared" ref="Q37:Q68" si="9">IF(OR(S37="x",R37="x"),R37,ROUND((5-GEOMEAN(((5-R37)/5*4+1),((5-S37)/5*4+1)))/4*5,1))</f>
        <v>3.9</v>
      </c>
      <c r="R37" s="240">
        <f>VLOOKUP($B37,'Complexity of the crisis'!$C$6:$AN$170,22,FALSE)</f>
        <v>3.7</v>
      </c>
      <c r="S37" s="240">
        <f>VLOOKUP($B37,'Complexity of the crisis'!$C$6:$AN$170,38,FALSE)</f>
        <v>4</v>
      </c>
      <c r="T37" s="133" t="str">
        <f>VLOOKUP(B37,Lists!$C$3:$E$163,3,FALSE)</f>
        <v>Africa</v>
      </c>
      <c r="U37" s="134">
        <f>VLOOKUP(B37,'INFORM Severity - hidden'!$C$5:$V$170,20,FALSE)</f>
        <v>44762</v>
      </c>
    </row>
    <row r="38" spans="1:21" x14ac:dyDescent="0.35">
      <c r="A38" s="130" t="str">
        <f t="array" ref="A38">IFERROR(INDEX(Lists!$B$2:$B$153,SMALL(IF(Lists!$I$2:$I$153="Individual",ROW(Lists!$B$2:$B$153)),ROW(34:34))-1,1),"")</f>
        <v>Drought in Ethiopia</v>
      </c>
      <c r="B38" s="131" t="str">
        <f>VLOOKUP(A38,Lists!$B$2:$G$153,2,FALSE)</f>
        <v>ETH005</v>
      </c>
      <c r="C38" s="131" t="str">
        <f>VLOOKUP(B38,'INFORM Severity - hidden'!$C$5:$D$160,2,FALSE)</f>
        <v>Ethiopia</v>
      </c>
      <c r="D38" s="131" t="str">
        <f>VLOOKUP(A38,Lists!$B$2:$G$153,3,FALSE)</f>
        <v>ETH</v>
      </c>
      <c r="E38" s="132" t="str">
        <f>VLOOKUP(A38,Lists!$B$2:$G$153,5,FALSE)</f>
        <v>Drought</v>
      </c>
      <c r="F38" s="238">
        <f t="shared" si="5"/>
        <v>3.5</v>
      </c>
      <c r="G38" s="129">
        <f t="shared" si="6"/>
        <v>4</v>
      </c>
      <c r="H38" s="129" t="str">
        <f t="shared" si="7"/>
        <v>High</v>
      </c>
      <c r="I38" s="239" t="str">
        <f>INDEX(Trends!$D$3:$D$404,MATCH(B38,Trends!$C$3:$C$404,0))</f>
        <v>Increasing</v>
      </c>
      <c r="J38" s="129" t="str">
        <f>VLOOKUP($B38,Reliability!$A$3:$I$170,9,FALSE)</f>
        <v>High</v>
      </c>
      <c r="K38" s="240">
        <f t="shared" si="8"/>
        <v>2.7</v>
      </c>
      <c r="L38" s="240">
        <f>VLOOKUP($B38,'Impact of the crisis'!$C$6:$N$170,12,FALSE)</f>
        <v>3.9</v>
      </c>
      <c r="M38" s="240">
        <f>VLOOKUP($B38,'Impact of the crisis'!$C$6:$AB$170,26,FALSE)</f>
        <v>1.9</v>
      </c>
      <c r="N38" s="240">
        <f>VLOOKUP($B38,'Conditions of people affected'!$C$6:$R$170,16,FALSE)</f>
        <v>3.9</v>
      </c>
      <c r="O38" s="240">
        <f>VLOOKUP($B38,'Conditions of people affected'!$C$6:$R$170,9,FALSE)</f>
        <v>4.8</v>
      </c>
      <c r="P38" s="240">
        <f>VLOOKUP($B38,'Conditions of people affected'!$C$6:$R$170,15,FALSE)</f>
        <v>3</v>
      </c>
      <c r="Q38" s="240">
        <f t="shared" si="9"/>
        <v>3.4</v>
      </c>
      <c r="R38" s="240">
        <f>VLOOKUP($B38,'Complexity of the crisis'!$C$6:$AN$170,22,FALSE)</f>
        <v>3.7</v>
      </c>
      <c r="S38" s="240">
        <f>VLOOKUP($B38,'Complexity of the crisis'!$C$6:$AN$170,38,FALSE)</f>
        <v>3</v>
      </c>
      <c r="T38" s="133" t="str">
        <f>VLOOKUP(B38,Lists!$C$3:$E$163,3,FALSE)</f>
        <v>Africa</v>
      </c>
      <c r="U38" s="134">
        <f>VLOOKUP(B38,'INFORM Severity - hidden'!$C$5:$V$170,20,FALSE)</f>
        <v>44762</v>
      </c>
    </row>
    <row r="39" spans="1:21" x14ac:dyDescent="0.35">
      <c r="A39" s="130" t="str">
        <f t="array" ref="A39">IFERROR(INDEX(Lists!$B$2:$B$153,SMALL(IF(Lists!$I$2:$I$153="Individual",ROW(Lists!$B$2:$B$153)),ROW(35:35))-1,1),"")</f>
        <v>Mixed migration flows in Greece</v>
      </c>
      <c r="B39" s="131" t="str">
        <f>VLOOKUP(A39,Lists!$B$2:$G$153,2,FALSE)</f>
        <v>GRC002</v>
      </c>
      <c r="C39" s="131" t="str">
        <f>VLOOKUP(B39,'INFORM Severity - hidden'!$C$5:$D$160,2,FALSE)</f>
        <v>Greece</v>
      </c>
      <c r="D39" s="131" t="str">
        <f>VLOOKUP(A39,Lists!$B$2:$G$153,3,FALSE)</f>
        <v>GRC</v>
      </c>
      <c r="E39" s="132" t="str">
        <f>VLOOKUP(A39,Lists!$B$2:$G$153,5,FALSE)</f>
        <v>International displacement</v>
      </c>
      <c r="F39" s="238">
        <f t="shared" si="5"/>
        <v>1.6</v>
      </c>
      <c r="G39" s="129">
        <f t="shared" si="6"/>
        <v>2</v>
      </c>
      <c r="H39" s="129" t="str">
        <f t="shared" si="7"/>
        <v>Low</v>
      </c>
      <c r="I39" s="239" t="str">
        <f>INDEX(Trends!$D$3:$D$404,MATCH(B39,Trends!$C$3:$C$404,0))</f>
        <v>Stable</v>
      </c>
      <c r="J39" s="129" t="str">
        <f>VLOOKUP($B39,Reliability!$A$3:$I$170,9,FALSE)</f>
        <v>Medium</v>
      </c>
      <c r="K39" s="240">
        <f t="shared" si="8"/>
        <v>2.2000000000000002</v>
      </c>
      <c r="L39" s="240">
        <f>VLOOKUP($B39,'Impact of the crisis'!$C$6:$N$170,12,FALSE)</f>
        <v>0.3</v>
      </c>
      <c r="M39" s="240">
        <f>VLOOKUP($B39,'Impact of the crisis'!$C$6:$AB$170,26,FALSE)</f>
        <v>2.9</v>
      </c>
      <c r="N39" s="240">
        <f>VLOOKUP($B39,'Conditions of people affected'!$C$6:$R$170,16,FALSE)</f>
        <v>1.25</v>
      </c>
      <c r="O39" s="240">
        <f>VLOOKUP($B39,'Conditions of people affected'!$C$6:$R$170,9,FALSE)</f>
        <v>0.5</v>
      </c>
      <c r="P39" s="240">
        <f>VLOOKUP($B39,'Conditions of people affected'!$C$6:$R$170,15,FALSE)</f>
        <v>2</v>
      </c>
      <c r="Q39" s="240">
        <f t="shared" si="9"/>
        <v>1.7</v>
      </c>
      <c r="R39" s="240">
        <f>VLOOKUP($B39,'Complexity of the crisis'!$C$6:$AN$170,22,FALSE)</f>
        <v>1.8</v>
      </c>
      <c r="S39" s="240">
        <f>VLOOKUP($B39,'Complexity of the crisis'!$C$6:$AN$170,38,FALSE)</f>
        <v>1.5</v>
      </c>
      <c r="T39" s="133" t="str">
        <f>VLOOKUP(B39,Lists!$C$3:$E$163,3,FALSE)</f>
        <v>Europe</v>
      </c>
      <c r="U39" s="134">
        <f>VLOOKUP(B39,'INFORM Severity - hidden'!$C$5:$V$170,20,FALSE)</f>
        <v>44767</v>
      </c>
    </row>
    <row r="40" spans="1:21" x14ac:dyDescent="0.35">
      <c r="A40" s="130" t="str">
        <f t="array" ref="A40">IFERROR(INDEX(Lists!$B$2:$B$153,SMALL(IF(Lists!$I$2:$I$153="Individual",ROW(Lists!$B$2:$B$153)),ROW(36:36))-1,1),"")</f>
        <v>Complex crisis in Guatemala</v>
      </c>
      <c r="B40" s="131" t="str">
        <f>VLOOKUP(A40,Lists!$B$2:$G$153,2,FALSE)</f>
        <v>GTM001</v>
      </c>
      <c r="C40" s="131" t="str">
        <f>VLOOKUP(B40,'INFORM Severity - hidden'!$C$5:$D$160,2,FALSE)</f>
        <v>Guatemala</v>
      </c>
      <c r="D40" s="131" t="str">
        <f>VLOOKUP(A40,Lists!$B$2:$G$153,3,FALSE)</f>
        <v>GTM</v>
      </c>
      <c r="E40" s="132" t="str">
        <f>VLOOKUP(A40,Lists!$B$2:$G$153,5,FALSE)</f>
        <v>Complex crisis</v>
      </c>
      <c r="F40" s="238">
        <f t="shared" si="5"/>
        <v>3.6</v>
      </c>
      <c r="G40" s="129">
        <f t="shared" si="6"/>
        <v>4</v>
      </c>
      <c r="H40" s="129" t="str">
        <f t="shared" si="7"/>
        <v>High</v>
      </c>
      <c r="I40" s="239" t="str">
        <f>INDEX(Trends!$D$3:$D$404,MATCH(B40,Trends!$C$3:$C$404,0))</f>
        <v>Increasing</v>
      </c>
      <c r="J40" s="129" t="str">
        <f>VLOOKUP($B40,Reliability!$A$3:$I$170,9,FALSE)</f>
        <v>Very High</v>
      </c>
      <c r="K40" s="240">
        <f t="shared" si="8"/>
        <v>3.6</v>
      </c>
      <c r="L40" s="240">
        <f>VLOOKUP($B40,'Impact of the crisis'!$C$6:$N$170,12,FALSE)</f>
        <v>4.4000000000000004</v>
      </c>
      <c r="M40" s="240">
        <f>VLOOKUP($B40,'Impact of the crisis'!$C$6:$AB$170,26,FALSE)</f>
        <v>3.1</v>
      </c>
      <c r="N40" s="240">
        <f>VLOOKUP($B40,'Conditions of people affected'!$C$6:$R$170,16,FALSE)</f>
        <v>3.65</v>
      </c>
      <c r="O40" s="240">
        <f>VLOOKUP($B40,'Conditions of people affected'!$C$6:$R$170,9,FALSE)</f>
        <v>4.3</v>
      </c>
      <c r="P40" s="240">
        <f>VLOOKUP($B40,'Conditions of people affected'!$C$6:$R$170,15,FALSE)</f>
        <v>3</v>
      </c>
      <c r="Q40" s="240">
        <f t="shared" si="9"/>
        <v>3.4</v>
      </c>
      <c r="R40" s="240">
        <f>VLOOKUP($B40,'Complexity of the crisis'!$C$6:$AN$170,22,FALSE)</f>
        <v>3.2</v>
      </c>
      <c r="S40" s="240">
        <f>VLOOKUP($B40,'Complexity of the crisis'!$C$6:$AN$170,38,FALSE)</f>
        <v>3.5</v>
      </c>
      <c r="T40" s="133" t="str">
        <f>VLOOKUP(B40,Lists!$C$3:$E$163,3,FALSE)</f>
        <v>Americas</v>
      </c>
      <c r="U40" s="134">
        <f>VLOOKUP(B40,'INFORM Severity - hidden'!$C$5:$V$170,20,FALSE)</f>
        <v>44767</v>
      </c>
    </row>
    <row r="41" spans="1:21" x14ac:dyDescent="0.35">
      <c r="A41" s="130" t="str">
        <f t="array" ref="A41">IFERROR(INDEX(Lists!$B$2:$B$153,SMALL(IF(Lists!$I$2:$I$153="Individual",ROW(Lists!$B$2:$B$153)),ROW(37:37))-1,1),"")</f>
        <v>Complex crisis in Honduras</v>
      </c>
      <c r="B41" s="131" t="str">
        <f>VLOOKUP(A41,Lists!$B$2:$G$153,2,FALSE)</f>
        <v>HND001</v>
      </c>
      <c r="C41" s="131" t="str">
        <f>VLOOKUP(B41,'INFORM Severity - hidden'!$C$5:$D$160,2,FALSE)</f>
        <v>Honduras</v>
      </c>
      <c r="D41" s="131" t="str">
        <f>VLOOKUP(A41,Lists!$B$2:$G$153,3,FALSE)</f>
        <v>HND</v>
      </c>
      <c r="E41" s="132" t="str">
        <f>VLOOKUP(A41,Lists!$B$2:$G$153,5,FALSE)</f>
        <v>Complex crisis</v>
      </c>
      <c r="F41" s="238">
        <f t="shared" si="5"/>
        <v>3.3</v>
      </c>
      <c r="G41" s="129">
        <f t="shared" si="6"/>
        <v>4</v>
      </c>
      <c r="H41" s="129" t="str">
        <f t="shared" si="7"/>
        <v>High</v>
      </c>
      <c r="I41" s="239" t="str">
        <f>INDEX(Trends!$D$3:$D$404,MATCH(B41,Trends!$C$3:$C$404,0))</f>
        <v>Decreasing</v>
      </c>
      <c r="J41" s="129" t="str">
        <f>VLOOKUP($B41,Reliability!$A$3:$I$170,9,FALSE)</f>
        <v>Very High</v>
      </c>
      <c r="K41" s="240">
        <f t="shared" si="8"/>
        <v>3.5</v>
      </c>
      <c r="L41" s="240">
        <f>VLOOKUP($B41,'Impact of the crisis'!$C$6:$N$170,12,FALSE)</f>
        <v>4.2</v>
      </c>
      <c r="M41" s="240">
        <f>VLOOKUP($B41,'Impact of the crisis'!$C$6:$AB$170,26,FALSE)</f>
        <v>3.1</v>
      </c>
      <c r="N41" s="240">
        <f>VLOOKUP($B41,'Conditions of people affected'!$C$6:$R$170,16,FALSE)</f>
        <v>3.55</v>
      </c>
      <c r="O41" s="240">
        <f>VLOOKUP($B41,'Conditions of people affected'!$C$6:$R$170,9,FALSE)</f>
        <v>4.0999999999999996</v>
      </c>
      <c r="P41" s="240">
        <f>VLOOKUP($B41,'Conditions of people affected'!$C$6:$R$170,15,FALSE)</f>
        <v>3</v>
      </c>
      <c r="Q41" s="240">
        <f t="shared" si="9"/>
        <v>2.8</v>
      </c>
      <c r="R41" s="240">
        <f>VLOOKUP($B41,'Complexity of the crisis'!$C$6:$AN$170,22,FALSE)</f>
        <v>3</v>
      </c>
      <c r="S41" s="240">
        <f>VLOOKUP($B41,'Complexity of the crisis'!$C$6:$AN$170,38,FALSE)</f>
        <v>2.5</v>
      </c>
      <c r="T41" s="133" t="str">
        <f>VLOOKUP(B41,Lists!$C$3:$E$163,3,FALSE)</f>
        <v>Americas</v>
      </c>
      <c r="U41" s="134">
        <f>VLOOKUP(B41,'INFORM Severity - hidden'!$C$5:$V$170,20,FALSE)</f>
        <v>44768</v>
      </c>
    </row>
    <row r="42" spans="1:21" x14ac:dyDescent="0.35">
      <c r="A42" s="130" t="str">
        <f t="array" ref="A42">IFERROR(INDEX(Lists!$B$2:$B$153,SMALL(IF(Lists!$I$2:$I$153="Individual",ROW(Lists!$B$2:$B$153)),ROW(38:38))-1,1),"")</f>
        <v>Complex crisis in Haiti</v>
      </c>
      <c r="B42" s="131" t="str">
        <f>VLOOKUP(A42,Lists!$B$2:$G$153,2,FALSE)</f>
        <v>HTI001</v>
      </c>
      <c r="C42" s="131" t="str">
        <f>VLOOKUP(B42,'INFORM Severity - hidden'!$C$5:$D$160,2,FALSE)</f>
        <v>Haiti</v>
      </c>
      <c r="D42" s="131" t="str">
        <f>VLOOKUP(A42,Lists!$B$2:$G$153,3,FALSE)</f>
        <v>HTI</v>
      </c>
      <c r="E42" s="132" t="str">
        <f>VLOOKUP(A42,Lists!$B$2:$G$153,5,FALSE)</f>
        <v>Complex crisis</v>
      </c>
      <c r="F42" s="238">
        <f t="shared" si="5"/>
        <v>4.2</v>
      </c>
      <c r="G42" s="129">
        <f t="shared" si="6"/>
        <v>5</v>
      </c>
      <c r="H42" s="129" t="str">
        <f t="shared" si="7"/>
        <v>Very High</v>
      </c>
      <c r="I42" s="239" t="str">
        <f>INDEX(Trends!$D$3:$D$404,MATCH(B42,Trends!$C$3:$C$404,0))</f>
        <v>Stable</v>
      </c>
      <c r="J42" s="129" t="str">
        <f>VLOOKUP($B42,Reliability!$A$3:$I$170,9,FALSE)</f>
        <v>High</v>
      </c>
      <c r="K42" s="240">
        <f t="shared" si="8"/>
        <v>3.9</v>
      </c>
      <c r="L42" s="240">
        <f>VLOOKUP($B42,'Impact of the crisis'!$C$6:$N$170,12,FALSE)</f>
        <v>4</v>
      </c>
      <c r="M42" s="240">
        <f>VLOOKUP($B42,'Impact of the crisis'!$C$6:$AB$170,26,FALSE)</f>
        <v>3.8</v>
      </c>
      <c r="N42" s="240">
        <f>VLOOKUP($B42,'Conditions of people affected'!$C$6:$R$170,16,FALSE)</f>
        <v>4.7</v>
      </c>
      <c r="O42" s="240">
        <f>VLOOKUP($B42,'Conditions of people affected'!$C$6:$R$170,9,FALSE)</f>
        <v>4.4000000000000004</v>
      </c>
      <c r="P42" s="240">
        <f>VLOOKUP($B42,'Conditions of people affected'!$C$6:$R$170,15,FALSE)</f>
        <v>5</v>
      </c>
      <c r="Q42" s="240">
        <f t="shared" si="9"/>
        <v>3.6</v>
      </c>
      <c r="R42" s="240">
        <f>VLOOKUP($B42,'Complexity of the crisis'!$C$6:$AN$170,22,FALSE)</f>
        <v>3.2</v>
      </c>
      <c r="S42" s="240">
        <f>VLOOKUP($B42,'Complexity of the crisis'!$C$6:$AN$170,38,FALSE)</f>
        <v>4</v>
      </c>
      <c r="T42" s="133" t="str">
        <f>VLOOKUP(B42,Lists!$C$3:$E$163,3,FALSE)</f>
        <v>Americas</v>
      </c>
      <c r="U42" s="134">
        <f>VLOOKUP(B42,'INFORM Severity - hidden'!$C$5:$V$170,20,FALSE)</f>
        <v>44767</v>
      </c>
    </row>
    <row r="43" spans="1:21" x14ac:dyDescent="0.35">
      <c r="A43" s="130" t="str">
        <f t="array" ref="A43">IFERROR(INDEX(Lists!$B$2:$B$153,SMALL(IF(Lists!$I$2:$I$153="Individual",ROW(Lists!$B$2:$B$153)),ROW(39:39))-1,1),"")</f>
        <v xml:space="preserve">Nippes Earthquake </v>
      </c>
      <c r="B43" s="131" t="str">
        <f>VLOOKUP(A43,Lists!$B$2:$G$153,2,FALSE)</f>
        <v>HTI002</v>
      </c>
      <c r="C43" s="131" t="str">
        <f>VLOOKUP(B43,'INFORM Severity - hidden'!$C$5:$D$160,2,FALSE)</f>
        <v>Haiti</v>
      </c>
      <c r="D43" s="131" t="str">
        <f>VLOOKUP(A43,Lists!$B$2:$G$153,3,FALSE)</f>
        <v>HTI</v>
      </c>
      <c r="E43" s="132" t="str">
        <f>VLOOKUP(A43,Lists!$B$2:$G$153,5,FALSE)</f>
        <v>Earthquake</v>
      </c>
      <c r="F43" s="238">
        <f t="shared" si="5"/>
        <v>2.9</v>
      </c>
      <c r="G43" s="129">
        <f t="shared" si="6"/>
        <v>3</v>
      </c>
      <c r="H43" s="129" t="str">
        <f t="shared" si="7"/>
        <v>Medium</v>
      </c>
      <c r="I43" s="239" t="str">
        <f>INDEX(Trends!$D$3:$D$404,MATCH(B43,Trends!$C$3:$C$404,0))</f>
        <v>Decreasing</v>
      </c>
      <c r="J43" s="129" t="str">
        <f>VLOOKUP($B43,Reliability!$A$3:$I$170,9,FALSE)</f>
        <v>High</v>
      </c>
      <c r="K43" s="240">
        <f t="shared" si="8"/>
        <v>2.5</v>
      </c>
      <c r="L43" s="240">
        <f>VLOOKUP($B43,'Impact of the crisis'!$C$6:$N$170,12,FALSE)</f>
        <v>2.4</v>
      </c>
      <c r="M43" s="240">
        <f>VLOOKUP($B43,'Impact of the crisis'!$C$6:$AB$170,26,FALSE)</f>
        <v>2.6</v>
      </c>
      <c r="N43" s="240">
        <f>VLOOKUP($B43,'Conditions of people affected'!$C$6:$R$170,16,FALSE)</f>
        <v>3</v>
      </c>
      <c r="O43" s="240">
        <f>VLOOKUP($B43,'Conditions of people affected'!$C$6:$R$170,9,FALSE)</f>
        <v>3</v>
      </c>
      <c r="P43" s="240">
        <f>VLOOKUP($B43,'Conditions of people affected'!$C$6:$R$170,15,FALSE)</f>
        <v>3</v>
      </c>
      <c r="Q43" s="240">
        <f t="shared" si="9"/>
        <v>3.1</v>
      </c>
      <c r="R43" s="240">
        <f>VLOOKUP($B43,'Complexity of the crisis'!$C$6:$AN$170,22,FALSE)</f>
        <v>3.2</v>
      </c>
      <c r="S43" s="240">
        <f>VLOOKUP($B43,'Complexity of the crisis'!$C$6:$AN$170,38,FALSE)</f>
        <v>3</v>
      </c>
      <c r="T43" s="133" t="str">
        <f>VLOOKUP(B43,Lists!$C$3:$E$163,3,FALSE)</f>
        <v>Americas</v>
      </c>
      <c r="U43" s="134">
        <f>VLOOKUP(B43,'INFORM Severity - hidden'!$C$5:$V$170,20,FALSE)</f>
        <v>44767</v>
      </c>
    </row>
    <row r="44" spans="1:21" x14ac:dyDescent="0.35">
      <c r="A44" s="130" t="str">
        <f t="array" ref="A44">IFERROR(INDEX(Lists!$B$2:$B$153,SMALL(IF(Lists!$I$2:$I$153="Individual",ROW(Lists!$B$2:$B$153)),ROW(40:40))-1,1),"")</f>
        <v>Displacement from Ukraine conflict in Hungary</v>
      </c>
      <c r="B44" s="131" t="str">
        <f>VLOOKUP(A44,Lists!$B$2:$G$153,2,FALSE)</f>
        <v>HUN002</v>
      </c>
      <c r="C44" s="131" t="str">
        <f>VLOOKUP(B44,'INFORM Severity - hidden'!$C$5:$D$160,2,FALSE)</f>
        <v>Hungary</v>
      </c>
      <c r="D44" s="131" t="str">
        <f>VLOOKUP(A44,Lists!$B$2:$G$153,3,FALSE)</f>
        <v>HUN</v>
      </c>
      <c r="E44" s="132" t="str">
        <f>VLOOKUP(A44,Lists!$B$2:$G$153,5,FALSE)</f>
        <v>International displacement</v>
      </c>
      <c r="F44" s="238">
        <f t="shared" si="5"/>
        <v>2.5</v>
      </c>
      <c r="G44" s="129">
        <f t="shared" si="6"/>
        <v>3</v>
      </c>
      <c r="H44" s="129" t="str">
        <f t="shared" si="7"/>
        <v>Medium</v>
      </c>
      <c r="I44" s="239" t="str">
        <f>INDEX(Trends!$D$3:$D$404,MATCH(B44,Trends!$C$3:$C$404,0))</f>
        <v>Increasing</v>
      </c>
      <c r="J44" s="129" t="str">
        <f>VLOOKUP($B44,Reliability!$A$3:$I$170,9,FALSE)</f>
        <v>Very High</v>
      </c>
      <c r="K44" s="240">
        <f t="shared" si="8"/>
        <v>2.4</v>
      </c>
      <c r="L44" s="240">
        <f>VLOOKUP($B44,'Impact of the crisis'!$C$6:$N$170,12,FALSE)</f>
        <v>0.8</v>
      </c>
      <c r="M44" s="240">
        <f>VLOOKUP($B44,'Impact of the crisis'!$C$6:$AB$170,26,FALSE)</f>
        <v>3</v>
      </c>
      <c r="N44" s="240">
        <f>VLOOKUP($B44,'Conditions of people affected'!$C$6:$R$170,16,FALSE)</f>
        <v>3.2</v>
      </c>
      <c r="O44" s="240">
        <f>VLOOKUP($B44,'Conditions of people affected'!$C$6:$R$170,9,FALSE)</f>
        <v>3.4</v>
      </c>
      <c r="P44" s="240">
        <f>VLOOKUP($B44,'Conditions of people affected'!$C$6:$R$170,15,FALSE)</f>
        <v>3</v>
      </c>
      <c r="Q44" s="240">
        <f t="shared" si="9"/>
        <v>1.5</v>
      </c>
      <c r="R44" s="240">
        <f>VLOOKUP($B44,'Complexity of the crisis'!$C$6:$AN$170,22,FALSE)</f>
        <v>1.4</v>
      </c>
      <c r="S44" s="240">
        <f>VLOOKUP($B44,'Complexity of the crisis'!$C$6:$AN$170,38,FALSE)</f>
        <v>1.5</v>
      </c>
      <c r="T44" s="133" t="str">
        <f>VLOOKUP(B44,Lists!$C$3:$E$163,3,FALSE)</f>
        <v>Europe</v>
      </c>
      <c r="U44" s="134">
        <f>VLOOKUP(B44,'INFORM Severity - hidden'!$C$5:$V$170,20,FALSE)</f>
        <v>44773</v>
      </c>
    </row>
    <row r="45" spans="1:21" x14ac:dyDescent="0.35">
      <c r="A45" s="130" t="str">
        <f t="array" ref="A45">IFERROR(INDEX(Lists!$B$2:$B$153,SMALL(IF(Lists!$I$2:$I$153="Individual",ROW(Lists!$B$2:$B$153)),ROW(41:41))-1,1),"")</f>
        <v>Papua Conflict</v>
      </c>
      <c r="B45" s="131" t="str">
        <f>VLOOKUP(A45,Lists!$B$2:$G$153,2,FALSE)</f>
        <v>IDN002</v>
      </c>
      <c r="C45" s="131" t="str">
        <f>VLOOKUP(B45,'INFORM Severity - hidden'!$C$5:$D$160,2,FALSE)</f>
        <v>Indonesia</v>
      </c>
      <c r="D45" s="131" t="str">
        <f>VLOOKUP(A45,Lists!$B$2:$G$153,3,FALSE)</f>
        <v>IDN</v>
      </c>
      <c r="E45" s="132" t="str">
        <f>VLOOKUP(A45,Lists!$B$2:$G$153,5,FALSE)</f>
        <v>Conflict</v>
      </c>
      <c r="F45" s="238">
        <f t="shared" si="5"/>
        <v>2.6</v>
      </c>
      <c r="G45" s="129">
        <f t="shared" si="6"/>
        <v>3</v>
      </c>
      <c r="H45" s="129" t="str">
        <f t="shared" si="7"/>
        <v>Medium</v>
      </c>
      <c r="I45" s="239" t="str">
        <f>INDEX(Trends!$D$3:$D$404,MATCH(B45,Trends!$C$3:$C$404,0))</f>
        <v>Increasing</v>
      </c>
      <c r="J45" s="129" t="str">
        <f>VLOOKUP($B45,Reliability!$A$3:$I$170,9,FALSE)</f>
        <v>High</v>
      </c>
      <c r="K45" s="240">
        <f t="shared" si="8"/>
        <v>2.9</v>
      </c>
      <c r="L45" s="240">
        <f>VLOOKUP($B45,'Impact of the crisis'!$C$6:$N$170,12,FALSE)</f>
        <v>2.1</v>
      </c>
      <c r="M45" s="240">
        <f>VLOOKUP($B45,'Impact of the crisis'!$C$6:$AB$170,26,FALSE)</f>
        <v>3.3</v>
      </c>
      <c r="N45" s="240">
        <f>VLOOKUP($B45,'Conditions of people affected'!$C$6:$R$170,16,FALSE)</f>
        <v>1.85</v>
      </c>
      <c r="O45" s="240">
        <f>VLOOKUP($B45,'Conditions of people affected'!$C$6:$R$170,9,FALSE)</f>
        <v>1.7</v>
      </c>
      <c r="P45" s="240">
        <f>VLOOKUP($B45,'Conditions of people affected'!$C$6:$R$170,15,FALSE)</f>
        <v>2</v>
      </c>
      <c r="Q45" s="240">
        <f t="shared" si="9"/>
        <v>3.3</v>
      </c>
      <c r="R45" s="240">
        <f>VLOOKUP($B45,'Complexity of the crisis'!$C$6:$AN$170,22,FALSE)</f>
        <v>2.5</v>
      </c>
      <c r="S45" s="240">
        <f>VLOOKUP($B45,'Complexity of the crisis'!$C$6:$AN$170,38,FALSE)</f>
        <v>4</v>
      </c>
      <c r="T45" s="133" t="str">
        <f>VLOOKUP(B45,Lists!$C$3:$E$163,3,FALSE)</f>
        <v>Asia</v>
      </c>
      <c r="U45" s="134">
        <f>VLOOKUP(B45,'INFORM Severity - hidden'!$C$5:$V$170,20,FALSE)</f>
        <v>44763</v>
      </c>
    </row>
    <row r="46" spans="1:21" x14ac:dyDescent="0.35">
      <c r="A46" s="130" t="str">
        <f t="array" ref="A46">IFERROR(INDEX(Lists!$B$2:$B$153,SMALL(IF(Lists!$I$2:$I$153="Individual",ROW(Lists!$B$2:$B$153)),ROW(42:42))-1,1),"")</f>
        <v>Conflict in Jammu and Kashmir</v>
      </c>
      <c r="B46" s="131" t="str">
        <f>VLOOKUP(A46,Lists!$B$2:$G$153,2,FALSE)</f>
        <v>IND002</v>
      </c>
      <c r="C46" s="131" t="str">
        <f>VLOOKUP(B46,'INFORM Severity - hidden'!$C$5:$D$160,2,FALSE)</f>
        <v>India</v>
      </c>
      <c r="D46" s="131" t="str">
        <f>VLOOKUP(A46,Lists!$B$2:$G$153,3,FALSE)</f>
        <v>IND</v>
      </c>
      <c r="E46" s="132" t="str">
        <f>VLOOKUP(A46,Lists!$B$2:$G$153,5,FALSE)</f>
        <v>Conflict</v>
      </c>
      <c r="F46" s="238" t="str">
        <f t="shared" si="5"/>
        <v>x</v>
      </c>
      <c r="G46" s="129" t="str">
        <f t="shared" si="6"/>
        <v>x</v>
      </c>
      <c r="H46" s="129" t="str">
        <f t="shared" si="7"/>
        <v>x</v>
      </c>
      <c r="I46" s="239" t="str">
        <f>INDEX(Trends!$D$3:$D$404,MATCH(B46,Trends!$C$3:$C$404,0))</f>
        <v>-</v>
      </c>
      <c r="J46" s="129" t="str">
        <f>VLOOKUP($B46,Reliability!$A$3:$I$170,9,FALSE)</f>
        <v>Very Low</v>
      </c>
      <c r="K46" s="240">
        <f t="shared" si="8"/>
        <v>2.9</v>
      </c>
      <c r="L46" s="240">
        <f>VLOOKUP($B46,'Impact of the crisis'!$C$6:$N$170,12,FALSE)</f>
        <v>2</v>
      </c>
      <c r="M46" s="240">
        <f>VLOOKUP($B46,'Impact of the crisis'!$C$6:$AB$170,26,FALSE)</f>
        <v>3.3</v>
      </c>
      <c r="N46" s="240" t="str">
        <f>VLOOKUP($B46,'Conditions of people affected'!$C$6:$R$170,16,FALSE)</f>
        <v>x</v>
      </c>
      <c r="O46" s="240" t="str">
        <f>VLOOKUP($B46,'Conditions of people affected'!$C$6:$R$170,9,FALSE)</f>
        <v>x</v>
      </c>
      <c r="P46" s="240" t="str">
        <f>VLOOKUP($B46,'Conditions of people affected'!$C$6:$R$170,15,FALSE)</f>
        <v>x</v>
      </c>
      <c r="Q46" s="240">
        <f t="shared" si="9"/>
        <v>2.2999999999999998</v>
      </c>
      <c r="R46" s="240">
        <f>VLOOKUP($B46,'Complexity of the crisis'!$C$6:$AN$170,22,FALSE)</f>
        <v>2.5</v>
      </c>
      <c r="S46" s="240">
        <f>VLOOKUP($B46,'Complexity of the crisis'!$C$6:$AN$170,38,FALSE)</f>
        <v>2</v>
      </c>
      <c r="T46" s="133" t="str">
        <f>VLOOKUP(B46,Lists!$C$3:$E$163,3,FALSE)</f>
        <v>Asia</v>
      </c>
      <c r="U46" s="134">
        <f>VLOOKUP(B46,'INFORM Severity - hidden'!$C$5:$V$170,20,FALSE)</f>
        <v>44763</v>
      </c>
    </row>
    <row r="47" spans="1:21" x14ac:dyDescent="0.35">
      <c r="A47" s="130" t="str">
        <f t="array" ref="A47">IFERROR(INDEX(Lists!$B$2:$B$153,SMALL(IF(Lists!$I$2:$I$153="Individual",ROW(Lists!$B$2:$B$153)),ROW(43:43))-1,1),"")</f>
        <v>Afghan Refugees in Iran</v>
      </c>
      <c r="B47" s="131" t="str">
        <f>VLOOKUP(A47,Lists!$B$2:$G$153,2,FALSE)</f>
        <v>IRN004</v>
      </c>
      <c r="C47" s="131" t="str">
        <f>VLOOKUP(B47,'INFORM Severity - hidden'!$C$5:$D$160,2,FALSE)</f>
        <v>Iran</v>
      </c>
      <c r="D47" s="131" t="str">
        <f>VLOOKUP(A47,Lists!$B$2:$G$153,3,FALSE)</f>
        <v>IRN</v>
      </c>
      <c r="E47" s="132" t="str">
        <f>VLOOKUP(A47,Lists!$B$2:$G$153,5,FALSE)</f>
        <v>International displacement</v>
      </c>
      <c r="F47" s="238">
        <f t="shared" si="5"/>
        <v>3.6</v>
      </c>
      <c r="G47" s="129">
        <f t="shared" si="6"/>
        <v>4</v>
      </c>
      <c r="H47" s="129" t="str">
        <f t="shared" si="7"/>
        <v>High</v>
      </c>
      <c r="I47" s="239" t="str">
        <f>INDEX(Trends!$D$3:$D$404,MATCH(B47,Trends!$C$3:$C$404,0))</f>
        <v>Increasing</v>
      </c>
      <c r="J47" s="129" t="str">
        <f>VLOOKUP($B47,Reliability!$A$3:$I$170,9,FALSE)</f>
        <v>Medium</v>
      </c>
      <c r="K47" s="240">
        <f t="shared" si="8"/>
        <v>3.6</v>
      </c>
      <c r="L47" s="240">
        <f>VLOOKUP($B47,'Impact of the crisis'!$C$6:$N$170,12,FALSE)</f>
        <v>2.7</v>
      </c>
      <c r="M47" s="240">
        <f>VLOOKUP($B47,'Impact of the crisis'!$C$6:$AB$170,26,FALSE)</f>
        <v>3.9</v>
      </c>
      <c r="N47" s="240">
        <f>VLOOKUP($B47,'Conditions of people affected'!$C$6:$R$170,16,FALSE)</f>
        <v>4.05</v>
      </c>
      <c r="O47" s="240">
        <f>VLOOKUP($B47,'Conditions of people affected'!$C$6:$R$170,9,FALSE)</f>
        <v>4.0999999999999996</v>
      </c>
      <c r="P47" s="240">
        <f>VLOOKUP($B47,'Conditions of people affected'!$C$6:$R$170,15,FALSE)</f>
        <v>4</v>
      </c>
      <c r="Q47" s="240">
        <f t="shared" si="9"/>
        <v>2.9</v>
      </c>
      <c r="R47" s="240">
        <f>VLOOKUP($B47,'Complexity of the crisis'!$C$6:$AN$170,22,FALSE)</f>
        <v>3.3</v>
      </c>
      <c r="S47" s="240">
        <f>VLOOKUP($B47,'Complexity of the crisis'!$C$6:$AN$170,38,FALSE)</f>
        <v>2.5</v>
      </c>
      <c r="T47" s="133" t="str">
        <f>VLOOKUP(B47,Lists!$C$3:$E$163,3,FALSE)</f>
        <v>Middle east</v>
      </c>
      <c r="U47" s="134">
        <f>VLOOKUP(B47,'INFORM Severity - hidden'!$C$5:$V$170,20,FALSE)</f>
        <v>44755</v>
      </c>
    </row>
    <row r="48" spans="1:21" x14ac:dyDescent="0.35">
      <c r="A48" s="130" t="str">
        <f t="array" ref="A48">IFERROR(INDEX(Lists!$B$2:$B$153,SMALL(IF(Lists!$I$2:$I$153="Individual",ROW(Lists!$B$2:$B$153)),ROW(44:44))-1,1),"")</f>
        <v>Conflict  in Iraq</v>
      </c>
      <c r="B48" s="131" t="str">
        <f>VLOOKUP(A48,Lists!$B$2:$G$153,2,FALSE)</f>
        <v>IRQ002</v>
      </c>
      <c r="C48" s="131" t="str">
        <f>VLOOKUP(B48,'INFORM Severity - hidden'!$C$5:$D$160,2,FALSE)</f>
        <v>Iraq</v>
      </c>
      <c r="D48" s="131" t="str">
        <f>VLOOKUP(A48,Lists!$B$2:$G$153,3,FALSE)</f>
        <v>IRQ</v>
      </c>
      <c r="E48" s="132" t="str">
        <f>VLOOKUP(A48,Lists!$B$2:$G$153,5,FALSE)</f>
        <v>Conflict</v>
      </c>
      <c r="F48" s="238">
        <f t="shared" si="5"/>
        <v>3.9</v>
      </c>
      <c r="G48" s="129">
        <f t="shared" si="6"/>
        <v>4</v>
      </c>
      <c r="H48" s="129" t="str">
        <f t="shared" si="7"/>
        <v>High</v>
      </c>
      <c r="I48" s="239" t="str">
        <f>INDEX(Trends!$D$3:$D$404,MATCH(B48,Trends!$C$3:$C$404,0))</f>
        <v>Stable</v>
      </c>
      <c r="J48" s="129" t="str">
        <f>VLOOKUP($B48,Reliability!$A$3:$I$170,9,FALSE)</f>
        <v>High</v>
      </c>
      <c r="K48" s="240">
        <f t="shared" si="8"/>
        <v>4.3</v>
      </c>
      <c r="L48" s="240">
        <f>VLOOKUP($B48,'Impact of the crisis'!$C$6:$N$170,12,FALSE)</f>
        <v>4.7</v>
      </c>
      <c r="M48" s="240">
        <f>VLOOKUP($B48,'Impact of the crisis'!$C$6:$AB$170,26,FALSE)</f>
        <v>4</v>
      </c>
      <c r="N48" s="240">
        <f>VLOOKUP($B48,'Conditions of people affected'!$C$6:$R$170,16,FALSE)</f>
        <v>3.5</v>
      </c>
      <c r="O48" s="240">
        <f>VLOOKUP($B48,'Conditions of people affected'!$C$6:$R$170,9,FALSE)</f>
        <v>4</v>
      </c>
      <c r="P48" s="240">
        <f>VLOOKUP($B48,'Conditions of people affected'!$C$6:$R$170,15,FALSE)</f>
        <v>3</v>
      </c>
      <c r="Q48" s="240">
        <f t="shared" si="9"/>
        <v>4.0999999999999996</v>
      </c>
      <c r="R48" s="240">
        <f>VLOOKUP($B48,'Complexity of the crisis'!$C$6:$AN$170,22,FALSE)</f>
        <v>3.7</v>
      </c>
      <c r="S48" s="240">
        <f>VLOOKUP($B48,'Complexity of the crisis'!$C$6:$AN$170,38,FALSE)</f>
        <v>4.5</v>
      </c>
      <c r="T48" s="133" t="str">
        <f>VLOOKUP(B48,Lists!$C$3:$E$163,3,FALSE)</f>
        <v>Middle east</v>
      </c>
      <c r="U48" s="134">
        <f>VLOOKUP(B48,'INFORM Severity - hidden'!$C$5:$V$170,20,FALSE)</f>
        <v>44767</v>
      </c>
    </row>
    <row r="49" spans="1:21" x14ac:dyDescent="0.35">
      <c r="A49" s="130" t="str">
        <f t="array" ref="A49">IFERROR(INDEX(Lists!$B$2:$B$153,SMALL(IF(Lists!$I$2:$I$153="Individual",ROW(Lists!$B$2:$B$153)),ROW(45:45))-1,1),"")</f>
        <v>Syrian and Palestinian refugees in iraq</v>
      </c>
      <c r="B49" s="131" t="str">
        <f>VLOOKUP(A49,Lists!$B$2:$G$153,2,FALSE)</f>
        <v>IRQ003</v>
      </c>
      <c r="C49" s="131" t="str">
        <f>VLOOKUP(B49,'INFORM Severity - hidden'!$C$5:$D$160,2,FALSE)</f>
        <v>Iraq</v>
      </c>
      <c r="D49" s="131" t="str">
        <f>VLOOKUP(A49,Lists!$B$2:$G$153,3,FALSE)</f>
        <v>IRQ</v>
      </c>
      <c r="E49" s="132" t="str">
        <f>VLOOKUP(A49,Lists!$B$2:$G$153,5,FALSE)</f>
        <v>International displacement</v>
      </c>
      <c r="F49" s="238">
        <f t="shared" si="5"/>
        <v>3</v>
      </c>
      <c r="G49" s="129">
        <f t="shared" si="6"/>
        <v>3</v>
      </c>
      <c r="H49" s="129" t="str">
        <f t="shared" si="7"/>
        <v>Medium</v>
      </c>
      <c r="I49" s="239" t="str">
        <f>INDEX(Trends!$D$3:$D$404,MATCH(B49,Trends!$C$3:$C$404,0))</f>
        <v>Increasing</v>
      </c>
      <c r="J49" s="129" t="str">
        <f>VLOOKUP($B49,Reliability!$A$3:$I$170,9,FALSE)</f>
        <v>Medium</v>
      </c>
      <c r="K49" s="240">
        <f t="shared" si="8"/>
        <v>2.6</v>
      </c>
      <c r="L49" s="240">
        <f>VLOOKUP($B49,'Impact of the crisis'!$C$6:$N$170,12,FALSE)</f>
        <v>1.5</v>
      </c>
      <c r="M49" s="240">
        <f>VLOOKUP($B49,'Impact of the crisis'!$C$6:$AB$170,26,FALSE)</f>
        <v>3.1</v>
      </c>
      <c r="N49" s="240">
        <f>VLOOKUP($B49,'Conditions of people affected'!$C$6:$R$170,16,FALSE)</f>
        <v>2.9</v>
      </c>
      <c r="O49" s="240">
        <f>VLOOKUP($B49,'Conditions of people affected'!$C$6:$R$170,9,FALSE)</f>
        <v>2.8</v>
      </c>
      <c r="P49" s="240">
        <f>VLOOKUP($B49,'Conditions of people affected'!$C$6:$R$170,15,FALSE)</f>
        <v>3</v>
      </c>
      <c r="Q49" s="240">
        <f t="shared" si="9"/>
        <v>3.6</v>
      </c>
      <c r="R49" s="240">
        <f>VLOOKUP($B49,'Complexity of the crisis'!$C$6:$AN$170,22,FALSE)</f>
        <v>3.7</v>
      </c>
      <c r="S49" s="240">
        <f>VLOOKUP($B49,'Complexity of the crisis'!$C$6:$AN$170,38,FALSE)</f>
        <v>3.5</v>
      </c>
      <c r="T49" s="133" t="str">
        <f>VLOOKUP(B49,Lists!$C$3:$E$163,3,FALSE)</f>
        <v>Middle east</v>
      </c>
      <c r="U49" s="134">
        <f>VLOOKUP(B49,'INFORM Severity - hidden'!$C$5:$V$170,20,FALSE)</f>
        <v>44767</v>
      </c>
    </row>
    <row r="50" spans="1:21" x14ac:dyDescent="0.35">
      <c r="A50" s="130" t="str">
        <f t="array" ref="A50">IFERROR(INDEX(Lists!$B$2:$B$153,SMALL(IF(Lists!$I$2:$I$153="Individual",ROW(Lists!$B$2:$B$153)),ROW(46:46))-1,1),"")</f>
        <v>Mixed migration flows in Italy</v>
      </c>
      <c r="B50" s="131" t="str">
        <f>VLOOKUP(A50,Lists!$B$2:$G$153,2,FALSE)</f>
        <v>ITA002</v>
      </c>
      <c r="C50" s="131" t="str">
        <f>VLOOKUP(B50,'INFORM Severity - hidden'!$C$5:$D$160,2,FALSE)</f>
        <v>Italy</v>
      </c>
      <c r="D50" s="131" t="str">
        <f>VLOOKUP(A50,Lists!$B$2:$G$153,3,FALSE)</f>
        <v>ITA</v>
      </c>
      <c r="E50" s="132" t="str">
        <f>VLOOKUP(A50,Lists!$B$2:$G$153,5,FALSE)</f>
        <v>International displacement</v>
      </c>
      <c r="F50" s="238">
        <f t="shared" si="5"/>
        <v>1.9</v>
      </c>
      <c r="G50" s="129">
        <f t="shared" si="6"/>
        <v>2</v>
      </c>
      <c r="H50" s="129" t="str">
        <f t="shared" si="7"/>
        <v>Low</v>
      </c>
      <c r="I50" s="239" t="str">
        <f>INDEX(Trends!$D$3:$D$404,MATCH(B50,Trends!$C$3:$C$404,0))</f>
        <v>Stable</v>
      </c>
      <c r="J50" s="129" t="str">
        <f>VLOOKUP($B50,Reliability!$A$3:$I$170,9,FALSE)</f>
        <v>Very High</v>
      </c>
      <c r="K50" s="240">
        <f t="shared" si="8"/>
        <v>2.6</v>
      </c>
      <c r="L50" s="240">
        <f>VLOOKUP($B50,'Impact of the crisis'!$C$6:$N$170,12,FALSE)</f>
        <v>1.6</v>
      </c>
      <c r="M50" s="240">
        <f>VLOOKUP($B50,'Impact of the crisis'!$C$6:$AB$170,26,FALSE)</f>
        <v>3</v>
      </c>
      <c r="N50" s="240">
        <f>VLOOKUP($B50,'Conditions of people affected'!$C$6:$R$170,16,FALSE)</f>
        <v>1.5</v>
      </c>
      <c r="O50" s="240">
        <f>VLOOKUP($B50,'Conditions of people affected'!$C$6:$R$170,9,FALSE)</f>
        <v>2</v>
      </c>
      <c r="P50" s="240">
        <f>VLOOKUP($B50,'Conditions of people affected'!$C$6:$R$170,15,FALSE)</f>
        <v>1</v>
      </c>
      <c r="Q50" s="240">
        <f t="shared" si="9"/>
        <v>1.8</v>
      </c>
      <c r="R50" s="240">
        <f>VLOOKUP($B50,'Complexity of the crisis'!$C$6:$AN$170,22,FALSE)</f>
        <v>1.5</v>
      </c>
      <c r="S50" s="240">
        <f>VLOOKUP($B50,'Complexity of the crisis'!$C$6:$AN$170,38,FALSE)</f>
        <v>2</v>
      </c>
      <c r="T50" s="133" t="str">
        <f>VLOOKUP(B50,Lists!$C$3:$E$163,3,FALSE)</f>
        <v>Europe</v>
      </c>
      <c r="U50" s="134">
        <f>VLOOKUP(B50,'INFORM Severity - hidden'!$C$5:$V$170,20,FALSE)</f>
        <v>44773</v>
      </c>
    </row>
    <row r="51" spans="1:21" x14ac:dyDescent="0.35">
      <c r="A51" s="130" t="str">
        <f t="array" ref="A51">IFERROR(INDEX(Lists!$B$2:$B$153,SMALL(IF(Lists!$I$2:$I$153="Individual",ROW(Lists!$B$2:$B$153)),ROW(47:47))-1,1),"")</f>
        <v>Syrian refugees in Jordan</v>
      </c>
      <c r="B51" s="131" t="str">
        <f>VLOOKUP(A51,Lists!$B$2:$G$153,2,FALSE)</f>
        <v>JOR002</v>
      </c>
      <c r="C51" s="131" t="str">
        <f>VLOOKUP(B51,'INFORM Severity - hidden'!$C$5:$D$160,2,FALSE)</f>
        <v>Jordan</v>
      </c>
      <c r="D51" s="131" t="str">
        <f>VLOOKUP(A51,Lists!$B$2:$G$153,3,FALSE)</f>
        <v>JOR</v>
      </c>
      <c r="E51" s="132" t="str">
        <f>VLOOKUP(A51,Lists!$B$2:$G$153,5,FALSE)</f>
        <v>International displacement</v>
      </c>
      <c r="F51" s="238">
        <f t="shared" si="5"/>
        <v>2.7</v>
      </c>
      <c r="G51" s="129">
        <f t="shared" si="6"/>
        <v>3</v>
      </c>
      <c r="H51" s="129" t="str">
        <f t="shared" si="7"/>
        <v>Medium</v>
      </c>
      <c r="I51" s="239" t="str">
        <f>INDEX(Trends!$D$3:$D$404,MATCH(B51,Trends!$C$3:$C$404,0))</f>
        <v>Stable</v>
      </c>
      <c r="J51" s="129" t="str">
        <f>VLOOKUP($B51,Reliability!$A$3:$I$170,9,FALSE)</f>
        <v>Medium</v>
      </c>
      <c r="K51" s="240">
        <f t="shared" si="8"/>
        <v>2.7</v>
      </c>
      <c r="L51" s="240">
        <f>VLOOKUP($B51,'Impact of the crisis'!$C$6:$N$170,12,FALSE)</f>
        <v>3</v>
      </c>
      <c r="M51" s="240">
        <f>VLOOKUP($B51,'Impact of the crisis'!$C$6:$AB$170,26,FALSE)</f>
        <v>2.6</v>
      </c>
      <c r="N51" s="240">
        <f>VLOOKUP($B51,'Conditions of people affected'!$C$6:$R$170,16,FALSE)</f>
        <v>3.1</v>
      </c>
      <c r="O51" s="240">
        <f>VLOOKUP($B51,'Conditions of people affected'!$C$6:$R$170,9,FALSE)</f>
        <v>3.2</v>
      </c>
      <c r="P51" s="240">
        <f>VLOOKUP($B51,'Conditions of people affected'!$C$6:$R$170,15,FALSE)</f>
        <v>3</v>
      </c>
      <c r="Q51" s="240">
        <f t="shared" si="9"/>
        <v>2</v>
      </c>
      <c r="R51" s="240">
        <f>VLOOKUP($B51,'Complexity of the crisis'!$C$6:$AN$170,22,FALSE)</f>
        <v>2.5</v>
      </c>
      <c r="S51" s="240">
        <f>VLOOKUP($B51,'Complexity of the crisis'!$C$6:$AN$170,38,FALSE)</f>
        <v>1.5</v>
      </c>
      <c r="T51" s="133" t="str">
        <f>VLOOKUP(B51,Lists!$C$3:$E$163,3,FALSE)</f>
        <v>Middle east</v>
      </c>
      <c r="U51" s="134">
        <f>VLOOKUP(B51,'INFORM Severity - hidden'!$C$5:$V$170,20,FALSE)</f>
        <v>44761</v>
      </c>
    </row>
    <row r="52" spans="1:21" x14ac:dyDescent="0.35">
      <c r="A52" s="130" t="str">
        <f t="array" ref="A52">IFERROR(INDEX(Lists!$B$2:$B$153,SMALL(IF(Lists!$I$2:$I$153="Individual",ROW(Lists!$B$2:$B$153)),ROW(48:48))-1,1),"")</f>
        <v>Refugee situation in Kenya</v>
      </c>
      <c r="B52" s="131" t="str">
        <f>VLOOKUP(A52,Lists!$B$2:$G$153,2,FALSE)</f>
        <v>KEN002</v>
      </c>
      <c r="C52" s="131" t="str">
        <f>VLOOKUP(B52,'INFORM Severity - hidden'!$C$5:$D$160,2,FALSE)</f>
        <v>Kenya</v>
      </c>
      <c r="D52" s="131" t="str">
        <f>VLOOKUP(A52,Lists!$B$2:$G$153,3,FALSE)</f>
        <v>KEN</v>
      </c>
      <c r="E52" s="132" t="str">
        <f>VLOOKUP(A52,Lists!$B$2:$G$153,5,FALSE)</f>
        <v>International displacement</v>
      </c>
      <c r="F52" s="238">
        <f t="shared" si="5"/>
        <v>2.8</v>
      </c>
      <c r="G52" s="129">
        <f t="shared" si="6"/>
        <v>3</v>
      </c>
      <c r="H52" s="129" t="str">
        <f t="shared" si="7"/>
        <v>Medium</v>
      </c>
      <c r="I52" s="239" t="str">
        <f>INDEX(Trends!$D$3:$D$404,MATCH(B52,Trends!$C$3:$C$404,0))</f>
        <v>Increasing</v>
      </c>
      <c r="J52" s="129" t="str">
        <f>VLOOKUP($B52,Reliability!$A$3:$I$170,9,FALSE)</f>
        <v>High</v>
      </c>
      <c r="K52" s="240">
        <f t="shared" si="8"/>
        <v>2.9</v>
      </c>
      <c r="L52" s="240">
        <f>VLOOKUP($B52,'Impact of the crisis'!$C$6:$N$170,12,FALSE)</f>
        <v>0.9</v>
      </c>
      <c r="M52" s="240">
        <f>VLOOKUP($B52,'Impact of the crisis'!$C$6:$AB$170,26,FALSE)</f>
        <v>3.6</v>
      </c>
      <c r="N52" s="240">
        <f>VLOOKUP($B52,'Conditions of people affected'!$C$6:$R$170,16,FALSE)</f>
        <v>2.95</v>
      </c>
      <c r="O52" s="240">
        <f>VLOOKUP($B52,'Conditions of people affected'!$C$6:$R$170,9,FALSE)</f>
        <v>2.9</v>
      </c>
      <c r="P52" s="240">
        <f>VLOOKUP($B52,'Conditions of people affected'!$C$6:$R$170,15,FALSE)</f>
        <v>3</v>
      </c>
      <c r="Q52" s="240">
        <f t="shared" si="9"/>
        <v>2.5</v>
      </c>
      <c r="R52" s="240">
        <f>VLOOKUP($B52,'Complexity of the crisis'!$C$6:$AN$170,22,FALSE)</f>
        <v>2.9</v>
      </c>
      <c r="S52" s="240">
        <f>VLOOKUP($B52,'Complexity of the crisis'!$C$6:$AN$170,38,FALSE)</f>
        <v>2</v>
      </c>
      <c r="T52" s="133" t="str">
        <f>VLOOKUP(B52,Lists!$C$3:$E$163,3,FALSE)</f>
        <v>Africa</v>
      </c>
      <c r="U52" s="134">
        <f>VLOOKUP(B52,'INFORM Severity - hidden'!$C$5:$V$170,20,FALSE)</f>
        <v>44736</v>
      </c>
    </row>
    <row r="53" spans="1:21" x14ac:dyDescent="0.35">
      <c r="A53" s="130" t="str">
        <f t="array" ref="A53">IFERROR(INDEX(Lists!$B$2:$B$153,SMALL(IF(Lists!$I$2:$I$153="Individual",ROW(Lists!$B$2:$B$153)),ROW(49:49))-1,1),"")</f>
        <v>Drought in Kenya</v>
      </c>
      <c r="B53" s="131" t="str">
        <f>VLOOKUP(A53,Lists!$B$2:$G$153,2,FALSE)</f>
        <v>KEN003</v>
      </c>
      <c r="C53" s="131" t="str">
        <f>VLOOKUP(B53,'INFORM Severity - hidden'!$C$5:$D$160,2,FALSE)</f>
        <v>Kenya</v>
      </c>
      <c r="D53" s="131" t="str">
        <f>VLOOKUP(A53,Lists!$B$2:$G$153,3,FALSE)</f>
        <v>KEN</v>
      </c>
      <c r="E53" s="132" t="str">
        <f>VLOOKUP(A53,Lists!$B$2:$G$153,5,FALSE)</f>
        <v>Drought</v>
      </c>
      <c r="F53" s="238">
        <f t="shared" si="5"/>
        <v>3.5</v>
      </c>
      <c r="G53" s="129">
        <f t="shared" si="6"/>
        <v>4</v>
      </c>
      <c r="H53" s="129" t="str">
        <f t="shared" si="7"/>
        <v>High</v>
      </c>
      <c r="I53" s="239" t="str">
        <f>INDEX(Trends!$D$3:$D$404,MATCH(B53,Trends!$C$3:$C$404,0))</f>
        <v>Increasing</v>
      </c>
      <c r="J53" s="129" t="str">
        <f>VLOOKUP($B53,Reliability!$A$3:$I$170,9,FALSE)</f>
        <v>High</v>
      </c>
      <c r="K53" s="240">
        <f t="shared" si="8"/>
        <v>3.2</v>
      </c>
      <c r="L53" s="240">
        <f>VLOOKUP($B53,'Impact of the crisis'!$C$6:$N$170,12,FALSE)</f>
        <v>3.8</v>
      </c>
      <c r="M53" s="240">
        <f>VLOOKUP($B53,'Impact of the crisis'!$C$6:$AB$170,26,FALSE)</f>
        <v>2.8</v>
      </c>
      <c r="N53" s="240">
        <f>VLOOKUP($B53,'Conditions of people affected'!$C$6:$R$170,16,FALSE)</f>
        <v>4.2</v>
      </c>
      <c r="O53" s="240">
        <f>VLOOKUP($B53,'Conditions of people affected'!$C$6:$R$170,9,FALSE)</f>
        <v>4.4000000000000004</v>
      </c>
      <c r="P53" s="240">
        <f>VLOOKUP($B53,'Conditions of people affected'!$C$6:$R$170,15,FALSE)</f>
        <v>4</v>
      </c>
      <c r="Q53" s="240">
        <f t="shared" si="9"/>
        <v>2.5</v>
      </c>
      <c r="R53" s="240">
        <f>VLOOKUP($B53,'Complexity of the crisis'!$C$6:$AN$170,22,FALSE)</f>
        <v>2.9</v>
      </c>
      <c r="S53" s="240">
        <f>VLOOKUP($B53,'Complexity of the crisis'!$C$6:$AN$170,38,FALSE)</f>
        <v>2</v>
      </c>
      <c r="T53" s="133" t="str">
        <f>VLOOKUP(B53,Lists!$C$3:$E$163,3,FALSE)</f>
        <v>Africa</v>
      </c>
      <c r="U53" s="134">
        <f>VLOOKUP(B53,'INFORM Severity - hidden'!$C$5:$V$170,20,FALSE)</f>
        <v>44736</v>
      </c>
    </row>
    <row r="54" spans="1:21" x14ac:dyDescent="0.35">
      <c r="A54" s="130" t="str">
        <f t="array" ref="A54">IFERROR(INDEX(Lists!$B$2:$B$153,SMALL(IF(Lists!$I$2:$I$153="Individual",ROW(Lists!$B$2:$B$153)),ROW(50:50))-1,1),"")</f>
        <v>Syrian refugees in Lebanon</v>
      </c>
      <c r="B54" s="131" t="str">
        <f>VLOOKUP(A54,Lists!$B$2:$G$153,2,FALSE)</f>
        <v>LBN002</v>
      </c>
      <c r="C54" s="131" t="str">
        <f>VLOOKUP(B54,'INFORM Severity - hidden'!$C$5:$D$160,2,FALSE)</f>
        <v>Lebanon</v>
      </c>
      <c r="D54" s="131" t="str">
        <f>VLOOKUP(A54,Lists!$B$2:$G$153,3,FALSE)</f>
        <v>LBN</v>
      </c>
      <c r="E54" s="132" t="str">
        <f>VLOOKUP(A54,Lists!$B$2:$G$153,5,FALSE)</f>
        <v>International displacement</v>
      </c>
      <c r="F54" s="238">
        <f t="shared" si="5"/>
        <v>3.5</v>
      </c>
      <c r="G54" s="129">
        <f t="shared" si="6"/>
        <v>4</v>
      </c>
      <c r="H54" s="129" t="str">
        <f t="shared" si="7"/>
        <v>High</v>
      </c>
      <c r="I54" s="239" t="str">
        <f>INDEX(Trends!$D$3:$D$404,MATCH(B54,Trends!$C$3:$C$404,0))</f>
        <v>Increasing</v>
      </c>
      <c r="J54" s="129" t="str">
        <f>VLOOKUP($B54,Reliability!$A$3:$I$170,9,FALSE)</f>
        <v>Medium</v>
      </c>
      <c r="K54" s="240">
        <f t="shared" si="8"/>
        <v>4.2</v>
      </c>
      <c r="L54" s="240">
        <f>VLOOKUP($B54,'Impact of the crisis'!$C$6:$N$170,12,FALSE)</f>
        <v>3.6</v>
      </c>
      <c r="M54" s="240">
        <f>VLOOKUP($B54,'Impact of the crisis'!$C$6:$AB$170,26,FALSE)</f>
        <v>4.5</v>
      </c>
      <c r="N54" s="240">
        <f>VLOOKUP($B54,'Conditions of people affected'!$C$6:$R$170,16,FALSE)</f>
        <v>3.8</v>
      </c>
      <c r="O54" s="240">
        <f>VLOOKUP($B54,'Conditions of people affected'!$C$6:$R$170,9,FALSE)</f>
        <v>3.6</v>
      </c>
      <c r="P54" s="240">
        <f>VLOOKUP($B54,'Conditions of people affected'!$C$6:$R$170,15,FALSE)</f>
        <v>4</v>
      </c>
      <c r="Q54" s="240">
        <f t="shared" si="9"/>
        <v>2.6</v>
      </c>
      <c r="R54" s="240">
        <f>VLOOKUP($B54,'Complexity of the crisis'!$C$6:$AN$170,22,FALSE)</f>
        <v>2.6</v>
      </c>
      <c r="S54" s="240">
        <f>VLOOKUP($B54,'Complexity of the crisis'!$C$6:$AN$170,38,FALSE)</f>
        <v>2.5</v>
      </c>
      <c r="T54" s="133" t="str">
        <f>VLOOKUP(B54,Lists!$C$3:$E$163,3,FALSE)</f>
        <v>Middle east</v>
      </c>
      <c r="U54" s="134">
        <f>VLOOKUP(B54,'INFORM Severity - hidden'!$C$5:$V$170,20,FALSE)</f>
        <v>44767</v>
      </c>
    </row>
    <row r="55" spans="1:21" x14ac:dyDescent="0.35">
      <c r="A55" s="130" t="str">
        <f t="array" ref="A55">IFERROR(INDEX(Lists!$B$2:$B$153,SMALL(IF(Lists!$I$2:$I$153="Individual",ROW(Lists!$B$2:$B$153)),ROW(51:51))-1,1),"")</f>
        <v>Socioeconomic crisis in Lebanon</v>
      </c>
      <c r="B55" s="131" t="str">
        <f>VLOOKUP(A55,Lists!$B$2:$G$153,2,FALSE)</f>
        <v>LBN004</v>
      </c>
      <c r="C55" s="131" t="str">
        <f>VLOOKUP(B55,'INFORM Severity - hidden'!$C$5:$D$160,2,FALSE)</f>
        <v>Lebanon</v>
      </c>
      <c r="D55" s="131" t="str">
        <f>VLOOKUP(A55,Lists!$B$2:$G$153,3,FALSE)</f>
        <v>LBN</v>
      </c>
      <c r="E55" s="132" t="str">
        <f>VLOOKUP(A55,Lists!$B$2:$G$153,5,FALSE)</f>
        <v>Political and economic crisis</v>
      </c>
      <c r="F55" s="238">
        <f t="shared" si="5"/>
        <v>3.5</v>
      </c>
      <c r="G55" s="129">
        <f t="shared" si="6"/>
        <v>4</v>
      </c>
      <c r="H55" s="129" t="str">
        <f t="shared" si="7"/>
        <v>High</v>
      </c>
      <c r="I55" s="239" t="str">
        <f>INDEX(Trends!$D$3:$D$404,MATCH(B55,Trends!$C$3:$C$404,0))</f>
        <v>Stable</v>
      </c>
      <c r="J55" s="129" t="str">
        <f>VLOOKUP($B55,Reliability!$A$3:$I$170,9,FALSE)</f>
        <v>Medium</v>
      </c>
      <c r="K55" s="240">
        <f t="shared" si="8"/>
        <v>3.2</v>
      </c>
      <c r="L55" s="240">
        <f>VLOOKUP($B55,'Impact of the crisis'!$C$6:$N$170,12,FALSE)</f>
        <v>3.6</v>
      </c>
      <c r="M55" s="240">
        <f>VLOOKUP($B55,'Impact of the crisis'!$C$6:$AB$170,26,FALSE)</f>
        <v>3</v>
      </c>
      <c r="N55" s="240">
        <f>VLOOKUP($B55,'Conditions of people affected'!$C$6:$R$170,16,FALSE)</f>
        <v>4.0999999999999996</v>
      </c>
      <c r="O55" s="240">
        <f>VLOOKUP($B55,'Conditions of people affected'!$C$6:$R$170,9,FALSE)</f>
        <v>4.2</v>
      </c>
      <c r="P55" s="240">
        <f>VLOOKUP($B55,'Conditions of people affected'!$C$6:$R$170,15,FALSE)</f>
        <v>4</v>
      </c>
      <c r="Q55" s="240">
        <f t="shared" si="9"/>
        <v>2.8</v>
      </c>
      <c r="R55" s="240">
        <f>VLOOKUP($B55,'Complexity of the crisis'!$C$6:$AN$170,22,FALSE)</f>
        <v>2.6</v>
      </c>
      <c r="S55" s="240">
        <f>VLOOKUP($B55,'Complexity of the crisis'!$C$6:$AN$170,38,FALSE)</f>
        <v>3</v>
      </c>
      <c r="T55" s="133" t="str">
        <f>VLOOKUP(B55,Lists!$C$3:$E$163,3,FALSE)</f>
        <v>Middle east</v>
      </c>
      <c r="U55" s="134">
        <f>VLOOKUP(B55,'INFORM Severity - hidden'!$C$5:$V$170,20,FALSE)</f>
        <v>44767</v>
      </c>
    </row>
    <row r="56" spans="1:21" x14ac:dyDescent="0.35">
      <c r="A56" s="130" t="str">
        <f t="array" ref="A56">IFERROR(INDEX(Lists!$B$2:$B$153,SMALL(IF(Lists!$I$2:$I$153="Individual",ROW(Lists!$B$2:$B$153)),ROW(52:52))-1,1),"")</f>
        <v>Mixed migration flows in Libya</v>
      </c>
      <c r="B56" s="131" t="str">
        <f>VLOOKUP(A56,Lists!$B$2:$G$153,2,FALSE)</f>
        <v>LBY002</v>
      </c>
      <c r="C56" s="131" t="str">
        <f>VLOOKUP(B56,'INFORM Severity - hidden'!$C$5:$D$160,2,FALSE)</f>
        <v>Libya</v>
      </c>
      <c r="D56" s="131" t="str">
        <f>VLOOKUP(A56,Lists!$B$2:$G$153,3,FALSE)</f>
        <v>LBY</v>
      </c>
      <c r="E56" s="132" t="str">
        <f>VLOOKUP(A56,Lists!$B$2:$G$153,5,FALSE)</f>
        <v>International displacement</v>
      </c>
      <c r="F56" s="238">
        <f t="shared" si="5"/>
        <v>3.4</v>
      </c>
      <c r="G56" s="129">
        <f t="shared" si="6"/>
        <v>4</v>
      </c>
      <c r="H56" s="129" t="str">
        <f t="shared" si="7"/>
        <v>High</v>
      </c>
      <c r="I56" s="239" t="str">
        <f>INDEX(Trends!$D$3:$D$404,MATCH(B56,Trends!$C$3:$C$404,0))</f>
        <v>Increasing</v>
      </c>
      <c r="J56" s="129" t="str">
        <f>VLOOKUP($B56,Reliability!$A$3:$I$170,9,FALSE)</f>
        <v>Very High</v>
      </c>
      <c r="K56" s="240">
        <f t="shared" si="8"/>
        <v>3.9</v>
      </c>
      <c r="L56" s="240">
        <f>VLOOKUP($B56,'Impact of the crisis'!$C$6:$N$170,12,FALSE)</f>
        <v>4.5999999999999996</v>
      </c>
      <c r="M56" s="240">
        <f>VLOOKUP($B56,'Impact of the crisis'!$C$6:$AB$170,26,FALSE)</f>
        <v>3.4</v>
      </c>
      <c r="N56" s="240">
        <f>VLOOKUP($B56,'Conditions of people affected'!$C$6:$R$170,16,FALSE)</f>
        <v>3.05</v>
      </c>
      <c r="O56" s="240">
        <f>VLOOKUP($B56,'Conditions of people affected'!$C$6:$R$170,9,FALSE)</f>
        <v>3.1</v>
      </c>
      <c r="P56" s="240">
        <f>VLOOKUP($B56,'Conditions of people affected'!$C$6:$R$170,15,FALSE)</f>
        <v>3</v>
      </c>
      <c r="Q56" s="240">
        <f t="shared" si="9"/>
        <v>3.4</v>
      </c>
      <c r="R56" s="240">
        <f>VLOOKUP($B56,'Complexity of the crisis'!$C$6:$AN$170,22,FALSE)</f>
        <v>3.3</v>
      </c>
      <c r="S56" s="240">
        <f>VLOOKUP($B56,'Complexity of the crisis'!$C$6:$AN$170,38,FALSE)</f>
        <v>3.5</v>
      </c>
      <c r="T56" s="133" t="str">
        <f>VLOOKUP(B56,Lists!$C$3:$E$163,3,FALSE)</f>
        <v>Africa</v>
      </c>
      <c r="U56" s="134">
        <f>VLOOKUP(B56,'INFORM Severity - hidden'!$C$5:$V$170,20,FALSE)</f>
        <v>44773</v>
      </c>
    </row>
    <row r="57" spans="1:21" x14ac:dyDescent="0.35">
      <c r="A57" s="130" t="str">
        <f t="array" ref="A57">IFERROR(INDEX(Lists!$B$2:$B$153,SMALL(IF(Lists!$I$2:$I$153="Individual",ROW(Lists!$B$2:$B$153)),ROW(53:53))-1,1),"")</f>
        <v>Socio-economic crisis in Sri Lanka</v>
      </c>
      <c r="B57" s="131" t="str">
        <f>VLOOKUP(A57,Lists!$B$2:$G$153,2,FALSE)</f>
        <v>LKA002</v>
      </c>
      <c r="C57" s="131" t="str">
        <f>VLOOKUP(B57,'INFORM Severity - hidden'!$C$5:$D$160,2,FALSE)</f>
        <v>Sri Lanka</v>
      </c>
      <c r="D57" s="131" t="str">
        <f>VLOOKUP(A57,Lists!$B$2:$G$153,3,FALSE)</f>
        <v>LKA</v>
      </c>
      <c r="E57" s="132" t="str">
        <f>VLOOKUP(A57,Lists!$B$2:$G$153,5,FALSE)</f>
        <v>Political and economic crisis</v>
      </c>
      <c r="F57" s="238">
        <f t="shared" si="5"/>
        <v>3.4</v>
      </c>
      <c r="G57" s="129">
        <f t="shared" si="6"/>
        <v>4</v>
      </c>
      <c r="H57" s="129" t="str">
        <f t="shared" si="7"/>
        <v>High</v>
      </c>
      <c r="I57" s="239" t="str">
        <f>INDEX(Trends!$D$3:$D$404,MATCH(B57,Trends!$C$3:$C$404,0))</f>
        <v>-</v>
      </c>
      <c r="J57" s="129" t="str">
        <f>VLOOKUP($B57,Reliability!$A$3:$I$170,9,FALSE)</f>
        <v>Very High</v>
      </c>
      <c r="K57" s="240">
        <f t="shared" si="8"/>
        <v>3.8</v>
      </c>
      <c r="L57" s="240">
        <f>VLOOKUP($B57,'Impact of the crisis'!$C$6:$N$170,12,FALSE)</f>
        <v>4.4000000000000004</v>
      </c>
      <c r="M57" s="240">
        <f>VLOOKUP($B57,'Impact of the crisis'!$C$6:$AB$170,26,FALSE)</f>
        <v>3.4</v>
      </c>
      <c r="N57" s="240">
        <f>VLOOKUP($B57,'Conditions of people affected'!$C$6:$R$170,16,FALSE)</f>
        <v>4.3</v>
      </c>
      <c r="O57" s="240">
        <f>VLOOKUP($B57,'Conditions of people affected'!$C$6:$R$170,9,FALSE)</f>
        <v>4.5999999999999996</v>
      </c>
      <c r="P57" s="240">
        <f>VLOOKUP($B57,'Conditions of people affected'!$C$6:$R$170,15,FALSE)</f>
        <v>4</v>
      </c>
      <c r="Q57" s="240">
        <f t="shared" si="9"/>
        <v>1.6</v>
      </c>
      <c r="R57" s="240">
        <f>VLOOKUP($B57,'Complexity of the crisis'!$C$6:$AN$170,22,FALSE)</f>
        <v>2.2000000000000002</v>
      </c>
      <c r="S57" s="240">
        <f>VLOOKUP($B57,'Complexity of the crisis'!$C$6:$AN$170,38,FALSE)</f>
        <v>1</v>
      </c>
      <c r="T57" s="133" t="str">
        <f>VLOOKUP(B57,Lists!$C$3:$E$163,3,FALSE)</f>
        <v>Asia</v>
      </c>
      <c r="U57" s="134">
        <f>VLOOKUP(B57,'INFORM Severity - hidden'!$C$5:$V$170,20,FALSE)</f>
        <v>44770</v>
      </c>
    </row>
    <row r="58" spans="1:21" x14ac:dyDescent="0.35">
      <c r="A58" s="130" t="str">
        <f t="array" ref="A58">IFERROR(INDEX(Lists!$B$2:$B$153,SMALL(IF(Lists!$I$2:$I$153="Individual",ROW(Lists!$B$2:$B$153)),ROW(54:54))-1,1),"")</f>
        <v>Drought in Lesotho</v>
      </c>
      <c r="B58" s="131" t="str">
        <f>VLOOKUP(A58,Lists!$B$2:$G$153,2,FALSE)</f>
        <v>LSO002</v>
      </c>
      <c r="C58" s="131" t="str">
        <f>VLOOKUP(B58,'INFORM Severity - hidden'!$C$5:$D$160,2,FALSE)</f>
        <v>Lesotho</v>
      </c>
      <c r="D58" s="131" t="str">
        <f>VLOOKUP(A58,Lists!$B$2:$G$153,3,FALSE)</f>
        <v>LSO</v>
      </c>
      <c r="E58" s="132" t="str">
        <f>VLOOKUP(A58,Lists!$B$2:$G$153,5,FALSE)</f>
        <v>Drought</v>
      </c>
      <c r="F58" s="238">
        <f t="shared" si="5"/>
        <v>2.1</v>
      </c>
      <c r="G58" s="129">
        <f t="shared" si="6"/>
        <v>3</v>
      </c>
      <c r="H58" s="129" t="str">
        <f t="shared" si="7"/>
        <v>Medium</v>
      </c>
      <c r="I58" s="239" t="str">
        <f>INDEX(Trends!$D$3:$D$404,MATCH(B58,Trends!$C$3:$C$404,0))</f>
        <v>Decreasing</v>
      </c>
      <c r="J58" s="129" t="str">
        <f>VLOOKUP($B58,Reliability!$A$3:$I$170,9,FALSE)</f>
        <v>High</v>
      </c>
      <c r="K58" s="240">
        <f t="shared" si="8"/>
        <v>2.1</v>
      </c>
      <c r="L58" s="240">
        <f>VLOOKUP($B58,'Impact of the crisis'!$C$6:$N$170,12,FALSE)</f>
        <v>3</v>
      </c>
      <c r="M58" s="240">
        <f>VLOOKUP($B58,'Impact of the crisis'!$C$6:$AB$170,26,FALSE)</f>
        <v>1.5</v>
      </c>
      <c r="N58" s="240">
        <f>VLOOKUP($B58,'Conditions of people affected'!$C$6:$R$170,16,FALSE)</f>
        <v>2.75</v>
      </c>
      <c r="O58" s="240">
        <f>VLOOKUP($B58,'Conditions of people affected'!$C$6:$R$170,9,FALSE)</f>
        <v>2.5</v>
      </c>
      <c r="P58" s="240">
        <f>VLOOKUP($B58,'Conditions of people affected'!$C$6:$R$170,15,FALSE)</f>
        <v>3</v>
      </c>
      <c r="Q58" s="240">
        <f t="shared" si="9"/>
        <v>1</v>
      </c>
      <c r="R58" s="240">
        <f>VLOOKUP($B58,'Complexity of the crisis'!$C$6:$AN$170,22,FALSE)</f>
        <v>1.4</v>
      </c>
      <c r="S58" s="240">
        <f>VLOOKUP($B58,'Complexity of the crisis'!$C$6:$AN$170,38,FALSE)</f>
        <v>0.5</v>
      </c>
      <c r="T58" s="133" t="str">
        <f>VLOOKUP(B58,Lists!$C$3:$E$163,3,FALSE)</f>
        <v>Africa</v>
      </c>
      <c r="U58" s="134">
        <f>VLOOKUP(B58,'INFORM Severity - hidden'!$C$5:$V$170,20,FALSE)</f>
        <v>44762</v>
      </c>
    </row>
    <row r="59" spans="1:21" x14ac:dyDescent="0.35">
      <c r="A59" s="130" t="str">
        <f t="array" ref="A59">IFERROR(INDEX(Lists!$B$2:$B$153,SMALL(IF(Lists!$I$2:$I$153="Individual",ROW(Lists!$B$2:$B$153)),ROW(55:55))-1,1),"")</f>
        <v>Mixed migration flows in Morocco</v>
      </c>
      <c r="B59" s="131" t="str">
        <f>VLOOKUP(A59,Lists!$B$2:$G$153,2,FALSE)</f>
        <v>MAR002</v>
      </c>
      <c r="C59" s="131" t="str">
        <f>VLOOKUP(B59,'INFORM Severity - hidden'!$C$5:$D$160,2,FALSE)</f>
        <v>Morocco</v>
      </c>
      <c r="D59" s="131" t="str">
        <f>VLOOKUP(A59,Lists!$B$2:$G$153,3,FALSE)</f>
        <v>MAR</v>
      </c>
      <c r="E59" s="132" t="str">
        <f>VLOOKUP(A59,Lists!$B$2:$G$153,5,FALSE)</f>
        <v>International displacement</v>
      </c>
      <c r="F59" s="238">
        <f t="shared" si="5"/>
        <v>2.1</v>
      </c>
      <c r="G59" s="129">
        <f t="shared" si="6"/>
        <v>3</v>
      </c>
      <c r="H59" s="129" t="str">
        <f t="shared" si="7"/>
        <v>Medium</v>
      </c>
      <c r="I59" s="239" t="str">
        <f>INDEX(Trends!$D$3:$D$404,MATCH(B59,Trends!$C$3:$C$404,0))</f>
        <v>-</v>
      </c>
      <c r="J59" s="129" t="str">
        <f>VLOOKUP($B59,Reliability!$A$3:$I$170,9,FALSE)</f>
        <v>High</v>
      </c>
      <c r="K59" s="240">
        <f t="shared" si="8"/>
        <v>3.5</v>
      </c>
      <c r="L59" s="240">
        <f>VLOOKUP($B59,'Impact of the crisis'!$C$6:$N$170,12,FALSE)</f>
        <v>4.9000000000000004</v>
      </c>
      <c r="M59" s="240">
        <f>VLOOKUP($B59,'Impact of the crisis'!$C$6:$AB$170,26,FALSE)</f>
        <v>2.2999999999999998</v>
      </c>
      <c r="N59" s="240">
        <f>VLOOKUP($B59,'Conditions of people affected'!$C$6:$R$170,16,FALSE)</f>
        <v>0.75</v>
      </c>
      <c r="O59" s="240">
        <f>VLOOKUP($B59,'Conditions of people affected'!$C$6:$R$170,9,FALSE)</f>
        <v>0.5</v>
      </c>
      <c r="P59" s="240">
        <f>VLOOKUP($B59,'Conditions of people affected'!$C$6:$R$170,15,FALSE)</f>
        <v>1</v>
      </c>
      <c r="Q59" s="240">
        <f t="shared" si="9"/>
        <v>2.6</v>
      </c>
      <c r="R59" s="240">
        <f>VLOOKUP($B59,'Complexity of the crisis'!$C$6:$AN$170,22,FALSE)</f>
        <v>3.1</v>
      </c>
      <c r="S59" s="240">
        <f>VLOOKUP($B59,'Complexity of the crisis'!$C$6:$AN$170,38,FALSE)</f>
        <v>2</v>
      </c>
      <c r="T59" s="133" t="str">
        <f>VLOOKUP(B59,Lists!$C$3:$E$163,3,FALSE)</f>
        <v>Africa</v>
      </c>
      <c r="U59" s="134">
        <f>VLOOKUP(B59,'INFORM Severity - hidden'!$C$5:$V$170,20,FALSE)</f>
        <v>44773</v>
      </c>
    </row>
    <row r="60" spans="1:21" x14ac:dyDescent="0.35">
      <c r="A60" s="130" t="str">
        <f t="array" ref="A60">IFERROR(INDEX(Lists!$B$2:$B$153,SMALL(IF(Lists!$I$2:$I$153="Individual",ROW(Lists!$B$2:$B$153)),ROW(56:56))-1,1),"")</f>
        <v>DIsplacement from Ukraine conflict in Moldova</v>
      </c>
      <c r="B60" s="131" t="str">
        <f>VLOOKUP(A60,Lists!$B$2:$G$153,2,FALSE)</f>
        <v>MDA002</v>
      </c>
      <c r="C60" s="131" t="str">
        <f>VLOOKUP(B60,'INFORM Severity - hidden'!$C$5:$D$160,2,FALSE)</f>
        <v>Moldova</v>
      </c>
      <c r="D60" s="131" t="str">
        <f>VLOOKUP(A60,Lists!$B$2:$G$153,3,FALSE)</f>
        <v>MDA</v>
      </c>
      <c r="E60" s="132" t="str">
        <f>VLOOKUP(A60,Lists!$B$2:$G$153,5,FALSE)</f>
        <v>International displacement</v>
      </c>
      <c r="F60" s="238">
        <f t="shared" si="5"/>
        <v>2.2999999999999998</v>
      </c>
      <c r="G60" s="129">
        <f t="shared" si="6"/>
        <v>3</v>
      </c>
      <c r="H60" s="129" t="str">
        <f t="shared" si="7"/>
        <v>Medium</v>
      </c>
      <c r="I60" s="239" t="str">
        <f>INDEX(Trends!$D$3:$D$404,MATCH(B60,Trends!$C$3:$C$404,0))</f>
        <v>Increasing</v>
      </c>
      <c r="J60" s="129" t="str">
        <f>VLOOKUP($B60,Reliability!$A$3:$I$170,9,FALSE)</f>
        <v>Very High</v>
      </c>
      <c r="K60" s="240">
        <f t="shared" si="8"/>
        <v>2.2999999999999998</v>
      </c>
      <c r="L60" s="240">
        <f>VLOOKUP($B60,'Impact of the crisis'!$C$6:$N$170,12,FALSE)</f>
        <v>0.4</v>
      </c>
      <c r="M60" s="240">
        <f>VLOOKUP($B60,'Impact of the crisis'!$C$6:$AB$170,26,FALSE)</f>
        <v>3</v>
      </c>
      <c r="N60" s="240">
        <f>VLOOKUP($B60,'Conditions of people affected'!$C$6:$R$170,16,FALSE)</f>
        <v>2.95</v>
      </c>
      <c r="O60" s="240">
        <f>VLOOKUP($B60,'Conditions of people affected'!$C$6:$R$170,9,FALSE)</f>
        <v>2.9</v>
      </c>
      <c r="P60" s="240">
        <f>VLOOKUP($B60,'Conditions of people affected'!$C$6:$R$170,15,FALSE)</f>
        <v>3</v>
      </c>
      <c r="Q60" s="240">
        <f t="shared" si="9"/>
        <v>1.4</v>
      </c>
      <c r="R60" s="240">
        <f>VLOOKUP($B60,'Complexity of the crisis'!$C$6:$AN$170,22,FALSE)</f>
        <v>1.8</v>
      </c>
      <c r="S60" s="240">
        <f>VLOOKUP($B60,'Complexity of the crisis'!$C$6:$AN$170,38,FALSE)</f>
        <v>1</v>
      </c>
      <c r="T60" s="133" t="str">
        <f>VLOOKUP(B60,Lists!$C$3:$E$163,3,FALSE)</f>
        <v>Europe</v>
      </c>
      <c r="U60" s="134">
        <f>VLOOKUP(B60,'INFORM Severity - hidden'!$C$5:$V$170,20,FALSE)</f>
        <v>44773</v>
      </c>
    </row>
    <row r="61" spans="1:21" x14ac:dyDescent="0.35">
      <c r="A61" s="130" t="str">
        <f t="array" ref="A61">IFERROR(INDEX(Lists!$B$2:$B$153,SMALL(IF(Lists!$I$2:$I$153="Individual",ROW(Lists!$B$2:$B$153)),ROW(57:57))-1,1),"")</f>
        <v>Drought in Madagascar</v>
      </c>
      <c r="B61" s="131" t="str">
        <f>VLOOKUP(A61,Lists!$B$2:$G$153,2,FALSE)</f>
        <v>MDG002</v>
      </c>
      <c r="C61" s="131" t="str">
        <f>VLOOKUP(B61,'INFORM Severity - hidden'!$C$5:$D$160,2,FALSE)</f>
        <v>Madagascar</v>
      </c>
      <c r="D61" s="131" t="str">
        <f>VLOOKUP(A61,Lists!$B$2:$G$153,3,FALSE)</f>
        <v>MDG</v>
      </c>
      <c r="E61" s="132" t="str">
        <f>VLOOKUP(A61,Lists!$B$2:$G$153,5,FALSE)</f>
        <v>Drought</v>
      </c>
      <c r="F61" s="238">
        <f t="shared" si="5"/>
        <v>2.5</v>
      </c>
      <c r="G61" s="129">
        <f t="shared" si="6"/>
        <v>3</v>
      </c>
      <c r="H61" s="129" t="str">
        <f t="shared" si="7"/>
        <v>Medium</v>
      </c>
      <c r="I61" s="239" t="str">
        <f>INDEX(Trends!$D$3:$D$404,MATCH(B61,Trends!$C$3:$C$404,0))</f>
        <v>Decreasing</v>
      </c>
      <c r="J61" s="129" t="str">
        <f>VLOOKUP($B61,Reliability!$A$3:$I$170,9,FALSE)</f>
        <v>Very High</v>
      </c>
      <c r="K61" s="240">
        <f t="shared" si="8"/>
        <v>2</v>
      </c>
      <c r="L61" s="240">
        <f>VLOOKUP($B61,'Impact of the crisis'!$C$6:$N$170,12,FALSE)</f>
        <v>2.1</v>
      </c>
      <c r="M61" s="240">
        <f>VLOOKUP($B61,'Impact of the crisis'!$C$6:$AB$170,26,FALSE)</f>
        <v>1.9</v>
      </c>
      <c r="N61" s="240">
        <f>VLOOKUP($B61,'Conditions of people affected'!$C$6:$R$170,16,FALSE)</f>
        <v>3.2</v>
      </c>
      <c r="O61" s="240">
        <f>VLOOKUP($B61,'Conditions of people affected'!$C$6:$R$170,9,FALSE)</f>
        <v>3.4</v>
      </c>
      <c r="P61" s="240">
        <f>VLOOKUP($B61,'Conditions of people affected'!$C$6:$R$170,15,FALSE)</f>
        <v>3</v>
      </c>
      <c r="Q61" s="240">
        <f t="shared" si="9"/>
        <v>1.6</v>
      </c>
      <c r="R61" s="240">
        <f>VLOOKUP($B61,'Complexity of the crisis'!$C$6:$AN$170,22,FALSE)</f>
        <v>2.2000000000000002</v>
      </c>
      <c r="S61" s="240">
        <f>VLOOKUP($B61,'Complexity of the crisis'!$C$6:$AN$170,38,FALSE)</f>
        <v>1</v>
      </c>
      <c r="T61" s="133" t="str">
        <f>VLOOKUP(B61,Lists!$C$3:$E$163,3,FALSE)</f>
        <v>Africa</v>
      </c>
      <c r="U61" s="134">
        <f>VLOOKUP(B61,'INFORM Severity - hidden'!$C$5:$V$170,20,FALSE)</f>
        <v>44762</v>
      </c>
    </row>
    <row r="62" spans="1:21" x14ac:dyDescent="0.35">
      <c r="A62" s="130" t="str">
        <f t="array" ref="A62">IFERROR(INDEX(Lists!$B$2:$B$153,SMALL(IF(Lists!$I$2:$I$153="Individual",ROW(Lists!$B$2:$B$153)),ROW(58:58))-1,1),"")</f>
        <v>Tropical Cyclones Season in 2022 in Madagascar</v>
      </c>
      <c r="B62" s="131" t="str">
        <f>VLOOKUP(A62,Lists!$B$2:$G$153,2,FALSE)</f>
        <v>MDG006</v>
      </c>
      <c r="C62" s="131" t="str">
        <f>VLOOKUP(B62,'INFORM Severity - hidden'!$C$5:$D$160,2,FALSE)</f>
        <v>Madagascar</v>
      </c>
      <c r="D62" s="131" t="str">
        <f>VLOOKUP(A62,Lists!$B$2:$G$153,3,FALSE)</f>
        <v>MDG</v>
      </c>
      <c r="E62" s="132" t="str">
        <f>VLOOKUP(A62,Lists!$B$2:$G$153,5,FALSE)</f>
        <v>Tropical cyclone</v>
      </c>
      <c r="F62" s="238">
        <f t="shared" si="5"/>
        <v>1.8</v>
      </c>
      <c r="G62" s="129">
        <f t="shared" si="6"/>
        <v>2</v>
      </c>
      <c r="H62" s="129" t="str">
        <f t="shared" si="7"/>
        <v>Low</v>
      </c>
      <c r="I62" s="239" t="str">
        <f>INDEX(Trends!$D$3:$D$404,MATCH(B62,Trends!$C$3:$C$404,0))</f>
        <v>Decreasing</v>
      </c>
      <c r="J62" s="129" t="str">
        <f>VLOOKUP($B62,Reliability!$A$3:$I$170,9,FALSE)</f>
        <v>High</v>
      </c>
      <c r="K62" s="240">
        <f t="shared" si="8"/>
        <v>3.4</v>
      </c>
      <c r="L62" s="240">
        <f>VLOOKUP($B62,'Impact of the crisis'!$C$6:$N$170,12,FALSE)</f>
        <v>4.8</v>
      </c>
      <c r="M62" s="240">
        <f>VLOOKUP($B62,'Impact of the crisis'!$C$6:$AB$170,26,FALSE)</f>
        <v>2.2999999999999998</v>
      </c>
      <c r="N62" s="240">
        <f>VLOOKUP($B62,'Conditions of people affected'!$C$6:$R$170,16,FALSE)</f>
        <v>0.8</v>
      </c>
      <c r="O62" s="240">
        <f>VLOOKUP($B62,'Conditions of people affected'!$C$6:$R$170,9,FALSE)</f>
        <v>0.6</v>
      </c>
      <c r="P62" s="240">
        <f>VLOOKUP($B62,'Conditions of people affected'!$C$6:$R$170,15,FALSE)</f>
        <v>1</v>
      </c>
      <c r="Q62" s="240">
        <f t="shared" si="9"/>
        <v>1.6</v>
      </c>
      <c r="R62" s="240">
        <f>VLOOKUP($B62,'Complexity of the crisis'!$C$6:$AN$170,22,FALSE)</f>
        <v>2.2000000000000002</v>
      </c>
      <c r="S62" s="240">
        <f>VLOOKUP($B62,'Complexity of the crisis'!$C$6:$AN$170,38,FALSE)</f>
        <v>1</v>
      </c>
      <c r="T62" s="133" t="str">
        <f>VLOOKUP(B62,Lists!$C$3:$E$163,3,FALSE)</f>
        <v>Africa</v>
      </c>
      <c r="U62" s="134">
        <f>VLOOKUP(B62,'INFORM Severity - hidden'!$C$5:$V$170,20,FALSE)</f>
        <v>44767</v>
      </c>
    </row>
    <row r="63" spans="1:21" x14ac:dyDescent="0.35">
      <c r="A63" s="130" t="str">
        <f t="array" ref="A63">IFERROR(INDEX(Lists!$B$2:$B$153,SMALL(IF(Lists!$I$2:$I$153="Individual",ROW(Lists!$B$2:$B$153)),ROW(59:59))-1,1),"")</f>
        <v>Criminal Violence in Mexico</v>
      </c>
      <c r="B63" s="131" t="str">
        <f>VLOOKUP(A63,Lists!$B$2:$G$153,2,FALSE)</f>
        <v>MEX002</v>
      </c>
      <c r="C63" s="131" t="str">
        <f>VLOOKUP(B63,'INFORM Severity - hidden'!$C$5:$D$160,2,FALSE)</f>
        <v>Mexico</v>
      </c>
      <c r="D63" s="131" t="str">
        <f>VLOOKUP(A63,Lists!$B$2:$G$153,3,FALSE)</f>
        <v>MEX</v>
      </c>
      <c r="E63" s="132" t="str">
        <f>VLOOKUP(A63,Lists!$B$2:$G$153,5,FALSE)</f>
        <v>Other type of violence</v>
      </c>
      <c r="F63" s="238" t="str">
        <f t="shared" si="5"/>
        <v>x</v>
      </c>
      <c r="G63" s="129" t="str">
        <f t="shared" si="6"/>
        <v>x</v>
      </c>
      <c r="H63" s="129" t="str">
        <f t="shared" si="7"/>
        <v>x</v>
      </c>
      <c r="I63" s="239" t="str">
        <f>INDEX(Trends!$D$3:$D$404,MATCH(B63,Trends!$C$3:$C$404,0))</f>
        <v>-</v>
      </c>
      <c r="J63" s="129" t="str">
        <f>VLOOKUP($B63,Reliability!$A$3:$I$170,9,FALSE)</f>
        <v>High</v>
      </c>
      <c r="K63" s="240">
        <f t="shared" si="8"/>
        <v>4.0999999999999996</v>
      </c>
      <c r="L63" s="240">
        <f>VLOOKUP($B63,'Impact of the crisis'!$C$6:$N$170,12,FALSE)</f>
        <v>5</v>
      </c>
      <c r="M63" s="240">
        <f>VLOOKUP($B63,'Impact of the crisis'!$C$6:$AB$170,26,FALSE)</f>
        <v>3.4</v>
      </c>
      <c r="N63" s="240" t="str">
        <f>VLOOKUP($B63,'Conditions of people affected'!$C$6:$R$170,16,FALSE)</f>
        <v>x</v>
      </c>
      <c r="O63" s="240" t="str">
        <f>VLOOKUP($B63,'Conditions of people affected'!$C$6:$R$170,9,FALSE)</f>
        <v>x</v>
      </c>
      <c r="P63" s="240" t="str">
        <f>VLOOKUP($B63,'Conditions of people affected'!$C$6:$R$170,15,FALSE)</f>
        <v>x</v>
      </c>
      <c r="Q63" s="240">
        <f t="shared" si="9"/>
        <v>3.5</v>
      </c>
      <c r="R63" s="240">
        <f>VLOOKUP($B63,'Complexity of the crisis'!$C$6:$AN$170,22,FALSE)</f>
        <v>3</v>
      </c>
      <c r="S63" s="240">
        <f>VLOOKUP($B63,'Complexity of the crisis'!$C$6:$AN$170,38,FALSE)</f>
        <v>4</v>
      </c>
      <c r="T63" s="133" t="str">
        <f>VLOOKUP(B63,Lists!$C$3:$E$163,3,FALSE)</f>
        <v>Americas</v>
      </c>
      <c r="U63" s="134">
        <f>VLOOKUP(B63,'INFORM Severity - hidden'!$C$5:$V$170,20,FALSE)</f>
        <v>44767</v>
      </c>
    </row>
    <row r="64" spans="1:21" x14ac:dyDescent="0.35">
      <c r="A64" s="130" t="str">
        <f t="array" ref="A64">IFERROR(INDEX(Lists!$B$2:$B$153,SMALL(IF(Lists!$I$2:$I$153="Individual",ROW(Lists!$B$2:$B$153)),ROW(60:60))-1,1),"")</f>
        <v>Mixed Migration in Mexico</v>
      </c>
      <c r="B64" s="131" t="str">
        <f>VLOOKUP(A64,Lists!$B$2:$G$153,2,FALSE)</f>
        <v>MEX003</v>
      </c>
      <c r="C64" s="131" t="str">
        <f>VLOOKUP(B64,'INFORM Severity - hidden'!$C$5:$D$160,2,FALSE)</f>
        <v>Mexico</v>
      </c>
      <c r="D64" s="131" t="str">
        <f>VLOOKUP(A64,Lists!$B$2:$G$153,3,FALSE)</f>
        <v>MEX</v>
      </c>
      <c r="E64" s="132" t="str">
        <f>VLOOKUP(A64,Lists!$B$2:$G$153,5,FALSE)</f>
        <v>International displacement</v>
      </c>
      <c r="F64" s="238">
        <f t="shared" si="5"/>
        <v>2.5</v>
      </c>
      <c r="G64" s="129">
        <f t="shared" si="6"/>
        <v>3</v>
      </c>
      <c r="H64" s="129" t="str">
        <f t="shared" si="7"/>
        <v>Medium</v>
      </c>
      <c r="I64" s="239" t="str">
        <f>INDEX(Trends!$D$3:$D$404,MATCH(B64,Trends!$C$3:$C$404,0))</f>
        <v>Increasing</v>
      </c>
      <c r="J64" s="129" t="str">
        <f>VLOOKUP($B64,Reliability!$A$3:$I$170,9,FALSE)</f>
        <v>High</v>
      </c>
      <c r="K64" s="240">
        <f t="shared" si="8"/>
        <v>3.8</v>
      </c>
      <c r="L64" s="240">
        <f>VLOOKUP($B64,'Impact of the crisis'!$C$6:$N$170,12,FALSE)</f>
        <v>4.8</v>
      </c>
      <c r="M64" s="240">
        <f>VLOOKUP($B64,'Impact of the crisis'!$C$6:$AB$170,26,FALSE)</f>
        <v>3</v>
      </c>
      <c r="N64" s="240">
        <f>VLOOKUP($B64,'Conditions of people affected'!$C$6:$R$170,16,FALSE)</f>
        <v>1.3</v>
      </c>
      <c r="O64" s="240">
        <f>VLOOKUP($B64,'Conditions of people affected'!$C$6:$R$170,9,FALSE)</f>
        <v>1.6</v>
      </c>
      <c r="P64" s="240">
        <f>VLOOKUP($B64,'Conditions of people affected'!$C$6:$R$170,15,FALSE)</f>
        <v>1</v>
      </c>
      <c r="Q64" s="240">
        <f t="shared" si="9"/>
        <v>3</v>
      </c>
      <c r="R64" s="240">
        <f>VLOOKUP($B64,'Complexity of the crisis'!$C$6:$AN$170,22,FALSE)</f>
        <v>3</v>
      </c>
      <c r="S64" s="240">
        <f>VLOOKUP($B64,'Complexity of the crisis'!$C$6:$AN$170,38,FALSE)</f>
        <v>3</v>
      </c>
      <c r="T64" s="133" t="str">
        <f>VLOOKUP(B64,Lists!$C$3:$E$163,3,FALSE)</f>
        <v>Americas</v>
      </c>
      <c r="U64" s="134">
        <f>VLOOKUP(B64,'INFORM Severity - hidden'!$C$5:$V$170,20,FALSE)</f>
        <v>44767</v>
      </c>
    </row>
    <row r="65" spans="1:21" x14ac:dyDescent="0.35">
      <c r="A65" s="130" t="str">
        <f t="array" ref="A65">IFERROR(INDEX(Lists!$B$2:$B$153,SMALL(IF(Lists!$I$2:$I$153="Individual",ROW(Lists!$B$2:$B$153)),ROW(61:61))-1,1),"")</f>
        <v>Complex crisis in Mali</v>
      </c>
      <c r="B65" s="131" t="str">
        <f>VLOOKUP(A65,Lists!$B$2:$G$153,2,FALSE)</f>
        <v>MLI001</v>
      </c>
      <c r="C65" s="131" t="str">
        <f>VLOOKUP(B65,'INFORM Severity - hidden'!$C$5:$D$160,2,FALSE)</f>
        <v>Mali</v>
      </c>
      <c r="D65" s="131" t="str">
        <f>VLOOKUP(A65,Lists!$B$2:$G$153,3,FALSE)</f>
        <v>MLI</v>
      </c>
      <c r="E65" s="132" t="str">
        <f>VLOOKUP(A65,Lists!$B$2:$G$153,5,FALSE)</f>
        <v>Complex crisis</v>
      </c>
      <c r="F65" s="238">
        <f t="shared" si="5"/>
        <v>4.2</v>
      </c>
      <c r="G65" s="129">
        <f t="shared" si="6"/>
        <v>5</v>
      </c>
      <c r="H65" s="129" t="str">
        <f t="shared" si="7"/>
        <v>Very High</v>
      </c>
      <c r="I65" s="239" t="str">
        <f>INDEX(Trends!$D$3:$D$404,MATCH(B65,Trends!$C$3:$C$404,0))</f>
        <v>Decreasing</v>
      </c>
      <c r="J65" s="129" t="str">
        <f>VLOOKUP($B65,Reliability!$A$3:$I$170,9,FALSE)</f>
        <v>Very High</v>
      </c>
      <c r="K65" s="240">
        <f t="shared" si="8"/>
        <v>4.3</v>
      </c>
      <c r="L65" s="240">
        <f>VLOOKUP($B65,'Impact of the crisis'!$C$6:$N$170,12,FALSE)</f>
        <v>4.8</v>
      </c>
      <c r="M65" s="240">
        <f>VLOOKUP($B65,'Impact of the crisis'!$C$6:$AB$170,26,FALSE)</f>
        <v>4</v>
      </c>
      <c r="N65" s="240">
        <f>VLOOKUP($B65,'Conditions of people affected'!$C$6:$R$170,16,FALSE)</f>
        <v>4.3499999999999996</v>
      </c>
      <c r="O65" s="240">
        <f>VLOOKUP($B65,'Conditions of people affected'!$C$6:$R$170,9,FALSE)</f>
        <v>4.7</v>
      </c>
      <c r="P65" s="240">
        <f>VLOOKUP($B65,'Conditions of people affected'!$C$6:$R$170,15,FALSE)</f>
        <v>4</v>
      </c>
      <c r="Q65" s="240">
        <f t="shared" si="9"/>
        <v>3.9</v>
      </c>
      <c r="R65" s="240">
        <f>VLOOKUP($B65,'Complexity of the crisis'!$C$6:$AN$170,22,FALSE)</f>
        <v>3.1</v>
      </c>
      <c r="S65" s="240">
        <f>VLOOKUP($B65,'Complexity of the crisis'!$C$6:$AN$170,38,FALSE)</f>
        <v>4.5</v>
      </c>
      <c r="T65" s="133" t="str">
        <f>VLOOKUP(B65,Lists!$C$3:$E$163,3,FALSE)</f>
        <v>Africa</v>
      </c>
      <c r="U65" s="134">
        <f>VLOOKUP(B65,'INFORM Severity - hidden'!$C$5:$V$170,20,FALSE)</f>
        <v>44741</v>
      </c>
    </row>
    <row r="66" spans="1:21" x14ac:dyDescent="0.35">
      <c r="A66" s="130" t="str">
        <f t="array" ref="A66">IFERROR(INDEX(Lists!$B$2:$B$153,SMALL(IF(Lists!$I$2:$I$153="Individual",ROW(Lists!$B$2:$B$153)),ROW(62:62))-1,1),"")</f>
        <v>Rakhine Conflict</v>
      </c>
      <c r="B66" s="131" t="str">
        <f>VLOOKUP(A66,Lists!$B$2:$G$153,2,FALSE)</f>
        <v>MMR002</v>
      </c>
      <c r="C66" s="131" t="str">
        <f>VLOOKUP(B66,'INFORM Severity - hidden'!$C$5:$D$160,2,FALSE)</f>
        <v>Myanmar</v>
      </c>
      <c r="D66" s="131" t="str">
        <f>VLOOKUP(A66,Lists!$B$2:$G$153,3,FALSE)</f>
        <v>MMR</v>
      </c>
      <c r="E66" s="132" t="str">
        <f>VLOOKUP(A66,Lists!$B$2:$G$153,5,FALSE)</f>
        <v>Conflict</v>
      </c>
      <c r="F66" s="238">
        <f t="shared" si="5"/>
        <v>3.7</v>
      </c>
      <c r="G66" s="129">
        <f t="shared" si="6"/>
        <v>4</v>
      </c>
      <c r="H66" s="129" t="str">
        <f t="shared" si="7"/>
        <v>High</v>
      </c>
      <c r="I66" s="239" t="str">
        <f>INDEX(Trends!$D$3:$D$404,MATCH(B66,Trends!$C$3:$C$404,0))</f>
        <v>Stable</v>
      </c>
      <c r="J66" s="129" t="str">
        <f>VLOOKUP($B66,Reliability!$A$3:$I$170,9,FALSE)</f>
        <v>High</v>
      </c>
      <c r="K66" s="240">
        <f t="shared" si="8"/>
        <v>2.6</v>
      </c>
      <c r="L66" s="240">
        <f>VLOOKUP($B66,'Impact of the crisis'!$C$6:$N$170,12,FALSE)</f>
        <v>1.3</v>
      </c>
      <c r="M66" s="240">
        <f>VLOOKUP($B66,'Impact of the crisis'!$C$6:$AB$170,26,FALSE)</f>
        <v>3.1</v>
      </c>
      <c r="N66" s="240">
        <f>VLOOKUP($B66,'Conditions of people affected'!$C$6:$R$170,16,FALSE)</f>
        <v>3.85</v>
      </c>
      <c r="O66" s="240">
        <f>VLOOKUP($B66,'Conditions of people affected'!$C$6:$R$170,9,FALSE)</f>
        <v>3.7</v>
      </c>
      <c r="P66" s="240">
        <f>VLOOKUP($B66,'Conditions of people affected'!$C$6:$R$170,15,FALSE)</f>
        <v>4</v>
      </c>
      <c r="Q66" s="240">
        <f t="shared" si="9"/>
        <v>4.2</v>
      </c>
      <c r="R66" s="240">
        <f>VLOOKUP($B66,'Complexity of the crisis'!$C$6:$AN$170,22,FALSE)</f>
        <v>3.9</v>
      </c>
      <c r="S66" s="240">
        <f>VLOOKUP($B66,'Complexity of the crisis'!$C$6:$AN$170,38,FALSE)</f>
        <v>4.5</v>
      </c>
      <c r="T66" s="133" t="str">
        <f>VLOOKUP(B66,Lists!$C$3:$E$163,3,FALSE)</f>
        <v>Asia</v>
      </c>
      <c r="U66" s="134">
        <f>VLOOKUP(B66,'INFORM Severity - hidden'!$C$5:$V$170,20,FALSE)</f>
        <v>44766</v>
      </c>
    </row>
    <row r="67" spans="1:21" x14ac:dyDescent="0.35">
      <c r="A67" s="130" t="str">
        <f t="array" ref="A67">IFERROR(INDEX(Lists!$B$2:$B$153,SMALL(IF(Lists!$I$2:$I$153="Individual",ROW(Lists!$B$2:$B$153)),ROW(63:63))-1,1),"")</f>
        <v>Kachin and Shan Conflict</v>
      </c>
      <c r="B67" s="131" t="str">
        <f>VLOOKUP(A67,Lists!$B$2:$G$153,2,FALSE)</f>
        <v>MMR003</v>
      </c>
      <c r="C67" s="131" t="str">
        <f>VLOOKUP(B67,'INFORM Severity - hidden'!$C$5:$D$160,2,FALSE)</f>
        <v>Myanmar</v>
      </c>
      <c r="D67" s="131" t="str">
        <f>VLOOKUP(A67,Lists!$B$2:$G$153,3,FALSE)</f>
        <v>MMR</v>
      </c>
      <c r="E67" s="132" t="str">
        <f>VLOOKUP(A67,Lists!$B$2:$G$153,5,FALSE)</f>
        <v>Conflict</v>
      </c>
      <c r="F67" s="238">
        <f t="shared" si="5"/>
        <v>3.9</v>
      </c>
      <c r="G67" s="129">
        <f t="shared" si="6"/>
        <v>4</v>
      </c>
      <c r="H67" s="129" t="str">
        <f t="shared" si="7"/>
        <v>High</v>
      </c>
      <c r="I67" s="239" t="str">
        <f>INDEX(Trends!$D$3:$D$404,MATCH(B67,Trends!$C$3:$C$404,0))</f>
        <v>Increasing</v>
      </c>
      <c r="J67" s="129" t="str">
        <f>VLOOKUP($B67,Reliability!$A$3:$I$170,9,FALSE)</f>
        <v>High</v>
      </c>
      <c r="K67" s="240">
        <f t="shared" si="8"/>
        <v>3.4</v>
      </c>
      <c r="L67" s="240">
        <f>VLOOKUP($B67,'Impact of the crisis'!$C$6:$N$170,12,FALSE)</f>
        <v>2.4</v>
      </c>
      <c r="M67" s="240">
        <f>VLOOKUP($B67,'Impact of the crisis'!$C$6:$AB$170,26,FALSE)</f>
        <v>3.8</v>
      </c>
      <c r="N67" s="240">
        <f>VLOOKUP($B67,'Conditions of people affected'!$C$6:$R$170,16,FALSE)</f>
        <v>4.05</v>
      </c>
      <c r="O67" s="240">
        <f>VLOOKUP($B67,'Conditions of people affected'!$C$6:$R$170,9,FALSE)</f>
        <v>4.0999999999999996</v>
      </c>
      <c r="P67" s="240">
        <f>VLOOKUP($B67,'Conditions of people affected'!$C$6:$R$170,15,FALSE)</f>
        <v>4</v>
      </c>
      <c r="Q67" s="240">
        <f t="shared" si="9"/>
        <v>4</v>
      </c>
      <c r="R67" s="240">
        <f>VLOOKUP($B67,'Complexity of the crisis'!$C$6:$AN$170,22,FALSE)</f>
        <v>3.9</v>
      </c>
      <c r="S67" s="240">
        <f>VLOOKUP($B67,'Complexity of the crisis'!$C$6:$AN$170,38,FALSE)</f>
        <v>4</v>
      </c>
      <c r="T67" s="133" t="str">
        <f>VLOOKUP(B67,Lists!$C$3:$E$163,3,FALSE)</f>
        <v>Asia</v>
      </c>
      <c r="U67" s="134">
        <f>VLOOKUP(B67,'INFORM Severity - hidden'!$C$5:$V$170,20,FALSE)</f>
        <v>44766</v>
      </c>
    </row>
    <row r="68" spans="1:21" x14ac:dyDescent="0.35">
      <c r="A68" s="130" t="str">
        <f t="array" ref="A68">IFERROR(INDEX(Lists!$B$2:$B$153,SMALL(IF(Lists!$I$2:$I$153="Individual",ROW(Lists!$B$2:$B$153)),ROW(64:64))-1,1),"")</f>
        <v>Post-coup conflict in Myanmar</v>
      </c>
      <c r="B68" s="131" t="str">
        <f>VLOOKUP(A68,Lists!$B$2:$G$153,2,FALSE)</f>
        <v>MMR004</v>
      </c>
      <c r="C68" s="131" t="str">
        <f>VLOOKUP(B68,'INFORM Severity - hidden'!$C$5:$D$160,2,FALSE)</f>
        <v>Myanmar</v>
      </c>
      <c r="D68" s="131" t="str">
        <f>VLOOKUP(A68,Lists!$B$2:$G$153,3,FALSE)</f>
        <v>MMR</v>
      </c>
      <c r="E68" s="132" t="str">
        <f>VLOOKUP(A68,Lists!$B$2:$G$153,5,FALSE)</f>
        <v>Conflict</v>
      </c>
      <c r="F68" s="238">
        <f t="shared" si="5"/>
        <v>4.5</v>
      </c>
      <c r="G68" s="129">
        <f t="shared" si="6"/>
        <v>5</v>
      </c>
      <c r="H68" s="129" t="str">
        <f t="shared" si="7"/>
        <v>Very High</v>
      </c>
      <c r="I68" s="239" t="str">
        <f>INDEX(Trends!$D$3:$D$404,MATCH(B68,Trends!$C$3:$C$404,0))</f>
        <v>Increasing</v>
      </c>
      <c r="J68" s="129" t="str">
        <f>VLOOKUP($B68,Reliability!$A$3:$I$170,9,FALSE)</f>
        <v>High</v>
      </c>
      <c r="K68" s="240">
        <f t="shared" si="8"/>
        <v>4.2</v>
      </c>
      <c r="L68" s="240">
        <f>VLOOKUP($B68,'Impact of the crisis'!$C$6:$N$170,12,FALSE)</f>
        <v>4.0999999999999996</v>
      </c>
      <c r="M68" s="240">
        <f>VLOOKUP($B68,'Impact of the crisis'!$C$6:$AB$170,26,FALSE)</f>
        <v>4.2</v>
      </c>
      <c r="N68" s="240">
        <f>VLOOKUP($B68,'Conditions of people affected'!$C$6:$R$170,16,FALSE)</f>
        <v>5</v>
      </c>
      <c r="O68" s="240">
        <f>VLOOKUP($B68,'Conditions of people affected'!$C$6:$R$170,9,FALSE)</f>
        <v>5</v>
      </c>
      <c r="P68" s="240">
        <f>VLOOKUP($B68,'Conditions of people affected'!$C$6:$R$170,15,FALSE)</f>
        <v>5</v>
      </c>
      <c r="Q68" s="240">
        <f t="shared" si="9"/>
        <v>4</v>
      </c>
      <c r="R68" s="240">
        <f>VLOOKUP($B68,'Complexity of the crisis'!$C$6:$AN$170,22,FALSE)</f>
        <v>3.9</v>
      </c>
      <c r="S68" s="240">
        <f>VLOOKUP($B68,'Complexity of the crisis'!$C$6:$AN$170,38,FALSE)</f>
        <v>4</v>
      </c>
      <c r="T68" s="133" t="str">
        <f>VLOOKUP(B68,Lists!$C$3:$E$163,3,FALSE)</f>
        <v>Asia</v>
      </c>
      <c r="U68" s="134">
        <f>VLOOKUP(B68,'INFORM Severity - hidden'!$C$5:$V$170,20,FALSE)</f>
        <v>44766</v>
      </c>
    </row>
    <row r="69" spans="1:21" x14ac:dyDescent="0.35">
      <c r="A69" s="130" t="str">
        <f t="array" ref="A69">IFERROR(INDEX(Lists!$B$2:$B$153,SMALL(IF(Lists!$I$2:$I$153="Individual",ROW(Lists!$B$2:$B$153)),ROW(65:65))-1,1),"")</f>
        <v>Cabo Delgado Islamist Insurgency</v>
      </c>
      <c r="B69" s="131" t="str">
        <f>VLOOKUP(A69,Lists!$B$2:$G$153,2,FALSE)</f>
        <v>MOZ004</v>
      </c>
      <c r="C69" s="131" t="str">
        <f>VLOOKUP(B69,'INFORM Severity - hidden'!$C$5:$D$160,2,FALSE)</f>
        <v>Mozambique</v>
      </c>
      <c r="D69" s="131" t="str">
        <f>VLOOKUP(A69,Lists!$B$2:$G$153,3,FALSE)</f>
        <v>MOZ</v>
      </c>
      <c r="E69" s="132" t="str">
        <f>VLOOKUP(A69,Lists!$B$2:$G$153,5,FALSE)</f>
        <v>Other type of violence</v>
      </c>
      <c r="F69" s="238">
        <f t="shared" ref="F69:F100" si="10">IF(OR(N69="x",K69="x"),"x",ROUND((5-GEOMEAN(((5-K69)/5*4+1),((5-N69)/5*4+1),((5-N69)/5*4+1)))/4*3.5+Q69*0.3,1))</f>
        <v>3.4</v>
      </c>
      <c r="G69" s="129">
        <f t="shared" ref="G69:G100" si="11">IF(F69="x","x",ROUNDUP(F69,0))</f>
        <v>4</v>
      </c>
      <c r="H69" s="129" t="str">
        <f t="shared" ref="H69:H100" si="12">IF(N69="x","x",IF(K69="x","x",(IF(G69=5,"Very High",IF(G69=4,"High",IF(G69=3,"Medium",IF(G69=2,"Low","Very Low")))))))</f>
        <v>High</v>
      </c>
      <c r="I69" s="239" t="str">
        <f>INDEX(Trends!$D$3:$D$404,MATCH(B69,Trends!$C$3:$C$404,0))</f>
        <v>Stable</v>
      </c>
      <c r="J69" s="129" t="str">
        <f>VLOOKUP($B69,Reliability!$A$3:$I$170,9,FALSE)</f>
        <v>High</v>
      </c>
      <c r="K69" s="240">
        <f t="shared" ref="K69:K100" si="13">IF(OR(M69="x",L69="x"),"x",ROUND((5-GEOMEAN(((5-L69)/5*4+1),((5-M69)/5*4+1),((5-M69)/5*4+1)))/4*5,1))</f>
        <v>3.7</v>
      </c>
      <c r="L69" s="240">
        <f>VLOOKUP($B69,'Impact of the crisis'!$C$6:$N$170,12,FALSE)</f>
        <v>2.8</v>
      </c>
      <c r="M69" s="240">
        <f>VLOOKUP($B69,'Impact of the crisis'!$C$6:$AB$170,26,FALSE)</f>
        <v>4</v>
      </c>
      <c r="N69" s="240">
        <f>VLOOKUP($B69,'Conditions of people affected'!$C$6:$R$170,16,FALSE)</f>
        <v>3.3</v>
      </c>
      <c r="O69" s="240">
        <f>VLOOKUP($B69,'Conditions of people affected'!$C$6:$R$170,9,FALSE)</f>
        <v>3.6</v>
      </c>
      <c r="P69" s="240">
        <f>VLOOKUP($B69,'Conditions of people affected'!$C$6:$R$170,15,FALSE)</f>
        <v>3</v>
      </c>
      <c r="Q69" s="240">
        <f t="shared" ref="Q69:Q100" si="14">IF(OR(S69="x",R69="x"),R69,ROUND((5-GEOMEAN(((5-R69)/5*4+1),((5-S69)/5*4+1)))/4*5,1))</f>
        <v>3.4</v>
      </c>
      <c r="R69" s="240">
        <f>VLOOKUP($B69,'Complexity of the crisis'!$C$6:$AN$170,22,FALSE)</f>
        <v>3.7</v>
      </c>
      <c r="S69" s="240">
        <f>VLOOKUP($B69,'Complexity of the crisis'!$C$6:$AN$170,38,FALSE)</f>
        <v>3</v>
      </c>
      <c r="T69" s="133" t="str">
        <f>VLOOKUP(B69,Lists!$C$3:$E$163,3,FALSE)</f>
        <v>Africa</v>
      </c>
      <c r="U69" s="134">
        <f>VLOOKUP(B69,'INFORM Severity - hidden'!$C$5:$V$170,20,FALSE)</f>
        <v>44769</v>
      </c>
    </row>
    <row r="70" spans="1:21" x14ac:dyDescent="0.35">
      <c r="A70" s="130" t="str">
        <f t="array" ref="A70">IFERROR(INDEX(Lists!$B$2:$B$153,SMALL(IF(Lists!$I$2:$I$153="Individual",ROW(Lists!$B$2:$B$153)),ROW(66:66))-1,1),"")</f>
        <v>2022 Tropical Cyclone Seasons in Mozambique</v>
      </c>
      <c r="B70" s="131" t="str">
        <f>VLOOKUP(A70,Lists!$B$2:$G$153,2,FALSE)</f>
        <v>MOZ008</v>
      </c>
      <c r="C70" s="131" t="str">
        <f>VLOOKUP(B70,'INFORM Severity - hidden'!$C$5:$D$160,2,FALSE)</f>
        <v>Mozambique</v>
      </c>
      <c r="D70" s="131" t="str">
        <f>VLOOKUP(A70,Lists!$B$2:$G$153,3,FALSE)</f>
        <v>MOZ</v>
      </c>
      <c r="E70" s="132" t="str">
        <f>VLOOKUP(A70,Lists!$B$2:$G$153,5,FALSE)</f>
        <v>Tropical cyclone</v>
      </c>
      <c r="F70" s="238">
        <f t="shared" si="10"/>
        <v>3.1</v>
      </c>
      <c r="G70" s="129">
        <f t="shared" si="11"/>
        <v>4</v>
      </c>
      <c r="H70" s="129" t="str">
        <f t="shared" si="12"/>
        <v>High</v>
      </c>
      <c r="I70" s="239" t="str">
        <f>INDEX(Trends!$D$3:$D$404,MATCH(B70,Trends!$C$3:$C$404,0))</f>
        <v>Increasing</v>
      </c>
      <c r="J70" s="129" t="str">
        <f>VLOOKUP($B70,Reliability!$A$3:$I$170,9,FALSE)</f>
        <v>High</v>
      </c>
      <c r="K70" s="240">
        <f t="shared" si="13"/>
        <v>2.7</v>
      </c>
      <c r="L70" s="240">
        <f>VLOOKUP($B70,'Impact of the crisis'!$C$6:$N$170,12,FALSE)</f>
        <v>3.7</v>
      </c>
      <c r="M70" s="240">
        <f>VLOOKUP($B70,'Impact of the crisis'!$C$6:$AB$170,26,FALSE)</f>
        <v>2.1</v>
      </c>
      <c r="N70" s="240">
        <f>VLOOKUP($B70,'Conditions of people affected'!$C$6:$R$170,16,FALSE)</f>
        <v>3.15</v>
      </c>
      <c r="O70" s="240">
        <f>VLOOKUP($B70,'Conditions of people affected'!$C$6:$R$170,9,FALSE)</f>
        <v>3.3</v>
      </c>
      <c r="P70" s="240">
        <f>VLOOKUP($B70,'Conditions of people affected'!$C$6:$R$170,15,FALSE)</f>
        <v>3</v>
      </c>
      <c r="Q70" s="240">
        <f t="shared" si="14"/>
        <v>3.4</v>
      </c>
      <c r="R70" s="240">
        <f>VLOOKUP($B70,'Complexity of the crisis'!$C$6:$AN$170,22,FALSE)</f>
        <v>3.7</v>
      </c>
      <c r="S70" s="240">
        <f>VLOOKUP($B70,'Complexity of the crisis'!$C$6:$AN$170,38,FALSE)</f>
        <v>3</v>
      </c>
      <c r="T70" s="133" t="str">
        <f>VLOOKUP(B70,Lists!$C$3:$E$163,3,FALSE)</f>
        <v>Africa</v>
      </c>
      <c r="U70" s="134">
        <f>VLOOKUP(B70,'INFORM Severity - hidden'!$C$5:$V$170,20,FALSE)</f>
        <v>44769</v>
      </c>
    </row>
    <row r="71" spans="1:21" x14ac:dyDescent="0.35">
      <c r="A71" s="130" t="str">
        <f t="array" ref="A71">IFERROR(INDEX(Lists!$B$2:$B$153,SMALL(IF(Lists!$I$2:$I$153="Individual",ROW(Lists!$B$2:$B$153)),ROW(67:67))-1,1),"")</f>
        <v>Refugees from Mali in Mauritania</v>
      </c>
      <c r="B71" s="131" t="str">
        <f>VLOOKUP(A71,Lists!$B$2:$G$153,2,FALSE)</f>
        <v>MRT002</v>
      </c>
      <c r="C71" s="131" t="str">
        <f>VLOOKUP(B71,'INFORM Severity - hidden'!$C$5:$D$160,2,FALSE)</f>
        <v>Mauritania</v>
      </c>
      <c r="D71" s="131" t="str">
        <f>VLOOKUP(A71,Lists!$B$2:$G$153,3,FALSE)</f>
        <v>MRT</v>
      </c>
      <c r="E71" s="132" t="str">
        <f>VLOOKUP(A71,Lists!$B$2:$G$153,5,FALSE)</f>
        <v>International displacement</v>
      </c>
      <c r="F71" s="238">
        <f t="shared" si="10"/>
        <v>2.2000000000000002</v>
      </c>
      <c r="G71" s="129">
        <f t="shared" si="11"/>
        <v>3</v>
      </c>
      <c r="H71" s="129" t="str">
        <f t="shared" si="12"/>
        <v>Medium</v>
      </c>
      <c r="I71" s="239" t="str">
        <f>INDEX(Trends!$D$3:$D$404,MATCH(B71,Trends!$C$3:$C$404,0))</f>
        <v>Stable</v>
      </c>
      <c r="J71" s="129" t="str">
        <f>VLOOKUP($B71,Reliability!$A$3:$I$170,9,FALSE)</f>
        <v>High</v>
      </c>
      <c r="K71" s="240">
        <f t="shared" si="13"/>
        <v>2.5</v>
      </c>
      <c r="L71" s="240">
        <f>VLOOKUP($B71,'Impact of the crisis'!$C$6:$N$170,12,FALSE)</f>
        <v>1.8</v>
      </c>
      <c r="M71" s="240">
        <f>VLOOKUP($B71,'Impact of the crisis'!$C$6:$AB$170,26,FALSE)</f>
        <v>2.8</v>
      </c>
      <c r="N71" s="240">
        <f>VLOOKUP($B71,'Conditions of people affected'!$C$6:$R$170,16,FALSE)</f>
        <v>2.25</v>
      </c>
      <c r="O71" s="240">
        <f>VLOOKUP($B71,'Conditions of people affected'!$C$6:$R$170,9,FALSE)</f>
        <v>1.5</v>
      </c>
      <c r="P71" s="240">
        <f>VLOOKUP($B71,'Conditions of people affected'!$C$6:$R$170,15,FALSE)</f>
        <v>3</v>
      </c>
      <c r="Q71" s="240">
        <f t="shared" si="14"/>
        <v>2</v>
      </c>
      <c r="R71" s="240">
        <f>VLOOKUP($B71,'Complexity of the crisis'!$C$6:$AN$170,22,FALSE)</f>
        <v>2.4</v>
      </c>
      <c r="S71" s="240">
        <f>VLOOKUP($B71,'Complexity of the crisis'!$C$6:$AN$170,38,FALSE)</f>
        <v>1.5</v>
      </c>
      <c r="T71" s="133" t="str">
        <f>VLOOKUP(B71,Lists!$C$3:$E$163,3,FALSE)</f>
        <v>Africa</v>
      </c>
      <c r="U71" s="134">
        <f>VLOOKUP(B71,'INFORM Severity - hidden'!$C$5:$V$170,20,FALSE)</f>
        <v>44768</v>
      </c>
    </row>
    <row r="72" spans="1:21" x14ac:dyDescent="0.35">
      <c r="A72" s="130" t="str">
        <f t="array" ref="A72">IFERROR(INDEX(Lists!$B$2:$B$153,SMALL(IF(Lists!$I$2:$I$153="Individual",ROW(Lists!$B$2:$B$153)),ROW(68:68))-1,1),"")</f>
        <v>Food Security in Mauritania</v>
      </c>
      <c r="B72" s="131" t="str">
        <f>VLOOKUP(A72,Lists!$B$2:$G$153,2,FALSE)</f>
        <v>MRT003</v>
      </c>
      <c r="C72" s="131" t="str">
        <f>VLOOKUP(B72,'INFORM Severity - hidden'!$C$5:$D$160,2,FALSE)</f>
        <v>Mauritania</v>
      </c>
      <c r="D72" s="131" t="str">
        <f>VLOOKUP(A72,Lists!$B$2:$G$153,3,FALSE)</f>
        <v>MRT</v>
      </c>
      <c r="E72" s="132" t="str">
        <f>VLOOKUP(A72,Lists!$B$2:$G$153,5,FALSE)</f>
        <v>Drought</v>
      </c>
      <c r="F72" s="238">
        <f t="shared" si="10"/>
        <v>2.8</v>
      </c>
      <c r="G72" s="129">
        <f t="shared" si="11"/>
        <v>3</v>
      </c>
      <c r="H72" s="129" t="str">
        <f t="shared" si="12"/>
        <v>Medium</v>
      </c>
      <c r="I72" s="239" t="str">
        <f>INDEX(Trends!$D$3:$D$404,MATCH(B72,Trends!$C$3:$C$404,0))</f>
        <v>Stable</v>
      </c>
      <c r="J72" s="129" t="str">
        <f>VLOOKUP($B72,Reliability!$A$3:$I$170,9,FALSE)</f>
        <v>Medium</v>
      </c>
      <c r="K72" s="240">
        <f t="shared" si="13"/>
        <v>2.8</v>
      </c>
      <c r="L72" s="240">
        <f>VLOOKUP($B72,'Impact of the crisis'!$C$6:$N$170,12,FALSE)</f>
        <v>4.3</v>
      </c>
      <c r="M72" s="240">
        <f>VLOOKUP($B72,'Impact of the crisis'!$C$6:$AB$170,26,FALSE)</f>
        <v>1.6</v>
      </c>
      <c r="N72" s="240">
        <f>VLOOKUP($B72,'Conditions of people affected'!$C$6:$R$170,16,FALSE)</f>
        <v>3.1</v>
      </c>
      <c r="O72" s="240">
        <f>VLOOKUP($B72,'Conditions of people affected'!$C$6:$R$170,9,FALSE)</f>
        <v>3.2</v>
      </c>
      <c r="P72" s="240">
        <f>VLOOKUP($B72,'Conditions of people affected'!$C$6:$R$170,15,FALSE)</f>
        <v>3</v>
      </c>
      <c r="Q72" s="240">
        <f t="shared" si="14"/>
        <v>2.2000000000000002</v>
      </c>
      <c r="R72" s="240">
        <f>VLOOKUP($B72,'Complexity of the crisis'!$C$6:$AN$170,22,FALSE)</f>
        <v>2.4</v>
      </c>
      <c r="S72" s="240">
        <f>VLOOKUP($B72,'Complexity of the crisis'!$C$6:$AN$170,38,FALSE)</f>
        <v>2</v>
      </c>
      <c r="T72" s="133" t="str">
        <f>VLOOKUP(B72,Lists!$C$3:$E$163,3,FALSE)</f>
        <v>Africa</v>
      </c>
      <c r="U72" s="134">
        <f>VLOOKUP(B72,'INFORM Severity - hidden'!$C$5:$V$170,20,FALSE)</f>
        <v>44768</v>
      </c>
    </row>
    <row r="73" spans="1:21" x14ac:dyDescent="0.35">
      <c r="A73" s="130" t="str">
        <f t="array" ref="A73">IFERROR(INDEX(Lists!$B$2:$B$153,SMALL(IF(Lists!$I$2:$I$153="Individual",ROW(Lists!$B$2:$B$153)),ROW(69:69))-1,1),"")</f>
        <v>Complex crisis in Malawi</v>
      </c>
      <c r="B73" s="131" t="str">
        <f>VLOOKUP(A73,Lists!$B$2:$G$153,2,FALSE)</f>
        <v>MWI002</v>
      </c>
      <c r="C73" s="131" t="str">
        <f>VLOOKUP(B73,'INFORM Severity - hidden'!$C$5:$D$160,2,FALSE)</f>
        <v>Malawi</v>
      </c>
      <c r="D73" s="131" t="str">
        <f>VLOOKUP(A73,Lists!$B$2:$G$153,3,FALSE)</f>
        <v>MWI</v>
      </c>
      <c r="E73" s="132" t="str">
        <f>VLOOKUP(A73,Lists!$B$2:$G$153,5,FALSE)</f>
        <v>Complex crisis</v>
      </c>
      <c r="F73" s="238">
        <f t="shared" si="10"/>
        <v>3</v>
      </c>
      <c r="G73" s="129">
        <f t="shared" si="11"/>
        <v>3</v>
      </c>
      <c r="H73" s="129" t="str">
        <f t="shared" si="12"/>
        <v>Medium</v>
      </c>
      <c r="I73" s="239" t="str">
        <f>INDEX(Trends!$D$3:$D$404,MATCH(B73,Trends!$C$3:$C$404,0))</f>
        <v>Increasing</v>
      </c>
      <c r="J73" s="129" t="str">
        <f>VLOOKUP($B73,Reliability!$A$3:$I$170,9,FALSE)</f>
        <v>Very High</v>
      </c>
      <c r="K73" s="240">
        <f t="shared" si="13"/>
        <v>3.4</v>
      </c>
      <c r="L73" s="240">
        <f>VLOOKUP($B73,'Impact of the crisis'!$C$6:$N$170,12,FALSE)</f>
        <v>4.4000000000000004</v>
      </c>
      <c r="M73" s="240">
        <f>VLOOKUP($B73,'Impact of the crisis'!$C$6:$AB$170,26,FALSE)</f>
        <v>2.7</v>
      </c>
      <c r="N73" s="240">
        <f>VLOOKUP($B73,'Conditions of people affected'!$C$6:$R$170,16,FALSE)</f>
        <v>3.4</v>
      </c>
      <c r="O73" s="240">
        <f>VLOOKUP($B73,'Conditions of people affected'!$C$6:$R$170,9,FALSE)</f>
        <v>3.8</v>
      </c>
      <c r="P73" s="240">
        <f>VLOOKUP($B73,'Conditions of people affected'!$C$6:$R$170,15,FALSE)</f>
        <v>3</v>
      </c>
      <c r="Q73" s="240">
        <f t="shared" si="14"/>
        <v>2</v>
      </c>
      <c r="R73" s="240">
        <f>VLOOKUP($B73,'Complexity of the crisis'!$C$6:$AN$170,22,FALSE)</f>
        <v>2</v>
      </c>
      <c r="S73" s="240">
        <f>VLOOKUP($B73,'Complexity of the crisis'!$C$6:$AN$170,38,FALSE)</f>
        <v>2</v>
      </c>
      <c r="T73" s="133" t="str">
        <f>VLOOKUP(B73,Lists!$C$3:$E$163,3,FALSE)</f>
        <v>Africa</v>
      </c>
      <c r="U73" s="134">
        <f>VLOOKUP(B73,'INFORM Severity - hidden'!$C$5:$V$170,20,FALSE)</f>
        <v>44760</v>
      </c>
    </row>
    <row r="74" spans="1:21" x14ac:dyDescent="0.35">
      <c r="A74" s="130" t="str">
        <f t="array" ref="A74">IFERROR(INDEX(Lists!$B$2:$B$153,SMALL(IF(Lists!$I$2:$I$153="Individual",ROW(Lists!$B$2:$B$153)),ROW(70:70))-1,1),"")</f>
        <v>Tropical Cyclone Ana in Malawi</v>
      </c>
      <c r="B74" s="131" t="str">
        <f>VLOOKUP(A74,Lists!$B$2:$G$153,2,FALSE)</f>
        <v>MWI004</v>
      </c>
      <c r="C74" s="131" t="str">
        <f>VLOOKUP(B74,'INFORM Severity - hidden'!$C$5:$D$160,2,FALSE)</f>
        <v>Malawi</v>
      </c>
      <c r="D74" s="131" t="str">
        <f>VLOOKUP(A74,Lists!$B$2:$G$153,3,FALSE)</f>
        <v>MWI</v>
      </c>
      <c r="E74" s="132" t="str">
        <f>VLOOKUP(A74,Lists!$B$2:$G$153,5,FALSE)</f>
        <v>Tropical cyclone</v>
      </c>
      <c r="F74" s="238">
        <f t="shared" si="10"/>
        <v>2.5</v>
      </c>
      <c r="G74" s="129">
        <f t="shared" si="11"/>
        <v>3</v>
      </c>
      <c r="H74" s="129" t="str">
        <f t="shared" si="12"/>
        <v>Medium</v>
      </c>
      <c r="I74" s="239" t="str">
        <f>INDEX(Trends!$D$3:$D$404,MATCH(B74,Trends!$C$3:$C$404,0))</f>
        <v>Increasing</v>
      </c>
      <c r="J74" s="129" t="str">
        <f>VLOOKUP($B74,Reliability!$A$3:$I$170,9,FALSE)</f>
        <v>High</v>
      </c>
      <c r="K74" s="240">
        <f t="shared" si="13"/>
        <v>3.2</v>
      </c>
      <c r="L74" s="240">
        <f>VLOOKUP($B74,'Impact of the crisis'!$C$6:$N$170,12,FALSE)</f>
        <v>4.2</v>
      </c>
      <c r="M74" s="240">
        <f>VLOOKUP($B74,'Impact of the crisis'!$C$6:$AB$170,26,FALSE)</f>
        <v>2.5</v>
      </c>
      <c r="N74" s="240">
        <f>VLOOKUP($B74,'Conditions of people affected'!$C$6:$R$170,16,FALSE)</f>
        <v>2.5499999999999998</v>
      </c>
      <c r="O74" s="240">
        <f>VLOOKUP($B74,'Conditions of people affected'!$C$6:$R$170,9,FALSE)</f>
        <v>3.1</v>
      </c>
      <c r="P74" s="240">
        <f>VLOOKUP($B74,'Conditions of people affected'!$C$6:$R$170,15,FALSE)</f>
        <v>2</v>
      </c>
      <c r="Q74" s="240">
        <f t="shared" si="14"/>
        <v>2</v>
      </c>
      <c r="R74" s="240">
        <f>VLOOKUP($B74,'Complexity of the crisis'!$C$6:$AN$170,22,FALSE)</f>
        <v>2</v>
      </c>
      <c r="S74" s="240">
        <f>VLOOKUP($B74,'Complexity of the crisis'!$C$6:$AN$170,38,FALSE)</f>
        <v>2</v>
      </c>
      <c r="T74" s="133" t="str">
        <f>VLOOKUP(B74,Lists!$C$3:$E$163,3,FALSE)</f>
        <v>Africa</v>
      </c>
      <c r="U74" s="134">
        <f>VLOOKUP(B74,'INFORM Severity - hidden'!$C$5:$V$170,20,FALSE)</f>
        <v>44760</v>
      </c>
    </row>
    <row r="75" spans="1:21" x14ac:dyDescent="0.35">
      <c r="A75" s="130" t="str">
        <f t="array" ref="A75">IFERROR(INDEX(Lists!$B$2:$B$153,SMALL(IF(Lists!$I$2:$I$153="Individual",ROW(Lists!$B$2:$B$153)),ROW(71:71))-1,1),"")</f>
        <v>International Refugees in Malaysia</v>
      </c>
      <c r="B75" s="131" t="str">
        <f>VLOOKUP(A75,Lists!$B$2:$G$153,2,FALSE)</f>
        <v>MYS001</v>
      </c>
      <c r="C75" s="131" t="str">
        <f>VLOOKUP(B75,'INFORM Severity - hidden'!$C$5:$D$160,2,FALSE)</f>
        <v>Malaysia</v>
      </c>
      <c r="D75" s="131" t="str">
        <f>VLOOKUP(A75,Lists!$B$2:$G$153,3,FALSE)</f>
        <v>MYS</v>
      </c>
      <c r="E75" s="132" t="str">
        <f>VLOOKUP(A75,Lists!$B$2:$G$153,5,FALSE)</f>
        <v>International displacement</v>
      </c>
      <c r="F75" s="238">
        <f t="shared" si="10"/>
        <v>2.2999999999999998</v>
      </c>
      <c r="G75" s="129">
        <f t="shared" si="11"/>
        <v>3</v>
      </c>
      <c r="H75" s="129" t="str">
        <f t="shared" si="12"/>
        <v>Medium</v>
      </c>
      <c r="I75" s="239" t="str">
        <f>INDEX(Trends!$D$3:$D$404,MATCH(B75,Trends!$C$3:$C$404,0))</f>
        <v>Increasing</v>
      </c>
      <c r="J75" s="129" t="str">
        <f>VLOOKUP($B75,Reliability!$A$3:$I$170,9,FALSE)</f>
        <v>High</v>
      </c>
      <c r="K75" s="240">
        <f t="shared" si="13"/>
        <v>2.9</v>
      </c>
      <c r="L75" s="240">
        <f>VLOOKUP($B75,'Impact of the crisis'!$C$6:$N$170,12,FALSE)</f>
        <v>1.7</v>
      </c>
      <c r="M75" s="240">
        <f>VLOOKUP($B75,'Impact of the crisis'!$C$6:$AB$170,26,FALSE)</f>
        <v>3.4</v>
      </c>
      <c r="N75" s="240">
        <f>VLOOKUP($B75,'Conditions of people affected'!$C$6:$R$170,16,FALSE)</f>
        <v>2.0499999999999998</v>
      </c>
      <c r="O75" s="240">
        <f>VLOOKUP($B75,'Conditions of people affected'!$C$6:$R$170,9,FALSE)</f>
        <v>2.1</v>
      </c>
      <c r="P75" s="240">
        <f>VLOOKUP($B75,'Conditions of people affected'!$C$6:$R$170,15,FALSE)</f>
        <v>2</v>
      </c>
      <c r="Q75" s="240">
        <f t="shared" si="14"/>
        <v>2.2000000000000002</v>
      </c>
      <c r="R75" s="240">
        <f>VLOOKUP($B75,'Complexity of the crisis'!$C$6:$AN$170,22,FALSE)</f>
        <v>1.9</v>
      </c>
      <c r="S75" s="240">
        <f>VLOOKUP($B75,'Complexity of the crisis'!$C$6:$AN$170,38,FALSE)</f>
        <v>2.5</v>
      </c>
      <c r="T75" s="133" t="str">
        <f>VLOOKUP(B75,Lists!$C$3:$E$163,3,FALSE)</f>
        <v>Asia</v>
      </c>
      <c r="U75" s="134">
        <f>VLOOKUP(B75,'INFORM Severity - hidden'!$C$5:$V$170,20,FALSE)</f>
        <v>44739</v>
      </c>
    </row>
    <row r="76" spans="1:21" x14ac:dyDescent="0.35">
      <c r="A76" s="130" t="str">
        <f t="array" ref="A76">IFERROR(INDEX(Lists!$B$2:$B$153,SMALL(IF(Lists!$I$2:$I$153="Individual",ROW(Lists!$B$2:$B$153)),ROW(72:72))-1,1),"")</f>
        <v>Food Security Crisis in Namibia</v>
      </c>
      <c r="B76" s="131" t="str">
        <f>VLOOKUP(A76,Lists!$B$2:$G$153,2,FALSE)</f>
        <v>NAM002</v>
      </c>
      <c r="C76" s="131" t="str">
        <f>VLOOKUP(B76,'INFORM Severity - hidden'!$C$5:$D$160,2,FALSE)</f>
        <v>Namibia</v>
      </c>
      <c r="D76" s="131" t="str">
        <f>VLOOKUP(A76,Lists!$B$2:$G$153,3,FALSE)</f>
        <v>NAM</v>
      </c>
      <c r="E76" s="132" t="str">
        <f>VLOOKUP(A76,Lists!$B$2:$G$153,5,FALSE)</f>
        <v>Food Security</v>
      </c>
      <c r="F76" s="238">
        <f t="shared" si="10"/>
        <v>2.5</v>
      </c>
      <c r="G76" s="129">
        <f t="shared" si="11"/>
        <v>3</v>
      </c>
      <c r="H76" s="129" t="str">
        <f t="shared" si="12"/>
        <v>Medium</v>
      </c>
      <c r="I76" s="239" t="str">
        <f>INDEX(Trends!$D$3:$D$404,MATCH(B76,Trends!$C$3:$C$404,0))</f>
        <v>Increasing</v>
      </c>
      <c r="J76" s="129" t="str">
        <f>VLOOKUP($B76,Reliability!$A$3:$I$170,9,FALSE)</f>
        <v>Medium</v>
      </c>
      <c r="K76" s="240">
        <f t="shared" si="13"/>
        <v>2.8</v>
      </c>
      <c r="L76" s="240">
        <f>VLOOKUP($B76,'Impact of the crisis'!$C$6:$N$170,12,FALSE)</f>
        <v>4.3</v>
      </c>
      <c r="M76" s="240">
        <f>VLOOKUP($B76,'Impact of the crisis'!$C$6:$AB$170,26,FALSE)</f>
        <v>1.7</v>
      </c>
      <c r="N76" s="240">
        <f>VLOOKUP($B76,'Conditions of people affected'!$C$6:$R$170,16,FALSE)</f>
        <v>3.05</v>
      </c>
      <c r="O76" s="240">
        <f>VLOOKUP($B76,'Conditions of people affected'!$C$6:$R$170,9,FALSE)</f>
        <v>3.1</v>
      </c>
      <c r="P76" s="240">
        <f>VLOOKUP($B76,'Conditions of people affected'!$C$6:$R$170,15,FALSE)</f>
        <v>3</v>
      </c>
      <c r="Q76" s="240">
        <f t="shared" si="14"/>
        <v>1.3</v>
      </c>
      <c r="R76" s="240">
        <f>VLOOKUP($B76,'Complexity of the crisis'!$C$6:$AN$170,22,FALSE)</f>
        <v>1.6</v>
      </c>
      <c r="S76" s="240">
        <f>VLOOKUP($B76,'Complexity of the crisis'!$C$6:$AN$170,38,FALSE)</f>
        <v>1</v>
      </c>
      <c r="T76" s="133" t="str">
        <f>VLOOKUP(B76,Lists!$C$3:$E$163,3,FALSE)</f>
        <v>Africa</v>
      </c>
      <c r="U76" s="134">
        <f>VLOOKUP(B76,'INFORM Severity - hidden'!$C$5:$V$170,20,FALSE)</f>
        <v>44761</v>
      </c>
    </row>
    <row r="77" spans="1:21" x14ac:dyDescent="0.35">
      <c r="A77" s="130" t="str">
        <f t="array" ref="A77">IFERROR(INDEX(Lists!$B$2:$B$153,SMALL(IF(Lists!$I$2:$I$153="Individual",ROW(Lists!$B$2:$B$153)),ROW(73:73))-1,1),"")</f>
        <v>Boko Haram in Niger</v>
      </c>
      <c r="B77" s="131" t="str">
        <f>VLOOKUP(A77,Lists!$B$2:$G$153,2,FALSE)</f>
        <v>NER002</v>
      </c>
      <c r="C77" s="131" t="str">
        <f>VLOOKUP(B77,'INFORM Severity - hidden'!$C$5:$D$160,2,FALSE)</f>
        <v>Niger</v>
      </c>
      <c r="D77" s="131" t="str">
        <f>VLOOKUP(A77,Lists!$B$2:$G$153,3,FALSE)</f>
        <v>NER</v>
      </c>
      <c r="E77" s="132" t="str">
        <f>VLOOKUP(A77,Lists!$B$2:$G$153,5,FALSE)</f>
        <v>Conflict</v>
      </c>
      <c r="F77" s="238">
        <f t="shared" si="10"/>
        <v>2.9</v>
      </c>
      <c r="G77" s="129">
        <f t="shared" si="11"/>
        <v>3</v>
      </c>
      <c r="H77" s="129" t="str">
        <f t="shared" si="12"/>
        <v>Medium</v>
      </c>
      <c r="I77" s="239" t="str">
        <f>INDEX(Trends!$D$3:$D$404,MATCH(B77,Trends!$C$3:$C$404,0))</f>
        <v>Decreasing</v>
      </c>
      <c r="J77" s="129" t="str">
        <f>VLOOKUP($B77,Reliability!$A$3:$I$170,9,FALSE)</f>
        <v>Medium</v>
      </c>
      <c r="K77" s="240">
        <f t="shared" si="13"/>
        <v>2.6</v>
      </c>
      <c r="L77" s="240">
        <f>VLOOKUP($B77,'Impact of the crisis'!$C$6:$N$170,12,FALSE)</f>
        <v>1.2</v>
      </c>
      <c r="M77" s="240">
        <f>VLOOKUP($B77,'Impact of the crisis'!$C$6:$AB$170,26,FALSE)</f>
        <v>3.1</v>
      </c>
      <c r="N77" s="240">
        <f>VLOOKUP($B77,'Conditions of people affected'!$C$6:$R$170,16,FALSE)</f>
        <v>2.7</v>
      </c>
      <c r="O77" s="240">
        <f>VLOOKUP($B77,'Conditions of people affected'!$C$6:$R$170,9,FALSE)</f>
        <v>2.4</v>
      </c>
      <c r="P77" s="240">
        <f>VLOOKUP($B77,'Conditions of people affected'!$C$6:$R$170,15,FALSE)</f>
        <v>3</v>
      </c>
      <c r="Q77" s="240">
        <f t="shared" si="14"/>
        <v>3.5</v>
      </c>
      <c r="R77" s="240">
        <f>VLOOKUP($B77,'Complexity of the crisis'!$C$6:$AN$170,22,FALSE)</f>
        <v>2.8</v>
      </c>
      <c r="S77" s="240">
        <f>VLOOKUP($B77,'Complexity of the crisis'!$C$6:$AN$170,38,FALSE)</f>
        <v>4</v>
      </c>
      <c r="T77" s="133" t="str">
        <f>VLOOKUP(B77,Lists!$C$3:$E$163,3,FALSE)</f>
        <v>Africa</v>
      </c>
      <c r="U77" s="134">
        <f>VLOOKUP(B77,'INFORM Severity - hidden'!$C$5:$V$170,20,FALSE)</f>
        <v>44676</v>
      </c>
    </row>
    <row r="78" spans="1:21" x14ac:dyDescent="0.35">
      <c r="A78" s="130" t="str">
        <f t="array" ref="A78">IFERROR(INDEX(Lists!$B$2:$B$153,SMALL(IF(Lists!$I$2:$I$153="Individual",ROW(Lists!$B$2:$B$153)),ROW(74:74))-1,1),"")</f>
        <v>Mali/Burkina Faso conflict</v>
      </c>
      <c r="B78" s="131" t="str">
        <f>VLOOKUP(A78,Lists!$B$2:$G$153,2,FALSE)</f>
        <v>NER003</v>
      </c>
      <c r="C78" s="131" t="str">
        <f>VLOOKUP(B78,'INFORM Severity - hidden'!$C$5:$D$160,2,FALSE)</f>
        <v>Niger</v>
      </c>
      <c r="D78" s="131" t="str">
        <f>VLOOKUP(A78,Lists!$B$2:$G$153,3,FALSE)</f>
        <v>NER</v>
      </c>
      <c r="E78" s="132" t="str">
        <f>VLOOKUP(A78,Lists!$B$2:$G$153,5,FALSE)</f>
        <v>Conflict</v>
      </c>
      <c r="F78" s="238">
        <f t="shared" si="10"/>
        <v>3.3</v>
      </c>
      <c r="G78" s="129">
        <f t="shared" si="11"/>
        <v>4</v>
      </c>
      <c r="H78" s="129" t="str">
        <f t="shared" si="12"/>
        <v>High</v>
      </c>
      <c r="I78" s="239" t="str">
        <f>INDEX(Trends!$D$3:$D$404,MATCH(B78,Trends!$C$3:$C$404,0))</f>
        <v>Stable</v>
      </c>
      <c r="J78" s="129" t="str">
        <f>VLOOKUP($B78,Reliability!$A$3:$I$170,9,FALSE)</f>
        <v>Medium</v>
      </c>
      <c r="K78" s="240">
        <f t="shared" si="13"/>
        <v>3</v>
      </c>
      <c r="L78" s="240">
        <f>VLOOKUP($B78,'Impact of the crisis'!$C$6:$N$170,12,FALSE)</f>
        <v>2.4</v>
      </c>
      <c r="M78" s="240">
        <f>VLOOKUP($B78,'Impact of the crisis'!$C$6:$AB$170,26,FALSE)</f>
        <v>3.3</v>
      </c>
      <c r="N78" s="240">
        <f>VLOOKUP($B78,'Conditions of people affected'!$C$6:$R$170,16,FALSE)</f>
        <v>3.25</v>
      </c>
      <c r="O78" s="240">
        <f>VLOOKUP($B78,'Conditions of people affected'!$C$6:$R$170,9,FALSE)</f>
        <v>3.5</v>
      </c>
      <c r="P78" s="240">
        <f>VLOOKUP($B78,'Conditions of people affected'!$C$6:$R$170,15,FALSE)</f>
        <v>3</v>
      </c>
      <c r="Q78" s="240">
        <f t="shared" si="14"/>
        <v>3.5</v>
      </c>
      <c r="R78" s="240">
        <f>VLOOKUP($B78,'Complexity of the crisis'!$C$6:$AN$170,22,FALSE)</f>
        <v>2.8</v>
      </c>
      <c r="S78" s="240">
        <f>VLOOKUP($B78,'Complexity of the crisis'!$C$6:$AN$170,38,FALSE)</f>
        <v>4</v>
      </c>
      <c r="T78" s="133" t="str">
        <f>VLOOKUP(B78,Lists!$C$3:$E$163,3,FALSE)</f>
        <v>Africa</v>
      </c>
      <c r="U78" s="134">
        <f>VLOOKUP(B78,'INFORM Severity - hidden'!$C$5:$V$170,20,FALSE)</f>
        <v>44676</v>
      </c>
    </row>
    <row r="79" spans="1:21" x14ac:dyDescent="0.35">
      <c r="A79" s="130" t="str">
        <f t="array" ref="A79">IFERROR(INDEX(Lists!$B$2:$B$153,SMALL(IF(Lists!$I$2:$I$153="Individual",ROW(Lists!$B$2:$B$153)),ROW(75:75))-1,1),"")</f>
        <v>Nigerian Refugees</v>
      </c>
      <c r="B79" s="131" t="str">
        <f>VLOOKUP(A79,Lists!$B$2:$G$153,2,FALSE)</f>
        <v>NER004</v>
      </c>
      <c r="C79" s="131" t="str">
        <f>VLOOKUP(B79,'INFORM Severity - hidden'!$C$5:$D$160,2,FALSE)</f>
        <v>Niger</v>
      </c>
      <c r="D79" s="131" t="str">
        <f>VLOOKUP(A79,Lists!$B$2:$G$153,3,FALSE)</f>
        <v>NER</v>
      </c>
      <c r="E79" s="132" t="str">
        <f>VLOOKUP(A79,Lists!$B$2:$G$153,5,FALSE)</f>
        <v>International displacement</v>
      </c>
      <c r="F79" s="238">
        <f t="shared" si="10"/>
        <v>2.7</v>
      </c>
      <c r="G79" s="129">
        <f t="shared" si="11"/>
        <v>3</v>
      </c>
      <c r="H79" s="129" t="str">
        <f t="shared" si="12"/>
        <v>Medium</v>
      </c>
      <c r="I79" s="239" t="str">
        <f>INDEX(Trends!$D$3:$D$404,MATCH(B79,Trends!$C$3:$C$404,0))</f>
        <v>Stable</v>
      </c>
      <c r="J79" s="129" t="str">
        <f>VLOOKUP($B79,Reliability!$A$3:$I$170,9,FALSE)</f>
        <v>Medium</v>
      </c>
      <c r="K79" s="240">
        <f t="shared" si="13"/>
        <v>2.1</v>
      </c>
      <c r="L79" s="240">
        <f>VLOOKUP($B79,'Impact of the crisis'!$C$6:$N$170,12,FALSE)</f>
        <v>0.6</v>
      </c>
      <c r="M79" s="240">
        <f>VLOOKUP($B79,'Impact of the crisis'!$C$6:$AB$170,26,FALSE)</f>
        <v>2.7</v>
      </c>
      <c r="N79" s="240">
        <f>VLOOKUP($B79,'Conditions of people affected'!$C$6:$R$170,16,FALSE)</f>
        <v>3.05</v>
      </c>
      <c r="O79" s="240">
        <f>VLOOKUP($B79,'Conditions of people affected'!$C$6:$R$170,9,FALSE)</f>
        <v>3.1</v>
      </c>
      <c r="P79" s="240">
        <f>VLOOKUP($B79,'Conditions of people affected'!$C$6:$R$170,15,FALSE)</f>
        <v>3</v>
      </c>
      <c r="Q79" s="240">
        <f t="shared" si="14"/>
        <v>2.4</v>
      </c>
      <c r="R79" s="240">
        <f>VLOOKUP($B79,'Complexity of the crisis'!$C$6:$AN$170,22,FALSE)</f>
        <v>2.8</v>
      </c>
      <c r="S79" s="240">
        <f>VLOOKUP($B79,'Complexity of the crisis'!$C$6:$AN$170,38,FALSE)</f>
        <v>2</v>
      </c>
      <c r="T79" s="133" t="str">
        <f>VLOOKUP(B79,Lists!$C$3:$E$163,3,FALSE)</f>
        <v>Africa</v>
      </c>
      <c r="U79" s="134">
        <f>VLOOKUP(B79,'INFORM Severity - hidden'!$C$5:$V$170,20,FALSE)</f>
        <v>44676</v>
      </c>
    </row>
    <row r="80" spans="1:21" x14ac:dyDescent="0.35">
      <c r="A80" s="130" t="str">
        <f t="array" ref="A80">IFERROR(INDEX(Lists!$B$2:$B$153,SMALL(IF(Lists!$I$2:$I$153="Individual",ROW(Lists!$B$2:$B$153)),ROW(76:76))-1,1),"")</f>
        <v>Complex crisis in Nigeria</v>
      </c>
      <c r="B80" s="131" t="str">
        <f>VLOOKUP(A80,Lists!$B$2:$G$153,2,FALSE)</f>
        <v>NGA001</v>
      </c>
      <c r="C80" s="131" t="str">
        <f>VLOOKUP(B80,'INFORM Severity - hidden'!$C$5:$D$160,2,FALSE)</f>
        <v>Nigeria</v>
      </c>
      <c r="D80" s="131" t="str">
        <f>VLOOKUP(A80,Lists!$B$2:$G$153,3,FALSE)</f>
        <v>NGA</v>
      </c>
      <c r="E80" s="132" t="str">
        <f>VLOOKUP(A80,Lists!$B$2:$G$153,5,FALSE)</f>
        <v>Complex crisis</v>
      </c>
      <c r="F80" s="238">
        <f t="shared" si="10"/>
        <v>4.0999999999999996</v>
      </c>
      <c r="G80" s="129">
        <f t="shared" si="11"/>
        <v>5</v>
      </c>
      <c r="H80" s="129" t="str">
        <f t="shared" si="12"/>
        <v>Very High</v>
      </c>
      <c r="I80" s="239" t="str">
        <f>INDEX(Trends!$D$3:$D$404,MATCH(B80,Trends!$C$3:$C$404,0))</f>
        <v>Decreasing</v>
      </c>
      <c r="J80" s="129" t="str">
        <f>VLOOKUP($B80,Reliability!$A$3:$I$170,9,FALSE)</f>
        <v>High</v>
      </c>
      <c r="K80" s="240">
        <f t="shared" si="13"/>
        <v>4.5</v>
      </c>
      <c r="L80" s="240">
        <f>VLOOKUP($B80,'Impact of the crisis'!$C$6:$N$170,12,FALSE)</f>
        <v>5</v>
      </c>
      <c r="M80" s="240">
        <f>VLOOKUP($B80,'Impact of the crisis'!$C$6:$AB$170,26,FALSE)</f>
        <v>4.0999999999999996</v>
      </c>
      <c r="N80" s="240">
        <f>VLOOKUP($B80,'Conditions of people affected'!$C$6:$R$170,16,FALSE)</f>
        <v>4</v>
      </c>
      <c r="O80" s="240">
        <f>VLOOKUP($B80,'Conditions of people affected'!$C$6:$R$170,9,FALSE)</f>
        <v>5</v>
      </c>
      <c r="P80" s="240">
        <f>VLOOKUP($B80,'Conditions of people affected'!$C$6:$R$170,15,FALSE)</f>
        <v>3</v>
      </c>
      <c r="Q80" s="240">
        <f t="shared" si="14"/>
        <v>4</v>
      </c>
      <c r="R80" s="240">
        <f>VLOOKUP($B80,'Complexity of the crisis'!$C$6:$AN$170,22,FALSE)</f>
        <v>3.4</v>
      </c>
      <c r="S80" s="240">
        <f>VLOOKUP($B80,'Complexity of the crisis'!$C$6:$AN$170,38,FALSE)</f>
        <v>4.5</v>
      </c>
      <c r="T80" s="133" t="str">
        <f>VLOOKUP(B80,Lists!$C$3:$E$163,3,FALSE)</f>
        <v>Africa</v>
      </c>
      <c r="U80" s="134">
        <f>VLOOKUP(B80,'INFORM Severity - hidden'!$C$5:$V$170,20,FALSE)</f>
        <v>44767</v>
      </c>
    </row>
    <row r="81" spans="1:21" x14ac:dyDescent="0.35">
      <c r="A81" s="130" t="str">
        <f t="array" ref="A81">IFERROR(INDEX(Lists!$B$2:$B$153,SMALL(IF(Lists!$I$2:$I$153="Individual",ROW(Lists!$B$2:$B$153)),ROW(77:77))-1,1),"")</f>
        <v>Middle belt conflict</v>
      </c>
      <c r="B81" s="131" t="str">
        <f>VLOOKUP(A81,Lists!$B$2:$G$153,2,FALSE)</f>
        <v>NGA003</v>
      </c>
      <c r="C81" s="131" t="str">
        <f>VLOOKUP(B81,'INFORM Severity - hidden'!$C$5:$D$160,2,FALSE)</f>
        <v>Nigeria</v>
      </c>
      <c r="D81" s="131" t="str">
        <f>VLOOKUP(A81,Lists!$B$2:$G$153,3,FALSE)</f>
        <v>NGA</v>
      </c>
      <c r="E81" s="132" t="str">
        <f>VLOOKUP(A81,Lists!$B$2:$G$153,5,FALSE)</f>
        <v>Conflict</v>
      </c>
      <c r="F81" s="238">
        <f t="shared" si="10"/>
        <v>3.3</v>
      </c>
      <c r="G81" s="129">
        <f t="shared" si="11"/>
        <v>4</v>
      </c>
      <c r="H81" s="129" t="str">
        <f t="shared" si="12"/>
        <v>High</v>
      </c>
      <c r="I81" s="239" t="str">
        <f>INDEX(Trends!$D$3:$D$404,MATCH(B81,Trends!$C$3:$C$404,0))</f>
        <v>Stable</v>
      </c>
      <c r="J81" s="129" t="str">
        <f>VLOOKUP($B81,Reliability!$A$3:$I$170,9,FALSE)</f>
        <v>High</v>
      </c>
      <c r="K81" s="240">
        <f t="shared" si="13"/>
        <v>3.1</v>
      </c>
      <c r="L81" s="240">
        <f>VLOOKUP($B81,'Impact of the crisis'!$C$6:$N$170,12,FALSE)</f>
        <v>2.2999999999999998</v>
      </c>
      <c r="M81" s="240">
        <f>VLOOKUP($B81,'Impact of the crisis'!$C$6:$AB$170,26,FALSE)</f>
        <v>3.4</v>
      </c>
      <c r="N81" s="240">
        <f>VLOOKUP($B81,'Conditions of people affected'!$C$6:$R$170,16,FALSE)</f>
        <v>3.3</v>
      </c>
      <c r="O81" s="240">
        <f>VLOOKUP($B81,'Conditions of people affected'!$C$6:$R$170,9,FALSE)</f>
        <v>3.6</v>
      </c>
      <c r="P81" s="240">
        <f>VLOOKUP($B81,'Conditions of people affected'!$C$6:$R$170,15,FALSE)</f>
        <v>3</v>
      </c>
      <c r="Q81" s="240">
        <f t="shared" si="14"/>
        <v>3.5</v>
      </c>
      <c r="R81" s="240">
        <f>VLOOKUP($B81,'Complexity of the crisis'!$C$6:$AN$170,22,FALSE)</f>
        <v>3.4</v>
      </c>
      <c r="S81" s="240">
        <f>VLOOKUP($B81,'Complexity of the crisis'!$C$6:$AN$170,38,FALSE)</f>
        <v>3.5</v>
      </c>
      <c r="T81" s="133" t="str">
        <f>VLOOKUP(B81,Lists!$C$3:$E$163,3,FALSE)</f>
        <v>Africa</v>
      </c>
      <c r="U81" s="134">
        <f>VLOOKUP(B81,'INFORM Severity - hidden'!$C$5:$V$170,20,FALSE)</f>
        <v>44767</v>
      </c>
    </row>
    <row r="82" spans="1:21" x14ac:dyDescent="0.35">
      <c r="A82" s="130" t="str">
        <f t="array" ref="A82">IFERROR(INDEX(Lists!$B$2:$B$153,SMALL(IF(Lists!$I$2:$I$153="Individual",ROW(Lists!$B$2:$B$153)),ROW(78:78))-1,1),"")</f>
        <v>Boko Haram crisis in Nigeria</v>
      </c>
      <c r="B82" s="131" t="str">
        <f>VLOOKUP(A82,Lists!$B$2:$G$153,2,FALSE)</f>
        <v>NGA004</v>
      </c>
      <c r="C82" s="131" t="str">
        <f>VLOOKUP(B82,'INFORM Severity - hidden'!$C$5:$D$160,2,FALSE)</f>
        <v>Nigeria</v>
      </c>
      <c r="D82" s="131" t="str">
        <f>VLOOKUP(A82,Lists!$B$2:$G$153,3,FALSE)</f>
        <v>NGA</v>
      </c>
      <c r="E82" s="132" t="str">
        <f>VLOOKUP(A82,Lists!$B$2:$G$153,5,FALSE)</f>
        <v>Conflict</v>
      </c>
      <c r="F82" s="238">
        <f t="shared" si="10"/>
        <v>4.0999999999999996</v>
      </c>
      <c r="G82" s="129">
        <f t="shared" si="11"/>
        <v>5</v>
      </c>
      <c r="H82" s="129" t="str">
        <f t="shared" si="12"/>
        <v>Very High</v>
      </c>
      <c r="I82" s="239" t="str">
        <f>INDEX(Trends!$D$3:$D$404,MATCH(B82,Trends!$C$3:$C$404,0))</f>
        <v>Stable</v>
      </c>
      <c r="J82" s="129" t="str">
        <f>VLOOKUP($B82,Reliability!$A$3:$I$170,9,FALSE)</f>
        <v>High</v>
      </c>
      <c r="K82" s="240">
        <f t="shared" si="13"/>
        <v>4.0999999999999996</v>
      </c>
      <c r="L82" s="240">
        <f>VLOOKUP($B82,'Impact of the crisis'!$C$6:$N$170,12,FALSE)</f>
        <v>2.2000000000000002</v>
      </c>
      <c r="M82" s="240">
        <f>VLOOKUP($B82,'Impact of the crisis'!$C$6:$AB$170,26,FALSE)</f>
        <v>4.7</v>
      </c>
      <c r="N82" s="240">
        <f>VLOOKUP($B82,'Conditions of people affected'!$C$6:$R$170,16,FALSE)</f>
        <v>4.45</v>
      </c>
      <c r="O82" s="240">
        <f>VLOOKUP($B82,'Conditions of people affected'!$C$6:$R$170,9,FALSE)</f>
        <v>4.9000000000000004</v>
      </c>
      <c r="P82" s="240">
        <f>VLOOKUP($B82,'Conditions of people affected'!$C$6:$R$170,15,FALSE)</f>
        <v>4</v>
      </c>
      <c r="Q82" s="240">
        <f t="shared" si="14"/>
        <v>3.7</v>
      </c>
      <c r="R82" s="240">
        <f>VLOOKUP($B82,'Complexity of the crisis'!$C$6:$AN$170,22,FALSE)</f>
        <v>3.4</v>
      </c>
      <c r="S82" s="240">
        <f>VLOOKUP($B82,'Complexity of the crisis'!$C$6:$AN$170,38,FALSE)</f>
        <v>4</v>
      </c>
      <c r="T82" s="133" t="str">
        <f>VLOOKUP(B82,Lists!$C$3:$E$163,3,FALSE)</f>
        <v>Africa</v>
      </c>
      <c r="U82" s="134">
        <f>VLOOKUP(B82,'INFORM Severity - hidden'!$C$5:$V$170,20,FALSE)</f>
        <v>44767</v>
      </c>
    </row>
    <row r="83" spans="1:21" x14ac:dyDescent="0.35">
      <c r="A83" s="130" t="str">
        <f t="array" ref="A83">IFERROR(INDEX(Lists!$B$2:$B$153,SMALL(IF(Lists!$I$2:$I$153="Individual",ROW(Lists!$B$2:$B$153)),ROW(79:79))-1,1),"")</f>
        <v>Northwest Banditry</v>
      </c>
      <c r="B83" s="131" t="str">
        <f>VLOOKUP(A83,Lists!$B$2:$G$153,2,FALSE)</f>
        <v>NGA007</v>
      </c>
      <c r="C83" s="131" t="str">
        <f>VLOOKUP(B83,'INFORM Severity - hidden'!$C$5:$D$160,2,FALSE)</f>
        <v>Nigeria</v>
      </c>
      <c r="D83" s="131" t="str">
        <f>VLOOKUP(A83,Lists!$B$2:$G$153,3,FALSE)</f>
        <v>NGA</v>
      </c>
      <c r="E83" s="132" t="str">
        <f>VLOOKUP(A83,Lists!$B$2:$G$153,5,FALSE)</f>
        <v>Other type of violence</v>
      </c>
      <c r="F83" s="238">
        <f t="shared" si="10"/>
        <v>3.7</v>
      </c>
      <c r="G83" s="129">
        <f t="shared" si="11"/>
        <v>4</v>
      </c>
      <c r="H83" s="129" t="str">
        <f t="shared" si="12"/>
        <v>High</v>
      </c>
      <c r="I83" s="239" t="str">
        <f>INDEX(Trends!$D$3:$D$404,MATCH(B83,Trends!$C$3:$C$404,0))</f>
        <v>Stable</v>
      </c>
      <c r="J83" s="129" t="str">
        <f>VLOOKUP($B83,Reliability!$A$3:$I$170,9,FALSE)</f>
        <v>High</v>
      </c>
      <c r="K83" s="240">
        <f t="shared" si="13"/>
        <v>3.3</v>
      </c>
      <c r="L83" s="240">
        <f>VLOOKUP($B83,'Impact of the crisis'!$C$6:$N$170,12,FALSE)</f>
        <v>2.8</v>
      </c>
      <c r="M83" s="240">
        <f>VLOOKUP($B83,'Impact of the crisis'!$C$6:$AB$170,26,FALSE)</f>
        <v>3.5</v>
      </c>
      <c r="N83" s="240">
        <f>VLOOKUP($B83,'Conditions of people affected'!$C$6:$R$170,16,FALSE)</f>
        <v>3.8</v>
      </c>
      <c r="O83" s="240">
        <f>VLOOKUP($B83,'Conditions of people affected'!$C$6:$R$170,9,FALSE)</f>
        <v>4.5999999999999996</v>
      </c>
      <c r="P83" s="240">
        <f>VLOOKUP($B83,'Conditions of people affected'!$C$6:$R$170,15,FALSE)</f>
        <v>3</v>
      </c>
      <c r="Q83" s="240">
        <f t="shared" si="14"/>
        <v>3.7</v>
      </c>
      <c r="R83" s="240">
        <f>VLOOKUP($B83,'Complexity of the crisis'!$C$6:$AN$170,22,FALSE)</f>
        <v>3.4</v>
      </c>
      <c r="S83" s="240">
        <f>VLOOKUP($B83,'Complexity of the crisis'!$C$6:$AN$170,38,FALSE)</f>
        <v>4</v>
      </c>
      <c r="T83" s="133" t="str">
        <f>VLOOKUP(B83,Lists!$C$3:$E$163,3,FALSE)</f>
        <v>Africa</v>
      </c>
      <c r="U83" s="134">
        <f>VLOOKUP(B83,'INFORM Severity - hidden'!$C$5:$V$170,20,FALSE)</f>
        <v>44767</v>
      </c>
    </row>
    <row r="84" spans="1:21" x14ac:dyDescent="0.35">
      <c r="A84" s="130" t="str">
        <f t="array" ref="A84">IFERROR(INDEX(Lists!$B$2:$B$153,SMALL(IF(Lists!$I$2:$I$153="Individual",ROW(Lists!$B$2:$B$153)),ROW(80:80))-1,1),"")</f>
        <v>Cameroonian Refugees in Nigeria</v>
      </c>
      <c r="B84" s="131" t="str">
        <f>VLOOKUP(A84,Lists!$B$2:$G$153,2,FALSE)</f>
        <v>NGA008</v>
      </c>
      <c r="C84" s="131" t="str">
        <f>VLOOKUP(B84,'INFORM Severity - hidden'!$C$5:$D$160,2,FALSE)</f>
        <v>Nigeria</v>
      </c>
      <c r="D84" s="131" t="str">
        <f>VLOOKUP(A84,Lists!$B$2:$G$153,3,FALSE)</f>
        <v>NGA</v>
      </c>
      <c r="E84" s="132" t="str">
        <f>VLOOKUP(A84,Lists!$B$2:$G$153,5,FALSE)</f>
        <v>International displacement</v>
      </c>
      <c r="F84" s="238">
        <f t="shared" si="10"/>
        <v>2.2000000000000002</v>
      </c>
      <c r="G84" s="129">
        <f t="shared" si="11"/>
        <v>3</v>
      </c>
      <c r="H84" s="129" t="str">
        <f t="shared" si="12"/>
        <v>Medium</v>
      </c>
      <c r="I84" s="239" t="str">
        <f>INDEX(Trends!$D$3:$D$404,MATCH(B84,Trends!$C$3:$C$404,0))</f>
        <v>Stable</v>
      </c>
      <c r="J84" s="129" t="str">
        <f>VLOOKUP($B84,Reliability!$A$3:$I$170,9,FALSE)</f>
        <v>High</v>
      </c>
      <c r="K84" s="240">
        <f t="shared" si="13"/>
        <v>2.2999999999999998</v>
      </c>
      <c r="L84" s="240">
        <f>VLOOKUP($B84,'Impact of the crisis'!$C$6:$N$170,12,FALSE)</f>
        <v>2</v>
      </c>
      <c r="M84" s="240">
        <f>VLOOKUP($B84,'Impact of the crisis'!$C$6:$AB$170,26,FALSE)</f>
        <v>2.5</v>
      </c>
      <c r="N84" s="240">
        <f>VLOOKUP($B84,'Conditions of people affected'!$C$6:$R$170,16,FALSE)</f>
        <v>1.25</v>
      </c>
      <c r="O84" s="240">
        <f>VLOOKUP($B84,'Conditions of people affected'!$C$6:$R$170,9,FALSE)</f>
        <v>1.5</v>
      </c>
      <c r="P84" s="240">
        <f>VLOOKUP($B84,'Conditions of people affected'!$C$6:$R$170,15,FALSE)</f>
        <v>1</v>
      </c>
      <c r="Q84" s="240">
        <f t="shared" si="14"/>
        <v>3.5</v>
      </c>
      <c r="R84" s="240">
        <f>VLOOKUP($B84,'Complexity of the crisis'!$C$6:$AN$170,22,FALSE)</f>
        <v>3.4</v>
      </c>
      <c r="S84" s="240">
        <f>VLOOKUP($B84,'Complexity of the crisis'!$C$6:$AN$170,38,FALSE)</f>
        <v>3.5</v>
      </c>
      <c r="T84" s="133" t="str">
        <f>VLOOKUP(B84,Lists!$C$3:$E$163,3,FALSE)</f>
        <v>Africa</v>
      </c>
      <c r="U84" s="134">
        <f>VLOOKUP(B84,'INFORM Severity - hidden'!$C$5:$V$170,20,FALSE)</f>
        <v>44767</v>
      </c>
    </row>
    <row r="85" spans="1:21" x14ac:dyDescent="0.35">
      <c r="A85" s="130" t="str">
        <f t="array" ref="A85">IFERROR(INDEX(Lists!$B$2:$B$153,SMALL(IF(Lists!$I$2:$I$153="Individual",ROW(Lists!$B$2:$B$153)),ROW(81:81))-1,1),"")</f>
        <v>Socioeconomic crisis in Nicaragua</v>
      </c>
      <c r="B85" s="131" t="str">
        <f>VLOOKUP(A85,Lists!$B$2:$G$153,2,FALSE)</f>
        <v>NIC001</v>
      </c>
      <c r="C85" s="131" t="str">
        <f>VLOOKUP(B85,'INFORM Severity - hidden'!$C$5:$D$160,2,FALSE)</f>
        <v>Nicaragua</v>
      </c>
      <c r="D85" s="131" t="str">
        <f>VLOOKUP(A85,Lists!$B$2:$G$153,3,FALSE)</f>
        <v>NIC</v>
      </c>
      <c r="E85" s="132" t="str">
        <f>VLOOKUP(A85,Lists!$B$2:$G$153,5,FALSE)</f>
        <v>Political and economic crisis</v>
      </c>
      <c r="F85" s="238" t="str">
        <f t="shared" si="10"/>
        <v>x</v>
      </c>
      <c r="G85" s="129" t="str">
        <f t="shared" si="11"/>
        <v>x</v>
      </c>
      <c r="H85" s="129" t="str">
        <f t="shared" si="12"/>
        <v>x</v>
      </c>
      <c r="I85" s="239" t="str">
        <f>INDEX(Trends!$D$3:$D$404,MATCH(B85,Trends!$C$3:$C$404,0))</f>
        <v>Stable</v>
      </c>
      <c r="J85" s="129" t="str">
        <f>VLOOKUP($B85,Reliability!$A$3:$I$170,9,FALSE)</f>
        <v>High</v>
      </c>
      <c r="K85" s="240">
        <f t="shared" si="13"/>
        <v>3.1</v>
      </c>
      <c r="L85" s="240">
        <f>VLOOKUP($B85,'Impact of the crisis'!$C$6:$N$170,12,FALSE)</f>
        <v>4</v>
      </c>
      <c r="M85" s="240">
        <f>VLOOKUP($B85,'Impact of the crisis'!$C$6:$AB$170,26,FALSE)</f>
        <v>2.6</v>
      </c>
      <c r="N85" s="240" t="str">
        <f>VLOOKUP($B85,'Conditions of people affected'!$C$6:$R$170,16,FALSE)</f>
        <v>x</v>
      </c>
      <c r="O85" s="240" t="str">
        <f>VLOOKUP($B85,'Conditions of people affected'!$C$6:$R$170,9,FALSE)</f>
        <v>x</v>
      </c>
      <c r="P85" s="240" t="str">
        <f>VLOOKUP($B85,'Conditions of people affected'!$C$6:$R$170,15,FALSE)</f>
        <v>x</v>
      </c>
      <c r="Q85" s="240">
        <f t="shared" si="14"/>
        <v>3</v>
      </c>
      <c r="R85" s="240">
        <f>VLOOKUP($B85,'Complexity of the crisis'!$C$6:$AN$170,22,FALSE)</f>
        <v>2.9</v>
      </c>
      <c r="S85" s="240">
        <f>VLOOKUP($B85,'Complexity of the crisis'!$C$6:$AN$170,38,FALSE)</f>
        <v>3</v>
      </c>
      <c r="T85" s="133" t="str">
        <f>VLOOKUP(B85,Lists!$C$3:$E$163,3,FALSE)</f>
        <v>Americas</v>
      </c>
      <c r="U85" s="134">
        <f>VLOOKUP(B85,'INFORM Severity - hidden'!$C$5:$V$170,20,FALSE)</f>
        <v>44768</v>
      </c>
    </row>
    <row r="86" spans="1:21" x14ac:dyDescent="0.35">
      <c r="A86" s="130" t="str">
        <f t="array" ref="A86">IFERROR(INDEX(Lists!$B$2:$B$153,SMALL(IF(Lists!$I$2:$I$153="Individual",ROW(Lists!$B$2:$B$153)),ROW(82:82))-1,1),"")</f>
        <v>Complex crisis in Pakistan</v>
      </c>
      <c r="B86" s="131" t="str">
        <f>VLOOKUP(A86,Lists!$B$2:$G$153,2,FALSE)</f>
        <v>PAK001</v>
      </c>
      <c r="C86" s="131" t="str">
        <f>VLOOKUP(B86,'INFORM Severity - hidden'!$C$5:$D$160,2,FALSE)</f>
        <v>Pakistan</v>
      </c>
      <c r="D86" s="131" t="str">
        <f>VLOOKUP(A86,Lists!$B$2:$G$153,3,FALSE)</f>
        <v>PAK</v>
      </c>
      <c r="E86" s="132" t="str">
        <f>VLOOKUP(A86,Lists!$B$2:$G$153,5,FALSE)</f>
        <v>Complex crisis</v>
      </c>
      <c r="F86" s="238">
        <f t="shared" si="10"/>
        <v>3.7</v>
      </c>
      <c r="G86" s="129">
        <f t="shared" si="11"/>
        <v>4</v>
      </c>
      <c r="H86" s="129" t="str">
        <f t="shared" si="12"/>
        <v>High</v>
      </c>
      <c r="I86" s="239" t="str">
        <f>INDEX(Trends!$D$3:$D$404,MATCH(B86,Trends!$C$3:$C$404,0))</f>
        <v>Increasing</v>
      </c>
      <c r="J86" s="129" t="str">
        <f>VLOOKUP($B86,Reliability!$A$3:$I$170,9,FALSE)</f>
        <v>High</v>
      </c>
      <c r="K86" s="240">
        <f t="shared" si="13"/>
        <v>4.2</v>
      </c>
      <c r="L86" s="240">
        <f>VLOOKUP($B86,'Impact of the crisis'!$C$6:$N$170,12,FALSE)</f>
        <v>5</v>
      </c>
      <c r="M86" s="240">
        <f>VLOOKUP($B86,'Impact of the crisis'!$C$6:$AB$170,26,FALSE)</f>
        <v>3.7</v>
      </c>
      <c r="N86" s="240">
        <f>VLOOKUP($B86,'Conditions of people affected'!$C$6:$R$170,16,FALSE)</f>
        <v>3.5</v>
      </c>
      <c r="O86" s="240">
        <f>VLOOKUP($B86,'Conditions of people affected'!$C$6:$R$170,9,FALSE)</f>
        <v>5</v>
      </c>
      <c r="P86" s="240">
        <f>VLOOKUP($B86,'Conditions of people affected'!$C$6:$R$170,15,FALSE)</f>
        <v>2</v>
      </c>
      <c r="Q86" s="240">
        <f t="shared" si="14"/>
        <v>3.6</v>
      </c>
      <c r="R86" s="240">
        <f>VLOOKUP($B86,'Complexity of the crisis'!$C$6:$AN$170,22,FALSE)</f>
        <v>3.2</v>
      </c>
      <c r="S86" s="240">
        <f>VLOOKUP($B86,'Complexity of the crisis'!$C$6:$AN$170,38,FALSE)</f>
        <v>4</v>
      </c>
      <c r="T86" s="133" t="str">
        <f>VLOOKUP(B86,Lists!$C$3:$E$163,3,FALSE)</f>
        <v>Asia</v>
      </c>
      <c r="U86" s="134">
        <f>VLOOKUP(B86,'INFORM Severity - hidden'!$C$5:$V$170,20,FALSE)</f>
        <v>44770</v>
      </c>
    </row>
    <row r="87" spans="1:21" x14ac:dyDescent="0.35">
      <c r="A87" s="130" t="str">
        <f t="array" ref="A87">IFERROR(INDEX(Lists!$B$2:$B$153,SMALL(IF(Lists!$I$2:$I$153="Individual",ROW(Lists!$B$2:$B$153)),ROW(83:83))-1,1),"")</f>
        <v>Kashmir conflict in Pakistan</v>
      </c>
      <c r="B87" s="131" t="str">
        <f>VLOOKUP(A87,Lists!$B$2:$G$153,2,FALSE)</f>
        <v>PAK004</v>
      </c>
      <c r="C87" s="131" t="str">
        <f>VLOOKUP(B87,'INFORM Severity - hidden'!$C$5:$D$160,2,FALSE)</f>
        <v>Pakistan</v>
      </c>
      <c r="D87" s="131" t="str">
        <f>VLOOKUP(A87,Lists!$B$2:$G$153,3,FALSE)</f>
        <v>PAK</v>
      </c>
      <c r="E87" s="132" t="str">
        <f>VLOOKUP(A87,Lists!$B$2:$G$153,5,FALSE)</f>
        <v>Conflict</v>
      </c>
      <c r="F87" s="238" t="str">
        <f t="shared" si="10"/>
        <v>x</v>
      </c>
      <c r="G87" s="129" t="str">
        <f t="shared" si="11"/>
        <v>x</v>
      </c>
      <c r="H87" s="129" t="str">
        <f t="shared" si="12"/>
        <v>x</v>
      </c>
      <c r="I87" s="239" t="str">
        <f>INDEX(Trends!$D$3:$D$404,MATCH(B87,Trends!$C$3:$C$404,0))</f>
        <v>-</v>
      </c>
      <c r="J87" s="129" t="str">
        <f>VLOOKUP($B87,Reliability!$A$3:$I$170,9,FALSE)</f>
        <v>Very Low</v>
      </c>
      <c r="K87" s="240">
        <f t="shared" si="13"/>
        <v>0.4</v>
      </c>
      <c r="L87" s="240">
        <f>VLOOKUP($B87,'Impact of the crisis'!$C$6:$N$170,12,FALSE)</f>
        <v>1</v>
      </c>
      <c r="M87" s="240">
        <f>VLOOKUP($B87,'Impact of the crisis'!$C$6:$AB$170,26,FALSE)</f>
        <v>0</v>
      </c>
      <c r="N87" s="240" t="str">
        <f>VLOOKUP($B87,'Conditions of people affected'!$C$6:$R$170,16,FALSE)</f>
        <v>x</v>
      </c>
      <c r="O87" s="240" t="str">
        <f>VLOOKUP($B87,'Conditions of people affected'!$C$6:$R$170,9,FALSE)</f>
        <v>x</v>
      </c>
      <c r="P87" s="240" t="str">
        <f>VLOOKUP($B87,'Conditions of people affected'!$C$6:$R$170,15,FALSE)</f>
        <v>x</v>
      </c>
      <c r="Q87" s="240">
        <f t="shared" si="14"/>
        <v>2.9</v>
      </c>
      <c r="R87" s="240">
        <f>VLOOKUP($B87,'Complexity of the crisis'!$C$6:$AN$170,22,FALSE)</f>
        <v>3.2</v>
      </c>
      <c r="S87" s="240">
        <f>VLOOKUP($B87,'Complexity of the crisis'!$C$6:$AN$170,38,FALSE)</f>
        <v>2.5</v>
      </c>
      <c r="T87" s="133" t="str">
        <f>VLOOKUP(B87,Lists!$C$3:$E$163,3,FALSE)</f>
        <v>Asia</v>
      </c>
      <c r="U87" s="134">
        <f>VLOOKUP(B87,'INFORM Severity - hidden'!$C$5:$V$170,20,FALSE)</f>
        <v>44759</v>
      </c>
    </row>
    <row r="88" spans="1:21" x14ac:dyDescent="0.35">
      <c r="A88" s="130" t="str">
        <f t="array" ref="A88">IFERROR(INDEX(Lists!$B$2:$B$153,SMALL(IF(Lists!$I$2:$I$153="Individual",ROW(Lists!$B$2:$B$153)),ROW(84:84))-1,1),"")</f>
        <v xml:space="preserve">Floods in Pakistan </v>
      </c>
      <c r="B88" s="131" t="str">
        <f>VLOOKUP(A88,Lists!$B$2:$G$153,2,FALSE)</f>
        <v>PAK005</v>
      </c>
      <c r="C88" s="131" t="str">
        <f>VLOOKUP(B88,'INFORM Severity - hidden'!$C$5:$D$160,2,FALSE)</f>
        <v>Pakistan</v>
      </c>
      <c r="D88" s="131" t="str">
        <f>VLOOKUP(A88,Lists!$B$2:$G$153,3,FALSE)</f>
        <v>PAK</v>
      </c>
      <c r="E88" s="132" t="str">
        <f>VLOOKUP(A88,Lists!$B$2:$G$153,5,FALSE)</f>
        <v>Flood</v>
      </c>
      <c r="F88" s="238">
        <f t="shared" si="10"/>
        <v>2.1</v>
      </c>
      <c r="G88" s="129">
        <f t="shared" si="11"/>
        <v>3</v>
      </c>
      <c r="H88" s="129" t="str">
        <f t="shared" si="12"/>
        <v>Medium</v>
      </c>
      <c r="I88" s="239" t="str">
        <f>INDEX(Trends!$D$3:$D$404,MATCH(B88,Trends!$C$3:$C$404,0))</f>
        <v>-</v>
      </c>
      <c r="J88" s="129" t="str">
        <f>VLOOKUP($B88,Reliability!$A$3:$I$170,9,FALSE)</f>
        <v>Very High</v>
      </c>
      <c r="K88" s="240">
        <f t="shared" si="13"/>
        <v>2.7</v>
      </c>
      <c r="L88" s="240">
        <f>VLOOKUP($B88,'Impact of the crisis'!$C$6:$N$170,12,FALSE)</f>
        <v>3.8</v>
      </c>
      <c r="M88" s="240">
        <f>VLOOKUP($B88,'Impact of the crisis'!$C$6:$AB$170,26,FALSE)</f>
        <v>1.9</v>
      </c>
      <c r="N88" s="240">
        <f>VLOOKUP($B88,'Conditions of people affected'!$C$6:$R$170,16,FALSE)</f>
        <v>1.5</v>
      </c>
      <c r="O88" s="240">
        <f>VLOOKUP($B88,'Conditions of people affected'!$C$6:$R$170,9,FALSE)</f>
        <v>2</v>
      </c>
      <c r="P88" s="240">
        <f>VLOOKUP($B88,'Conditions of people affected'!$C$6:$R$170,15,FALSE)</f>
        <v>1</v>
      </c>
      <c r="Q88" s="240">
        <f t="shared" si="14"/>
        <v>2.4</v>
      </c>
      <c r="R88" s="240">
        <f>VLOOKUP($B88,'Complexity of the crisis'!$C$6:$AN$170,22,FALSE)</f>
        <v>3.2</v>
      </c>
      <c r="S88" s="240">
        <f>VLOOKUP($B88,'Complexity of the crisis'!$C$6:$AN$170,38,FALSE)</f>
        <v>1.5</v>
      </c>
      <c r="T88" s="133" t="str">
        <f>VLOOKUP(B88,Lists!$C$3:$E$163,3,FALSE)</f>
        <v>Asia</v>
      </c>
      <c r="U88" s="134">
        <f>VLOOKUP(B88,'INFORM Severity - hidden'!$C$5:$V$170,20,FALSE)</f>
        <v>44770</v>
      </c>
    </row>
    <row r="89" spans="1:21" x14ac:dyDescent="0.35">
      <c r="A89" s="130" t="str">
        <f t="array" ref="A89">IFERROR(INDEX(Lists!$B$2:$B$153,SMALL(IF(Lists!$I$2:$I$153="Individual",ROW(Lists!$B$2:$B$153)),ROW(85:85))-1,1),"")</f>
        <v>Venezuela displacement in Panama</v>
      </c>
      <c r="B89" s="131" t="str">
        <f>VLOOKUP(A89,Lists!$B$2:$G$153,2,FALSE)</f>
        <v>PAN002</v>
      </c>
      <c r="C89" s="131" t="str">
        <f>VLOOKUP(B89,'INFORM Severity - hidden'!$C$5:$D$160,2,FALSE)</f>
        <v>Panama</v>
      </c>
      <c r="D89" s="131" t="str">
        <f>VLOOKUP(A89,Lists!$B$2:$G$153,3,FALSE)</f>
        <v>PAN</v>
      </c>
      <c r="E89" s="132" t="str">
        <f>VLOOKUP(A89,Lists!$B$2:$G$153,5,FALSE)</f>
        <v>International displacement</v>
      </c>
      <c r="F89" s="238">
        <f t="shared" si="10"/>
        <v>2.2000000000000002</v>
      </c>
      <c r="G89" s="129">
        <f t="shared" si="11"/>
        <v>3</v>
      </c>
      <c r="H89" s="129" t="str">
        <f t="shared" si="12"/>
        <v>Medium</v>
      </c>
      <c r="I89" s="239" t="str">
        <f>INDEX(Trends!$D$3:$D$404,MATCH(B89,Trends!$C$3:$C$404,0))</f>
        <v>Increasing</v>
      </c>
      <c r="J89" s="129" t="str">
        <f>VLOOKUP($B89,Reliability!$A$3:$I$170,9,FALSE)</f>
        <v>Very High</v>
      </c>
      <c r="K89" s="240">
        <f t="shared" si="13"/>
        <v>3</v>
      </c>
      <c r="L89" s="240">
        <f>VLOOKUP($B89,'Impact of the crisis'!$C$6:$N$170,12,FALSE)</f>
        <v>2.6</v>
      </c>
      <c r="M89" s="240">
        <f>VLOOKUP($B89,'Impact of the crisis'!$C$6:$AB$170,26,FALSE)</f>
        <v>3.2</v>
      </c>
      <c r="N89" s="240">
        <f>VLOOKUP($B89,'Conditions of people affected'!$C$6:$R$170,16,FALSE)</f>
        <v>2.2999999999999998</v>
      </c>
      <c r="O89" s="240">
        <f>VLOOKUP($B89,'Conditions of people affected'!$C$6:$R$170,9,FALSE)</f>
        <v>1.6</v>
      </c>
      <c r="P89" s="240">
        <f>VLOOKUP($B89,'Conditions of people affected'!$C$6:$R$170,15,FALSE)</f>
        <v>3</v>
      </c>
      <c r="Q89" s="240">
        <f t="shared" si="14"/>
        <v>1.4</v>
      </c>
      <c r="R89" s="240">
        <f>VLOOKUP($B89,'Complexity of the crisis'!$C$6:$AN$170,22,FALSE)</f>
        <v>1.8</v>
      </c>
      <c r="S89" s="240">
        <f>VLOOKUP($B89,'Complexity of the crisis'!$C$6:$AN$170,38,FALSE)</f>
        <v>1</v>
      </c>
      <c r="T89" s="133" t="str">
        <f>VLOOKUP(B89,Lists!$C$3:$E$163,3,FALSE)</f>
        <v>Americas</v>
      </c>
      <c r="U89" s="134">
        <f>VLOOKUP(B89,'INFORM Severity - hidden'!$C$5:$V$170,20,FALSE)</f>
        <v>44768</v>
      </c>
    </row>
    <row r="90" spans="1:21" x14ac:dyDescent="0.35">
      <c r="A90" s="130" t="str">
        <f t="array" ref="A90">IFERROR(INDEX(Lists!$B$2:$B$153,SMALL(IF(Lists!$I$2:$I$153="Individual",ROW(Lists!$B$2:$B$153)),ROW(86:86))-1,1),"")</f>
        <v>Venezuela displacement in Peru</v>
      </c>
      <c r="B90" s="131" t="str">
        <f>VLOOKUP(A90,Lists!$B$2:$G$153,2,FALSE)</f>
        <v>PER002</v>
      </c>
      <c r="C90" s="131" t="str">
        <f>VLOOKUP(B90,'INFORM Severity - hidden'!$C$5:$D$160,2,FALSE)</f>
        <v>Peru</v>
      </c>
      <c r="D90" s="131" t="str">
        <f>VLOOKUP(A90,Lists!$B$2:$G$153,3,FALSE)</f>
        <v>PER</v>
      </c>
      <c r="E90" s="132" t="str">
        <f>VLOOKUP(A90,Lists!$B$2:$G$153,5,FALSE)</f>
        <v>International displacement</v>
      </c>
      <c r="F90" s="238">
        <f t="shared" si="10"/>
        <v>3.1</v>
      </c>
      <c r="G90" s="129">
        <f t="shared" si="11"/>
        <v>4</v>
      </c>
      <c r="H90" s="129" t="str">
        <f t="shared" si="12"/>
        <v>High</v>
      </c>
      <c r="I90" s="239" t="str">
        <f>INDEX(Trends!$D$3:$D$404,MATCH(B90,Trends!$C$3:$C$404,0))</f>
        <v>Stable</v>
      </c>
      <c r="J90" s="129" t="str">
        <f>VLOOKUP($B90,Reliability!$A$3:$I$170,9,FALSE)</f>
        <v>Very High</v>
      </c>
      <c r="K90" s="240">
        <f t="shared" si="13"/>
        <v>3.9</v>
      </c>
      <c r="L90" s="240">
        <f>VLOOKUP($B90,'Impact of the crisis'!$C$6:$N$170,12,FALSE)</f>
        <v>5</v>
      </c>
      <c r="M90" s="240">
        <f>VLOOKUP($B90,'Impact of the crisis'!$C$6:$AB$170,26,FALSE)</f>
        <v>3.1</v>
      </c>
      <c r="N90" s="240">
        <f>VLOOKUP($B90,'Conditions of people affected'!$C$6:$R$170,16,FALSE)</f>
        <v>3.35</v>
      </c>
      <c r="O90" s="240">
        <f>VLOOKUP($B90,'Conditions of people affected'!$C$6:$R$170,9,FALSE)</f>
        <v>3.7</v>
      </c>
      <c r="P90" s="240">
        <f>VLOOKUP($B90,'Conditions of people affected'!$C$6:$R$170,15,FALSE)</f>
        <v>3</v>
      </c>
      <c r="Q90" s="240">
        <f t="shared" si="14"/>
        <v>1.9</v>
      </c>
      <c r="R90" s="240">
        <f>VLOOKUP($B90,'Complexity of the crisis'!$C$6:$AN$170,22,FALSE)</f>
        <v>2.2999999999999998</v>
      </c>
      <c r="S90" s="240">
        <f>VLOOKUP($B90,'Complexity of the crisis'!$C$6:$AN$170,38,FALSE)</f>
        <v>1.5</v>
      </c>
      <c r="T90" s="133" t="str">
        <f>VLOOKUP(B90,Lists!$C$3:$E$163,3,FALSE)</f>
        <v>Americas</v>
      </c>
      <c r="U90" s="134">
        <f>VLOOKUP(B90,'INFORM Severity - hidden'!$C$5:$V$170,20,FALSE)</f>
        <v>44773</v>
      </c>
    </row>
    <row r="91" spans="1:21" x14ac:dyDescent="0.35">
      <c r="A91" s="130" t="str">
        <f t="array" ref="A91">IFERROR(INDEX(Lists!$B$2:$B$153,SMALL(IF(Lists!$I$2:$I$153="Individual",ROW(Lists!$B$2:$B$153)),ROW(87:87))-1,1),"")</f>
        <v>Mindanao conflict</v>
      </c>
      <c r="B91" s="131" t="str">
        <f>VLOOKUP(A91,Lists!$B$2:$G$153,2,FALSE)</f>
        <v>PHL003</v>
      </c>
      <c r="C91" s="131" t="str">
        <f>VLOOKUP(B91,'INFORM Severity - hidden'!$C$5:$D$160,2,FALSE)</f>
        <v>Philippines</v>
      </c>
      <c r="D91" s="131" t="str">
        <f>VLOOKUP(A91,Lists!$B$2:$G$153,3,FALSE)</f>
        <v>PHL</v>
      </c>
      <c r="E91" s="132" t="str">
        <f>VLOOKUP(A91,Lists!$B$2:$G$153,5,FALSE)</f>
        <v>Conflict</v>
      </c>
      <c r="F91" s="238">
        <f t="shared" si="10"/>
        <v>2.1</v>
      </c>
      <c r="G91" s="129">
        <f t="shared" si="11"/>
        <v>3</v>
      </c>
      <c r="H91" s="129" t="str">
        <f t="shared" si="12"/>
        <v>Medium</v>
      </c>
      <c r="I91" s="239" t="str">
        <f>INDEX(Trends!$D$3:$D$404,MATCH(B91,Trends!$C$3:$C$404,0))</f>
        <v>Decreasing</v>
      </c>
      <c r="J91" s="129" t="str">
        <f>VLOOKUP($B91,Reliability!$A$3:$I$170,9,FALSE)</f>
        <v>Medium</v>
      </c>
      <c r="K91" s="240">
        <f t="shared" si="13"/>
        <v>2.8</v>
      </c>
      <c r="L91" s="240">
        <f>VLOOKUP($B91,'Impact of the crisis'!$C$6:$N$170,12,FALSE)</f>
        <v>3</v>
      </c>
      <c r="M91" s="240">
        <f>VLOOKUP($B91,'Impact of the crisis'!$C$6:$AB$170,26,FALSE)</f>
        <v>2.7</v>
      </c>
      <c r="N91" s="240">
        <f>VLOOKUP($B91,'Conditions of people affected'!$C$6:$R$170,16,FALSE)</f>
        <v>1.35</v>
      </c>
      <c r="O91" s="240">
        <f>VLOOKUP($B91,'Conditions of people affected'!$C$6:$R$170,9,FALSE)</f>
        <v>1.7</v>
      </c>
      <c r="P91" s="240">
        <f>VLOOKUP($B91,'Conditions of people affected'!$C$6:$R$170,15,FALSE)</f>
        <v>1</v>
      </c>
      <c r="Q91" s="240">
        <f t="shared" si="14"/>
        <v>2.7</v>
      </c>
      <c r="R91" s="240">
        <f>VLOOKUP($B91,'Complexity of the crisis'!$C$6:$AN$170,22,FALSE)</f>
        <v>2.8</v>
      </c>
      <c r="S91" s="240">
        <f>VLOOKUP($B91,'Complexity of the crisis'!$C$6:$AN$170,38,FALSE)</f>
        <v>2.5</v>
      </c>
      <c r="T91" s="133" t="str">
        <f>VLOOKUP(B91,Lists!$C$3:$E$163,3,FALSE)</f>
        <v>Asia</v>
      </c>
      <c r="U91" s="134">
        <f>VLOOKUP(B91,'INFORM Severity - hidden'!$C$5:$V$170,20,FALSE)</f>
        <v>44766</v>
      </c>
    </row>
    <row r="92" spans="1:21" x14ac:dyDescent="0.35">
      <c r="A92" s="130" t="str">
        <f t="array" ref="A92">IFERROR(INDEX(Lists!$B$2:$B$153,SMALL(IF(Lists!$I$2:$I$153="Individual",ROW(Lists!$B$2:$B$153)),ROW(88:88))-1,1),"")</f>
        <v>Typhoon RAI</v>
      </c>
      <c r="B92" s="131" t="str">
        <f>VLOOKUP(A92,Lists!$B$2:$G$153,2,FALSE)</f>
        <v>PHL010</v>
      </c>
      <c r="C92" s="131" t="str">
        <f>VLOOKUP(B92,'INFORM Severity - hidden'!$C$5:$D$160,2,FALSE)</f>
        <v>Philippines</v>
      </c>
      <c r="D92" s="131" t="str">
        <f>VLOOKUP(A92,Lists!$B$2:$G$153,3,FALSE)</f>
        <v>PHL</v>
      </c>
      <c r="E92" s="132" t="str">
        <f>VLOOKUP(A92,Lists!$B$2:$G$153,5,FALSE)</f>
        <v>Tropical cyclone</v>
      </c>
      <c r="F92" s="238">
        <f t="shared" si="10"/>
        <v>3.1</v>
      </c>
      <c r="G92" s="129">
        <f t="shared" si="11"/>
        <v>4</v>
      </c>
      <c r="H92" s="129" t="str">
        <f t="shared" si="12"/>
        <v>High</v>
      </c>
      <c r="I92" s="239" t="str">
        <f>INDEX(Trends!$D$3:$D$404,MATCH(B92,Trends!$C$3:$C$404,0))</f>
        <v>Stable</v>
      </c>
      <c r="J92" s="129" t="str">
        <f>VLOOKUP($B92,Reliability!$A$3:$I$170,9,FALSE)</f>
        <v>Medium</v>
      </c>
      <c r="K92" s="240">
        <f t="shared" si="13"/>
        <v>2.6</v>
      </c>
      <c r="L92" s="240">
        <f>VLOOKUP($B92,'Impact of the crisis'!$C$6:$N$170,12,FALSE)</f>
        <v>3</v>
      </c>
      <c r="M92" s="240">
        <f>VLOOKUP($B92,'Impact of the crisis'!$C$6:$AB$170,26,FALSE)</f>
        <v>2.4</v>
      </c>
      <c r="N92" s="240">
        <f>VLOOKUP($B92,'Conditions of people affected'!$C$6:$R$170,16,FALSE)</f>
        <v>3.5</v>
      </c>
      <c r="O92" s="240">
        <f>VLOOKUP($B92,'Conditions of people affected'!$C$6:$R$170,9,FALSE)</f>
        <v>4</v>
      </c>
      <c r="P92" s="240">
        <f>VLOOKUP($B92,'Conditions of people affected'!$C$6:$R$170,15,FALSE)</f>
        <v>3</v>
      </c>
      <c r="Q92" s="240">
        <f t="shared" si="14"/>
        <v>2.7</v>
      </c>
      <c r="R92" s="240">
        <f>VLOOKUP($B92,'Complexity of the crisis'!$C$6:$AN$170,22,FALSE)</f>
        <v>2.8</v>
      </c>
      <c r="S92" s="240">
        <f>VLOOKUP($B92,'Complexity of the crisis'!$C$6:$AN$170,38,FALSE)</f>
        <v>2.5</v>
      </c>
      <c r="T92" s="133" t="str">
        <f>VLOOKUP(B92,Lists!$C$3:$E$163,3,FALSE)</f>
        <v>Asia</v>
      </c>
      <c r="U92" s="134">
        <f>VLOOKUP(B92,'INFORM Severity - hidden'!$C$5:$V$170,20,FALSE)</f>
        <v>44766</v>
      </c>
    </row>
    <row r="93" spans="1:21" x14ac:dyDescent="0.35">
      <c r="A93" s="130" t="str">
        <f t="array" ref="A93">IFERROR(INDEX(Lists!$B$2:$B$153,SMALL(IF(Lists!$I$2:$I$153="Individual",ROW(Lists!$B$2:$B$153)),ROW(89:89))-1,1),"")</f>
        <v>Displacement from Ukraine conflict in Poland</v>
      </c>
      <c r="B93" s="131" t="str">
        <f>VLOOKUP(A93,Lists!$B$2:$G$153,2,FALSE)</f>
        <v>POL002</v>
      </c>
      <c r="C93" s="131" t="str">
        <f>VLOOKUP(B93,'INFORM Severity - hidden'!$C$5:$D$160,2,FALSE)</f>
        <v>Poland</v>
      </c>
      <c r="D93" s="131" t="str">
        <f>VLOOKUP(A93,Lists!$B$2:$G$153,3,FALSE)</f>
        <v>POL</v>
      </c>
      <c r="E93" s="132" t="str">
        <f>VLOOKUP(A93,Lists!$B$2:$G$153,5,FALSE)</f>
        <v>International displacement</v>
      </c>
      <c r="F93" s="238">
        <f t="shared" si="10"/>
        <v>2.9</v>
      </c>
      <c r="G93" s="129">
        <f t="shared" si="11"/>
        <v>3</v>
      </c>
      <c r="H93" s="129" t="str">
        <f t="shared" si="12"/>
        <v>Medium</v>
      </c>
      <c r="I93" s="239" t="str">
        <f>INDEX(Trends!$D$3:$D$404,MATCH(B93,Trends!$C$3:$C$404,0))</f>
        <v>Increasing</v>
      </c>
      <c r="J93" s="129" t="str">
        <f>VLOOKUP($B93,Reliability!$A$3:$I$170,9,FALSE)</f>
        <v>Very High</v>
      </c>
      <c r="K93" s="240">
        <f t="shared" si="13"/>
        <v>3.5</v>
      </c>
      <c r="L93" s="240">
        <f>VLOOKUP($B93,'Impact of the crisis'!$C$6:$N$170,12,FALSE)</f>
        <v>2.2999999999999998</v>
      </c>
      <c r="M93" s="240">
        <f>VLOOKUP($B93,'Impact of the crisis'!$C$6:$AB$170,26,FALSE)</f>
        <v>3.9</v>
      </c>
      <c r="N93" s="240">
        <f>VLOOKUP($B93,'Conditions of people affected'!$C$6:$R$170,16,FALSE)</f>
        <v>3.75</v>
      </c>
      <c r="O93" s="240">
        <f>VLOOKUP($B93,'Conditions of people affected'!$C$6:$R$170,9,FALSE)</f>
        <v>4.5</v>
      </c>
      <c r="P93" s="240">
        <f>VLOOKUP($B93,'Conditions of people affected'!$C$6:$R$170,15,FALSE)</f>
        <v>3</v>
      </c>
      <c r="Q93" s="240">
        <f t="shared" si="14"/>
        <v>1.1000000000000001</v>
      </c>
      <c r="R93" s="240">
        <f>VLOOKUP($B93,'Complexity of the crisis'!$C$6:$AN$170,22,FALSE)</f>
        <v>0.7</v>
      </c>
      <c r="S93" s="240">
        <f>VLOOKUP($B93,'Complexity of the crisis'!$C$6:$AN$170,38,FALSE)</f>
        <v>1.5</v>
      </c>
      <c r="T93" s="133" t="str">
        <f>VLOOKUP(B93,Lists!$C$3:$E$163,3,FALSE)</f>
        <v>Europe</v>
      </c>
      <c r="U93" s="134">
        <f>VLOOKUP(B93,'INFORM Severity - hidden'!$C$5:$V$170,20,FALSE)</f>
        <v>44773</v>
      </c>
    </row>
    <row r="94" spans="1:21" x14ac:dyDescent="0.35">
      <c r="A94" s="130" t="str">
        <f t="array" ref="A94">IFERROR(INDEX(Lists!$B$2:$B$153,SMALL(IF(Lists!$I$2:$I$153="Individual",ROW(Lists!$B$2:$B$153)),ROW(90:90))-1,1),"")</f>
        <v>Complex crisis in DPRK</v>
      </c>
      <c r="B94" s="131" t="str">
        <f>VLOOKUP(A94,Lists!$B$2:$G$153,2,FALSE)</f>
        <v>PRK001</v>
      </c>
      <c r="C94" s="131" t="str">
        <f>VLOOKUP(B94,'INFORM Severity - hidden'!$C$5:$D$160,2,FALSE)</f>
        <v>DPRK</v>
      </c>
      <c r="D94" s="131" t="str">
        <f>VLOOKUP(A94,Lists!$B$2:$G$153,3,FALSE)</f>
        <v>PRK</v>
      </c>
      <c r="E94" s="132" t="str">
        <f>VLOOKUP(A94,Lists!$B$2:$G$153,5,FALSE)</f>
        <v>Complex crisis</v>
      </c>
      <c r="F94" s="238">
        <f t="shared" si="10"/>
        <v>3.8</v>
      </c>
      <c r="G94" s="129">
        <f t="shared" si="11"/>
        <v>4</v>
      </c>
      <c r="H94" s="129" t="str">
        <f t="shared" si="12"/>
        <v>High</v>
      </c>
      <c r="I94" s="239" t="str">
        <f>INDEX(Trends!$D$3:$D$404,MATCH(B94,Trends!$C$3:$C$404,0))</f>
        <v>Stable</v>
      </c>
      <c r="J94" s="129" t="str">
        <f>VLOOKUP($B94,Reliability!$A$3:$I$170,9,FALSE)</f>
        <v>Medium</v>
      </c>
      <c r="K94" s="240">
        <f t="shared" si="13"/>
        <v>4</v>
      </c>
      <c r="L94" s="240">
        <f>VLOOKUP($B94,'Impact of the crisis'!$C$6:$N$170,12,FALSE)</f>
        <v>4.5999999999999996</v>
      </c>
      <c r="M94" s="240">
        <f>VLOOKUP($B94,'Impact of the crisis'!$C$6:$AB$170,26,FALSE)</f>
        <v>3.6</v>
      </c>
      <c r="N94" s="240">
        <f>VLOOKUP($B94,'Conditions of people affected'!$C$6:$R$170,16,FALSE)</f>
        <v>4.5</v>
      </c>
      <c r="O94" s="240">
        <f>VLOOKUP($B94,'Conditions of people affected'!$C$6:$R$170,9,FALSE)</f>
        <v>5</v>
      </c>
      <c r="P94" s="240">
        <f>VLOOKUP($B94,'Conditions of people affected'!$C$6:$R$170,15,FALSE)</f>
        <v>4</v>
      </c>
      <c r="Q94" s="240">
        <f t="shared" si="14"/>
        <v>2.4</v>
      </c>
      <c r="R94" s="240">
        <f>VLOOKUP($B94,'Complexity of the crisis'!$C$6:$AN$170,22,FALSE)</f>
        <v>2.7</v>
      </c>
      <c r="S94" s="240">
        <f>VLOOKUP($B94,'Complexity of the crisis'!$C$6:$AN$170,38,FALSE)</f>
        <v>2</v>
      </c>
      <c r="T94" s="133" t="str">
        <f>VLOOKUP(B94,Lists!$C$3:$E$163,3,FALSE)</f>
        <v>Asia</v>
      </c>
      <c r="U94" s="134">
        <f>VLOOKUP(B94,'INFORM Severity - hidden'!$C$5:$V$170,20,FALSE)</f>
        <v>44767</v>
      </c>
    </row>
    <row r="95" spans="1:21" x14ac:dyDescent="0.35">
      <c r="A95" s="130" t="str">
        <f t="array" ref="A95">IFERROR(INDEX(Lists!$B$2:$B$153,SMALL(IF(Lists!$I$2:$I$153="Individual",ROW(Lists!$B$2:$B$153)),ROW(91:91))-1,1),"")</f>
        <v>Conflict in Palestine</v>
      </c>
      <c r="B95" s="131" t="str">
        <f>VLOOKUP(A95,Lists!$B$2:$G$153,2,FALSE)</f>
        <v>PSE002</v>
      </c>
      <c r="C95" s="131" t="str">
        <f>VLOOKUP(B95,'INFORM Severity - hidden'!$C$5:$D$160,2,FALSE)</f>
        <v>Palestine</v>
      </c>
      <c r="D95" s="131" t="str">
        <f>VLOOKUP(A95,Lists!$B$2:$G$153,3,FALSE)</f>
        <v>PSE</v>
      </c>
      <c r="E95" s="132" t="str">
        <f>VLOOKUP(A95,Lists!$B$2:$G$153,5,FALSE)</f>
        <v>Conflict</v>
      </c>
      <c r="F95" s="238">
        <f t="shared" si="10"/>
        <v>3.7</v>
      </c>
      <c r="G95" s="129">
        <f t="shared" si="11"/>
        <v>4</v>
      </c>
      <c r="H95" s="129" t="str">
        <f t="shared" si="12"/>
        <v>High</v>
      </c>
      <c r="I95" s="239" t="str">
        <f>INDEX(Trends!$D$3:$D$404,MATCH(B95,Trends!$C$3:$C$404,0))</f>
        <v>Decreasing</v>
      </c>
      <c r="J95" s="129" t="str">
        <f>VLOOKUP($B95,Reliability!$A$3:$I$170,9,FALSE)</f>
        <v>High</v>
      </c>
      <c r="K95" s="240">
        <f t="shared" si="13"/>
        <v>3.7</v>
      </c>
      <c r="L95" s="240">
        <f>VLOOKUP($B95,'Impact of the crisis'!$C$6:$N$170,12,FALSE)</f>
        <v>3.4</v>
      </c>
      <c r="M95" s="240">
        <f>VLOOKUP($B95,'Impact of the crisis'!$C$6:$AB$170,26,FALSE)</f>
        <v>3.9</v>
      </c>
      <c r="N95" s="240">
        <f>VLOOKUP($B95,'Conditions of people affected'!$C$6:$R$170,16,FALSE)</f>
        <v>4</v>
      </c>
      <c r="O95" s="240">
        <f>VLOOKUP($B95,'Conditions of people affected'!$C$6:$R$170,9,FALSE)</f>
        <v>4</v>
      </c>
      <c r="P95" s="240">
        <f>VLOOKUP($B95,'Conditions of people affected'!$C$6:$R$170,15,FALSE)</f>
        <v>4</v>
      </c>
      <c r="Q95" s="240">
        <f t="shared" si="14"/>
        <v>3.2</v>
      </c>
      <c r="R95" s="240">
        <f>VLOOKUP($B95,'Complexity of the crisis'!$C$6:$AN$170,22,FALSE)</f>
        <v>2.2000000000000002</v>
      </c>
      <c r="S95" s="240">
        <f>VLOOKUP($B95,'Complexity of the crisis'!$C$6:$AN$170,38,FALSE)</f>
        <v>4</v>
      </c>
      <c r="T95" s="133" t="str">
        <f>VLOOKUP(B95,Lists!$C$3:$E$163,3,FALSE)</f>
        <v>Middle east</v>
      </c>
      <c r="U95" s="134">
        <f>VLOOKUP(B95,'INFORM Severity - hidden'!$C$5:$V$170,20,FALSE)</f>
        <v>44767</v>
      </c>
    </row>
    <row r="96" spans="1:21" x14ac:dyDescent="0.35">
      <c r="A96" s="130" t="str">
        <f t="array" ref="A96">IFERROR(INDEX(Lists!$B$2:$B$153,SMALL(IF(Lists!$I$2:$I$153="Individual",ROW(Lists!$B$2:$B$153)),ROW(92:92))-1,1),"")</f>
        <v>Regional Boko Haram Crisis</v>
      </c>
      <c r="B96" s="131" t="str">
        <f>VLOOKUP(A96,Lists!$B$2:$G$153,2,FALSE)</f>
        <v>REG001</v>
      </c>
      <c r="C96" s="131" t="str">
        <f>VLOOKUP(B96,'INFORM Severity - hidden'!$C$5:$D$160,2,FALSE)</f>
        <v>Nigeria,Niger,Chad,Cameroon</v>
      </c>
      <c r="D96" s="131" t="str">
        <f>VLOOKUP(A96,Lists!$B$2:$G$153,3,FALSE)</f>
        <v>NGA,NER,TCD,CMR</v>
      </c>
      <c r="E96" s="132" t="str">
        <f>VLOOKUP(A96,Lists!$B$2:$G$153,5,FALSE)</f>
        <v>Regional crisis</v>
      </c>
      <c r="F96" s="238">
        <f t="shared" si="10"/>
        <v>4.3</v>
      </c>
      <c r="G96" s="129">
        <f t="shared" si="11"/>
        <v>5</v>
      </c>
      <c r="H96" s="129" t="str">
        <f t="shared" si="12"/>
        <v>Very High</v>
      </c>
      <c r="I96" s="239" t="str">
        <f>INDEX(Trends!$D$3:$D$404,MATCH(B96,Trends!$C$3:$C$404,0))</f>
        <v>Increasing</v>
      </c>
      <c r="J96" s="129" t="str">
        <f>VLOOKUP($B96,Reliability!$A$3:$I$170,9,FALSE)</f>
        <v>Medium</v>
      </c>
      <c r="K96" s="240">
        <f t="shared" si="13"/>
        <v>4</v>
      </c>
      <c r="L96" s="240">
        <f>VLOOKUP($B96,'Impact of the crisis'!$C$6:$N$170,12,FALSE)</f>
        <v>2.2999999999999998</v>
      </c>
      <c r="M96" s="240">
        <f>VLOOKUP($B96,'Impact of the crisis'!$C$6:$AB$170,26,FALSE)</f>
        <v>4.5</v>
      </c>
      <c r="N96" s="240">
        <f>VLOOKUP($B96,'Conditions of people affected'!$C$6:$R$170,16,FALSE)</f>
        <v>4.45</v>
      </c>
      <c r="O96" s="240">
        <f>VLOOKUP($B96,'Conditions of people affected'!$C$6:$R$170,9,FALSE)</f>
        <v>4.9000000000000004</v>
      </c>
      <c r="P96" s="240">
        <f>VLOOKUP($B96,'Conditions of people affected'!$C$6:$R$170,15,FALSE)</f>
        <v>4</v>
      </c>
      <c r="Q96" s="240">
        <f t="shared" si="14"/>
        <v>4.4000000000000004</v>
      </c>
      <c r="R96" s="240">
        <f>VLOOKUP($B96,'Complexity of the crisis'!$C$6:$AN$170,22,FALSE)</f>
        <v>3.6</v>
      </c>
      <c r="S96" s="240">
        <f>VLOOKUP($B96,'Complexity of the crisis'!$C$6:$AN$170,38,FALSE)</f>
        <v>5</v>
      </c>
      <c r="T96" s="133" t="str">
        <f>VLOOKUP(B96,Lists!$C$3:$E$163,3,FALSE)</f>
        <v>Africa,Africa,Africa,Africa</v>
      </c>
      <c r="U96" s="134">
        <f>VLOOKUP(B96,'INFORM Severity - hidden'!$C$5:$V$170,20,FALSE)</f>
        <v>44676</v>
      </c>
    </row>
    <row r="97" spans="1:21" x14ac:dyDescent="0.35">
      <c r="A97" s="130" t="str">
        <f t="array" ref="A97">IFERROR(INDEX(Lists!$B$2:$B$153,SMALL(IF(Lists!$I$2:$I$153="Individual",ROW(Lists!$B$2:$B$153)),ROW(93:93))-1,1),"")</f>
        <v>Venezuela Regional Crisis</v>
      </c>
      <c r="B97" s="131" t="str">
        <f>VLOOKUP(A97,Lists!$B$2:$G$153,2,FALSE)</f>
        <v>REG002</v>
      </c>
      <c r="C97" s="131" t="str">
        <f>VLOOKUP(B97,'INFORM Severity - hidden'!$C$5:$D$160,2,FALSE)</f>
        <v>Venezuela,Brazil,Colombia,Ecuador,Peru,Trinidad and Tobago,Chile,Dominican Republic,Panama</v>
      </c>
      <c r="D97" s="131" t="str">
        <f>VLOOKUP(A97,Lists!$B$2:$G$153,3,FALSE)</f>
        <v>VEN,BRA,COL,ECU,PER,TTO,CHL,DOM,PAN</v>
      </c>
      <c r="E97" s="132" t="str">
        <f>VLOOKUP(A97,Lists!$B$2:$G$153,5,FALSE)</f>
        <v>Regional crisis</v>
      </c>
      <c r="F97" s="238">
        <f t="shared" si="10"/>
        <v>3.8</v>
      </c>
      <c r="G97" s="129">
        <f t="shared" si="11"/>
        <v>4</v>
      </c>
      <c r="H97" s="129" t="str">
        <f t="shared" si="12"/>
        <v>High</v>
      </c>
      <c r="I97" s="239" t="str">
        <f>INDEX(Trends!$D$3:$D$404,MATCH(B97,Trends!$C$3:$C$404,0))</f>
        <v>Decreasing</v>
      </c>
      <c r="J97" s="129" t="str">
        <f>VLOOKUP($B97,Reliability!$A$3:$I$170,9,FALSE)</f>
        <v>Medium</v>
      </c>
      <c r="K97" s="240">
        <f t="shared" si="13"/>
        <v>4</v>
      </c>
      <c r="L97" s="240">
        <f>VLOOKUP($B97,'Impact of the crisis'!$C$6:$N$170,12,FALSE)</f>
        <v>2.9</v>
      </c>
      <c r="M97" s="240">
        <f>VLOOKUP($B97,'Impact of the crisis'!$C$6:$AB$170,26,FALSE)</f>
        <v>4.4000000000000004</v>
      </c>
      <c r="N97" s="240">
        <f>VLOOKUP($B97,'Conditions of people affected'!$C$6:$R$170,16,FALSE)</f>
        <v>4</v>
      </c>
      <c r="O97" s="240">
        <f>VLOOKUP($B97,'Conditions of people affected'!$C$6:$R$170,9,FALSE)</f>
        <v>5</v>
      </c>
      <c r="P97" s="240">
        <f>VLOOKUP($B97,'Conditions of people affected'!$C$6:$R$170,15,FALSE)</f>
        <v>3</v>
      </c>
      <c r="Q97" s="240">
        <f t="shared" si="14"/>
        <v>3.4</v>
      </c>
      <c r="R97" s="240">
        <f>VLOOKUP($B97,'Complexity of the crisis'!$C$6:$AN$170,22,FALSE)</f>
        <v>2.7</v>
      </c>
      <c r="S97" s="240">
        <f>VLOOKUP($B97,'Complexity of the crisis'!$C$6:$AN$170,38,FALSE)</f>
        <v>4</v>
      </c>
      <c r="T97" s="133" t="str">
        <f>VLOOKUP(B97,Lists!$C$3:$E$163,3,FALSE)</f>
        <v>Americas,Americas,Americas,Americas,Americas,Americas,Americas,Americas,Americas</v>
      </c>
      <c r="U97" s="134">
        <f>VLOOKUP(B97,'INFORM Severity - hidden'!$C$5:$V$170,20,FALSE)</f>
        <v>44694</v>
      </c>
    </row>
    <row r="98" spans="1:21" x14ac:dyDescent="0.35">
      <c r="A98" s="130" t="str">
        <f t="array" ref="A98">IFERROR(INDEX(Lists!$B$2:$B$153,SMALL(IF(Lists!$I$2:$I$153="Individual",ROW(Lists!$B$2:$B$153)),ROW(94:94))-1,1),"")</f>
        <v>Regional Kashmir conflict</v>
      </c>
      <c r="B98" s="131" t="str">
        <f>VLOOKUP(A98,Lists!$B$2:$G$153,2,FALSE)</f>
        <v>REG003</v>
      </c>
      <c r="C98" s="131" t="str">
        <f>VLOOKUP(B98,'INFORM Severity - hidden'!$C$5:$D$160,2,FALSE)</f>
        <v>India,Pakistan</v>
      </c>
      <c r="D98" s="131" t="str">
        <f>VLOOKUP(A98,Lists!$B$2:$G$153,3,FALSE)</f>
        <v>IND,PAK</v>
      </c>
      <c r="E98" s="132" t="str">
        <f>VLOOKUP(A98,Lists!$B$2:$G$153,5,FALSE)</f>
        <v>Regional crisis</v>
      </c>
      <c r="F98" s="238" t="str">
        <f t="shared" si="10"/>
        <v>x</v>
      </c>
      <c r="G98" s="129" t="str">
        <f t="shared" si="11"/>
        <v>x</v>
      </c>
      <c r="H98" s="129" t="str">
        <f t="shared" si="12"/>
        <v>x</v>
      </c>
      <c r="I98" s="239" t="str">
        <f>INDEX(Trends!$D$3:$D$404,MATCH(B98,Trends!$C$3:$C$404,0))</f>
        <v>-</v>
      </c>
      <c r="J98" s="129" t="str">
        <f>VLOOKUP($B98,Reliability!$A$3:$I$170,9,FALSE)</f>
        <v>Very Low</v>
      </c>
      <c r="K98" s="240">
        <f t="shared" si="13"/>
        <v>3.3</v>
      </c>
      <c r="L98" s="240">
        <f>VLOOKUP($B98,'Impact of the crisis'!$C$6:$N$170,12,FALSE)</f>
        <v>2.1</v>
      </c>
      <c r="M98" s="240">
        <f>VLOOKUP($B98,'Impact of the crisis'!$C$6:$AB$170,26,FALSE)</f>
        <v>3.8</v>
      </c>
      <c r="N98" s="240" t="str">
        <f>VLOOKUP($B98,'Conditions of people affected'!$C$6:$R$170,16,FALSE)</f>
        <v>x</v>
      </c>
      <c r="O98" s="240" t="str">
        <f>VLOOKUP($B98,'Conditions of people affected'!$C$6:$R$170,9,FALSE)</f>
        <v>x</v>
      </c>
      <c r="P98" s="240" t="str">
        <f>VLOOKUP($B98,'Conditions of people affected'!$C$6:$R$170,15,FALSE)</f>
        <v>x</v>
      </c>
      <c r="Q98" s="240">
        <f t="shared" si="14"/>
        <v>2.8</v>
      </c>
      <c r="R98" s="240">
        <f>VLOOKUP($B98,'Complexity of the crisis'!$C$6:$AN$170,22,FALSE)</f>
        <v>3</v>
      </c>
      <c r="S98" s="240">
        <f>VLOOKUP($B98,'Complexity of the crisis'!$C$6:$AN$170,38,FALSE)</f>
        <v>2.5</v>
      </c>
      <c r="T98" s="133" t="str">
        <f>VLOOKUP(B98,Lists!$C$3:$E$163,3,FALSE)</f>
        <v>Asia,Asia</v>
      </c>
      <c r="U98" s="134">
        <f>VLOOKUP(B98,'INFORM Severity - hidden'!$C$5:$V$170,20,FALSE)</f>
        <v>44766</v>
      </c>
    </row>
    <row r="99" spans="1:21" x14ac:dyDescent="0.35">
      <c r="A99" s="130" t="str">
        <f t="array" ref="A99">IFERROR(INDEX(Lists!$B$2:$B$153,SMALL(IF(Lists!$I$2:$I$153="Individual",ROW(Lists!$B$2:$B$153)),ROW(95:95))-1,1),"")</f>
        <v>Syrian Regional Crisis</v>
      </c>
      <c r="B99" s="131" t="str">
        <f>VLOOKUP(A99,Lists!$B$2:$G$153,2,FALSE)</f>
        <v>REG004</v>
      </c>
      <c r="C99" s="131" t="str">
        <f>VLOOKUP(B99,'INFORM Severity - hidden'!$C$5:$D$160,2,FALSE)</f>
        <v>Syria,Turkey,Iraq,Egypt,Jordan,Lebanon</v>
      </c>
      <c r="D99" s="131" t="str">
        <f>VLOOKUP(A99,Lists!$B$2:$G$153,3,FALSE)</f>
        <v>SYR,TUR,IRQ,EGY,JOR,LBN</v>
      </c>
      <c r="E99" s="132" t="str">
        <f>VLOOKUP(A99,Lists!$B$2:$G$153,5,FALSE)</f>
        <v>Regional crisis</v>
      </c>
      <c r="F99" s="238">
        <f t="shared" si="10"/>
        <v>4.2</v>
      </c>
      <c r="G99" s="129">
        <f t="shared" si="11"/>
        <v>5</v>
      </c>
      <c r="H99" s="129" t="str">
        <f t="shared" si="12"/>
        <v>Very High</v>
      </c>
      <c r="I99" s="239" t="str">
        <f>INDEX(Trends!$D$3:$D$404,MATCH(B99,Trends!$C$3:$C$404,0))</f>
        <v>Decreasing</v>
      </c>
      <c r="J99" s="129" t="str">
        <f>VLOOKUP($B99,Reliability!$A$3:$I$170,9,FALSE)</f>
        <v>High</v>
      </c>
      <c r="K99" s="240">
        <f t="shared" si="13"/>
        <v>3.8</v>
      </c>
      <c r="L99" s="240">
        <f>VLOOKUP($B99,'Impact of the crisis'!$C$6:$N$170,12,FALSE)</f>
        <v>3.1</v>
      </c>
      <c r="M99" s="240">
        <f>VLOOKUP($B99,'Impact of the crisis'!$C$6:$AB$170,26,FALSE)</f>
        <v>4.0999999999999996</v>
      </c>
      <c r="N99" s="240">
        <f>VLOOKUP($B99,'Conditions of people affected'!$C$6:$R$170,16,FALSE)</f>
        <v>4.5</v>
      </c>
      <c r="O99" s="240">
        <f>VLOOKUP($B99,'Conditions of people affected'!$C$6:$R$170,9,FALSE)</f>
        <v>5</v>
      </c>
      <c r="P99" s="240">
        <f>VLOOKUP($B99,'Conditions of people affected'!$C$6:$R$170,15,FALSE)</f>
        <v>4</v>
      </c>
      <c r="Q99" s="240">
        <f t="shared" si="14"/>
        <v>4.0999999999999996</v>
      </c>
      <c r="R99" s="240">
        <f>VLOOKUP($B99,'Complexity of the crisis'!$C$6:$AN$170,22,FALSE)</f>
        <v>3.6</v>
      </c>
      <c r="S99" s="240">
        <f>VLOOKUP($B99,'Complexity of the crisis'!$C$6:$AN$170,38,FALSE)</f>
        <v>4.5</v>
      </c>
      <c r="T99" s="133" t="str">
        <f>VLOOKUP(B99,Lists!$C$3:$E$163,3,FALSE)</f>
        <v>Middle east,Middle east,Middle east,Africa,Middle east,Middle east</v>
      </c>
      <c r="U99" s="134">
        <f>VLOOKUP(B99,'INFORM Severity - hidden'!$C$5:$V$170,20,FALSE)</f>
        <v>44767</v>
      </c>
    </row>
    <row r="100" spans="1:21" x14ac:dyDescent="0.35">
      <c r="A100" s="130" t="str">
        <f t="array" ref="A100">IFERROR(INDEX(Lists!$B$2:$B$153,SMALL(IF(Lists!$I$2:$I$153="Individual",ROW(Lists!$B$2:$B$153)),ROW(96:96))-1,1),"")</f>
        <v xml:space="preserve">Eastern Mediterranean Route </v>
      </c>
      <c r="B100" s="131" t="str">
        <f>VLOOKUP(A100,Lists!$B$2:$G$153,2,FALSE)</f>
        <v>REG006</v>
      </c>
      <c r="C100" s="131" t="str">
        <f>VLOOKUP(B100,'INFORM Severity - hidden'!$C$5:$D$160,2,FALSE)</f>
        <v>Turkey,Greece</v>
      </c>
      <c r="D100" s="131" t="str">
        <f>VLOOKUP(A100,Lists!$B$2:$G$153,3,FALSE)</f>
        <v>TUR,GRC</v>
      </c>
      <c r="E100" s="132" t="str">
        <f>VLOOKUP(A100,Lists!$B$2:$G$153,5,FALSE)</f>
        <v>Regional crisis</v>
      </c>
      <c r="F100" s="238">
        <f t="shared" si="10"/>
        <v>3.2</v>
      </c>
      <c r="G100" s="129">
        <f t="shared" si="11"/>
        <v>4</v>
      </c>
      <c r="H100" s="129" t="str">
        <f t="shared" si="12"/>
        <v>High</v>
      </c>
      <c r="I100" s="239" t="str">
        <f>INDEX(Trends!$D$3:$D$404,MATCH(B100,Trends!$C$3:$C$404,0))</f>
        <v>Stable</v>
      </c>
      <c r="J100" s="129" t="str">
        <f>VLOOKUP($B100,Reliability!$A$3:$I$170,9,FALSE)</f>
        <v>Medium</v>
      </c>
      <c r="K100" s="240">
        <f t="shared" si="13"/>
        <v>3.2</v>
      </c>
      <c r="L100" s="240">
        <f>VLOOKUP($B100,'Impact of the crisis'!$C$6:$N$170,12,FALSE)</f>
        <v>3</v>
      </c>
      <c r="M100" s="240">
        <f>VLOOKUP($B100,'Impact of the crisis'!$C$6:$AB$170,26,FALSE)</f>
        <v>3.3</v>
      </c>
      <c r="N100" s="240">
        <f>VLOOKUP($B100,'Conditions of people affected'!$C$6:$R$170,16,FALSE)</f>
        <v>3.5</v>
      </c>
      <c r="O100" s="240">
        <f>VLOOKUP($B100,'Conditions of people affected'!$C$6:$R$170,9,FALSE)</f>
        <v>4</v>
      </c>
      <c r="P100" s="240">
        <f>VLOOKUP($B100,'Conditions of people affected'!$C$6:$R$170,15,FALSE)</f>
        <v>3</v>
      </c>
      <c r="Q100" s="240">
        <f t="shared" si="14"/>
        <v>2.6</v>
      </c>
      <c r="R100" s="240">
        <f>VLOOKUP($B100,'Complexity of the crisis'!$C$6:$AN$170,22,FALSE)</f>
        <v>2.6</v>
      </c>
      <c r="S100" s="240">
        <f>VLOOKUP($B100,'Complexity of the crisis'!$C$6:$AN$170,38,FALSE)</f>
        <v>2.5</v>
      </c>
      <c r="T100" s="133" t="str">
        <f>VLOOKUP(B100,Lists!$C$3:$E$163,3,FALSE)</f>
        <v>Middle east,Europe</v>
      </c>
      <c r="U100" s="134">
        <f>VLOOKUP(B100,'INFORM Severity - hidden'!$C$5:$V$170,20,FALSE)</f>
        <v>44767</v>
      </c>
    </row>
    <row r="101" spans="1:21" x14ac:dyDescent="0.35">
      <c r="A101" s="130" t="str">
        <f t="array" ref="A101">IFERROR(INDEX(Lists!$B$2:$B$153,SMALL(IF(Lists!$I$2:$I$153="Individual",ROW(Lists!$B$2:$B$153)),ROW(97:97))-1,1),"")</f>
        <v>Central Mediterranean Route</v>
      </c>
      <c r="B101" s="131" t="str">
        <f>VLOOKUP(A101,Lists!$B$2:$G$153,2,FALSE)</f>
        <v>REG007</v>
      </c>
      <c r="C101" s="131" t="str">
        <f>VLOOKUP(B101,'INFORM Severity - hidden'!$C$5:$D$160,2,FALSE)</f>
        <v>Algeria,Tunisia,Libya,Italy</v>
      </c>
      <c r="D101" s="131" t="str">
        <f>VLOOKUP(A101,Lists!$B$2:$G$153,3,FALSE)</f>
        <v>DZA,TUN,LBY,ITA</v>
      </c>
      <c r="E101" s="132" t="str">
        <f>VLOOKUP(A101,Lists!$B$2:$G$153,5,FALSE)</f>
        <v>Regional crisis</v>
      </c>
      <c r="F101" s="238" t="str">
        <f t="shared" ref="F101:F132" si="15">IF(OR(N101="x",K101="x"),"x",ROUND((5-GEOMEAN(((5-K101)/5*4+1),((5-N101)/5*4+1),((5-N101)/5*4+1)))/4*3.5+Q101*0.3,1))</f>
        <v>x</v>
      </c>
      <c r="G101" s="129" t="str">
        <f t="shared" ref="G101:G132" si="16">IF(F101="x","x",ROUNDUP(F101,0))</f>
        <v>x</v>
      </c>
      <c r="H101" s="129" t="str">
        <f t="shared" ref="H101:H132" si="17">IF(N101="x","x",IF(K101="x","x",(IF(G101=5,"Very High",IF(G101=4,"High",IF(G101=3,"Medium",IF(G101=2,"Low","Very Low")))))))</f>
        <v>x</v>
      </c>
      <c r="I101" s="239" t="str">
        <f>INDEX(Trends!$D$3:$D$404,MATCH(B101,Trends!$C$3:$C$404,0))</f>
        <v>-</v>
      </c>
      <c r="J101" s="129" t="str">
        <f>VLOOKUP($B101,Reliability!$A$3:$I$170,9,FALSE)</f>
        <v>Very Low</v>
      </c>
      <c r="K101" s="240" t="str">
        <f t="shared" ref="K101:K132" si="18">IF(OR(M101="x",L101="x"),"x",ROUND((5-GEOMEAN(((5-L101)/5*4+1),((5-M101)/5*4+1),((5-M101)/5*4+1)))/4*5,1))</f>
        <v>x</v>
      </c>
      <c r="L101" s="240" t="str">
        <f>VLOOKUP($B101,'Impact of the crisis'!$C$6:$N$170,12,FALSE)</f>
        <v>x</v>
      </c>
      <c r="M101" s="240">
        <f>VLOOKUP($B101,'Impact of the crisis'!$C$6:$AB$170,26,FALSE)</f>
        <v>4</v>
      </c>
      <c r="N101" s="240" t="str">
        <f>VLOOKUP($B101,'Conditions of people affected'!$C$6:$R$170,16,FALSE)</f>
        <v>x</v>
      </c>
      <c r="O101" s="240" t="str">
        <f>VLOOKUP($B101,'Conditions of people affected'!$C$6:$R$170,9,FALSE)</f>
        <v>x</v>
      </c>
      <c r="P101" s="240" t="str">
        <f>VLOOKUP($B101,'Conditions of people affected'!$C$6:$R$170,15,FALSE)</f>
        <v>x</v>
      </c>
      <c r="Q101" s="240">
        <f t="shared" ref="Q101:Q132" si="19">IF(OR(S101="x",R101="x"),R101,ROUND((5-GEOMEAN(((5-R101)/5*4+1),((5-S101)/5*4+1)))/4*5,1))</f>
        <v>2.8</v>
      </c>
      <c r="R101" s="240">
        <f>VLOOKUP($B101,'Complexity of the crisis'!$C$6:$AN$170,22,FALSE)</f>
        <v>2.6</v>
      </c>
      <c r="S101" s="240">
        <f>VLOOKUP($B101,'Complexity of the crisis'!$C$6:$AN$170,38,FALSE)</f>
        <v>3</v>
      </c>
      <c r="T101" s="133" t="str">
        <f>VLOOKUP(B101,Lists!$C$3:$E$163,3,FALSE)</f>
        <v>Africa,Africa,Africa,Europe</v>
      </c>
      <c r="U101" s="134">
        <f>VLOOKUP(B101,'INFORM Severity - hidden'!$C$5:$V$170,20,FALSE)</f>
        <v>44696</v>
      </c>
    </row>
    <row r="102" spans="1:21" x14ac:dyDescent="0.35">
      <c r="A102" s="130" t="str">
        <f t="array" ref="A102">IFERROR(INDEX(Lists!$B$2:$B$153,SMALL(IF(Lists!$I$2:$I$153="Individual",ROW(Lists!$B$2:$B$153)),ROW(98:98))-1,1),"")</f>
        <v>Western Mediterranean Route</v>
      </c>
      <c r="B102" s="131" t="str">
        <f>VLOOKUP(A102,Lists!$B$2:$G$153,2,FALSE)</f>
        <v>REG008</v>
      </c>
      <c r="C102" s="131" t="str">
        <f>VLOOKUP(B102,'INFORM Severity - hidden'!$C$5:$D$160,2,FALSE)</f>
        <v>Algeria,Morocco,Spain</v>
      </c>
      <c r="D102" s="131" t="str">
        <f>VLOOKUP(A102,Lists!$B$2:$G$153,3,FALSE)</f>
        <v>DZA,MAR,ESP</v>
      </c>
      <c r="E102" s="132" t="str">
        <f>VLOOKUP(A102,Lists!$B$2:$G$153,5,FALSE)</f>
        <v>Regional crisis</v>
      </c>
      <c r="F102" s="238" t="str">
        <f t="shared" si="15"/>
        <v>x</v>
      </c>
      <c r="G102" s="129" t="str">
        <f t="shared" si="16"/>
        <v>x</v>
      </c>
      <c r="H102" s="129" t="str">
        <f t="shared" si="17"/>
        <v>x</v>
      </c>
      <c r="I102" s="239" t="str">
        <f>INDEX(Trends!$D$3:$D$404,MATCH(B102,Trends!$C$3:$C$404,0))</f>
        <v>-</v>
      </c>
      <c r="J102" s="129" t="str">
        <f>VLOOKUP($B102,Reliability!$A$3:$I$170,9,FALSE)</f>
        <v>Very Low</v>
      </c>
      <c r="K102" s="240" t="str">
        <f t="shared" si="18"/>
        <v>x</v>
      </c>
      <c r="L102" s="240" t="str">
        <f>VLOOKUP($B102,'Impact of the crisis'!$C$6:$N$170,12,FALSE)</f>
        <v>x</v>
      </c>
      <c r="M102" s="240">
        <f>VLOOKUP($B102,'Impact of the crisis'!$C$6:$AB$170,26,FALSE)</f>
        <v>3.2</v>
      </c>
      <c r="N102" s="240" t="str">
        <f>VLOOKUP($B102,'Conditions of people affected'!$C$6:$R$170,16,FALSE)</f>
        <v>x</v>
      </c>
      <c r="O102" s="240" t="str">
        <f>VLOOKUP($B102,'Conditions of people affected'!$C$6:$R$170,9,FALSE)</f>
        <v>x</v>
      </c>
      <c r="P102" s="240" t="str">
        <f>VLOOKUP($B102,'Conditions of people affected'!$C$6:$R$170,15,FALSE)</f>
        <v>x</v>
      </c>
      <c r="Q102" s="240">
        <f t="shared" si="19"/>
        <v>2.2999999999999998</v>
      </c>
      <c r="R102" s="240">
        <f>VLOOKUP($B102,'Complexity of the crisis'!$C$6:$AN$170,22,FALSE)</f>
        <v>2.6</v>
      </c>
      <c r="S102" s="240">
        <f>VLOOKUP($B102,'Complexity of the crisis'!$C$6:$AN$170,38,FALSE)</f>
        <v>2</v>
      </c>
      <c r="T102" s="133" t="str">
        <f>VLOOKUP(B102,Lists!$C$3:$E$163,3,FALSE)</f>
        <v>Africa,Africa,Europe</v>
      </c>
      <c r="U102" s="134">
        <f>VLOOKUP(B102,'INFORM Severity - hidden'!$C$5:$V$170,20,FALSE)</f>
        <v>44696</v>
      </c>
    </row>
    <row r="103" spans="1:21" x14ac:dyDescent="0.35">
      <c r="A103" s="130" t="str">
        <f t="array" ref="A103">IFERROR(INDEX(Lists!$B$2:$B$153,SMALL(IF(Lists!$I$2:$I$153="Individual",ROW(Lists!$B$2:$B$153)),ROW(99:99))-1,1),"")</f>
        <v>Rohingya Regional Crisis</v>
      </c>
      <c r="B103" s="131" t="str">
        <f>VLOOKUP(A103,Lists!$B$2:$G$153,2,FALSE)</f>
        <v>REG011</v>
      </c>
      <c r="C103" s="131" t="str">
        <f>VLOOKUP(B103,'INFORM Severity - hidden'!$C$5:$D$160,2,FALSE)</f>
        <v>Bangladesh,Myanmar</v>
      </c>
      <c r="D103" s="131" t="str">
        <f>VLOOKUP(A103,Lists!$B$2:$G$153,3,FALSE)</f>
        <v>BGD,MMR</v>
      </c>
      <c r="E103" s="132" t="str">
        <f>VLOOKUP(A103,Lists!$B$2:$G$153,5,FALSE)</f>
        <v>Regional crisis</v>
      </c>
      <c r="F103" s="238">
        <f t="shared" si="15"/>
        <v>3.8</v>
      </c>
      <c r="G103" s="129">
        <f t="shared" si="16"/>
        <v>4</v>
      </c>
      <c r="H103" s="129" t="str">
        <f t="shared" si="17"/>
        <v>High</v>
      </c>
      <c r="I103" s="239" t="str">
        <f>INDEX(Trends!$D$3:$D$404,MATCH(B103,Trends!$C$3:$C$404,0))</f>
        <v>Decreasing</v>
      </c>
      <c r="J103" s="129" t="str">
        <f>VLOOKUP($B103,Reliability!$A$3:$I$170,9,FALSE)</f>
        <v>High</v>
      </c>
      <c r="K103" s="240">
        <f t="shared" si="18"/>
        <v>2.8</v>
      </c>
      <c r="L103" s="240">
        <f>VLOOKUP($B103,'Impact of the crisis'!$C$6:$N$170,12,FALSE)</f>
        <v>1.4</v>
      </c>
      <c r="M103" s="240">
        <f>VLOOKUP($B103,'Impact of the crisis'!$C$6:$AB$170,26,FALSE)</f>
        <v>3.3</v>
      </c>
      <c r="N103" s="240">
        <f>VLOOKUP($B103,'Conditions of people affected'!$C$6:$R$170,16,FALSE)</f>
        <v>4.05</v>
      </c>
      <c r="O103" s="240">
        <f>VLOOKUP($B103,'Conditions of people affected'!$C$6:$R$170,9,FALSE)</f>
        <v>4.0999999999999996</v>
      </c>
      <c r="P103" s="240">
        <f>VLOOKUP($B103,'Conditions of people affected'!$C$6:$R$170,15,FALSE)</f>
        <v>4</v>
      </c>
      <c r="Q103" s="240">
        <f t="shared" si="19"/>
        <v>4.0999999999999996</v>
      </c>
      <c r="R103" s="240">
        <f>VLOOKUP($B103,'Complexity of the crisis'!$C$6:$AN$170,22,FALSE)</f>
        <v>3.5</v>
      </c>
      <c r="S103" s="240">
        <f>VLOOKUP($B103,'Complexity of the crisis'!$C$6:$AN$170,38,FALSE)</f>
        <v>4.5</v>
      </c>
      <c r="T103" s="133" t="str">
        <f>VLOOKUP(B103,Lists!$C$3:$E$163,3,FALSE)</f>
        <v>Asia,Asia</v>
      </c>
      <c r="U103" s="134">
        <f>VLOOKUP(B103,'INFORM Severity - hidden'!$C$5:$V$170,20,FALSE)</f>
        <v>44766</v>
      </c>
    </row>
    <row r="104" spans="1:21" x14ac:dyDescent="0.35">
      <c r="A104" s="130" t="str">
        <f t="array" ref="A104">IFERROR(INDEX(Lists!$B$2:$B$153,SMALL(IF(Lists!$I$2:$I$153="Individual",ROW(Lists!$B$2:$B$153)),ROW(100:100))-1,1),"")</f>
        <v>Southern Africa Regional Food Security Crisis</v>
      </c>
      <c r="B104" s="131" t="str">
        <f>VLOOKUP(A104,Lists!$B$2:$G$153,2,FALSE)</f>
        <v>REG012</v>
      </c>
      <c r="C104" s="131" t="str">
        <f>VLOOKUP(B104,'INFORM Severity - hidden'!$C$5:$D$160,2,FALSE)</f>
        <v>Lesotho,Madagascar,Malawi,Namibia,Eswatini,Zambia,Zimbabwe,Tanzania</v>
      </c>
      <c r="D104" s="131" t="str">
        <f>VLOOKUP(A104,Lists!$B$2:$G$153,3,FALSE)</f>
        <v>LSO,MDG,MWI,NAM,SWZ,ZMB,ZWE,TZA</v>
      </c>
      <c r="E104" s="132" t="str">
        <f>VLOOKUP(A104,Lists!$B$2:$G$153,5,FALSE)</f>
        <v>Regional crisis</v>
      </c>
      <c r="F104" s="238">
        <f t="shared" si="15"/>
        <v>3.4</v>
      </c>
      <c r="G104" s="129">
        <f t="shared" si="16"/>
        <v>4</v>
      </c>
      <c r="H104" s="129" t="str">
        <f t="shared" si="17"/>
        <v>High</v>
      </c>
      <c r="I104" s="239" t="str">
        <f>INDEX(Trends!$D$3:$D$404,MATCH(B104,Trends!$C$3:$C$404,0))</f>
        <v>Decreasing</v>
      </c>
      <c r="J104" s="129" t="str">
        <f>VLOOKUP($B104,Reliability!$A$3:$I$170,9,FALSE)</f>
        <v>Very High</v>
      </c>
      <c r="K104" s="240">
        <f t="shared" si="18"/>
        <v>3.3</v>
      </c>
      <c r="L104" s="240">
        <f>VLOOKUP($B104,'Impact of the crisis'!$C$6:$N$170,12,FALSE)</f>
        <v>3.9</v>
      </c>
      <c r="M104" s="240">
        <f>VLOOKUP($B104,'Impact of the crisis'!$C$6:$AB$170,26,FALSE)</f>
        <v>2.9</v>
      </c>
      <c r="N104" s="240">
        <f>VLOOKUP($B104,'Conditions of people affected'!$C$6:$R$170,16,FALSE)</f>
        <v>4</v>
      </c>
      <c r="O104" s="240">
        <f>VLOOKUP($B104,'Conditions of people affected'!$C$6:$R$170,9,FALSE)</f>
        <v>5</v>
      </c>
      <c r="P104" s="240">
        <f>VLOOKUP($B104,'Conditions of people affected'!$C$6:$R$170,15,FALSE)</f>
        <v>3</v>
      </c>
      <c r="Q104" s="240">
        <f t="shared" si="19"/>
        <v>2.5</v>
      </c>
      <c r="R104" s="240">
        <f>VLOOKUP($B104,'Complexity of the crisis'!$C$6:$AN$170,22,FALSE)</f>
        <v>2.4</v>
      </c>
      <c r="S104" s="240">
        <f>VLOOKUP($B104,'Complexity of the crisis'!$C$6:$AN$170,38,FALSE)</f>
        <v>2.5</v>
      </c>
      <c r="T104" s="133" t="str">
        <f>VLOOKUP(B104,Lists!$C$3:$E$163,3,FALSE)</f>
        <v>Africa,Africa,Africa,Africa,Africa,Africa,Africa,Africa</v>
      </c>
      <c r="U104" s="134">
        <f>VLOOKUP(B104,'INFORM Severity - hidden'!$C$5:$V$170,20,FALSE)</f>
        <v>44766</v>
      </c>
    </row>
    <row r="105" spans="1:21" x14ac:dyDescent="0.35">
      <c r="A105" s="130" t="str">
        <f t="array" ref="A105">IFERROR(INDEX(Lists!$B$2:$B$153,SMALL(IF(Lists!$I$2:$I$153="Individual",ROW(Lists!$B$2:$B$153)),ROW(101:101))-1,1),"")</f>
        <v>Nagorno-Karabakh Conflict</v>
      </c>
      <c r="B105" s="131" t="str">
        <f>VLOOKUP(A105,Lists!$B$2:$G$153,2,FALSE)</f>
        <v>REG013</v>
      </c>
      <c r="C105" s="131" t="str">
        <f>VLOOKUP(B105,'INFORM Severity - hidden'!$C$5:$D$160,2,FALSE)</f>
        <v>Armenia,Azerbaijan</v>
      </c>
      <c r="D105" s="131" t="str">
        <f>VLOOKUP(A105,Lists!$B$2:$G$153,3,FALSE)</f>
        <v>ARM,AZE</v>
      </c>
      <c r="E105" s="132" t="str">
        <f>VLOOKUP(A105,Lists!$B$2:$G$153,5,FALSE)</f>
        <v>Regional crisis</v>
      </c>
      <c r="F105" s="238">
        <f t="shared" si="15"/>
        <v>1.8</v>
      </c>
      <c r="G105" s="129">
        <f t="shared" si="16"/>
        <v>2</v>
      </c>
      <c r="H105" s="129" t="str">
        <f t="shared" si="17"/>
        <v>Low</v>
      </c>
      <c r="I105" s="239" t="str">
        <f>INDEX(Trends!$D$3:$D$404,MATCH(B105,Trends!$C$3:$C$404,0))</f>
        <v>-</v>
      </c>
      <c r="J105" s="129" t="str">
        <f>VLOOKUP($B105,Reliability!$A$3:$I$170,9,FALSE)</f>
        <v>High</v>
      </c>
      <c r="K105" s="240">
        <f t="shared" si="18"/>
        <v>2.2999999999999998</v>
      </c>
      <c r="L105" s="240">
        <f>VLOOKUP($B105,'Impact of the crisis'!$C$6:$N$170,12,FALSE)</f>
        <v>2</v>
      </c>
      <c r="M105" s="240">
        <f>VLOOKUP($B105,'Impact of the crisis'!$C$6:$AB$170,26,FALSE)</f>
        <v>2.5</v>
      </c>
      <c r="N105" s="240">
        <f>VLOOKUP($B105,'Conditions of people affected'!$C$6:$R$170,16,FALSE)</f>
        <v>1.35</v>
      </c>
      <c r="O105" s="240">
        <f>VLOOKUP($B105,'Conditions of people affected'!$C$6:$R$170,9,FALSE)</f>
        <v>0.7</v>
      </c>
      <c r="P105" s="240">
        <f>VLOOKUP($B105,'Conditions of people affected'!$C$6:$R$170,15,FALSE)</f>
        <v>2</v>
      </c>
      <c r="Q105" s="240">
        <f t="shared" si="19"/>
        <v>1.9</v>
      </c>
      <c r="R105" s="240">
        <f>VLOOKUP($B105,'Complexity of the crisis'!$C$6:$AN$170,22,FALSE)</f>
        <v>2.2999999999999998</v>
      </c>
      <c r="S105" s="240">
        <f>VLOOKUP($B105,'Complexity of the crisis'!$C$6:$AN$170,38,FALSE)</f>
        <v>1.5</v>
      </c>
      <c r="T105" s="133" t="str">
        <f>VLOOKUP(B105,Lists!$C$3:$E$163,3,FALSE)</f>
        <v>Middle east,Middle east</v>
      </c>
      <c r="U105" s="134">
        <f>VLOOKUP(B105,'INFORM Severity - hidden'!$C$5:$V$170,20,FALSE)</f>
        <v>44767</v>
      </c>
    </row>
    <row r="106" spans="1:21" x14ac:dyDescent="0.35">
      <c r="A106" s="130" t="str">
        <f t="array" ref="A106">IFERROR(INDEX(Lists!$B$2:$B$153,SMALL(IF(Lists!$I$2:$I$153="Individual",ROW(Lists!$B$2:$B$153)),ROW(102:102))-1,1),"")</f>
        <v>Eastern Africa Regional Drought Crisis</v>
      </c>
      <c r="B106" s="131" t="str">
        <f>VLOOKUP(A106,Lists!$B$2:$G$153,2,FALSE)</f>
        <v>REG014</v>
      </c>
      <c r="C106" s="131" t="str">
        <f>VLOOKUP(B106,'INFORM Severity - hidden'!$C$5:$D$160,2,FALSE)</f>
        <v>Ethiopia,Somalia,Kenya</v>
      </c>
      <c r="D106" s="131" t="str">
        <f>VLOOKUP(A106,Lists!$B$2:$G$153,3,FALSE)</f>
        <v>ETH,SOM,KEN</v>
      </c>
      <c r="E106" s="132" t="str">
        <f>VLOOKUP(A106,Lists!$B$2:$G$153,5,FALSE)</f>
        <v>Regional crisis</v>
      </c>
      <c r="F106" s="238">
        <f t="shared" si="15"/>
        <v>3.8</v>
      </c>
      <c r="G106" s="129">
        <f t="shared" si="16"/>
        <v>4</v>
      </c>
      <c r="H106" s="129" t="str">
        <f t="shared" si="17"/>
        <v>High</v>
      </c>
      <c r="I106" s="239" t="str">
        <f>INDEX(Trends!$D$3:$D$404,MATCH(B106,Trends!$C$3:$C$404,0))</f>
        <v>Decreasing</v>
      </c>
      <c r="J106" s="129" t="str">
        <f>VLOOKUP($B106,Reliability!$A$3:$I$170,9,FALSE)</f>
        <v>High</v>
      </c>
      <c r="K106" s="240">
        <f t="shared" si="18"/>
        <v>3.6</v>
      </c>
      <c r="L106" s="240">
        <f>VLOOKUP($B106,'Impact of the crisis'!$C$6:$N$170,12,FALSE)</f>
        <v>4.8</v>
      </c>
      <c r="M106" s="240">
        <f>VLOOKUP($B106,'Impact of the crisis'!$C$6:$AB$170,26,FALSE)</f>
        <v>2.6</v>
      </c>
      <c r="N106" s="240">
        <f>VLOOKUP($B106,'Conditions of people affected'!$C$6:$R$170,16,FALSE)</f>
        <v>3.9</v>
      </c>
      <c r="O106" s="240">
        <f>VLOOKUP($B106,'Conditions of people affected'!$C$6:$R$170,9,FALSE)</f>
        <v>4.8</v>
      </c>
      <c r="P106" s="240">
        <f>VLOOKUP($B106,'Conditions of people affected'!$C$6:$R$170,15,FALSE)</f>
        <v>3</v>
      </c>
      <c r="Q106" s="240">
        <f t="shared" si="19"/>
        <v>3.9</v>
      </c>
      <c r="R106" s="240">
        <f>VLOOKUP($B106,'Complexity of the crisis'!$C$6:$AN$170,22,FALSE)</f>
        <v>3.8</v>
      </c>
      <c r="S106" s="240">
        <f>VLOOKUP($B106,'Complexity of the crisis'!$C$6:$AN$170,38,FALSE)</f>
        <v>4</v>
      </c>
      <c r="T106" s="133" t="str">
        <f>VLOOKUP(B106,Lists!$C$3:$E$163,3,FALSE)</f>
        <v>Africa,Africa,Africa</v>
      </c>
      <c r="U106" s="134">
        <f>VLOOKUP(B106,'INFORM Severity - hidden'!$C$5:$V$170,20,FALSE)</f>
        <v>44695</v>
      </c>
    </row>
    <row r="107" spans="1:21" x14ac:dyDescent="0.35">
      <c r="A107" s="130" t="str">
        <f t="array" ref="A107">IFERROR(INDEX(Lists!$B$2:$B$153,SMALL(IF(Lists!$I$2:$I$153="Individual",ROW(Lists!$B$2:$B$153)),ROW(103:103))-1,1),"")</f>
        <v>Displacement from Ukraine conflict in Romania</v>
      </c>
      <c r="B107" s="131" t="str">
        <f>VLOOKUP(A107,Lists!$B$2:$G$153,2,FALSE)</f>
        <v>ROU002</v>
      </c>
      <c r="C107" s="131" t="str">
        <f>VLOOKUP(B107,'INFORM Severity - hidden'!$C$5:$D$160,2,FALSE)</f>
        <v>Romania</v>
      </c>
      <c r="D107" s="131" t="str">
        <f>VLOOKUP(A107,Lists!$B$2:$G$153,3,FALSE)</f>
        <v>ROU</v>
      </c>
      <c r="E107" s="132" t="str">
        <f>VLOOKUP(A107,Lists!$B$2:$G$153,5,FALSE)</f>
        <v>International displacement</v>
      </c>
      <c r="F107" s="238">
        <f t="shared" si="15"/>
        <v>2.2999999999999998</v>
      </c>
      <c r="G107" s="129">
        <f t="shared" si="16"/>
        <v>3</v>
      </c>
      <c r="H107" s="129" t="str">
        <f t="shared" si="17"/>
        <v>Medium</v>
      </c>
      <c r="I107" s="239" t="str">
        <f>INDEX(Trends!$D$3:$D$404,MATCH(B107,Trends!$C$3:$C$404,0))</f>
        <v>Increasing</v>
      </c>
      <c r="J107" s="129" t="str">
        <f>VLOOKUP($B107,Reliability!$A$3:$I$170,9,FALSE)</f>
        <v>Very High</v>
      </c>
      <c r="K107" s="240">
        <f t="shared" si="18"/>
        <v>2.2000000000000002</v>
      </c>
      <c r="L107" s="240">
        <f>VLOOKUP($B107,'Impact of the crisis'!$C$6:$N$170,12,FALSE)</f>
        <v>2.1</v>
      </c>
      <c r="M107" s="240">
        <f>VLOOKUP($B107,'Impact of the crisis'!$C$6:$AB$170,26,FALSE)</f>
        <v>2.2999999999999998</v>
      </c>
      <c r="N107" s="240">
        <f>VLOOKUP($B107,'Conditions of people affected'!$C$6:$R$170,16,FALSE)</f>
        <v>3.1</v>
      </c>
      <c r="O107" s="240">
        <f>VLOOKUP($B107,'Conditions of people affected'!$C$6:$R$170,9,FALSE)</f>
        <v>3.2</v>
      </c>
      <c r="P107" s="240">
        <f>VLOOKUP($B107,'Conditions of people affected'!$C$6:$R$170,15,FALSE)</f>
        <v>3</v>
      </c>
      <c r="Q107" s="240">
        <f t="shared" si="19"/>
        <v>1.2</v>
      </c>
      <c r="R107" s="240">
        <f>VLOOKUP($B107,'Complexity of the crisis'!$C$6:$AN$170,22,FALSE)</f>
        <v>1.3</v>
      </c>
      <c r="S107" s="240">
        <f>VLOOKUP($B107,'Complexity of the crisis'!$C$6:$AN$170,38,FALSE)</f>
        <v>1</v>
      </c>
      <c r="T107" s="133" t="str">
        <f>VLOOKUP(B107,Lists!$C$3:$E$163,3,FALSE)</f>
        <v>Europe</v>
      </c>
      <c r="U107" s="134">
        <f>VLOOKUP(B107,'INFORM Severity - hidden'!$C$5:$V$170,20,FALSE)</f>
        <v>44773</v>
      </c>
    </row>
    <row r="108" spans="1:21" x14ac:dyDescent="0.35">
      <c r="A108" s="130" t="str">
        <f t="array" ref="A108">IFERROR(INDEX(Lists!$B$2:$B$153,SMALL(IF(Lists!$I$2:$I$153="Individual",ROW(Lists!$B$2:$B$153)),ROW(104:104))-1,1),"")</f>
        <v>Burundi and DRC refugees in Rwanda</v>
      </c>
      <c r="B108" s="131" t="str">
        <f>VLOOKUP(A108,Lists!$B$2:$G$153,2,FALSE)</f>
        <v>RWA002</v>
      </c>
      <c r="C108" s="131" t="str">
        <f>VLOOKUP(B108,'INFORM Severity - hidden'!$C$5:$D$160,2,FALSE)</f>
        <v>Rwanda</v>
      </c>
      <c r="D108" s="131" t="str">
        <f>VLOOKUP(A108,Lists!$B$2:$G$153,3,FALSE)</f>
        <v>RWA</v>
      </c>
      <c r="E108" s="132" t="str">
        <f>VLOOKUP(A108,Lists!$B$2:$G$153,5,FALSE)</f>
        <v>International displacement</v>
      </c>
      <c r="F108" s="238">
        <f t="shared" si="15"/>
        <v>2.4</v>
      </c>
      <c r="G108" s="129">
        <f t="shared" si="16"/>
        <v>3</v>
      </c>
      <c r="H108" s="129" t="str">
        <f t="shared" si="17"/>
        <v>Medium</v>
      </c>
      <c r="I108" s="239" t="str">
        <f>INDEX(Trends!$D$3:$D$404,MATCH(B108,Trends!$C$3:$C$404,0))</f>
        <v>Increasing</v>
      </c>
      <c r="J108" s="129" t="str">
        <f>VLOOKUP($B108,Reliability!$A$3:$I$170,9,FALSE)</f>
        <v>Medium</v>
      </c>
      <c r="K108" s="240">
        <f t="shared" si="18"/>
        <v>2.5</v>
      </c>
      <c r="L108" s="240">
        <f>VLOOKUP($B108,'Impact of the crisis'!$C$6:$N$170,12,FALSE)</f>
        <v>2.2000000000000002</v>
      </c>
      <c r="M108" s="240">
        <f>VLOOKUP($B108,'Impact of the crisis'!$C$6:$AB$170,26,FALSE)</f>
        <v>2.7</v>
      </c>
      <c r="N108" s="240">
        <f>VLOOKUP($B108,'Conditions of people affected'!$C$6:$R$170,16,FALSE)</f>
        <v>2.4</v>
      </c>
      <c r="O108" s="240">
        <f>VLOOKUP($B108,'Conditions of people affected'!$C$6:$R$170,9,FALSE)</f>
        <v>1.8</v>
      </c>
      <c r="P108" s="240">
        <f>VLOOKUP($B108,'Conditions of people affected'!$C$6:$R$170,15,FALSE)</f>
        <v>3</v>
      </c>
      <c r="Q108" s="240">
        <f t="shared" si="19"/>
        <v>2.2999999999999998</v>
      </c>
      <c r="R108" s="240">
        <f>VLOOKUP($B108,'Complexity of the crisis'!$C$6:$AN$170,22,FALSE)</f>
        <v>3</v>
      </c>
      <c r="S108" s="240">
        <f>VLOOKUP($B108,'Complexity of the crisis'!$C$6:$AN$170,38,FALSE)</f>
        <v>1.5</v>
      </c>
      <c r="T108" s="133" t="str">
        <f>VLOOKUP(B108,Lists!$C$3:$E$163,3,FALSE)</f>
        <v>Africa</v>
      </c>
      <c r="U108" s="134">
        <f>VLOOKUP(B108,'INFORM Severity - hidden'!$C$5:$V$170,20,FALSE)</f>
        <v>44713</v>
      </c>
    </row>
    <row r="109" spans="1:21" x14ac:dyDescent="0.35">
      <c r="A109" s="130" t="str">
        <f t="array" ref="A109">IFERROR(INDEX(Lists!$B$2:$B$153,SMALL(IF(Lists!$I$2:$I$153="Individual",ROW(Lists!$B$2:$B$153)),ROW(105:105))-1,1),"")</f>
        <v>Refugees in Sudan</v>
      </c>
      <c r="B109" s="131" t="str">
        <f>VLOOKUP(A109,Lists!$B$2:$G$153,2,FALSE)</f>
        <v>SDN005</v>
      </c>
      <c r="C109" s="131" t="str">
        <f>VLOOKUP(B109,'INFORM Severity - hidden'!$C$5:$D$160,2,FALSE)</f>
        <v>Sudan</v>
      </c>
      <c r="D109" s="131" t="str">
        <f>VLOOKUP(A109,Lists!$B$2:$G$153,3,FALSE)</f>
        <v>SDN</v>
      </c>
      <c r="E109" s="132" t="str">
        <f>VLOOKUP(A109,Lists!$B$2:$G$153,5,FALSE)</f>
        <v>International displacement</v>
      </c>
      <c r="F109" s="238">
        <f t="shared" si="15"/>
        <v>3.3</v>
      </c>
      <c r="G109" s="129">
        <f t="shared" si="16"/>
        <v>4</v>
      </c>
      <c r="H109" s="129" t="str">
        <f t="shared" si="17"/>
        <v>High</v>
      </c>
      <c r="I109" s="239" t="str">
        <f>INDEX(Trends!$D$3:$D$404,MATCH(B109,Trends!$C$3:$C$404,0))</f>
        <v>Stable</v>
      </c>
      <c r="J109" s="129" t="str">
        <f>VLOOKUP($B109,Reliability!$A$3:$I$170,9,FALSE)</f>
        <v>High</v>
      </c>
      <c r="K109" s="240">
        <f t="shared" si="18"/>
        <v>3.4</v>
      </c>
      <c r="L109" s="240">
        <f>VLOOKUP($B109,'Impact of the crisis'!$C$6:$N$170,12,FALSE)</f>
        <v>2.1</v>
      </c>
      <c r="M109" s="240">
        <f>VLOOKUP($B109,'Impact of the crisis'!$C$6:$AB$170,26,FALSE)</f>
        <v>3.9</v>
      </c>
      <c r="N109" s="240">
        <f>VLOOKUP($B109,'Conditions of people affected'!$C$6:$R$170,16,FALSE)</f>
        <v>3.2</v>
      </c>
      <c r="O109" s="240">
        <f>VLOOKUP($B109,'Conditions of people affected'!$C$6:$R$170,9,FALSE)</f>
        <v>3.4</v>
      </c>
      <c r="P109" s="240">
        <f>VLOOKUP($B109,'Conditions of people affected'!$C$6:$R$170,15,FALSE)</f>
        <v>3</v>
      </c>
      <c r="Q109" s="240">
        <f t="shared" si="19"/>
        <v>3.4</v>
      </c>
      <c r="R109" s="240">
        <f>VLOOKUP($B109,'Complexity of the crisis'!$C$6:$AN$170,22,FALSE)</f>
        <v>4.0999999999999996</v>
      </c>
      <c r="S109" s="240">
        <f>VLOOKUP($B109,'Complexity of the crisis'!$C$6:$AN$170,38,FALSE)</f>
        <v>2.5</v>
      </c>
      <c r="T109" s="133" t="str">
        <f>VLOOKUP(B109,Lists!$C$3:$E$163,3,FALSE)</f>
        <v>Africa</v>
      </c>
      <c r="U109" s="134">
        <f>VLOOKUP(B109,'INFORM Severity - hidden'!$C$5:$V$170,20,FALSE)</f>
        <v>44762</v>
      </c>
    </row>
    <row r="110" spans="1:21" x14ac:dyDescent="0.35">
      <c r="A110" s="130" t="str">
        <f t="array" ref="A110">IFERROR(INDEX(Lists!$B$2:$B$153,SMALL(IF(Lists!$I$2:$I$153="Individual",ROW(Lists!$B$2:$B$153)),ROW(106:106))-1,1),"")</f>
        <v>Violence in Darfur and Kordofan regions</v>
      </c>
      <c r="B110" s="131" t="str">
        <f>VLOOKUP(A110,Lists!$B$2:$G$153,2,FALSE)</f>
        <v>SDN008</v>
      </c>
      <c r="C110" s="131" t="str">
        <f>VLOOKUP(B110,'INFORM Severity - hidden'!$C$5:$D$160,2,FALSE)</f>
        <v>Sudan</v>
      </c>
      <c r="D110" s="131" t="str">
        <f>VLOOKUP(A110,Lists!$B$2:$G$153,3,FALSE)</f>
        <v>SDN</v>
      </c>
      <c r="E110" s="132" t="str">
        <f>VLOOKUP(A110,Lists!$B$2:$G$153,5,FALSE)</f>
        <v>Other type of violence</v>
      </c>
      <c r="F110" s="238">
        <f t="shared" si="15"/>
        <v>4.2</v>
      </c>
      <c r="G110" s="129">
        <f t="shared" si="16"/>
        <v>5</v>
      </c>
      <c r="H110" s="129" t="str">
        <f t="shared" si="17"/>
        <v>Very High</v>
      </c>
      <c r="I110" s="239" t="str">
        <f>INDEX(Trends!$D$3:$D$404,MATCH(B110,Trends!$C$3:$C$404,0))</f>
        <v>Increasing</v>
      </c>
      <c r="J110" s="129" t="str">
        <f>VLOOKUP($B110,Reliability!$A$3:$I$170,9,FALSE)</f>
        <v>Very High</v>
      </c>
      <c r="K110" s="240">
        <f t="shared" si="18"/>
        <v>3.4</v>
      </c>
      <c r="L110" s="240">
        <f>VLOOKUP($B110,'Impact of the crisis'!$C$6:$N$170,12,FALSE)</f>
        <v>3.2</v>
      </c>
      <c r="M110" s="240">
        <f>VLOOKUP($B110,'Impact of the crisis'!$C$6:$AB$170,26,FALSE)</f>
        <v>3.5</v>
      </c>
      <c r="N110" s="240">
        <f>VLOOKUP($B110,'Conditions of people affected'!$C$6:$R$170,16,FALSE)</f>
        <v>4.9000000000000004</v>
      </c>
      <c r="O110" s="240">
        <f>VLOOKUP($B110,'Conditions of people affected'!$C$6:$R$170,9,FALSE)</f>
        <v>4.8</v>
      </c>
      <c r="P110" s="240">
        <f>VLOOKUP($B110,'Conditions of people affected'!$C$6:$R$170,15,FALSE)</f>
        <v>5</v>
      </c>
      <c r="Q110" s="240">
        <f t="shared" si="19"/>
        <v>3.6</v>
      </c>
      <c r="R110" s="240">
        <f>VLOOKUP($B110,'Complexity of the crisis'!$C$6:$AN$170,22,FALSE)</f>
        <v>4.0999999999999996</v>
      </c>
      <c r="S110" s="240">
        <f>VLOOKUP($B110,'Complexity of the crisis'!$C$6:$AN$170,38,FALSE)</f>
        <v>3</v>
      </c>
      <c r="T110" s="133" t="str">
        <f>VLOOKUP(B110,Lists!$C$3:$E$163,3,FALSE)</f>
        <v>Africa</v>
      </c>
      <c r="U110" s="134">
        <f>VLOOKUP(B110,'INFORM Severity - hidden'!$C$5:$V$170,20,FALSE)</f>
        <v>44762</v>
      </c>
    </row>
    <row r="111" spans="1:21" x14ac:dyDescent="0.35">
      <c r="A111" s="130" t="str">
        <f t="array" ref="A111">IFERROR(INDEX(Lists!$B$2:$B$153,SMALL(IF(Lists!$I$2:$I$153="Individual",ROW(Lists!$B$2:$B$153)),ROW(107:107))-1,1),"")</f>
        <v>Drought in Senegal</v>
      </c>
      <c r="B111" s="131" t="str">
        <f>VLOOKUP(A111,Lists!$B$2:$G$153,2,FALSE)</f>
        <v>SEN002</v>
      </c>
      <c r="C111" s="131" t="str">
        <f>VLOOKUP(B111,'INFORM Severity - hidden'!$C$5:$D$160,2,FALSE)</f>
        <v>Senegal</v>
      </c>
      <c r="D111" s="131" t="str">
        <f>VLOOKUP(A111,Lists!$B$2:$G$153,3,FALSE)</f>
        <v>SEN</v>
      </c>
      <c r="E111" s="132" t="str">
        <f>VLOOKUP(A111,Lists!$B$2:$G$153,5,FALSE)</f>
        <v>Drought</v>
      </c>
      <c r="F111" s="238">
        <f t="shared" si="15"/>
        <v>2.4</v>
      </c>
      <c r="G111" s="129">
        <f t="shared" si="16"/>
        <v>3</v>
      </c>
      <c r="H111" s="129" t="str">
        <f t="shared" si="17"/>
        <v>Medium</v>
      </c>
      <c r="I111" s="239" t="str">
        <f>INDEX(Trends!$D$3:$D$404,MATCH(B111,Trends!$C$3:$C$404,0))</f>
        <v>Stable</v>
      </c>
      <c r="J111" s="129" t="str">
        <f>VLOOKUP($B111,Reliability!$A$3:$I$170,9,FALSE)</f>
        <v>Medium</v>
      </c>
      <c r="K111" s="240">
        <f t="shared" si="18"/>
        <v>2.9</v>
      </c>
      <c r="L111" s="240">
        <f>VLOOKUP($B111,'Impact of the crisis'!$C$6:$N$170,12,FALSE)</f>
        <v>4.8</v>
      </c>
      <c r="M111" s="240">
        <f>VLOOKUP($B111,'Impact of the crisis'!$C$6:$AB$170,26,FALSE)</f>
        <v>1.2</v>
      </c>
      <c r="N111" s="240">
        <f>VLOOKUP($B111,'Conditions of people affected'!$C$6:$R$170,16,FALSE)</f>
        <v>2.4500000000000002</v>
      </c>
      <c r="O111" s="240">
        <f>VLOOKUP($B111,'Conditions of people affected'!$C$6:$R$170,9,FALSE)</f>
        <v>2.9</v>
      </c>
      <c r="P111" s="240">
        <f>VLOOKUP($B111,'Conditions of people affected'!$C$6:$R$170,15,FALSE)</f>
        <v>2</v>
      </c>
      <c r="Q111" s="240">
        <f t="shared" si="19"/>
        <v>1.8</v>
      </c>
      <c r="R111" s="240">
        <f>VLOOKUP($B111,'Complexity of the crisis'!$C$6:$AN$170,22,FALSE)</f>
        <v>2</v>
      </c>
      <c r="S111" s="240">
        <f>VLOOKUP($B111,'Complexity of the crisis'!$C$6:$AN$170,38,FALSE)</f>
        <v>1.5</v>
      </c>
      <c r="T111" s="133" t="str">
        <f>VLOOKUP(B111,Lists!$C$3:$E$163,3,FALSE)</f>
        <v>Africa</v>
      </c>
      <c r="U111" s="134">
        <f>VLOOKUP(B111,'INFORM Severity - hidden'!$C$5:$V$170,20,FALSE)</f>
        <v>44741</v>
      </c>
    </row>
    <row r="112" spans="1:21" x14ac:dyDescent="0.35">
      <c r="A112" s="130" t="str">
        <f t="array" ref="A112">IFERROR(INDEX(Lists!$B$2:$B$153,SMALL(IF(Lists!$I$2:$I$153="Individual",ROW(Lists!$B$2:$B$153)),ROW(108:108))-1,1),"")</f>
        <v>Complex crisis in El Salvador</v>
      </c>
      <c r="B112" s="131" t="str">
        <f>VLOOKUP(A112,Lists!$B$2:$G$153,2,FALSE)</f>
        <v>SLV001</v>
      </c>
      <c r="C112" s="131" t="str">
        <f>VLOOKUP(B112,'INFORM Severity - hidden'!$C$5:$D$160,2,FALSE)</f>
        <v>El Salvador</v>
      </c>
      <c r="D112" s="131" t="str">
        <f>VLOOKUP(A112,Lists!$B$2:$G$153,3,FALSE)</f>
        <v>SLV</v>
      </c>
      <c r="E112" s="132" t="str">
        <f>VLOOKUP(A112,Lists!$B$2:$G$153,5,FALSE)</f>
        <v>Complex crisis</v>
      </c>
      <c r="F112" s="238">
        <f t="shared" si="15"/>
        <v>3.2</v>
      </c>
      <c r="G112" s="129">
        <f t="shared" si="16"/>
        <v>4</v>
      </c>
      <c r="H112" s="129" t="str">
        <f t="shared" si="17"/>
        <v>High</v>
      </c>
      <c r="I112" s="239" t="str">
        <f>INDEX(Trends!$D$3:$D$404,MATCH(B112,Trends!$C$3:$C$404,0))</f>
        <v>Increasing</v>
      </c>
      <c r="J112" s="129" t="str">
        <f>VLOOKUP($B112,Reliability!$A$3:$I$170,9,FALSE)</f>
        <v>Very High</v>
      </c>
      <c r="K112" s="240">
        <f t="shared" si="18"/>
        <v>3.4</v>
      </c>
      <c r="L112" s="240">
        <f>VLOOKUP($B112,'Impact of the crisis'!$C$6:$N$170,12,FALSE)</f>
        <v>3.8</v>
      </c>
      <c r="M112" s="240">
        <f>VLOOKUP($B112,'Impact of the crisis'!$C$6:$AB$170,26,FALSE)</f>
        <v>3.2</v>
      </c>
      <c r="N112" s="240">
        <f>VLOOKUP($B112,'Conditions of people affected'!$C$6:$R$170,16,FALSE)</f>
        <v>3.35</v>
      </c>
      <c r="O112" s="240">
        <f>VLOOKUP($B112,'Conditions of people affected'!$C$6:$R$170,9,FALSE)</f>
        <v>3.7</v>
      </c>
      <c r="P112" s="240">
        <f>VLOOKUP($B112,'Conditions of people affected'!$C$6:$R$170,15,FALSE)</f>
        <v>3</v>
      </c>
      <c r="Q112" s="240">
        <f t="shared" si="19"/>
        <v>2.7</v>
      </c>
      <c r="R112" s="240">
        <f>VLOOKUP($B112,'Complexity of the crisis'!$C$6:$AN$170,22,FALSE)</f>
        <v>2.4</v>
      </c>
      <c r="S112" s="240">
        <f>VLOOKUP($B112,'Complexity of the crisis'!$C$6:$AN$170,38,FALSE)</f>
        <v>3</v>
      </c>
      <c r="T112" s="133" t="str">
        <f>VLOOKUP(B112,Lists!$C$3:$E$163,3,FALSE)</f>
        <v>Americas</v>
      </c>
      <c r="U112" s="134">
        <f>VLOOKUP(B112,'INFORM Severity - hidden'!$C$5:$V$170,20,FALSE)</f>
        <v>44767</v>
      </c>
    </row>
    <row r="113" spans="1:21" x14ac:dyDescent="0.35">
      <c r="A113" s="130" t="str">
        <f t="array" ref="A113">IFERROR(INDEX(Lists!$B$2:$B$153,SMALL(IF(Lists!$I$2:$I$153="Individual",ROW(Lists!$B$2:$B$153)),ROW(109:109))-1,1),"")</f>
        <v>Complex crisis in Somalia</v>
      </c>
      <c r="B113" s="131" t="str">
        <f>VLOOKUP(A113,Lists!$B$2:$G$153,2,FALSE)</f>
        <v>SOM001</v>
      </c>
      <c r="C113" s="131" t="str">
        <f>VLOOKUP(B113,'INFORM Severity - hidden'!$C$5:$D$160,2,FALSE)</f>
        <v>Somalia</v>
      </c>
      <c r="D113" s="131" t="str">
        <f>VLOOKUP(A113,Lists!$B$2:$G$153,3,FALSE)</f>
        <v>SOM</v>
      </c>
      <c r="E113" s="132" t="str">
        <f>VLOOKUP(A113,Lists!$B$2:$G$153,5,FALSE)</f>
        <v>Complex crisis</v>
      </c>
      <c r="F113" s="238">
        <f t="shared" si="15"/>
        <v>4.4000000000000004</v>
      </c>
      <c r="G113" s="129">
        <f t="shared" si="16"/>
        <v>5</v>
      </c>
      <c r="H113" s="129" t="str">
        <f t="shared" si="17"/>
        <v>Very High</v>
      </c>
      <c r="I113" s="239" t="str">
        <f>INDEX(Trends!$D$3:$D$404,MATCH(B113,Trends!$C$3:$C$404,0))</f>
        <v>Increasing</v>
      </c>
      <c r="J113" s="129" t="str">
        <f>VLOOKUP($B113,Reliability!$A$3:$I$170,9,FALSE)</f>
        <v>High</v>
      </c>
      <c r="K113" s="240">
        <f t="shared" si="18"/>
        <v>4.8</v>
      </c>
      <c r="L113" s="240">
        <f>VLOOKUP($B113,'Impact of the crisis'!$C$6:$N$170,12,FALSE)</f>
        <v>4.7</v>
      </c>
      <c r="M113" s="240">
        <f>VLOOKUP($B113,'Impact of the crisis'!$C$6:$AB$170,26,FALSE)</f>
        <v>4.9000000000000004</v>
      </c>
      <c r="N113" s="240">
        <f>VLOOKUP($B113,'Conditions of people affected'!$C$6:$R$170,16,FALSE)</f>
        <v>4.4000000000000004</v>
      </c>
      <c r="O113" s="240">
        <f>VLOOKUP($B113,'Conditions of people affected'!$C$6:$R$170,9,FALSE)</f>
        <v>4.8</v>
      </c>
      <c r="P113" s="240">
        <f>VLOOKUP($B113,'Conditions of people affected'!$C$6:$R$170,15,FALSE)</f>
        <v>4</v>
      </c>
      <c r="Q113" s="240">
        <f t="shared" si="19"/>
        <v>4.2</v>
      </c>
      <c r="R113" s="240">
        <f>VLOOKUP($B113,'Complexity of the crisis'!$C$6:$AN$170,22,FALSE)</f>
        <v>3.8</v>
      </c>
      <c r="S113" s="240">
        <f>VLOOKUP($B113,'Complexity of the crisis'!$C$6:$AN$170,38,FALSE)</f>
        <v>4.5</v>
      </c>
      <c r="T113" s="133" t="str">
        <f>VLOOKUP(B113,Lists!$C$3:$E$163,3,FALSE)</f>
        <v>Africa</v>
      </c>
      <c r="U113" s="134">
        <f>VLOOKUP(B113,'INFORM Severity - hidden'!$C$5:$V$170,20,FALSE)</f>
        <v>44704</v>
      </c>
    </row>
    <row r="114" spans="1:21" x14ac:dyDescent="0.35">
      <c r="A114" s="130" t="str">
        <f t="array" ref="A114">IFERROR(INDEX(Lists!$B$2:$B$153,SMALL(IF(Lists!$I$2:$I$153="Individual",ROW(Lists!$B$2:$B$153)),ROW(110:110))-1,1),"")</f>
        <v>Mixed Migration Flows in Somalia</v>
      </c>
      <c r="B114" s="131" t="str">
        <f>VLOOKUP(A114,Lists!$B$2:$G$153,2,FALSE)</f>
        <v>SOM002</v>
      </c>
      <c r="C114" s="131" t="str">
        <f>VLOOKUP(B114,'INFORM Severity - hidden'!$C$5:$D$160,2,FALSE)</f>
        <v>Somalia</v>
      </c>
      <c r="D114" s="131" t="str">
        <f>VLOOKUP(A114,Lists!$B$2:$G$153,3,FALSE)</f>
        <v>SOM</v>
      </c>
      <c r="E114" s="132" t="str">
        <f>VLOOKUP(A114,Lists!$B$2:$G$153,5,FALSE)</f>
        <v>International displacement</v>
      </c>
      <c r="F114" s="238">
        <f t="shared" si="15"/>
        <v>1.7</v>
      </c>
      <c r="G114" s="129">
        <f t="shared" si="16"/>
        <v>2</v>
      </c>
      <c r="H114" s="129" t="str">
        <f t="shared" si="17"/>
        <v>Low</v>
      </c>
      <c r="I114" s="239" t="str">
        <f>INDEX(Trends!$D$3:$D$404,MATCH(B114,Trends!$C$3:$C$404,0))</f>
        <v>Stable</v>
      </c>
      <c r="J114" s="129" t="str">
        <f>VLOOKUP($B114,Reliability!$A$3:$I$170,9,FALSE)</f>
        <v>Medium</v>
      </c>
      <c r="K114" s="240">
        <f t="shared" si="18"/>
        <v>1.4</v>
      </c>
      <c r="L114" s="240">
        <f>VLOOKUP($B114,'Impact of the crisis'!$C$6:$N$170,12,FALSE)</f>
        <v>0.8</v>
      </c>
      <c r="M114" s="240">
        <f>VLOOKUP($B114,'Impact of the crisis'!$C$6:$AB$170,26,FALSE)</f>
        <v>1.7</v>
      </c>
      <c r="N114" s="240">
        <f>VLOOKUP($B114,'Conditions of people affected'!$C$6:$R$170,16,FALSE)</f>
        <v>0.85</v>
      </c>
      <c r="O114" s="240">
        <f>VLOOKUP($B114,'Conditions of people affected'!$C$6:$R$170,9,FALSE)</f>
        <v>0.7</v>
      </c>
      <c r="P114" s="240">
        <f>VLOOKUP($B114,'Conditions of people affected'!$C$6:$R$170,15,FALSE)</f>
        <v>1</v>
      </c>
      <c r="Q114" s="240">
        <f t="shared" si="19"/>
        <v>3.2</v>
      </c>
      <c r="R114" s="240">
        <f>VLOOKUP($B114,'Complexity of the crisis'!$C$6:$AN$170,22,FALSE)</f>
        <v>3.8</v>
      </c>
      <c r="S114" s="240">
        <f>VLOOKUP($B114,'Complexity of the crisis'!$C$6:$AN$170,38,FALSE)</f>
        <v>2.5</v>
      </c>
      <c r="T114" s="133" t="str">
        <f>VLOOKUP(B114,Lists!$C$3:$E$163,3,FALSE)</f>
        <v>Africa</v>
      </c>
      <c r="U114" s="134">
        <f>VLOOKUP(B114,'INFORM Severity - hidden'!$C$5:$V$170,20,FALSE)</f>
        <v>44693</v>
      </c>
    </row>
    <row r="115" spans="1:21" x14ac:dyDescent="0.35">
      <c r="A115" s="130" t="str">
        <f t="array" ref="A115">IFERROR(INDEX(Lists!$B$2:$B$153,SMALL(IF(Lists!$I$2:$I$153="Individual",ROW(Lists!$B$2:$B$153)),ROW(111:111))-1,1),"")</f>
        <v>Complex crisis in South Sudan</v>
      </c>
      <c r="B115" s="131" t="str">
        <f>VLOOKUP(A115,Lists!$B$2:$G$153,2,FALSE)</f>
        <v>SSD001</v>
      </c>
      <c r="C115" s="131" t="str">
        <f>VLOOKUP(B115,'INFORM Severity - hidden'!$C$5:$D$160,2,FALSE)</f>
        <v>South Sudan</v>
      </c>
      <c r="D115" s="131" t="str">
        <f>VLOOKUP(A115,Lists!$B$2:$G$153,3,FALSE)</f>
        <v>SSD</v>
      </c>
      <c r="E115" s="132" t="str">
        <f>VLOOKUP(A115,Lists!$B$2:$G$153,5,FALSE)</f>
        <v>Complex crisis</v>
      </c>
      <c r="F115" s="238">
        <f t="shared" si="15"/>
        <v>4.5999999999999996</v>
      </c>
      <c r="G115" s="129">
        <f t="shared" si="16"/>
        <v>5</v>
      </c>
      <c r="H115" s="129" t="str">
        <f t="shared" si="17"/>
        <v>Very High</v>
      </c>
      <c r="I115" s="239" t="str">
        <f>INDEX(Trends!$D$3:$D$404,MATCH(B115,Trends!$C$3:$C$404,0))</f>
        <v>Increasing</v>
      </c>
      <c r="J115" s="129" t="str">
        <f>VLOOKUP($B115,Reliability!$A$3:$I$170,9,FALSE)</f>
        <v>High</v>
      </c>
      <c r="K115" s="240">
        <f t="shared" si="18"/>
        <v>4.5999999999999996</v>
      </c>
      <c r="L115" s="240">
        <f>VLOOKUP($B115,'Impact of the crisis'!$C$6:$N$170,12,FALSE)</f>
        <v>4.5999999999999996</v>
      </c>
      <c r="M115" s="240">
        <f>VLOOKUP($B115,'Impact of the crisis'!$C$6:$AB$170,26,FALSE)</f>
        <v>4.5999999999999996</v>
      </c>
      <c r="N115" s="240">
        <f>VLOOKUP($B115,'Conditions of people affected'!$C$6:$R$170,16,FALSE)</f>
        <v>4.95</v>
      </c>
      <c r="O115" s="240">
        <f>VLOOKUP($B115,'Conditions of people affected'!$C$6:$R$170,9,FALSE)</f>
        <v>4.9000000000000004</v>
      </c>
      <c r="P115" s="240">
        <f>VLOOKUP($B115,'Conditions of people affected'!$C$6:$R$170,15,FALSE)</f>
        <v>5</v>
      </c>
      <c r="Q115" s="240">
        <f t="shared" si="19"/>
        <v>4.2</v>
      </c>
      <c r="R115" s="240">
        <f>VLOOKUP($B115,'Complexity of the crisis'!$C$6:$AN$170,22,FALSE)</f>
        <v>3.8</v>
      </c>
      <c r="S115" s="240">
        <f>VLOOKUP($B115,'Complexity of the crisis'!$C$6:$AN$170,38,FALSE)</f>
        <v>4.5</v>
      </c>
      <c r="T115" s="133" t="str">
        <f>VLOOKUP(B115,Lists!$C$3:$E$163,3,FALSE)</f>
        <v>Africa</v>
      </c>
      <c r="U115" s="134">
        <f>VLOOKUP(B115,'INFORM Severity - hidden'!$C$5:$V$170,20,FALSE)</f>
        <v>44691</v>
      </c>
    </row>
    <row r="116" spans="1:21" x14ac:dyDescent="0.35">
      <c r="A116" s="130" t="str">
        <f t="array" ref="A116">IFERROR(INDEX(Lists!$B$2:$B$153,SMALL(IF(Lists!$I$2:$I$153="Individual",ROW(Lists!$B$2:$B$153)),ROW(112:112))-1,1),"")</f>
        <v>Displacement from Ukraine conflict in Slovakia</v>
      </c>
      <c r="B116" s="131" t="str">
        <f>VLOOKUP(A116,Lists!$B$2:$G$153,2,FALSE)</f>
        <v>SVK002</v>
      </c>
      <c r="C116" s="131" t="str">
        <f>VLOOKUP(B116,'INFORM Severity - hidden'!$C$5:$D$160,2,FALSE)</f>
        <v>Slovakia</v>
      </c>
      <c r="D116" s="131" t="str">
        <f>VLOOKUP(A116,Lists!$B$2:$G$153,3,FALSE)</f>
        <v>SVK</v>
      </c>
      <c r="E116" s="132" t="str">
        <f>VLOOKUP(A116,Lists!$B$2:$G$153,5,FALSE)</f>
        <v>International displacement</v>
      </c>
      <c r="F116" s="238">
        <f t="shared" si="15"/>
        <v>2.2999999999999998</v>
      </c>
      <c r="G116" s="129">
        <f t="shared" si="16"/>
        <v>3</v>
      </c>
      <c r="H116" s="129" t="str">
        <f t="shared" si="17"/>
        <v>Medium</v>
      </c>
      <c r="I116" s="239" t="str">
        <f>INDEX(Trends!$D$3:$D$404,MATCH(B116,Trends!$C$3:$C$404,0))</f>
        <v>Increasing</v>
      </c>
      <c r="J116" s="129" t="str">
        <f>VLOOKUP($B116,Reliability!$A$3:$I$170,9,FALSE)</f>
        <v>Very High</v>
      </c>
      <c r="K116" s="240">
        <f t="shared" si="18"/>
        <v>2.2000000000000002</v>
      </c>
      <c r="L116" s="240">
        <f>VLOOKUP($B116,'Impact of the crisis'!$C$6:$N$170,12,FALSE)</f>
        <v>1.7</v>
      </c>
      <c r="M116" s="240">
        <f>VLOOKUP($B116,'Impact of the crisis'!$C$6:$AB$170,26,FALSE)</f>
        <v>2.4</v>
      </c>
      <c r="N116" s="240">
        <f>VLOOKUP($B116,'Conditions of people affected'!$C$6:$R$170,16,FALSE)</f>
        <v>3</v>
      </c>
      <c r="O116" s="240">
        <f>VLOOKUP($B116,'Conditions of people affected'!$C$6:$R$170,9,FALSE)</f>
        <v>3</v>
      </c>
      <c r="P116" s="240">
        <f>VLOOKUP($B116,'Conditions of people affected'!$C$6:$R$170,15,FALSE)</f>
        <v>3</v>
      </c>
      <c r="Q116" s="240">
        <f t="shared" si="19"/>
        <v>1.1000000000000001</v>
      </c>
      <c r="R116" s="240">
        <f>VLOOKUP($B116,'Complexity of the crisis'!$C$6:$AN$170,22,FALSE)</f>
        <v>1.1000000000000001</v>
      </c>
      <c r="S116" s="240">
        <f>VLOOKUP($B116,'Complexity of the crisis'!$C$6:$AN$170,38,FALSE)</f>
        <v>1</v>
      </c>
      <c r="T116" s="133" t="str">
        <f>VLOOKUP(B116,Lists!$C$3:$E$163,3,FALSE)</f>
        <v>Europe</v>
      </c>
      <c r="U116" s="134">
        <f>VLOOKUP(B116,'INFORM Severity - hidden'!$C$5:$V$170,20,FALSE)</f>
        <v>44773</v>
      </c>
    </row>
    <row r="117" spans="1:21" x14ac:dyDescent="0.35">
      <c r="A117" s="130" t="str">
        <f t="array" ref="A117">IFERROR(INDEX(Lists!$B$2:$B$153,SMALL(IF(Lists!$I$2:$I$153="Individual",ROW(Lists!$B$2:$B$153)),ROW(113:113))-1,1),"")</f>
        <v>Food Security Crisis in Eswatini</v>
      </c>
      <c r="B117" s="131" t="str">
        <f>VLOOKUP(A117,Lists!$B$2:$G$153,2,FALSE)</f>
        <v>SWZ001</v>
      </c>
      <c r="C117" s="131" t="str">
        <f>VLOOKUP(B117,'INFORM Severity - hidden'!$C$5:$D$160,2,FALSE)</f>
        <v>Eswatini</v>
      </c>
      <c r="D117" s="131" t="str">
        <f>VLOOKUP(A117,Lists!$B$2:$G$153,3,FALSE)</f>
        <v>SWZ</v>
      </c>
      <c r="E117" s="132" t="str">
        <f>VLOOKUP(A117,Lists!$B$2:$G$153,5,FALSE)</f>
        <v>Food Security</v>
      </c>
      <c r="F117" s="238">
        <f t="shared" si="15"/>
        <v>2.2000000000000002</v>
      </c>
      <c r="G117" s="129">
        <f t="shared" si="16"/>
        <v>3</v>
      </c>
      <c r="H117" s="129" t="str">
        <f t="shared" si="17"/>
        <v>Medium</v>
      </c>
      <c r="I117" s="239" t="str">
        <f>INDEX(Trends!$D$3:$D$404,MATCH(B117,Trends!$C$3:$C$404,0))</f>
        <v>Decreasing</v>
      </c>
      <c r="J117" s="129" t="str">
        <f>VLOOKUP($B117,Reliability!$A$3:$I$170,9,FALSE)</f>
        <v>High</v>
      </c>
      <c r="K117" s="240">
        <f t="shared" si="18"/>
        <v>2</v>
      </c>
      <c r="L117" s="240">
        <f>VLOOKUP($B117,'Impact of the crisis'!$C$6:$N$170,12,FALSE)</f>
        <v>3.1</v>
      </c>
      <c r="M117" s="240">
        <f>VLOOKUP($B117,'Impact of the crisis'!$C$6:$AB$170,26,FALSE)</f>
        <v>1.3</v>
      </c>
      <c r="N117" s="240">
        <f>VLOOKUP($B117,'Conditions of people affected'!$C$6:$R$170,16,FALSE)</f>
        <v>2.5499999999999998</v>
      </c>
      <c r="O117" s="240">
        <f>VLOOKUP($B117,'Conditions of people affected'!$C$6:$R$170,9,FALSE)</f>
        <v>2.1</v>
      </c>
      <c r="P117" s="240">
        <f>VLOOKUP($B117,'Conditions of people affected'!$C$6:$R$170,15,FALSE)</f>
        <v>3</v>
      </c>
      <c r="Q117" s="240">
        <f t="shared" si="19"/>
        <v>1.7</v>
      </c>
      <c r="R117" s="240">
        <f>VLOOKUP($B117,'Complexity of the crisis'!$C$6:$AN$170,22,FALSE)</f>
        <v>2.7</v>
      </c>
      <c r="S117" s="240">
        <f>VLOOKUP($B117,'Complexity of the crisis'!$C$6:$AN$170,38,FALSE)</f>
        <v>0.5</v>
      </c>
      <c r="T117" s="133" t="str">
        <f>VLOOKUP(B117,Lists!$C$3:$E$163,3,FALSE)</f>
        <v>Africa</v>
      </c>
      <c r="U117" s="134">
        <f>VLOOKUP(B117,'INFORM Severity - hidden'!$C$5:$V$170,20,FALSE)</f>
        <v>44749</v>
      </c>
    </row>
    <row r="118" spans="1:21" x14ac:dyDescent="0.35">
      <c r="A118" s="130" t="str">
        <f t="array" ref="A118">IFERROR(INDEX(Lists!$B$2:$B$153,SMALL(IF(Lists!$I$2:$I$153="Individual",ROW(Lists!$B$2:$B$153)),ROW(114:114))-1,1),"")</f>
        <v>Syrian conflict</v>
      </c>
      <c r="B118" s="131" t="str">
        <f>VLOOKUP(A118,Lists!$B$2:$G$153,2,FALSE)</f>
        <v>SYR001</v>
      </c>
      <c r="C118" s="131" t="str">
        <f>VLOOKUP(B118,'INFORM Severity - hidden'!$C$5:$D$160,2,FALSE)</f>
        <v>Syria</v>
      </c>
      <c r="D118" s="131" t="str">
        <f>VLOOKUP(A118,Lists!$B$2:$G$153,3,FALSE)</f>
        <v>SYR</v>
      </c>
      <c r="E118" s="132" t="str">
        <f>VLOOKUP(A118,Lists!$B$2:$G$153,5,FALSE)</f>
        <v>Complex crisis</v>
      </c>
      <c r="F118" s="238">
        <f t="shared" si="15"/>
        <v>4.5999999999999996</v>
      </c>
      <c r="G118" s="129">
        <f t="shared" si="16"/>
        <v>5</v>
      </c>
      <c r="H118" s="129" t="str">
        <f t="shared" si="17"/>
        <v>Very High</v>
      </c>
      <c r="I118" s="239" t="str">
        <f>INDEX(Trends!$D$3:$D$404,MATCH(B118,Trends!$C$3:$C$404,0))</f>
        <v>Stable</v>
      </c>
      <c r="J118" s="129" t="str">
        <f>VLOOKUP($B118,Reliability!$A$3:$I$170,9,FALSE)</f>
        <v>High</v>
      </c>
      <c r="K118" s="240">
        <f t="shared" si="18"/>
        <v>4.8</v>
      </c>
      <c r="L118" s="240">
        <f>VLOOKUP($B118,'Impact of the crisis'!$C$6:$N$170,12,FALSE)</f>
        <v>4.5999999999999996</v>
      </c>
      <c r="M118" s="240">
        <f>VLOOKUP($B118,'Impact of the crisis'!$C$6:$AB$170,26,FALSE)</f>
        <v>4.9000000000000004</v>
      </c>
      <c r="N118" s="240">
        <f>VLOOKUP($B118,'Conditions of people affected'!$C$6:$R$170,16,FALSE)</f>
        <v>4.5</v>
      </c>
      <c r="O118" s="240">
        <f>VLOOKUP($B118,'Conditions of people affected'!$C$6:$R$170,9,FALSE)</f>
        <v>5</v>
      </c>
      <c r="P118" s="240">
        <f>VLOOKUP($B118,'Conditions of people affected'!$C$6:$R$170,15,FALSE)</f>
        <v>4</v>
      </c>
      <c r="Q118" s="240">
        <f t="shared" si="19"/>
        <v>4.5</v>
      </c>
      <c r="R118" s="240">
        <f>VLOOKUP($B118,'Complexity of the crisis'!$C$6:$AN$170,22,FALSE)</f>
        <v>4.4000000000000004</v>
      </c>
      <c r="S118" s="240">
        <f>VLOOKUP($B118,'Complexity of the crisis'!$C$6:$AN$170,38,FALSE)</f>
        <v>4.5</v>
      </c>
      <c r="T118" s="133" t="str">
        <f>VLOOKUP(B118,Lists!$C$3:$E$163,3,FALSE)</f>
        <v>Middle east</v>
      </c>
      <c r="U118" s="134">
        <f>VLOOKUP(B118,'INFORM Severity - hidden'!$C$5:$V$170,20,FALSE)</f>
        <v>44767</v>
      </c>
    </row>
    <row r="119" spans="1:21" x14ac:dyDescent="0.35">
      <c r="A119" s="130" t="str">
        <f t="array" ref="A119">IFERROR(INDEX(Lists!$B$2:$B$153,SMALL(IF(Lists!$I$2:$I$153="Individual",ROW(Lists!$B$2:$B$153)),ROW(115:115))-1,1),"")</f>
        <v>Boko Haram in Chad</v>
      </c>
      <c r="B119" s="131" t="str">
        <f>VLOOKUP(A119,Lists!$B$2:$G$153,2,FALSE)</f>
        <v>TCD003</v>
      </c>
      <c r="C119" s="131" t="str">
        <f>VLOOKUP(B119,'INFORM Severity - hidden'!$C$5:$D$160,2,FALSE)</f>
        <v>Chad</v>
      </c>
      <c r="D119" s="131" t="str">
        <f>VLOOKUP(A119,Lists!$B$2:$G$153,3,FALSE)</f>
        <v>TCD</v>
      </c>
      <c r="E119" s="132" t="str">
        <f>VLOOKUP(A119,Lists!$B$2:$G$153,5,FALSE)</f>
        <v>Conflict</v>
      </c>
      <c r="F119" s="238">
        <f t="shared" si="15"/>
        <v>3.8</v>
      </c>
      <c r="G119" s="129">
        <f t="shared" si="16"/>
        <v>4</v>
      </c>
      <c r="H119" s="129" t="str">
        <f t="shared" si="17"/>
        <v>High</v>
      </c>
      <c r="I119" s="239" t="str">
        <f>INDEX(Trends!$D$3:$D$404,MATCH(B119,Trends!$C$3:$C$404,0))</f>
        <v>Stable</v>
      </c>
      <c r="J119" s="129" t="str">
        <f>VLOOKUP($B119,Reliability!$A$3:$I$170,9,FALSE)</f>
        <v>High</v>
      </c>
      <c r="K119" s="240">
        <f t="shared" si="18"/>
        <v>2.9</v>
      </c>
      <c r="L119" s="240">
        <f>VLOOKUP($B119,'Impact of the crisis'!$C$6:$N$170,12,FALSE)</f>
        <v>0.7</v>
      </c>
      <c r="M119" s="240">
        <f>VLOOKUP($B119,'Impact of the crisis'!$C$6:$AB$170,26,FALSE)</f>
        <v>3.7</v>
      </c>
      <c r="N119" s="240">
        <f>VLOOKUP($B119,'Conditions of people affected'!$C$6:$R$170,16,FALSE)</f>
        <v>4.0999999999999996</v>
      </c>
      <c r="O119" s="240">
        <f>VLOOKUP($B119,'Conditions of people affected'!$C$6:$R$170,9,FALSE)</f>
        <v>3.2</v>
      </c>
      <c r="P119" s="240">
        <f>VLOOKUP($B119,'Conditions of people affected'!$C$6:$R$170,15,FALSE)</f>
        <v>5</v>
      </c>
      <c r="Q119" s="240">
        <f t="shared" si="19"/>
        <v>3.9</v>
      </c>
      <c r="R119" s="240">
        <f>VLOOKUP($B119,'Complexity of the crisis'!$C$6:$AN$170,22,FALSE)</f>
        <v>3.8</v>
      </c>
      <c r="S119" s="240">
        <f>VLOOKUP($B119,'Complexity of the crisis'!$C$6:$AN$170,38,FALSE)</f>
        <v>4</v>
      </c>
      <c r="T119" s="133" t="str">
        <f>VLOOKUP(B119,Lists!$C$3:$E$163,3,FALSE)</f>
        <v>Africa</v>
      </c>
      <c r="U119" s="134">
        <f>VLOOKUP(B119,'INFORM Severity - hidden'!$C$5:$V$170,20,FALSE)</f>
        <v>44769</v>
      </c>
    </row>
    <row r="120" spans="1:21" x14ac:dyDescent="0.35">
      <c r="A120" s="130" t="str">
        <f t="array" ref="A120">IFERROR(INDEX(Lists!$B$2:$B$153,SMALL(IF(Lists!$I$2:$I$153="Individual",ROW(Lists!$B$2:$B$153)),ROW(116:116))-1,1),"")</f>
        <v>CAR refugees in Chad</v>
      </c>
      <c r="B120" s="131" t="str">
        <f>VLOOKUP(A120,Lists!$B$2:$G$153,2,FALSE)</f>
        <v>TCD004</v>
      </c>
      <c r="C120" s="131" t="str">
        <f>VLOOKUP(B120,'INFORM Severity - hidden'!$C$5:$D$160,2,FALSE)</f>
        <v>Chad</v>
      </c>
      <c r="D120" s="131" t="str">
        <f>VLOOKUP(A120,Lists!$B$2:$G$153,3,FALSE)</f>
        <v>TCD</v>
      </c>
      <c r="E120" s="132" t="str">
        <f>VLOOKUP(A120,Lists!$B$2:$G$153,5,FALSE)</f>
        <v>International displacement</v>
      </c>
      <c r="F120" s="238">
        <f t="shared" si="15"/>
        <v>3.4</v>
      </c>
      <c r="G120" s="129">
        <f t="shared" si="16"/>
        <v>4</v>
      </c>
      <c r="H120" s="129" t="str">
        <f t="shared" si="17"/>
        <v>High</v>
      </c>
      <c r="I120" s="239" t="str">
        <f>INDEX(Trends!$D$3:$D$404,MATCH(B120,Trends!$C$3:$C$404,0))</f>
        <v>Increasing</v>
      </c>
      <c r="J120" s="129" t="str">
        <f>VLOOKUP($B120,Reliability!$A$3:$I$170,9,FALSE)</f>
        <v>Medium</v>
      </c>
      <c r="K120" s="240">
        <f t="shared" si="18"/>
        <v>2.7</v>
      </c>
      <c r="L120" s="240">
        <f>VLOOKUP($B120,'Impact of the crisis'!$C$6:$N$170,12,FALSE)</f>
        <v>1.9</v>
      </c>
      <c r="M120" s="240">
        <f>VLOOKUP($B120,'Impact of the crisis'!$C$6:$AB$170,26,FALSE)</f>
        <v>3</v>
      </c>
      <c r="N120" s="240">
        <f>VLOOKUP($B120,'Conditions of people affected'!$C$6:$R$170,16,FALSE)</f>
        <v>3.65</v>
      </c>
      <c r="O120" s="240">
        <f>VLOOKUP($B120,'Conditions of people affected'!$C$6:$R$170,9,FALSE)</f>
        <v>3.3</v>
      </c>
      <c r="P120" s="240">
        <f>VLOOKUP($B120,'Conditions of people affected'!$C$6:$R$170,15,FALSE)</f>
        <v>4</v>
      </c>
      <c r="Q120" s="240">
        <f t="shared" si="19"/>
        <v>3.4</v>
      </c>
      <c r="R120" s="240">
        <f>VLOOKUP($B120,'Complexity of the crisis'!$C$6:$AN$170,22,FALSE)</f>
        <v>3.8</v>
      </c>
      <c r="S120" s="240">
        <f>VLOOKUP($B120,'Complexity of the crisis'!$C$6:$AN$170,38,FALSE)</f>
        <v>3</v>
      </c>
      <c r="T120" s="133" t="str">
        <f>VLOOKUP(B120,Lists!$C$3:$E$163,3,FALSE)</f>
        <v>Africa</v>
      </c>
      <c r="U120" s="134">
        <f>VLOOKUP(B120,'INFORM Severity - hidden'!$C$5:$V$170,20,FALSE)</f>
        <v>44769</v>
      </c>
    </row>
    <row r="121" spans="1:21" x14ac:dyDescent="0.35">
      <c r="A121" s="130" t="str">
        <f t="array" ref="A121">IFERROR(INDEX(Lists!$B$2:$B$153,SMALL(IF(Lists!$I$2:$I$153="Individual",ROW(Lists!$B$2:$B$153)),ROW(117:117))-1,1),"")</f>
        <v>Darfur refugees in Chad</v>
      </c>
      <c r="B121" s="131" t="str">
        <f>VLOOKUP(A121,Lists!$B$2:$G$153,2,FALSE)</f>
        <v>TCD005</v>
      </c>
      <c r="C121" s="131" t="str">
        <f>VLOOKUP(B121,'INFORM Severity - hidden'!$C$5:$D$160,2,FALSE)</f>
        <v>Chad</v>
      </c>
      <c r="D121" s="131" t="str">
        <f>VLOOKUP(A121,Lists!$B$2:$G$153,3,FALSE)</f>
        <v>TCD</v>
      </c>
      <c r="E121" s="132" t="str">
        <f>VLOOKUP(A121,Lists!$B$2:$G$153,5,FALSE)</f>
        <v>International displacement</v>
      </c>
      <c r="F121" s="238">
        <f t="shared" si="15"/>
        <v>3.7</v>
      </c>
      <c r="G121" s="129">
        <f t="shared" si="16"/>
        <v>4</v>
      </c>
      <c r="H121" s="129" t="str">
        <f t="shared" si="17"/>
        <v>High</v>
      </c>
      <c r="I121" s="239" t="str">
        <f>INDEX(Trends!$D$3:$D$404,MATCH(B121,Trends!$C$3:$C$404,0))</f>
        <v>Increasing</v>
      </c>
      <c r="J121" s="129" t="str">
        <f>VLOOKUP($B121,Reliability!$A$3:$I$170,9,FALSE)</f>
        <v>High</v>
      </c>
      <c r="K121" s="240">
        <f t="shared" si="18"/>
        <v>3.1</v>
      </c>
      <c r="L121" s="240">
        <f>VLOOKUP($B121,'Impact of the crisis'!$C$6:$N$170,12,FALSE)</f>
        <v>1.7</v>
      </c>
      <c r="M121" s="240">
        <f>VLOOKUP($B121,'Impact of the crisis'!$C$6:$AB$170,26,FALSE)</f>
        <v>3.6</v>
      </c>
      <c r="N121" s="240">
        <f>VLOOKUP($B121,'Conditions of people affected'!$C$6:$R$170,16,FALSE)</f>
        <v>4.4000000000000004</v>
      </c>
      <c r="O121" s="240">
        <f>VLOOKUP($B121,'Conditions of people affected'!$C$6:$R$170,9,FALSE)</f>
        <v>3.8</v>
      </c>
      <c r="P121" s="240">
        <f>VLOOKUP($B121,'Conditions of people affected'!$C$6:$R$170,15,FALSE)</f>
        <v>5</v>
      </c>
      <c r="Q121" s="240">
        <f t="shared" si="19"/>
        <v>3</v>
      </c>
      <c r="R121" s="240">
        <f>VLOOKUP($B121,'Complexity of the crisis'!$C$6:$AN$170,22,FALSE)</f>
        <v>3.8</v>
      </c>
      <c r="S121" s="240">
        <f>VLOOKUP($B121,'Complexity of the crisis'!$C$6:$AN$170,38,FALSE)</f>
        <v>2</v>
      </c>
      <c r="T121" s="133" t="str">
        <f>VLOOKUP(B121,Lists!$C$3:$E$163,3,FALSE)</f>
        <v>Africa</v>
      </c>
      <c r="U121" s="134">
        <f>VLOOKUP(B121,'INFORM Severity - hidden'!$C$5:$V$170,20,FALSE)</f>
        <v>44769</v>
      </c>
    </row>
    <row r="122" spans="1:21" x14ac:dyDescent="0.35">
      <c r="A122" s="130" t="str">
        <f t="array" ref="A122">IFERROR(INDEX(Lists!$B$2:$B$153,SMALL(IF(Lists!$I$2:$I$153="Individual",ROW(Lists!$B$2:$B$153)),ROW(118:118))-1,1),"")</f>
        <v>Tibesti Conflict in Chad</v>
      </c>
      <c r="B122" s="131" t="str">
        <f>VLOOKUP(A122,Lists!$B$2:$G$153,2,FALSE)</f>
        <v>TCD006</v>
      </c>
      <c r="C122" s="131" t="str">
        <f>VLOOKUP(B122,'INFORM Severity - hidden'!$C$5:$D$160,2,FALSE)</f>
        <v>Chad</v>
      </c>
      <c r="D122" s="131" t="str">
        <f>VLOOKUP(A122,Lists!$B$2:$G$153,3,FALSE)</f>
        <v>TCD</v>
      </c>
      <c r="E122" s="132" t="str">
        <f>VLOOKUP(A122,Lists!$B$2:$G$153,5,FALSE)</f>
        <v>Conflict</v>
      </c>
      <c r="F122" s="238">
        <f t="shared" si="15"/>
        <v>2.7</v>
      </c>
      <c r="G122" s="129">
        <f t="shared" si="16"/>
        <v>3</v>
      </c>
      <c r="H122" s="129" t="str">
        <f t="shared" si="17"/>
        <v>Medium</v>
      </c>
      <c r="I122" s="239" t="str">
        <f>INDEX(Trends!$D$3:$D$404,MATCH(B122,Trends!$C$3:$C$404,0))</f>
        <v>Increasing</v>
      </c>
      <c r="J122" s="129" t="str">
        <f>VLOOKUP($B122,Reliability!$A$3:$I$170,9,FALSE)</f>
        <v>Medium</v>
      </c>
      <c r="K122" s="240">
        <f t="shared" si="18"/>
        <v>2.9</v>
      </c>
      <c r="L122" s="240">
        <f>VLOOKUP($B122,'Impact of the crisis'!$C$6:$N$170,12,FALSE)</f>
        <v>1.3</v>
      </c>
      <c r="M122" s="240">
        <f>VLOOKUP($B122,'Impact of the crisis'!$C$6:$AB$170,26,FALSE)</f>
        <v>3.5</v>
      </c>
      <c r="N122" s="240">
        <f>VLOOKUP($B122,'Conditions of people affected'!$C$6:$R$170,16,FALSE)</f>
        <v>2.2000000000000002</v>
      </c>
      <c r="O122" s="240">
        <f>VLOOKUP($B122,'Conditions of people affected'!$C$6:$R$170,9,FALSE)</f>
        <v>0.4</v>
      </c>
      <c r="P122" s="240">
        <f>VLOOKUP($B122,'Conditions of people affected'!$C$6:$R$170,15,FALSE)</f>
        <v>4</v>
      </c>
      <c r="Q122" s="240">
        <f t="shared" si="19"/>
        <v>3.2</v>
      </c>
      <c r="R122" s="240">
        <f>VLOOKUP($B122,'Complexity of the crisis'!$C$6:$AN$170,22,FALSE)</f>
        <v>3.8</v>
      </c>
      <c r="S122" s="240">
        <f>VLOOKUP($B122,'Complexity of the crisis'!$C$6:$AN$170,38,FALSE)</f>
        <v>2.5</v>
      </c>
      <c r="T122" s="133" t="str">
        <f>VLOOKUP(B122,Lists!$C$3:$E$163,3,FALSE)</f>
        <v>Africa</v>
      </c>
      <c r="U122" s="134">
        <f>VLOOKUP(B122,'INFORM Severity - hidden'!$C$5:$V$170,20,FALSE)</f>
        <v>44769</v>
      </c>
    </row>
    <row r="123" spans="1:21" x14ac:dyDescent="0.35">
      <c r="A123" s="130" t="str">
        <f t="array" ref="A123">IFERROR(INDEX(Lists!$B$2:$B$153,SMALL(IF(Lists!$I$2:$I$153="Individual",ROW(Lists!$B$2:$B$153)),ROW(119:119))-1,1),"")</f>
        <v xml:space="preserve">Conflict in southern Thailand </v>
      </c>
      <c r="B123" s="131" t="str">
        <f>VLOOKUP(A123,Lists!$B$2:$G$153,2,FALSE)</f>
        <v>THA002</v>
      </c>
      <c r="C123" s="131" t="str">
        <f>VLOOKUP(B123,'INFORM Severity - hidden'!$C$5:$D$160,2,FALSE)</f>
        <v>Thailand</v>
      </c>
      <c r="D123" s="131" t="str">
        <f>VLOOKUP(A123,Lists!$B$2:$G$153,3,FALSE)</f>
        <v>THA</v>
      </c>
      <c r="E123" s="132" t="str">
        <f>VLOOKUP(A123,Lists!$B$2:$G$153,5,FALSE)</f>
        <v>Conflict</v>
      </c>
      <c r="F123" s="238" t="str">
        <f t="shared" si="15"/>
        <v>x</v>
      </c>
      <c r="G123" s="129" t="str">
        <f t="shared" si="16"/>
        <v>x</v>
      </c>
      <c r="H123" s="129" t="str">
        <f t="shared" si="17"/>
        <v>x</v>
      </c>
      <c r="I123" s="239" t="str">
        <f>INDEX(Trends!$D$3:$D$404,MATCH(B123,Trends!$C$3:$C$404,0))</f>
        <v>-</v>
      </c>
      <c r="J123" s="129" t="str">
        <f>VLOOKUP($B123,Reliability!$A$3:$I$170,9,FALSE)</f>
        <v>Low</v>
      </c>
      <c r="K123" s="240">
        <f t="shared" si="18"/>
        <v>1.5</v>
      </c>
      <c r="L123" s="240">
        <f>VLOOKUP($B123,'Impact of the crisis'!$C$6:$N$170,12,FALSE)</f>
        <v>1.1000000000000001</v>
      </c>
      <c r="M123" s="240">
        <f>VLOOKUP($B123,'Impact of the crisis'!$C$6:$AB$170,26,FALSE)</f>
        <v>1.7</v>
      </c>
      <c r="N123" s="240" t="str">
        <f>VLOOKUP($B123,'Conditions of people affected'!$C$6:$R$170,16,FALSE)</f>
        <v>x</v>
      </c>
      <c r="O123" s="240" t="str">
        <f>VLOOKUP($B123,'Conditions of people affected'!$C$6:$R$170,9,FALSE)</f>
        <v>x</v>
      </c>
      <c r="P123" s="240" t="str">
        <f>VLOOKUP($B123,'Conditions of people affected'!$C$6:$R$170,15,FALSE)</f>
        <v>x</v>
      </c>
      <c r="Q123" s="240">
        <f t="shared" si="19"/>
        <v>2</v>
      </c>
      <c r="R123" s="240">
        <f>VLOOKUP($B123,'Complexity of the crisis'!$C$6:$AN$170,22,FALSE)</f>
        <v>2.4</v>
      </c>
      <c r="S123" s="240">
        <f>VLOOKUP($B123,'Complexity of the crisis'!$C$6:$AN$170,38,FALSE)</f>
        <v>1.5</v>
      </c>
      <c r="T123" s="133" t="str">
        <f>VLOOKUP(B123,Lists!$C$3:$E$163,3,FALSE)</f>
        <v>Asia</v>
      </c>
      <c r="U123" s="134">
        <f>VLOOKUP(B123,'INFORM Severity - hidden'!$C$5:$V$170,20,FALSE)</f>
        <v>44767</v>
      </c>
    </row>
    <row r="124" spans="1:21" x14ac:dyDescent="0.35">
      <c r="A124" s="130" t="str">
        <f t="array" ref="A124">IFERROR(INDEX(Lists!$B$2:$B$153,SMALL(IF(Lists!$I$2:$I$153="Individual",ROW(Lists!$B$2:$B$153)),ROW(120:120))-1,1),"")</f>
        <v>Myanmar refugees in Thailand</v>
      </c>
      <c r="B124" s="131" t="str">
        <f>VLOOKUP(A124,Lists!$B$2:$G$153,2,FALSE)</f>
        <v>THA003</v>
      </c>
      <c r="C124" s="131" t="str">
        <f>VLOOKUP(B124,'INFORM Severity - hidden'!$C$5:$D$160,2,FALSE)</f>
        <v>Thailand</v>
      </c>
      <c r="D124" s="131" t="str">
        <f>VLOOKUP(A124,Lists!$B$2:$G$153,3,FALSE)</f>
        <v>THA</v>
      </c>
      <c r="E124" s="132" t="str">
        <f>VLOOKUP(A124,Lists!$B$2:$G$153,5,FALSE)</f>
        <v>International displacement</v>
      </c>
      <c r="F124" s="238">
        <f t="shared" si="15"/>
        <v>2.2000000000000002</v>
      </c>
      <c r="G124" s="129">
        <f t="shared" si="16"/>
        <v>3</v>
      </c>
      <c r="H124" s="129" t="str">
        <f t="shared" si="17"/>
        <v>Medium</v>
      </c>
      <c r="I124" s="239" t="str">
        <f>INDEX(Trends!$D$3:$D$404,MATCH(B124,Trends!$C$3:$C$404,0))</f>
        <v>Decreasing</v>
      </c>
      <c r="J124" s="129" t="str">
        <f>VLOOKUP($B124,Reliability!$A$3:$I$170,9,FALSE)</f>
        <v>Medium</v>
      </c>
      <c r="K124" s="240">
        <f t="shared" si="18"/>
        <v>2.2000000000000002</v>
      </c>
      <c r="L124" s="240">
        <f>VLOOKUP($B124,'Impact of the crisis'!$C$6:$N$170,12,FALSE)</f>
        <v>0.5</v>
      </c>
      <c r="M124" s="240">
        <f>VLOOKUP($B124,'Impact of the crisis'!$C$6:$AB$170,26,FALSE)</f>
        <v>2.8</v>
      </c>
      <c r="N124" s="240">
        <f>VLOOKUP($B124,'Conditions of people affected'!$C$6:$R$170,16,FALSE)</f>
        <v>2.2999999999999998</v>
      </c>
      <c r="O124" s="240">
        <f>VLOOKUP($B124,'Conditions of people affected'!$C$6:$R$170,9,FALSE)</f>
        <v>1.6</v>
      </c>
      <c r="P124" s="240">
        <f>VLOOKUP($B124,'Conditions of people affected'!$C$6:$R$170,15,FALSE)</f>
        <v>3</v>
      </c>
      <c r="Q124" s="240">
        <f t="shared" si="19"/>
        <v>2</v>
      </c>
      <c r="R124" s="240">
        <f>VLOOKUP($B124,'Complexity of the crisis'!$C$6:$AN$170,22,FALSE)</f>
        <v>2.4</v>
      </c>
      <c r="S124" s="240">
        <f>VLOOKUP($B124,'Complexity of the crisis'!$C$6:$AN$170,38,FALSE)</f>
        <v>1.5</v>
      </c>
      <c r="T124" s="133" t="str">
        <f>VLOOKUP(B124,Lists!$C$3:$E$163,3,FALSE)</f>
        <v>Asia</v>
      </c>
      <c r="U124" s="134">
        <f>VLOOKUP(B124,'INFORM Severity - hidden'!$C$5:$V$170,20,FALSE)</f>
        <v>44767</v>
      </c>
    </row>
    <row r="125" spans="1:21" x14ac:dyDescent="0.35">
      <c r="A125" s="130" t="str">
        <f t="array" ref="A125">IFERROR(INDEX(Lists!$B$2:$B$153,SMALL(IF(Lists!$I$2:$I$153="Individual",ROW(Lists!$B$2:$B$153)),ROW(121:121))-1,1),"")</f>
        <v>Tonga Volcano Eruption</v>
      </c>
      <c r="B125" s="131" t="str">
        <f>VLOOKUP(A125,Lists!$B$2:$G$153,2,FALSE)</f>
        <v>TON002</v>
      </c>
      <c r="C125" s="131" t="str">
        <f>VLOOKUP(B125,'INFORM Severity - hidden'!$C$5:$D$160,2,FALSE)</f>
        <v>Tonga</v>
      </c>
      <c r="D125" s="131" t="str">
        <f>VLOOKUP(A125,Lists!$B$2:$G$153,3,FALSE)</f>
        <v>TON</v>
      </c>
      <c r="E125" s="132" t="str">
        <f>VLOOKUP(A125,Lists!$B$2:$G$153,5,FALSE)</f>
        <v>Volcano</v>
      </c>
      <c r="F125" s="238">
        <f t="shared" si="15"/>
        <v>1.3</v>
      </c>
      <c r="G125" s="129">
        <f t="shared" si="16"/>
        <v>2</v>
      </c>
      <c r="H125" s="129" t="str">
        <f t="shared" si="17"/>
        <v>Low</v>
      </c>
      <c r="I125" s="239" t="str">
        <f>INDEX(Trends!$D$3:$D$404,MATCH(B125,Trends!$C$3:$C$404,0))</f>
        <v>Stable</v>
      </c>
      <c r="J125" s="129" t="str">
        <f>VLOOKUP($B125,Reliability!$A$3:$I$170,9,FALSE)</f>
        <v>Very High</v>
      </c>
      <c r="K125" s="240">
        <f t="shared" si="18"/>
        <v>2</v>
      </c>
      <c r="L125" s="240">
        <f>VLOOKUP($B125,'Impact of the crisis'!$C$6:$N$170,12,FALSE)</f>
        <v>2.5</v>
      </c>
      <c r="M125" s="240">
        <f>VLOOKUP($B125,'Impact of the crisis'!$C$6:$AB$170,26,FALSE)</f>
        <v>1.7</v>
      </c>
      <c r="N125" s="240">
        <f>VLOOKUP($B125,'Conditions of people affected'!$C$6:$R$170,16,FALSE)</f>
        <v>1</v>
      </c>
      <c r="O125" s="240">
        <f>VLOOKUP($B125,'Conditions of people affected'!$C$6:$R$170,9,FALSE)</f>
        <v>0</v>
      </c>
      <c r="P125" s="240">
        <f>VLOOKUP($B125,'Conditions of people affected'!$C$6:$R$170,15,FALSE)</f>
        <v>2</v>
      </c>
      <c r="Q125" s="240">
        <f t="shared" si="19"/>
        <v>1.1000000000000001</v>
      </c>
      <c r="R125" s="240">
        <f>VLOOKUP($B125,'Complexity of the crisis'!$C$6:$AN$170,22,FALSE)</f>
        <v>1.1000000000000001</v>
      </c>
      <c r="S125" s="240">
        <f>VLOOKUP($B125,'Complexity of the crisis'!$C$6:$AN$170,38,FALSE)</f>
        <v>1</v>
      </c>
      <c r="T125" s="133" t="str">
        <f>VLOOKUP(B125,Lists!$C$3:$E$163,3,FALSE)</f>
        <v>Pacific</v>
      </c>
      <c r="U125" s="134">
        <f>VLOOKUP(B125,'INFORM Severity - hidden'!$C$5:$V$170,20,FALSE)</f>
        <v>44697</v>
      </c>
    </row>
    <row r="126" spans="1:21" x14ac:dyDescent="0.35">
      <c r="A126" s="130" t="str">
        <f t="array" ref="A126">IFERROR(INDEX(Lists!$B$2:$B$153,SMALL(IF(Lists!$I$2:$I$153="Individual",ROW(Lists!$B$2:$B$153)),ROW(122:122))-1,1),"")</f>
        <v>Venezuelan refugees in Trinidad and Tobago</v>
      </c>
      <c r="B126" s="131" t="str">
        <f>VLOOKUP(A126,Lists!$B$2:$G$153,2,FALSE)</f>
        <v>TTO002</v>
      </c>
      <c r="C126" s="131" t="str">
        <f>VLOOKUP(B126,'INFORM Severity - hidden'!$C$5:$D$160,2,FALSE)</f>
        <v>Trinidad and Tobago</v>
      </c>
      <c r="D126" s="131" t="str">
        <f>VLOOKUP(A126,Lists!$B$2:$G$153,3,FALSE)</f>
        <v>TTO</v>
      </c>
      <c r="E126" s="132" t="str">
        <f>VLOOKUP(A126,Lists!$B$2:$G$153,5,FALSE)</f>
        <v>International displacement</v>
      </c>
      <c r="F126" s="238">
        <f t="shared" si="15"/>
        <v>1.9</v>
      </c>
      <c r="G126" s="129">
        <f t="shared" si="16"/>
        <v>2</v>
      </c>
      <c r="H126" s="129" t="str">
        <f t="shared" si="17"/>
        <v>Low</v>
      </c>
      <c r="I126" s="239" t="str">
        <f>INDEX(Trends!$D$3:$D$404,MATCH(B126,Trends!$C$3:$C$404,0))</f>
        <v>Increasing</v>
      </c>
      <c r="J126" s="129" t="str">
        <f>VLOOKUP($B126,Reliability!$A$3:$I$170,9,FALSE)</f>
        <v>Very High</v>
      </c>
      <c r="K126" s="240">
        <f t="shared" si="18"/>
        <v>2.6</v>
      </c>
      <c r="L126" s="240">
        <f>VLOOKUP($B126,'Impact of the crisis'!$C$6:$N$170,12,FALSE)</f>
        <v>2.9</v>
      </c>
      <c r="M126" s="240">
        <f>VLOOKUP($B126,'Impact of the crisis'!$C$6:$AB$170,26,FALSE)</f>
        <v>2.5</v>
      </c>
      <c r="N126" s="240">
        <f>VLOOKUP($B126,'Conditions of people affected'!$C$6:$R$170,16,FALSE)</f>
        <v>1.45</v>
      </c>
      <c r="O126" s="240">
        <f>VLOOKUP($B126,'Conditions of people affected'!$C$6:$R$170,9,FALSE)</f>
        <v>0.9</v>
      </c>
      <c r="P126" s="240">
        <f>VLOOKUP($B126,'Conditions of people affected'!$C$6:$R$170,15,FALSE)</f>
        <v>2</v>
      </c>
      <c r="Q126" s="240">
        <f t="shared" si="19"/>
        <v>1.9</v>
      </c>
      <c r="R126" s="240">
        <f>VLOOKUP($B126,'Complexity of the crisis'!$C$6:$AN$170,22,FALSE)</f>
        <v>1.7</v>
      </c>
      <c r="S126" s="240">
        <f>VLOOKUP($B126,'Complexity of the crisis'!$C$6:$AN$170,38,FALSE)</f>
        <v>2</v>
      </c>
      <c r="T126" s="133" t="str">
        <f>VLOOKUP(B126,Lists!$C$3:$E$163,3,FALSE)</f>
        <v>Americas</v>
      </c>
      <c r="U126" s="134">
        <f>VLOOKUP(B126,'INFORM Severity - hidden'!$C$5:$V$170,20,FALSE)</f>
        <v>44773</v>
      </c>
    </row>
    <row r="127" spans="1:21" x14ac:dyDescent="0.35">
      <c r="A127" s="130" t="str">
        <f t="array" ref="A127">IFERROR(INDEX(Lists!$B$2:$B$153,SMALL(IF(Lists!$I$2:$I$153="Individual",ROW(Lists!$B$2:$B$153)),ROW(123:123))-1,1),"")</f>
        <v>Mixed migration flows in Tunisia</v>
      </c>
      <c r="B127" s="131" t="str">
        <f>VLOOKUP(A127,Lists!$B$2:$G$153,2,FALSE)</f>
        <v>TUN002</v>
      </c>
      <c r="C127" s="131" t="str">
        <f>VLOOKUP(B127,'INFORM Severity - hidden'!$C$5:$D$160,2,FALSE)</f>
        <v>Tunisia</v>
      </c>
      <c r="D127" s="131" t="str">
        <f>VLOOKUP(A127,Lists!$B$2:$G$153,3,FALSE)</f>
        <v>TUN</v>
      </c>
      <c r="E127" s="132" t="str">
        <f>VLOOKUP(A127,Lists!$B$2:$G$153,5,FALSE)</f>
        <v>International displacement</v>
      </c>
      <c r="F127" s="238">
        <f t="shared" si="15"/>
        <v>1.8</v>
      </c>
      <c r="G127" s="129">
        <f t="shared" si="16"/>
        <v>2</v>
      </c>
      <c r="H127" s="129" t="str">
        <f t="shared" si="17"/>
        <v>Low</v>
      </c>
      <c r="I127" s="239" t="str">
        <f>INDEX(Trends!$D$3:$D$404,MATCH(B127,Trends!$C$3:$C$404,0))</f>
        <v>-</v>
      </c>
      <c r="J127" s="129" t="str">
        <f>VLOOKUP($B127,Reliability!$A$3:$I$170,9,FALSE)</f>
        <v>Very High</v>
      </c>
      <c r="K127" s="240">
        <f t="shared" si="18"/>
        <v>3.2</v>
      </c>
      <c r="L127" s="240">
        <f>VLOOKUP($B127,'Impact of the crisis'!$C$6:$N$170,12,FALSE)</f>
        <v>4.3</v>
      </c>
      <c r="M127" s="240">
        <f>VLOOKUP($B127,'Impact of the crisis'!$C$6:$AB$170,26,FALSE)</f>
        <v>2.5</v>
      </c>
      <c r="N127" s="240">
        <f>VLOOKUP($B127,'Conditions of people affected'!$C$6:$R$170,16,FALSE)</f>
        <v>0.55000000000000004</v>
      </c>
      <c r="O127" s="240">
        <f>VLOOKUP($B127,'Conditions of people affected'!$C$6:$R$170,9,FALSE)</f>
        <v>0.1</v>
      </c>
      <c r="P127" s="240">
        <f>VLOOKUP($B127,'Conditions of people affected'!$C$6:$R$170,15,FALSE)</f>
        <v>1</v>
      </c>
      <c r="Q127" s="240">
        <f t="shared" si="19"/>
        <v>2.2000000000000002</v>
      </c>
      <c r="R127" s="240">
        <f>VLOOKUP($B127,'Complexity of the crisis'!$C$6:$AN$170,22,FALSE)</f>
        <v>2.4</v>
      </c>
      <c r="S127" s="240">
        <f>VLOOKUP($B127,'Complexity of the crisis'!$C$6:$AN$170,38,FALSE)</f>
        <v>2</v>
      </c>
      <c r="T127" s="133" t="str">
        <f>VLOOKUP(B127,Lists!$C$3:$E$163,3,FALSE)</f>
        <v>Africa</v>
      </c>
      <c r="U127" s="134">
        <f>VLOOKUP(B127,'INFORM Severity - hidden'!$C$5:$V$170,20,FALSE)</f>
        <v>44773</v>
      </c>
    </row>
    <row r="128" spans="1:21" x14ac:dyDescent="0.35">
      <c r="A128" s="130" t="str">
        <f t="array" ref="A128">IFERROR(INDEX(Lists!$B$2:$B$153,SMALL(IF(Lists!$I$2:$I$153="Individual",ROW(Lists!$B$2:$B$153)),ROW(124:124))-1,1),"")</f>
        <v>Syrian Refugees in Turkey</v>
      </c>
      <c r="B128" s="131" t="str">
        <f>VLOOKUP(A128,Lists!$B$2:$G$153,2,FALSE)</f>
        <v>TUR002</v>
      </c>
      <c r="C128" s="131" t="str">
        <f>VLOOKUP(B128,'INFORM Severity - hidden'!$C$5:$D$160,2,FALSE)</f>
        <v>Turkey</v>
      </c>
      <c r="D128" s="131" t="str">
        <f>VLOOKUP(A128,Lists!$B$2:$G$153,3,FALSE)</f>
        <v>TUR</v>
      </c>
      <c r="E128" s="132" t="str">
        <f>VLOOKUP(A128,Lists!$B$2:$G$153,5,FALSE)</f>
        <v>International displacement</v>
      </c>
      <c r="F128" s="238">
        <f t="shared" si="15"/>
        <v>3.3</v>
      </c>
      <c r="G128" s="129">
        <f t="shared" si="16"/>
        <v>4</v>
      </c>
      <c r="H128" s="129" t="str">
        <f t="shared" si="17"/>
        <v>High</v>
      </c>
      <c r="I128" s="239" t="str">
        <f>INDEX(Trends!$D$3:$D$404,MATCH(B128,Trends!$C$3:$C$404,0))</f>
        <v>Increasing</v>
      </c>
      <c r="J128" s="129" t="str">
        <f>VLOOKUP($B128,Reliability!$A$3:$I$170,9,FALSE)</f>
        <v>High</v>
      </c>
      <c r="K128" s="240">
        <f t="shared" si="18"/>
        <v>3.8</v>
      </c>
      <c r="L128" s="240">
        <f>VLOOKUP($B128,'Impact of the crisis'!$C$6:$N$170,12,FALSE)</f>
        <v>2.9</v>
      </c>
      <c r="M128" s="240">
        <f>VLOOKUP($B128,'Impact of the crisis'!$C$6:$AB$170,26,FALSE)</f>
        <v>4.2</v>
      </c>
      <c r="N128" s="240">
        <f>VLOOKUP($B128,'Conditions of people affected'!$C$6:$R$170,16,FALSE)</f>
        <v>3.45</v>
      </c>
      <c r="O128" s="240">
        <f>VLOOKUP($B128,'Conditions of people affected'!$C$6:$R$170,9,FALSE)</f>
        <v>3.9</v>
      </c>
      <c r="P128" s="240">
        <f>VLOOKUP($B128,'Conditions of people affected'!$C$6:$R$170,15,FALSE)</f>
        <v>3</v>
      </c>
      <c r="Q128" s="240">
        <f t="shared" si="19"/>
        <v>2.8</v>
      </c>
      <c r="R128" s="240">
        <f>VLOOKUP($B128,'Complexity of the crisis'!$C$6:$AN$170,22,FALSE)</f>
        <v>3</v>
      </c>
      <c r="S128" s="240">
        <f>VLOOKUP($B128,'Complexity of the crisis'!$C$6:$AN$170,38,FALSE)</f>
        <v>2.5</v>
      </c>
      <c r="T128" s="133" t="str">
        <f>VLOOKUP(B128,Lists!$C$3:$E$163,3,FALSE)</f>
        <v>Middle east</v>
      </c>
      <c r="U128" s="134">
        <f>VLOOKUP(B128,'INFORM Severity - hidden'!$C$5:$V$170,20,FALSE)</f>
        <v>44767</v>
      </c>
    </row>
    <row r="129" spans="1:21" x14ac:dyDescent="0.35">
      <c r="A129" s="130" t="str">
        <f t="array" ref="A129">IFERROR(INDEX(Lists!$B$2:$B$153,SMALL(IF(Lists!$I$2:$I$153="Individual",ROW(Lists!$B$2:$B$153)),ROW(125:125))-1,1),"")</f>
        <v>Mixed Migration Flows in Turkey</v>
      </c>
      <c r="B129" s="131" t="str">
        <f>VLOOKUP(A129,Lists!$B$2:$G$153,2,FALSE)</f>
        <v>TUR003</v>
      </c>
      <c r="C129" s="131" t="str">
        <f>VLOOKUP(B129,'INFORM Severity - hidden'!$C$5:$D$160,2,FALSE)</f>
        <v>Turkey</v>
      </c>
      <c r="D129" s="131" t="str">
        <f>VLOOKUP(A129,Lists!$B$2:$G$153,3,FALSE)</f>
        <v>TUR</v>
      </c>
      <c r="E129" s="132" t="str">
        <f>VLOOKUP(A129,Lists!$B$2:$G$153,5,FALSE)</f>
        <v>International displacement</v>
      </c>
      <c r="F129" s="238">
        <f t="shared" si="15"/>
        <v>3.2</v>
      </c>
      <c r="G129" s="129">
        <f t="shared" si="16"/>
        <v>4</v>
      </c>
      <c r="H129" s="129" t="str">
        <f t="shared" si="17"/>
        <v>High</v>
      </c>
      <c r="I129" s="239" t="str">
        <f>INDEX(Trends!$D$3:$D$404,MATCH(B129,Trends!$C$3:$C$404,0))</f>
        <v>Stable</v>
      </c>
      <c r="J129" s="129" t="str">
        <f>VLOOKUP($B129,Reliability!$A$3:$I$170,9,FALSE)</f>
        <v>High</v>
      </c>
      <c r="K129" s="240">
        <f t="shared" si="18"/>
        <v>3.2</v>
      </c>
      <c r="L129" s="240">
        <f>VLOOKUP($B129,'Impact of the crisis'!$C$6:$N$170,12,FALSE)</f>
        <v>3.1</v>
      </c>
      <c r="M129" s="240">
        <f>VLOOKUP($B129,'Impact of the crisis'!$C$6:$AB$170,26,FALSE)</f>
        <v>3.3</v>
      </c>
      <c r="N129" s="240">
        <f>VLOOKUP($B129,'Conditions of people affected'!$C$6:$R$170,16,FALSE)</f>
        <v>3.5</v>
      </c>
      <c r="O129" s="240">
        <f>VLOOKUP($B129,'Conditions of people affected'!$C$6:$R$170,9,FALSE)</f>
        <v>4</v>
      </c>
      <c r="P129" s="240">
        <f>VLOOKUP($B129,'Conditions of people affected'!$C$6:$R$170,15,FALSE)</f>
        <v>3</v>
      </c>
      <c r="Q129" s="240">
        <f t="shared" si="19"/>
        <v>2.8</v>
      </c>
      <c r="R129" s="240">
        <f>VLOOKUP($B129,'Complexity of the crisis'!$C$6:$AN$170,22,FALSE)</f>
        <v>3</v>
      </c>
      <c r="S129" s="240">
        <f>VLOOKUP($B129,'Complexity of the crisis'!$C$6:$AN$170,38,FALSE)</f>
        <v>2.5</v>
      </c>
      <c r="T129" s="133" t="str">
        <f>VLOOKUP(B129,Lists!$C$3:$E$163,3,FALSE)</f>
        <v>Middle east</v>
      </c>
      <c r="U129" s="134">
        <f>VLOOKUP(B129,'INFORM Severity - hidden'!$C$5:$V$170,20,FALSE)</f>
        <v>44767</v>
      </c>
    </row>
    <row r="130" spans="1:21" x14ac:dyDescent="0.35">
      <c r="A130" s="130" t="str">
        <f t="array" ref="A130">IFERROR(INDEX(Lists!$B$2:$B$153,SMALL(IF(Lists!$I$2:$I$153="Individual",ROW(Lists!$B$2:$B$153)),ROW(126:126))-1,1),"")</f>
        <v>Kurdish Conflict</v>
      </c>
      <c r="B130" s="131" t="str">
        <f>VLOOKUP(A130,Lists!$B$2:$G$153,2,FALSE)</f>
        <v>TUR004</v>
      </c>
      <c r="C130" s="131" t="str">
        <f>VLOOKUP(B130,'INFORM Severity - hidden'!$C$5:$D$160,2,FALSE)</f>
        <v>Turkey</v>
      </c>
      <c r="D130" s="131" t="str">
        <f>VLOOKUP(A130,Lists!$B$2:$G$153,3,FALSE)</f>
        <v>TUR</v>
      </c>
      <c r="E130" s="132" t="str">
        <f>VLOOKUP(A130,Lists!$B$2:$G$153,5,FALSE)</f>
        <v>Conflict</v>
      </c>
      <c r="F130" s="238" t="str">
        <f t="shared" si="15"/>
        <v>x</v>
      </c>
      <c r="G130" s="129" t="str">
        <f t="shared" si="16"/>
        <v>x</v>
      </c>
      <c r="H130" s="129" t="str">
        <f t="shared" si="17"/>
        <v>x</v>
      </c>
      <c r="I130" s="239" t="str">
        <f>INDEX(Trends!$D$3:$D$404,MATCH(B130,Trends!$C$3:$C$404,0))</f>
        <v>-</v>
      </c>
      <c r="J130" s="129" t="str">
        <f>VLOOKUP($B130,Reliability!$A$3:$I$170,9,FALSE)</f>
        <v>Medium</v>
      </c>
      <c r="K130" s="240">
        <f t="shared" si="18"/>
        <v>2.7</v>
      </c>
      <c r="L130" s="240">
        <f>VLOOKUP($B130,'Impact of the crisis'!$C$6:$N$170,12,FALSE)</f>
        <v>2.4</v>
      </c>
      <c r="M130" s="240">
        <f>VLOOKUP($B130,'Impact of the crisis'!$C$6:$AB$170,26,FALSE)</f>
        <v>2.8</v>
      </c>
      <c r="N130" s="240" t="str">
        <f>VLOOKUP($B130,'Conditions of people affected'!$C$6:$R$170,16,FALSE)</f>
        <v>x</v>
      </c>
      <c r="O130" s="240" t="str">
        <f>VLOOKUP($B130,'Conditions of people affected'!$C$6:$R$170,9,FALSE)</f>
        <v>x</v>
      </c>
      <c r="P130" s="240" t="str">
        <f>VLOOKUP($B130,'Conditions of people affected'!$C$6:$R$170,15,FALSE)</f>
        <v>x</v>
      </c>
      <c r="Q130" s="240">
        <f t="shared" si="19"/>
        <v>2.8</v>
      </c>
      <c r="R130" s="240">
        <f>VLOOKUP($B130,'Complexity of the crisis'!$C$6:$AN$170,22,FALSE)</f>
        <v>3</v>
      </c>
      <c r="S130" s="240">
        <f>VLOOKUP($B130,'Complexity of the crisis'!$C$6:$AN$170,38,FALSE)</f>
        <v>2.5</v>
      </c>
      <c r="T130" s="133" t="str">
        <f>VLOOKUP(B130,Lists!$C$3:$E$163,3,FALSE)</f>
        <v>Middle east</v>
      </c>
      <c r="U130" s="134">
        <f>VLOOKUP(B130,'INFORM Severity - hidden'!$C$5:$V$170,20,FALSE)</f>
        <v>44767</v>
      </c>
    </row>
    <row r="131" spans="1:21" x14ac:dyDescent="0.35">
      <c r="A131" s="130" t="str">
        <f t="array" ref="A131">IFERROR(INDEX(Lists!$B$2:$B$153,SMALL(IF(Lists!$I$2:$I$153="Individual",ROW(Lists!$B$2:$B$153)),ROW(127:127))-1,1),"")</f>
        <v>International Displacement in Tanzania</v>
      </c>
      <c r="B131" s="131" t="str">
        <f>VLOOKUP(A131,Lists!$B$2:$G$153,2,FALSE)</f>
        <v>TZA002</v>
      </c>
      <c r="C131" s="131" t="str">
        <f>VLOOKUP(B131,'INFORM Severity - hidden'!$C$5:$D$160,2,FALSE)</f>
        <v>Tanzania</v>
      </c>
      <c r="D131" s="131" t="str">
        <f>VLOOKUP(A131,Lists!$B$2:$G$153,3,FALSE)</f>
        <v>TZA</v>
      </c>
      <c r="E131" s="132" t="str">
        <f>VLOOKUP(A131,Lists!$B$2:$G$153,5,FALSE)</f>
        <v>International displacement</v>
      </c>
      <c r="F131" s="238">
        <f t="shared" si="15"/>
        <v>2.2999999999999998</v>
      </c>
      <c r="G131" s="129">
        <f t="shared" si="16"/>
        <v>3</v>
      </c>
      <c r="H131" s="129" t="str">
        <f t="shared" si="17"/>
        <v>Medium</v>
      </c>
      <c r="I131" s="239" t="str">
        <f>INDEX(Trends!$D$3:$D$404,MATCH(B131,Trends!$C$3:$C$404,0))</f>
        <v>Stable</v>
      </c>
      <c r="J131" s="129" t="str">
        <f>VLOOKUP($B131,Reliability!$A$3:$I$170,9,FALSE)</f>
        <v>Very High</v>
      </c>
      <c r="K131" s="240">
        <f t="shared" si="18"/>
        <v>3</v>
      </c>
      <c r="L131" s="240">
        <f>VLOOKUP($B131,'Impact of the crisis'!$C$6:$N$170,12,FALSE)</f>
        <v>2</v>
      </c>
      <c r="M131" s="240">
        <f>VLOOKUP($B131,'Impact of the crisis'!$C$6:$AB$170,26,FALSE)</f>
        <v>3.4</v>
      </c>
      <c r="N131" s="240">
        <f>VLOOKUP($B131,'Conditions of people affected'!$C$6:$R$170,16,FALSE)</f>
        <v>2.15</v>
      </c>
      <c r="O131" s="240">
        <f>VLOOKUP($B131,'Conditions of people affected'!$C$6:$R$170,9,FALSE)</f>
        <v>2.2999999999999998</v>
      </c>
      <c r="P131" s="240">
        <f>VLOOKUP($B131,'Conditions of people affected'!$C$6:$R$170,15,FALSE)</f>
        <v>2</v>
      </c>
      <c r="Q131" s="240">
        <f t="shared" si="19"/>
        <v>1.9</v>
      </c>
      <c r="R131" s="240">
        <f>VLOOKUP($B131,'Complexity of the crisis'!$C$6:$AN$170,22,FALSE)</f>
        <v>2.2000000000000002</v>
      </c>
      <c r="S131" s="240">
        <f>VLOOKUP($B131,'Complexity of the crisis'!$C$6:$AN$170,38,FALSE)</f>
        <v>1.5</v>
      </c>
      <c r="T131" s="133" t="str">
        <f>VLOOKUP(B131,Lists!$C$3:$E$163,3,FALSE)</f>
        <v>Africa</v>
      </c>
      <c r="U131" s="134">
        <f>VLOOKUP(B131,'INFORM Severity - hidden'!$C$5:$V$170,20,FALSE)</f>
        <v>44757</v>
      </c>
    </row>
    <row r="132" spans="1:21" x14ac:dyDescent="0.35">
      <c r="A132" s="130" t="str">
        <f t="array" ref="A132">IFERROR(INDEX(Lists!$B$2:$B$153,SMALL(IF(Lists!$I$2:$I$153="Individual",ROW(Lists!$B$2:$B$153)),ROW(128:128))-1,1),"")</f>
        <v>Food Security Crisis in North-East Tanzania</v>
      </c>
      <c r="B132" s="131" t="str">
        <f>VLOOKUP(A132,Lists!$B$2:$G$153,2,FALSE)</f>
        <v>TZA003</v>
      </c>
      <c r="C132" s="131" t="str">
        <f>VLOOKUP(B132,'INFORM Severity - hidden'!$C$5:$D$160,2,FALSE)</f>
        <v>Tanzania</v>
      </c>
      <c r="D132" s="131" t="str">
        <f>VLOOKUP(A132,Lists!$B$2:$G$153,3,FALSE)</f>
        <v>TZA</v>
      </c>
      <c r="E132" s="132" t="str">
        <f>VLOOKUP(A132,Lists!$B$2:$G$153,5,FALSE)</f>
        <v>Food Security</v>
      </c>
      <c r="F132" s="238">
        <f t="shared" si="15"/>
        <v>2.2999999999999998</v>
      </c>
      <c r="G132" s="129">
        <f t="shared" si="16"/>
        <v>3</v>
      </c>
      <c r="H132" s="129" t="str">
        <f t="shared" si="17"/>
        <v>Medium</v>
      </c>
      <c r="I132" s="239" t="str">
        <f>INDEX(Trends!$D$3:$D$404,MATCH(B132,Trends!$C$3:$C$404,0))</f>
        <v>Increasing</v>
      </c>
      <c r="J132" s="129" t="str">
        <f>VLOOKUP($B132,Reliability!$A$3:$I$170,9,FALSE)</f>
        <v>Very High</v>
      </c>
      <c r="K132" s="240">
        <f t="shared" si="18"/>
        <v>1.4</v>
      </c>
      <c r="L132" s="240">
        <f>VLOOKUP($B132,'Impact of the crisis'!$C$6:$N$170,12,FALSE)</f>
        <v>1.4</v>
      </c>
      <c r="M132" s="240">
        <f>VLOOKUP($B132,'Impact of the crisis'!$C$6:$AB$170,26,FALSE)</f>
        <v>1.4</v>
      </c>
      <c r="N132" s="240">
        <f>VLOOKUP($B132,'Conditions of people affected'!$C$6:$R$170,16,FALSE)</f>
        <v>3</v>
      </c>
      <c r="O132" s="240">
        <f>VLOOKUP($B132,'Conditions of people affected'!$C$6:$R$170,9,FALSE)</f>
        <v>3</v>
      </c>
      <c r="P132" s="240">
        <f>VLOOKUP($B132,'Conditions of people affected'!$C$6:$R$170,15,FALSE)</f>
        <v>3</v>
      </c>
      <c r="Q132" s="240">
        <f t="shared" si="19"/>
        <v>1.6</v>
      </c>
      <c r="R132" s="240">
        <f>VLOOKUP($B132,'Complexity of the crisis'!$C$6:$AN$170,22,FALSE)</f>
        <v>2.2000000000000002</v>
      </c>
      <c r="S132" s="240">
        <f>VLOOKUP($B132,'Complexity of the crisis'!$C$6:$AN$170,38,FALSE)</f>
        <v>1</v>
      </c>
      <c r="T132" s="133" t="str">
        <f>VLOOKUP(B132,Lists!$C$3:$E$163,3,FALSE)</f>
        <v>Africa</v>
      </c>
      <c r="U132" s="134">
        <f>VLOOKUP(B132,'INFORM Severity - hidden'!$C$5:$V$170,20,FALSE)</f>
        <v>44757</v>
      </c>
    </row>
    <row r="133" spans="1:21" x14ac:dyDescent="0.35">
      <c r="A133" s="130" t="str">
        <f t="array" ref="A133">IFERROR(INDEX(Lists!$B$2:$B$153,SMALL(IF(Lists!$I$2:$I$153="Individual",ROW(Lists!$B$2:$B$153)),ROW(129:129))-1,1),"")</f>
        <v>International Displacement in Uganda</v>
      </c>
      <c r="B133" s="131" t="str">
        <f>VLOOKUP(A133,Lists!$B$2:$G$153,2,FALSE)</f>
        <v>UGA005</v>
      </c>
      <c r="C133" s="131" t="str">
        <f>VLOOKUP(B133,'INFORM Severity - hidden'!$C$5:$D$160,2,FALSE)</f>
        <v>Uganda</v>
      </c>
      <c r="D133" s="131" t="str">
        <f>VLOOKUP(A133,Lists!$B$2:$G$153,3,FALSE)</f>
        <v>UGA</v>
      </c>
      <c r="E133" s="132" t="str">
        <f>VLOOKUP(A133,Lists!$B$2:$G$153,5,FALSE)</f>
        <v>International displacement</v>
      </c>
      <c r="F133" s="238">
        <f t="shared" ref="F133:F140" si="20">IF(OR(N133="x",K133="x"),"x",ROUND((5-GEOMEAN(((5-K133)/5*4+1),((5-N133)/5*4+1),((5-N133)/5*4+1)))/4*3.5+Q133*0.3,1))</f>
        <v>3.2</v>
      </c>
      <c r="G133" s="129">
        <f t="shared" ref="G133:G140" si="21">IF(F133="x","x",ROUNDUP(F133,0))</f>
        <v>4</v>
      </c>
      <c r="H133" s="129" t="str">
        <f t="shared" ref="H133:H140" si="22">IF(N133="x","x",IF(K133="x","x",(IF(G133=5,"Very High",IF(G133=4,"High",IF(G133=3,"Medium",IF(G133=2,"Low","Very Low")))))))</f>
        <v>High</v>
      </c>
      <c r="I133" s="239" t="str">
        <f>INDEX(Trends!$D$3:$D$404,MATCH(B133,Trends!$C$3:$C$404,0))</f>
        <v>Stable</v>
      </c>
      <c r="J133" s="129" t="str">
        <f>VLOOKUP($B133,Reliability!$A$3:$I$170,9,FALSE)</f>
        <v>Medium</v>
      </c>
      <c r="K133" s="240">
        <f t="shared" ref="K133:K140" si="23">IF(OR(M133="x",L133="x"),"x",ROUND((5-GEOMEAN(((5-L133)/5*4+1),((5-M133)/5*4+1),((5-M133)/5*4+1)))/4*5,1))</f>
        <v>3.2</v>
      </c>
      <c r="L133" s="240">
        <f>VLOOKUP($B133,'Impact of the crisis'!$C$6:$N$170,12,FALSE)</f>
        <v>1.7</v>
      </c>
      <c r="M133" s="240">
        <f>VLOOKUP($B133,'Impact of the crisis'!$C$6:$AB$170,26,FALSE)</f>
        <v>3.7</v>
      </c>
      <c r="N133" s="240">
        <f>VLOOKUP($B133,'Conditions of people affected'!$C$6:$R$170,16,FALSE)</f>
        <v>3.3</v>
      </c>
      <c r="O133" s="240">
        <f>VLOOKUP($B133,'Conditions of people affected'!$C$6:$R$170,9,FALSE)</f>
        <v>3.6</v>
      </c>
      <c r="P133" s="240">
        <f>VLOOKUP($B133,'Conditions of people affected'!$C$6:$R$170,15,FALSE)</f>
        <v>3</v>
      </c>
      <c r="Q133" s="240">
        <f t="shared" ref="Q133:Q140" si="24">IF(OR(S133="x",R133="x"),R133,ROUND((5-GEOMEAN(((5-R133)/5*4+1),((5-S133)/5*4+1)))/4*5,1))</f>
        <v>2.9</v>
      </c>
      <c r="R133" s="240">
        <f>VLOOKUP($B133,'Complexity of the crisis'!$C$6:$AN$170,22,FALSE)</f>
        <v>3.6</v>
      </c>
      <c r="S133" s="240">
        <f>VLOOKUP($B133,'Complexity of the crisis'!$C$6:$AN$170,38,FALSE)</f>
        <v>2</v>
      </c>
      <c r="T133" s="133" t="str">
        <f>VLOOKUP(B133,Lists!$C$3:$E$163,3,FALSE)</f>
        <v>Africa</v>
      </c>
      <c r="U133" s="134">
        <f>VLOOKUP(B133,'INFORM Severity - hidden'!$C$5:$V$170,20,FALSE)</f>
        <v>44769</v>
      </c>
    </row>
    <row r="134" spans="1:21" x14ac:dyDescent="0.35">
      <c r="A134" s="130" t="str">
        <f t="array" ref="A134">IFERROR(INDEX(Lists!$B$2:$B$153,SMALL(IF(Lists!$I$2:$I$153="Individual",ROW(Lists!$B$2:$B$153)),ROW(130:130))-1,1),"")</f>
        <v>Food Security Crisis in Karamoja Region</v>
      </c>
      <c r="B134" s="131" t="str">
        <f>VLOOKUP(A134,Lists!$B$2:$G$153,2,FALSE)</f>
        <v>UGA007</v>
      </c>
      <c r="C134" s="131" t="str">
        <f>VLOOKUP(B134,'INFORM Severity - hidden'!$C$5:$D$160,2,FALSE)</f>
        <v>Uganda</v>
      </c>
      <c r="D134" s="131" t="str">
        <f>VLOOKUP(A134,Lists!$B$2:$G$153,3,FALSE)</f>
        <v>UGA</v>
      </c>
      <c r="E134" s="132" t="str">
        <f>VLOOKUP(A134,Lists!$B$2:$G$153,5,FALSE)</f>
        <v>Food Security</v>
      </c>
      <c r="F134" s="238">
        <f t="shared" si="20"/>
        <v>3.3</v>
      </c>
      <c r="G134" s="129">
        <f t="shared" si="21"/>
        <v>4</v>
      </c>
      <c r="H134" s="129" t="str">
        <f t="shared" si="22"/>
        <v>High</v>
      </c>
      <c r="I134" s="239" t="str">
        <f>INDEX(Trends!$D$3:$D$404,MATCH(B134,Trends!$C$3:$C$404,0))</f>
        <v>-</v>
      </c>
      <c r="J134" s="129" t="str">
        <f>VLOOKUP($B134,Reliability!$A$3:$I$170,9,FALSE)</f>
        <v>High</v>
      </c>
      <c r="K134" s="240">
        <f t="shared" si="23"/>
        <v>3.7</v>
      </c>
      <c r="L134" s="240">
        <f>VLOOKUP($B134,'Impact of the crisis'!$C$6:$N$170,12,FALSE)</f>
        <v>0.9</v>
      </c>
      <c r="M134" s="240">
        <f>VLOOKUP($B134,'Impact of the crisis'!$C$6:$AB$170,26,FALSE)</f>
        <v>4.5</v>
      </c>
      <c r="N134" s="240">
        <f>VLOOKUP($B134,'Conditions of people affected'!$C$6:$R$170,16,FALSE)</f>
        <v>3.45</v>
      </c>
      <c r="O134" s="240">
        <f>VLOOKUP($B134,'Conditions of people affected'!$C$6:$R$170,9,FALSE)</f>
        <v>2.9</v>
      </c>
      <c r="P134" s="240">
        <f>VLOOKUP($B134,'Conditions of people affected'!$C$6:$R$170,15,FALSE)</f>
        <v>4</v>
      </c>
      <c r="Q134" s="240">
        <f t="shared" si="24"/>
        <v>2.7</v>
      </c>
      <c r="R134" s="240">
        <f>VLOOKUP($B134,'Complexity of the crisis'!$C$6:$AN$170,22,FALSE)</f>
        <v>3.6</v>
      </c>
      <c r="S134" s="240">
        <f>VLOOKUP($B134,'Complexity of the crisis'!$C$6:$AN$170,38,FALSE)</f>
        <v>1.5</v>
      </c>
      <c r="T134" s="133" t="str">
        <f>VLOOKUP(B134,Lists!$C$3:$E$163,3,FALSE)</f>
        <v>Africa</v>
      </c>
      <c r="U134" s="134">
        <f>VLOOKUP(B134,'INFORM Severity - hidden'!$C$5:$V$170,20,FALSE)</f>
        <v>44769</v>
      </c>
    </row>
    <row r="135" spans="1:21" x14ac:dyDescent="0.35">
      <c r="A135" s="130" t="str">
        <f t="array" ref="A135">IFERROR(INDEX(Lists!$B$2:$B$153,SMALL(IF(Lists!$I$2:$I$153="Individual",ROW(Lists!$B$2:$B$153)),ROW(131:131))-1,1),"")</f>
        <v>Conflict in Ukraine</v>
      </c>
      <c r="B135" s="131" t="str">
        <f>VLOOKUP(A135,Lists!$B$2:$G$153,2,FALSE)</f>
        <v>UKR002</v>
      </c>
      <c r="C135" s="131" t="str">
        <f>VLOOKUP(B135,'INFORM Severity - hidden'!$C$5:$D$160,2,FALSE)</f>
        <v>Ukraine</v>
      </c>
      <c r="D135" s="131" t="str">
        <f>VLOOKUP(A135,Lists!$B$2:$G$153,3,FALSE)</f>
        <v>UKR</v>
      </c>
      <c r="E135" s="132" t="str">
        <f>VLOOKUP(A135,Lists!$B$2:$G$153,5,FALSE)</f>
        <v>Conflict</v>
      </c>
      <c r="F135" s="238">
        <f t="shared" si="20"/>
        <v>4.2</v>
      </c>
      <c r="G135" s="129">
        <f t="shared" si="21"/>
        <v>5</v>
      </c>
      <c r="H135" s="129" t="str">
        <f t="shared" si="22"/>
        <v>Very High</v>
      </c>
      <c r="I135" s="239" t="str">
        <f>INDEX(Trends!$D$3:$D$404,MATCH(B135,Trends!$C$3:$C$404,0))</f>
        <v>Increasing</v>
      </c>
      <c r="J135" s="129" t="str">
        <f>VLOOKUP($B135,Reliability!$A$3:$I$170,9,FALSE)</f>
        <v>Very High</v>
      </c>
      <c r="K135" s="240">
        <f t="shared" si="23"/>
        <v>5</v>
      </c>
      <c r="L135" s="240">
        <f>VLOOKUP($B135,'Impact of the crisis'!$C$6:$N$170,12,FALSE)</f>
        <v>4.9000000000000004</v>
      </c>
      <c r="M135" s="240">
        <f>VLOOKUP($B135,'Impact of the crisis'!$C$6:$AB$170,26,FALSE)</f>
        <v>5</v>
      </c>
      <c r="N135" s="240">
        <f>VLOOKUP($B135,'Conditions of people affected'!$C$6:$R$170,16,FALSE)</f>
        <v>4.5</v>
      </c>
      <c r="O135" s="240">
        <f>VLOOKUP($B135,'Conditions of people affected'!$C$6:$R$170,9,FALSE)</f>
        <v>5</v>
      </c>
      <c r="P135" s="240">
        <f>VLOOKUP($B135,'Conditions of people affected'!$C$6:$R$170,15,FALSE)</f>
        <v>4</v>
      </c>
      <c r="Q135" s="240">
        <f t="shared" si="24"/>
        <v>3.1</v>
      </c>
      <c r="R135" s="240">
        <f>VLOOKUP($B135,'Complexity of the crisis'!$C$6:$AN$170,22,FALSE)</f>
        <v>2.6</v>
      </c>
      <c r="S135" s="240">
        <f>VLOOKUP($B135,'Complexity of the crisis'!$C$6:$AN$170,38,FALSE)</f>
        <v>3.5</v>
      </c>
      <c r="T135" s="133" t="str">
        <f>VLOOKUP(B135,Lists!$C$3:$E$163,3,FALSE)</f>
        <v>Europe</v>
      </c>
      <c r="U135" s="134">
        <f>VLOOKUP(B135,'INFORM Severity - hidden'!$C$5:$V$170,20,FALSE)</f>
        <v>44773</v>
      </c>
    </row>
    <row r="136" spans="1:21" x14ac:dyDescent="0.35">
      <c r="A136" s="130" t="str">
        <f t="array" ref="A136">IFERROR(INDEX(Lists!$B$2:$B$153,SMALL(IF(Lists!$I$2:$I$153="Individual",ROW(Lists!$B$2:$B$153)),ROW(132:132))-1,1),"")</f>
        <v/>
      </c>
      <c r="B136" s="131" t="e">
        <f>VLOOKUP(A136,Lists!$B$2:$G$153,2,FALSE)</f>
        <v>#N/A</v>
      </c>
      <c r="C136" s="131" t="e">
        <f>VLOOKUP(B136,'INFORM Severity - hidden'!$C$5:$D$160,2,FALSE)</f>
        <v>#N/A</v>
      </c>
      <c r="D136" s="131" t="e">
        <f>VLOOKUP(A136,Lists!$B$2:$G$153,3,FALSE)</f>
        <v>#N/A</v>
      </c>
      <c r="E136" s="132" t="e">
        <f>VLOOKUP(A136,Lists!$B$2:$G$153,5,FALSE)</f>
        <v>#N/A</v>
      </c>
      <c r="F136" s="238" t="e">
        <f t="shared" si="20"/>
        <v>#N/A</v>
      </c>
      <c r="G136" s="129" t="e">
        <f t="shared" si="21"/>
        <v>#N/A</v>
      </c>
      <c r="H136" s="129" t="e">
        <f t="shared" si="22"/>
        <v>#N/A</v>
      </c>
      <c r="I136" s="239" t="e">
        <f>INDEX(Trends!$D$3:$D$404,MATCH(B136,Trends!$C$3:$C$404,0))</f>
        <v>#N/A</v>
      </c>
      <c r="J136" s="129" t="e">
        <f>VLOOKUP($B136,Reliability!$A$3:$I$170,9,FALSE)</f>
        <v>#N/A</v>
      </c>
      <c r="K136" s="240" t="e">
        <f t="shared" si="23"/>
        <v>#N/A</v>
      </c>
      <c r="L136" s="240" t="e">
        <f>VLOOKUP($B136,'Impact of the crisis'!$C$6:$N$170,12,FALSE)</f>
        <v>#N/A</v>
      </c>
      <c r="M136" s="240" t="e">
        <f>VLOOKUP($B136,'Impact of the crisis'!$C$6:$AB$170,26,FALSE)</f>
        <v>#N/A</v>
      </c>
      <c r="N136" s="240" t="e">
        <f>VLOOKUP($B136,'Conditions of people affected'!$C$6:$R$170,16,FALSE)</f>
        <v>#N/A</v>
      </c>
      <c r="O136" s="240" t="e">
        <f>VLOOKUP($B136,'Conditions of people affected'!$C$6:$R$170,9,FALSE)</f>
        <v>#N/A</v>
      </c>
      <c r="P136" s="240" t="e">
        <f>VLOOKUP($B136,'Conditions of people affected'!$C$6:$R$170,15,FALSE)</f>
        <v>#N/A</v>
      </c>
      <c r="Q136" s="240" t="e">
        <f t="shared" si="24"/>
        <v>#N/A</v>
      </c>
      <c r="R136" s="240" t="e">
        <f>VLOOKUP($B136,'Complexity of the crisis'!$C$6:$AN$170,22,FALSE)</f>
        <v>#N/A</v>
      </c>
      <c r="S136" s="240" t="e">
        <f>VLOOKUP($B136,'Complexity of the crisis'!$C$6:$AN$170,38,FALSE)</f>
        <v>#N/A</v>
      </c>
      <c r="T136" s="133" t="e">
        <f>VLOOKUP(B136,Lists!$C$3:$E$163,3,FALSE)</f>
        <v>#N/A</v>
      </c>
      <c r="U136" s="134" t="e">
        <f>VLOOKUP(B136,'INFORM Severity - hidden'!$C$5:$V$170,20,FALSE)</f>
        <v>#N/A</v>
      </c>
    </row>
    <row r="137" spans="1:21" x14ac:dyDescent="0.35">
      <c r="A137" s="130" t="str">
        <f t="array" ref="A137">IFERROR(INDEX(Lists!$B$2:$B$153,SMALL(IF(Lists!$I$2:$I$153="Individual",ROW(Lists!$B$2:$B$153)),ROW(133:133))-1,1),"")</f>
        <v/>
      </c>
      <c r="B137" s="131" t="e">
        <f>VLOOKUP(A137,Lists!$B$2:$G$153,2,FALSE)</f>
        <v>#N/A</v>
      </c>
      <c r="C137" s="131" t="e">
        <f>VLOOKUP(B137,'INFORM Severity - hidden'!$C$5:$D$160,2,FALSE)</f>
        <v>#N/A</v>
      </c>
      <c r="D137" s="131" t="e">
        <f>VLOOKUP(A137,Lists!$B$2:$G$153,3,FALSE)</f>
        <v>#N/A</v>
      </c>
      <c r="E137" s="132" t="e">
        <f>VLOOKUP(A137,Lists!$B$2:$G$153,5,FALSE)</f>
        <v>#N/A</v>
      </c>
      <c r="F137" s="238" t="e">
        <f t="shared" si="20"/>
        <v>#N/A</v>
      </c>
      <c r="G137" s="129" t="e">
        <f t="shared" si="21"/>
        <v>#N/A</v>
      </c>
      <c r="H137" s="129" t="e">
        <f t="shared" si="22"/>
        <v>#N/A</v>
      </c>
      <c r="I137" s="239" t="e">
        <f>INDEX(Trends!$D$3:$D$404,MATCH(B137,Trends!$C$3:$C$404,0))</f>
        <v>#N/A</v>
      </c>
      <c r="J137" s="129" t="e">
        <f>VLOOKUP($B137,Reliability!$A$3:$I$170,9,FALSE)</f>
        <v>#N/A</v>
      </c>
      <c r="K137" s="240" t="e">
        <f t="shared" si="23"/>
        <v>#N/A</v>
      </c>
      <c r="L137" s="240" t="e">
        <f>VLOOKUP($B137,'Impact of the crisis'!$C$6:$N$170,12,FALSE)</f>
        <v>#N/A</v>
      </c>
      <c r="M137" s="240" t="e">
        <f>VLOOKUP($B137,'Impact of the crisis'!$C$6:$AB$170,26,FALSE)</f>
        <v>#N/A</v>
      </c>
      <c r="N137" s="240" t="e">
        <f>VLOOKUP($B137,'Conditions of people affected'!$C$6:$R$170,16,FALSE)</f>
        <v>#N/A</v>
      </c>
      <c r="O137" s="240" t="e">
        <f>VLOOKUP($B137,'Conditions of people affected'!$C$6:$R$170,9,FALSE)</f>
        <v>#N/A</v>
      </c>
      <c r="P137" s="240" t="e">
        <f>VLOOKUP($B137,'Conditions of people affected'!$C$6:$R$170,15,FALSE)</f>
        <v>#N/A</v>
      </c>
      <c r="Q137" s="240" t="e">
        <f t="shared" si="24"/>
        <v>#N/A</v>
      </c>
      <c r="R137" s="240" t="e">
        <f>VLOOKUP($B137,'Complexity of the crisis'!$C$6:$AN$170,22,FALSE)</f>
        <v>#N/A</v>
      </c>
      <c r="S137" s="240" t="e">
        <f>VLOOKUP($B137,'Complexity of the crisis'!$C$6:$AN$170,38,FALSE)</f>
        <v>#N/A</v>
      </c>
      <c r="T137" s="133" t="e">
        <f>VLOOKUP(B137,Lists!$C$3:$E$163,3,FALSE)</f>
        <v>#N/A</v>
      </c>
      <c r="U137" s="134" t="e">
        <f>VLOOKUP(B137,'INFORM Severity - hidden'!$C$5:$V$170,20,FALSE)</f>
        <v>#N/A</v>
      </c>
    </row>
    <row r="138" spans="1:21" x14ac:dyDescent="0.35">
      <c r="A138" s="130" t="str">
        <f t="array" ref="A138">IFERROR(INDEX(Lists!$B$2:$B$153,SMALL(IF(Lists!$I$2:$I$153="Individual",ROW(Lists!$B$2:$B$153)),ROW(134:134))-1,1),"")</f>
        <v/>
      </c>
      <c r="B138" s="131" t="e">
        <f>VLOOKUP(A138,Lists!$B$2:$G$153,2,FALSE)</f>
        <v>#N/A</v>
      </c>
      <c r="C138" s="131" t="e">
        <f>VLOOKUP(B138,'INFORM Severity - hidden'!$C$5:$D$160,2,FALSE)</f>
        <v>#N/A</v>
      </c>
      <c r="D138" s="131" t="e">
        <f>VLOOKUP(A138,Lists!$B$2:$G$153,3,FALSE)</f>
        <v>#N/A</v>
      </c>
      <c r="E138" s="132" t="e">
        <f>VLOOKUP(A138,Lists!$B$2:$G$153,5,FALSE)</f>
        <v>#N/A</v>
      </c>
      <c r="F138" s="238" t="e">
        <f t="shared" si="20"/>
        <v>#N/A</v>
      </c>
      <c r="G138" s="129" t="e">
        <f t="shared" si="21"/>
        <v>#N/A</v>
      </c>
      <c r="H138" s="129" t="e">
        <f t="shared" si="22"/>
        <v>#N/A</v>
      </c>
      <c r="I138" s="239" t="e">
        <f>INDEX(Trends!$D$3:$D$404,MATCH(B138,Trends!$C$3:$C$404,0))</f>
        <v>#N/A</v>
      </c>
      <c r="J138" s="129" t="e">
        <f>VLOOKUP($B138,Reliability!$A$3:$I$170,9,FALSE)</f>
        <v>#N/A</v>
      </c>
      <c r="K138" s="240" t="e">
        <f t="shared" si="23"/>
        <v>#N/A</v>
      </c>
      <c r="L138" s="240" t="e">
        <f>VLOOKUP($B138,'Impact of the crisis'!$C$6:$N$170,12,FALSE)</f>
        <v>#N/A</v>
      </c>
      <c r="M138" s="240" t="e">
        <f>VLOOKUP($B138,'Impact of the crisis'!$C$6:$AB$170,26,FALSE)</f>
        <v>#N/A</v>
      </c>
      <c r="N138" s="240" t="e">
        <f>VLOOKUP($B138,'Conditions of people affected'!$C$6:$R$170,16,FALSE)</f>
        <v>#N/A</v>
      </c>
      <c r="O138" s="240" t="e">
        <f>VLOOKUP($B138,'Conditions of people affected'!$C$6:$R$170,9,FALSE)</f>
        <v>#N/A</v>
      </c>
      <c r="P138" s="240" t="e">
        <f>VLOOKUP($B138,'Conditions of people affected'!$C$6:$R$170,15,FALSE)</f>
        <v>#N/A</v>
      </c>
      <c r="Q138" s="240" t="e">
        <f t="shared" si="24"/>
        <v>#N/A</v>
      </c>
      <c r="R138" s="240" t="e">
        <f>VLOOKUP($B138,'Complexity of the crisis'!$C$6:$AN$170,22,FALSE)</f>
        <v>#N/A</v>
      </c>
      <c r="S138" s="240" t="e">
        <f>VLOOKUP($B138,'Complexity of the crisis'!$C$6:$AN$170,38,FALSE)</f>
        <v>#N/A</v>
      </c>
      <c r="T138" s="133" t="e">
        <f>VLOOKUP(B138,Lists!$C$3:$E$163,3,FALSE)</f>
        <v>#N/A</v>
      </c>
      <c r="U138" s="134" t="e">
        <f>VLOOKUP(B138,'INFORM Severity - hidden'!$C$5:$V$170,20,FALSE)</f>
        <v>#N/A</v>
      </c>
    </row>
    <row r="139" spans="1:21" x14ac:dyDescent="0.35">
      <c r="A139" s="130" t="str">
        <f t="array" ref="A139">IFERROR(INDEX(Lists!$B$2:$B$153,SMALL(IF(Lists!$I$2:$I$153="Individual",ROW(Lists!$B$2:$B$153)),ROW(135:135))-1,1),"")</f>
        <v/>
      </c>
      <c r="B139" s="131" t="e">
        <f>VLOOKUP(A139,Lists!$B$2:$G$153,2,FALSE)</f>
        <v>#N/A</v>
      </c>
      <c r="C139" s="131" t="e">
        <f>VLOOKUP(B139,'INFORM Severity - hidden'!$C$5:$D$160,2,FALSE)</f>
        <v>#N/A</v>
      </c>
      <c r="D139" s="131" t="e">
        <f>VLOOKUP(A139,Lists!$B$2:$G$153,3,FALSE)</f>
        <v>#N/A</v>
      </c>
      <c r="E139" s="132" t="e">
        <f>VLOOKUP(A139,Lists!$B$2:$G$153,5,FALSE)</f>
        <v>#N/A</v>
      </c>
      <c r="F139" s="238" t="e">
        <f t="shared" si="20"/>
        <v>#N/A</v>
      </c>
      <c r="G139" s="129" t="e">
        <f t="shared" si="21"/>
        <v>#N/A</v>
      </c>
      <c r="H139" s="129" t="e">
        <f t="shared" si="22"/>
        <v>#N/A</v>
      </c>
      <c r="I139" s="239" t="e">
        <f>INDEX(Trends!$D$3:$D$404,MATCH(B139,Trends!$C$3:$C$404,0))</f>
        <v>#N/A</v>
      </c>
      <c r="J139" s="129" t="e">
        <f>VLOOKUP($B139,Reliability!$A$3:$I$170,9,FALSE)</f>
        <v>#N/A</v>
      </c>
      <c r="K139" s="240" t="e">
        <f t="shared" si="23"/>
        <v>#N/A</v>
      </c>
      <c r="L139" s="240" t="e">
        <f>VLOOKUP($B139,'Impact of the crisis'!$C$6:$N$170,12,FALSE)</f>
        <v>#N/A</v>
      </c>
      <c r="M139" s="240" t="e">
        <f>VLOOKUP($B139,'Impact of the crisis'!$C$6:$AB$170,26,FALSE)</f>
        <v>#N/A</v>
      </c>
      <c r="N139" s="240" t="e">
        <f>VLOOKUP($B139,'Conditions of people affected'!$C$6:$R$170,16,FALSE)</f>
        <v>#N/A</v>
      </c>
      <c r="O139" s="240" t="e">
        <f>VLOOKUP($B139,'Conditions of people affected'!$C$6:$R$170,9,FALSE)</f>
        <v>#N/A</v>
      </c>
      <c r="P139" s="240" t="e">
        <f>VLOOKUP($B139,'Conditions of people affected'!$C$6:$R$170,15,FALSE)</f>
        <v>#N/A</v>
      </c>
      <c r="Q139" s="240" t="e">
        <f t="shared" si="24"/>
        <v>#N/A</v>
      </c>
      <c r="R139" s="240" t="e">
        <f>VLOOKUP($B139,'Complexity of the crisis'!$C$6:$AN$170,22,FALSE)</f>
        <v>#N/A</v>
      </c>
      <c r="S139" s="240" t="e">
        <f>VLOOKUP($B139,'Complexity of the crisis'!$C$6:$AN$170,38,FALSE)</f>
        <v>#N/A</v>
      </c>
      <c r="T139" s="133" t="e">
        <f>VLOOKUP(B139,Lists!$C$3:$E$163,3,FALSE)</f>
        <v>#N/A</v>
      </c>
      <c r="U139" s="134" t="e">
        <f>VLOOKUP(B139,'INFORM Severity - hidden'!$C$5:$V$170,20,FALSE)</f>
        <v>#N/A</v>
      </c>
    </row>
    <row r="140" spans="1:21" x14ac:dyDescent="0.35">
      <c r="A140" s="130" t="str">
        <f t="array" ref="A140">IFERROR(INDEX(Lists!$B$2:$B$153,SMALL(IF(Lists!$I$2:$I$153="Individual",ROW(Lists!$B$2:$B$153)),ROW(136:136))-1,1),"")</f>
        <v/>
      </c>
      <c r="B140" s="131" t="e">
        <f>VLOOKUP(A140,Lists!$B$2:$G$153,2,FALSE)</f>
        <v>#N/A</v>
      </c>
      <c r="C140" s="131" t="e">
        <f>VLOOKUP(B140,'INFORM Severity - hidden'!$C$5:$D$160,2,FALSE)</f>
        <v>#N/A</v>
      </c>
      <c r="D140" s="131" t="e">
        <f>VLOOKUP(A140,Lists!$B$2:$G$153,3,FALSE)</f>
        <v>#N/A</v>
      </c>
      <c r="E140" s="132" t="e">
        <f>VLOOKUP(A140,Lists!$B$2:$G$153,5,FALSE)</f>
        <v>#N/A</v>
      </c>
      <c r="F140" s="238" t="e">
        <f t="shared" si="20"/>
        <v>#N/A</v>
      </c>
      <c r="G140" s="129" t="e">
        <f t="shared" si="21"/>
        <v>#N/A</v>
      </c>
      <c r="H140" s="129" t="e">
        <f t="shared" si="22"/>
        <v>#N/A</v>
      </c>
      <c r="I140" s="239" t="e">
        <f>INDEX(Trends!$D$3:$D$404,MATCH(B140,Trends!$C$3:$C$404,0))</f>
        <v>#N/A</v>
      </c>
      <c r="J140" s="129" t="e">
        <f>VLOOKUP($B140,Reliability!$A$3:$I$170,9,FALSE)</f>
        <v>#N/A</v>
      </c>
      <c r="K140" s="240" t="e">
        <f t="shared" si="23"/>
        <v>#N/A</v>
      </c>
      <c r="L140" s="240" t="e">
        <f>VLOOKUP($B140,'Impact of the crisis'!$C$6:$N$170,12,FALSE)</f>
        <v>#N/A</v>
      </c>
      <c r="M140" s="240" t="e">
        <f>VLOOKUP($B140,'Impact of the crisis'!$C$6:$AB$170,26,FALSE)</f>
        <v>#N/A</v>
      </c>
      <c r="N140" s="240" t="e">
        <f>VLOOKUP($B140,'Conditions of people affected'!$C$6:$R$170,16,FALSE)</f>
        <v>#N/A</v>
      </c>
      <c r="O140" s="240" t="e">
        <f>VLOOKUP($B140,'Conditions of people affected'!$C$6:$R$170,9,FALSE)</f>
        <v>#N/A</v>
      </c>
      <c r="P140" s="240" t="e">
        <f>VLOOKUP($B140,'Conditions of people affected'!$C$6:$R$170,15,FALSE)</f>
        <v>#N/A</v>
      </c>
      <c r="Q140" s="240" t="e">
        <f t="shared" si="24"/>
        <v>#N/A</v>
      </c>
      <c r="R140" s="240" t="e">
        <f>VLOOKUP($B140,'Complexity of the crisis'!$C$6:$AN$170,22,FALSE)</f>
        <v>#N/A</v>
      </c>
      <c r="S140" s="240" t="e">
        <f>VLOOKUP($B140,'Complexity of the crisis'!$C$6:$AN$170,38,FALSE)</f>
        <v>#N/A</v>
      </c>
      <c r="T140" s="133" t="e">
        <f>VLOOKUP(B140,Lists!$C$3:$E$163,3,FALSE)</f>
        <v>#N/A</v>
      </c>
      <c r="U140" s="134" t="e">
        <f>VLOOKUP(B140,'INFORM Severity - hidden'!$C$5:$V$170,20,FALSE)</f>
        <v>#N/A</v>
      </c>
    </row>
  </sheetData>
  <autoFilter ref="A4:T143" xr:uid="{00000000-0009-0000-0000-000003000000}">
    <sortState xmlns:xlrd2="http://schemas.microsoft.com/office/spreadsheetml/2017/richdata2" ref="A5:T143">
      <sortCondition ref="G4:G143"/>
    </sortState>
  </autoFilter>
  <conditionalFormatting sqref="K5:K250">
    <cfRule type="cellIs" dxfId="583" priority="65" stopIfTrue="1" operator="between">
      <formula>4</formula>
      <formula>5</formula>
    </cfRule>
    <cfRule type="cellIs" dxfId="582" priority="71" stopIfTrue="1" operator="between">
      <formula>3</formula>
      <formula>4</formula>
    </cfRule>
    <cfRule type="cellIs" dxfId="581" priority="72" stopIfTrue="1" operator="between">
      <formula>2</formula>
      <formula>3</formula>
    </cfRule>
    <cfRule type="cellIs" dxfId="580" priority="73" stopIfTrue="1" operator="between">
      <formula>1</formula>
      <formula>2</formula>
    </cfRule>
    <cfRule type="cellIs" dxfId="579" priority="74" stopIfTrue="1" operator="between">
      <formula>0</formula>
      <formula>1</formula>
    </cfRule>
  </conditionalFormatting>
  <conditionalFormatting sqref="L5:M250">
    <cfRule type="cellIs" dxfId="578" priority="66" stopIfTrue="1" operator="between">
      <formula>4</formula>
      <formula>5</formula>
    </cfRule>
    <cfRule type="cellIs" dxfId="577" priority="67" stopIfTrue="1" operator="between">
      <formula>3</formula>
      <formula>4</formula>
    </cfRule>
    <cfRule type="cellIs" dxfId="576" priority="68" stopIfTrue="1" operator="between">
      <formula>2</formula>
      <formula>3</formula>
    </cfRule>
    <cfRule type="cellIs" dxfId="575" priority="69" stopIfTrue="1" operator="between">
      <formula>1</formula>
      <formula>2</formula>
    </cfRule>
    <cfRule type="cellIs" dxfId="574" priority="70" stopIfTrue="1" operator="between">
      <formula>0</formula>
      <formula>1</formula>
    </cfRule>
  </conditionalFormatting>
  <conditionalFormatting sqref="S5:S250">
    <cfRule type="cellIs" dxfId="573" priority="50" stopIfTrue="1" operator="between">
      <formula>4</formula>
      <formula>5</formula>
    </cfRule>
    <cfRule type="cellIs" dxfId="572" priority="51" stopIfTrue="1" operator="between">
      <formula>3</formula>
      <formula>4</formula>
    </cfRule>
    <cfRule type="cellIs" dxfId="571" priority="52" stopIfTrue="1" operator="between">
      <formula>2</formula>
      <formula>3</formula>
    </cfRule>
    <cfRule type="cellIs" dxfId="570" priority="53" stopIfTrue="1" operator="between">
      <formula>1</formula>
      <formula>2</formula>
    </cfRule>
    <cfRule type="cellIs" dxfId="569" priority="54" stopIfTrue="1" operator="between">
      <formula>0</formula>
      <formula>1</formula>
    </cfRule>
  </conditionalFormatting>
  <conditionalFormatting sqref="Q5:Q250">
    <cfRule type="cellIs" dxfId="568" priority="35" stopIfTrue="1" operator="between">
      <formula>4</formula>
      <formula>5</formula>
    </cfRule>
    <cfRule type="cellIs" dxfId="567" priority="36" stopIfTrue="1" operator="between">
      <formula>3</formula>
      <formula>4</formula>
    </cfRule>
    <cfRule type="cellIs" dxfId="566" priority="37" stopIfTrue="1" operator="between">
      <formula>2</formula>
      <formula>3</formula>
    </cfRule>
    <cfRule type="cellIs" dxfId="565" priority="38" stopIfTrue="1" operator="between">
      <formula>1</formula>
      <formula>2</formula>
    </cfRule>
    <cfRule type="cellIs" dxfId="564" priority="39" stopIfTrue="1" operator="between">
      <formula>0</formula>
      <formula>1</formula>
    </cfRule>
  </conditionalFormatting>
  <conditionalFormatting sqref="I5:I250">
    <cfRule type="cellIs" dxfId="563" priority="27" operator="equal">
      <formula>"Increasing"</formula>
    </cfRule>
    <cfRule type="cellIs" dxfId="562" priority="28" operator="equal">
      <formula>"Stable"</formula>
    </cfRule>
    <cfRule type="cellIs" dxfId="561" priority="29" operator="equal">
      <formula>"Decreasing"</formula>
    </cfRule>
  </conditionalFormatting>
  <conditionalFormatting sqref="R5:S250">
    <cfRule type="cellIs" dxfId="560" priority="45" stopIfTrue="1" operator="between">
      <formula>4</formula>
      <formula>5</formula>
    </cfRule>
    <cfRule type="cellIs" dxfId="559" priority="46" stopIfTrue="1" operator="between">
      <formula>3</formula>
      <formula>4</formula>
    </cfRule>
    <cfRule type="cellIs" dxfId="558" priority="47" stopIfTrue="1" operator="between">
      <formula>2</formula>
      <formula>3</formula>
    </cfRule>
    <cfRule type="cellIs" dxfId="557" priority="48" stopIfTrue="1" operator="between">
      <formula>1</formula>
      <formula>2</formula>
    </cfRule>
    <cfRule type="cellIs" dxfId="556" priority="49" stopIfTrue="1" operator="between">
      <formula>0</formula>
      <formula>1</formula>
    </cfRule>
  </conditionalFormatting>
  <conditionalFormatting sqref="G5:G250">
    <cfRule type="cellIs" dxfId="555" priority="17" stopIfTrue="1" operator="equal">
      <formula>5</formula>
    </cfRule>
    <cfRule type="cellIs" dxfId="554" priority="18" stopIfTrue="1" operator="equal">
      <formula>4</formula>
    </cfRule>
    <cfRule type="cellIs" dxfId="553" priority="19" stopIfTrue="1" operator="equal">
      <formula>3</formula>
    </cfRule>
    <cfRule type="cellIs" dxfId="552" priority="20" stopIfTrue="1" operator="equal">
      <formula>2</formula>
    </cfRule>
    <cfRule type="cellIs" dxfId="551" priority="21" stopIfTrue="1" operator="equal">
      <formula>1</formula>
    </cfRule>
  </conditionalFormatting>
  <conditionalFormatting sqref="H5:H250">
    <cfRule type="cellIs" dxfId="550" priority="12" stopIfTrue="1" operator="equal">
      <formula>"Very High"</formula>
    </cfRule>
    <cfRule type="cellIs" dxfId="549" priority="13" stopIfTrue="1" operator="equal">
      <formula>"High"</formula>
    </cfRule>
    <cfRule type="cellIs" dxfId="548" priority="14" stopIfTrue="1" operator="equal">
      <formula>"Medium"</formula>
    </cfRule>
    <cfRule type="cellIs" dxfId="547" priority="15" stopIfTrue="1" operator="equal">
      <formula>"Low"</formula>
    </cfRule>
    <cfRule type="cellIs" dxfId="546" priority="16" stopIfTrue="1" operator="equal">
      <formula>"Very Low"</formula>
    </cfRule>
  </conditionalFormatting>
  <conditionalFormatting sqref="N5:P250">
    <cfRule type="cellIs" dxfId="545" priority="7" stopIfTrue="1" operator="between">
      <formula>5</formula>
      <formula>5.9</formula>
    </cfRule>
    <cfRule type="cellIs" dxfId="544" priority="8" stopIfTrue="1" operator="between">
      <formula>4</formula>
      <formula>4.9</formula>
    </cfRule>
    <cfRule type="cellIs" dxfId="543" priority="9" stopIfTrue="1" operator="between">
      <formula>3</formula>
      <formula>3.9</formula>
    </cfRule>
    <cfRule type="cellIs" dxfId="542" priority="10" stopIfTrue="1" operator="between">
      <formula>2</formula>
      <formula>2.9</formula>
    </cfRule>
    <cfRule type="cellIs" dxfId="541" priority="11" stopIfTrue="1" operator="between">
      <formula>0</formula>
      <formula>1.9</formula>
    </cfRule>
  </conditionalFormatting>
  <conditionalFormatting sqref="J5:J250">
    <cfRule type="cellIs" dxfId="540" priority="2" stopIfTrue="1" operator="equal">
      <formula>"Very Low"</formula>
    </cfRule>
    <cfRule type="cellIs" dxfId="539" priority="3" stopIfTrue="1" operator="equal">
      <formula>"Low"</formula>
    </cfRule>
    <cfRule type="cellIs" dxfId="538" priority="4" stopIfTrue="1" operator="equal">
      <formula>"Medium"</formula>
    </cfRule>
    <cfRule type="cellIs" dxfId="537" priority="5" stopIfTrue="1" operator="equal">
      <formula>"High"</formula>
    </cfRule>
    <cfRule type="cellIs" dxfId="536" priority="6" stopIfTrue="1" operator="equal">
      <formula>"Very High"</formula>
    </cfRule>
  </conditionalFormatting>
  <conditionalFormatting sqref="A1:U25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7"/>
  <sheetViews>
    <sheetView zoomScale="80" zoomScaleNormal="80" workbookViewId="0">
      <selection activeCell="A2" sqref="A2"/>
    </sheetView>
  </sheetViews>
  <sheetFormatPr defaultColWidth="8.54296875" defaultRowHeight="14.5" x14ac:dyDescent="0.35"/>
  <cols>
    <col min="1" max="1" width="43.54296875" style="216" bestFit="1" customWidth="1"/>
    <col min="2" max="2" width="9.453125" style="216" customWidth="1"/>
    <col min="3" max="3" width="17.54296875" style="216" customWidth="1"/>
    <col min="4" max="4" width="9.453125" style="216" customWidth="1"/>
    <col min="5" max="5" width="27.453125" style="216" bestFit="1" customWidth="1"/>
    <col min="6" max="7" width="9.453125" style="216" customWidth="1"/>
    <col min="8" max="8" width="9.54296875" style="216" customWidth="1"/>
    <col min="9" max="9" width="13.54296875" style="216" customWidth="1"/>
    <col min="10" max="10" width="9.54296875" style="216" customWidth="1"/>
    <col min="11" max="20" width="9.453125" style="216" customWidth="1"/>
    <col min="21" max="21" width="11.453125" style="216" bestFit="1" customWidth="1"/>
    <col min="22" max="22" width="8.54296875" style="216" customWidth="1"/>
    <col min="23" max="16384" width="8.54296875" style="216"/>
  </cols>
  <sheetData>
    <row r="1" spans="1:21" ht="23.15" customHeight="1" x14ac:dyDescent="0.5">
      <c r="A1" s="127" t="str">
        <f>"INFORM Severity Index - all countries. Release: "&amp;About!$A$5&amp;""</f>
        <v>INFORM Severity Index - all countries. Release: July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8053</v>
      </c>
      <c r="B2" s="11" t="s">
        <v>8055</v>
      </c>
      <c r="C2" s="11" t="s">
        <v>8056</v>
      </c>
      <c r="D2" s="5" t="s">
        <v>8057</v>
      </c>
      <c r="E2" s="11" t="s">
        <v>8058</v>
      </c>
      <c r="F2" s="71" t="s">
        <v>8059</v>
      </c>
      <c r="G2" s="72" t="s">
        <v>8060</v>
      </c>
      <c r="H2" s="71" t="s">
        <v>8060</v>
      </c>
      <c r="I2" s="73" t="s">
        <v>8061</v>
      </c>
      <c r="J2" s="73" t="s">
        <v>5</v>
      </c>
      <c r="K2" s="75" t="s">
        <v>8062</v>
      </c>
      <c r="L2" s="74" t="s">
        <v>8077</v>
      </c>
      <c r="M2" s="74" t="s">
        <v>8078</v>
      </c>
      <c r="N2" s="49" t="s">
        <v>8065</v>
      </c>
      <c r="O2" s="76" t="s">
        <v>6456</v>
      </c>
      <c r="P2" s="76" t="s">
        <v>8066</v>
      </c>
      <c r="Q2" s="77" t="s">
        <v>8067</v>
      </c>
      <c r="R2" s="78" t="s">
        <v>8068</v>
      </c>
      <c r="S2" s="78" t="s">
        <v>8069</v>
      </c>
      <c r="T2" s="52" t="s">
        <v>8070</v>
      </c>
      <c r="U2" s="126" t="s">
        <v>8071</v>
      </c>
    </row>
    <row r="3" spans="1:21" ht="18" hidden="1" customHeight="1" thickTop="1" x14ac:dyDescent="0.4">
      <c r="A3" s="46" t="s">
        <v>8072</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8073</v>
      </c>
      <c r="B4" s="12"/>
      <c r="C4" s="12"/>
      <c r="D4" s="6" t="s">
        <v>8073</v>
      </c>
      <c r="E4" s="12"/>
      <c r="F4" s="34" t="s">
        <v>8074</v>
      </c>
      <c r="G4" s="34" t="s">
        <v>8074</v>
      </c>
      <c r="H4" s="34" t="s">
        <v>8075</v>
      </c>
      <c r="I4" s="34" t="s">
        <v>8076</v>
      </c>
      <c r="J4" s="34" t="s">
        <v>8075</v>
      </c>
      <c r="K4" s="34" t="s">
        <v>8074</v>
      </c>
      <c r="L4" s="34" t="s">
        <v>8074</v>
      </c>
      <c r="M4" s="34" t="s">
        <v>8074</v>
      </c>
      <c r="N4" s="34" t="s">
        <v>8074</v>
      </c>
      <c r="O4" s="34" t="s">
        <v>8074</v>
      </c>
      <c r="P4" s="34" t="s">
        <v>8074</v>
      </c>
      <c r="Q4" s="34" t="s">
        <v>8074</v>
      </c>
      <c r="R4" s="34" t="s">
        <v>8074</v>
      </c>
      <c r="S4" s="34" t="s">
        <v>8074</v>
      </c>
      <c r="T4" s="1"/>
      <c r="U4" s="110"/>
    </row>
    <row r="5" spans="1:21" x14ac:dyDescent="0.35">
      <c r="A5" s="135" t="str">
        <f t="array" ref="A5">IFERROR(INDEX(Lists!$B$2:$B$153,SMALL(IF(Lists!$H$2:$H$153="Yes",ROW(Lists!$B$2:$B$153)),ROW(1:1))-1,1),"")</f>
        <v>Complex crisis in Afghanistan</v>
      </c>
      <c r="B5" s="136" t="str">
        <f>VLOOKUP(A5,Lists!$B$2:$G$153,2,FALSE)</f>
        <v>AFG001</v>
      </c>
      <c r="C5" s="136" t="str">
        <f>VLOOKUP(B5,'INFORM Severity - hidden'!$C$5:$D$160,2,FALSE)</f>
        <v>Afghanistan</v>
      </c>
      <c r="D5" s="136" t="str">
        <f>VLOOKUP(A5,Lists!$B$2:$G$153,3,FALSE)</f>
        <v>AFG</v>
      </c>
      <c r="E5" s="136" t="str">
        <f>VLOOKUP(A5,Lists!$B$2:$G$153,5,FALSE)</f>
        <v>Complex crisis</v>
      </c>
      <c r="F5" s="241">
        <f t="shared" ref="F5:F36" si="0">IF(OR(N5="x",K5="x"),"x",ROUND((5-GEOMEAN(((5-K5)/5*4+1),((5-N5)/5*4+1),((5-N5)/5*4+1)))/4*3.5+Q5*0.3,1))</f>
        <v>4.5</v>
      </c>
      <c r="G5" s="142">
        <f t="shared" ref="G5:G36" si="1">IF(F5="x","x",ROUNDUP(F5,0))</f>
        <v>5</v>
      </c>
      <c r="H5" s="142" t="str">
        <f t="shared" ref="H5:H36" si="2">IF(N5="x","x",IF(K5="x","x",(IF(G5=5,"Very High",IF(G5=4,"High",IF(G5=3,"Medium",IF(G5=2,"Low","Very Low")))))))</f>
        <v>Very High</v>
      </c>
      <c r="I5" s="242" t="str">
        <f>INDEX(Trends!$D$3:$D$404,MATCH(B5,Trends!$C$3:$C$404,0))</f>
        <v>Decreasing</v>
      </c>
      <c r="J5" s="142" t="str">
        <f>VLOOKUP($B5,Reliability!$A$3:$I$170,9,FALSE)</f>
        <v>High</v>
      </c>
      <c r="K5" s="243">
        <f t="shared" ref="K5:K36" si="3">IF(OR(M5="x",L5="x"),"x",ROUND((5-GEOMEAN(((5-L5)/5*4+1),((5-M5)/5*4+1),((5-M5)/5*4+1)))/4*5,1))</f>
        <v>4.5999999999999996</v>
      </c>
      <c r="L5" s="243">
        <f>VLOOKUP($B5,'Impact of the crisis'!$C$6:$N$170,12,FALSE)</f>
        <v>4.9000000000000004</v>
      </c>
      <c r="M5" s="243">
        <f>VLOOKUP($B5,'Impact of the crisis'!$C$6:$AB$170,26,FALSE)</f>
        <v>4.5</v>
      </c>
      <c r="N5" s="243">
        <f>VLOOKUP($B5,'Conditions of people affected'!$C$6:$R$170,16,FALSE)</f>
        <v>4.5</v>
      </c>
      <c r="O5" s="243">
        <f>VLOOKUP($B5,'Conditions of people affected'!$C$6:$R$170,9,FALSE)</f>
        <v>5</v>
      </c>
      <c r="P5" s="243">
        <f>VLOOKUP($B5,'Conditions of people affected'!$C$6:$R$170,15,FALSE)</f>
        <v>4</v>
      </c>
      <c r="Q5" s="243">
        <f t="shared" ref="Q5:Q36" si="4">IF(OR(S5="x",R5="x"),R5,ROUND((5-GEOMEAN(((5-R5)/5*4+1),((5-S5)/5*4+1)))/4*5,1))</f>
        <v>4.3</v>
      </c>
      <c r="R5" s="243">
        <f>VLOOKUP($B5,'Complexity of the crisis'!$C$6:$AN$170,22,FALSE)</f>
        <v>4</v>
      </c>
      <c r="S5" s="244">
        <f>VLOOKUP($B5,'Complexity of the crisis'!$C$6:$AN$170,38,FALSE)</f>
        <v>4.5</v>
      </c>
      <c r="T5" s="141" t="str">
        <f>VLOOKUP(B5,Lists!$C$3:$E$163,3,FALSE)</f>
        <v>Asia</v>
      </c>
      <c r="U5" s="155">
        <f>VLOOKUP(B5,'INFORM Severity - hidden'!$C$5:$V$170,20,FALSE)</f>
        <v>44756</v>
      </c>
    </row>
    <row r="6" spans="1:21" x14ac:dyDescent="0.35">
      <c r="A6" s="137" t="str">
        <f t="array" ref="A6">IFERROR(INDEX(Lists!$B$2:$B$153,SMALL(IF(Lists!$H$2:$H$153="Yes",ROW(Lists!$B$2:$B$153)),ROW(2:2))-1,1),"")</f>
        <v>Drought in South-West Angola</v>
      </c>
      <c r="B6" s="138" t="str">
        <f>VLOOKUP(A6,Lists!$B$2:$G$153,2,FALSE)</f>
        <v>AGO002</v>
      </c>
      <c r="C6" s="138" t="str">
        <f>VLOOKUP(B6,'INFORM Severity - hidden'!$C$5:$D$160,2,FALSE)</f>
        <v>Angola</v>
      </c>
      <c r="D6" s="138" t="str">
        <f>VLOOKUP(A6,Lists!$B$2:$G$153,3,FALSE)</f>
        <v>AGO</v>
      </c>
      <c r="E6" s="138" t="str">
        <f>VLOOKUP(A6,Lists!$B$2:$G$153,5,FALSE)</f>
        <v>Food Security</v>
      </c>
      <c r="F6" s="241">
        <f t="shared" si="0"/>
        <v>3.2</v>
      </c>
      <c r="G6" s="142">
        <f t="shared" si="1"/>
        <v>4</v>
      </c>
      <c r="H6" s="142" t="str">
        <f t="shared" si="2"/>
        <v>High</v>
      </c>
      <c r="I6" s="242" t="str">
        <f>INDEX(Trends!$D$3:$D$404,MATCH(B6,Trends!$C$3:$C$404,0))</f>
        <v>Increasing</v>
      </c>
      <c r="J6" s="142" t="str">
        <f>VLOOKUP($B6,Reliability!$A$3:$I$170,9,FALSE)</f>
        <v>Very High</v>
      </c>
      <c r="K6" s="243">
        <f t="shared" si="3"/>
        <v>3</v>
      </c>
      <c r="L6" s="243">
        <f>VLOOKUP($B6,'Impact of the crisis'!$C$6:$N$170,12,FALSE)</f>
        <v>3.7</v>
      </c>
      <c r="M6" s="243">
        <f>VLOOKUP($B6,'Impact of the crisis'!$C$6:$AB$170,26,FALSE)</f>
        <v>2.5</v>
      </c>
      <c r="N6" s="243">
        <f>VLOOKUP($B6,'Conditions of people affected'!$C$6:$R$170,16,FALSE)</f>
        <v>3.85</v>
      </c>
      <c r="O6" s="243">
        <f>VLOOKUP($B6,'Conditions of people affected'!$C$6:$R$170,9,FALSE)</f>
        <v>3.7</v>
      </c>
      <c r="P6" s="243">
        <f>VLOOKUP($B6,'Conditions of people affected'!$C$6:$R$170,15,FALSE)</f>
        <v>4</v>
      </c>
      <c r="Q6" s="243">
        <f t="shared" si="4"/>
        <v>2.4</v>
      </c>
      <c r="R6" s="243">
        <f>VLOOKUP($B6,'Complexity of the crisis'!$C$6:$AN$170,22,FALSE)</f>
        <v>3.1</v>
      </c>
      <c r="S6" s="244">
        <f>VLOOKUP($B6,'Complexity of the crisis'!$C$6:$AN$170,38,FALSE)</f>
        <v>1.5</v>
      </c>
      <c r="T6" s="141" t="str">
        <f>VLOOKUP(B6,Lists!$C$3:$E$163,3,FALSE)</f>
        <v>Africa</v>
      </c>
      <c r="U6" s="155">
        <f>VLOOKUP(B6,'INFORM Severity - hidden'!$C$5:$V$170,20,FALSE)</f>
        <v>44742</v>
      </c>
    </row>
    <row r="7" spans="1:21" x14ac:dyDescent="0.35">
      <c r="A7" s="137" t="str">
        <f t="array" ref="A7">IFERROR(INDEX(Lists!$B$2:$B$153,SMALL(IF(Lists!$H$2:$H$153="Yes",ROW(Lists!$B$2:$B$153)),ROW(3:3))-1,1),"")</f>
        <v>Nagorno-Karabakh Conflict in Armenia</v>
      </c>
      <c r="B7" s="138" t="str">
        <f>VLOOKUP(A7,Lists!$B$2:$G$153,2,FALSE)</f>
        <v>ARM002</v>
      </c>
      <c r="C7" s="138" t="str">
        <f>VLOOKUP(B7,'INFORM Severity - hidden'!$C$5:$D$160,2,FALSE)</f>
        <v>Armenia</v>
      </c>
      <c r="D7" s="138" t="str">
        <f>VLOOKUP(A7,Lists!$B$2:$G$153,3,FALSE)</f>
        <v>ARM</v>
      </c>
      <c r="E7" s="138" t="str">
        <f>VLOOKUP(A7,Lists!$B$2:$G$153,5,FALSE)</f>
        <v>Conflict</v>
      </c>
      <c r="F7" s="241">
        <f t="shared" si="0"/>
        <v>1.3</v>
      </c>
      <c r="G7" s="142">
        <f t="shared" si="1"/>
        <v>2</v>
      </c>
      <c r="H7" s="142" t="str">
        <f t="shared" si="2"/>
        <v>Low</v>
      </c>
      <c r="I7" s="242" t="str">
        <f>INDEX(Trends!$D$3:$D$404,MATCH(B7,Trends!$C$3:$C$404,0))</f>
        <v>Decreasing</v>
      </c>
      <c r="J7" s="142" t="str">
        <f>VLOOKUP($B7,Reliability!$A$3:$I$170,9,FALSE)</f>
        <v>High</v>
      </c>
      <c r="K7" s="243">
        <f t="shared" si="3"/>
        <v>1.8</v>
      </c>
      <c r="L7" s="243">
        <f>VLOOKUP($B7,'Impact of the crisis'!$C$6:$N$170,12,FALSE)</f>
        <v>1.3</v>
      </c>
      <c r="M7" s="243">
        <f>VLOOKUP($B7,'Impact of the crisis'!$C$6:$AB$170,26,FALSE)</f>
        <v>2.1</v>
      </c>
      <c r="N7" s="243">
        <f>VLOOKUP($B7,'Conditions of people affected'!$C$6:$R$170,16,FALSE)</f>
        <v>0.85</v>
      </c>
      <c r="O7" s="243">
        <f>VLOOKUP($B7,'Conditions of people affected'!$C$6:$R$170,9,FALSE)</f>
        <v>0.7</v>
      </c>
      <c r="P7" s="243">
        <f>VLOOKUP($B7,'Conditions of people affected'!$C$6:$R$170,15,FALSE)</f>
        <v>1</v>
      </c>
      <c r="Q7" s="243">
        <f t="shared" si="4"/>
        <v>1.5</v>
      </c>
      <c r="R7" s="243">
        <f>VLOOKUP($B7,'Complexity of the crisis'!$C$6:$AN$170,22,FALSE)</f>
        <v>1.9</v>
      </c>
      <c r="S7" s="244">
        <f>VLOOKUP($B7,'Complexity of the crisis'!$C$6:$AN$170,38,FALSE)</f>
        <v>1</v>
      </c>
      <c r="T7" s="141" t="str">
        <f>VLOOKUP(B7,Lists!$C$3:$E$163,3,FALSE)</f>
        <v>Middle east</v>
      </c>
      <c r="U7" s="155">
        <f>VLOOKUP(B7,'INFORM Severity - hidden'!$C$5:$V$170,20,FALSE)</f>
        <v>44767</v>
      </c>
    </row>
    <row r="8" spans="1:21" x14ac:dyDescent="0.35">
      <c r="A8" s="137" t="str">
        <f t="array" ref="A8">IFERROR(INDEX(Lists!$B$2:$B$153,SMALL(IF(Lists!$H$2:$H$153="Yes",ROW(Lists!$B$2:$B$153)),ROW(4:4))-1,1),"")</f>
        <v>Nagorno-Karabakh conflict in Azerbaijan</v>
      </c>
      <c r="B8" s="138" t="str">
        <f>VLOOKUP(A8,Lists!$B$2:$G$153,2,FALSE)</f>
        <v>AZE002</v>
      </c>
      <c r="C8" s="138" t="str">
        <f>VLOOKUP(B8,'INFORM Severity - hidden'!$C$5:$D$160,2,FALSE)</f>
        <v>Azerbaijan</v>
      </c>
      <c r="D8" s="138" t="str">
        <f>VLOOKUP(A8,Lists!$B$2:$G$153,3,FALSE)</f>
        <v>AZE</v>
      </c>
      <c r="E8" s="138" t="str">
        <f>VLOOKUP(A8,Lists!$B$2:$G$153,5,FALSE)</f>
        <v>Conflict</v>
      </c>
      <c r="F8" s="241">
        <f t="shared" si="0"/>
        <v>1.8</v>
      </c>
      <c r="G8" s="142">
        <f t="shared" si="1"/>
        <v>2</v>
      </c>
      <c r="H8" s="142" t="str">
        <f t="shared" si="2"/>
        <v>Low</v>
      </c>
      <c r="I8" s="242" t="str">
        <f>INDEX(Trends!$D$3:$D$404,MATCH(B8,Trends!$C$3:$C$404,0))</f>
        <v>-</v>
      </c>
      <c r="J8" s="142" t="str">
        <f>VLOOKUP($B8,Reliability!$A$3:$I$170,9,FALSE)</f>
        <v>Medium</v>
      </c>
      <c r="K8" s="243">
        <f t="shared" si="3"/>
        <v>2.6</v>
      </c>
      <c r="L8" s="243">
        <f>VLOOKUP($B8,'Impact of the crisis'!$C$6:$N$170,12,FALSE)</f>
        <v>1.8</v>
      </c>
      <c r="M8" s="243">
        <f>VLOOKUP($B8,'Impact of the crisis'!$C$6:$AB$170,26,FALSE)</f>
        <v>3</v>
      </c>
      <c r="N8" s="243">
        <f>VLOOKUP($B8,'Conditions of people affected'!$C$6:$R$170,16,FALSE)</f>
        <v>1</v>
      </c>
      <c r="O8" s="243">
        <f>VLOOKUP($B8,'Conditions of people affected'!$C$6:$R$170,9,FALSE)</f>
        <v>0</v>
      </c>
      <c r="P8" s="243">
        <f>VLOOKUP($B8,'Conditions of people affected'!$C$6:$R$170,15,FALSE)</f>
        <v>2</v>
      </c>
      <c r="Q8" s="243">
        <f t="shared" si="4"/>
        <v>2.2999999999999998</v>
      </c>
      <c r="R8" s="243">
        <f>VLOOKUP($B8,'Complexity of the crisis'!$C$6:$AN$170,22,FALSE)</f>
        <v>2.5</v>
      </c>
      <c r="S8" s="244">
        <f>VLOOKUP($B8,'Complexity of the crisis'!$C$6:$AN$170,38,FALSE)</f>
        <v>2</v>
      </c>
      <c r="T8" s="141" t="str">
        <f>VLOOKUP(B8,Lists!$C$3:$E$163,3,FALSE)</f>
        <v>Middle east</v>
      </c>
      <c r="U8" s="155">
        <f>VLOOKUP(B8,'INFORM Severity - hidden'!$C$5:$V$170,20,FALSE)</f>
        <v>44767</v>
      </c>
    </row>
    <row r="9" spans="1:21" x14ac:dyDescent="0.35">
      <c r="A9" s="137" t="str">
        <f t="array" ref="A9">IFERROR(INDEX(Lists!$B$2:$B$153,SMALL(IF(Lists!$H$2:$H$153="Yes",ROW(Lists!$B$2:$B$153)),ROW(5:5))-1,1),"")</f>
        <v>Complex in Burundi</v>
      </c>
      <c r="B9" s="138" t="str">
        <f>VLOOKUP(A9,Lists!$B$2:$G$153,2,FALSE)</f>
        <v>BDI001</v>
      </c>
      <c r="C9" s="138" t="str">
        <f>VLOOKUP(B9,'INFORM Severity - hidden'!$C$5:$D$160,2,FALSE)</f>
        <v>Burundi</v>
      </c>
      <c r="D9" s="138" t="str">
        <f>VLOOKUP(A9,Lists!$B$2:$G$153,3,FALSE)</f>
        <v>BDI</v>
      </c>
      <c r="E9" s="138" t="str">
        <f>VLOOKUP(A9,Lists!$B$2:$G$153,5,FALSE)</f>
        <v>Complex crisis</v>
      </c>
      <c r="F9" s="241">
        <f t="shared" si="0"/>
        <v>3.5</v>
      </c>
      <c r="G9" s="142">
        <f t="shared" si="1"/>
        <v>4</v>
      </c>
      <c r="H9" s="142" t="str">
        <f t="shared" si="2"/>
        <v>High</v>
      </c>
      <c r="I9" s="242" t="str">
        <f>INDEX(Trends!$D$3:$D$404,MATCH(B9,Trends!$C$3:$C$404,0))</f>
        <v>Decreasing</v>
      </c>
      <c r="J9" s="142" t="str">
        <f>VLOOKUP($B9,Reliability!$A$3:$I$170,9,FALSE)</f>
        <v>Very High</v>
      </c>
      <c r="K9" s="243">
        <f t="shared" si="3"/>
        <v>3.9</v>
      </c>
      <c r="L9" s="243">
        <f>VLOOKUP($B9,'Impact of the crisis'!$C$6:$N$170,12,FALSE)</f>
        <v>4</v>
      </c>
      <c r="M9" s="243">
        <f>VLOOKUP($B9,'Impact of the crisis'!$C$6:$AB$170,26,FALSE)</f>
        <v>3.8</v>
      </c>
      <c r="N9" s="243">
        <f>VLOOKUP($B9,'Conditions of people affected'!$C$6:$R$170,16,FALSE)</f>
        <v>3.4</v>
      </c>
      <c r="O9" s="243">
        <f>VLOOKUP($B9,'Conditions of people affected'!$C$6:$R$170,9,FALSE)</f>
        <v>3.8</v>
      </c>
      <c r="P9" s="243">
        <f>VLOOKUP($B9,'Conditions of people affected'!$C$6:$R$170,15,FALSE)</f>
        <v>3</v>
      </c>
      <c r="Q9" s="243">
        <f t="shared" si="4"/>
        <v>3.3</v>
      </c>
      <c r="R9" s="243">
        <f>VLOOKUP($B9,'Complexity of the crisis'!$C$6:$AN$170,22,FALSE)</f>
        <v>3</v>
      </c>
      <c r="S9" s="244">
        <f>VLOOKUP($B9,'Complexity of the crisis'!$C$6:$AN$170,38,FALSE)</f>
        <v>3.5</v>
      </c>
      <c r="T9" s="141" t="str">
        <f>VLOOKUP(B9,Lists!$C$3:$E$163,3,FALSE)</f>
        <v>Africa</v>
      </c>
      <c r="U9" s="155">
        <f>VLOOKUP(B9,'INFORM Severity - hidden'!$C$5:$V$170,20,FALSE)</f>
        <v>44711</v>
      </c>
    </row>
    <row r="10" spans="1:21" x14ac:dyDescent="0.35">
      <c r="A10" s="137" t="str">
        <f t="array" ref="A10">IFERROR(INDEX(Lists!$B$2:$B$153,SMALL(IF(Lists!$H$2:$H$153="Yes",ROW(Lists!$B$2:$B$153)),ROW(6:6))-1,1),"")</f>
        <v>Conflict in Burkina Faso</v>
      </c>
      <c r="B10" s="138" t="str">
        <f>VLOOKUP(A10,Lists!$B$2:$G$153,2,FALSE)</f>
        <v>BFA002</v>
      </c>
      <c r="C10" s="138" t="str">
        <f>VLOOKUP(B10,'INFORM Severity - hidden'!$C$5:$D$160,2,FALSE)</f>
        <v>Burkina Faso</v>
      </c>
      <c r="D10" s="138" t="str">
        <f>VLOOKUP(A10,Lists!$B$2:$G$153,3,FALSE)</f>
        <v>BFA</v>
      </c>
      <c r="E10" s="138" t="str">
        <f>VLOOKUP(A10,Lists!$B$2:$G$153,5,FALSE)</f>
        <v>Conflict</v>
      </c>
      <c r="F10" s="241">
        <f t="shared" si="0"/>
        <v>3.9</v>
      </c>
      <c r="G10" s="142">
        <f t="shared" si="1"/>
        <v>4</v>
      </c>
      <c r="H10" s="142" t="str">
        <f t="shared" si="2"/>
        <v>High</v>
      </c>
      <c r="I10" s="242" t="str">
        <f>INDEX(Trends!$D$3:$D$404,MATCH(B10,Trends!$C$3:$C$404,0))</f>
        <v>Stable</v>
      </c>
      <c r="J10" s="142" t="str">
        <f>VLOOKUP($B10,Reliability!$A$3:$I$170,9,FALSE)</f>
        <v>High</v>
      </c>
      <c r="K10" s="243">
        <f t="shared" si="3"/>
        <v>4</v>
      </c>
      <c r="L10" s="243">
        <f>VLOOKUP($B10,'Impact of the crisis'!$C$6:$N$170,12,FALSE)</f>
        <v>2.5</v>
      </c>
      <c r="M10" s="243">
        <f>VLOOKUP($B10,'Impact of the crisis'!$C$6:$AB$170,26,FALSE)</f>
        <v>4.5</v>
      </c>
      <c r="N10" s="243">
        <f>VLOOKUP($B10,'Conditions of people affected'!$C$6:$R$170,16,FALSE)</f>
        <v>4.3</v>
      </c>
      <c r="O10" s="243">
        <f>VLOOKUP($B10,'Conditions of people affected'!$C$6:$R$170,9,FALSE)</f>
        <v>3.6</v>
      </c>
      <c r="P10" s="243">
        <f>VLOOKUP($B10,'Conditions of people affected'!$C$6:$R$170,15,FALSE)</f>
        <v>5</v>
      </c>
      <c r="Q10" s="243">
        <f t="shared" si="4"/>
        <v>3.3</v>
      </c>
      <c r="R10" s="243">
        <f>VLOOKUP($B10,'Complexity of the crisis'!$C$6:$AN$170,22,FALSE)</f>
        <v>3.1</v>
      </c>
      <c r="S10" s="244">
        <f>VLOOKUP($B10,'Complexity of the crisis'!$C$6:$AN$170,38,FALSE)</f>
        <v>3.5</v>
      </c>
      <c r="T10" s="141" t="str">
        <f>VLOOKUP(B10,Lists!$C$3:$E$163,3,FALSE)</f>
        <v>Africa</v>
      </c>
      <c r="U10" s="155">
        <f>VLOOKUP(B10,'INFORM Severity - hidden'!$C$5:$V$170,20,FALSE)</f>
        <v>44676</v>
      </c>
    </row>
    <row r="11" spans="1:21" x14ac:dyDescent="0.35">
      <c r="A11" s="137" t="str">
        <f t="array" ref="A11">IFERROR(INDEX(Lists!$B$2:$B$153,SMALL(IF(Lists!$H$2:$H$153="Yes",ROW(Lists!$B$2:$B$153)),ROW(7:7))-1,1),"")</f>
        <v>Mutliple crises in Bangladesh</v>
      </c>
      <c r="B11" s="138" t="str">
        <f>VLOOKUP(A11,Lists!$B$2:$G$153,2,FALSE)</f>
        <v>BGD001</v>
      </c>
      <c r="C11" s="138" t="str">
        <f>VLOOKUP(B11,'INFORM Severity - hidden'!$C$5:$D$160,2,FALSE)</f>
        <v>Bangladesh</v>
      </c>
      <c r="D11" s="138" t="str">
        <f>VLOOKUP(A11,Lists!$B$2:$G$153,3,FALSE)</f>
        <v>BGD</v>
      </c>
      <c r="E11" s="138" t="str">
        <f>VLOOKUP(A11,Lists!$B$2:$G$153,5,FALSE)</f>
        <v>Multiple crises country</v>
      </c>
      <c r="F11" s="241">
        <f t="shared" si="0"/>
        <v>3.4</v>
      </c>
      <c r="G11" s="142">
        <f t="shared" si="1"/>
        <v>4</v>
      </c>
      <c r="H11" s="142" t="str">
        <f t="shared" si="2"/>
        <v>High</v>
      </c>
      <c r="I11" s="242" t="str">
        <f>INDEX(Trends!$D$3:$D$404,MATCH(B11,Trends!$C$3:$C$404,0))</f>
        <v>-</v>
      </c>
      <c r="J11" s="142" t="str">
        <f>VLOOKUP($B11,Reliability!$A$3:$I$170,9,FALSE)</f>
        <v>Very High</v>
      </c>
      <c r="K11" s="243">
        <f t="shared" si="3"/>
        <v>2.8</v>
      </c>
      <c r="L11" s="243">
        <f>VLOOKUP($B11,'Impact of the crisis'!$C$6:$N$170,12,FALSE)</f>
        <v>2.7</v>
      </c>
      <c r="M11" s="243">
        <f>VLOOKUP($B11,'Impact of the crisis'!$C$6:$AB$170,26,FALSE)</f>
        <v>2.8</v>
      </c>
      <c r="N11" s="243">
        <f>VLOOKUP($B11,'Conditions of people affected'!$C$6:$R$170,16,FALSE)</f>
        <v>3.75</v>
      </c>
      <c r="O11" s="243">
        <f>VLOOKUP($B11,'Conditions of people affected'!$C$6:$R$170,9,FALSE)</f>
        <v>4.5</v>
      </c>
      <c r="P11" s="243">
        <f>VLOOKUP($B11,'Conditions of people affected'!$C$6:$R$170,15,FALSE)</f>
        <v>3</v>
      </c>
      <c r="Q11" s="243">
        <f t="shared" si="4"/>
        <v>3.2</v>
      </c>
      <c r="R11" s="243">
        <f>VLOOKUP($B11,'Complexity of the crisis'!$C$6:$AN$170,22,FALSE)</f>
        <v>2.8</v>
      </c>
      <c r="S11" s="244">
        <f>VLOOKUP($B11,'Complexity of the crisis'!$C$6:$AN$170,38,FALSE)</f>
        <v>3.5</v>
      </c>
      <c r="T11" s="141" t="str">
        <f>VLOOKUP(B11,Lists!$C$3:$E$163,3,FALSE)</f>
        <v>Asia</v>
      </c>
      <c r="U11" s="155">
        <f>VLOOKUP(B11,'INFORM Severity - hidden'!$C$5:$V$170,20,FALSE)</f>
        <v>44766</v>
      </c>
    </row>
    <row r="12" spans="1:21" x14ac:dyDescent="0.35">
      <c r="A12" s="137" t="str">
        <f t="array" ref="A12">IFERROR(INDEX(Lists!$B$2:$B$153,SMALL(IF(Lists!$H$2:$H$153="Yes",ROW(Lists!$B$2:$B$153)),ROW(8:8))-1,1),"")</f>
        <v>Country level Brazil</v>
      </c>
      <c r="B12" s="138" t="str">
        <f>VLOOKUP(A12,Lists!$B$2:$G$153,2,FALSE)</f>
        <v>BRA001</v>
      </c>
      <c r="C12" s="138" t="str">
        <f>VLOOKUP(B12,'INFORM Severity - hidden'!$C$5:$D$160,2,FALSE)</f>
        <v>Brazil</v>
      </c>
      <c r="D12" s="138" t="str">
        <f>VLOOKUP(A12,Lists!$B$2:$G$153,3,FALSE)</f>
        <v>BRA</v>
      </c>
      <c r="E12" s="138" t="str">
        <f>VLOOKUP(A12,Lists!$B$2:$G$153,5,FALSE)</f>
        <v>Multiple crises country</v>
      </c>
      <c r="F12" s="241">
        <f t="shared" si="0"/>
        <v>2.8</v>
      </c>
      <c r="G12" s="142">
        <f t="shared" si="1"/>
        <v>3</v>
      </c>
      <c r="H12" s="142" t="str">
        <f t="shared" si="2"/>
        <v>Medium</v>
      </c>
      <c r="I12" s="242" t="str">
        <f>INDEX(Trends!$D$3:$D$404,MATCH(B12,Trends!$C$3:$C$404,0))</f>
        <v>Increasing</v>
      </c>
      <c r="J12" s="142" t="str">
        <f>VLOOKUP($B12,Reliability!$A$3:$I$170,9,FALSE)</f>
        <v>Very High</v>
      </c>
      <c r="K12" s="243">
        <f t="shared" si="3"/>
        <v>4.0999999999999996</v>
      </c>
      <c r="L12" s="243">
        <f>VLOOKUP($B12,'Impact of the crisis'!$C$6:$N$170,12,FALSE)</f>
        <v>4.8</v>
      </c>
      <c r="M12" s="243">
        <f>VLOOKUP($B12,'Impact of the crisis'!$C$6:$AB$170,26,FALSE)</f>
        <v>3.6</v>
      </c>
      <c r="N12" s="243">
        <f>VLOOKUP($B12,'Conditions of people affected'!$C$6:$R$170,16,FALSE)</f>
        <v>1.8</v>
      </c>
      <c r="O12" s="243">
        <f>VLOOKUP($B12,'Conditions of people affected'!$C$6:$R$170,9,FALSE)</f>
        <v>2.6</v>
      </c>
      <c r="P12" s="243">
        <f>VLOOKUP($B12,'Conditions of people affected'!$C$6:$R$170,15,FALSE)</f>
        <v>1</v>
      </c>
      <c r="Q12" s="243">
        <f t="shared" si="4"/>
        <v>3</v>
      </c>
      <c r="R12" s="243">
        <f>VLOOKUP($B12,'Complexity of the crisis'!$C$6:$AN$170,22,FALSE)</f>
        <v>2.9</v>
      </c>
      <c r="S12" s="244">
        <f>VLOOKUP($B12,'Complexity of the crisis'!$C$6:$AN$170,38,FALSE)</f>
        <v>3</v>
      </c>
      <c r="T12" s="141" t="str">
        <f>VLOOKUP(B12,Lists!$C$3:$E$163,3,FALSE)</f>
        <v>Americas</v>
      </c>
      <c r="U12" s="155">
        <f>VLOOKUP(B12,'INFORM Severity - hidden'!$C$5:$V$170,20,FALSE)</f>
        <v>44773</v>
      </c>
    </row>
    <row r="13" spans="1:21" x14ac:dyDescent="0.35">
      <c r="A13" s="137" t="str">
        <f t="array" ref="A13">IFERROR(INDEX(Lists!$B$2:$B$153,SMALL(IF(Lists!$H$2:$H$153="Yes",ROW(Lists!$B$2:$B$153)),ROW(9:9))-1,1),"")</f>
        <v>Complex crisis in CAR</v>
      </c>
      <c r="B13" s="138" t="str">
        <f>VLOOKUP(A13,Lists!$B$2:$G$153,2,FALSE)</f>
        <v>CAF001</v>
      </c>
      <c r="C13" s="138" t="str">
        <f>VLOOKUP(B13,'INFORM Severity - hidden'!$C$5:$D$160,2,FALSE)</f>
        <v>CAR</v>
      </c>
      <c r="D13" s="138" t="str">
        <f>VLOOKUP(A13,Lists!$B$2:$G$153,3,FALSE)</f>
        <v>CAF</v>
      </c>
      <c r="E13" s="138" t="str">
        <f>VLOOKUP(A13,Lists!$B$2:$G$153,5,FALSE)</f>
        <v>Complex crisis</v>
      </c>
      <c r="F13" s="241">
        <f t="shared" si="0"/>
        <v>4.0999999999999996</v>
      </c>
      <c r="G13" s="142">
        <f t="shared" si="1"/>
        <v>5</v>
      </c>
      <c r="H13" s="142" t="str">
        <f t="shared" si="2"/>
        <v>Very High</v>
      </c>
      <c r="I13" s="242" t="str">
        <f>INDEX(Trends!$D$3:$D$404,MATCH(B13,Trends!$C$3:$C$404,0))</f>
        <v>Decreasing</v>
      </c>
      <c r="J13" s="142" t="str">
        <f>VLOOKUP($B13,Reliability!$A$3:$I$170,9,FALSE)</f>
        <v>Very High</v>
      </c>
      <c r="K13" s="243">
        <f t="shared" si="3"/>
        <v>4.2</v>
      </c>
      <c r="L13" s="243">
        <f>VLOOKUP($B13,'Impact of the crisis'!$C$6:$N$170,12,FALSE)</f>
        <v>4.3</v>
      </c>
      <c r="M13" s="243">
        <f>VLOOKUP($B13,'Impact of the crisis'!$C$6:$AB$170,26,FALSE)</f>
        <v>4.0999999999999996</v>
      </c>
      <c r="N13" s="243">
        <f>VLOOKUP($B13,'Conditions of people affected'!$C$6:$R$170,16,FALSE)</f>
        <v>3.95</v>
      </c>
      <c r="O13" s="243">
        <f>VLOOKUP($B13,'Conditions of people affected'!$C$6:$R$170,9,FALSE)</f>
        <v>3.9</v>
      </c>
      <c r="P13" s="243">
        <f>VLOOKUP($B13,'Conditions of people affected'!$C$6:$R$170,15,FALSE)</f>
        <v>4</v>
      </c>
      <c r="Q13" s="243">
        <f t="shared" si="4"/>
        <v>4.0999999999999996</v>
      </c>
      <c r="R13" s="243">
        <f>VLOOKUP($B13,'Complexity of the crisis'!$C$6:$AN$170,22,FALSE)</f>
        <v>4.0999999999999996</v>
      </c>
      <c r="S13" s="244">
        <f>VLOOKUP($B13,'Complexity of the crisis'!$C$6:$AN$170,38,FALSE)</f>
        <v>4</v>
      </c>
      <c r="T13" s="141" t="str">
        <f>VLOOKUP(B13,Lists!$C$3:$E$163,3,FALSE)</f>
        <v>Africa</v>
      </c>
      <c r="U13" s="155">
        <f>VLOOKUP(B13,'INFORM Severity - hidden'!$C$5:$V$170,20,FALSE)</f>
        <v>44769</v>
      </c>
    </row>
    <row r="14" spans="1:21" x14ac:dyDescent="0.35">
      <c r="A14" s="137" t="str">
        <f t="array" ref="A14">IFERROR(INDEX(Lists!$B$2:$B$153,SMALL(IF(Lists!$H$2:$H$153="Yes",ROW(Lists!$B$2:$B$153)),ROW(10:10))-1,1),"")</f>
        <v>Venezuela displacement in Chile</v>
      </c>
      <c r="B14" s="138" t="str">
        <f>VLOOKUP(A14,Lists!$B$2:$G$153,2,FALSE)</f>
        <v>CHL002</v>
      </c>
      <c r="C14" s="138" t="str">
        <f>VLOOKUP(B14,'INFORM Severity - hidden'!$C$5:$D$160,2,FALSE)</f>
        <v>Chile</v>
      </c>
      <c r="D14" s="138" t="str">
        <f>VLOOKUP(A14,Lists!$B$2:$G$153,3,FALSE)</f>
        <v>CHL</v>
      </c>
      <c r="E14" s="138" t="str">
        <f>VLOOKUP(A14,Lists!$B$2:$G$153,5,FALSE)</f>
        <v>International displacement</v>
      </c>
      <c r="F14" s="241">
        <f t="shared" si="0"/>
        <v>2.6</v>
      </c>
      <c r="G14" s="142">
        <f t="shared" si="1"/>
        <v>3</v>
      </c>
      <c r="H14" s="142" t="str">
        <f t="shared" si="2"/>
        <v>Medium</v>
      </c>
      <c r="I14" s="242" t="str">
        <f>INDEX(Trends!$D$3:$D$404,MATCH(B14,Trends!$C$3:$C$404,0))</f>
        <v>Increasing</v>
      </c>
      <c r="J14" s="142" t="str">
        <f>VLOOKUP($B14,Reliability!$A$3:$I$170,9,FALSE)</f>
        <v>Very High</v>
      </c>
      <c r="K14" s="243">
        <f t="shared" si="3"/>
        <v>3.7</v>
      </c>
      <c r="L14" s="243">
        <f>VLOOKUP($B14,'Impact of the crisis'!$C$6:$N$170,12,FALSE)</f>
        <v>4.8</v>
      </c>
      <c r="M14" s="243">
        <f>VLOOKUP($B14,'Impact of the crisis'!$C$6:$AB$170,26,FALSE)</f>
        <v>2.9</v>
      </c>
      <c r="N14" s="243">
        <f>VLOOKUP($B14,'Conditions of people affected'!$C$6:$R$170,16,FALSE)</f>
        <v>2.4</v>
      </c>
      <c r="O14" s="243">
        <f>VLOOKUP($B14,'Conditions of people affected'!$C$6:$R$170,9,FALSE)</f>
        <v>2.8</v>
      </c>
      <c r="P14" s="243">
        <f>VLOOKUP($B14,'Conditions of people affected'!$C$6:$R$170,15,FALSE)</f>
        <v>2</v>
      </c>
      <c r="Q14" s="243">
        <f t="shared" si="4"/>
        <v>2</v>
      </c>
      <c r="R14" s="243">
        <f>VLOOKUP($B14,'Complexity of the crisis'!$C$6:$AN$170,22,FALSE)</f>
        <v>1.5</v>
      </c>
      <c r="S14" s="244">
        <f>VLOOKUP($B14,'Complexity of the crisis'!$C$6:$AN$170,38,FALSE)</f>
        <v>2.5</v>
      </c>
      <c r="T14" s="141" t="str">
        <f>VLOOKUP(B14,Lists!$C$3:$E$163,3,FALSE)</f>
        <v>Americas</v>
      </c>
      <c r="U14" s="155">
        <f>VLOOKUP(B14,'INFORM Severity - hidden'!$C$5:$V$170,20,FALSE)</f>
        <v>44773</v>
      </c>
    </row>
    <row r="15" spans="1:21" x14ac:dyDescent="0.35">
      <c r="A15" s="137" t="str">
        <f t="array" ref="A15">IFERROR(INDEX(Lists!$B$2:$B$153,SMALL(IF(Lists!$H$2:$H$153="Yes",ROW(Lists!$B$2:$B$153)),ROW(11:11))-1,1),"")</f>
        <v>Multiple crises in Cameroon</v>
      </c>
      <c r="B15" s="138" t="str">
        <f>VLOOKUP(A15,Lists!$B$2:$G$153,2,FALSE)</f>
        <v>CMR001</v>
      </c>
      <c r="C15" s="138" t="str">
        <f>VLOOKUP(B15,'INFORM Severity - hidden'!$C$5:$D$160,2,FALSE)</f>
        <v>Cameroon</v>
      </c>
      <c r="D15" s="138" t="str">
        <f>VLOOKUP(A15,Lists!$B$2:$G$153,3,FALSE)</f>
        <v>CMR</v>
      </c>
      <c r="E15" s="138" t="str">
        <f>VLOOKUP(A15,Lists!$B$2:$G$153,5,FALSE)</f>
        <v>Multiple crises country</v>
      </c>
      <c r="F15" s="241">
        <f t="shared" si="0"/>
        <v>4.0999999999999996</v>
      </c>
      <c r="G15" s="142">
        <f t="shared" si="1"/>
        <v>5</v>
      </c>
      <c r="H15" s="142" t="str">
        <f t="shared" si="2"/>
        <v>Very High</v>
      </c>
      <c r="I15" s="242" t="str">
        <f>INDEX(Trends!$D$3:$D$404,MATCH(B15,Trends!$C$3:$C$404,0))</f>
        <v>Decreasing</v>
      </c>
      <c r="J15" s="142" t="str">
        <f>VLOOKUP($B15,Reliability!$A$3:$I$170,9,FALSE)</f>
        <v>Very High</v>
      </c>
      <c r="K15" s="243">
        <f t="shared" si="3"/>
        <v>4</v>
      </c>
      <c r="L15" s="243">
        <f>VLOOKUP($B15,'Impact of the crisis'!$C$6:$N$170,12,FALSE)</f>
        <v>4.7</v>
      </c>
      <c r="M15" s="243">
        <f>VLOOKUP($B15,'Impact of the crisis'!$C$6:$AB$170,26,FALSE)</f>
        <v>3.6</v>
      </c>
      <c r="N15" s="243">
        <f>VLOOKUP($B15,'Conditions of people affected'!$C$6:$R$170,16,FALSE)</f>
        <v>4.5</v>
      </c>
      <c r="O15" s="243">
        <f>VLOOKUP($B15,'Conditions of people affected'!$C$6:$R$170,9,FALSE)</f>
        <v>5</v>
      </c>
      <c r="P15" s="243">
        <f>VLOOKUP($B15,'Conditions of people affected'!$C$6:$R$170,15,FALSE)</f>
        <v>4</v>
      </c>
      <c r="Q15" s="243">
        <f t="shared" si="4"/>
        <v>3.4</v>
      </c>
      <c r="R15" s="243">
        <f>VLOOKUP($B15,'Complexity of the crisis'!$C$6:$AN$170,22,FALSE)</f>
        <v>3.7</v>
      </c>
      <c r="S15" s="244">
        <f>VLOOKUP($B15,'Complexity of the crisis'!$C$6:$AN$170,38,FALSE)</f>
        <v>3</v>
      </c>
      <c r="T15" s="141" t="str">
        <f>VLOOKUP(B15,Lists!$C$3:$E$163,3,FALSE)</f>
        <v>Africa</v>
      </c>
      <c r="U15" s="155">
        <f>VLOOKUP(B15,'INFORM Severity - hidden'!$C$5:$V$170,20,FALSE)</f>
        <v>44747</v>
      </c>
    </row>
    <row r="16" spans="1:21" x14ac:dyDescent="0.35">
      <c r="A16" s="137" t="str">
        <f t="array" ref="A16">IFERROR(INDEX(Lists!$B$2:$B$153,SMALL(IF(Lists!$H$2:$H$153="Yes",ROW(Lists!$B$2:$B$153)),ROW(12:12))-1,1),"")</f>
        <v>Complex crisis in DRC</v>
      </c>
      <c r="B16" s="138" t="str">
        <f>VLOOKUP(A16,Lists!$B$2:$G$153,2,FALSE)</f>
        <v>COD001</v>
      </c>
      <c r="C16" s="138" t="str">
        <f>VLOOKUP(B16,'INFORM Severity - hidden'!$C$5:$D$160,2,FALSE)</f>
        <v>DRC</v>
      </c>
      <c r="D16" s="138" t="str">
        <f>VLOOKUP(A16,Lists!$B$2:$G$153,3,FALSE)</f>
        <v>COD</v>
      </c>
      <c r="E16" s="138" t="str">
        <f>VLOOKUP(A16,Lists!$B$2:$G$153,5,FALSE)</f>
        <v>Complex crisis</v>
      </c>
      <c r="F16" s="241">
        <f t="shared" si="0"/>
        <v>4.2</v>
      </c>
      <c r="G16" s="142">
        <f t="shared" si="1"/>
        <v>5</v>
      </c>
      <c r="H16" s="142" t="str">
        <f t="shared" si="2"/>
        <v>Very High</v>
      </c>
      <c r="I16" s="242" t="str">
        <f>INDEX(Trends!$D$3:$D$404,MATCH(B16,Trends!$C$3:$C$404,0))</f>
        <v>Decreasing</v>
      </c>
      <c r="J16" s="142" t="str">
        <f>VLOOKUP($B16,Reliability!$A$3:$I$170,9,FALSE)</f>
        <v>Very High</v>
      </c>
      <c r="K16" s="243">
        <f t="shared" si="3"/>
        <v>4.5</v>
      </c>
      <c r="L16" s="243">
        <f>VLOOKUP($B16,'Impact of the crisis'!$C$6:$N$170,12,FALSE)</f>
        <v>5</v>
      </c>
      <c r="M16" s="243">
        <f>VLOOKUP($B16,'Impact of the crisis'!$C$6:$AB$170,26,FALSE)</f>
        <v>4.2</v>
      </c>
      <c r="N16" s="243">
        <f>VLOOKUP($B16,'Conditions of people affected'!$C$6:$R$170,16,FALSE)</f>
        <v>4</v>
      </c>
      <c r="O16" s="243">
        <f>VLOOKUP($B16,'Conditions of people affected'!$C$6:$R$170,9,FALSE)</f>
        <v>5</v>
      </c>
      <c r="P16" s="243">
        <f>VLOOKUP($B16,'Conditions of people affected'!$C$6:$R$170,15,FALSE)</f>
        <v>3</v>
      </c>
      <c r="Q16" s="243">
        <f t="shared" si="4"/>
        <v>4.4000000000000004</v>
      </c>
      <c r="R16" s="243">
        <f>VLOOKUP($B16,'Complexity of the crisis'!$C$6:$AN$170,22,FALSE)</f>
        <v>4.3</v>
      </c>
      <c r="S16" s="244">
        <f>VLOOKUP($B16,'Complexity of the crisis'!$C$6:$AN$170,38,FALSE)</f>
        <v>4.5</v>
      </c>
      <c r="T16" s="141" t="str">
        <f>VLOOKUP(B16,Lists!$C$3:$E$163,3,FALSE)</f>
        <v>Africa</v>
      </c>
      <c r="U16" s="155">
        <f>VLOOKUP(B16,'INFORM Severity - hidden'!$C$5:$V$170,20,FALSE)</f>
        <v>44763</v>
      </c>
    </row>
    <row r="17" spans="1:21" x14ac:dyDescent="0.35">
      <c r="A17" s="137" t="str">
        <f t="array" ref="A17">IFERROR(INDEX(Lists!$B$2:$B$153,SMALL(IF(Lists!$H$2:$H$153="Yes",ROW(Lists!$B$2:$B$153)),ROW(13:13))-1,1),"")</f>
        <v>Complex crisis in Congo</v>
      </c>
      <c r="B17" s="138" t="str">
        <f>VLOOKUP(A17,Lists!$B$2:$G$153,2,FALSE)</f>
        <v>COG001</v>
      </c>
      <c r="C17" s="138" t="str">
        <f>VLOOKUP(B17,'INFORM Severity - hidden'!$C$5:$D$160,2,FALSE)</f>
        <v>Congo</v>
      </c>
      <c r="D17" s="138" t="str">
        <f>VLOOKUP(A17,Lists!$B$2:$G$153,3,FALSE)</f>
        <v>COG</v>
      </c>
      <c r="E17" s="138" t="str">
        <f>VLOOKUP(A17,Lists!$B$2:$G$153,5,FALSE)</f>
        <v>Complex crisis</v>
      </c>
      <c r="F17" s="241">
        <f t="shared" si="0"/>
        <v>2.4</v>
      </c>
      <c r="G17" s="142">
        <f t="shared" si="1"/>
        <v>3</v>
      </c>
      <c r="H17" s="142" t="str">
        <f t="shared" si="2"/>
        <v>Medium</v>
      </c>
      <c r="I17" s="242" t="str">
        <f>INDEX(Trends!$D$3:$D$404,MATCH(B17,Trends!$C$3:$C$404,0))</f>
        <v>Decreasing</v>
      </c>
      <c r="J17" s="142" t="str">
        <f>VLOOKUP($B17,Reliability!$A$3:$I$170,9,FALSE)</f>
        <v>Medium</v>
      </c>
      <c r="K17" s="243">
        <f t="shared" si="3"/>
        <v>3.1</v>
      </c>
      <c r="L17" s="243">
        <f>VLOOKUP($B17,'Impact of the crisis'!$C$6:$N$170,12,FALSE)</f>
        <v>3</v>
      </c>
      <c r="M17" s="243">
        <f>VLOOKUP($B17,'Impact of the crisis'!$C$6:$AB$170,26,FALSE)</f>
        <v>3.1</v>
      </c>
      <c r="N17" s="243">
        <f>VLOOKUP($B17,'Conditions of people affected'!$C$6:$R$170,16,FALSE)</f>
        <v>2</v>
      </c>
      <c r="O17" s="243">
        <f>VLOOKUP($B17,'Conditions of people affected'!$C$6:$R$170,9,FALSE)</f>
        <v>1</v>
      </c>
      <c r="P17" s="243">
        <f>VLOOKUP($B17,'Conditions of people affected'!$C$6:$R$170,15,FALSE)</f>
        <v>3</v>
      </c>
      <c r="Q17" s="243">
        <f t="shared" si="4"/>
        <v>2.4</v>
      </c>
      <c r="R17" s="243">
        <f>VLOOKUP($B17,'Complexity of the crisis'!$C$6:$AN$170,22,FALSE)</f>
        <v>2.8</v>
      </c>
      <c r="S17" s="244">
        <f>VLOOKUP($B17,'Complexity of the crisis'!$C$6:$AN$170,38,FALSE)</f>
        <v>2</v>
      </c>
      <c r="T17" s="141" t="str">
        <f>VLOOKUP(B17,Lists!$C$3:$E$163,3,FALSE)</f>
        <v>Africa</v>
      </c>
      <c r="U17" s="155">
        <f>VLOOKUP(B17,'INFORM Severity - hidden'!$C$5:$V$170,20,FALSE)</f>
        <v>44741</v>
      </c>
    </row>
    <row r="18" spans="1:21" x14ac:dyDescent="0.35">
      <c r="A18" s="137" t="str">
        <f t="array" ref="A18">IFERROR(INDEX(Lists!$B$2:$B$153,SMALL(IF(Lists!$H$2:$H$153="Yes",ROW(Lists!$B$2:$B$153)),ROW(14:14))-1,1),"")</f>
        <v>Complex crisis in Colombia</v>
      </c>
      <c r="B18" s="138" t="str">
        <f>VLOOKUP(A18,Lists!$B$2:$G$153,2,FALSE)</f>
        <v>COL001</v>
      </c>
      <c r="C18" s="138" t="str">
        <f>VLOOKUP(B18,'INFORM Severity - hidden'!$C$5:$D$160,2,FALSE)</f>
        <v>Colombia</v>
      </c>
      <c r="D18" s="138" t="str">
        <f>VLOOKUP(A18,Lists!$B$2:$G$153,3,FALSE)</f>
        <v>COL</v>
      </c>
      <c r="E18" s="138" t="str">
        <f>VLOOKUP(A18,Lists!$B$2:$G$153,5,FALSE)</f>
        <v>Complex crisis</v>
      </c>
      <c r="F18" s="241">
        <f t="shared" si="0"/>
        <v>3.9</v>
      </c>
      <c r="G18" s="142">
        <f t="shared" si="1"/>
        <v>4</v>
      </c>
      <c r="H18" s="142" t="str">
        <f t="shared" si="2"/>
        <v>High</v>
      </c>
      <c r="I18" s="242" t="str">
        <f>INDEX(Trends!$D$3:$D$404,MATCH(B18,Trends!$C$3:$C$404,0))</f>
        <v>Decreasing</v>
      </c>
      <c r="J18" s="142" t="str">
        <f>VLOOKUP($B18,Reliability!$A$3:$I$170,9,FALSE)</f>
        <v>Very High</v>
      </c>
      <c r="K18" s="243">
        <f t="shared" si="3"/>
        <v>3.7</v>
      </c>
      <c r="L18" s="243">
        <f>VLOOKUP($B18,'Impact of the crisis'!$C$6:$N$170,12,FALSE)</f>
        <v>5</v>
      </c>
      <c r="M18" s="243">
        <f>VLOOKUP($B18,'Impact of the crisis'!$C$6:$AB$170,26,FALSE)</f>
        <v>2.6</v>
      </c>
      <c r="N18" s="243">
        <f>VLOOKUP($B18,'Conditions of people affected'!$C$6:$R$170,16,FALSE)</f>
        <v>4.4000000000000004</v>
      </c>
      <c r="O18" s="243">
        <f>VLOOKUP($B18,'Conditions of people affected'!$C$6:$R$170,9,FALSE)</f>
        <v>4.8</v>
      </c>
      <c r="P18" s="243">
        <f>VLOOKUP($B18,'Conditions of people affected'!$C$6:$R$170,15,FALSE)</f>
        <v>4</v>
      </c>
      <c r="Q18" s="243">
        <f t="shared" si="4"/>
        <v>3.2</v>
      </c>
      <c r="R18" s="243">
        <f>VLOOKUP($B18,'Complexity of the crisis'!$C$6:$AN$170,22,FALSE)</f>
        <v>2.9</v>
      </c>
      <c r="S18" s="244">
        <f>VLOOKUP($B18,'Complexity of the crisis'!$C$6:$AN$170,38,FALSE)</f>
        <v>3.5</v>
      </c>
      <c r="T18" s="141" t="str">
        <f>VLOOKUP(B18,Lists!$C$3:$E$163,3,FALSE)</f>
        <v>Americas</v>
      </c>
      <c r="U18" s="155">
        <f>VLOOKUP(B18,'INFORM Severity - hidden'!$C$5:$V$170,20,FALSE)</f>
        <v>44770</v>
      </c>
    </row>
    <row r="19" spans="1:21" x14ac:dyDescent="0.35">
      <c r="A19" s="137" t="str">
        <f t="array" ref="A19">IFERROR(INDEX(Lists!$B$2:$B$153,SMALL(IF(Lists!$H$2:$H$153="Yes",ROW(Lists!$B$2:$B$153)),ROW(15:15))-1,1),"")</f>
        <v>Nicaraguan refugees in Costa Rica</v>
      </c>
      <c r="B19" s="138" t="str">
        <f>VLOOKUP(A19,Lists!$B$2:$G$153,2,FALSE)</f>
        <v>CRI002</v>
      </c>
      <c r="C19" s="138" t="str">
        <f>VLOOKUP(B19,'INFORM Severity - hidden'!$C$5:$D$160,2,FALSE)</f>
        <v>Costa Rica</v>
      </c>
      <c r="D19" s="138" t="str">
        <f>VLOOKUP(A19,Lists!$B$2:$G$153,3,FALSE)</f>
        <v>CRI</v>
      </c>
      <c r="E19" s="138" t="str">
        <f>VLOOKUP(A19,Lists!$B$2:$G$153,5,FALSE)</f>
        <v>International displacement</v>
      </c>
      <c r="F19" s="241">
        <f t="shared" si="0"/>
        <v>2.1</v>
      </c>
      <c r="G19" s="142">
        <f t="shared" si="1"/>
        <v>3</v>
      </c>
      <c r="H19" s="142" t="str">
        <f t="shared" si="2"/>
        <v>Medium</v>
      </c>
      <c r="I19" s="242" t="str">
        <f>INDEX(Trends!$D$3:$D$404,MATCH(B19,Trends!$C$3:$C$404,0))</f>
        <v>Increasing</v>
      </c>
      <c r="J19" s="142" t="str">
        <f>VLOOKUP($B19,Reliability!$A$3:$I$170,9,FALSE)</f>
        <v>Medium</v>
      </c>
      <c r="K19" s="243">
        <f t="shared" si="3"/>
        <v>2.4</v>
      </c>
      <c r="L19" s="243">
        <f>VLOOKUP($B19,'Impact of the crisis'!$C$6:$N$170,12,FALSE)</f>
        <v>0.7</v>
      </c>
      <c r="M19" s="243">
        <f>VLOOKUP($B19,'Impact of the crisis'!$C$6:$AB$170,26,FALSE)</f>
        <v>3</v>
      </c>
      <c r="N19" s="243">
        <f>VLOOKUP($B19,'Conditions of people affected'!$C$6:$R$170,16,FALSE)</f>
        <v>2.5499999999999998</v>
      </c>
      <c r="O19" s="243">
        <f>VLOOKUP($B19,'Conditions of people affected'!$C$6:$R$170,9,FALSE)</f>
        <v>2.1</v>
      </c>
      <c r="P19" s="243">
        <f>VLOOKUP($B19,'Conditions of people affected'!$C$6:$R$170,15,FALSE)</f>
        <v>3</v>
      </c>
      <c r="Q19" s="243">
        <f t="shared" si="4"/>
        <v>1</v>
      </c>
      <c r="R19" s="243">
        <f>VLOOKUP($B19,'Complexity of the crisis'!$C$6:$AN$170,22,FALSE)</f>
        <v>0.9</v>
      </c>
      <c r="S19" s="244">
        <f>VLOOKUP($B19,'Complexity of the crisis'!$C$6:$AN$170,38,FALSE)</f>
        <v>1</v>
      </c>
      <c r="T19" s="141" t="str">
        <f>VLOOKUP(B19,Lists!$C$3:$E$163,3,FALSE)</f>
        <v>Americas</v>
      </c>
      <c r="U19" s="155">
        <f>VLOOKUP(B19,'INFORM Severity - hidden'!$C$5:$V$170,20,FALSE)</f>
        <v>44767</v>
      </c>
    </row>
    <row r="20" spans="1:21" x14ac:dyDescent="0.35">
      <c r="A20" s="137" t="str">
        <f t="array" ref="A20">IFERROR(INDEX(Lists!$B$2:$B$153,SMALL(IF(Lists!$H$2:$H$153="Yes",ROW(Lists!$B$2:$B$153)),ROW(16:16))-1,1),"")</f>
        <v>Multiple crises in Djibouti</v>
      </c>
      <c r="B20" s="138" t="str">
        <f>VLOOKUP(A20,Lists!$B$2:$G$153,2,FALSE)</f>
        <v>DJI001</v>
      </c>
      <c r="C20" s="138" t="str">
        <f>VLOOKUP(B20,'INFORM Severity - hidden'!$C$5:$D$160,2,FALSE)</f>
        <v>Djibouti</v>
      </c>
      <c r="D20" s="138" t="str">
        <f>VLOOKUP(A20,Lists!$B$2:$G$153,3,FALSE)</f>
        <v>DJI</v>
      </c>
      <c r="E20" s="138" t="str">
        <f>VLOOKUP(A20,Lists!$B$2:$G$153,5,FALSE)</f>
        <v>Multiple crises country</v>
      </c>
      <c r="F20" s="241">
        <f t="shared" si="0"/>
        <v>2.5</v>
      </c>
      <c r="G20" s="142">
        <f t="shared" si="1"/>
        <v>3</v>
      </c>
      <c r="H20" s="142" t="str">
        <f t="shared" si="2"/>
        <v>Medium</v>
      </c>
      <c r="I20" s="242" t="str">
        <f>INDEX(Trends!$D$3:$D$404,MATCH(B20,Trends!$C$3:$C$404,0))</f>
        <v>Decreasing</v>
      </c>
      <c r="J20" s="142" t="str">
        <f>VLOOKUP($B20,Reliability!$A$3:$I$170,9,FALSE)</f>
        <v>Very High</v>
      </c>
      <c r="K20" s="243">
        <f t="shared" si="3"/>
        <v>2.4</v>
      </c>
      <c r="L20" s="243">
        <f>VLOOKUP($B20,'Impact of the crisis'!$C$6:$N$170,12,FALSE)</f>
        <v>3.2</v>
      </c>
      <c r="M20" s="243">
        <f>VLOOKUP($B20,'Impact of the crisis'!$C$6:$AB$170,26,FALSE)</f>
        <v>2</v>
      </c>
      <c r="N20" s="243">
        <f>VLOOKUP($B20,'Conditions of people affected'!$C$6:$R$170,16,FALSE)</f>
        <v>2.6</v>
      </c>
      <c r="O20" s="243">
        <f>VLOOKUP($B20,'Conditions of people affected'!$C$6:$R$170,9,FALSE)</f>
        <v>2.2000000000000002</v>
      </c>
      <c r="P20" s="243">
        <f>VLOOKUP($B20,'Conditions of people affected'!$C$6:$R$170,15,FALSE)</f>
        <v>3</v>
      </c>
      <c r="Q20" s="243">
        <f t="shared" si="4"/>
        <v>2.5</v>
      </c>
      <c r="R20" s="243">
        <f>VLOOKUP($B20,'Complexity of the crisis'!$C$6:$AN$170,22,FALSE)</f>
        <v>2.5</v>
      </c>
      <c r="S20" s="244">
        <f>VLOOKUP($B20,'Complexity of the crisis'!$C$6:$AN$170,38,FALSE)</f>
        <v>2.5</v>
      </c>
      <c r="T20" s="141" t="str">
        <f>VLOOKUP(B20,Lists!$C$3:$E$163,3,FALSE)</f>
        <v>Africa</v>
      </c>
      <c r="U20" s="155">
        <f>VLOOKUP(B20,'INFORM Severity - hidden'!$C$5:$V$170,20,FALSE)</f>
        <v>44768</v>
      </c>
    </row>
    <row r="21" spans="1:21" x14ac:dyDescent="0.35">
      <c r="A21" s="137" t="str">
        <f t="array" ref="A21">IFERROR(INDEX(Lists!$B$2:$B$153,SMALL(IF(Lists!$H$2:$H$153="Yes",ROW(Lists!$B$2:$B$153)),ROW(17:17))-1,1),"")</f>
        <v>Venezuela displacement in Dominican Republic</v>
      </c>
      <c r="B21" s="138" t="str">
        <f>VLOOKUP(A21,Lists!$B$2:$G$153,2,FALSE)</f>
        <v>DOM002</v>
      </c>
      <c r="C21" s="138" t="str">
        <f>VLOOKUP(B21,'INFORM Severity - hidden'!$C$5:$D$160,2,FALSE)</f>
        <v>Dominican Republic</v>
      </c>
      <c r="D21" s="138" t="str">
        <f>VLOOKUP(A21,Lists!$B$2:$G$153,3,FALSE)</f>
        <v>DOM</v>
      </c>
      <c r="E21" s="138" t="str">
        <f>VLOOKUP(A21,Lists!$B$2:$G$153,5,FALSE)</f>
        <v>International displacement</v>
      </c>
      <c r="F21" s="241">
        <f t="shared" si="0"/>
        <v>2.1</v>
      </c>
      <c r="G21" s="142">
        <f t="shared" si="1"/>
        <v>3</v>
      </c>
      <c r="H21" s="142" t="str">
        <f t="shared" si="2"/>
        <v>Medium</v>
      </c>
      <c r="I21" s="242" t="str">
        <f>INDEX(Trends!$D$3:$D$404,MATCH(B21,Trends!$C$3:$C$404,0))</f>
        <v>Increasing</v>
      </c>
      <c r="J21" s="142" t="str">
        <f>VLOOKUP($B21,Reliability!$A$3:$I$170,9,FALSE)</f>
        <v>High</v>
      </c>
      <c r="K21" s="243">
        <f t="shared" si="3"/>
        <v>3.6</v>
      </c>
      <c r="L21" s="243">
        <f>VLOOKUP($B21,'Impact of the crisis'!$C$6:$N$170,12,FALSE)</f>
        <v>4</v>
      </c>
      <c r="M21" s="243">
        <f>VLOOKUP($B21,'Impact of the crisis'!$C$6:$AB$170,26,FALSE)</f>
        <v>3.3</v>
      </c>
      <c r="N21" s="243">
        <f>VLOOKUP($B21,'Conditions of people affected'!$C$6:$R$170,16,FALSE)</f>
        <v>1.85</v>
      </c>
      <c r="O21" s="243">
        <f>VLOOKUP($B21,'Conditions of people affected'!$C$6:$R$170,9,FALSE)</f>
        <v>1.7</v>
      </c>
      <c r="P21" s="243">
        <f>VLOOKUP($B21,'Conditions of people affected'!$C$6:$R$170,15,FALSE)</f>
        <v>2</v>
      </c>
      <c r="Q21" s="243">
        <f t="shared" si="4"/>
        <v>1.2</v>
      </c>
      <c r="R21" s="243">
        <f>VLOOKUP($B21,'Complexity of the crisis'!$C$6:$AN$170,22,FALSE)</f>
        <v>1.4</v>
      </c>
      <c r="S21" s="244">
        <f>VLOOKUP($B21,'Complexity of the crisis'!$C$6:$AN$170,38,FALSE)</f>
        <v>1</v>
      </c>
      <c r="T21" s="141" t="str">
        <f>VLOOKUP(B21,Lists!$C$3:$E$163,3,FALSE)</f>
        <v>Americas</v>
      </c>
      <c r="U21" s="155">
        <f>VLOOKUP(B21,'INFORM Severity - hidden'!$C$5:$V$170,20,FALSE)</f>
        <v>44768</v>
      </c>
    </row>
    <row r="22" spans="1:21" x14ac:dyDescent="0.35">
      <c r="A22" s="137" t="str">
        <f t="array" ref="A22">IFERROR(INDEX(Lists!$B$2:$B$153,SMALL(IF(Lists!$H$2:$H$153="Yes",ROW(Lists!$B$2:$B$153)),ROW(18:18))-1,1),"")</f>
        <v>Multiple crises in Algeria</v>
      </c>
      <c r="B22" s="138" t="str">
        <f>VLOOKUP(A22,Lists!$B$2:$G$153,2,FALSE)</f>
        <v>DZA004</v>
      </c>
      <c r="C22" s="138" t="str">
        <f>VLOOKUP(B22,'INFORM Severity - hidden'!$C$5:$D$160,2,FALSE)</f>
        <v>Algeria</v>
      </c>
      <c r="D22" s="138" t="str">
        <f>VLOOKUP(A22,Lists!$B$2:$G$153,3,FALSE)</f>
        <v>DZA</v>
      </c>
      <c r="E22" s="138" t="str">
        <f>VLOOKUP(A22,Lists!$B$2:$G$153,5,FALSE)</f>
        <v>Multiple crises country</v>
      </c>
      <c r="F22" s="241" t="str">
        <f t="shared" si="0"/>
        <v>x</v>
      </c>
      <c r="G22" s="142" t="str">
        <f t="shared" si="1"/>
        <v>x</v>
      </c>
      <c r="H22" s="142" t="str">
        <f t="shared" si="2"/>
        <v>x</v>
      </c>
      <c r="I22" s="242" t="str">
        <f>INDEX(Trends!$D$3:$D$404,MATCH(B22,Trends!$C$3:$C$404,0))</f>
        <v>-</v>
      </c>
      <c r="J22" s="142" t="str">
        <f>VLOOKUP($B22,Reliability!$A$3:$I$170,9,FALSE)</f>
        <v>Low</v>
      </c>
      <c r="K22" s="243">
        <f t="shared" si="3"/>
        <v>3.9</v>
      </c>
      <c r="L22" s="243">
        <f>VLOOKUP($B22,'Impact of the crisis'!$C$6:$N$170,12,FALSE)</f>
        <v>5</v>
      </c>
      <c r="M22" s="243">
        <f>VLOOKUP($B22,'Impact of the crisis'!$C$6:$AB$170,26,FALSE)</f>
        <v>3.1</v>
      </c>
      <c r="N22" s="243" t="str">
        <f>VLOOKUP($B22,'Conditions of people affected'!$C$6:$R$170,16,FALSE)</f>
        <v>x</v>
      </c>
      <c r="O22" s="243" t="str">
        <f>VLOOKUP($B22,'Conditions of people affected'!$C$6:$R$170,9,FALSE)</f>
        <v>x</v>
      </c>
      <c r="P22" s="243" t="str">
        <f>VLOOKUP($B22,'Conditions of people affected'!$C$6:$R$170,15,FALSE)</f>
        <v>x</v>
      </c>
      <c r="Q22" s="243">
        <f t="shared" si="4"/>
        <v>2.7</v>
      </c>
      <c r="R22" s="243">
        <f>VLOOKUP($B22,'Complexity of the crisis'!$C$6:$AN$170,22,FALSE)</f>
        <v>2.8</v>
      </c>
      <c r="S22" s="244">
        <f>VLOOKUP($B22,'Complexity of the crisis'!$C$6:$AN$170,38,FALSE)</f>
        <v>2.5</v>
      </c>
      <c r="T22" s="141" t="str">
        <f>VLOOKUP(B22,Lists!$C$3:$E$163,3,FALSE)</f>
        <v>Africa</v>
      </c>
      <c r="U22" s="155">
        <f>VLOOKUP(B22,'INFORM Severity - hidden'!$C$5:$V$170,20,FALSE)</f>
        <v>44696</v>
      </c>
    </row>
    <row r="23" spans="1:21" x14ac:dyDescent="0.35">
      <c r="A23" s="137" t="str">
        <f t="array" ref="A23">IFERROR(INDEX(Lists!$B$2:$B$153,SMALL(IF(Lists!$H$2:$H$153="Yes",ROW(Lists!$B$2:$B$153)),ROW(19:19))-1,1),"")</f>
        <v>Venezuela displacement in Ecuador</v>
      </c>
      <c r="B23" s="138" t="str">
        <f>VLOOKUP(A23,Lists!$B$2:$G$153,2,FALSE)</f>
        <v>ECU002</v>
      </c>
      <c r="C23" s="138" t="str">
        <f>VLOOKUP(B23,'INFORM Severity - hidden'!$C$5:$D$160,2,FALSE)</f>
        <v>Ecuador</v>
      </c>
      <c r="D23" s="138" t="str">
        <f>VLOOKUP(A23,Lists!$B$2:$G$153,3,FALSE)</f>
        <v>ECU</v>
      </c>
      <c r="E23" s="138" t="str">
        <f>VLOOKUP(A23,Lists!$B$2:$G$153,5,FALSE)</f>
        <v>International displacement</v>
      </c>
      <c r="F23" s="241">
        <f t="shared" si="0"/>
        <v>2.7</v>
      </c>
      <c r="G23" s="142">
        <f t="shared" si="1"/>
        <v>3</v>
      </c>
      <c r="H23" s="142" t="str">
        <f t="shared" si="2"/>
        <v>Medium</v>
      </c>
      <c r="I23" s="242" t="str">
        <f>INDEX(Trends!$D$3:$D$404,MATCH(B23,Trends!$C$3:$C$404,0))</f>
        <v>Increasing</v>
      </c>
      <c r="J23" s="142" t="str">
        <f>VLOOKUP($B23,Reliability!$A$3:$I$170,9,FALSE)</f>
        <v>Very High</v>
      </c>
      <c r="K23" s="243">
        <f t="shared" si="3"/>
        <v>3.6</v>
      </c>
      <c r="L23" s="243">
        <f>VLOOKUP($B23,'Impact of the crisis'!$C$6:$N$170,12,FALSE)</f>
        <v>4.5999999999999996</v>
      </c>
      <c r="M23" s="243">
        <f>VLOOKUP($B23,'Impact of the crisis'!$C$6:$AB$170,26,FALSE)</f>
        <v>2.8</v>
      </c>
      <c r="N23" s="243">
        <f>VLOOKUP($B23,'Conditions of people affected'!$C$6:$R$170,16,FALSE)</f>
        <v>2.6</v>
      </c>
      <c r="O23" s="243">
        <f>VLOOKUP($B23,'Conditions of people affected'!$C$6:$R$170,9,FALSE)</f>
        <v>3.2</v>
      </c>
      <c r="P23" s="243">
        <f>VLOOKUP($B23,'Conditions of people affected'!$C$6:$R$170,15,FALSE)</f>
        <v>2</v>
      </c>
      <c r="Q23" s="243">
        <f t="shared" si="4"/>
        <v>2.1</v>
      </c>
      <c r="R23" s="243">
        <f>VLOOKUP($B23,'Complexity of the crisis'!$C$6:$AN$170,22,FALSE)</f>
        <v>2.2000000000000002</v>
      </c>
      <c r="S23" s="244">
        <f>VLOOKUP($B23,'Complexity of the crisis'!$C$6:$AN$170,38,FALSE)</f>
        <v>2</v>
      </c>
      <c r="T23" s="141" t="str">
        <f>VLOOKUP(B23,Lists!$C$3:$E$163,3,FALSE)</f>
        <v>Americas</v>
      </c>
      <c r="U23" s="155">
        <f>VLOOKUP(B23,'INFORM Severity - hidden'!$C$5:$V$170,20,FALSE)</f>
        <v>44773</v>
      </c>
    </row>
    <row r="24" spans="1:21" x14ac:dyDescent="0.35">
      <c r="A24" s="137" t="str">
        <f t="array" ref="A24">IFERROR(INDEX(Lists!$B$2:$B$153,SMALL(IF(Lists!$H$2:$H$153="Yes",ROW(Lists!$B$2:$B$153)),ROW(20:20))-1,1),"")</f>
        <v>Syrian Refugee Crisis in Egypt</v>
      </c>
      <c r="B24" s="138" t="str">
        <f>VLOOKUP(A24,Lists!$B$2:$G$153,2,FALSE)</f>
        <v>EGY002</v>
      </c>
      <c r="C24" s="138" t="str">
        <f>VLOOKUP(B24,'INFORM Severity - hidden'!$C$5:$D$160,2,FALSE)</f>
        <v>Egypt</v>
      </c>
      <c r="D24" s="138" t="str">
        <f>VLOOKUP(A24,Lists!$B$2:$G$153,3,FALSE)</f>
        <v>EGY</v>
      </c>
      <c r="E24" s="138" t="str">
        <f>VLOOKUP(A24,Lists!$B$2:$G$153,5,FALSE)</f>
        <v>International displacement</v>
      </c>
      <c r="F24" s="241">
        <f t="shared" si="0"/>
        <v>1.7</v>
      </c>
      <c r="G24" s="142">
        <f t="shared" si="1"/>
        <v>2</v>
      </c>
      <c r="H24" s="142" t="str">
        <f t="shared" si="2"/>
        <v>Low</v>
      </c>
      <c r="I24" s="242" t="str">
        <f>INDEX(Trends!$D$3:$D$404,MATCH(B24,Trends!$C$3:$C$404,0))</f>
        <v>Increasing</v>
      </c>
      <c r="J24" s="142" t="str">
        <f>VLOOKUP($B24,Reliability!$A$3:$I$170,9,FALSE)</f>
        <v>Very High</v>
      </c>
      <c r="K24" s="243">
        <f t="shared" si="3"/>
        <v>1.8</v>
      </c>
      <c r="L24" s="243">
        <f>VLOOKUP($B24,'Impact of the crisis'!$C$6:$N$170,12,FALSE)</f>
        <v>2</v>
      </c>
      <c r="M24" s="243">
        <f>VLOOKUP($B24,'Impact of the crisis'!$C$6:$AB$170,26,FALSE)</f>
        <v>1.7</v>
      </c>
      <c r="N24" s="243">
        <f>VLOOKUP($B24,'Conditions of people affected'!$C$6:$R$170,16,FALSE)</f>
        <v>1.45</v>
      </c>
      <c r="O24" s="243">
        <f>VLOOKUP($B24,'Conditions of people affected'!$C$6:$R$170,9,FALSE)</f>
        <v>1.9</v>
      </c>
      <c r="P24" s="243">
        <f>VLOOKUP($B24,'Conditions of people affected'!$C$6:$R$170,15,FALSE)</f>
        <v>1</v>
      </c>
      <c r="Q24" s="243">
        <f t="shared" si="4"/>
        <v>1.9</v>
      </c>
      <c r="R24" s="243">
        <f>VLOOKUP($B24,'Complexity of the crisis'!$C$6:$AN$170,22,FALSE)</f>
        <v>2.2999999999999998</v>
      </c>
      <c r="S24" s="244">
        <f>VLOOKUP($B24,'Complexity of the crisis'!$C$6:$AN$170,38,FALSE)</f>
        <v>1.5</v>
      </c>
      <c r="T24" s="141" t="str">
        <f>VLOOKUP(B24,Lists!$C$3:$E$163,3,FALSE)</f>
        <v>Africa</v>
      </c>
      <c r="U24" s="155">
        <f>VLOOKUP(B24,'INFORM Severity - hidden'!$C$5:$V$170,20,FALSE)</f>
        <v>44773</v>
      </c>
    </row>
    <row r="25" spans="1:21" x14ac:dyDescent="0.35">
      <c r="A25" s="137" t="str">
        <f t="array" ref="A25">IFERROR(INDEX(Lists!$B$2:$B$153,SMALL(IF(Lists!$H$2:$H$153="Yes",ROW(Lists!$B$2:$B$153)),ROW(21:21))-1,1),"")</f>
        <v>Complex crisis in Eritrea</v>
      </c>
      <c r="B25" s="138" t="str">
        <f>VLOOKUP(A25,Lists!$B$2:$G$153,2,FALSE)</f>
        <v>ERI001</v>
      </c>
      <c r="C25" s="138" t="str">
        <f>VLOOKUP(B25,'INFORM Severity - hidden'!$C$5:$D$160,2,FALSE)</f>
        <v>Eritrea</v>
      </c>
      <c r="D25" s="138" t="str">
        <f>VLOOKUP(A25,Lists!$B$2:$G$153,3,FALSE)</f>
        <v>ERI</v>
      </c>
      <c r="E25" s="138" t="str">
        <f>VLOOKUP(A25,Lists!$B$2:$G$153,5,FALSE)</f>
        <v>Complex crisis</v>
      </c>
      <c r="F25" s="241">
        <f t="shared" si="0"/>
        <v>3.7</v>
      </c>
      <c r="G25" s="142">
        <f t="shared" si="1"/>
        <v>4</v>
      </c>
      <c r="H25" s="142" t="str">
        <f t="shared" si="2"/>
        <v>High</v>
      </c>
      <c r="I25" s="242" t="str">
        <f>INDEX(Trends!$D$3:$D$404,MATCH(B25,Trends!$C$3:$C$404,0))</f>
        <v>Stable</v>
      </c>
      <c r="J25" s="142" t="str">
        <f>VLOOKUP($B25,Reliability!$A$3:$I$170,9,FALSE)</f>
        <v>High</v>
      </c>
      <c r="K25" s="243">
        <f t="shared" si="3"/>
        <v>3.6</v>
      </c>
      <c r="L25" s="243">
        <f>VLOOKUP($B25,'Impact of the crisis'!$C$6:$N$170,12,FALSE)</f>
        <v>4</v>
      </c>
      <c r="M25" s="243">
        <f>VLOOKUP($B25,'Impact of the crisis'!$C$6:$AB$170,26,FALSE)</f>
        <v>3.3</v>
      </c>
      <c r="N25" s="243">
        <f>VLOOKUP($B25,'Conditions of people affected'!$C$6:$R$170,16,FALSE)</f>
        <v>3.25</v>
      </c>
      <c r="O25" s="243">
        <f>VLOOKUP($B25,'Conditions of people affected'!$C$6:$R$170,9,FALSE)</f>
        <v>3.5</v>
      </c>
      <c r="P25" s="243">
        <f>VLOOKUP($B25,'Conditions of people affected'!$C$6:$R$170,15,FALSE)</f>
        <v>3</v>
      </c>
      <c r="Q25" s="243">
        <f t="shared" si="4"/>
        <v>4.3</v>
      </c>
      <c r="R25" s="243">
        <f>VLOOKUP($B25,'Complexity of the crisis'!$C$6:$AN$170,22,FALSE)</f>
        <v>3.3</v>
      </c>
      <c r="S25" s="244">
        <f>VLOOKUP($B25,'Complexity of the crisis'!$C$6:$AN$170,38,FALSE)</f>
        <v>5</v>
      </c>
      <c r="T25" s="141" t="str">
        <f>VLOOKUP(B25,Lists!$C$3:$E$163,3,FALSE)</f>
        <v>Africa</v>
      </c>
      <c r="U25" s="155">
        <f>VLOOKUP(B25,'INFORM Severity - hidden'!$C$5:$V$170,20,FALSE)</f>
        <v>44699</v>
      </c>
    </row>
    <row r="26" spans="1:21" x14ac:dyDescent="0.35">
      <c r="A26" s="137" t="str">
        <f t="array" ref="A26">IFERROR(INDEX(Lists!$B$2:$B$153,SMALL(IF(Lists!$H$2:$H$153="Yes",ROW(Lists!$B$2:$B$153)),ROW(22:22))-1,1),"")</f>
        <v>Mixed migration flows in spain</v>
      </c>
      <c r="B26" s="138" t="str">
        <f>VLOOKUP(A26,Lists!$B$2:$G$153,2,FALSE)</f>
        <v>ESP002</v>
      </c>
      <c r="C26" s="138" t="str">
        <f>VLOOKUP(B26,'INFORM Severity - hidden'!$C$5:$D$160,2,FALSE)</f>
        <v>Spain</v>
      </c>
      <c r="D26" s="138" t="str">
        <f>VLOOKUP(A26,Lists!$B$2:$G$153,3,FALSE)</f>
        <v>ESP</v>
      </c>
      <c r="E26" s="138" t="str">
        <f>VLOOKUP(A26,Lists!$B$2:$G$153,5,FALSE)</f>
        <v>International displacement</v>
      </c>
      <c r="F26" s="241">
        <f t="shared" si="0"/>
        <v>1.8</v>
      </c>
      <c r="G26" s="142">
        <f t="shared" si="1"/>
        <v>2</v>
      </c>
      <c r="H26" s="142" t="str">
        <f t="shared" si="2"/>
        <v>Low</v>
      </c>
      <c r="I26" s="242" t="str">
        <f>INDEX(Trends!$D$3:$D$404,MATCH(B26,Trends!$C$3:$C$404,0))</f>
        <v>Stable</v>
      </c>
      <c r="J26" s="142" t="str">
        <f>VLOOKUP($B26,Reliability!$A$3:$I$170,9,FALSE)</f>
        <v>Very High</v>
      </c>
      <c r="K26" s="243">
        <f t="shared" si="3"/>
        <v>2.6</v>
      </c>
      <c r="L26" s="243">
        <f>VLOOKUP($B26,'Impact of the crisis'!$C$6:$N$170,12,FALSE)</f>
        <v>2.2999999999999998</v>
      </c>
      <c r="M26" s="243">
        <f>VLOOKUP($B26,'Impact of the crisis'!$C$6:$AB$170,26,FALSE)</f>
        <v>2.7</v>
      </c>
      <c r="N26" s="243">
        <f>VLOOKUP($B26,'Conditions of people affected'!$C$6:$R$170,16,FALSE)</f>
        <v>1.45</v>
      </c>
      <c r="O26" s="243">
        <f>VLOOKUP($B26,'Conditions of people affected'!$C$6:$R$170,9,FALSE)</f>
        <v>1.9</v>
      </c>
      <c r="P26" s="243">
        <f>VLOOKUP($B26,'Conditions of people affected'!$C$6:$R$170,15,FALSE)</f>
        <v>1</v>
      </c>
      <c r="Q26" s="243">
        <f t="shared" si="4"/>
        <v>1.6</v>
      </c>
      <c r="R26" s="243">
        <f>VLOOKUP($B26,'Complexity of the crisis'!$C$6:$AN$170,22,FALSE)</f>
        <v>1.6</v>
      </c>
      <c r="S26" s="244">
        <f>VLOOKUP($B26,'Complexity of the crisis'!$C$6:$AN$170,38,FALSE)</f>
        <v>1.5</v>
      </c>
      <c r="T26" s="141" t="str">
        <f>VLOOKUP(B26,Lists!$C$3:$E$163,3,FALSE)</f>
        <v>Europe</v>
      </c>
      <c r="U26" s="155">
        <f>VLOOKUP(B26,'INFORM Severity - hidden'!$C$5:$V$170,20,FALSE)</f>
        <v>44773</v>
      </c>
    </row>
    <row r="27" spans="1:21" x14ac:dyDescent="0.35">
      <c r="A27" s="137" t="str">
        <f t="array" ref="A27">IFERROR(INDEX(Lists!$B$2:$B$153,SMALL(IF(Lists!$H$2:$H$153="Yes",ROW(Lists!$B$2:$B$153)),ROW(23:23))-1,1),"")</f>
        <v>Complex crisis in Ethiopia</v>
      </c>
      <c r="B27" s="138" t="str">
        <f>VLOOKUP(A27,Lists!$B$2:$G$153,2,FALSE)</f>
        <v>ETH001</v>
      </c>
      <c r="C27" s="138" t="str">
        <f>VLOOKUP(B27,'INFORM Severity - hidden'!$C$5:$D$160,2,FALSE)</f>
        <v>Ethiopia</v>
      </c>
      <c r="D27" s="138" t="str">
        <f>VLOOKUP(A27,Lists!$B$2:$G$153,3,FALSE)</f>
        <v>ETH</v>
      </c>
      <c r="E27" s="138" t="str">
        <f>VLOOKUP(A27,Lists!$B$2:$G$153,5,FALSE)</f>
        <v>Complex crisis</v>
      </c>
      <c r="F27" s="241">
        <f t="shared" si="0"/>
        <v>4.5999999999999996</v>
      </c>
      <c r="G27" s="142">
        <f t="shared" si="1"/>
        <v>5</v>
      </c>
      <c r="H27" s="142" t="str">
        <f t="shared" si="2"/>
        <v>Very High</v>
      </c>
      <c r="I27" s="242" t="str">
        <f>INDEX(Trends!$D$3:$D$404,MATCH(B27,Trends!$C$3:$C$404,0))</f>
        <v>Decreasing</v>
      </c>
      <c r="J27" s="142" t="str">
        <f>VLOOKUP($B27,Reliability!$A$3:$I$170,9,FALSE)</f>
        <v>Very High</v>
      </c>
      <c r="K27" s="243">
        <f t="shared" si="3"/>
        <v>4.5</v>
      </c>
      <c r="L27" s="243">
        <f>VLOOKUP($B27,'Impact of the crisis'!$C$6:$N$170,12,FALSE)</f>
        <v>4.8</v>
      </c>
      <c r="M27" s="243">
        <f>VLOOKUP($B27,'Impact of the crisis'!$C$6:$AB$170,26,FALSE)</f>
        <v>4.3</v>
      </c>
      <c r="N27" s="243">
        <f>VLOOKUP($B27,'Conditions of people affected'!$C$6:$R$170,16,FALSE)</f>
        <v>5</v>
      </c>
      <c r="O27" s="243">
        <f>VLOOKUP($B27,'Conditions of people affected'!$C$6:$R$170,9,FALSE)</f>
        <v>5</v>
      </c>
      <c r="P27" s="243">
        <f>VLOOKUP($B27,'Conditions of people affected'!$C$6:$R$170,15,FALSE)</f>
        <v>5</v>
      </c>
      <c r="Q27" s="243">
        <f t="shared" si="4"/>
        <v>3.9</v>
      </c>
      <c r="R27" s="243">
        <f>VLOOKUP($B27,'Complexity of the crisis'!$C$6:$AN$170,22,FALSE)</f>
        <v>3.7</v>
      </c>
      <c r="S27" s="244">
        <f>VLOOKUP($B27,'Complexity of the crisis'!$C$6:$AN$170,38,FALSE)</f>
        <v>4</v>
      </c>
      <c r="T27" s="141" t="str">
        <f>VLOOKUP(B27,Lists!$C$3:$E$163,3,FALSE)</f>
        <v>Africa</v>
      </c>
      <c r="U27" s="155">
        <f>VLOOKUP(B27,'INFORM Severity - hidden'!$C$5:$V$170,20,FALSE)</f>
        <v>44762</v>
      </c>
    </row>
    <row r="28" spans="1:21" x14ac:dyDescent="0.35">
      <c r="A28" s="137" t="str">
        <f t="array" ref="A28">IFERROR(INDEX(Lists!$B$2:$B$153,SMALL(IF(Lists!$H$2:$H$153="Yes",ROW(Lists!$B$2:$B$153)),ROW(24:24))-1,1),"")</f>
        <v>Mixed migration flows in Greece</v>
      </c>
      <c r="B28" s="138" t="str">
        <f>VLOOKUP(A28,Lists!$B$2:$G$153,2,FALSE)</f>
        <v>GRC002</v>
      </c>
      <c r="C28" s="138" t="str">
        <f>VLOOKUP(B28,'INFORM Severity - hidden'!$C$5:$D$160,2,FALSE)</f>
        <v>Greece</v>
      </c>
      <c r="D28" s="138" t="str">
        <f>VLOOKUP(A28,Lists!$B$2:$G$153,3,FALSE)</f>
        <v>GRC</v>
      </c>
      <c r="E28" s="138" t="str">
        <f>VLOOKUP(A28,Lists!$B$2:$G$153,5,FALSE)</f>
        <v>International displacement</v>
      </c>
      <c r="F28" s="241">
        <f t="shared" si="0"/>
        <v>1.6</v>
      </c>
      <c r="G28" s="142">
        <f t="shared" si="1"/>
        <v>2</v>
      </c>
      <c r="H28" s="142" t="str">
        <f t="shared" si="2"/>
        <v>Low</v>
      </c>
      <c r="I28" s="242" t="str">
        <f>INDEX(Trends!$D$3:$D$404,MATCH(B28,Trends!$C$3:$C$404,0))</f>
        <v>Stable</v>
      </c>
      <c r="J28" s="142" t="str">
        <f>VLOOKUP($B28,Reliability!$A$3:$I$170,9,FALSE)</f>
        <v>Medium</v>
      </c>
      <c r="K28" s="243">
        <f t="shared" si="3"/>
        <v>2.2000000000000002</v>
      </c>
      <c r="L28" s="243">
        <f>VLOOKUP($B28,'Impact of the crisis'!$C$6:$N$170,12,FALSE)</f>
        <v>0.3</v>
      </c>
      <c r="M28" s="243">
        <f>VLOOKUP($B28,'Impact of the crisis'!$C$6:$AB$170,26,FALSE)</f>
        <v>2.9</v>
      </c>
      <c r="N28" s="243">
        <f>VLOOKUP($B28,'Conditions of people affected'!$C$6:$R$170,16,FALSE)</f>
        <v>1.25</v>
      </c>
      <c r="O28" s="243">
        <f>VLOOKUP($B28,'Conditions of people affected'!$C$6:$R$170,9,FALSE)</f>
        <v>0.5</v>
      </c>
      <c r="P28" s="243">
        <f>VLOOKUP($B28,'Conditions of people affected'!$C$6:$R$170,15,FALSE)</f>
        <v>2</v>
      </c>
      <c r="Q28" s="243">
        <f t="shared" si="4"/>
        <v>1.7</v>
      </c>
      <c r="R28" s="243">
        <f>VLOOKUP($B28,'Complexity of the crisis'!$C$6:$AN$170,22,FALSE)</f>
        <v>1.8</v>
      </c>
      <c r="S28" s="244">
        <f>VLOOKUP($B28,'Complexity of the crisis'!$C$6:$AN$170,38,FALSE)</f>
        <v>1.5</v>
      </c>
      <c r="T28" s="141" t="str">
        <f>VLOOKUP(B28,Lists!$C$3:$E$163,3,FALSE)</f>
        <v>Europe</v>
      </c>
      <c r="U28" s="155">
        <f>VLOOKUP(B28,'INFORM Severity - hidden'!$C$5:$V$170,20,FALSE)</f>
        <v>44767</v>
      </c>
    </row>
    <row r="29" spans="1:21" x14ac:dyDescent="0.35">
      <c r="A29" s="137" t="str">
        <f t="array" ref="A29">IFERROR(INDEX(Lists!$B$2:$B$153,SMALL(IF(Lists!$H$2:$H$153="Yes",ROW(Lists!$B$2:$B$153)),ROW(25:25))-1,1),"")</f>
        <v>Complex crisis in Guatemala</v>
      </c>
      <c r="B29" s="138" t="str">
        <f>VLOOKUP(A29,Lists!$B$2:$G$153,2,FALSE)</f>
        <v>GTM001</v>
      </c>
      <c r="C29" s="138" t="str">
        <f>VLOOKUP(B29,'INFORM Severity - hidden'!$C$5:$D$160,2,FALSE)</f>
        <v>Guatemala</v>
      </c>
      <c r="D29" s="138" t="str">
        <f>VLOOKUP(A29,Lists!$B$2:$G$153,3,FALSE)</f>
        <v>GTM</v>
      </c>
      <c r="E29" s="138" t="str">
        <f>VLOOKUP(A29,Lists!$B$2:$G$153,5,FALSE)</f>
        <v>Complex crisis</v>
      </c>
      <c r="F29" s="241">
        <f t="shared" si="0"/>
        <v>3.6</v>
      </c>
      <c r="G29" s="142">
        <f t="shared" si="1"/>
        <v>4</v>
      </c>
      <c r="H29" s="142" t="str">
        <f t="shared" si="2"/>
        <v>High</v>
      </c>
      <c r="I29" s="242" t="str">
        <f>INDEX(Trends!$D$3:$D$404,MATCH(B29,Trends!$C$3:$C$404,0))</f>
        <v>Increasing</v>
      </c>
      <c r="J29" s="142" t="str">
        <f>VLOOKUP($B29,Reliability!$A$3:$I$170,9,FALSE)</f>
        <v>Very High</v>
      </c>
      <c r="K29" s="243">
        <f t="shared" si="3"/>
        <v>3.6</v>
      </c>
      <c r="L29" s="243">
        <f>VLOOKUP($B29,'Impact of the crisis'!$C$6:$N$170,12,FALSE)</f>
        <v>4.4000000000000004</v>
      </c>
      <c r="M29" s="243">
        <f>VLOOKUP($B29,'Impact of the crisis'!$C$6:$AB$170,26,FALSE)</f>
        <v>3.1</v>
      </c>
      <c r="N29" s="243">
        <f>VLOOKUP($B29,'Conditions of people affected'!$C$6:$R$170,16,FALSE)</f>
        <v>3.65</v>
      </c>
      <c r="O29" s="243">
        <f>VLOOKUP($B29,'Conditions of people affected'!$C$6:$R$170,9,FALSE)</f>
        <v>4.3</v>
      </c>
      <c r="P29" s="243">
        <f>VLOOKUP($B29,'Conditions of people affected'!$C$6:$R$170,15,FALSE)</f>
        <v>3</v>
      </c>
      <c r="Q29" s="243">
        <f t="shared" si="4"/>
        <v>3.4</v>
      </c>
      <c r="R29" s="243">
        <f>VLOOKUP($B29,'Complexity of the crisis'!$C$6:$AN$170,22,FALSE)</f>
        <v>3.2</v>
      </c>
      <c r="S29" s="244">
        <f>VLOOKUP($B29,'Complexity of the crisis'!$C$6:$AN$170,38,FALSE)</f>
        <v>3.5</v>
      </c>
      <c r="T29" s="141" t="str">
        <f>VLOOKUP(B29,Lists!$C$3:$E$163,3,FALSE)</f>
        <v>Americas</v>
      </c>
      <c r="U29" s="155">
        <f>VLOOKUP(B29,'INFORM Severity - hidden'!$C$5:$V$170,20,FALSE)</f>
        <v>44767</v>
      </c>
    </row>
    <row r="30" spans="1:21" x14ac:dyDescent="0.35">
      <c r="A30" s="137" t="str">
        <f t="array" ref="A30">IFERROR(INDEX(Lists!$B$2:$B$153,SMALL(IF(Lists!$H$2:$H$153="Yes",ROW(Lists!$B$2:$B$153)),ROW(26:26))-1,1),"")</f>
        <v>Complex crisis in Honduras</v>
      </c>
      <c r="B30" s="138" t="str">
        <f>VLOOKUP(A30,Lists!$B$2:$G$153,2,FALSE)</f>
        <v>HND001</v>
      </c>
      <c r="C30" s="138" t="str">
        <f>VLOOKUP(B30,'INFORM Severity - hidden'!$C$5:$D$160,2,FALSE)</f>
        <v>Honduras</v>
      </c>
      <c r="D30" s="138" t="str">
        <f>VLOOKUP(A30,Lists!$B$2:$G$153,3,FALSE)</f>
        <v>HND</v>
      </c>
      <c r="E30" s="138" t="str">
        <f>VLOOKUP(A30,Lists!$B$2:$G$153,5,FALSE)</f>
        <v>Complex crisis</v>
      </c>
      <c r="F30" s="241">
        <f t="shared" si="0"/>
        <v>3.3</v>
      </c>
      <c r="G30" s="142">
        <f t="shared" si="1"/>
        <v>4</v>
      </c>
      <c r="H30" s="142" t="str">
        <f t="shared" si="2"/>
        <v>High</v>
      </c>
      <c r="I30" s="242" t="str">
        <f>INDEX(Trends!$D$3:$D$404,MATCH(B30,Trends!$C$3:$C$404,0))</f>
        <v>Decreasing</v>
      </c>
      <c r="J30" s="142" t="str">
        <f>VLOOKUP($B30,Reliability!$A$3:$I$170,9,FALSE)</f>
        <v>Very High</v>
      </c>
      <c r="K30" s="243">
        <f t="shared" si="3"/>
        <v>3.5</v>
      </c>
      <c r="L30" s="243">
        <f>VLOOKUP($B30,'Impact of the crisis'!$C$6:$N$170,12,FALSE)</f>
        <v>4.2</v>
      </c>
      <c r="M30" s="243">
        <f>VLOOKUP($B30,'Impact of the crisis'!$C$6:$AB$170,26,FALSE)</f>
        <v>3.1</v>
      </c>
      <c r="N30" s="243">
        <f>VLOOKUP($B30,'Conditions of people affected'!$C$6:$R$170,16,FALSE)</f>
        <v>3.55</v>
      </c>
      <c r="O30" s="243">
        <f>VLOOKUP($B30,'Conditions of people affected'!$C$6:$R$170,9,FALSE)</f>
        <v>4.0999999999999996</v>
      </c>
      <c r="P30" s="243">
        <f>VLOOKUP($B30,'Conditions of people affected'!$C$6:$R$170,15,FALSE)</f>
        <v>3</v>
      </c>
      <c r="Q30" s="243">
        <f t="shared" si="4"/>
        <v>2.8</v>
      </c>
      <c r="R30" s="243">
        <f>VLOOKUP($B30,'Complexity of the crisis'!$C$6:$AN$170,22,FALSE)</f>
        <v>3</v>
      </c>
      <c r="S30" s="244">
        <f>VLOOKUP($B30,'Complexity of the crisis'!$C$6:$AN$170,38,FALSE)</f>
        <v>2.5</v>
      </c>
      <c r="T30" s="141" t="str">
        <f>VLOOKUP(B30,Lists!$C$3:$E$163,3,FALSE)</f>
        <v>Americas</v>
      </c>
      <c r="U30" s="155">
        <f>VLOOKUP(B30,'INFORM Severity - hidden'!$C$5:$V$170,20,FALSE)</f>
        <v>44768</v>
      </c>
    </row>
    <row r="31" spans="1:21" x14ac:dyDescent="0.35">
      <c r="A31" s="137" t="str">
        <f t="array" ref="A31">IFERROR(INDEX(Lists!$B$2:$B$153,SMALL(IF(Lists!$H$2:$H$153="Yes",ROW(Lists!$B$2:$B$153)),ROW(27:27))-1,1),"")</f>
        <v>Complex crisis in Haiti</v>
      </c>
      <c r="B31" s="138" t="str">
        <f>VLOOKUP(A31,Lists!$B$2:$G$153,2,FALSE)</f>
        <v>HTI001</v>
      </c>
      <c r="C31" s="138" t="str">
        <f>VLOOKUP(B31,'INFORM Severity - hidden'!$C$5:$D$160,2,FALSE)</f>
        <v>Haiti</v>
      </c>
      <c r="D31" s="138" t="str">
        <f>VLOOKUP(A31,Lists!$B$2:$G$153,3,FALSE)</f>
        <v>HTI</v>
      </c>
      <c r="E31" s="138" t="str">
        <f>VLOOKUP(A31,Lists!$B$2:$G$153,5,FALSE)</f>
        <v>Complex crisis</v>
      </c>
      <c r="F31" s="241">
        <f t="shared" si="0"/>
        <v>4.2</v>
      </c>
      <c r="G31" s="142">
        <f t="shared" si="1"/>
        <v>5</v>
      </c>
      <c r="H31" s="142" t="str">
        <f t="shared" si="2"/>
        <v>Very High</v>
      </c>
      <c r="I31" s="242" t="str">
        <f>INDEX(Trends!$D$3:$D$404,MATCH(B31,Trends!$C$3:$C$404,0))</f>
        <v>Stable</v>
      </c>
      <c r="J31" s="142" t="str">
        <f>VLOOKUP($B31,Reliability!$A$3:$I$170,9,FALSE)</f>
        <v>High</v>
      </c>
      <c r="K31" s="243">
        <f t="shared" si="3"/>
        <v>3.9</v>
      </c>
      <c r="L31" s="243">
        <f>VLOOKUP($B31,'Impact of the crisis'!$C$6:$N$170,12,FALSE)</f>
        <v>4</v>
      </c>
      <c r="M31" s="243">
        <f>VLOOKUP($B31,'Impact of the crisis'!$C$6:$AB$170,26,FALSE)</f>
        <v>3.8</v>
      </c>
      <c r="N31" s="243">
        <f>VLOOKUP($B31,'Conditions of people affected'!$C$6:$R$170,16,FALSE)</f>
        <v>4.7</v>
      </c>
      <c r="O31" s="243">
        <f>VLOOKUP($B31,'Conditions of people affected'!$C$6:$R$170,9,FALSE)</f>
        <v>4.4000000000000004</v>
      </c>
      <c r="P31" s="243">
        <f>VLOOKUP($B31,'Conditions of people affected'!$C$6:$R$170,15,FALSE)</f>
        <v>5</v>
      </c>
      <c r="Q31" s="243">
        <f t="shared" si="4"/>
        <v>3.6</v>
      </c>
      <c r="R31" s="243">
        <f>VLOOKUP($B31,'Complexity of the crisis'!$C$6:$AN$170,22,FALSE)</f>
        <v>3.2</v>
      </c>
      <c r="S31" s="244">
        <f>VLOOKUP($B31,'Complexity of the crisis'!$C$6:$AN$170,38,FALSE)</f>
        <v>4</v>
      </c>
      <c r="T31" s="141" t="str">
        <f>VLOOKUP(B31,Lists!$C$3:$E$163,3,FALSE)</f>
        <v>Americas</v>
      </c>
      <c r="U31" s="155">
        <f>VLOOKUP(B31,'INFORM Severity - hidden'!$C$5:$V$170,20,FALSE)</f>
        <v>44767</v>
      </c>
    </row>
    <row r="32" spans="1:21" x14ac:dyDescent="0.35">
      <c r="A32" s="137" t="str">
        <f t="array" ref="A32">IFERROR(INDEX(Lists!$B$2:$B$153,SMALL(IF(Lists!$H$2:$H$153="Yes",ROW(Lists!$B$2:$B$153)),ROW(28:28))-1,1),"")</f>
        <v>Displacement from Ukraine conflict in Hungary</v>
      </c>
      <c r="B32" s="138" t="str">
        <f>VLOOKUP(A32,Lists!$B$2:$G$153,2,FALSE)</f>
        <v>HUN002</v>
      </c>
      <c r="C32" s="138" t="str">
        <f>VLOOKUP(B32,'INFORM Severity - hidden'!$C$5:$D$160,2,FALSE)</f>
        <v>Hungary</v>
      </c>
      <c r="D32" s="138" t="str">
        <f>VLOOKUP(A32,Lists!$B$2:$G$153,3,FALSE)</f>
        <v>HUN</v>
      </c>
      <c r="E32" s="138" t="str">
        <f>VLOOKUP(A32,Lists!$B$2:$G$153,5,FALSE)</f>
        <v>International displacement</v>
      </c>
      <c r="F32" s="241">
        <f t="shared" si="0"/>
        <v>2.5</v>
      </c>
      <c r="G32" s="142">
        <f t="shared" si="1"/>
        <v>3</v>
      </c>
      <c r="H32" s="142" t="str">
        <f t="shared" si="2"/>
        <v>Medium</v>
      </c>
      <c r="I32" s="242" t="str">
        <f>INDEX(Trends!$D$3:$D$404,MATCH(B32,Trends!$C$3:$C$404,0))</f>
        <v>Increasing</v>
      </c>
      <c r="J32" s="142" t="str">
        <f>VLOOKUP($B32,Reliability!$A$3:$I$170,9,FALSE)</f>
        <v>Very High</v>
      </c>
      <c r="K32" s="243">
        <f t="shared" si="3"/>
        <v>2.4</v>
      </c>
      <c r="L32" s="243">
        <f>VLOOKUP($B32,'Impact of the crisis'!$C$6:$N$170,12,FALSE)</f>
        <v>0.8</v>
      </c>
      <c r="M32" s="243">
        <f>VLOOKUP($B32,'Impact of the crisis'!$C$6:$AB$170,26,FALSE)</f>
        <v>3</v>
      </c>
      <c r="N32" s="243">
        <f>VLOOKUP($B32,'Conditions of people affected'!$C$6:$R$170,16,FALSE)</f>
        <v>3.2</v>
      </c>
      <c r="O32" s="243">
        <f>VLOOKUP($B32,'Conditions of people affected'!$C$6:$R$170,9,FALSE)</f>
        <v>3.4</v>
      </c>
      <c r="P32" s="243">
        <f>VLOOKUP($B32,'Conditions of people affected'!$C$6:$R$170,15,FALSE)</f>
        <v>3</v>
      </c>
      <c r="Q32" s="243">
        <f t="shared" si="4"/>
        <v>1.5</v>
      </c>
      <c r="R32" s="243">
        <f>VLOOKUP($B32,'Complexity of the crisis'!$C$6:$AN$170,22,FALSE)</f>
        <v>1.4</v>
      </c>
      <c r="S32" s="244">
        <f>VLOOKUP($B32,'Complexity of the crisis'!$C$6:$AN$170,38,FALSE)</f>
        <v>1.5</v>
      </c>
      <c r="T32" s="141" t="str">
        <f>VLOOKUP(B32,Lists!$C$3:$E$163,3,FALSE)</f>
        <v>Europe</v>
      </c>
      <c r="U32" s="155">
        <f>VLOOKUP(B32,'INFORM Severity - hidden'!$C$5:$V$170,20,FALSE)</f>
        <v>44773</v>
      </c>
    </row>
    <row r="33" spans="1:21" x14ac:dyDescent="0.35">
      <c r="A33" s="137" t="str">
        <f t="array" ref="A33">IFERROR(INDEX(Lists!$B$2:$B$153,SMALL(IF(Lists!$H$2:$H$153="Yes",ROW(Lists!$B$2:$B$153)),ROW(29:29))-1,1),"")</f>
        <v>Papua Conflict</v>
      </c>
      <c r="B33" s="138" t="str">
        <f>VLOOKUP(A33,Lists!$B$2:$G$153,2,FALSE)</f>
        <v>IDN002</v>
      </c>
      <c r="C33" s="138" t="str">
        <f>VLOOKUP(B33,'INFORM Severity - hidden'!$C$5:$D$160,2,FALSE)</f>
        <v>Indonesia</v>
      </c>
      <c r="D33" s="138" t="str">
        <f>VLOOKUP(A33,Lists!$B$2:$G$153,3,FALSE)</f>
        <v>IDN</v>
      </c>
      <c r="E33" s="138" t="str">
        <f>VLOOKUP(A33,Lists!$B$2:$G$153,5,FALSE)</f>
        <v>Conflict</v>
      </c>
      <c r="F33" s="241">
        <f t="shared" si="0"/>
        <v>2.6</v>
      </c>
      <c r="G33" s="142">
        <f t="shared" si="1"/>
        <v>3</v>
      </c>
      <c r="H33" s="142" t="str">
        <f t="shared" si="2"/>
        <v>Medium</v>
      </c>
      <c r="I33" s="242" t="str">
        <f>INDEX(Trends!$D$3:$D$404,MATCH(B33,Trends!$C$3:$C$404,0))</f>
        <v>Increasing</v>
      </c>
      <c r="J33" s="142" t="str">
        <f>VLOOKUP($B33,Reliability!$A$3:$I$170,9,FALSE)</f>
        <v>High</v>
      </c>
      <c r="K33" s="243">
        <f t="shared" si="3"/>
        <v>2.9</v>
      </c>
      <c r="L33" s="243">
        <f>VLOOKUP($B33,'Impact of the crisis'!$C$6:$N$170,12,FALSE)</f>
        <v>2.1</v>
      </c>
      <c r="M33" s="243">
        <f>VLOOKUP($B33,'Impact of the crisis'!$C$6:$AB$170,26,FALSE)</f>
        <v>3.3</v>
      </c>
      <c r="N33" s="243">
        <f>VLOOKUP($B33,'Conditions of people affected'!$C$6:$R$170,16,FALSE)</f>
        <v>1.85</v>
      </c>
      <c r="O33" s="243">
        <f>VLOOKUP($B33,'Conditions of people affected'!$C$6:$R$170,9,FALSE)</f>
        <v>1.7</v>
      </c>
      <c r="P33" s="243">
        <f>VLOOKUP($B33,'Conditions of people affected'!$C$6:$R$170,15,FALSE)</f>
        <v>2</v>
      </c>
      <c r="Q33" s="243">
        <f t="shared" si="4"/>
        <v>3.3</v>
      </c>
      <c r="R33" s="243">
        <f>VLOOKUP($B33,'Complexity of the crisis'!$C$6:$AN$170,22,FALSE)</f>
        <v>2.5</v>
      </c>
      <c r="S33" s="244">
        <f>VLOOKUP($B33,'Complexity of the crisis'!$C$6:$AN$170,38,FALSE)</f>
        <v>4</v>
      </c>
      <c r="T33" s="141" t="str">
        <f>VLOOKUP(B33,Lists!$C$3:$E$163,3,FALSE)</f>
        <v>Asia</v>
      </c>
      <c r="U33" s="155">
        <f>VLOOKUP(B33,'INFORM Severity - hidden'!$C$5:$V$170,20,FALSE)</f>
        <v>44763</v>
      </c>
    </row>
    <row r="34" spans="1:21" x14ac:dyDescent="0.35">
      <c r="A34" s="137" t="str">
        <f t="array" ref="A34">IFERROR(INDEX(Lists!$B$2:$B$153,SMALL(IF(Lists!$H$2:$H$153="Yes",ROW(Lists!$B$2:$B$153)),ROW(30:30))-1,1),"")</f>
        <v>Conflict in Jammu and Kashmir</v>
      </c>
      <c r="B34" s="138" t="str">
        <f>VLOOKUP(A34,Lists!$B$2:$G$153,2,FALSE)</f>
        <v>IND002</v>
      </c>
      <c r="C34" s="138" t="str">
        <f>VLOOKUP(B34,'INFORM Severity - hidden'!$C$5:$D$160,2,FALSE)</f>
        <v>India</v>
      </c>
      <c r="D34" s="138" t="str">
        <f>VLOOKUP(A34,Lists!$B$2:$G$153,3,FALSE)</f>
        <v>IND</v>
      </c>
      <c r="E34" s="138" t="str">
        <f>VLOOKUP(A34,Lists!$B$2:$G$153,5,FALSE)</f>
        <v>Conflict</v>
      </c>
      <c r="F34" s="241" t="str">
        <f t="shared" si="0"/>
        <v>x</v>
      </c>
      <c r="G34" s="142" t="str">
        <f t="shared" si="1"/>
        <v>x</v>
      </c>
      <c r="H34" s="142" t="str">
        <f t="shared" si="2"/>
        <v>x</v>
      </c>
      <c r="I34" s="242" t="str">
        <f>INDEX(Trends!$D$3:$D$404,MATCH(B34,Trends!$C$3:$C$404,0))</f>
        <v>-</v>
      </c>
      <c r="J34" s="142" t="str">
        <f>VLOOKUP($B34,Reliability!$A$3:$I$170,9,FALSE)</f>
        <v>Very Low</v>
      </c>
      <c r="K34" s="243">
        <f t="shared" si="3"/>
        <v>2.9</v>
      </c>
      <c r="L34" s="243">
        <f>VLOOKUP($B34,'Impact of the crisis'!$C$6:$N$170,12,FALSE)</f>
        <v>2</v>
      </c>
      <c r="M34" s="243">
        <f>VLOOKUP($B34,'Impact of the crisis'!$C$6:$AB$170,26,FALSE)</f>
        <v>3.3</v>
      </c>
      <c r="N34" s="243" t="str">
        <f>VLOOKUP($B34,'Conditions of people affected'!$C$6:$R$170,16,FALSE)</f>
        <v>x</v>
      </c>
      <c r="O34" s="243" t="str">
        <f>VLOOKUP($B34,'Conditions of people affected'!$C$6:$R$170,9,FALSE)</f>
        <v>x</v>
      </c>
      <c r="P34" s="243" t="str">
        <f>VLOOKUP($B34,'Conditions of people affected'!$C$6:$R$170,15,FALSE)</f>
        <v>x</v>
      </c>
      <c r="Q34" s="243">
        <f t="shared" si="4"/>
        <v>2.2999999999999998</v>
      </c>
      <c r="R34" s="243">
        <f>VLOOKUP($B34,'Complexity of the crisis'!$C$6:$AN$170,22,FALSE)</f>
        <v>2.5</v>
      </c>
      <c r="S34" s="244">
        <f>VLOOKUP($B34,'Complexity of the crisis'!$C$6:$AN$170,38,FALSE)</f>
        <v>2</v>
      </c>
      <c r="T34" s="141" t="str">
        <f>VLOOKUP(B34,Lists!$C$3:$E$163,3,FALSE)</f>
        <v>Asia</v>
      </c>
      <c r="U34" s="155">
        <f>VLOOKUP(B34,'INFORM Severity - hidden'!$C$5:$V$170,20,FALSE)</f>
        <v>44763</v>
      </c>
    </row>
    <row r="35" spans="1:21" x14ac:dyDescent="0.35">
      <c r="A35" s="137" t="str">
        <f t="array" ref="A35">IFERROR(INDEX(Lists!$B$2:$B$153,SMALL(IF(Lists!$H$2:$H$153="Yes",ROW(Lists!$B$2:$B$153)),ROW(31:31))-1,1),"")</f>
        <v>Afghan Refugees in Iran</v>
      </c>
      <c r="B35" s="138" t="str">
        <f>VLOOKUP(A35,Lists!$B$2:$G$153,2,FALSE)</f>
        <v>IRN004</v>
      </c>
      <c r="C35" s="138" t="str">
        <f>VLOOKUP(B35,'INFORM Severity - hidden'!$C$5:$D$160,2,FALSE)</f>
        <v>Iran</v>
      </c>
      <c r="D35" s="138" t="str">
        <f>VLOOKUP(A35,Lists!$B$2:$G$153,3,FALSE)</f>
        <v>IRN</v>
      </c>
      <c r="E35" s="138" t="str">
        <f>VLOOKUP(A35,Lists!$B$2:$G$153,5,FALSE)</f>
        <v>International displacement</v>
      </c>
      <c r="F35" s="241">
        <f t="shared" si="0"/>
        <v>3.6</v>
      </c>
      <c r="G35" s="142">
        <f t="shared" si="1"/>
        <v>4</v>
      </c>
      <c r="H35" s="142" t="str">
        <f t="shared" si="2"/>
        <v>High</v>
      </c>
      <c r="I35" s="242" t="str">
        <f>INDEX(Trends!$D$3:$D$404,MATCH(B35,Trends!$C$3:$C$404,0))</f>
        <v>Increasing</v>
      </c>
      <c r="J35" s="142" t="str">
        <f>VLOOKUP($B35,Reliability!$A$3:$I$170,9,FALSE)</f>
        <v>Medium</v>
      </c>
      <c r="K35" s="243">
        <f t="shared" si="3"/>
        <v>3.6</v>
      </c>
      <c r="L35" s="243">
        <f>VLOOKUP($B35,'Impact of the crisis'!$C$6:$N$170,12,FALSE)</f>
        <v>2.7</v>
      </c>
      <c r="M35" s="243">
        <f>VLOOKUP($B35,'Impact of the crisis'!$C$6:$AB$170,26,FALSE)</f>
        <v>3.9</v>
      </c>
      <c r="N35" s="243">
        <f>VLOOKUP($B35,'Conditions of people affected'!$C$6:$R$170,16,FALSE)</f>
        <v>4.05</v>
      </c>
      <c r="O35" s="243">
        <f>VLOOKUP($B35,'Conditions of people affected'!$C$6:$R$170,9,FALSE)</f>
        <v>4.0999999999999996</v>
      </c>
      <c r="P35" s="243">
        <f>VLOOKUP($B35,'Conditions of people affected'!$C$6:$R$170,15,FALSE)</f>
        <v>4</v>
      </c>
      <c r="Q35" s="243">
        <f t="shared" si="4"/>
        <v>2.9</v>
      </c>
      <c r="R35" s="243">
        <f>VLOOKUP($B35,'Complexity of the crisis'!$C$6:$AN$170,22,FALSE)</f>
        <v>3.3</v>
      </c>
      <c r="S35" s="244">
        <f>VLOOKUP($B35,'Complexity of the crisis'!$C$6:$AN$170,38,FALSE)</f>
        <v>2.5</v>
      </c>
      <c r="T35" s="141" t="str">
        <f>VLOOKUP(B35,Lists!$C$3:$E$163,3,FALSE)</f>
        <v>Middle east</v>
      </c>
      <c r="U35" s="155">
        <f>VLOOKUP(B35,'INFORM Severity - hidden'!$C$5:$V$170,20,FALSE)</f>
        <v>44755</v>
      </c>
    </row>
    <row r="36" spans="1:21" x14ac:dyDescent="0.35">
      <c r="A36" s="137" t="str">
        <f t="array" ref="A36">IFERROR(INDEX(Lists!$B$2:$B$153,SMALL(IF(Lists!$H$2:$H$153="Yes",ROW(Lists!$B$2:$B$153)),ROW(32:32))-1,1),"")</f>
        <v>Multiple crises in Iraq</v>
      </c>
      <c r="B36" s="138" t="str">
        <f>VLOOKUP(A36,Lists!$B$2:$G$153,2,FALSE)</f>
        <v>IRQ001</v>
      </c>
      <c r="C36" s="138" t="str">
        <f>VLOOKUP(B36,'INFORM Severity - hidden'!$C$5:$D$160,2,FALSE)</f>
        <v>Iraq</v>
      </c>
      <c r="D36" s="138" t="str">
        <f>VLOOKUP(A36,Lists!$B$2:$G$153,3,FALSE)</f>
        <v>IRQ</v>
      </c>
      <c r="E36" s="138" t="str">
        <f>VLOOKUP(A36,Lists!$B$2:$G$153,5,FALSE)</f>
        <v>Multiple crises country</v>
      </c>
      <c r="F36" s="241">
        <f t="shared" si="0"/>
        <v>3.9</v>
      </c>
      <c r="G36" s="142">
        <f t="shared" si="1"/>
        <v>4</v>
      </c>
      <c r="H36" s="142" t="str">
        <f t="shared" si="2"/>
        <v>High</v>
      </c>
      <c r="I36" s="242" t="str">
        <f>INDEX(Trends!$D$3:$D$404,MATCH(B36,Trends!$C$3:$C$404,0))</f>
        <v>Stable</v>
      </c>
      <c r="J36" s="142" t="str">
        <f>VLOOKUP($B36,Reliability!$A$3:$I$170,9,FALSE)</f>
        <v>High</v>
      </c>
      <c r="K36" s="243">
        <f t="shared" si="3"/>
        <v>4.3</v>
      </c>
      <c r="L36" s="243">
        <f>VLOOKUP($B36,'Impact of the crisis'!$C$6:$N$170,12,FALSE)</f>
        <v>4.7</v>
      </c>
      <c r="M36" s="243">
        <f>VLOOKUP($B36,'Impact of the crisis'!$C$6:$AB$170,26,FALSE)</f>
        <v>4</v>
      </c>
      <c r="N36" s="243">
        <f>VLOOKUP($B36,'Conditions of people affected'!$C$6:$R$170,16,FALSE)</f>
        <v>3.55</v>
      </c>
      <c r="O36" s="243">
        <f>VLOOKUP($B36,'Conditions of people affected'!$C$6:$R$170,9,FALSE)</f>
        <v>4.0999999999999996</v>
      </c>
      <c r="P36" s="243">
        <f>VLOOKUP($B36,'Conditions of people affected'!$C$6:$R$170,15,FALSE)</f>
        <v>3</v>
      </c>
      <c r="Q36" s="243">
        <f t="shared" si="4"/>
        <v>4.0999999999999996</v>
      </c>
      <c r="R36" s="243">
        <f>VLOOKUP($B36,'Complexity of the crisis'!$C$6:$AN$170,22,FALSE)</f>
        <v>3.7</v>
      </c>
      <c r="S36" s="244">
        <f>VLOOKUP($B36,'Complexity of the crisis'!$C$6:$AN$170,38,FALSE)</f>
        <v>4.5</v>
      </c>
      <c r="T36" s="141" t="str">
        <f>VLOOKUP(B36,Lists!$C$3:$E$163,3,FALSE)</f>
        <v>Middle east</v>
      </c>
      <c r="U36" s="155">
        <f>VLOOKUP(B36,'INFORM Severity - hidden'!$C$5:$V$170,20,FALSE)</f>
        <v>44767</v>
      </c>
    </row>
    <row r="37" spans="1:21" x14ac:dyDescent="0.35">
      <c r="A37" s="137" t="str">
        <f t="array" ref="A37">IFERROR(INDEX(Lists!$B$2:$B$153,SMALL(IF(Lists!$H$2:$H$153="Yes",ROW(Lists!$B$2:$B$153)),ROW(33:33))-1,1),"")</f>
        <v>Mixed migration flows in Italy</v>
      </c>
      <c r="B37" s="138" t="str">
        <f>VLOOKUP(A37,Lists!$B$2:$G$153,2,FALSE)</f>
        <v>ITA002</v>
      </c>
      <c r="C37" s="138" t="str">
        <f>VLOOKUP(B37,'INFORM Severity - hidden'!$C$5:$D$160,2,FALSE)</f>
        <v>Italy</v>
      </c>
      <c r="D37" s="138" t="str">
        <f>VLOOKUP(A37,Lists!$B$2:$G$153,3,FALSE)</f>
        <v>ITA</v>
      </c>
      <c r="E37" s="138" t="str">
        <f>VLOOKUP(A37,Lists!$B$2:$G$153,5,FALSE)</f>
        <v>International displacement</v>
      </c>
      <c r="F37" s="241">
        <f t="shared" ref="F37:F68" si="5">IF(OR(N37="x",K37="x"),"x",ROUND((5-GEOMEAN(((5-K37)/5*4+1),((5-N37)/5*4+1),((5-N37)/5*4+1)))/4*3.5+Q37*0.3,1))</f>
        <v>1.9</v>
      </c>
      <c r="G37" s="142">
        <f t="shared" ref="G37:G68" si="6">IF(F37="x","x",ROUNDUP(F37,0))</f>
        <v>2</v>
      </c>
      <c r="H37" s="142" t="str">
        <f t="shared" ref="H37:H68" si="7">IF(N37="x","x",IF(K37="x","x",(IF(G37=5,"Very High",IF(G37=4,"High",IF(G37=3,"Medium",IF(G37=2,"Low","Very Low")))))))</f>
        <v>Low</v>
      </c>
      <c r="I37" s="242" t="str">
        <f>INDEX(Trends!$D$3:$D$404,MATCH(B37,Trends!$C$3:$C$404,0))</f>
        <v>Stable</v>
      </c>
      <c r="J37" s="142" t="str">
        <f>VLOOKUP($B37,Reliability!$A$3:$I$170,9,FALSE)</f>
        <v>Very High</v>
      </c>
      <c r="K37" s="243">
        <f t="shared" ref="K37:K68" si="8">IF(OR(M37="x",L37="x"),"x",ROUND((5-GEOMEAN(((5-L37)/5*4+1),((5-M37)/5*4+1),((5-M37)/5*4+1)))/4*5,1))</f>
        <v>2.6</v>
      </c>
      <c r="L37" s="243">
        <f>VLOOKUP($B37,'Impact of the crisis'!$C$6:$N$170,12,FALSE)</f>
        <v>1.6</v>
      </c>
      <c r="M37" s="243">
        <f>VLOOKUP($B37,'Impact of the crisis'!$C$6:$AB$170,26,FALSE)</f>
        <v>3</v>
      </c>
      <c r="N37" s="243">
        <f>VLOOKUP($B37,'Conditions of people affected'!$C$6:$R$170,16,FALSE)</f>
        <v>1.5</v>
      </c>
      <c r="O37" s="243">
        <f>VLOOKUP($B37,'Conditions of people affected'!$C$6:$R$170,9,FALSE)</f>
        <v>2</v>
      </c>
      <c r="P37" s="243">
        <f>VLOOKUP($B37,'Conditions of people affected'!$C$6:$R$170,15,FALSE)</f>
        <v>1</v>
      </c>
      <c r="Q37" s="243">
        <f t="shared" ref="Q37:Q68" si="9">IF(OR(S37="x",R37="x"),R37,ROUND((5-GEOMEAN(((5-R37)/5*4+1),((5-S37)/5*4+1)))/4*5,1))</f>
        <v>1.8</v>
      </c>
      <c r="R37" s="243">
        <f>VLOOKUP($B37,'Complexity of the crisis'!$C$6:$AN$170,22,FALSE)</f>
        <v>1.5</v>
      </c>
      <c r="S37" s="244">
        <f>VLOOKUP($B37,'Complexity of the crisis'!$C$6:$AN$170,38,FALSE)</f>
        <v>2</v>
      </c>
      <c r="T37" s="141" t="str">
        <f>VLOOKUP(B37,Lists!$C$3:$E$163,3,FALSE)</f>
        <v>Europe</v>
      </c>
      <c r="U37" s="155">
        <f>VLOOKUP(B37,'INFORM Severity - hidden'!$C$5:$V$170,20,FALSE)</f>
        <v>44773</v>
      </c>
    </row>
    <row r="38" spans="1:21" x14ac:dyDescent="0.35">
      <c r="A38" s="137" t="str">
        <f t="array" ref="A38">IFERROR(INDEX(Lists!$B$2:$B$153,SMALL(IF(Lists!$H$2:$H$153="Yes",ROW(Lists!$B$2:$B$153)),ROW(34:34))-1,1),"")</f>
        <v>Syrian refugees in Jordan</v>
      </c>
      <c r="B38" s="138" t="str">
        <f>VLOOKUP(A38,Lists!$B$2:$G$153,2,FALSE)</f>
        <v>JOR002</v>
      </c>
      <c r="C38" s="138" t="str">
        <f>VLOOKUP(B38,'INFORM Severity - hidden'!$C$5:$D$160,2,FALSE)</f>
        <v>Jordan</v>
      </c>
      <c r="D38" s="138" t="str">
        <f>VLOOKUP(A38,Lists!$B$2:$G$153,3,FALSE)</f>
        <v>JOR</v>
      </c>
      <c r="E38" s="138" t="str">
        <f>VLOOKUP(A38,Lists!$B$2:$G$153,5,FALSE)</f>
        <v>International displacement</v>
      </c>
      <c r="F38" s="241">
        <f t="shared" si="5"/>
        <v>2.7</v>
      </c>
      <c r="G38" s="142">
        <f t="shared" si="6"/>
        <v>3</v>
      </c>
      <c r="H38" s="142" t="str">
        <f t="shared" si="7"/>
        <v>Medium</v>
      </c>
      <c r="I38" s="242" t="str">
        <f>INDEX(Trends!$D$3:$D$404,MATCH(B38,Trends!$C$3:$C$404,0))</f>
        <v>Stable</v>
      </c>
      <c r="J38" s="142" t="str">
        <f>VLOOKUP($B38,Reliability!$A$3:$I$170,9,FALSE)</f>
        <v>Medium</v>
      </c>
      <c r="K38" s="243">
        <f t="shared" si="8"/>
        <v>2.7</v>
      </c>
      <c r="L38" s="243">
        <f>VLOOKUP($B38,'Impact of the crisis'!$C$6:$N$170,12,FALSE)</f>
        <v>3</v>
      </c>
      <c r="M38" s="243">
        <f>VLOOKUP($B38,'Impact of the crisis'!$C$6:$AB$170,26,FALSE)</f>
        <v>2.6</v>
      </c>
      <c r="N38" s="243">
        <f>VLOOKUP($B38,'Conditions of people affected'!$C$6:$R$170,16,FALSE)</f>
        <v>3.1</v>
      </c>
      <c r="O38" s="243">
        <f>VLOOKUP($B38,'Conditions of people affected'!$C$6:$R$170,9,FALSE)</f>
        <v>3.2</v>
      </c>
      <c r="P38" s="243">
        <f>VLOOKUP($B38,'Conditions of people affected'!$C$6:$R$170,15,FALSE)</f>
        <v>3</v>
      </c>
      <c r="Q38" s="243">
        <f t="shared" si="9"/>
        <v>2</v>
      </c>
      <c r="R38" s="243">
        <f>VLOOKUP($B38,'Complexity of the crisis'!$C$6:$AN$170,22,FALSE)</f>
        <v>2.5</v>
      </c>
      <c r="S38" s="244">
        <f>VLOOKUP($B38,'Complexity of the crisis'!$C$6:$AN$170,38,FALSE)</f>
        <v>1.5</v>
      </c>
      <c r="T38" s="141" t="str">
        <f>VLOOKUP(B38,Lists!$C$3:$E$163,3,FALSE)</f>
        <v>Middle east</v>
      </c>
      <c r="U38" s="155">
        <f>VLOOKUP(B38,'INFORM Severity - hidden'!$C$5:$V$170,20,FALSE)</f>
        <v>44761</v>
      </c>
    </row>
    <row r="39" spans="1:21" x14ac:dyDescent="0.35">
      <c r="A39" s="137" t="str">
        <f t="array" ref="A39">IFERROR(INDEX(Lists!$B$2:$B$153,SMALL(IF(Lists!$H$2:$H$153="Yes",ROW(Lists!$B$2:$B$153)),ROW(35:35))-1,1),"")</f>
        <v xml:space="preserve">Multiple crisis in Kenya </v>
      </c>
      <c r="B39" s="138" t="str">
        <f>VLOOKUP(A39,Lists!$B$2:$G$153,2,FALSE)</f>
        <v>KEN001</v>
      </c>
      <c r="C39" s="138" t="str">
        <f>VLOOKUP(B39,'INFORM Severity - hidden'!$C$5:$D$160,2,FALSE)</f>
        <v>Kenya</v>
      </c>
      <c r="D39" s="138" t="str">
        <f>VLOOKUP(A39,Lists!$B$2:$G$153,3,FALSE)</f>
        <v>KEN</v>
      </c>
      <c r="E39" s="138" t="str">
        <f>VLOOKUP(A39,Lists!$B$2:$G$153,5,FALSE)</f>
        <v>Multiple crises country</v>
      </c>
      <c r="F39" s="241">
        <f t="shared" si="5"/>
        <v>3.6</v>
      </c>
      <c r="G39" s="142">
        <f t="shared" si="6"/>
        <v>4</v>
      </c>
      <c r="H39" s="142" t="str">
        <f t="shared" si="7"/>
        <v>High</v>
      </c>
      <c r="I39" s="242" t="str">
        <f>INDEX(Trends!$D$3:$D$404,MATCH(B39,Trends!$C$3:$C$404,0))</f>
        <v>Increasing</v>
      </c>
      <c r="J39" s="142" t="str">
        <f>VLOOKUP($B39,Reliability!$A$3:$I$170,9,FALSE)</f>
        <v>High</v>
      </c>
      <c r="K39" s="243">
        <f t="shared" si="8"/>
        <v>3.4</v>
      </c>
      <c r="L39" s="243">
        <f>VLOOKUP($B39,'Impact of the crisis'!$C$6:$N$170,12,FALSE)</f>
        <v>3.8</v>
      </c>
      <c r="M39" s="243">
        <f>VLOOKUP($B39,'Impact of the crisis'!$C$6:$AB$170,26,FALSE)</f>
        <v>3.2</v>
      </c>
      <c r="N39" s="243">
        <f>VLOOKUP($B39,'Conditions of people affected'!$C$6:$R$170,16,FALSE)</f>
        <v>4.2</v>
      </c>
      <c r="O39" s="243">
        <f>VLOOKUP($B39,'Conditions of people affected'!$C$6:$R$170,9,FALSE)</f>
        <v>4.4000000000000004</v>
      </c>
      <c r="P39" s="243">
        <f>VLOOKUP($B39,'Conditions of people affected'!$C$6:$R$170,15,FALSE)</f>
        <v>4</v>
      </c>
      <c r="Q39" s="243">
        <f t="shared" si="9"/>
        <v>2.7</v>
      </c>
      <c r="R39" s="243">
        <f>VLOOKUP($B39,'Complexity of the crisis'!$C$6:$AN$170,22,FALSE)</f>
        <v>2.9</v>
      </c>
      <c r="S39" s="244">
        <f>VLOOKUP($B39,'Complexity of the crisis'!$C$6:$AN$170,38,FALSE)</f>
        <v>2.5</v>
      </c>
      <c r="T39" s="141" t="str">
        <f>VLOOKUP(B39,Lists!$C$3:$E$163,3,FALSE)</f>
        <v>Africa</v>
      </c>
      <c r="U39" s="155">
        <f>VLOOKUP(B39,'INFORM Severity - hidden'!$C$5:$V$170,20,FALSE)</f>
        <v>44736</v>
      </c>
    </row>
    <row r="40" spans="1:21" x14ac:dyDescent="0.35">
      <c r="A40" s="137" t="str">
        <f t="array" ref="A40">IFERROR(INDEX(Lists!$B$2:$B$153,SMALL(IF(Lists!$H$2:$H$153="Yes",ROW(Lists!$B$2:$B$153)),ROW(36:36))-1,1),"")</f>
        <v>Socioeconomic crisis in Lebanon</v>
      </c>
      <c r="B40" s="138" t="str">
        <f>VLOOKUP(A40,Lists!$B$2:$G$153,2,FALSE)</f>
        <v>LBN004</v>
      </c>
      <c r="C40" s="138" t="str">
        <f>VLOOKUP(B40,'INFORM Severity - hidden'!$C$5:$D$160,2,FALSE)</f>
        <v>Lebanon</v>
      </c>
      <c r="D40" s="138" t="str">
        <f>VLOOKUP(A40,Lists!$B$2:$G$153,3,FALSE)</f>
        <v>LBN</v>
      </c>
      <c r="E40" s="138" t="str">
        <f>VLOOKUP(A40,Lists!$B$2:$G$153,5,FALSE)</f>
        <v>Political and economic crisis</v>
      </c>
      <c r="F40" s="241">
        <f t="shared" si="5"/>
        <v>3.5</v>
      </c>
      <c r="G40" s="142">
        <f t="shared" si="6"/>
        <v>4</v>
      </c>
      <c r="H40" s="142" t="str">
        <f t="shared" si="7"/>
        <v>High</v>
      </c>
      <c r="I40" s="242" t="str">
        <f>INDEX(Trends!$D$3:$D$404,MATCH(B40,Trends!$C$3:$C$404,0))</f>
        <v>Stable</v>
      </c>
      <c r="J40" s="142" t="str">
        <f>VLOOKUP($B40,Reliability!$A$3:$I$170,9,FALSE)</f>
        <v>Medium</v>
      </c>
      <c r="K40" s="243">
        <f t="shared" si="8"/>
        <v>3.2</v>
      </c>
      <c r="L40" s="243">
        <f>VLOOKUP($B40,'Impact of the crisis'!$C$6:$N$170,12,FALSE)</f>
        <v>3.6</v>
      </c>
      <c r="M40" s="243">
        <f>VLOOKUP($B40,'Impact of the crisis'!$C$6:$AB$170,26,FALSE)</f>
        <v>3</v>
      </c>
      <c r="N40" s="243">
        <f>VLOOKUP($B40,'Conditions of people affected'!$C$6:$R$170,16,FALSE)</f>
        <v>4.0999999999999996</v>
      </c>
      <c r="O40" s="243">
        <f>VLOOKUP($B40,'Conditions of people affected'!$C$6:$R$170,9,FALSE)</f>
        <v>4.2</v>
      </c>
      <c r="P40" s="243">
        <f>VLOOKUP($B40,'Conditions of people affected'!$C$6:$R$170,15,FALSE)</f>
        <v>4</v>
      </c>
      <c r="Q40" s="243">
        <f t="shared" si="9"/>
        <v>2.8</v>
      </c>
      <c r="R40" s="243">
        <f>VLOOKUP($B40,'Complexity of the crisis'!$C$6:$AN$170,22,FALSE)</f>
        <v>2.6</v>
      </c>
      <c r="S40" s="244">
        <f>VLOOKUP($B40,'Complexity of the crisis'!$C$6:$AN$170,38,FALSE)</f>
        <v>3</v>
      </c>
      <c r="T40" s="141" t="str">
        <f>VLOOKUP(B40,Lists!$C$3:$E$163,3,FALSE)</f>
        <v>Middle east</v>
      </c>
      <c r="U40" s="155">
        <f>VLOOKUP(B40,'INFORM Severity - hidden'!$C$5:$V$170,20,FALSE)</f>
        <v>44767</v>
      </c>
    </row>
    <row r="41" spans="1:21" x14ac:dyDescent="0.35">
      <c r="A41" s="137" t="str">
        <f t="array" ref="A41">IFERROR(INDEX(Lists!$B$2:$B$153,SMALL(IF(Lists!$H$2:$H$153="Yes",ROW(Lists!$B$2:$B$153)),ROW(37:37))-1,1),"")</f>
        <v>Complex crisis in Libya</v>
      </c>
      <c r="B41" s="138" t="str">
        <f>VLOOKUP(A41,Lists!$B$2:$G$153,2,FALSE)</f>
        <v>LBY001</v>
      </c>
      <c r="C41" s="138" t="str">
        <f>VLOOKUP(B41,'INFORM Severity - hidden'!$C$5:$D$160,2,FALSE)</f>
        <v>Libya</v>
      </c>
      <c r="D41" s="138" t="str">
        <f>VLOOKUP(A41,Lists!$B$2:$G$153,3,FALSE)</f>
        <v>LBY</v>
      </c>
      <c r="E41" s="138" t="str">
        <f>VLOOKUP(A41,Lists!$B$2:$G$153,5,FALSE)</f>
        <v>Multiple crises country</v>
      </c>
      <c r="F41" s="241">
        <f t="shared" si="5"/>
        <v>3.6</v>
      </c>
      <c r="G41" s="142">
        <f t="shared" si="6"/>
        <v>4</v>
      </c>
      <c r="H41" s="142" t="str">
        <f t="shared" si="7"/>
        <v>High</v>
      </c>
      <c r="I41" s="242" t="str">
        <f>INDEX(Trends!$D$3:$D$404,MATCH(B41,Trends!$C$3:$C$404,0))</f>
        <v>Stable</v>
      </c>
      <c r="J41" s="142" t="str">
        <f>VLOOKUP($B41,Reliability!$A$3:$I$170,9,FALSE)</f>
        <v>Very High</v>
      </c>
      <c r="K41" s="243">
        <f t="shared" si="8"/>
        <v>4.2</v>
      </c>
      <c r="L41" s="243">
        <f>VLOOKUP($B41,'Impact of the crisis'!$C$6:$N$170,12,FALSE)</f>
        <v>4.5999999999999996</v>
      </c>
      <c r="M41" s="243">
        <f>VLOOKUP($B41,'Impact of the crisis'!$C$6:$AB$170,26,FALSE)</f>
        <v>4</v>
      </c>
      <c r="N41" s="243">
        <f>VLOOKUP($B41,'Conditions of people affected'!$C$6:$R$170,16,FALSE)</f>
        <v>3.1</v>
      </c>
      <c r="O41" s="243">
        <f>VLOOKUP($B41,'Conditions of people affected'!$C$6:$R$170,9,FALSE)</f>
        <v>3.2</v>
      </c>
      <c r="P41" s="243">
        <f>VLOOKUP($B41,'Conditions of people affected'!$C$6:$R$170,15,FALSE)</f>
        <v>3</v>
      </c>
      <c r="Q41" s="243">
        <f t="shared" si="9"/>
        <v>3.7</v>
      </c>
      <c r="R41" s="243">
        <f>VLOOKUP($B41,'Complexity of the crisis'!$C$6:$AN$170,22,FALSE)</f>
        <v>3.3</v>
      </c>
      <c r="S41" s="244">
        <f>VLOOKUP($B41,'Complexity of the crisis'!$C$6:$AN$170,38,FALSE)</f>
        <v>4</v>
      </c>
      <c r="T41" s="141" t="str">
        <f>VLOOKUP(B41,Lists!$C$3:$E$163,3,FALSE)</f>
        <v>Africa</v>
      </c>
      <c r="U41" s="155">
        <f>VLOOKUP(B41,'INFORM Severity - hidden'!$C$5:$V$170,20,FALSE)</f>
        <v>44773</v>
      </c>
    </row>
    <row r="42" spans="1:21" x14ac:dyDescent="0.35">
      <c r="A42" s="137" t="str">
        <f t="array" ref="A42">IFERROR(INDEX(Lists!$B$2:$B$153,SMALL(IF(Lists!$H$2:$H$153="Yes",ROW(Lists!$B$2:$B$153)),ROW(38:38))-1,1),"")</f>
        <v>Socio-economic crisis in Sri Lanka</v>
      </c>
      <c r="B42" s="138" t="str">
        <f>VLOOKUP(A42,Lists!$B$2:$G$153,2,FALSE)</f>
        <v>LKA002</v>
      </c>
      <c r="C42" s="138" t="str">
        <f>VLOOKUP(B42,'INFORM Severity - hidden'!$C$5:$D$160,2,FALSE)</f>
        <v>Sri Lanka</v>
      </c>
      <c r="D42" s="138" t="str">
        <f>VLOOKUP(A42,Lists!$B$2:$G$153,3,FALSE)</f>
        <v>LKA</v>
      </c>
      <c r="E42" s="138" t="str">
        <f>VLOOKUP(A42,Lists!$B$2:$G$153,5,FALSE)</f>
        <v>Political and economic crisis</v>
      </c>
      <c r="F42" s="241">
        <f t="shared" si="5"/>
        <v>3.4</v>
      </c>
      <c r="G42" s="142">
        <f t="shared" si="6"/>
        <v>4</v>
      </c>
      <c r="H42" s="142" t="str">
        <f t="shared" si="7"/>
        <v>High</v>
      </c>
      <c r="I42" s="242" t="str">
        <f>INDEX(Trends!$D$3:$D$404,MATCH(B42,Trends!$C$3:$C$404,0))</f>
        <v>-</v>
      </c>
      <c r="J42" s="142" t="str">
        <f>VLOOKUP($B42,Reliability!$A$3:$I$170,9,FALSE)</f>
        <v>Very High</v>
      </c>
      <c r="K42" s="243">
        <f t="shared" si="8"/>
        <v>3.8</v>
      </c>
      <c r="L42" s="243">
        <f>VLOOKUP($B42,'Impact of the crisis'!$C$6:$N$170,12,FALSE)</f>
        <v>4.4000000000000004</v>
      </c>
      <c r="M42" s="243">
        <f>VLOOKUP($B42,'Impact of the crisis'!$C$6:$AB$170,26,FALSE)</f>
        <v>3.4</v>
      </c>
      <c r="N42" s="243">
        <f>VLOOKUP($B42,'Conditions of people affected'!$C$6:$R$170,16,FALSE)</f>
        <v>4.3</v>
      </c>
      <c r="O42" s="243">
        <f>VLOOKUP($B42,'Conditions of people affected'!$C$6:$R$170,9,FALSE)</f>
        <v>4.5999999999999996</v>
      </c>
      <c r="P42" s="243">
        <f>VLOOKUP($B42,'Conditions of people affected'!$C$6:$R$170,15,FALSE)</f>
        <v>4</v>
      </c>
      <c r="Q42" s="243">
        <f t="shared" si="9"/>
        <v>1.6</v>
      </c>
      <c r="R42" s="243">
        <f>VLOOKUP($B42,'Complexity of the crisis'!$C$6:$AN$170,22,FALSE)</f>
        <v>2.2000000000000002</v>
      </c>
      <c r="S42" s="244">
        <f>VLOOKUP($B42,'Complexity of the crisis'!$C$6:$AN$170,38,FALSE)</f>
        <v>1</v>
      </c>
      <c r="T42" s="141" t="str">
        <f>VLOOKUP(B42,Lists!$C$3:$E$163,3,FALSE)</f>
        <v>Asia</v>
      </c>
      <c r="U42" s="155">
        <f>VLOOKUP(B42,'INFORM Severity - hidden'!$C$5:$V$170,20,FALSE)</f>
        <v>44770</v>
      </c>
    </row>
    <row r="43" spans="1:21" x14ac:dyDescent="0.35">
      <c r="A43" s="137" t="str">
        <f t="array" ref="A43">IFERROR(INDEX(Lists!$B$2:$B$153,SMALL(IF(Lists!$H$2:$H$153="Yes",ROW(Lists!$B$2:$B$153)),ROW(39:39))-1,1),"")</f>
        <v>Drought in Lesotho</v>
      </c>
      <c r="B43" s="138" t="str">
        <f>VLOOKUP(A43,Lists!$B$2:$G$153,2,FALSE)</f>
        <v>LSO002</v>
      </c>
      <c r="C43" s="138" t="str">
        <f>VLOOKUP(B43,'INFORM Severity - hidden'!$C$5:$D$160,2,FALSE)</f>
        <v>Lesotho</v>
      </c>
      <c r="D43" s="138" t="str">
        <f>VLOOKUP(A43,Lists!$B$2:$G$153,3,FALSE)</f>
        <v>LSO</v>
      </c>
      <c r="E43" s="138" t="str">
        <f>VLOOKUP(A43,Lists!$B$2:$G$153,5,FALSE)</f>
        <v>Drought</v>
      </c>
      <c r="F43" s="241">
        <f t="shared" si="5"/>
        <v>2.1</v>
      </c>
      <c r="G43" s="142">
        <f t="shared" si="6"/>
        <v>3</v>
      </c>
      <c r="H43" s="142" t="str">
        <f t="shared" si="7"/>
        <v>Medium</v>
      </c>
      <c r="I43" s="242" t="str">
        <f>INDEX(Trends!$D$3:$D$404,MATCH(B43,Trends!$C$3:$C$404,0))</f>
        <v>Decreasing</v>
      </c>
      <c r="J43" s="142" t="str">
        <f>VLOOKUP($B43,Reliability!$A$3:$I$170,9,FALSE)</f>
        <v>High</v>
      </c>
      <c r="K43" s="243">
        <f t="shared" si="8"/>
        <v>2.1</v>
      </c>
      <c r="L43" s="243">
        <f>VLOOKUP($B43,'Impact of the crisis'!$C$6:$N$170,12,FALSE)</f>
        <v>3</v>
      </c>
      <c r="M43" s="243">
        <f>VLOOKUP($B43,'Impact of the crisis'!$C$6:$AB$170,26,FALSE)</f>
        <v>1.5</v>
      </c>
      <c r="N43" s="243">
        <f>VLOOKUP($B43,'Conditions of people affected'!$C$6:$R$170,16,FALSE)</f>
        <v>2.75</v>
      </c>
      <c r="O43" s="243">
        <f>VLOOKUP($B43,'Conditions of people affected'!$C$6:$R$170,9,FALSE)</f>
        <v>2.5</v>
      </c>
      <c r="P43" s="243">
        <f>VLOOKUP($B43,'Conditions of people affected'!$C$6:$R$170,15,FALSE)</f>
        <v>3</v>
      </c>
      <c r="Q43" s="243">
        <f t="shared" si="9"/>
        <v>1</v>
      </c>
      <c r="R43" s="243">
        <f>VLOOKUP($B43,'Complexity of the crisis'!$C$6:$AN$170,22,FALSE)</f>
        <v>1.4</v>
      </c>
      <c r="S43" s="244">
        <f>VLOOKUP($B43,'Complexity of the crisis'!$C$6:$AN$170,38,FALSE)</f>
        <v>0.5</v>
      </c>
      <c r="T43" s="141" t="str">
        <f>VLOOKUP(B43,Lists!$C$3:$E$163,3,FALSE)</f>
        <v>Africa</v>
      </c>
      <c r="U43" s="155">
        <f>VLOOKUP(B43,'INFORM Severity - hidden'!$C$5:$V$170,20,FALSE)</f>
        <v>44762</v>
      </c>
    </row>
    <row r="44" spans="1:21" x14ac:dyDescent="0.35">
      <c r="A44" s="137" t="str">
        <f t="array" ref="A44">IFERROR(INDEX(Lists!$B$2:$B$153,SMALL(IF(Lists!$H$2:$H$153="Yes",ROW(Lists!$B$2:$B$153)),ROW(40:40))-1,1),"")</f>
        <v>Mixed migration flows in Morocco</v>
      </c>
      <c r="B44" s="138" t="str">
        <f>VLOOKUP(A44,Lists!$B$2:$G$153,2,FALSE)</f>
        <v>MAR002</v>
      </c>
      <c r="C44" s="138" t="str">
        <f>VLOOKUP(B44,'INFORM Severity - hidden'!$C$5:$D$160,2,FALSE)</f>
        <v>Morocco</v>
      </c>
      <c r="D44" s="138" t="str">
        <f>VLOOKUP(A44,Lists!$B$2:$G$153,3,FALSE)</f>
        <v>MAR</v>
      </c>
      <c r="E44" s="138" t="str">
        <f>VLOOKUP(A44,Lists!$B$2:$G$153,5,FALSE)</f>
        <v>International displacement</v>
      </c>
      <c r="F44" s="241">
        <f t="shared" si="5"/>
        <v>2.1</v>
      </c>
      <c r="G44" s="142">
        <f t="shared" si="6"/>
        <v>3</v>
      </c>
      <c r="H44" s="142" t="str">
        <f t="shared" si="7"/>
        <v>Medium</v>
      </c>
      <c r="I44" s="242" t="str">
        <f>INDEX(Trends!$D$3:$D$404,MATCH(B44,Trends!$C$3:$C$404,0))</f>
        <v>-</v>
      </c>
      <c r="J44" s="142" t="str">
        <f>VLOOKUP($B44,Reliability!$A$3:$I$170,9,FALSE)</f>
        <v>High</v>
      </c>
      <c r="K44" s="243">
        <f t="shared" si="8"/>
        <v>3.5</v>
      </c>
      <c r="L44" s="243">
        <f>VLOOKUP($B44,'Impact of the crisis'!$C$6:$N$170,12,FALSE)</f>
        <v>4.9000000000000004</v>
      </c>
      <c r="M44" s="243">
        <f>VLOOKUP($B44,'Impact of the crisis'!$C$6:$AB$170,26,FALSE)</f>
        <v>2.2999999999999998</v>
      </c>
      <c r="N44" s="243">
        <f>VLOOKUP($B44,'Conditions of people affected'!$C$6:$R$170,16,FALSE)</f>
        <v>0.75</v>
      </c>
      <c r="O44" s="243">
        <f>VLOOKUP($B44,'Conditions of people affected'!$C$6:$R$170,9,FALSE)</f>
        <v>0.5</v>
      </c>
      <c r="P44" s="243">
        <f>VLOOKUP($B44,'Conditions of people affected'!$C$6:$R$170,15,FALSE)</f>
        <v>1</v>
      </c>
      <c r="Q44" s="243">
        <f t="shared" si="9"/>
        <v>2.6</v>
      </c>
      <c r="R44" s="243">
        <f>VLOOKUP($B44,'Complexity of the crisis'!$C$6:$AN$170,22,FALSE)</f>
        <v>3.1</v>
      </c>
      <c r="S44" s="244">
        <f>VLOOKUP($B44,'Complexity of the crisis'!$C$6:$AN$170,38,FALSE)</f>
        <v>2</v>
      </c>
      <c r="T44" s="141" t="str">
        <f>VLOOKUP(B44,Lists!$C$3:$E$163,3,FALSE)</f>
        <v>Africa</v>
      </c>
      <c r="U44" s="155">
        <f>VLOOKUP(B44,'INFORM Severity - hidden'!$C$5:$V$170,20,FALSE)</f>
        <v>44773</v>
      </c>
    </row>
    <row r="45" spans="1:21" x14ac:dyDescent="0.35">
      <c r="A45" s="137" t="str">
        <f t="array" ref="A45">IFERROR(INDEX(Lists!$B$2:$B$153,SMALL(IF(Lists!$H$2:$H$153="Yes",ROW(Lists!$B$2:$B$153)),ROW(41:41))-1,1),"")</f>
        <v>DIsplacement from Ukraine conflict in Moldova</v>
      </c>
      <c r="B45" s="138" t="str">
        <f>VLOOKUP(A45,Lists!$B$2:$G$153,2,FALSE)</f>
        <v>MDA002</v>
      </c>
      <c r="C45" s="138" t="str">
        <f>VLOOKUP(B45,'INFORM Severity - hidden'!$C$5:$D$160,2,FALSE)</f>
        <v>Moldova</v>
      </c>
      <c r="D45" s="138" t="str">
        <f>VLOOKUP(A45,Lists!$B$2:$G$153,3,FALSE)</f>
        <v>MDA</v>
      </c>
      <c r="E45" s="138" t="str">
        <f>VLOOKUP(A45,Lists!$B$2:$G$153,5,FALSE)</f>
        <v>International displacement</v>
      </c>
      <c r="F45" s="241">
        <f t="shared" si="5"/>
        <v>2.2999999999999998</v>
      </c>
      <c r="G45" s="142">
        <f t="shared" si="6"/>
        <v>3</v>
      </c>
      <c r="H45" s="142" t="str">
        <f t="shared" si="7"/>
        <v>Medium</v>
      </c>
      <c r="I45" s="242" t="str">
        <f>INDEX(Trends!$D$3:$D$404,MATCH(B45,Trends!$C$3:$C$404,0))</f>
        <v>Increasing</v>
      </c>
      <c r="J45" s="142" t="str">
        <f>VLOOKUP($B45,Reliability!$A$3:$I$170,9,FALSE)</f>
        <v>Very High</v>
      </c>
      <c r="K45" s="243">
        <f t="shared" si="8"/>
        <v>2.2999999999999998</v>
      </c>
      <c r="L45" s="243">
        <f>VLOOKUP($B45,'Impact of the crisis'!$C$6:$N$170,12,FALSE)</f>
        <v>0.4</v>
      </c>
      <c r="M45" s="243">
        <f>VLOOKUP($B45,'Impact of the crisis'!$C$6:$AB$170,26,FALSE)</f>
        <v>3</v>
      </c>
      <c r="N45" s="243">
        <f>VLOOKUP($B45,'Conditions of people affected'!$C$6:$R$170,16,FALSE)</f>
        <v>2.95</v>
      </c>
      <c r="O45" s="243">
        <f>VLOOKUP($B45,'Conditions of people affected'!$C$6:$R$170,9,FALSE)</f>
        <v>2.9</v>
      </c>
      <c r="P45" s="243">
        <f>VLOOKUP($B45,'Conditions of people affected'!$C$6:$R$170,15,FALSE)</f>
        <v>3</v>
      </c>
      <c r="Q45" s="243">
        <f t="shared" si="9"/>
        <v>1.4</v>
      </c>
      <c r="R45" s="243">
        <f>VLOOKUP($B45,'Complexity of the crisis'!$C$6:$AN$170,22,FALSE)</f>
        <v>1.8</v>
      </c>
      <c r="S45" s="244">
        <f>VLOOKUP($B45,'Complexity of the crisis'!$C$6:$AN$170,38,FALSE)</f>
        <v>1</v>
      </c>
      <c r="T45" s="141" t="str">
        <f>VLOOKUP(B45,Lists!$C$3:$E$163,3,FALSE)</f>
        <v>Europe</v>
      </c>
      <c r="U45" s="155">
        <f>VLOOKUP(B45,'INFORM Severity - hidden'!$C$5:$V$170,20,FALSE)</f>
        <v>44773</v>
      </c>
    </row>
    <row r="46" spans="1:21" x14ac:dyDescent="0.35">
      <c r="A46" s="137" t="str">
        <f t="array" ref="A46">IFERROR(INDEX(Lists!$B$2:$B$153,SMALL(IF(Lists!$H$2:$H$153="Yes",ROW(Lists!$B$2:$B$153)),ROW(42:42))-1,1),"")</f>
        <v>Multiple crisis in Madagascar</v>
      </c>
      <c r="B46" s="138" t="str">
        <f>VLOOKUP(A46,Lists!$B$2:$G$153,2,FALSE)</f>
        <v>MDG001</v>
      </c>
      <c r="C46" s="138" t="str">
        <f>VLOOKUP(B46,'INFORM Severity - hidden'!$C$5:$D$160,2,FALSE)</f>
        <v>Madagascar</v>
      </c>
      <c r="D46" s="138" t="str">
        <f>VLOOKUP(A46,Lists!$B$2:$G$153,3,FALSE)</f>
        <v>MDG</v>
      </c>
      <c r="E46" s="138" t="str">
        <f>VLOOKUP(A46,Lists!$B$2:$G$153,5,FALSE)</f>
        <v>Multiple crises country</v>
      </c>
      <c r="F46" s="241">
        <f t="shared" si="5"/>
        <v>2.9</v>
      </c>
      <c r="G46" s="142">
        <f t="shared" si="6"/>
        <v>3</v>
      </c>
      <c r="H46" s="142" t="str">
        <f t="shared" si="7"/>
        <v>Medium</v>
      </c>
      <c r="I46" s="242" t="str">
        <f>INDEX(Trends!$D$3:$D$404,MATCH(B46,Trends!$C$3:$C$404,0))</f>
        <v>Stable</v>
      </c>
      <c r="J46" s="142" t="str">
        <f>VLOOKUP($B46,Reliability!$A$3:$I$170,9,FALSE)</f>
        <v>Very High</v>
      </c>
      <c r="K46" s="243">
        <f t="shared" si="8"/>
        <v>3.4</v>
      </c>
      <c r="L46" s="243">
        <f>VLOOKUP($B46,'Impact of the crisis'!$C$6:$N$170,12,FALSE)</f>
        <v>4.8</v>
      </c>
      <c r="M46" s="243">
        <f>VLOOKUP($B46,'Impact of the crisis'!$C$6:$AB$170,26,FALSE)</f>
        <v>2.2999999999999998</v>
      </c>
      <c r="N46" s="243">
        <f>VLOOKUP($B46,'Conditions of people affected'!$C$6:$R$170,16,FALSE)</f>
        <v>3.35</v>
      </c>
      <c r="O46" s="243">
        <f>VLOOKUP($B46,'Conditions of people affected'!$C$6:$R$170,9,FALSE)</f>
        <v>3.7</v>
      </c>
      <c r="P46" s="243">
        <f>VLOOKUP($B46,'Conditions of people affected'!$C$6:$R$170,15,FALSE)</f>
        <v>3</v>
      </c>
      <c r="Q46" s="243">
        <f t="shared" si="9"/>
        <v>1.9</v>
      </c>
      <c r="R46" s="243">
        <f>VLOOKUP($B46,'Complexity of the crisis'!$C$6:$AN$170,22,FALSE)</f>
        <v>2.2000000000000002</v>
      </c>
      <c r="S46" s="244">
        <f>VLOOKUP($B46,'Complexity of the crisis'!$C$6:$AN$170,38,FALSE)</f>
        <v>1.5</v>
      </c>
      <c r="T46" s="141" t="str">
        <f>VLOOKUP(B46,Lists!$C$3:$E$163,3,FALSE)</f>
        <v>Africa</v>
      </c>
      <c r="U46" s="155">
        <f>VLOOKUP(B46,'INFORM Severity - hidden'!$C$5:$V$170,20,FALSE)</f>
        <v>44762</v>
      </c>
    </row>
    <row r="47" spans="1:21" x14ac:dyDescent="0.35">
      <c r="A47" s="137" t="str">
        <f t="array" ref="A47">IFERROR(INDEX(Lists!$B$2:$B$153,SMALL(IF(Lists!$H$2:$H$153="Yes",ROW(Lists!$B$2:$B$153)),ROW(43:43))-1,1),"")</f>
        <v>Multiple crisis in Mexico</v>
      </c>
      <c r="B47" s="138" t="str">
        <f>VLOOKUP(A47,Lists!$B$2:$G$153,2,FALSE)</f>
        <v>MEX001</v>
      </c>
      <c r="C47" s="138" t="str">
        <f>VLOOKUP(B47,'INFORM Severity - hidden'!$C$5:$D$160,2,FALSE)</f>
        <v>Mexico</v>
      </c>
      <c r="D47" s="138" t="str">
        <f>VLOOKUP(A47,Lists!$B$2:$G$153,3,FALSE)</f>
        <v>MEX</v>
      </c>
      <c r="E47" s="138" t="str">
        <f>VLOOKUP(A47,Lists!$B$2:$G$153,5,FALSE)</f>
        <v>Multiple crises country</v>
      </c>
      <c r="F47" s="241">
        <f t="shared" si="5"/>
        <v>2.8</v>
      </c>
      <c r="G47" s="142">
        <f t="shared" si="6"/>
        <v>3</v>
      </c>
      <c r="H47" s="142" t="str">
        <f t="shared" si="7"/>
        <v>Medium</v>
      </c>
      <c r="I47" s="242" t="str">
        <f>INDEX(Trends!$D$3:$D$404,MATCH(B47,Trends!$C$3:$C$404,0))</f>
        <v>-</v>
      </c>
      <c r="J47" s="142" t="str">
        <f>VLOOKUP($B47,Reliability!$A$3:$I$170,9,FALSE)</f>
        <v>High</v>
      </c>
      <c r="K47" s="243">
        <f t="shared" si="8"/>
        <v>4.0999999999999996</v>
      </c>
      <c r="L47" s="243">
        <f>VLOOKUP($B47,'Impact of the crisis'!$C$6:$N$170,12,FALSE)</f>
        <v>5</v>
      </c>
      <c r="M47" s="243">
        <f>VLOOKUP($B47,'Impact of the crisis'!$C$6:$AB$170,26,FALSE)</f>
        <v>3.5</v>
      </c>
      <c r="N47" s="243">
        <f>VLOOKUP($B47,'Conditions of people affected'!$C$6:$R$170,16,FALSE)</f>
        <v>1.3</v>
      </c>
      <c r="O47" s="243">
        <f>VLOOKUP($B47,'Conditions of people affected'!$C$6:$R$170,9,FALSE)</f>
        <v>1.6</v>
      </c>
      <c r="P47" s="243">
        <f>VLOOKUP($B47,'Conditions of people affected'!$C$6:$R$170,15,FALSE)</f>
        <v>1</v>
      </c>
      <c r="Q47" s="243">
        <f t="shared" si="9"/>
        <v>3.5</v>
      </c>
      <c r="R47" s="243">
        <f>VLOOKUP($B47,'Complexity of the crisis'!$C$6:$AN$170,22,FALSE)</f>
        <v>3</v>
      </c>
      <c r="S47" s="244">
        <f>VLOOKUP($B47,'Complexity of the crisis'!$C$6:$AN$170,38,FALSE)</f>
        <v>4</v>
      </c>
      <c r="T47" s="141" t="str">
        <f>VLOOKUP(B47,Lists!$C$3:$E$163,3,FALSE)</f>
        <v>Americas</v>
      </c>
      <c r="U47" s="155">
        <f>VLOOKUP(B47,'INFORM Severity - hidden'!$C$5:$V$170,20,FALSE)</f>
        <v>44767</v>
      </c>
    </row>
    <row r="48" spans="1:21" x14ac:dyDescent="0.35">
      <c r="A48" s="137" t="str">
        <f t="array" ref="A48">IFERROR(INDEX(Lists!$B$2:$B$153,SMALL(IF(Lists!$H$2:$H$153="Yes",ROW(Lists!$B$2:$B$153)),ROW(44:44))-1,1),"")</f>
        <v>Complex crisis in Mali</v>
      </c>
      <c r="B48" s="138" t="str">
        <f>VLOOKUP(A48,Lists!$B$2:$G$153,2,FALSE)</f>
        <v>MLI001</v>
      </c>
      <c r="C48" s="138" t="str">
        <f>VLOOKUP(B48,'INFORM Severity - hidden'!$C$5:$D$160,2,FALSE)</f>
        <v>Mali</v>
      </c>
      <c r="D48" s="138" t="str">
        <f>VLOOKUP(A48,Lists!$B$2:$G$153,3,FALSE)</f>
        <v>MLI</v>
      </c>
      <c r="E48" s="138" t="str">
        <f>VLOOKUP(A48,Lists!$B$2:$G$153,5,FALSE)</f>
        <v>Complex crisis</v>
      </c>
      <c r="F48" s="241">
        <f t="shared" si="5"/>
        <v>4.2</v>
      </c>
      <c r="G48" s="142">
        <f t="shared" si="6"/>
        <v>5</v>
      </c>
      <c r="H48" s="142" t="str">
        <f t="shared" si="7"/>
        <v>Very High</v>
      </c>
      <c r="I48" s="242" t="str">
        <f>INDEX(Trends!$D$3:$D$404,MATCH(B48,Trends!$C$3:$C$404,0))</f>
        <v>Decreasing</v>
      </c>
      <c r="J48" s="142" t="str">
        <f>VLOOKUP($B48,Reliability!$A$3:$I$170,9,FALSE)</f>
        <v>Very High</v>
      </c>
      <c r="K48" s="243">
        <f t="shared" si="8"/>
        <v>4.3</v>
      </c>
      <c r="L48" s="243">
        <f>VLOOKUP($B48,'Impact of the crisis'!$C$6:$N$170,12,FALSE)</f>
        <v>4.8</v>
      </c>
      <c r="M48" s="243">
        <f>VLOOKUP($B48,'Impact of the crisis'!$C$6:$AB$170,26,FALSE)</f>
        <v>4</v>
      </c>
      <c r="N48" s="243">
        <f>VLOOKUP($B48,'Conditions of people affected'!$C$6:$R$170,16,FALSE)</f>
        <v>4.3499999999999996</v>
      </c>
      <c r="O48" s="243">
        <f>VLOOKUP($B48,'Conditions of people affected'!$C$6:$R$170,9,FALSE)</f>
        <v>4.7</v>
      </c>
      <c r="P48" s="243">
        <f>VLOOKUP($B48,'Conditions of people affected'!$C$6:$R$170,15,FALSE)</f>
        <v>4</v>
      </c>
      <c r="Q48" s="243">
        <f t="shared" si="9"/>
        <v>3.9</v>
      </c>
      <c r="R48" s="243">
        <f>VLOOKUP($B48,'Complexity of the crisis'!$C$6:$AN$170,22,FALSE)</f>
        <v>3.1</v>
      </c>
      <c r="S48" s="244">
        <f>VLOOKUP($B48,'Complexity of the crisis'!$C$6:$AN$170,38,FALSE)</f>
        <v>4.5</v>
      </c>
      <c r="T48" s="141" t="str">
        <f>VLOOKUP(B48,Lists!$C$3:$E$163,3,FALSE)</f>
        <v>Africa</v>
      </c>
      <c r="U48" s="155">
        <f>VLOOKUP(B48,'INFORM Severity - hidden'!$C$5:$V$170,20,FALSE)</f>
        <v>44741</v>
      </c>
    </row>
    <row r="49" spans="1:21" x14ac:dyDescent="0.35">
      <c r="A49" s="137" t="str">
        <f t="array" ref="A49">IFERROR(INDEX(Lists!$B$2:$B$153,SMALL(IF(Lists!$H$2:$H$153="Yes",ROW(Lists!$B$2:$B$153)),ROW(45:45))-1,1),"")</f>
        <v>Multiple crises in Myanmar</v>
      </c>
      <c r="B49" s="138" t="str">
        <f>VLOOKUP(A49,Lists!$B$2:$G$153,2,FALSE)</f>
        <v>MMR001</v>
      </c>
      <c r="C49" s="138" t="str">
        <f>VLOOKUP(B49,'INFORM Severity - hidden'!$C$5:$D$160,2,FALSE)</f>
        <v>Myanmar</v>
      </c>
      <c r="D49" s="138" t="str">
        <f>VLOOKUP(A49,Lists!$B$2:$G$153,3,FALSE)</f>
        <v>MMR</v>
      </c>
      <c r="E49" s="138" t="str">
        <f>VLOOKUP(A49,Lists!$B$2:$G$153,5,FALSE)</f>
        <v>Multiple crises country</v>
      </c>
      <c r="F49" s="241">
        <f t="shared" si="5"/>
        <v>4.4000000000000004</v>
      </c>
      <c r="G49" s="142">
        <f t="shared" si="6"/>
        <v>5</v>
      </c>
      <c r="H49" s="142" t="str">
        <f t="shared" si="7"/>
        <v>Very High</v>
      </c>
      <c r="I49" s="242" t="str">
        <f>INDEX(Trends!$D$3:$D$404,MATCH(B49,Trends!$C$3:$C$404,0))</f>
        <v>Increasing</v>
      </c>
      <c r="J49" s="142" t="str">
        <f>VLOOKUP($B49,Reliability!$A$3:$I$170,9,FALSE)</f>
        <v>High</v>
      </c>
      <c r="K49" s="243">
        <f t="shared" si="8"/>
        <v>4.5</v>
      </c>
      <c r="L49" s="243">
        <f>VLOOKUP($B49,'Impact of the crisis'!$C$6:$N$170,12,FALSE)</f>
        <v>4.9000000000000004</v>
      </c>
      <c r="M49" s="243">
        <f>VLOOKUP($B49,'Impact of the crisis'!$C$6:$AB$170,26,FALSE)</f>
        <v>4.2</v>
      </c>
      <c r="N49" s="243">
        <f>VLOOKUP($B49,'Conditions of people affected'!$C$6:$R$170,16,FALSE)</f>
        <v>4.5</v>
      </c>
      <c r="O49" s="243">
        <f>VLOOKUP($B49,'Conditions of people affected'!$C$6:$R$170,9,FALSE)</f>
        <v>5</v>
      </c>
      <c r="P49" s="243">
        <f>VLOOKUP($B49,'Conditions of people affected'!$C$6:$R$170,15,FALSE)</f>
        <v>4</v>
      </c>
      <c r="Q49" s="243">
        <f t="shared" si="9"/>
        <v>4.2</v>
      </c>
      <c r="R49" s="243">
        <f>VLOOKUP($B49,'Complexity of the crisis'!$C$6:$AN$170,22,FALSE)</f>
        <v>3.9</v>
      </c>
      <c r="S49" s="244">
        <f>VLOOKUP($B49,'Complexity of the crisis'!$C$6:$AN$170,38,FALSE)</f>
        <v>4.5</v>
      </c>
      <c r="T49" s="141" t="str">
        <f>VLOOKUP(B49,Lists!$C$3:$E$163,3,FALSE)</f>
        <v>Asia</v>
      </c>
      <c r="U49" s="155">
        <f>VLOOKUP(B49,'INFORM Severity - hidden'!$C$5:$V$170,20,FALSE)</f>
        <v>44766</v>
      </c>
    </row>
    <row r="50" spans="1:21" x14ac:dyDescent="0.35">
      <c r="A50" s="137" t="str">
        <f t="array" ref="A50">IFERROR(INDEX(Lists!$B$2:$B$153,SMALL(IF(Lists!$H$2:$H$153="Yes",ROW(Lists!$B$2:$B$153)),ROW(46:46))-1,1),"")</f>
        <v>Multiple Crises in Mozambique</v>
      </c>
      <c r="B50" s="138" t="str">
        <f>VLOOKUP(A50,Lists!$B$2:$G$153,2,FALSE)</f>
        <v>MOZ001</v>
      </c>
      <c r="C50" s="138" t="str">
        <f>VLOOKUP(B50,'INFORM Severity - hidden'!$C$5:$D$160,2,FALSE)</f>
        <v>Mozambique</v>
      </c>
      <c r="D50" s="138" t="str">
        <f>VLOOKUP(A50,Lists!$B$2:$G$153,3,FALSE)</f>
        <v>MOZ</v>
      </c>
      <c r="E50" s="138" t="str">
        <f>VLOOKUP(A50,Lists!$B$2:$G$153,5,FALSE)</f>
        <v>Multiple crises country</v>
      </c>
      <c r="F50" s="241">
        <f t="shared" si="5"/>
        <v>3.6</v>
      </c>
      <c r="G50" s="142">
        <f t="shared" si="6"/>
        <v>4</v>
      </c>
      <c r="H50" s="142" t="str">
        <f t="shared" si="7"/>
        <v>High</v>
      </c>
      <c r="I50" s="242" t="str">
        <f>INDEX(Trends!$D$3:$D$404,MATCH(B50,Trends!$C$3:$C$404,0))</f>
        <v>Stable</v>
      </c>
      <c r="J50" s="142" t="str">
        <f>VLOOKUP($B50,Reliability!$A$3:$I$170,9,FALSE)</f>
        <v>High</v>
      </c>
      <c r="K50" s="243">
        <f t="shared" si="8"/>
        <v>3.6</v>
      </c>
      <c r="L50" s="243">
        <f>VLOOKUP($B50,'Impact of the crisis'!$C$6:$N$170,12,FALSE)</f>
        <v>4</v>
      </c>
      <c r="M50" s="243">
        <f>VLOOKUP($B50,'Impact of the crisis'!$C$6:$AB$170,26,FALSE)</f>
        <v>3.4</v>
      </c>
      <c r="N50" s="243">
        <f>VLOOKUP($B50,'Conditions of people affected'!$C$6:$R$170,16,FALSE)</f>
        <v>3.5</v>
      </c>
      <c r="O50" s="243">
        <f>VLOOKUP($B50,'Conditions of people affected'!$C$6:$R$170,9,FALSE)</f>
        <v>4</v>
      </c>
      <c r="P50" s="243">
        <f>VLOOKUP($B50,'Conditions of people affected'!$C$6:$R$170,15,FALSE)</f>
        <v>3</v>
      </c>
      <c r="Q50" s="243">
        <f t="shared" si="9"/>
        <v>3.9</v>
      </c>
      <c r="R50" s="243">
        <f>VLOOKUP($B50,'Complexity of the crisis'!$C$6:$AN$170,22,FALSE)</f>
        <v>3.7</v>
      </c>
      <c r="S50" s="244">
        <f>VLOOKUP($B50,'Complexity of the crisis'!$C$6:$AN$170,38,FALSE)</f>
        <v>4</v>
      </c>
      <c r="T50" s="141" t="str">
        <f>VLOOKUP(B50,Lists!$C$3:$E$163,3,FALSE)</f>
        <v>Africa</v>
      </c>
      <c r="U50" s="155">
        <f>VLOOKUP(B50,'INFORM Severity - hidden'!$C$5:$V$170,20,FALSE)</f>
        <v>44769</v>
      </c>
    </row>
    <row r="51" spans="1:21" x14ac:dyDescent="0.35">
      <c r="A51" s="137" t="str">
        <f t="array" ref="A51">IFERROR(INDEX(Lists!$B$2:$B$153,SMALL(IF(Lists!$H$2:$H$153="Yes",ROW(Lists!$B$2:$B$153)),ROW(47:47))-1,1),"")</f>
        <v>Food Security in Mauritania</v>
      </c>
      <c r="B51" s="138" t="str">
        <f>VLOOKUP(A51,Lists!$B$2:$G$153,2,FALSE)</f>
        <v>MRT003</v>
      </c>
      <c r="C51" s="138" t="str">
        <f>VLOOKUP(B51,'INFORM Severity - hidden'!$C$5:$D$160,2,FALSE)</f>
        <v>Mauritania</v>
      </c>
      <c r="D51" s="138" t="str">
        <f>VLOOKUP(A51,Lists!$B$2:$G$153,3,FALSE)</f>
        <v>MRT</v>
      </c>
      <c r="E51" s="138" t="str">
        <f>VLOOKUP(A51,Lists!$B$2:$G$153,5,FALSE)</f>
        <v>Drought</v>
      </c>
      <c r="F51" s="241">
        <f t="shared" si="5"/>
        <v>2.8</v>
      </c>
      <c r="G51" s="142">
        <f t="shared" si="6"/>
        <v>3</v>
      </c>
      <c r="H51" s="142" t="str">
        <f t="shared" si="7"/>
        <v>Medium</v>
      </c>
      <c r="I51" s="242" t="str">
        <f>INDEX(Trends!$D$3:$D$404,MATCH(B51,Trends!$C$3:$C$404,0))</f>
        <v>Stable</v>
      </c>
      <c r="J51" s="142" t="str">
        <f>VLOOKUP($B51,Reliability!$A$3:$I$170,9,FALSE)</f>
        <v>Medium</v>
      </c>
      <c r="K51" s="243">
        <f t="shared" si="8"/>
        <v>2.8</v>
      </c>
      <c r="L51" s="243">
        <f>VLOOKUP($B51,'Impact of the crisis'!$C$6:$N$170,12,FALSE)</f>
        <v>4.3</v>
      </c>
      <c r="M51" s="243">
        <f>VLOOKUP($B51,'Impact of the crisis'!$C$6:$AB$170,26,FALSE)</f>
        <v>1.6</v>
      </c>
      <c r="N51" s="243">
        <f>VLOOKUP($B51,'Conditions of people affected'!$C$6:$R$170,16,FALSE)</f>
        <v>3.1</v>
      </c>
      <c r="O51" s="243">
        <f>VLOOKUP($B51,'Conditions of people affected'!$C$6:$R$170,9,FALSE)</f>
        <v>3.2</v>
      </c>
      <c r="P51" s="243">
        <f>VLOOKUP($B51,'Conditions of people affected'!$C$6:$R$170,15,FALSE)</f>
        <v>3</v>
      </c>
      <c r="Q51" s="243">
        <f t="shared" si="9"/>
        <v>2.2000000000000002</v>
      </c>
      <c r="R51" s="243">
        <f>VLOOKUP($B51,'Complexity of the crisis'!$C$6:$AN$170,22,FALSE)</f>
        <v>2.4</v>
      </c>
      <c r="S51" s="244">
        <f>VLOOKUP($B51,'Complexity of the crisis'!$C$6:$AN$170,38,FALSE)</f>
        <v>2</v>
      </c>
      <c r="T51" s="141" t="str">
        <f>VLOOKUP(B51,Lists!$C$3:$E$163,3,FALSE)</f>
        <v>Africa</v>
      </c>
      <c r="U51" s="155">
        <f>VLOOKUP(B51,'INFORM Severity - hidden'!$C$5:$V$170,20,FALSE)</f>
        <v>44768</v>
      </c>
    </row>
    <row r="52" spans="1:21" x14ac:dyDescent="0.35">
      <c r="A52" s="137" t="str">
        <f t="array" ref="A52">IFERROR(INDEX(Lists!$B$2:$B$153,SMALL(IF(Lists!$H$2:$H$153="Yes",ROW(Lists!$B$2:$B$153)),ROW(48:48))-1,1),"")</f>
        <v>Complex crisis in Malawi</v>
      </c>
      <c r="B52" s="138" t="str">
        <f>VLOOKUP(A52,Lists!$B$2:$G$153,2,FALSE)</f>
        <v>MWI002</v>
      </c>
      <c r="C52" s="138" t="str">
        <f>VLOOKUP(B52,'INFORM Severity - hidden'!$C$5:$D$160,2,FALSE)</f>
        <v>Malawi</v>
      </c>
      <c r="D52" s="138" t="str">
        <f>VLOOKUP(A52,Lists!$B$2:$G$153,3,FALSE)</f>
        <v>MWI</v>
      </c>
      <c r="E52" s="138" t="str">
        <f>VLOOKUP(A52,Lists!$B$2:$G$153,5,FALSE)</f>
        <v>Complex crisis</v>
      </c>
      <c r="F52" s="241">
        <f t="shared" si="5"/>
        <v>3</v>
      </c>
      <c r="G52" s="142">
        <f t="shared" si="6"/>
        <v>3</v>
      </c>
      <c r="H52" s="142" t="str">
        <f t="shared" si="7"/>
        <v>Medium</v>
      </c>
      <c r="I52" s="242" t="str">
        <f>INDEX(Trends!$D$3:$D$404,MATCH(B52,Trends!$C$3:$C$404,0))</f>
        <v>Increasing</v>
      </c>
      <c r="J52" s="142" t="str">
        <f>VLOOKUP($B52,Reliability!$A$3:$I$170,9,FALSE)</f>
        <v>Very High</v>
      </c>
      <c r="K52" s="243">
        <f t="shared" si="8"/>
        <v>3.4</v>
      </c>
      <c r="L52" s="243">
        <f>VLOOKUP($B52,'Impact of the crisis'!$C$6:$N$170,12,FALSE)</f>
        <v>4.4000000000000004</v>
      </c>
      <c r="M52" s="243">
        <f>VLOOKUP($B52,'Impact of the crisis'!$C$6:$AB$170,26,FALSE)</f>
        <v>2.7</v>
      </c>
      <c r="N52" s="243">
        <f>VLOOKUP($B52,'Conditions of people affected'!$C$6:$R$170,16,FALSE)</f>
        <v>3.4</v>
      </c>
      <c r="O52" s="243">
        <f>VLOOKUP($B52,'Conditions of people affected'!$C$6:$R$170,9,FALSE)</f>
        <v>3.8</v>
      </c>
      <c r="P52" s="243">
        <f>VLOOKUP($B52,'Conditions of people affected'!$C$6:$R$170,15,FALSE)</f>
        <v>3</v>
      </c>
      <c r="Q52" s="243">
        <f t="shared" si="9"/>
        <v>2</v>
      </c>
      <c r="R52" s="243">
        <f>VLOOKUP($B52,'Complexity of the crisis'!$C$6:$AN$170,22,FALSE)</f>
        <v>2</v>
      </c>
      <c r="S52" s="244">
        <f>VLOOKUP($B52,'Complexity of the crisis'!$C$6:$AN$170,38,FALSE)</f>
        <v>2</v>
      </c>
      <c r="T52" s="141" t="str">
        <f>VLOOKUP(B52,Lists!$C$3:$E$163,3,FALSE)</f>
        <v>Africa</v>
      </c>
      <c r="U52" s="155">
        <f>VLOOKUP(B52,'INFORM Severity - hidden'!$C$5:$V$170,20,FALSE)</f>
        <v>44760</v>
      </c>
    </row>
    <row r="53" spans="1:21" x14ac:dyDescent="0.35">
      <c r="A53" s="137" t="str">
        <f t="array" ref="A53">IFERROR(INDEX(Lists!$B$2:$B$153,SMALL(IF(Lists!$H$2:$H$153="Yes",ROW(Lists!$B$2:$B$153)),ROW(49:49))-1,1),"")</f>
        <v>International Refugees in Malaysia</v>
      </c>
      <c r="B53" s="138" t="str">
        <f>VLOOKUP(A53,Lists!$B$2:$G$153,2,FALSE)</f>
        <v>MYS001</v>
      </c>
      <c r="C53" s="138" t="str">
        <f>VLOOKUP(B53,'INFORM Severity - hidden'!$C$5:$D$160,2,FALSE)</f>
        <v>Malaysia</v>
      </c>
      <c r="D53" s="138" t="str">
        <f>VLOOKUP(A53,Lists!$B$2:$G$153,3,FALSE)</f>
        <v>MYS</v>
      </c>
      <c r="E53" s="138" t="str">
        <f>VLOOKUP(A53,Lists!$B$2:$G$153,5,FALSE)</f>
        <v>International displacement</v>
      </c>
      <c r="F53" s="241">
        <f t="shared" si="5"/>
        <v>2.2999999999999998</v>
      </c>
      <c r="G53" s="142">
        <f t="shared" si="6"/>
        <v>3</v>
      </c>
      <c r="H53" s="142" t="str">
        <f t="shared" si="7"/>
        <v>Medium</v>
      </c>
      <c r="I53" s="242" t="str">
        <f>INDEX(Trends!$D$3:$D$404,MATCH(B53,Trends!$C$3:$C$404,0))</f>
        <v>Increasing</v>
      </c>
      <c r="J53" s="142" t="str">
        <f>VLOOKUP($B53,Reliability!$A$3:$I$170,9,FALSE)</f>
        <v>High</v>
      </c>
      <c r="K53" s="243">
        <f t="shared" si="8"/>
        <v>2.9</v>
      </c>
      <c r="L53" s="243">
        <f>VLOOKUP($B53,'Impact of the crisis'!$C$6:$N$170,12,FALSE)</f>
        <v>1.7</v>
      </c>
      <c r="M53" s="243">
        <f>VLOOKUP($B53,'Impact of the crisis'!$C$6:$AB$170,26,FALSE)</f>
        <v>3.4</v>
      </c>
      <c r="N53" s="243">
        <f>VLOOKUP($B53,'Conditions of people affected'!$C$6:$R$170,16,FALSE)</f>
        <v>2.0499999999999998</v>
      </c>
      <c r="O53" s="243">
        <f>VLOOKUP($B53,'Conditions of people affected'!$C$6:$R$170,9,FALSE)</f>
        <v>2.1</v>
      </c>
      <c r="P53" s="243">
        <f>VLOOKUP($B53,'Conditions of people affected'!$C$6:$R$170,15,FALSE)</f>
        <v>2</v>
      </c>
      <c r="Q53" s="243">
        <f t="shared" si="9"/>
        <v>2.2000000000000002</v>
      </c>
      <c r="R53" s="243">
        <f>VLOOKUP($B53,'Complexity of the crisis'!$C$6:$AN$170,22,FALSE)</f>
        <v>1.9</v>
      </c>
      <c r="S53" s="244">
        <f>VLOOKUP($B53,'Complexity of the crisis'!$C$6:$AN$170,38,FALSE)</f>
        <v>2.5</v>
      </c>
      <c r="T53" s="141" t="str">
        <f>VLOOKUP(B53,Lists!$C$3:$E$163,3,FALSE)</f>
        <v>Asia</v>
      </c>
      <c r="U53" s="155">
        <f>VLOOKUP(B53,'INFORM Severity - hidden'!$C$5:$V$170,20,FALSE)</f>
        <v>44739</v>
      </c>
    </row>
    <row r="54" spans="1:21" x14ac:dyDescent="0.35">
      <c r="A54" s="137" t="str">
        <f t="array" ref="A54">IFERROR(INDEX(Lists!$B$2:$B$153,SMALL(IF(Lists!$H$2:$H$153="Yes",ROW(Lists!$B$2:$B$153)),ROW(50:50))-1,1),"")</f>
        <v>Food Security Crisis in Namibia</v>
      </c>
      <c r="B54" s="138" t="str">
        <f>VLOOKUP(A54,Lists!$B$2:$G$153,2,FALSE)</f>
        <v>NAM002</v>
      </c>
      <c r="C54" s="138" t="str">
        <f>VLOOKUP(B54,'INFORM Severity - hidden'!$C$5:$D$160,2,FALSE)</f>
        <v>Namibia</v>
      </c>
      <c r="D54" s="138" t="str">
        <f>VLOOKUP(A54,Lists!$B$2:$G$153,3,FALSE)</f>
        <v>NAM</v>
      </c>
      <c r="E54" s="138" t="str">
        <f>VLOOKUP(A54,Lists!$B$2:$G$153,5,FALSE)</f>
        <v>Food Security</v>
      </c>
      <c r="F54" s="241">
        <f t="shared" si="5"/>
        <v>2.5</v>
      </c>
      <c r="G54" s="142">
        <f t="shared" si="6"/>
        <v>3</v>
      </c>
      <c r="H54" s="142" t="str">
        <f t="shared" si="7"/>
        <v>Medium</v>
      </c>
      <c r="I54" s="242" t="str">
        <f>INDEX(Trends!$D$3:$D$404,MATCH(B54,Trends!$C$3:$C$404,0))</f>
        <v>Increasing</v>
      </c>
      <c r="J54" s="142" t="str">
        <f>VLOOKUP($B54,Reliability!$A$3:$I$170,9,FALSE)</f>
        <v>Medium</v>
      </c>
      <c r="K54" s="243">
        <f t="shared" si="8"/>
        <v>2.8</v>
      </c>
      <c r="L54" s="243">
        <f>VLOOKUP($B54,'Impact of the crisis'!$C$6:$N$170,12,FALSE)</f>
        <v>4.3</v>
      </c>
      <c r="M54" s="243">
        <f>VLOOKUP($B54,'Impact of the crisis'!$C$6:$AB$170,26,FALSE)</f>
        <v>1.7</v>
      </c>
      <c r="N54" s="243">
        <f>VLOOKUP($B54,'Conditions of people affected'!$C$6:$R$170,16,FALSE)</f>
        <v>3.05</v>
      </c>
      <c r="O54" s="243">
        <f>VLOOKUP($B54,'Conditions of people affected'!$C$6:$R$170,9,FALSE)</f>
        <v>3.1</v>
      </c>
      <c r="P54" s="243">
        <f>VLOOKUP($B54,'Conditions of people affected'!$C$6:$R$170,15,FALSE)</f>
        <v>3</v>
      </c>
      <c r="Q54" s="243">
        <f t="shared" si="9"/>
        <v>1.3</v>
      </c>
      <c r="R54" s="243">
        <f>VLOOKUP($B54,'Complexity of the crisis'!$C$6:$AN$170,22,FALSE)</f>
        <v>1.6</v>
      </c>
      <c r="S54" s="244">
        <f>VLOOKUP($B54,'Complexity of the crisis'!$C$6:$AN$170,38,FALSE)</f>
        <v>1</v>
      </c>
      <c r="T54" s="141" t="str">
        <f>VLOOKUP(B54,Lists!$C$3:$E$163,3,FALSE)</f>
        <v>Africa</v>
      </c>
      <c r="U54" s="155">
        <f>VLOOKUP(B54,'INFORM Severity - hidden'!$C$5:$V$170,20,FALSE)</f>
        <v>44761</v>
      </c>
    </row>
    <row r="55" spans="1:21" x14ac:dyDescent="0.35">
      <c r="A55" s="137" t="str">
        <f t="array" ref="A55">IFERROR(INDEX(Lists!$B$2:$B$153,SMALL(IF(Lists!$H$2:$H$153="Yes",ROW(Lists!$B$2:$B$153)),ROW(51:51))-1,1),"")</f>
        <v>Multiple crises in Niger</v>
      </c>
      <c r="B55" s="138" t="str">
        <f>VLOOKUP(A55,Lists!$B$2:$G$153,2,FALSE)</f>
        <v>NER001</v>
      </c>
      <c r="C55" s="138" t="str">
        <f>VLOOKUP(B55,'INFORM Severity - hidden'!$C$5:$D$160,2,FALSE)</f>
        <v>Niger</v>
      </c>
      <c r="D55" s="138" t="str">
        <f>VLOOKUP(A55,Lists!$B$2:$G$153,3,FALSE)</f>
        <v>NER</v>
      </c>
      <c r="E55" s="138" t="str">
        <f>VLOOKUP(A55,Lists!$B$2:$G$153,5,FALSE)</f>
        <v>Multiple crises country</v>
      </c>
      <c r="F55" s="241">
        <f t="shared" si="5"/>
        <v>3.5</v>
      </c>
      <c r="G55" s="142">
        <f t="shared" si="6"/>
        <v>4</v>
      </c>
      <c r="H55" s="142" t="str">
        <f t="shared" si="7"/>
        <v>High</v>
      </c>
      <c r="I55" s="242" t="str">
        <f>INDEX(Trends!$D$3:$D$404,MATCH(B55,Trends!$C$3:$C$404,0))</f>
        <v>Decreasing</v>
      </c>
      <c r="J55" s="142" t="str">
        <f>VLOOKUP($B55,Reliability!$A$3:$I$170,9,FALSE)</f>
        <v>Very High</v>
      </c>
      <c r="K55" s="243">
        <f t="shared" si="8"/>
        <v>4.0999999999999996</v>
      </c>
      <c r="L55" s="243">
        <f>VLOOKUP($B55,'Impact of the crisis'!$C$6:$N$170,12,FALSE)</f>
        <v>4.9000000000000004</v>
      </c>
      <c r="M55" s="243">
        <f>VLOOKUP($B55,'Impact of the crisis'!$C$6:$AB$170,26,FALSE)</f>
        <v>3.5</v>
      </c>
      <c r="N55" s="243">
        <f>VLOOKUP($B55,'Conditions of people affected'!$C$6:$R$170,16,FALSE)</f>
        <v>3.65</v>
      </c>
      <c r="O55" s="243">
        <f>VLOOKUP($B55,'Conditions of people affected'!$C$6:$R$170,9,FALSE)</f>
        <v>4.3</v>
      </c>
      <c r="P55" s="243">
        <f>VLOOKUP($B55,'Conditions of people affected'!$C$6:$R$170,15,FALSE)</f>
        <v>3</v>
      </c>
      <c r="Q55" s="243">
        <f t="shared" si="9"/>
        <v>2.9</v>
      </c>
      <c r="R55" s="243">
        <f>VLOOKUP($B55,'Complexity of the crisis'!$C$6:$AN$170,22,FALSE)</f>
        <v>2.8</v>
      </c>
      <c r="S55" s="244">
        <f>VLOOKUP($B55,'Complexity of the crisis'!$C$6:$AN$170,38,FALSE)</f>
        <v>3</v>
      </c>
      <c r="T55" s="141" t="str">
        <f>VLOOKUP(B55,Lists!$C$3:$E$163,3,FALSE)</f>
        <v>Africa</v>
      </c>
      <c r="U55" s="155">
        <f>VLOOKUP(B55,'INFORM Severity - hidden'!$C$5:$V$170,20,FALSE)</f>
        <v>44742</v>
      </c>
    </row>
    <row r="56" spans="1:21" x14ac:dyDescent="0.35">
      <c r="A56" s="137" t="str">
        <f t="array" ref="A56">IFERROR(INDEX(Lists!$B$2:$B$153,SMALL(IF(Lists!$H$2:$H$153="Yes",ROW(Lists!$B$2:$B$153)),ROW(52:52))-1,1),"")</f>
        <v>Complex crisis in Nigeria</v>
      </c>
      <c r="B56" s="138" t="str">
        <f>VLOOKUP(A56,Lists!$B$2:$G$153,2,FALSE)</f>
        <v>NGA001</v>
      </c>
      <c r="C56" s="138" t="str">
        <f>VLOOKUP(B56,'INFORM Severity - hidden'!$C$5:$D$160,2,FALSE)</f>
        <v>Nigeria</v>
      </c>
      <c r="D56" s="138" t="str">
        <f>VLOOKUP(A56,Lists!$B$2:$G$153,3,FALSE)</f>
        <v>NGA</v>
      </c>
      <c r="E56" s="138" t="str">
        <f>VLOOKUP(A56,Lists!$B$2:$G$153,5,FALSE)</f>
        <v>Complex crisis</v>
      </c>
      <c r="F56" s="241">
        <f t="shared" si="5"/>
        <v>4.0999999999999996</v>
      </c>
      <c r="G56" s="142">
        <f t="shared" si="6"/>
        <v>5</v>
      </c>
      <c r="H56" s="142" t="str">
        <f t="shared" si="7"/>
        <v>Very High</v>
      </c>
      <c r="I56" s="242" t="str">
        <f>INDEX(Trends!$D$3:$D$404,MATCH(B56,Trends!$C$3:$C$404,0))</f>
        <v>Decreasing</v>
      </c>
      <c r="J56" s="142" t="str">
        <f>VLOOKUP($B56,Reliability!$A$3:$I$170,9,FALSE)</f>
        <v>High</v>
      </c>
      <c r="K56" s="243">
        <f t="shared" si="8"/>
        <v>4.5</v>
      </c>
      <c r="L56" s="243">
        <f>VLOOKUP($B56,'Impact of the crisis'!$C$6:$N$170,12,FALSE)</f>
        <v>5</v>
      </c>
      <c r="M56" s="243">
        <f>VLOOKUP($B56,'Impact of the crisis'!$C$6:$AB$170,26,FALSE)</f>
        <v>4.0999999999999996</v>
      </c>
      <c r="N56" s="243">
        <f>VLOOKUP($B56,'Conditions of people affected'!$C$6:$R$170,16,FALSE)</f>
        <v>4</v>
      </c>
      <c r="O56" s="243">
        <f>VLOOKUP($B56,'Conditions of people affected'!$C$6:$R$170,9,FALSE)</f>
        <v>5</v>
      </c>
      <c r="P56" s="243">
        <f>VLOOKUP($B56,'Conditions of people affected'!$C$6:$R$170,15,FALSE)</f>
        <v>3</v>
      </c>
      <c r="Q56" s="243">
        <f t="shared" si="9"/>
        <v>4</v>
      </c>
      <c r="R56" s="243">
        <f>VLOOKUP($B56,'Complexity of the crisis'!$C$6:$AN$170,22,FALSE)</f>
        <v>3.4</v>
      </c>
      <c r="S56" s="244">
        <f>VLOOKUP($B56,'Complexity of the crisis'!$C$6:$AN$170,38,FALSE)</f>
        <v>4.5</v>
      </c>
      <c r="T56" s="141" t="str">
        <f>VLOOKUP(B56,Lists!$C$3:$E$163,3,FALSE)</f>
        <v>Africa</v>
      </c>
      <c r="U56" s="155">
        <f>VLOOKUP(B56,'INFORM Severity - hidden'!$C$5:$V$170,20,FALSE)</f>
        <v>44767</v>
      </c>
    </row>
    <row r="57" spans="1:21" x14ac:dyDescent="0.35">
      <c r="A57" s="137" t="str">
        <f t="array" ref="A57">IFERROR(INDEX(Lists!$B$2:$B$153,SMALL(IF(Lists!$H$2:$H$153="Yes",ROW(Lists!$B$2:$B$153)),ROW(53:53))-1,1),"")</f>
        <v>Socioeconomic crisis in Nicaragua</v>
      </c>
      <c r="B57" s="138" t="str">
        <f>VLOOKUP(A57,Lists!$B$2:$G$153,2,FALSE)</f>
        <v>NIC001</v>
      </c>
      <c r="C57" s="138" t="str">
        <f>VLOOKUP(B57,'INFORM Severity - hidden'!$C$5:$D$160,2,FALSE)</f>
        <v>Nicaragua</v>
      </c>
      <c r="D57" s="138" t="str">
        <f>VLOOKUP(A57,Lists!$B$2:$G$153,3,FALSE)</f>
        <v>NIC</v>
      </c>
      <c r="E57" s="138" t="str">
        <f>VLOOKUP(A57,Lists!$B$2:$G$153,5,FALSE)</f>
        <v>Political and economic crisis</v>
      </c>
      <c r="F57" s="241" t="str">
        <f t="shared" si="5"/>
        <v>x</v>
      </c>
      <c r="G57" s="142" t="str">
        <f t="shared" si="6"/>
        <v>x</v>
      </c>
      <c r="H57" s="142" t="str">
        <f t="shared" si="7"/>
        <v>x</v>
      </c>
      <c r="I57" s="242" t="str">
        <f>INDEX(Trends!$D$3:$D$404,MATCH(B57,Trends!$C$3:$C$404,0))</f>
        <v>Stable</v>
      </c>
      <c r="J57" s="142" t="str">
        <f>VLOOKUP($B57,Reliability!$A$3:$I$170,9,FALSE)</f>
        <v>High</v>
      </c>
      <c r="K57" s="243">
        <f t="shared" si="8"/>
        <v>3.1</v>
      </c>
      <c r="L57" s="243">
        <f>VLOOKUP($B57,'Impact of the crisis'!$C$6:$N$170,12,FALSE)</f>
        <v>4</v>
      </c>
      <c r="M57" s="243">
        <f>VLOOKUP($B57,'Impact of the crisis'!$C$6:$AB$170,26,FALSE)</f>
        <v>2.6</v>
      </c>
      <c r="N57" s="243" t="str">
        <f>VLOOKUP($B57,'Conditions of people affected'!$C$6:$R$170,16,FALSE)</f>
        <v>x</v>
      </c>
      <c r="O57" s="243" t="str">
        <f>VLOOKUP($B57,'Conditions of people affected'!$C$6:$R$170,9,FALSE)</f>
        <v>x</v>
      </c>
      <c r="P57" s="243" t="str">
        <f>VLOOKUP($B57,'Conditions of people affected'!$C$6:$R$170,15,FALSE)</f>
        <v>x</v>
      </c>
      <c r="Q57" s="243">
        <f t="shared" si="9"/>
        <v>3</v>
      </c>
      <c r="R57" s="243">
        <f>VLOOKUP($B57,'Complexity of the crisis'!$C$6:$AN$170,22,FALSE)</f>
        <v>2.9</v>
      </c>
      <c r="S57" s="244">
        <f>VLOOKUP($B57,'Complexity of the crisis'!$C$6:$AN$170,38,FALSE)</f>
        <v>3</v>
      </c>
      <c r="T57" s="141" t="str">
        <f>VLOOKUP(B57,Lists!$C$3:$E$163,3,FALSE)</f>
        <v>Americas</v>
      </c>
      <c r="U57" s="155">
        <f>VLOOKUP(B57,'INFORM Severity - hidden'!$C$5:$V$170,20,FALSE)</f>
        <v>44768</v>
      </c>
    </row>
    <row r="58" spans="1:21" x14ac:dyDescent="0.35">
      <c r="A58" s="137" t="str">
        <f t="array" ref="A58">IFERROR(INDEX(Lists!$B$2:$B$153,SMALL(IF(Lists!$H$2:$H$153="Yes",ROW(Lists!$B$2:$B$153)),ROW(54:54))-1,1),"")</f>
        <v>Complex crisis in Pakistan</v>
      </c>
      <c r="B58" s="138" t="str">
        <f>VLOOKUP(A58,Lists!$B$2:$G$153,2,FALSE)</f>
        <v>PAK001</v>
      </c>
      <c r="C58" s="138" t="str">
        <f>VLOOKUP(B58,'INFORM Severity - hidden'!$C$5:$D$160,2,FALSE)</f>
        <v>Pakistan</v>
      </c>
      <c r="D58" s="138" t="str">
        <f>VLOOKUP(A58,Lists!$B$2:$G$153,3,FALSE)</f>
        <v>PAK</v>
      </c>
      <c r="E58" s="138" t="str">
        <f>VLOOKUP(A58,Lists!$B$2:$G$153,5,FALSE)</f>
        <v>Complex crisis</v>
      </c>
      <c r="F58" s="241">
        <f t="shared" si="5"/>
        <v>3.7</v>
      </c>
      <c r="G58" s="142">
        <f t="shared" si="6"/>
        <v>4</v>
      </c>
      <c r="H58" s="142" t="str">
        <f t="shared" si="7"/>
        <v>High</v>
      </c>
      <c r="I58" s="242" t="str">
        <f>INDEX(Trends!$D$3:$D$404,MATCH(B58,Trends!$C$3:$C$404,0))</f>
        <v>Increasing</v>
      </c>
      <c r="J58" s="142" t="str">
        <f>VLOOKUP($B58,Reliability!$A$3:$I$170,9,FALSE)</f>
        <v>High</v>
      </c>
      <c r="K58" s="243">
        <f t="shared" si="8"/>
        <v>4.2</v>
      </c>
      <c r="L58" s="243">
        <f>VLOOKUP($B58,'Impact of the crisis'!$C$6:$N$170,12,FALSE)</f>
        <v>5</v>
      </c>
      <c r="M58" s="243">
        <f>VLOOKUP($B58,'Impact of the crisis'!$C$6:$AB$170,26,FALSE)</f>
        <v>3.7</v>
      </c>
      <c r="N58" s="243">
        <f>VLOOKUP($B58,'Conditions of people affected'!$C$6:$R$170,16,FALSE)</f>
        <v>3.5</v>
      </c>
      <c r="O58" s="243">
        <f>VLOOKUP($B58,'Conditions of people affected'!$C$6:$R$170,9,FALSE)</f>
        <v>5</v>
      </c>
      <c r="P58" s="243">
        <f>VLOOKUP($B58,'Conditions of people affected'!$C$6:$R$170,15,FALSE)</f>
        <v>2</v>
      </c>
      <c r="Q58" s="243">
        <f t="shared" si="9"/>
        <v>3.6</v>
      </c>
      <c r="R58" s="243">
        <f>VLOOKUP($B58,'Complexity of the crisis'!$C$6:$AN$170,22,FALSE)</f>
        <v>3.2</v>
      </c>
      <c r="S58" s="244">
        <f>VLOOKUP($B58,'Complexity of the crisis'!$C$6:$AN$170,38,FALSE)</f>
        <v>4</v>
      </c>
      <c r="T58" s="141" t="str">
        <f>VLOOKUP(B58,Lists!$C$3:$E$163,3,FALSE)</f>
        <v>Asia</v>
      </c>
      <c r="U58" s="155">
        <f>VLOOKUP(B58,'INFORM Severity - hidden'!$C$5:$V$170,20,FALSE)</f>
        <v>44770</v>
      </c>
    </row>
    <row r="59" spans="1:21" x14ac:dyDescent="0.35">
      <c r="A59" s="137" t="str">
        <f t="array" ref="A59">IFERROR(INDEX(Lists!$B$2:$B$153,SMALL(IF(Lists!$H$2:$H$153="Yes",ROW(Lists!$B$2:$B$153)),ROW(55:55))-1,1),"")</f>
        <v>Venezuela displacement in Panama</v>
      </c>
      <c r="B59" s="138" t="str">
        <f>VLOOKUP(A59,Lists!$B$2:$G$153,2,FALSE)</f>
        <v>PAN002</v>
      </c>
      <c r="C59" s="138" t="str">
        <f>VLOOKUP(B59,'INFORM Severity - hidden'!$C$5:$D$160,2,FALSE)</f>
        <v>Panama</v>
      </c>
      <c r="D59" s="138" t="str">
        <f>VLOOKUP(A59,Lists!$B$2:$G$153,3,FALSE)</f>
        <v>PAN</v>
      </c>
      <c r="E59" s="138" t="str">
        <f>VLOOKUP(A59,Lists!$B$2:$G$153,5,FALSE)</f>
        <v>International displacement</v>
      </c>
      <c r="F59" s="241">
        <f t="shared" si="5"/>
        <v>2.2000000000000002</v>
      </c>
      <c r="G59" s="142">
        <f t="shared" si="6"/>
        <v>3</v>
      </c>
      <c r="H59" s="142" t="str">
        <f t="shared" si="7"/>
        <v>Medium</v>
      </c>
      <c r="I59" s="242" t="str">
        <f>INDEX(Trends!$D$3:$D$404,MATCH(B59,Trends!$C$3:$C$404,0))</f>
        <v>Increasing</v>
      </c>
      <c r="J59" s="142" t="str">
        <f>VLOOKUP($B59,Reliability!$A$3:$I$170,9,FALSE)</f>
        <v>Very High</v>
      </c>
      <c r="K59" s="243">
        <f t="shared" si="8"/>
        <v>3</v>
      </c>
      <c r="L59" s="243">
        <f>VLOOKUP($B59,'Impact of the crisis'!$C$6:$N$170,12,FALSE)</f>
        <v>2.6</v>
      </c>
      <c r="M59" s="243">
        <f>VLOOKUP($B59,'Impact of the crisis'!$C$6:$AB$170,26,FALSE)</f>
        <v>3.2</v>
      </c>
      <c r="N59" s="243">
        <f>VLOOKUP($B59,'Conditions of people affected'!$C$6:$R$170,16,FALSE)</f>
        <v>2.2999999999999998</v>
      </c>
      <c r="O59" s="243">
        <f>VLOOKUP($B59,'Conditions of people affected'!$C$6:$R$170,9,FALSE)</f>
        <v>1.6</v>
      </c>
      <c r="P59" s="243">
        <f>VLOOKUP($B59,'Conditions of people affected'!$C$6:$R$170,15,FALSE)</f>
        <v>3</v>
      </c>
      <c r="Q59" s="243">
        <f t="shared" si="9"/>
        <v>1.4</v>
      </c>
      <c r="R59" s="243">
        <f>VLOOKUP($B59,'Complexity of the crisis'!$C$6:$AN$170,22,FALSE)</f>
        <v>1.8</v>
      </c>
      <c r="S59" s="244">
        <f>VLOOKUP($B59,'Complexity of the crisis'!$C$6:$AN$170,38,FALSE)</f>
        <v>1</v>
      </c>
      <c r="T59" s="141" t="str">
        <f>VLOOKUP(B59,Lists!$C$3:$E$163,3,FALSE)</f>
        <v>Americas</v>
      </c>
      <c r="U59" s="155">
        <f>VLOOKUP(B59,'INFORM Severity - hidden'!$C$5:$V$170,20,FALSE)</f>
        <v>44768</v>
      </c>
    </row>
    <row r="60" spans="1:21" x14ac:dyDescent="0.35">
      <c r="A60" s="137" t="str">
        <f t="array" ref="A60">IFERROR(INDEX(Lists!$B$2:$B$153,SMALL(IF(Lists!$H$2:$H$153="Yes",ROW(Lists!$B$2:$B$153)),ROW(56:56))-1,1),"")</f>
        <v>Venezuela displacement in Peru</v>
      </c>
      <c r="B60" s="138" t="str">
        <f>VLOOKUP(A60,Lists!$B$2:$G$153,2,FALSE)</f>
        <v>PER002</v>
      </c>
      <c r="C60" s="138" t="str">
        <f>VLOOKUP(B60,'INFORM Severity - hidden'!$C$5:$D$160,2,FALSE)</f>
        <v>Peru</v>
      </c>
      <c r="D60" s="138" t="str">
        <f>VLOOKUP(A60,Lists!$B$2:$G$153,3,FALSE)</f>
        <v>PER</v>
      </c>
      <c r="E60" s="138" t="str">
        <f>VLOOKUP(A60,Lists!$B$2:$G$153,5,FALSE)</f>
        <v>International displacement</v>
      </c>
      <c r="F60" s="241">
        <f t="shared" si="5"/>
        <v>3.1</v>
      </c>
      <c r="G60" s="142">
        <f t="shared" si="6"/>
        <v>4</v>
      </c>
      <c r="H60" s="142" t="str">
        <f t="shared" si="7"/>
        <v>High</v>
      </c>
      <c r="I60" s="242" t="str">
        <f>INDEX(Trends!$D$3:$D$404,MATCH(B60,Trends!$C$3:$C$404,0))</f>
        <v>Stable</v>
      </c>
      <c r="J60" s="142" t="str">
        <f>VLOOKUP($B60,Reliability!$A$3:$I$170,9,FALSE)</f>
        <v>Very High</v>
      </c>
      <c r="K60" s="243">
        <f t="shared" si="8"/>
        <v>3.9</v>
      </c>
      <c r="L60" s="243">
        <f>VLOOKUP($B60,'Impact of the crisis'!$C$6:$N$170,12,FALSE)</f>
        <v>5</v>
      </c>
      <c r="M60" s="243">
        <f>VLOOKUP($B60,'Impact of the crisis'!$C$6:$AB$170,26,FALSE)</f>
        <v>3.1</v>
      </c>
      <c r="N60" s="243">
        <f>VLOOKUP($B60,'Conditions of people affected'!$C$6:$R$170,16,FALSE)</f>
        <v>3.35</v>
      </c>
      <c r="O60" s="243">
        <f>VLOOKUP($B60,'Conditions of people affected'!$C$6:$R$170,9,FALSE)</f>
        <v>3.7</v>
      </c>
      <c r="P60" s="243">
        <f>VLOOKUP($B60,'Conditions of people affected'!$C$6:$R$170,15,FALSE)</f>
        <v>3</v>
      </c>
      <c r="Q60" s="243">
        <f t="shared" si="9"/>
        <v>1.9</v>
      </c>
      <c r="R60" s="243">
        <f>VLOOKUP($B60,'Complexity of the crisis'!$C$6:$AN$170,22,FALSE)</f>
        <v>2.2999999999999998</v>
      </c>
      <c r="S60" s="244">
        <f>VLOOKUP($B60,'Complexity of the crisis'!$C$6:$AN$170,38,FALSE)</f>
        <v>1.5</v>
      </c>
      <c r="T60" s="141" t="str">
        <f>VLOOKUP(B60,Lists!$C$3:$E$163,3,FALSE)</f>
        <v>Americas</v>
      </c>
      <c r="U60" s="155">
        <f>VLOOKUP(B60,'INFORM Severity - hidden'!$C$5:$V$170,20,FALSE)</f>
        <v>44773</v>
      </c>
    </row>
    <row r="61" spans="1:21" x14ac:dyDescent="0.35">
      <c r="A61" s="137" t="str">
        <f t="array" ref="A61">IFERROR(INDEX(Lists!$B$2:$B$153,SMALL(IF(Lists!$H$2:$H$153="Yes",ROW(Lists!$B$2:$B$153)),ROW(57:57))-1,1),"")</f>
        <v>Multiple crises in the Philippines</v>
      </c>
      <c r="B61" s="138" t="str">
        <f>VLOOKUP(A61,Lists!$B$2:$G$153,2,FALSE)</f>
        <v>PHL001</v>
      </c>
      <c r="C61" s="138" t="str">
        <f>VLOOKUP(B61,'INFORM Severity - hidden'!$C$5:$D$160,2,FALSE)</f>
        <v>Philippines</v>
      </c>
      <c r="D61" s="138" t="str">
        <f>VLOOKUP(A61,Lists!$B$2:$G$153,3,FALSE)</f>
        <v>PHL</v>
      </c>
      <c r="E61" s="138" t="str">
        <f>VLOOKUP(A61,Lists!$B$2:$G$153,5,FALSE)</f>
        <v>Multiple crises country</v>
      </c>
      <c r="F61" s="241">
        <f t="shared" si="5"/>
        <v>3.1</v>
      </c>
      <c r="G61" s="142">
        <f t="shared" si="6"/>
        <v>4</v>
      </c>
      <c r="H61" s="142" t="str">
        <f t="shared" si="7"/>
        <v>High</v>
      </c>
      <c r="I61" s="242" t="str">
        <f>INDEX(Trends!$D$3:$D$404,MATCH(B61,Trends!$C$3:$C$404,0))</f>
        <v>Decreasing</v>
      </c>
      <c r="J61" s="142" t="str">
        <f>VLOOKUP($B61,Reliability!$A$3:$I$170,9,FALSE)</f>
        <v>Medium</v>
      </c>
      <c r="K61" s="243">
        <f t="shared" si="8"/>
        <v>2.9</v>
      </c>
      <c r="L61" s="243">
        <f>VLOOKUP($B61,'Impact of the crisis'!$C$6:$N$170,12,FALSE)</f>
        <v>3.7</v>
      </c>
      <c r="M61" s="243">
        <f>VLOOKUP($B61,'Impact of the crisis'!$C$6:$AB$170,26,FALSE)</f>
        <v>2.4</v>
      </c>
      <c r="N61" s="243">
        <f>VLOOKUP($B61,'Conditions of people affected'!$C$6:$R$170,16,FALSE)</f>
        <v>3.5</v>
      </c>
      <c r="O61" s="243">
        <f>VLOOKUP($B61,'Conditions of people affected'!$C$6:$R$170,9,FALSE)</f>
        <v>4</v>
      </c>
      <c r="P61" s="243">
        <f>VLOOKUP($B61,'Conditions of people affected'!$C$6:$R$170,15,FALSE)</f>
        <v>3</v>
      </c>
      <c r="Q61" s="243">
        <f t="shared" si="9"/>
        <v>2.7</v>
      </c>
      <c r="R61" s="243">
        <f>VLOOKUP($B61,'Complexity of the crisis'!$C$6:$AN$170,22,FALSE)</f>
        <v>2.8</v>
      </c>
      <c r="S61" s="244">
        <f>VLOOKUP($B61,'Complexity of the crisis'!$C$6:$AN$170,38,FALSE)</f>
        <v>2.5</v>
      </c>
      <c r="T61" s="141" t="str">
        <f>VLOOKUP(B61,Lists!$C$3:$E$163,3,FALSE)</f>
        <v>Asia</v>
      </c>
      <c r="U61" s="155">
        <f>VLOOKUP(B61,'INFORM Severity - hidden'!$C$5:$V$170,20,FALSE)</f>
        <v>44766</v>
      </c>
    </row>
    <row r="62" spans="1:21" x14ac:dyDescent="0.35">
      <c r="A62" s="137" t="str">
        <f t="array" ref="A62">IFERROR(INDEX(Lists!$B$2:$B$153,SMALL(IF(Lists!$H$2:$H$153="Yes",ROW(Lists!$B$2:$B$153)),ROW(58:58))-1,1),"")</f>
        <v>Displacement from Ukraine conflict in Poland</v>
      </c>
      <c r="B62" s="138" t="str">
        <f>VLOOKUP(A62,Lists!$B$2:$G$153,2,FALSE)</f>
        <v>POL002</v>
      </c>
      <c r="C62" s="138" t="str">
        <f>VLOOKUP(B62,'INFORM Severity - hidden'!$C$5:$D$160,2,FALSE)</f>
        <v>Poland</v>
      </c>
      <c r="D62" s="138" t="str">
        <f>VLOOKUP(A62,Lists!$B$2:$G$153,3,FALSE)</f>
        <v>POL</v>
      </c>
      <c r="E62" s="138" t="str">
        <f>VLOOKUP(A62,Lists!$B$2:$G$153,5,FALSE)</f>
        <v>International displacement</v>
      </c>
      <c r="F62" s="241">
        <f t="shared" si="5"/>
        <v>2.9</v>
      </c>
      <c r="G62" s="142">
        <f t="shared" si="6"/>
        <v>3</v>
      </c>
      <c r="H62" s="142" t="str">
        <f t="shared" si="7"/>
        <v>Medium</v>
      </c>
      <c r="I62" s="242" t="str">
        <f>INDEX(Trends!$D$3:$D$404,MATCH(B62,Trends!$C$3:$C$404,0))</f>
        <v>Increasing</v>
      </c>
      <c r="J62" s="142" t="str">
        <f>VLOOKUP($B62,Reliability!$A$3:$I$170,9,FALSE)</f>
        <v>Very High</v>
      </c>
      <c r="K62" s="243">
        <f t="shared" si="8"/>
        <v>3.5</v>
      </c>
      <c r="L62" s="243">
        <f>VLOOKUP($B62,'Impact of the crisis'!$C$6:$N$170,12,FALSE)</f>
        <v>2.2999999999999998</v>
      </c>
      <c r="M62" s="243">
        <f>VLOOKUP($B62,'Impact of the crisis'!$C$6:$AB$170,26,FALSE)</f>
        <v>3.9</v>
      </c>
      <c r="N62" s="243">
        <f>VLOOKUP($B62,'Conditions of people affected'!$C$6:$R$170,16,FALSE)</f>
        <v>3.75</v>
      </c>
      <c r="O62" s="243">
        <f>VLOOKUP($B62,'Conditions of people affected'!$C$6:$R$170,9,FALSE)</f>
        <v>4.5</v>
      </c>
      <c r="P62" s="243">
        <f>VLOOKUP($B62,'Conditions of people affected'!$C$6:$R$170,15,FALSE)</f>
        <v>3</v>
      </c>
      <c r="Q62" s="243">
        <f t="shared" si="9"/>
        <v>1.1000000000000001</v>
      </c>
      <c r="R62" s="243">
        <f>VLOOKUP($B62,'Complexity of the crisis'!$C$6:$AN$170,22,FALSE)</f>
        <v>0.7</v>
      </c>
      <c r="S62" s="244">
        <f>VLOOKUP($B62,'Complexity of the crisis'!$C$6:$AN$170,38,FALSE)</f>
        <v>1.5</v>
      </c>
      <c r="T62" s="141" t="str">
        <f>VLOOKUP(B62,Lists!$C$3:$E$163,3,FALSE)</f>
        <v>Europe</v>
      </c>
      <c r="U62" s="155">
        <f>VLOOKUP(B62,'INFORM Severity - hidden'!$C$5:$V$170,20,FALSE)</f>
        <v>44773</v>
      </c>
    </row>
    <row r="63" spans="1:21" x14ac:dyDescent="0.35">
      <c r="A63" s="137" t="str">
        <f t="array" ref="A63">IFERROR(INDEX(Lists!$B$2:$B$153,SMALL(IF(Lists!$H$2:$H$153="Yes",ROW(Lists!$B$2:$B$153)),ROW(59:59))-1,1),"")</f>
        <v>Complex crisis in DPRK</v>
      </c>
      <c r="B63" s="138" t="str">
        <f>VLOOKUP(A63,Lists!$B$2:$G$153,2,FALSE)</f>
        <v>PRK001</v>
      </c>
      <c r="C63" s="138" t="str">
        <f>VLOOKUP(B63,'INFORM Severity - hidden'!$C$5:$D$160,2,FALSE)</f>
        <v>DPRK</v>
      </c>
      <c r="D63" s="138" t="str">
        <f>VLOOKUP(A63,Lists!$B$2:$G$153,3,FALSE)</f>
        <v>PRK</v>
      </c>
      <c r="E63" s="138" t="str">
        <f>VLOOKUP(A63,Lists!$B$2:$G$153,5,FALSE)</f>
        <v>Complex crisis</v>
      </c>
      <c r="F63" s="241">
        <f t="shared" si="5"/>
        <v>3.8</v>
      </c>
      <c r="G63" s="142">
        <f t="shared" si="6"/>
        <v>4</v>
      </c>
      <c r="H63" s="142" t="str">
        <f t="shared" si="7"/>
        <v>High</v>
      </c>
      <c r="I63" s="242" t="str">
        <f>INDEX(Trends!$D$3:$D$404,MATCH(B63,Trends!$C$3:$C$404,0))</f>
        <v>Stable</v>
      </c>
      <c r="J63" s="142" t="str">
        <f>VLOOKUP($B63,Reliability!$A$3:$I$170,9,FALSE)</f>
        <v>Medium</v>
      </c>
      <c r="K63" s="243">
        <f t="shared" si="8"/>
        <v>4</v>
      </c>
      <c r="L63" s="243">
        <f>VLOOKUP($B63,'Impact of the crisis'!$C$6:$N$170,12,FALSE)</f>
        <v>4.5999999999999996</v>
      </c>
      <c r="M63" s="243">
        <f>VLOOKUP($B63,'Impact of the crisis'!$C$6:$AB$170,26,FALSE)</f>
        <v>3.6</v>
      </c>
      <c r="N63" s="243">
        <f>VLOOKUP($B63,'Conditions of people affected'!$C$6:$R$170,16,FALSE)</f>
        <v>4.5</v>
      </c>
      <c r="O63" s="243">
        <f>VLOOKUP($B63,'Conditions of people affected'!$C$6:$R$170,9,FALSE)</f>
        <v>5</v>
      </c>
      <c r="P63" s="243">
        <f>VLOOKUP($B63,'Conditions of people affected'!$C$6:$R$170,15,FALSE)</f>
        <v>4</v>
      </c>
      <c r="Q63" s="243">
        <f t="shared" si="9"/>
        <v>2.4</v>
      </c>
      <c r="R63" s="243">
        <f>VLOOKUP($B63,'Complexity of the crisis'!$C$6:$AN$170,22,FALSE)</f>
        <v>2.7</v>
      </c>
      <c r="S63" s="244">
        <f>VLOOKUP($B63,'Complexity of the crisis'!$C$6:$AN$170,38,FALSE)</f>
        <v>2</v>
      </c>
      <c r="T63" s="141" t="str">
        <f>VLOOKUP(B63,Lists!$C$3:$E$163,3,FALSE)</f>
        <v>Asia</v>
      </c>
      <c r="U63" s="155">
        <f>VLOOKUP(B63,'INFORM Severity - hidden'!$C$5:$V$170,20,FALSE)</f>
        <v>44767</v>
      </c>
    </row>
    <row r="64" spans="1:21" x14ac:dyDescent="0.35">
      <c r="A64" s="137" t="str">
        <f t="array" ref="A64">IFERROR(INDEX(Lists!$B$2:$B$153,SMALL(IF(Lists!$H$2:$H$153="Yes",ROW(Lists!$B$2:$B$153)),ROW(60:60))-1,1),"")</f>
        <v>Conflict in Palestine</v>
      </c>
      <c r="B64" s="138" t="str">
        <f>VLOOKUP(A64,Lists!$B$2:$G$153,2,FALSE)</f>
        <v>PSE002</v>
      </c>
      <c r="C64" s="138" t="str">
        <f>VLOOKUP(B64,'INFORM Severity - hidden'!$C$5:$D$160,2,FALSE)</f>
        <v>Palestine</v>
      </c>
      <c r="D64" s="138" t="str">
        <f>VLOOKUP(A64,Lists!$B$2:$G$153,3,FALSE)</f>
        <v>PSE</v>
      </c>
      <c r="E64" s="138" t="str">
        <f>VLOOKUP(A64,Lists!$B$2:$G$153,5,FALSE)</f>
        <v>Conflict</v>
      </c>
      <c r="F64" s="241">
        <f t="shared" si="5"/>
        <v>3.7</v>
      </c>
      <c r="G64" s="142">
        <f t="shared" si="6"/>
        <v>4</v>
      </c>
      <c r="H64" s="142" t="str">
        <f t="shared" si="7"/>
        <v>High</v>
      </c>
      <c r="I64" s="242" t="str">
        <f>INDEX(Trends!$D$3:$D$404,MATCH(B64,Trends!$C$3:$C$404,0))</f>
        <v>Decreasing</v>
      </c>
      <c r="J64" s="142" t="str">
        <f>VLOOKUP($B64,Reliability!$A$3:$I$170,9,FALSE)</f>
        <v>High</v>
      </c>
      <c r="K64" s="243">
        <f t="shared" si="8"/>
        <v>3.7</v>
      </c>
      <c r="L64" s="243">
        <f>VLOOKUP($B64,'Impact of the crisis'!$C$6:$N$170,12,FALSE)</f>
        <v>3.4</v>
      </c>
      <c r="M64" s="243">
        <f>VLOOKUP($B64,'Impact of the crisis'!$C$6:$AB$170,26,FALSE)</f>
        <v>3.9</v>
      </c>
      <c r="N64" s="243">
        <f>VLOOKUP($B64,'Conditions of people affected'!$C$6:$R$170,16,FALSE)</f>
        <v>4</v>
      </c>
      <c r="O64" s="243">
        <f>VLOOKUP($B64,'Conditions of people affected'!$C$6:$R$170,9,FALSE)</f>
        <v>4</v>
      </c>
      <c r="P64" s="243">
        <f>VLOOKUP($B64,'Conditions of people affected'!$C$6:$R$170,15,FALSE)</f>
        <v>4</v>
      </c>
      <c r="Q64" s="243">
        <f t="shared" si="9"/>
        <v>3.2</v>
      </c>
      <c r="R64" s="243">
        <f>VLOOKUP($B64,'Complexity of the crisis'!$C$6:$AN$170,22,FALSE)</f>
        <v>2.2000000000000002</v>
      </c>
      <c r="S64" s="244">
        <f>VLOOKUP($B64,'Complexity of the crisis'!$C$6:$AN$170,38,FALSE)</f>
        <v>4</v>
      </c>
      <c r="T64" s="141" t="str">
        <f>VLOOKUP(B64,Lists!$C$3:$E$163,3,FALSE)</f>
        <v>Middle east</v>
      </c>
      <c r="U64" s="155">
        <f>VLOOKUP(B64,'INFORM Severity - hidden'!$C$5:$V$170,20,FALSE)</f>
        <v>44767</v>
      </c>
    </row>
    <row r="65" spans="1:21" x14ac:dyDescent="0.35">
      <c r="A65" s="137" t="str">
        <f t="array" ref="A65">IFERROR(INDEX(Lists!$B$2:$B$153,SMALL(IF(Lists!$H$2:$H$153="Yes",ROW(Lists!$B$2:$B$153)),ROW(61:61))-1,1),"")</f>
        <v>Displacement from Ukraine conflict in Romania</v>
      </c>
      <c r="B65" s="138" t="str">
        <f>VLOOKUP(A65,Lists!$B$2:$G$153,2,FALSE)</f>
        <v>ROU002</v>
      </c>
      <c r="C65" s="138" t="str">
        <f>VLOOKUP(B65,'INFORM Severity - hidden'!$C$5:$D$160,2,FALSE)</f>
        <v>Romania</v>
      </c>
      <c r="D65" s="138" t="str">
        <f>VLOOKUP(A65,Lists!$B$2:$G$153,3,FALSE)</f>
        <v>ROU</v>
      </c>
      <c r="E65" s="138" t="str">
        <f>VLOOKUP(A65,Lists!$B$2:$G$153,5,FALSE)</f>
        <v>International displacement</v>
      </c>
      <c r="F65" s="241">
        <f t="shared" si="5"/>
        <v>2.2999999999999998</v>
      </c>
      <c r="G65" s="142">
        <f t="shared" si="6"/>
        <v>3</v>
      </c>
      <c r="H65" s="142" t="str">
        <f t="shared" si="7"/>
        <v>Medium</v>
      </c>
      <c r="I65" s="242" t="str">
        <f>INDEX(Trends!$D$3:$D$404,MATCH(B65,Trends!$C$3:$C$404,0))</f>
        <v>Increasing</v>
      </c>
      <c r="J65" s="142" t="str">
        <f>VLOOKUP($B65,Reliability!$A$3:$I$170,9,FALSE)</f>
        <v>Very High</v>
      </c>
      <c r="K65" s="243">
        <f t="shared" si="8"/>
        <v>2.2000000000000002</v>
      </c>
      <c r="L65" s="243">
        <f>VLOOKUP($B65,'Impact of the crisis'!$C$6:$N$170,12,FALSE)</f>
        <v>2.1</v>
      </c>
      <c r="M65" s="243">
        <f>VLOOKUP($B65,'Impact of the crisis'!$C$6:$AB$170,26,FALSE)</f>
        <v>2.2999999999999998</v>
      </c>
      <c r="N65" s="243">
        <f>VLOOKUP($B65,'Conditions of people affected'!$C$6:$R$170,16,FALSE)</f>
        <v>3.1</v>
      </c>
      <c r="O65" s="243">
        <f>VLOOKUP($B65,'Conditions of people affected'!$C$6:$R$170,9,FALSE)</f>
        <v>3.2</v>
      </c>
      <c r="P65" s="243">
        <f>VLOOKUP($B65,'Conditions of people affected'!$C$6:$R$170,15,FALSE)</f>
        <v>3</v>
      </c>
      <c r="Q65" s="243">
        <f t="shared" si="9"/>
        <v>1.2</v>
      </c>
      <c r="R65" s="243">
        <f>VLOOKUP($B65,'Complexity of the crisis'!$C$6:$AN$170,22,FALSE)</f>
        <v>1.3</v>
      </c>
      <c r="S65" s="244">
        <f>VLOOKUP($B65,'Complexity of the crisis'!$C$6:$AN$170,38,FALSE)</f>
        <v>1</v>
      </c>
      <c r="T65" s="141" t="str">
        <f>VLOOKUP(B65,Lists!$C$3:$E$163,3,FALSE)</f>
        <v>Europe</v>
      </c>
      <c r="U65" s="155">
        <f>VLOOKUP(B65,'INFORM Severity - hidden'!$C$5:$V$170,20,FALSE)</f>
        <v>44773</v>
      </c>
    </row>
    <row r="66" spans="1:21" x14ac:dyDescent="0.35">
      <c r="A66" s="137" t="str">
        <f t="array" ref="A66">IFERROR(INDEX(Lists!$B$2:$B$153,SMALL(IF(Lists!$H$2:$H$153="Yes",ROW(Lists!$B$2:$B$153)),ROW(62:62))-1,1),"")</f>
        <v>Burundi and DRC refugees in Rwanda</v>
      </c>
      <c r="B66" s="138" t="str">
        <f>VLOOKUP(A66,Lists!$B$2:$G$153,2,FALSE)</f>
        <v>RWA002</v>
      </c>
      <c r="C66" s="138" t="str">
        <f>VLOOKUP(B66,'INFORM Severity - hidden'!$C$5:$D$160,2,FALSE)</f>
        <v>Rwanda</v>
      </c>
      <c r="D66" s="138" t="str">
        <f>VLOOKUP(A66,Lists!$B$2:$G$153,3,FALSE)</f>
        <v>RWA</v>
      </c>
      <c r="E66" s="138" t="str">
        <f>VLOOKUP(A66,Lists!$B$2:$G$153,5,FALSE)</f>
        <v>International displacement</v>
      </c>
      <c r="F66" s="241">
        <f t="shared" si="5"/>
        <v>2.4</v>
      </c>
      <c r="G66" s="142">
        <f t="shared" si="6"/>
        <v>3</v>
      </c>
      <c r="H66" s="142" t="str">
        <f t="shared" si="7"/>
        <v>Medium</v>
      </c>
      <c r="I66" s="242" t="str">
        <f>INDEX(Trends!$D$3:$D$404,MATCH(B66,Trends!$C$3:$C$404,0))</f>
        <v>Increasing</v>
      </c>
      <c r="J66" s="142" t="str">
        <f>VLOOKUP($B66,Reliability!$A$3:$I$170,9,FALSE)</f>
        <v>Medium</v>
      </c>
      <c r="K66" s="243">
        <f t="shared" si="8"/>
        <v>2.5</v>
      </c>
      <c r="L66" s="243">
        <f>VLOOKUP($B66,'Impact of the crisis'!$C$6:$N$170,12,FALSE)</f>
        <v>2.2000000000000002</v>
      </c>
      <c r="M66" s="243">
        <f>VLOOKUP($B66,'Impact of the crisis'!$C$6:$AB$170,26,FALSE)</f>
        <v>2.7</v>
      </c>
      <c r="N66" s="243">
        <f>VLOOKUP($B66,'Conditions of people affected'!$C$6:$R$170,16,FALSE)</f>
        <v>2.4</v>
      </c>
      <c r="O66" s="243">
        <f>VLOOKUP($B66,'Conditions of people affected'!$C$6:$R$170,9,FALSE)</f>
        <v>1.8</v>
      </c>
      <c r="P66" s="243">
        <f>VLOOKUP($B66,'Conditions of people affected'!$C$6:$R$170,15,FALSE)</f>
        <v>3</v>
      </c>
      <c r="Q66" s="243">
        <f t="shared" si="9"/>
        <v>2.2999999999999998</v>
      </c>
      <c r="R66" s="243">
        <f>VLOOKUP($B66,'Complexity of the crisis'!$C$6:$AN$170,22,FALSE)</f>
        <v>3</v>
      </c>
      <c r="S66" s="244">
        <f>VLOOKUP($B66,'Complexity of the crisis'!$C$6:$AN$170,38,FALSE)</f>
        <v>1.5</v>
      </c>
      <c r="T66" s="141" t="str">
        <f>VLOOKUP(B66,Lists!$C$3:$E$163,3,FALSE)</f>
        <v>Africa</v>
      </c>
      <c r="U66" s="155">
        <f>VLOOKUP(B66,'INFORM Severity - hidden'!$C$5:$V$170,20,FALSE)</f>
        <v>44713</v>
      </c>
    </row>
    <row r="67" spans="1:21" x14ac:dyDescent="0.35">
      <c r="A67" s="139" t="str">
        <f t="array" ref="A67">IFERROR(INDEX(Lists!$B$2:$B$153,SMALL(IF(Lists!$H$2:$H$153="Yes",ROW(Lists!$B$2:$B$153)),ROW(63:63))-1,1),"")</f>
        <v>Complex crisis in Sudan</v>
      </c>
      <c r="B67" s="140" t="str">
        <f>VLOOKUP(A67,Lists!$B$2:$G$153,2,FALSE)</f>
        <v>SDN001</v>
      </c>
      <c r="C67" s="140" t="str">
        <f>VLOOKUP(B67,'INFORM Severity - hidden'!$C$5:$D$160,2,FALSE)</f>
        <v>Sudan</v>
      </c>
      <c r="D67" s="140" t="str">
        <f>VLOOKUP(A67,Lists!$B$2:$G$153,3,FALSE)</f>
        <v>SDN</v>
      </c>
      <c r="E67" s="140" t="str">
        <f>VLOOKUP(A67,Lists!$B$2:$G$153,5,FALSE)</f>
        <v>Multiple crises country</v>
      </c>
      <c r="F67" s="241">
        <f t="shared" si="5"/>
        <v>4.4000000000000004</v>
      </c>
      <c r="G67" s="142">
        <f t="shared" si="6"/>
        <v>5</v>
      </c>
      <c r="H67" s="142" t="str">
        <f t="shared" si="7"/>
        <v>Very High</v>
      </c>
      <c r="I67" s="242" t="str">
        <f>INDEX(Trends!$D$3:$D$404,MATCH(B67,Trends!$C$3:$C$404,0))</f>
        <v>Stable</v>
      </c>
      <c r="J67" s="142" t="str">
        <f>VLOOKUP($B67,Reliability!$A$3:$I$170,9,FALSE)</f>
        <v>High</v>
      </c>
      <c r="K67" s="243">
        <f t="shared" si="8"/>
        <v>4.4000000000000004</v>
      </c>
      <c r="L67" s="243">
        <f>VLOOKUP($B67,'Impact of the crisis'!$C$6:$N$170,12,FALSE)</f>
        <v>4.8</v>
      </c>
      <c r="M67" s="243">
        <f>VLOOKUP($B67,'Impact of the crisis'!$C$6:$AB$170,26,FALSE)</f>
        <v>4.0999999999999996</v>
      </c>
      <c r="N67" s="243">
        <f>VLOOKUP($B67,'Conditions of people affected'!$C$6:$R$170,16,FALSE)</f>
        <v>4.5</v>
      </c>
      <c r="O67" s="243">
        <f>VLOOKUP($B67,'Conditions of people affected'!$C$6:$R$170,9,FALSE)</f>
        <v>5</v>
      </c>
      <c r="P67" s="243">
        <f>VLOOKUP($B67,'Conditions of people affected'!$C$6:$R$170,15,FALSE)</f>
        <v>4</v>
      </c>
      <c r="Q67" s="243">
        <f t="shared" si="9"/>
        <v>4.3</v>
      </c>
      <c r="R67" s="243">
        <f>VLOOKUP($B67,'Complexity of the crisis'!$C$6:$AN$170,22,FALSE)</f>
        <v>4.0999999999999996</v>
      </c>
      <c r="S67" s="244">
        <f>VLOOKUP($B67,'Complexity of the crisis'!$C$6:$AN$170,38,FALSE)</f>
        <v>4.5</v>
      </c>
      <c r="T67" s="141" t="str">
        <f>VLOOKUP(B67,Lists!$C$3:$E$163,3,FALSE)</f>
        <v>Africa</v>
      </c>
      <c r="U67" s="155">
        <f>VLOOKUP(B67,'INFORM Severity - hidden'!$C$5:$V$170,20,FALSE)</f>
        <v>44762</v>
      </c>
    </row>
    <row r="68" spans="1:21" x14ac:dyDescent="0.35">
      <c r="A68" s="139" t="str">
        <f t="array" ref="A68">IFERROR(INDEX(Lists!$B$2:$B$153,SMALL(IF(Lists!$H$2:$H$153="Yes",ROW(Lists!$B$2:$B$153)),ROW(64:64))-1,1),"")</f>
        <v>Drought in Senegal</v>
      </c>
      <c r="B68" s="140" t="str">
        <f>VLOOKUP(A68,Lists!$B$2:$G$153,2,FALSE)</f>
        <v>SEN002</v>
      </c>
      <c r="C68" s="140" t="str">
        <f>VLOOKUP(B68,'INFORM Severity - hidden'!$C$5:$D$160,2,FALSE)</f>
        <v>Senegal</v>
      </c>
      <c r="D68" s="140" t="str">
        <f>VLOOKUP(A68,Lists!$B$2:$G$153,3,FALSE)</f>
        <v>SEN</v>
      </c>
      <c r="E68" s="140" t="str">
        <f>VLOOKUP(A68,Lists!$B$2:$G$153,5,FALSE)</f>
        <v>Drought</v>
      </c>
      <c r="F68" s="241">
        <f t="shared" si="5"/>
        <v>2.4</v>
      </c>
      <c r="G68" s="142">
        <f t="shared" si="6"/>
        <v>3</v>
      </c>
      <c r="H68" s="142" t="str">
        <f t="shared" si="7"/>
        <v>Medium</v>
      </c>
      <c r="I68" s="242" t="str">
        <f>INDEX(Trends!$D$3:$D$404,MATCH(B68,Trends!$C$3:$C$404,0))</f>
        <v>Stable</v>
      </c>
      <c r="J68" s="142" t="str">
        <f>VLOOKUP($B68,Reliability!$A$3:$I$170,9,FALSE)</f>
        <v>Medium</v>
      </c>
      <c r="K68" s="243">
        <f t="shared" si="8"/>
        <v>2.9</v>
      </c>
      <c r="L68" s="243">
        <f>VLOOKUP($B68,'Impact of the crisis'!$C$6:$N$170,12,FALSE)</f>
        <v>4.8</v>
      </c>
      <c r="M68" s="243">
        <f>VLOOKUP($B68,'Impact of the crisis'!$C$6:$AB$170,26,FALSE)</f>
        <v>1.2</v>
      </c>
      <c r="N68" s="243">
        <f>VLOOKUP($B68,'Conditions of people affected'!$C$6:$R$170,16,FALSE)</f>
        <v>2.4500000000000002</v>
      </c>
      <c r="O68" s="243">
        <f>VLOOKUP($B68,'Conditions of people affected'!$C$6:$R$170,9,FALSE)</f>
        <v>2.9</v>
      </c>
      <c r="P68" s="243">
        <f>VLOOKUP($B68,'Conditions of people affected'!$C$6:$R$170,15,FALSE)</f>
        <v>2</v>
      </c>
      <c r="Q68" s="243">
        <f t="shared" si="9"/>
        <v>1.8</v>
      </c>
      <c r="R68" s="243">
        <f>VLOOKUP($B68,'Complexity of the crisis'!$C$6:$AN$170,22,FALSE)</f>
        <v>2</v>
      </c>
      <c r="S68" s="244">
        <f>VLOOKUP($B68,'Complexity of the crisis'!$C$6:$AN$170,38,FALSE)</f>
        <v>1.5</v>
      </c>
      <c r="T68" s="141" t="str">
        <f>VLOOKUP(B68,Lists!$C$3:$E$163,3,FALSE)</f>
        <v>Africa</v>
      </c>
      <c r="U68" s="155">
        <f>VLOOKUP(B68,'INFORM Severity - hidden'!$C$5:$V$170,20,FALSE)</f>
        <v>44741</v>
      </c>
    </row>
    <row r="69" spans="1:21" x14ac:dyDescent="0.35">
      <c r="A69" s="139" t="str">
        <f t="array" ref="A69">IFERROR(INDEX(Lists!$B$2:$B$153,SMALL(IF(Lists!$H$2:$H$153="Yes",ROW(Lists!$B$2:$B$153)),ROW(65:65))-1,1),"")</f>
        <v>Complex crisis in El Salvador</v>
      </c>
      <c r="B69" s="140" t="str">
        <f>VLOOKUP(A69,Lists!$B$2:$G$153,2,FALSE)</f>
        <v>SLV001</v>
      </c>
      <c r="C69" s="140" t="str">
        <f>VLOOKUP(B69,'INFORM Severity - hidden'!$C$5:$D$160,2,FALSE)</f>
        <v>El Salvador</v>
      </c>
      <c r="D69" s="140" t="str">
        <f>VLOOKUP(A69,Lists!$B$2:$G$153,3,FALSE)</f>
        <v>SLV</v>
      </c>
      <c r="E69" s="140" t="str">
        <f>VLOOKUP(A69,Lists!$B$2:$G$153,5,FALSE)</f>
        <v>Complex crisis</v>
      </c>
      <c r="F69" s="241">
        <f t="shared" ref="F69:F87" si="10">IF(OR(N69="x",K69="x"),"x",ROUND((5-GEOMEAN(((5-K69)/5*4+1),((5-N69)/5*4+1),((5-N69)/5*4+1)))/4*3.5+Q69*0.3,1))</f>
        <v>3.2</v>
      </c>
      <c r="G69" s="142">
        <f t="shared" ref="G69:G87" si="11">IF(F69="x","x",ROUNDUP(F69,0))</f>
        <v>4</v>
      </c>
      <c r="H69" s="142" t="str">
        <f t="shared" ref="H69:H87" si="12">IF(N69="x","x",IF(K69="x","x",(IF(G69=5,"Very High",IF(G69=4,"High",IF(G69=3,"Medium",IF(G69=2,"Low","Very Low")))))))</f>
        <v>High</v>
      </c>
      <c r="I69" s="242" t="str">
        <f>INDEX(Trends!$D$3:$D$404,MATCH(B69,Trends!$C$3:$C$404,0))</f>
        <v>Increasing</v>
      </c>
      <c r="J69" s="142" t="str">
        <f>VLOOKUP($B69,Reliability!$A$3:$I$170,9,FALSE)</f>
        <v>Very High</v>
      </c>
      <c r="K69" s="243">
        <f t="shared" ref="K69:K87" si="13">IF(OR(M69="x",L69="x"),"x",ROUND((5-GEOMEAN(((5-L69)/5*4+1),((5-M69)/5*4+1),((5-M69)/5*4+1)))/4*5,1))</f>
        <v>3.4</v>
      </c>
      <c r="L69" s="243">
        <f>VLOOKUP($B69,'Impact of the crisis'!$C$6:$N$170,12,FALSE)</f>
        <v>3.8</v>
      </c>
      <c r="M69" s="243">
        <f>VLOOKUP($B69,'Impact of the crisis'!$C$6:$AB$170,26,FALSE)</f>
        <v>3.2</v>
      </c>
      <c r="N69" s="243">
        <f>VLOOKUP($B69,'Conditions of people affected'!$C$6:$R$170,16,FALSE)</f>
        <v>3.35</v>
      </c>
      <c r="O69" s="243">
        <f>VLOOKUP($B69,'Conditions of people affected'!$C$6:$R$170,9,FALSE)</f>
        <v>3.7</v>
      </c>
      <c r="P69" s="243">
        <f>VLOOKUP($B69,'Conditions of people affected'!$C$6:$R$170,15,FALSE)</f>
        <v>3</v>
      </c>
      <c r="Q69" s="243">
        <f t="shared" ref="Q69:Q87" si="14">IF(OR(S69="x",R69="x"),R69,ROUND((5-GEOMEAN(((5-R69)/5*4+1),((5-S69)/5*4+1)))/4*5,1))</f>
        <v>2.7</v>
      </c>
      <c r="R69" s="243">
        <f>VLOOKUP($B69,'Complexity of the crisis'!$C$6:$AN$170,22,FALSE)</f>
        <v>2.4</v>
      </c>
      <c r="S69" s="244">
        <f>VLOOKUP($B69,'Complexity of the crisis'!$C$6:$AN$170,38,FALSE)</f>
        <v>3</v>
      </c>
      <c r="T69" s="141" t="str">
        <f>VLOOKUP(B69,Lists!$C$3:$E$163,3,FALSE)</f>
        <v>Americas</v>
      </c>
      <c r="U69" s="155">
        <f>VLOOKUP(B69,'INFORM Severity - hidden'!$C$5:$V$170,20,FALSE)</f>
        <v>44767</v>
      </c>
    </row>
    <row r="70" spans="1:21" x14ac:dyDescent="0.35">
      <c r="A70" s="139" t="str">
        <f t="array" ref="A70">IFERROR(INDEX(Lists!$B$2:$B$153,SMALL(IF(Lists!$H$2:$H$153="Yes",ROW(Lists!$B$2:$B$153)),ROW(66:66))-1,1),"")</f>
        <v>Complex crisis in Somalia</v>
      </c>
      <c r="B70" s="140" t="str">
        <f>VLOOKUP(A70,Lists!$B$2:$G$153,2,FALSE)</f>
        <v>SOM001</v>
      </c>
      <c r="C70" s="140" t="str">
        <f>VLOOKUP(B70,'INFORM Severity - hidden'!$C$5:$D$160,2,FALSE)</f>
        <v>Somalia</v>
      </c>
      <c r="D70" s="140" t="str">
        <f>VLOOKUP(A70,Lists!$B$2:$G$153,3,FALSE)</f>
        <v>SOM</v>
      </c>
      <c r="E70" s="140" t="str">
        <f>VLOOKUP(A70,Lists!$B$2:$G$153,5,FALSE)</f>
        <v>Complex crisis</v>
      </c>
      <c r="F70" s="241">
        <f t="shared" si="10"/>
        <v>4.4000000000000004</v>
      </c>
      <c r="G70" s="142">
        <f t="shared" si="11"/>
        <v>5</v>
      </c>
      <c r="H70" s="142" t="str">
        <f t="shared" si="12"/>
        <v>Very High</v>
      </c>
      <c r="I70" s="242" t="str">
        <f>INDEX(Trends!$D$3:$D$404,MATCH(B70,Trends!$C$3:$C$404,0))</f>
        <v>Increasing</v>
      </c>
      <c r="J70" s="142" t="str">
        <f>VLOOKUP($B70,Reliability!$A$3:$I$170,9,FALSE)</f>
        <v>High</v>
      </c>
      <c r="K70" s="243">
        <f t="shared" si="13"/>
        <v>4.8</v>
      </c>
      <c r="L70" s="243">
        <f>VLOOKUP($B70,'Impact of the crisis'!$C$6:$N$170,12,FALSE)</f>
        <v>4.7</v>
      </c>
      <c r="M70" s="243">
        <f>VLOOKUP($B70,'Impact of the crisis'!$C$6:$AB$170,26,FALSE)</f>
        <v>4.9000000000000004</v>
      </c>
      <c r="N70" s="243">
        <f>VLOOKUP($B70,'Conditions of people affected'!$C$6:$R$170,16,FALSE)</f>
        <v>4.4000000000000004</v>
      </c>
      <c r="O70" s="243">
        <f>VLOOKUP($B70,'Conditions of people affected'!$C$6:$R$170,9,FALSE)</f>
        <v>4.8</v>
      </c>
      <c r="P70" s="243">
        <f>VLOOKUP($B70,'Conditions of people affected'!$C$6:$R$170,15,FALSE)</f>
        <v>4</v>
      </c>
      <c r="Q70" s="243">
        <f t="shared" si="14"/>
        <v>4.2</v>
      </c>
      <c r="R70" s="243">
        <f>VLOOKUP($B70,'Complexity of the crisis'!$C$6:$AN$170,22,FALSE)</f>
        <v>3.8</v>
      </c>
      <c r="S70" s="244">
        <f>VLOOKUP($B70,'Complexity of the crisis'!$C$6:$AN$170,38,FALSE)</f>
        <v>4.5</v>
      </c>
      <c r="T70" s="141" t="str">
        <f>VLOOKUP(B70,Lists!$C$3:$E$163,3,FALSE)</f>
        <v>Africa</v>
      </c>
      <c r="U70" s="155">
        <f>VLOOKUP(B70,'INFORM Severity - hidden'!$C$5:$V$170,20,FALSE)</f>
        <v>44704</v>
      </c>
    </row>
    <row r="71" spans="1:21" x14ac:dyDescent="0.35">
      <c r="A71" s="139" t="str">
        <f t="array" ref="A71">IFERROR(INDEX(Lists!$B$2:$B$153,SMALL(IF(Lists!$H$2:$H$153="Yes",ROW(Lists!$B$2:$B$153)),ROW(67:67))-1,1),"")</f>
        <v>Complex crisis in South Sudan</v>
      </c>
      <c r="B71" s="140" t="str">
        <f>VLOOKUP(A71,Lists!$B$2:$G$153,2,FALSE)</f>
        <v>SSD001</v>
      </c>
      <c r="C71" s="140" t="str">
        <f>VLOOKUP(B71,'INFORM Severity - hidden'!$C$5:$D$160,2,FALSE)</f>
        <v>South Sudan</v>
      </c>
      <c r="D71" s="140" t="str">
        <f>VLOOKUP(A71,Lists!$B$2:$G$153,3,FALSE)</f>
        <v>SSD</v>
      </c>
      <c r="E71" s="140" t="str">
        <f>VLOOKUP(A71,Lists!$B$2:$G$153,5,FALSE)</f>
        <v>Complex crisis</v>
      </c>
      <c r="F71" s="241">
        <f t="shared" si="10"/>
        <v>4.5999999999999996</v>
      </c>
      <c r="G71" s="142">
        <f t="shared" si="11"/>
        <v>5</v>
      </c>
      <c r="H71" s="142" t="str">
        <f t="shared" si="12"/>
        <v>Very High</v>
      </c>
      <c r="I71" s="242" t="str">
        <f>INDEX(Trends!$D$3:$D$404,MATCH(B71,Trends!$C$3:$C$404,0))</f>
        <v>Increasing</v>
      </c>
      <c r="J71" s="142" t="str">
        <f>VLOOKUP($B71,Reliability!$A$3:$I$170,9,FALSE)</f>
        <v>High</v>
      </c>
      <c r="K71" s="243">
        <f t="shared" si="13"/>
        <v>4.5999999999999996</v>
      </c>
      <c r="L71" s="243">
        <f>VLOOKUP($B71,'Impact of the crisis'!$C$6:$N$170,12,FALSE)</f>
        <v>4.5999999999999996</v>
      </c>
      <c r="M71" s="243">
        <f>VLOOKUP($B71,'Impact of the crisis'!$C$6:$AB$170,26,FALSE)</f>
        <v>4.5999999999999996</v>
      </c>
      <c r="N71" s="243">
        <f>VLOOKUP($B71,'Conditions of people affected'!$C$6:$R$170,16,FALSE)</f>
        <v>4.95</v>
      </c>
      <c r="O71" s="243">
        <f>VLOOKUP($B71,'Conditions of people affected'!$C$6:$R$170,9,FALSE)</f>
        <v>4.9000000000000004</v>
      </c>
      <c r="P71" s="243">
        <f>VLOOKUP($B71,'Conditions of people affected'!$C$6:$R$170,15,FALSE)</f>
        <v>5</v>
      </c>
      <c r="Q71" s="243">
        <f t="shared" si="14"/>
        <v>4.2</v>
      </c>
      <c r="R71" s="243">
        <f>VLOOKUP($B71,'Complexity of the crisis'!$C$6:$AN$170,22,FALSE)</f>
        <v>3.8</v>
      </c>
      <c r="S71" s="244">
        <f>VLOOKUP($B71,'Complexity of the crisis'!$C$6:$AN$170,38,FALSE)</f>
        <v>4.5</v>
      </c>
      <c r="T71" s="141" t="str">
        <f>VLOOKUP(B71,Lists!$C$3:$E$163,3,FALSE)</f>
        <v>Africa</v>
      </c>
      <c r="U71" s="155">
        <f>VLOOKUP(B71,'INFORM Severity - hidden'!$C$5:$V$170,20,FALSE)</f>
        <v>44691</v>
      </c>
    </row>
    <row r="72" spans="1:21" x14ac:dyDescent="0.35">
      <c r="A72" s="139" t="str">
        <f t="array" ref="A72">IFERROR(INDEX(Lists!$B$2:$B$153,SMALL(IF(Lists!$H$2:$H$153="Yes",ROW(Lists!$B$2:$B$153)),ROW(68:68))-1,1),"")</f>
        <v>Displacement from Ukraine conflict in Slovakia</v>
      </c>
      <c r="B72" s="140" t="str">
        <f>VLOOKUP(A72,Lists!$B$2:$G$153,2,FALSE)</f>
        <v>SVK002</v>
      </c>
      <c r="C72" s="140" t="str">
        <f>VLOOKUP(B72,'INFORM Severity - hidden'!$C$5:$D$160,2,FALSE)</f>
        <v>Slovakia</v>
      </c>
      <c r="D72" s="140" t="str">
        <f>VLOOKUP(A72,Lists!$B$2:$G$153,3,FALSE)</f>
        <v>SVK</v>
      </c>
      <c r="E72" s="140" t="str">
        <f>VLOOKUP(A72,Lists!$B$2:$G$153,5,FALSE)</f>
        <v>International displacement</v>
      </c>
      <c r="F72" s="241">
        <f t="shared" si="10"/>
        <v>2.2999999999999998</v>
      </c>
      <c r="G72" s="142">
        <f t="shared" si="11"/>
        <v>3</v>
      </c>
      <c r="H72" s="142" t="str">
        <f t="shared" si="12"/>
        <v>Medium</v>
      </c>
      <c r="I72" s="242" t="str">
        <f>INDEX(Trends!$D$3:$D$404,MATCH(B72,Trends!$C$3:$C$404,0))</f>
        <v>Increasing</v>
      </c>
      <c r="J72" s="142" t="str">
        <f>VLOOKUP($B72,Reliability!$A$3:$I$170,9,FALSE)</f>
        <v>Very High</v>
      </c>
      <c r="K72" s="243">
        <f t="shared" si="13"/>
        <v>2.2000000000000002</v>
      </c>
      <c r="L72" s="243">
        <f>VLOOKUP($B72,'Impact of the crisis'!$C$6:$N$170,12,FALSE)</f>
        <v>1.7</v>
      </c>
      <c r="M72" s="243">
        <f>VLOOKUP($B72,'Impact of the crisis'!$C$6:$AB$170,26,FALSE)</f>
        <v>2.4</v>
      </c>
      <c r="N72" s="243">
        <f>VLOOKUP($B72,'Conditions of people affected'!$C$6:$R$170,16,FALSE)</f>
        <v>3</v>
      </c>
      <c r="O72" s="243">
        <f>VLOOKUP($B72,'Conditions of people affected'!$C$6:$R$170,9,FALSE)</f>
        <v>3</v>
      </c>
      <c r="P72" s="243">
        <f>VLOOKUP($B72,'Conditions of people affected'!$C$6:$R$170,15,FALSE)</f>
        <v>3</v>
      </c>
      <c r="Q72" s="243">
        <f t="shared" si="14"/>
        <v>1.1000000000000001</v>
      </c>
      <c r="R72" s="243">
        <f>VLOOKUP($B72,'Complexity of the crisis'!$C$6:$AN$170,22,FALSE)</f>
        <v>1.1000000000000001</v>
      </c>
      <c r="S72" s="244">
        <f>VLOOKUP($B72,'Complexity of the crisis'!$C$6:$AN$170,38,FALSE)</f>
        <v>1</v>
      </c>
      <c r="T72" s="141" t="str">
        <f>VLOOKUP(B72,Lists!$C$3:$E$163,3,FALSE)</f>
        <v>Europe</v>
      </c>
      <c r="U72" s="155">
        <f>VLOOKUP(B72,'INFORM Severity - hidden'!$C$5:$V$170,20,FALSE)</f>
        <v>44773</v>
      </c>
    </row>
    <row r="73" spans="1:21" x14ac:dyDescent="0.35">
      <c r="A73" s="139" t="str">
        <f t="array" ref="A73">IFERROR(INDEX(Lists!$B$2:$B$153,SMALL(IF(Lists!$H$2:$H$153="Yes",ROW(Lists!$B$2:$B$153)),ROW(69:69))-1,1),"")</f>
        <v>Food Security Crisis in Eswatini</v>
      </c>
      <c r="B73" s="140" t="str">
        <f>VLOOKUP(A73,Lists!$B$2:$G$153,2,FALSE)</f>
        <v>SWZ001</v>
      </c>
      <c r="C73" s="140" t="str">
        <f>VLOOKUP(B73,'INFORM Severity - hidden'!$C$5:$D$160,2,FALSE)</f>
        <v>Eswatini</v>
      </c>
      <c r="D73" s="140" t="str">
        <f>VLOOKUP(A73,Lists!$B$2:$G$153,3,FALSE)</f>
        <v>SWZ</v>
      </c>
      <c r="E73" s="140" t="str">
        <f>VLOOKUP(A73,Lists!$B$2:$G$153,5,FALSE)</f>
        <v>Food Security</v>
      </c>
      <c r="F73" s="241">
        <f t="shared" si="10"/>
        <v>2.2000000000000002</v>
      </c>
      <c r="G73" s="142">
        <f t="shared" si="11"/>
        <v>3</v>
      </c>
      <c r="H73" s="142" t="str">
        <f t="shared" si="12"/>
        <v>Medium</v>
      </c>
      <c r="I73" s="242" t="str">
        <f>INDEX(Trends!$D$3:$D$404,MATCH(B73,Trends!$C$3:$C$404,0))</f>
        <v>Decreasing</v>
      </c>
      <c r="J73" s="142" t="str">
        <f>VLOOKUP($B73,Reliability!$A$3:$I$170,9,FALSE)</f>
        <v>High</v>
      </c>
      <c r="K73" s="243">
        <f t="shared" si="13"/>
        <v>2</v>
      </c>
      <c r="L73" s="243">
        <f>VLOOKUP($B73,'Impact of the crisis'!$C$6:$N$170,12,FALSE)</f>
        <v>3.1</v>
      </c>
      <c r="M73" s="243">
        <f>VLOOKUP($B73,'Impact of the crisis'!$C$6:$AB$170,26,FALSE)</f>
        <v>1.3</v>
      </c>
      <c r="N73" s="243">
        <f>VLOOKUP($B73,'Conditions of people affected'!$C$6:$R$170,16,FALSE)</f>
        <v>2.5499999999999998</v>
      </c>
      <c r="O73" s="243">
        <f>VLOOKUP($B73,'Conditions of people affected'!$C$6:$R$170,9,FALSE)</f>
        <v>2.1</v>
      </c>
      <c r="P73" s="243">
        <f>VLOOKUP($B73,'Conditions of people affected'!$C$6:$R$170,15,FALSE)</f>
        <v>3</v>
      </c>
      <c r="Q73" s="243">
        <f t="shared" si="14"/>
        <v>1.7</v>
      </c>
      <c r="R73" s="243">
        <f>VLOOKUP($B73,'Complexity of the crisis'!$C$6:$AN$170,22,FALSE)</f>
        <v>2.7</v>
      </c>
      <c r="S73" s="244">
        <f>VLOOKUP($B73,'Complexity of the crisis'!$C$6:$AN$170,38,FALSE)</f>
        <v>0.5</v>
      </c>
      <c r="T73" s="141" t="str">
        <f>VLOOKUP(B73,Lists!$C$3:$E$163,3,FALSE)</f>
        <v>Africa</v>
      </c>
      <c r="U73" s="155">
        <f>VLOOKUP(B73,'INFORM Severity - hidden'!$C$5:$V$170,20,FALSE)</f>
        <v>44749</v>
      </c>
    </row>
    <row r="74" spans="1:21" x14ac:dyDescent="0.35">
      <c r="A74" s="139" t="str">
        <f t="array" ref="A74">IFERROR(INDEX(Lists!$B$2:$B$153,SMALL(IF(Lists!$H$2:$H$153="Yes",ROW(Lists!$B$2:$B$153)),ROW(70:70))-1,1),"")</f>
        <v>Syrian conflict</v>
      </c>
      <c r="B74" s="140" t="str">
        <f>VLOOKUP(A74,Lists!$B$2:$G$153,2,FALSE)</f>
        <v>SYR001</v>
      </c>
      <c r="C74" s="140" t="str">
        <f>VLOOKUP(B74,'INFORM Severity - hidden'!$C$5:$D$160,2,FALSE)</f>
        <v>Syria</v>
      </c>
      <c r="D74" s="140" t="str">
        <f>VLOOKUP(A74,Lists!$B$2:$G$153,3,FALSE)</f>
        <v>SYR</v>
      </c>
      <c r="E74" s="140" t="str">
        <f>VLOOKUP(A74,Lists!$B$2:$G$153,5,FALSE)</f>
        <v>Complex crisis</v>
      </c>
      <c r="F74" s="241">
        <f t="shared" si="10"/>
        <v>4.5999999999999996</v>
      </c>
      <c r="G74" s="142">
        <f t="shared" si="11"/>
        <v>5</v>
      </c>
      <c r="H74" s="142" t="str">
        <f t="shared" si="12"/>
        <v>Very High</v>
      </c>
      <c r="I74" s="242" t="str">
        <f>INDEX(Trends!$D$3:$D$404,MATCH(B74,Trends!$C$3:$C$404,0))</f>
        <v>Stable</v>
      </c>
      <c r="J74" s="142" t="str">
        <f>VLOOKUP($B74,Reliability!$A$3:$I$170,9,FALSE)</f>
        <v>High</v>
      </c>
      <c r="K74" s="243">
        <f t="shared" si="13"/>
        <v>4.8</v>
      </c>
      <c r="L74" s="243">
        <f>VLOOKUP($B74,'Impact of the crisis'!$C$6:$N$170,12,FALSE)</f>
        <v>4.5999999999999996</v>
      </c>
      <c r="M74" s="243">
        <f>VLOOKUP($B74,'Impact of the crisis'!$C$6:$AB$170,26,FALSE)</f>
        <v>4.9000000000000004</v>
      </c>
      <c r="N74" s="243">
        <f>VLOOKUP($B74,'Conditions of people affected'!$C$6:$R$170,16,FALSE)</f>
        <v>4.5</v>
      </c>
      <c r="O74" s="243">
        <f>VLOOKUP($B74,'Conditions of people affected'!$C$6:$R$170,9,FALSE)</f>
        <v>5</v>
      </c>
      <c r="P74" s="243">
        <f>VLOOKUP($B74,'Conditions of people affected'!$C$6:$R$170,15,FALSE)</f>
        <v>4</v>
      </c>
      <c r="Q74" s="243">
        <f t="shared" si="14"/>
        <v>4.5</v>
      </c>
      <c r="R74" s="243">
        <f>VLOOKUP($B74,'Complexity of the crisis'!$C$6:$AN$170,22,FALSE)</f>
        <v>4.4000000000000004</v>
      </c>
      <c r="S74" s="244">
        <f>VLOOKUP($B74,'Complexity of the crisis'!$C$6:$AN$170,38,FALSE)</f>
        <v>4.5</v>
      </c>
      <c r="T74" s="141" t="str">
        <f>VLOOKUP(B74,Lists!$C$3:$E$163,3,FALSE)</f>
        <v>Middle east</v>
      </c>
      <c r="U74" s="155">
        <f>VLOOKUP(B74,'INFORM Severity - hidden'!$C$5:$V$170,20,FALSE)</f>
        <v>44767</v>
      </c>
    </row>
    <row r="75" spans="1:21" x14ac:dyDescent="0.35">
      <c r="A75" s="139" t="str">
        <f t="array" ref="A75">IFERROR(INDEX(Lists!$B$2:$B$153,SMALL(IF(Lists!$H$2:$H$153="Yes",ROW(Lists!$B$2:$B$153)),ROW(71:71))-1,1),"")</f>
        <v>Complex crisis in Chad</v>
      </c>
      <c r="B75" s="140" t="str">
        <f>VLOOKUP(A75,Lists!$B$2:$G$153,2,FALSE)</f>
        <v>TCD001</v>
      </c>
      <c r="C75" s="140" t="str">
        <f>VLOOKUP(B75,'INFORM Severity - hidden'!$C$5:$D$160,2,FALSE)</f>
        <v>Chad</v>
      </c>
      <c r="D75" s="140" t="str">
        <f>VLOOKUP(A75,Lists!$B$2:$G$153,3,FALSE)</f>
        <v>TCD</v>
      </c>
      <c r="E75" s="140" t="str">
        <f>VLOOKUP(A75,Lists!$B$2:$G$153,5,FALSE)</f>
        <v>Multiple crises country</v>
      </c>
      <c r="F75" s="241">
        <f t="shared" si="10"/>
        <v>4.4000000000000004</v>
      </c>
      <c r="G75" s="142">
        <f t="shared" si="11"/>
        <v>5</v>
      </c>
      <c r="H75" s="142" t="str">
        <f t="shared" si="12"/>
        <v>Very High</v>
      </c>
      <c r="I75" s="242" t="str">
        <f>INDEX(Trends!$D$3:$D$404,MATCH(B75,Trends!$C$3:$C$404,0))</f>
        <v>Increasing</v>
      </c>
      <c r="J75" s="142" t="str">
        <f>VLOOKUP($B75,Reliability!$A$3:$I$170,9,FALSE)</f>
        <v>Medium</v>
      </c>
      <c r="K75" s="243">
        <f t="shared" si="13"/>
        <v>3.9</v>
      </c>
      <c r="L75" s="243">
        <f>VLOOKUP($B75,'Impact of the crisis'!$C$6:$N$170,12,FALSE)</f>
        <v>4.7</v>
      </c>
      <c r="M75" s="243">
        <f>VLOOKUP($B75,'Impact of the crisis'!$C$6:$AB$170,26,FALSE)</f>
        <v>3.4</v>
      </c>
      <c r="N75" s="243">
        <f>VLOOKUP($B75,'Conditions of people affected'!$C$6:$R$170,16,FALSE)</f>
        <v>4.8</v>
      </c>
      <c r="O75" s="243">
        <f>VLOOKUP($B75,'Conditions of people affected'!$C$6:$R$170,9,FALSE)</f>
        <v>4.5999999999999996</v>
      </c>
      <c r="P75" s="243">
        <f>VLOOKUP($B75,'Conditions of people affected'!$C$6:$R$170,15,FALSE)</f>
        <v>5</v>
      </c>
      <c r="Q75" s="243">
        <f t="shared" si="14"/>
        <v>4.2</v>
      </c>
      <c r="R75" s="243">
        <f>VLOOKUP($B75,'Complexity of the crisis'!$C$6:$AN$170,22,FALSE)</f>
        <v>3.8</v>
      </c>
      <c r="S75" s="244">
        <f>VLOOKUP($B75,'Complexity of the crisis'!$C$6:$AN$170,38,FALSE)</f>
        <v>4.5</v>
      </c>
      <c r="T75" s="141" t="str">
        <f>VLOOKUP(B75,Lists!$C$3:$E$163,3,FALSE)</f>
        <v>Africa</v>
      </c>
      <c r="U75" s="155">
        <f>VLOOKUP(B75,'INFORM Severity - hidden'!$C$5:$V$170,20,FALSE)</f>
        <v>44769</v>
      </c>
    </row>
    <row r="76" spans="1:21" x14ac:dyDescent="0.35">
      <c r="A76" s="139" t="str">
        <f t="array" ref="A76">IFERROR(INDEX(Lists!$B$2:$B$153,SMALL(IF(Lists!$H$2:$H$153="Yes",ROW(Lists!$B$2:$B$153)),ROW(72:72))-1,1),"")</f>
        <v>Multiple situations in Thailand</v>
      </c>
      <c r="B76" s="140" t="str">
        <f>VLOOKUP(A76,Lists!$B$2:$G$153,2,FALSE)</f>
        <v>THA001</v>
      </c>
      <c r="C76" s="140" t="str">
        <f>VLOOKUP(B76,'INFORM Severity - hidden'!$C$5:$D$160,2,FALSE)</f>
        <v>Thailand</v>
      </c>
      <c r="D76" s="140" t="str">
        <f>VLOOKUP(A76,Lists!$B$2:$G$153,3,FALSE)</f>
        <v>THA</v>
      </c>
      <c r="E76" s="140" t="str">
        <f>VLOOKUP(A76,Lists!$B$2:$G$153,5,FALSE)</f>
        <v>Multiple crises country</v>
      </c>
      <c r="F76" s="241">
        <f t="shared" si="10"/>
        <v>1.8</v>
      </c>
      <c r="G76" s="142">
        <f t="shared" si="11"/>
        <v>2</v>
      </c>
      <c r="H76" s="142" t="str">
        <f t="shared" si="12"/>
        <v>Low</v>
      </c>
      <c r="I76" s="242" t="str">
        <f>INDEX(Trends!$D$3:$D$404,MATCH(B76,Trends!$C$3:$C$404,0))</f>
        <v>Stable</v>
      </c>
      <c r="J76" s="142" t="str">
        <f>VLOOKUP($B76,Reliability!$A$3:$I$170,9,FALSE)</f>
        <v>High</v>
      </c>
      <c r="K76" s="243">
        <f t="shared" si="13"/>
        <v>2</v>
      </c>
      <c r="L76" s="243">
        <f>VLOOKUP($B76,'Impact of the crisis'!$C$6:$N$170,12,FALSE)</f>
        <v>1.2</v>
      </c>
      <c r="M76" s="243">
        <f>VLOOKUP($B76,'Impact of the crisis'!$C$6:$AB$170,26,FALSE)</f>
        <v>2.4</v>
      </c>
      <c r="N76" s="243">
        <f>VLOOKUP($B76,'Conditions of people affected'!$C$6:$R$170,16,FALSE)</f>
        <v>1.3</v>
      </c>
      <c r="O76" s="243">
        <f>VLOOKUP($B76,'Conditions of people affected'!$C$6:$R$170,9,FALSE)</f>
        <v>1.6</v>
      </c>
      <c r="P76" s="243">
        <f>VLOOKUP($B76,'Conditions of people affected'!$C$6:$R$170,15,FALSE)</f>
        <v>1</v>
      </c>
      <c r="Q76" s="243">
        <f t="shared" si="14"/>
        <v>2.5</v>
      </c>
      <c r="R76" s="243">
        <f>VLOOKUP($B76,'Complexity of the crisis'!$C$6:$AN$170,22,FALSE)</f>
        <v>2.4</v>
      </c>
      <c r="S76" s="244">
        <f>VLOOKUP($B76,'Complexity of the crisis'!$C$6:$AN$170,38,FALSE)</f>
        <v>2.5</v>
      </c>
      <c r="T76" s="141" t="str">
        <f>VLOOKUP(B76,Lists!$C$3:$E$163,3,FALSE)</f>
        <v>Asia</v>
      </c>
      <c r="U76" s="155">
        <f>VLOOKUP(B76,'INFORM Severity - hidden'!$C$5:$V$170,20,FALSE)</f>
        <v>44767</v>
      </c>
    </row>
    <row r="77" spans="1:21" x14ac:dyDescent="0.35">
      <c r="A77" s="139" t="str">
        <f t="array" ref="A77">IFERROR(INDEX(Lists!$B$2:$B$153,SMALL(IF(Lists!$H$2:$H$153="Yes",ROW(Lists!$B$2:$B$153)),ROW(73:73))-1,1),"")</f>
        <v>Tonga Volcano Eruption</v>
      </c>
      <c r="B77" s="140" t="str">
        <f>VLOOKUP(A77,Lists!$B$2:$G$153,2,FALSE)</f>
        <v>TON002</v>
      </c>
      <c r="C77" s="140" t="str">
        <f>VLOOKUP(B77,'INFORM Severity - hidden'!$C$5:$D$160,2,FALSE)</f>
        <v>Tonga</v>
      </c>
      <c r="D77" s="140" t="str">
        <f>VLOOKUP(A77,Lists!$B$2:$G$153,3,FALSE)</f>
        <v>TON</v>
      </c>
      <c r="E77" s="140" t="str">
        <f>VLOOKUP(A77,Lists!$B$2:$G$153,5,FALSE)</f>
        <v>Volcano</v>
      </c>
      <c r="F77" s="241">
        <f t="shared" si="10"/>
        <v>1.3</v>
      </c>
      <c r="G77" s="142">
        <f t="shared" si="11"/>
        <v>2</v>
      </c>
      <c r="H77" s="142" t="str">
        <f t="shared" si="12"/>
        <v>Low</v>
      </c>
      <c r="I77" s="242" t="str">
        <f>INDEX(Trends!$D$3:$D$404,MATCH(B77,Trends!$C$3:$C$404,0))</f>
        <v>Stable</v>
      </c>
      <c r="J77" s="142" t="str">
        <f>VLOOKUP($B77,Reliability!$A$3:$I$170,9,FALSE)</f>
        <v>Very High</v>
      </c>
      <c r="K77" s="243">
        <f t="shared" si="13"/>
        <v>2</v>
      </c>
      <c r="L77" s="243">
        <f>VLOOKUP($B77,'Impact of the crisis'!$C$6:$N$170,12,FALSE)</f>
        <v>2.5</v>
      </c>
      <c r="M77" s="243">
        <f>VLOOKUP($B77,'Impact of the crisis'!$C$6:$AB$170,26,FALSE)</f>
        <v>1.7</v>
      </c>
      <c r="N77" s="243">
        <f>VLOOKUP($B77,'Conditions of people affected'!$C$6:$R$170,16,FALSE)</f>
        <v>1</v>
      </c>
      <c r="O77" s="243">
        <f>VLOOKUP($B77,'Conditions of people affected'!$C$6:$R$170,9,FALSE)</f>
        <v>0</v>
      </c>
      <c r="P77" s="243">
        <f>VLOOKUP($B77,'Conditions of people affected'!$C$6:$R$170,15,FALSE)</f>
        <v>2</v>
      </c>
      <c r="Q77" s="243">
        <f t="shared" si="14"/>
        <v>1.1000000000000001</v>
      </c>
      <c r="R77" s="243">
        <f>VLOOKUP($B77,'Complexity of the crisis'!$C$6:$AN$170,22,FALSE)</f>
        <v>1.1000000000000001</v>
      </c>
      <c r="S77" s="244">
        <f>VLOOKUP($B77,'Complexity of the crisis'!$C$6:$AN$170,38,FALSE)</f>
        <v>1</v>
      </c>
      <c r="T77" s="141" t="str">
        <f>VLOOKUP(B77,Lists!$C$3:$E$163,3,FALSE)</f>
        <v>Pacific</v>
      </c>
      <c r="U77" s="155">
        <f>VLOOKUP(B77,'INFORM Severity - hidden'!$C$5:$V$170,20,FALSE)</f>
        <v>44697</v>
      </c>
    </row>
    <row r="78" spans="1:21" x14ac:dyDescent="0.35">
      <c r="A78" s="139" t="str">
        <f t="array" ref="A78">IFERROR(INDEX(Lists!$B$2:$B$153,SMALL(IF(Lists!$H$2:$H$153="Yes",ROW(Lists!$B$2:$B$153)),ROW(74:74))-1,1),"")</f>
        <v>Venezuelan refugees in Trinidad and Tobago</v>
      </c>
      <c r="B78" s="140" t="str">
        <f>VLOOKUP(A78,Lists!$B$2:$G$153,2,FALSE)</f>
        <v>TTO002</v>
      </c>
      <c r="C78" s="140" t="str">
        <f>VLOOKUP(B78,'INFORM Severity - hidden'!$C$5:$D$160,2,FALSE)</f>
        <v>Trinidad and Tobago</v>
      </c>
      <c r="D78" s="140" t="str">
        <f>VLOOKUP(A78,Lists!$B$2:$G$153,3,FALSE)</f>
        <v>TTO</v>
      </c>
      <c r="E78" s="140" t="str">
        <f>VLOOKUP(A78,Lists!$B$2:$G$153,5,FALSE)</f>
        <v>International displacement</v>
      </c>
      <c r="F78" s="241">
        <f t="shared" si="10"/>
        <v>1.9</v>
      </c>
      <c r="G78" s="142">
        <f t="shared" si="11"/>
        <v>2</v>
      </c>
      <c r="H78" s="142" t="str">
        <f t="shared" si="12"/>
        <v>Low</v>
      </c>
      <c r="I78" s="242" t="str">
        <f>INDEX(Trends!$D$3:$D$404,MATCH(B78,Trends!$C$3:$C$404,0))</f>
        <v>Increasing</v>
      </c>
      <c r="J78" s="142" t="str">
        <f>VLOOKUP($B78,Reliability!$A$3:$I$170,9,FALSE)</f>
        <v>Very High</v>
      </c>
      <c r="K78" s="243">
        <f t="shared" si="13"/>
        <v>2.6</v>
      </c>
      <c r="L78" s="243">
        <f>VLOOKUP($B78,'Impact of the crisis'!$C$6:$N$170,12,FALSE)</f>
        <v>2.9</v>
      </c>
      <c r="M78" s="243">
        <f>VLOOKUP($B78,'Impact of the crisis'!$C$6:$AB$170,26,FALSE)</f>
        <v>2.5</v>
      </c>
      <c r="N78" s="243">
        <f>VLOOKUP($B78,'Conditions of people affected'!$C$6:$R$170,16,FALSE)</f>
        <v>1.45</v>
      </c>
      <c r="O78" s="243">
        <f>VLOOKUP($B78,'Conditions of people affected'!$C$6:$R$170,9,FALSE)</f>
        <v>0.9</v>
      </c>
      <c r="P78" s="243">
        <f>VLOOKUP($B78,'Conditions of people affected'!$C$6:$R$170,15,FALSE)</f>
        <v>2</v>
      </c>
      <c r="Q78" s="243">
        <f t="shared" si="14"/>
        <v>1.9</v>
      </c>
      <c r="R78" s="243">
        <f>VLOOKUP($B78,'Complexity of the crisis'!$C$6:$AN$170,22,FALSE)</f>
        <v>1.7</v>
      </c>
      <c r="S78" s="244">
        <f>VLOOKUP($B78,'Complexity of the crisis'!$C$6:$AN$170,38,FALSE)</f>
        <v>2</v>
      </c>
      <c r="T78" s="141" t="str">
        <f>VLOOKUP(B78,Lists!$C$3:$E$163,3,FALSE)</f>
        <v>Americas</v>
      </c>
      <c r="U78" s="155">
        <f>VLOOKUP(B78,'INFORM Severity - hidden'!$C$5:$V$170,20,FALSE)</f>
        <v>44773</v>
      </c>
    </row>
    <row r="79" spans="1:21" x14ac:dyDescent="0.35">
      <c r="A79" s="139" t="str">
        <f t="array" ref="A79">IFERROR(INDEX(Lists!$B$2:$B$153,SMALL(IF(Lists!$H$2:$H$153="Yes",ROW(Lists!$B$2:$B$153)),ROW(75:75))-1,1),"")</f>
        <v>Mixed migration flows in Tunisia</v>
      </c>
      <c r="B79" s="140" t="str">
        <f>VLOOKUP(A79,Lists!$B$2:$G$153,2,FALSE)</f>
        <v>TUN002</v>
      </c>
      <c r="C79" s="140" t="str">
        <f>VLOOKUP(B79,'INFORM Severity - hidden'!$C$5:$D$160,2,FALSE)</f>
        <v>Tunisia</v>
      </c>
      <c r="D79" s="140" t="str">
        <f>VLOOKUP(A79,Lists!$B$2:$G$153,3,FALSE)</f>
        <v>TUN</v>
      </c>
      <c r="E79" s="140" t="str">
        <f>VLOOKUP(A79,Lists!$B$2:$G$153,5,FALSE)</f>
        <v>International displacement</v>
      </c>
      <c r="F79" s="241">
        <f t="shared" si="10"/>
        <v>1.8</v>
      </c>
      <c r="G79" s="142">
        <f t="shared" si="11"/>
        <v>2</v>
      </c>
      <c r="H79" s="142" t="str">
        <f t="shared" si="12"/>
        <v>Low</v>
      </c>
      <c r="I79" s="242" t="str">
        <f>INDEX(Trends!$D$3:$D$404,MATCH(B79,Trends!$C$3:$C$404,0))</f>
        <v>-</v>
      </c>
      <c r="J79" s="142" t="str">
        <f>VLOOKUP($B79,Reliability!$A$3:$I$170,9,FALSE)</f>
        <v>Very High</v>
      </c>
      <c r="K79" s="243">
        <f t="shared" si="13"/>
        <v>3.2</v>
      </c>
      <c r="L79" s="243">
        <f>VLOOKUP($B79,'Impact of the crisis'!$C$6:$N$170,12,FALSE)</f>
        <v>4.3</v>
      </c>
      <c r="M79" s="243">
        <f>VLOOKUP($B79,'Impact of the crisis'!$C$6:$AB$170,26,FALSE)</f>
        <v>2.5</v>
      </c>
      <c r="N79" s="243">
        <f>VLOOKUP($B79,'Conditions of people affected'!$C$6:$R$170,16,FALSE)</f>
        <v>0.55000000000000004</v>
      </c>
      <c r="O79" s="243">
        <f>VLOOKUP($B79,'Conditions of people affected'!$C$6:$R$170,9,FALSE)</f>
        <v>0.1</v>
      </c>
      <c r="P79" s="243">
        <f>VLOOKUP($B79,'Conditions of people affected'!$C$6:$R$170,15,FALSE)</f>
        <v>1</v>
      </c>
      <c r="Q79" s="243">
        <f t="shared" si="14"/>
        <v>2.2000000000000002</v>
      </c>
      <c r="R79" s="243">
        <f>VLOOKUP($B79,'Complexity of the crisis'!$C$6:$AN$170,22,FALSE)</f>
        <v>2.4</v>
      </c>
      <c r="S79" s="244">
        <f>VLOOKUP($B79,'Complexity of the crisis'!$C$6:$AN$170,38,FALSE)</f>
        <v>2</v>
      </c>
      <c r="T79" s="141" t="str">
        <f>VLOOKUP(B79,Lists!$C$3:$E$163,3,FALSE)</f>
        <v>Africa</v>
      </c>
      <c r="U79" s="155">
        <f>VLOOKUP(B79,'INFORM Severity - hidden'!$C$5:$V$170,20,FALSE)</f>
        <v>44773</v>
      </c>
    </row>
    <row r="80" spans="1:21" x14ac:dyDescent="0.35">
      <c r="A80" s="139" t="str">
        <f t="array" ref="A80">IFERROR(INDEX(Lists!$B$2:$B$153,SMALL(IF(Lists!$H$2:$H$153="Yes",ROW(Lists!$B$2:$B$153)),ROW(76:76))-1,1),"")</f>
        <v>Complex situation in Turkey</v>
      </c>
      <c r="B80" s="140" t="str">
        <f>VLOOKUP(A80,Lists!$B$2:$G$153,2,FALSE)</f>
        <v>TUR001</v>
      </c>
      <c r="C80" s="140" t="str">
        <f>VLOOKUP(B80,'INFORM Severity - hidden'!$C$5:$D$160,2,FALSE)</f>
        <v>Turkey</v>
      </c>
      <c r="D80" s="140" t="str">
        <f>VLOOKUP(A80,Lists!$B$2:$G$153,3,FALSE)</f>
        <v>TUR</v>
      </c>
      <c r="E80" s="140" t="str">
        <f>VLOOKUP(A80,Lists!$B$2:$G$153,5,FALSE)</f>
        <v>Multiple crises country</v>
      </c>
      <c r="F80" s="241">
        <f t="shared" si="10"/>
        <v>3.2</v>
      </c>
      <c r="G80" s="142">
        <f t="shared" si="11"/>
        <v>4</v>
      </c>
      <c r="H80" s="142" t="str">
        <f t="shared" si="12"/>
        <v>High</v>
      </c>
      <c r="I80" s="242" t="str">
        <f>INDEX(Trends!$D$3:$D$404,MATCH(B80,Trends!$C$3:$C$404,0))</f>
        <v>Stable</v>
      </c>
      <c r="J80" s="142" t="str">
        <f>VLOOKUP($B80,Reliability!$A$3:$I$170,9,FALSE)</f>
        <v>High</v>
      </c>
      <c r="K80" s="243">
        <f t="shared" si="13"/>
        <v>3.4</v>
      </c>
      <c r="L80" s="243">
        <f>VLOOKUP($B80,'Impact of the crisis'!$C$6:$N$170,12,FALSE)</f>
        <v>3.7</v>
      </c>
      <c r="M80" s="243">
        <f>VLOOKUP($B80,'Impact of the crisis'!$C$6:$AB$170,26,FALSE)</f>
        <v>3.3</v>
      </c>
      <c r="N80" s="243">
        <f>VLOOKUP($B80,'Conditions of people affected'!$C$6:$R$170,16,FALSE)</f>
        <v>3</v>
      </c>
      <c r="O80" s="243">
        <f>VLOOKUP($B80,'Conditions of people affected'!$C$6:$R$170,9,FALSE)</f>
        <v>4</v>
      </c>
      <c r="P80" s="243">
        <f>VLOOKUP($B80,'Conditions of people affected'!$C$6:$R$170,15,FALSE)</f>
        <v>2</v>
      </c>
      <c r="Q80" s="243">
        <f t="shared" si="14"/>
        <v>3.3</v>
      </c>
      <c r="R80" s="243">
        <f>VLOOKUP($B80,'Complexity of the crisis'!$C$6:$AN$170,22,FALSE)</f>
        <v>3</v>
      </c>
      <c r="S80" s="244">
        <f>VLOOKUP($B80,'Complexity of the crisis'!$C$6:$AN$170,38,FALSE)</f>
        <v>3.5</v>
      </c>
      <c r="T80" s="141" t="str">
        <f>VLOOKUP(B80,Lists!$C$3:$E$163,3,FALSE)</f>
        <v>Middle east</v>
      </c>
      <c r="U80" s="155">
        <f>VLOOKUP(B80,'INFORM Severity - hidden'!$C$5:$V$170,20,FALSE)</f>
        <v>44767</v>
      </c>
    </row>
    <row r="81" spans="1:21" x14ac:dyDescent="0.35">
      <c r="A81" s="139" t="str">
        <f t="array" ref="A81">IFERROR(INDEX(Lists!$B$2:$B$153,SMALL(IF(Lists!$H$2:$H$153="Yes",ROW(Lists!$B$2:$B$153)),ROW(77:77))-1,1),"")</f>
        <v>Multiple Crises in Tanzania</v>
      </c>
      <c r="B81" s="140" t="str">
        <f>VLOOKUP(A81,Lists!$B$2:$G$153,2,FALSE)</f>
        <v>TZA001</v>
      </c>
      <c r="C81" s="140" t="str">
        <f>VLOOKUP(B81,'INFORM Severity - hidden'!$C$5:$D$160,2,FALSE)</f>
        <v>Tanzania</v>
      </c>
      <c r="D81" s="140" t="str">
        <f>VLOOKUP(A81,Lists!$B$2:$G$153,3,FALSE)</f>
        <v>TZA</v>
      </c>
      <c r="E81" s="140" t="str">
        <f>VLOOKUP(A81,Lists!$B$2:$G$153,5,FALSE)</f>
        <v>Multiple crises country</v>
      </c>
      <c r="F81" s="241">
        <f t="shared" si="10"/>
        <v>2.6</v>
      </c>
      <c r="G81" s="142">
        <f t="shared" si="11"/>
        <v>3</v>
      </c>
      <c r="H81" s="142" t="str">
        <f t="shared" si="12"/>
        <v>Medium</v>
      </c>
      <c r="I81" s="242" t="str">
        <f>INDEX(Trends!$D$3:$D$404,MATCH(B81,Trends!$C$3:$C$404,0))</f>
        <v>Increasing</v>
      </c>
      <c r="J81" s="142" t="str">
        <f>VLOOKUP($B81,Reliability!$A$3:$I$170,9,FALSE)</f>
        <v>Very High</v>
      </c>
      <c r="K81" s="243">
        <f t="shared" si="13"/>
        <v>2.9</v>
      </c>
      <c r="L81" s="243">
        <f>VLOOKUP($B81,'Impact of the crisis'!$C$6:$N$170,12,FALSE)</f>
        <v>2.2999999999999998</v>
      </c>
      <c r="M81" s="243">
        <f>VLOOKUP($B81,'Impact of the crisis'!$C$6:$AB$170,26,FALSE)</f>
        <v>3.2</v>
      </c>
      <c r="N81" s="243">
        <f>VLOOKUP($B81,'Conditions of people affected'!$C$6:$R$170,16,FALSE)</f>
        <v>3.1</v>
      </c>
      <c r="O81" s="243">
        <f>VLOOKUP($B81,'Conditions of people affected'!$C$6:$R$170,9,FALSE)</f>
        <v>3.2</v>
      </c>
      <c r="P81" s="243">
        <f>VLOOKUP($B81,'Conditions of people affected'!$C$6:$R$170,15,FALSE)</f>
        <v>3</v>
      </c>
      <c r="Q81" s="243">
        <f t="shared" si="14"/>
        <v>1.6</v>
      </c>
      <c r="R81" s="243">
        <f>VLOOKUP($B81,'Complexity of the crisis'!$C$6:$AN$170,22,FALSE)</f>
        <v>2.2000000000000002</v>
      </c>
      <c r="S81" s="244">
        <f>VLOOKUP($B81,'Complexity of the crisis'!$C$6:$AN$170,38,FALSE)</f>
        <v>1</v>
      </c>
      <c r="T81" s="141" t="str">
        <f>VLOOKUP(B81,Lists!$C$3:$E$163,3,FALSE)</f>
        <v>Africa</v>
      </c>
      <c r="U81" s="155">
        <f>VLOOKUP(B81,'INFORM Severity - hidden'!$C$5:$V$170,20,FALSE)</f>
        <v>44757</v>
      </c>
    </row>
    <row r="82" spans="1:21" x14ac:dyDescent="0.35">
      <c r="A82" s="139" t="str">
        <f t="array" ref="A82">IFERROR(INDEX(Lists!$B$2:$B$153,SMALL(IF(Lists!$H$2:$H$153="Yes",ROW(Lists!$B$2:$B$153)),ROW(78:78))-1,1),"")</f>
        <v>Multiple crises in Uganda</v>
      </c>
      <c r="B82" s="140" t="str">
        <f>VLOOKUP(A82,Lists!$B$2:$G$153,2,FALSE)</f>
        <v>UGA001</v>
      </c>
      <c r="C82" s="140" t="str">
        <f>VLOOKUP(B82,'INFORM Severity - hidden'!$C$5:$D$160,2,FALSE)</f>
        <v>Uganda</v>
      </c>
      <c r="D82" s="140" t="str">
        <f>VLOOKUP(A82,Lists!$B$2:$G$153,3,FALSE)</f>
        <v>UGA</v>
      </c>
      <c r="E82" s="140" t="str">
        <f>VLOOKUP(A82,Lists!$B$2:$G$153,5,FALSE)</f>
        <v>Multiple crises country</v>
      </c>
      <c r="F82" s="241">
        <f t="shared" si="10"/>
        <v>3.3</v>
      </c>
      <c r="G82" s="142">
        <f t="shared" si="11"/>
        <v>4</v>
      </c>
      <c r="H82" s="142" t="str">
        <f t="shared" si="12"/>
        <v>High</v>
      </c>
      <c r="I82" s="242" t="str">
        <f>INDEX(Trends!$D$3:$D$404,MATCH(B82,Trends!$C$3:$C$404,0))</f>
        <v>-</v>
      </c>
      <c r="J82" s="142" t="str">
        <f>VLOOKUP($B82,Reliability!$A$3:$I$170,9,FALSE)</f>
        <v>Very High</v>
      </c>
      <c r="K82" s="243">
        <f t="shared" si="13"/>
        <v>3.5</v>
      </c>
      <c r="L82" s="243">
        <f>VLOOKUP($B82,'Impact of the crisis'!$C$6:$N$170,12,FALSE)</f>
        <v>2.1</v>
      </c>
      <c r="M82" s="243">
        <f>VLOOKUP($B82,'Impact of the crisis'!$C$6:$AB$170,26,FALSE)</f>
        <v>4</v>
      </c>
      <c r="N82" s="243">
        <f>VLOOKUP($B82,'Conditions of people affected'!$C$6:$R$170,16,FALSE)</f>
        <v>3.45</v>
      </c>
      <c r="O82" s="243">
        <f>VLOOKUP($B82,'Conditions of people affected'!$C$6:$R$170,9,FALSE)</f>
        <v>3.9</v>
      </c>
      <c r="P82" s="243">
        <f>VLOOKUP($B82,'Conditions of people affected'!$C$6:$R$170,15,FALSE)</f>
        <v>3</v>
      </c>
      <c r="Q82" s="243">
        <f t="shared" si="14"/>
        <v>2.9</v>
      </c>
      <c r="R82" s="243">
        <f>VLOOKUP($B82,'Complexity of the crisis'!$C$6:$AN$170,22,FALSE)</f>
        <v>3.6</v>
      </c>
      <c r="S82" s="244">
        <f>VLOOKUP($B82,'Complexity of the crisis'!$C$6:$AN$170,38,FALSE)</f>
        <v>2</v>
      </c>
      <c r="T82" s="141" t="str">
        <f>VLOOKUP(B82,Lists!$C$3:$E$163,3,FALSE)</f>
        <v>Africa</v>
      </c>
      <c r="U82" s="155">
        <f>VLOOKUP(B82,'INFORM Severity - hidden'!$C$5:$V$170,20,FALSE)</f>
        <v>44769</v>
      </c>
    </row>
    <row r="83" spans="1:21" x14ac:dyDescent="0.35">
      <c r="A83" s="139" t="str">
        <f t="array" ref="A83">IFERROR(INDEX(Lists!$B$2:$B$153,SMALL(IF(Lists!$H$2:$H$153="Yes",ROW(Lists!$B$2:$B$153)),ROW(79:79))-1,1),"")</f>
        <v>Conflict in Ukraine</v>
      </c>
      <c r="B83" s="140" t="str">
        <f>VLOOKUP(A83,Lists!$B$2:$G$153,2,FALSE)</f>
        <v>UKR002</v>
      </c>
      <c r="C83" s="140" t="str">
        <f>VLOOKUP(B83,'INFORM Severity - hidden'!$C$5:$D$160,2,FALSE)</f>
        <v>Ukraine</v>
      </c>
      <c r="D83" s="140" t="str">
        <f>VLOOKUP(A83,Lists!$B$2:$G$153,3,FALSE)</f>
        <v>UKR</v>
      </c>
      <c r="E83" s="140" t="str">
        <f>VLOOKUP(A83,Lists!$B$2:$G$153,5,FALSE)</f>
        <v>Conflict</v>
      </c>
      <c r="F83" s="241">
        <f t="shared" si="10"/>
        <v>4.2</v>
      </c>
      <c r="G83" s="142">
        <f t="shared" si="11"/>
        <v>5</v>
      </c>
      <c r="H83" s="142" t="str">
        <f t="shared" si="12"/>
        <v>Very High</v>
      </c>
      <c r="I83" s="242" t="str">
        <f>INDEX(Trends!$D$3:$D$404,MATCH(B83,Trends!$C$3:$C$404,0))</f>
        <v>Increasing</v>
      </c>
      <c r="J83" s="142" t="str">
        <f>VLOOKUP($B83,Reliability!$A$3:$I$170,9,FALSE)</f>
        <v>Very High</v>
      </c>
      <c r="K83" s="243">
        <f t="shared" si="13"/>
        <v>5</v>
      </c>
      <c r="L83" s="243">
        <f>VLOOKUP($B83,'Impact of the crisis'!$C$6:$N$170,12,FALSE)</f>
        <v>4.9000000000000004</v>
      </c>
      <c r="M83" s="243">
        <f>VLOOKUP($B83,'Impact of the crisis'!$C$6:$AB$170,26,FALSE)</f>
        <v>5</v>
      </c>
      <c r="N83" s="243">
        <f>VLOOKUP($B83,'Conditions of people affected'!$C$6:$R$170,16,FALSE)</f>
        <v>4.5</v>
      </c>
      <c r="O83" s="243">
        <f>VLOOKUP($B83,'Conditions of people affected'!$C$6:$R$170,9,FALSE)</f>
        <v>5</v>
      </c>
      <c r="P83" s="243">
        <f>VLOOKUP($B83,'Conditions of people affected'!$C$6:$R$170,15,FALSE)</f>
        <v>4</v>
      </c>
      <c r="Q83" s="243">
        <f t="shared" si="14"/>
        <v>3.1</v>
      </c>
      <c r="R83" s="243">
        <f>VLOOKUP($B83,'Complexity of the crisis'!$C$6:$AN$170,22,FALSE)</f>
        <v>2.6</v>
      </c>
      <c r="S83" s="244">
        <f>VLOOKUP($B83,'Complexity of the crisis'!$C$6:$AN$170,38,FALSE)</f>
        <v>3.5</v>
      </c>
      <c r="T83" s="141" t="str">
        <f>VLOOKUP(B83,Lists!$C$3:$E$163,3,FALSE)</f>
        <v>Europe</v>
      </c>
      <c r="U83" s="155">
        <f>VLOOKUP(B83,'INFORM Severity - hidden'!$C$5:$V$170,20,FALSE)</f>
        <v>44773</v>
      </c>
    </row>
    <row r="84" spans="1:21" x14ac:dyDescent="0.35">
      <c r="A84" s="139" t="str">
        <f t="array" ref="A84">IFERROR(INDEX(Lists!$B$2:$B$153,SMALL(IF(Lists!$H$2:$H$153="Yes",ROW(Lists!$B$2:$B$153)),ROW(80:80))-1,1),"")</f>
        <v/>
      </c>
      <c r="B84" s="140" t="e">
        <f>VLOOKUP(A84,Lists!$B$2:$G$153,2,FALSE)</f>
        <v>#N/A</v>
      </c>
      <c r="C84" s="140" t="e">
        <f>VLOOKUP(B84,'INFORM Severity - hidden'!$C$5:$D$160,2,FALSE)</f>
        <v>#N/A</v>
      </c>
      <c r="D84" s="140" t="e">
        <f>VLOOKUP(A84,Lists!$B$2:$G$153,3,FALSE)</f>
        <v>#N/A</v>
      </c>
      <c r="E84" s="140" t="e">
        <f>VLOOKUP(A84,Lists!$B$2:$G$153,5,FALSE)</f>
        <v>#N/A</v>
      </c>
      <c r="F84" s="241" t="e">
        <f t="shared" si="10"/>
        <v>#N/A</v>
      </c>
      <c r="G84" s="142" t="e">
        <f t="shared" si="11"/>
        <v>#N/A</v>
      </c>
      <c r="H84" s="142" t="e">
        <f t="shared" si="12"/>
        <v>#N/A</v>
      </c>
      <c r="I84" s="242" t="e">
        <f>INDEX(Trends!$D$3:$D$404,MATCH(B84,Trends!$C$3:$C$404,0))</f>
        <v>#N/A</v>
      </c>
      <c r="J84" s="142" t="e">
        <f>VLOOKUP($B84,Reliability!$A$3:$I$170,9,FALSE)</f>
        <v>#N/A</v>
      </c>
      <c r="K84" s="243" t="e">
        <f t="shared" si="13"/>
        <v>#N/A</v>
      </c>
      <c r="L84" s="243" t="e">
        <f>VLOOKUP($B84,'Impact of the crisis'!$C$6:$N$170,12,FALSE)</f>
        <v>#N/A</v>
      </c>
      <c r="M84" s="243" t="e">
        <f>VLOOKUP($B84,'Impact of the crisis'!$C$6:$AB$170,26,FALSE)</f>
        <v>#N/A</v>
      </c>
      <c r="N84" s="243" t="e">
        <f>VLOOKUP($B84,'Conditions of people affected'!$C$6:$R$170,16,FALSE)</f>
        <v>#N/A</v>
      </c>
      <c r="O84" s="243" t="e">
        <f>VLOOKUP($B84,'Conditions of people affected'!$C$6:$R$170,9,FALSE)</f>
        <v>#N/A</v>
      </c>
      <c r="P84" s="243" t="e">
        <f>VLOOKUP($B84,'Conditions of people affected'!$C$6:$R$170,15,FALSE)</f>
        <v>#N/A</v>
      </c>
      <c r="Q84" s="243" t="e">
        <f t="shared" si="14"/>
        <v>#N/A</v>
      </c>
      <c r="R84" s="243" t="e">
        <f>VLOOKUP($B84,'Complexity of the crisis'!$C$6:$AN$170,22,FALSE)</f>
        <v>#N/A</v>
      </c>
      <c r="S84" s="244" t="e">
        <f>VLOOKUP($B84,'Complexity of the crisis'!$C$6:$AN$170,38,FALSE)</f>
        <v>#N/A</v>
      </c>
      <c r="T84" s="141" t="e">
        <f>VLOOKUP(B84,Lists!$C$3:$E$163,3,FALSE)</f>
        <v>#N/A</v>
      </c>
      <c r="U84" s="155" t="e">
        <f>VLOOKUP(B84,'INFORM Severity - hidden'!$C$5:$V$170,20,FALSE)</f>
        <v>#N/A</v>
      </c>
    </row>
    <row r="85" spans="1:21" x14ac:dyDescent="0.35">
      <c r="A85" s="139" t="str">
        <f t="array" ref="A85">IFERROR(INDEX(Lists!$B$2:$B$153,SMALL(IF(Lists!$H$2:$H$153="Yes",ROW(Lists!$B$2:$B$153)),ROW(81:81))-1,1),"")</f>
        <v/>
      </c>
      <c r="B85" s="140" t="e">
        <f>VLOOKUP(A85,Lists!$B$2:$G$153,2,FALSE)</f>
        <v>#N/A</v>
      </c>
      <c r="C85" s="140" t="e">
        <f>VLOOKUP(B85,'INFORM Severity - hidden'!$C$5:$D$160,2,FALSE)</f>
        <v>#N/A</v>
      </c>
      <c r="D85" s="140" t="e">
        <f>VLOOKUP(A85,Lists!$B$2:$G$153,3,FALSE)</f>
        <v>#N/A</v>
      </c>
      <c r="E85" s="140" t="e">
        <f>VLOOKUP(A85,Lists!$B$2:$G$153,5,FALSE)</f>
        <v>#N/A</v>
      </c>
      <c r="F85" s="241" t="e">
        <f t="shared" si="10"/>
        <v>#N/A</v>
      </c>
      <c r="G85" s="142" t="e">
        <f t="shared" si="11"/>
        <v>#N/A</v>
      </c>
      <c r="H85" s="142" t="e">
        <f t="shared" si="12"/>
        <v>#N/A</v>
      </c>
      <c r="I85" s="242" t="e">
        <f>INDEX(Trends!$D$3:$D$404,MATCH(B85,Trends!$C$3:$C$404,0))</f>
        <v>#N/A</v>
      </c>
      <c r="J85" s="142" t="e">
        <f>VLOOKUP($B85,Reliability!$A$3:$I$170,9,FALSE)</f>
        <v>#N/A</v>
      </c>
      <c r="K85" s="243" t="e">
        <f t="shared" si="13"/>
        <v>#N/A</v>
      </c>
      <c r="L85" s="243" t="e">
        <f>VLOOKUP($B85,'Impact of the crisis'!$C$6:$N$170,12,FALSE)</f>
        <v>#N/A</v>
      </c>
      <c r="M85" s="243" t="e">
        <f>VLOOKUP($B85,'Impact of the crisis'!$C$6:$AB$170,26,FALSE)</f>
        <v>#N/A</v>
      </c>
      <c r="N85" s="243" t="e">
        <f>VLOOKUP($B85,'Conditions of people affected'!$C$6:$R$170,16,FALSE)</f>
        <v>#N/A</v>
      </c>
      <c r="O85" s="243" t="e">
        <f>VLOOKUP($B85,'Conditions of people affected'!$C$6:$R$170,9,FALSE)</f>
        <v>#N/A</v>
      </c>
      <c r="P85" s="243" t="e">
        <f>VLOOKUP($B85,'Conditions of people affected'!$C$6:$R$170,15,FALSE)</f>
        <v>#N/A</v>
      </c>
      <c r="Q85" s="243" t="e">
        <f t="shared" si="14"/>
        <v>#N/A</v>
      </c>
      <c r="R85" s="243" t="e">
        <f>VLOOKUP($B85,'Complexity of the crisis'!$C$6:$AN$170,22,FALSE)</f>
        <v>#N/A</v>
      </c>
      <c r="S85" s="244" t="e">
        <f>VLOOKUP($B85,'Complexity of the crisis'!$C$6:$AN$170,38,FALSE)</f>
        <v>#N/A</v>
      </c>
      <c r="T85" s="141" t="e">
        <f>VLOOKUP(B85,Lists!$C$3:$E$163,3,FALSE)</f>
        <v>#N/A</v>
      </c>
      <c r="U85" s="155" t="e">
        <f>VLOOKUP(B85,'INFORM Severity - hidden'!$C$5:$V$170,20,FALSE)</f>
        <v>#N/A</v>
      </c>
    </row>
    <row r="86" spans="1:21" x14ac:dyDescent="0.35">
      <c r="A86" s="139" t="str">
        <f t="array" ref="A86">IFERROR(INDEX(Lists!$B$2:$B$153,SMALL(IF(Lists!$H$2:$H$153="Yes",ROW(Lists!$B$2:$B$153)),ROW(82:82))-1,1),"")</f>
        <v/>
      </c>
      <c r="B86" s="140" t="e">
        <f>VLOOKUP(A86,Lists!$B$2:$G$153,2,FALSE)</f>
        <v>#N/A</v>
      </c>
      <c r="C86" s="140" t="e">
        <f>VLOOKUP(B86,'INFORM Severity - hidden'!$C$5:$D$160,2,FALSE)</f>
        <v>#N/A</v>
      </c>
      <c r="D86" s="140" t="e">
        <f>VLOOKUP(A86,Lists!$B$2:$G$153,3,FALSE)</f>
        <v>#N/A</v>
      </c>
      <c r="E86" s="140" t="e">
        <f>VLOOKUP(A86,Lists!$B$2:$G$153,5,FALSE)</f>
        <v>#N/A</v>
      </c>
      <c r="F86" s="241" t="e">
        <f t="shared" si="10"/>
        <v>#N/A</v>
      </c>
      <c r="G86" s="142" t="e">
        <f t="shared" si="11"/>
        <v>#N/A</v>
      </c>
      <c r="H86" s="142" t="e">
        <f t="shared" si="12"/>
        <v>#N/A</v>
      </c>
      <c r="I86" s="242" t="e">
        <f>INDEX(Trends!$D$3:$D$404,MATCH(B86,Trends!$C$3:$C$404,0))</f>
        <v>#N/A</v>
      </c>
      <c r="J86" s="142" t="e">
        <f>VLOOKUP($B86,Reliability!$A$3:$I$170,9,FALSE)</f>
        <v>#N/A</v>
      </c>
      <c r="K86" s="243" t="e">
        <f t="shared" si="13"/>
        <v>#N/A</v>
      </c>
      <c r="L86" s="243" t="e">
        <f>VLOOKUP($B86,'Impact of the crisis'!$C$6:$N$170,12,FALSE)</f>
        <v>#N/A</v>
      </c>
      <c r="M86" s="243" t="e">
        <f>VLOOKUP($B86,'Impact of the crisis'!$C$6:$AB$170,26,FALSE)</f>
        <v>#N/A</v>
      </c>
      <c r="N86" s="243" t="e">
        <f>VLOOKUP($B86,'Conditions of people affected'!$C$6:$R$170,16,FALSE)</f>
        <v>#N/A</v>
      </c>
      <c r="O86" s="243" t="e">
        <f>VLOOKUP($B86,'Conditions of people affected'!$C$6:$R$170,9,FALSE)</f>
        <v>#N/A</v>
      </c>
      <c r="P86" s="243" t="e">
        <f>VLOOKUP($B86,'Conditions of people affected'!$C$6:$R$170,15,FALSE)</f>
        <v>#N/A</v>
      </c>
      <c r="Q86" s="243" t="e">
        <f t="shared" si="14"/>
        <v>#N/A</v>
      </c>
      <c r="R86" s="243" t="e">
        <f>VLOOKUP($B86,'Complexity of the crisis'!$C$6:$AN$170,22,FALSE)</f>
        <v>#N/A</v>
      </c>
      <c r="S86" s="244" t="e">
        <f>VLOOKUP($B86,'Complexity of the crisis'!$C$6:$AN$170,38,FALSE)</f>
        <v>#N/A</v>
      </c>
      <c r="T86" s="141" t="e">
        <f>VLOOKUP(B86,Lists!$C$3:$E$163,3,FALSE)</f>
        <v>#N/A</v>
      </c>
      <c r="U86" s="155" t="e">
        <f>VLOOKUP(B86,'INFORM Severity - hidden'!$C$5:$V$170,20,FALSE)</f>
        <v>#N/A</v>
      </c>
    </row>
    <row r="87" spans="1:21" x14ac:dyDescent="0.35">
      <c r="A87" s="139" t="str">
        <f t="array" ref="A87">IFERROR(INDEX(Lists!$B$2:$B$153,SMALL(IF(Lists!$H$2:$H$153="Yes",ROW(Lists!$B$2:$B$153)),ROW(83:83))-1,1),"")</f>
        <v/>
      </c>
      <c r="B87" s="140" t="e">
        <f>VLOOKUP(A87,Lists!$B$2:$G$153,2,FALSE)</f>
        <v>#N/A</v>
      </c>
      <c r="C87" s="140" t="e">
        <f>VLOOKUP(B87,'INFORM Severity - hidden'!$C$5:$D$160,2,FALSE)</f>
        <v>#N/A</v>
      </c>
      <c r="D87" s="140" t="e">
        <f>VLOOKUP(A87,Lists!$B$2:$G$153,3,FALSE)</f>
        <v>#N/A</v>
      </c>
      <c r="E87" s="140" t="e">
        <f>VLOOKUP(A87,Lists!$B$2:$G$153,5,FALSE)</f>
        <v>#N/A</v>
      </c>
      <c r="F87" s="241" t="e">
        <f t="shared" si="10"/>
        <v>#N/A</v>
      </c>
      <c r="G87" s="142" t="e">
        <f t="shared" si="11"/>
        <v>#N/A</v>
      </c>
      <c r="H87" s="142" t="e">
        <f t="shared" si="12"/>
        <v>#N/A</v>
      </c>
      <c r="I87" s="242" t="e">
        <f>INDEX(Trends!$D$3:$D$404,MATCH(B87,Trends!$C$3:$C$404,0))</f>
        <v>#N/A</v>
      </c>
      <c r="J87" s="142" t="e">
        <f>VLOOKUP($B87,Reliability!$A$3:$I$170,9,FALSE)</f>
        <v>#N/A</v>
      </c>
      <c r="K87" s="243" t="e">
        <f t="shared" si="13"/>
        <v>#N/A</v>
      </c>
      <c r="L87" s="243" t="e">
        <f>VLOOKUP($B87,'Impact of the crisis'!$C$6:$N$170,12,FALSE)</f>
        <v>#N/A</v>
      </c>
      <c r="M87" s="243" t="e">
        <f>VLOOKUP($B87,'Impact of the crisis'!$C$6:$AB$170,26,FALSE)</f>
        <v>#N/A</v>
      </c>
      <c r="N87" s="243" t="e">
        <f>VLOOKUP($B87,'Conditions of people affected'!$C$6:$R$170,16,FALSE)</f>
        <v>#N/A</v>
      </c>
      <c r="O87" s="243" t="e">
        <f>VLOOKUP($B87,'Conditions of people affected'!$C$6:$R$170,9,FALSE)</f>
        <v>#N/A</v>
      </c>
      <c r="P87" s="243" t="e">
        <f>VLOOKUP($B87,'Conditions of people affected'!$C$6:$R$170,15,FALSE)</f>
        <v>#N/A</v>
      </c>
      <c r="Q87" s="243" t="e">
        <f t="shared" si="14"/>
        <v>#N/A</v>
      </c>
      <c r="R87" s="243" t="e">
        <f>VLOOKUP($B87,'Complexity of the crisis'!$C$6:$AN$170,22,FALSE)</f>
        <v>#N/A</v>
      </c>
      <c r="S87" s="244" t="e">
        <f>VLOOKUP($B87,'Complexity of the crisis'!$C$6:$AN$170,38,FALSE)</f>
        <v>#N/A</v>
      </c>
      <c r="T87" s="141" t="e">
        <f>VLOOKUP(B87,Lists!$C$3:$E$163,3,FALSE)</f>
        <v>#N/A</v>
      </c>
      <c r="U87" s="155" t="e">
        <f>VLOOKUP(B87,'INFORM Severity - hidden'!$C$5:$V$170,20,FALSE)</f>
        <v>#N/A</v>
      </c>
    </row>
  </sheetData>
  <autoFilter ref="A4:T143" xr:uid="{00000000-0009-0000-0000-000004000000}"/>
  <conditionalFormatting sqref="K5:K250">
    <cfRule type="cellIs" dxfId="535" priority="65" stopIfTrue="1" operator="between">
      <formula>4</formula>
      <formula>5</formula>
    </cfRule>
    <cfRule type="cellIs" dxfId="534" priority="71" stopIfTrue="1" operator="between">
      <formula>3</formula>
      <formula>4</formula>
    </cfRule>
    <cfRule type="cellIs" dxfId="533" priority="72" stopIfTrue="1" operator="between">
      <formula>2</formula>
      <formula>3</formula>
    </cfRule>
    <cfRule type="cellIs" dxfId="532" priority="73" stopIfTrue="1" operator="between">
      <formula>1</formula>
      <formula>2</formula>
    </cfRule>
    <cfRule type="cellIs" dxfId="531" priority="74" stopIfTrue="1" operator="between">
      <formula>0</formula>
      <formula>1</formula>
    </cfRule>
  </conditionalFormatting>
  <conditionalFormatting sqref="L5:M250">
    <cfRule type="cellIs" dxfId="530" priority="66" stopIfTrue="1" operator="between">
      <formula>4</formula>
      <formula>5</formula>
    </cfRule>
    <cfRule type="cellIs" dxfId="529" priority="67" stopIfTrue="1" operator="between">
      <formula>3</formula>
      <formula>4</formula>
    </cfRule>
    <cfRule type="cellIs" dxfId="528" priority="68" stopIfTrue="1" operator="between">
      <formula>2</formula>
      <formula>3</formula>
    </cfRule>
    <cfRule type="cellIs" dxfId="527" priority="69" stopIfTrue="1" operator="between">
      <formula>1</formula>
      <formula>2</formula>
    </cfRule>
    <cfRule type="cellIs" dxfId="526" priority="70" stopIfTrue="1" operator="between">
      <formula>0</formula>
      <formula>1</formula>
    </cfRule>
  </conditionalFormatting>
  <conditionalFormatting sqref="O5:P250">
    <cfRule type="cellIs" dxfId="525" priority="55" stopIfTrue="1" operator="between">
      <formula>7.1</formula>
      <formula>10</formula>
    </cfRule>
    <cfRule type="cellIs" dxfId="524" priority="56" stopIfTrue="1" operator="between">
      <formula>5.4</formula>
      <formula>7</formula>
    </cfRule>
    <cfRule type="cellIs" dxfId="523" priority="57" stopIfTrue="1" operator="between">
      <formula>3.5</formula>
      <formula>5.3</formula>
    </cfRule>
    <cfRule type="cellIs" dxfId="522" priority="58" stopIfTrue="1" operator="between">
      <formula>1.8</formula>
      <formula>3.4</formula>
    </cfRule>
    <cfRule type="cellIs" dxfId="521" priority="59" stopIfTrue="1" operator="between">
      <formula>0</formula>
      <formula>1.7</formula>
    </cfRule>
  </conditionalFormatting>
  <conditionalFormatting sqref="S5:S250">
    <cfRule type="cellIs" dxfId="520" priority="50" stopIfTrue="1" operator="between">
      <formula>4</formula>
      <formula>5</formula>
    </cfRule>
    <cfRule type="cellIs" dxfId="519" priority="51" stopIfTrue="1" operator="between">
      <formula>3</formula>
      <formula>4</formula>
    </cfRule>
    <cfRule type="cellIs" dxfId="518" priority="52" stopIfTrue="1" operator="between">
      <formula>2</formula>
      <formula>3</formula>
    </cfRule>
    <cfRule type="cellIs" dxfId="517" priority="53" stopIfTrue="1" operator="between">
      <formula>1</formula>
      <formula>2</formula>
    </cfRule>
    <cfRule type="cellIs" dxfId="516" priority="54" stopIfTrue="1" operator="between">
      <formula>0</formula>
      <formula>1</formula>
    </cfRule>
  </conditionalFormatting>
  <conditionalFormatting sqref="Q5:Q250">
    <cfRule type="cellIs" dxfId="515" priority="35" stopIfTrue="1" operator="between">
      <formula>4</formula>
      <formula>5</formula>
    </cfRule>
    <cfRule type="cellIs" dxfId="514" priority="36" stopIfTrue="1" operator="between">
      <formula>3</formula>
      <formula>4</formula>
    </cfRule>
    <cfRule type="cellIs" dxfId="513" priority="37" stopIfTrue="1" operator="between">
      <formula>2</formula>
      <formula>3</formula>
    </cfRule>
    <cfRule type="cellIs" dxfId="512" priority="38" stopIfTrue="1" operator="between">
      <formula>1</formula>
      <formula>2</formula>
    </cfRule>
    <cfRule type="cellIs" dxfId="511" priority="39" stopIfTrue="1" operator="between">
      <formula>0</formula>
      <formula>1</formula>
    </cfRule>
  </conditionalFormatting>
  <conditionalFormatting sqref="I5:I250">
    <cfRule type="cellIs" dxfId="510" priority="27" operator="equal">
      <formula>"Increasing"</formula>
    </cfRule>
    <cfRule type="cellIs" dxfId="509" priority="28" operator="equal">
      <formula>"Stable"</formula>
    </cfRule>
    <cfRule type="cellIs" dxfId="508" priority="29" operator="equal">
      <formula>"Decreasing"</formula>
    </cfRule>
  </conditionalFormatting>
  <conditionalFormatting sqref="R5:S250">
    <cfRule type="cellIs" dxfId="507" priority="45" stopIfTrue="1" operator="between">
      <formula>4</formula>
      <formula>5</formula>
    </cfRule>
    <cfRule type="cellIs" dxfId="506" priority="46" stopIfTrue="1" operator="between">
      <formula>3</formula>
      <formula>4</formula>
    </cfRule>
    <cfRule type="cellIs" dxfId="505" priority="47" stopIfTrue="1" operator="between">
      <formula>2</formula>
      <formula>3</formula>
    </cfRule>
    <cfRule type="cellIs" dxfId="504" priority="48" stopIfTrue="1" operator="between">
      <formula>1</formula>
      <formula>2</formula>
    </cfRule>
    <cfRule type="cellIs" dxfId="503" priority="49" stopIfTrue="1" operator="between">
      <formula>0</formula>
      <formula>1</formula>
    </cfRule>
  </conditionalFormatting>
  <conditionalFormatting sqref="G5:G250">
    <cfRule type="cellIs" dxfId="502" priority="17" stopIfTrue="1" operator="equal">
      <formula>5</formula>
    </cfRule>
    <cfRule type="cellIs" dxfId="501" priority="18" stopIfTrue="1" operator="equal">
      <formula>4</formula>
    </cfRule>
    <cfRule type="cellIs" dxfId="500" priority="19" stopIfTrue="1" operator="equal">
      <formula>3</formula>
    </cfRule>
    <cfRule type="cellIs" dxfId="499" priority="20" stopIfTrue="1" operator="equal">
      <formula>2</formula>
    </cfRule>
    <cfRule type="cellIs" dxfId="498" priority="21" stopIfTrue="1" operator="equal">
      <formula>1</formula>
    </cfRule>
  </conditionalFormatting>
  <conditionalFormatting sqref="H5:H250">
    <cfRule type="cellIs" dxfId="497" priority="12" stopIfTrue="1" operator="equal">
      <formula>"Very High"</formula>
    </cfRule>
    <cfRule type="cellIs" dxfId="496" priority="13" stopIfTrue="1" operator="equal">
      <formula>"High"</formula>
    </cfRule>
    <cfRule type="cellIs" dxfId="495" priority="14" stopIfTrue="1" operator="equal">
      <formula>"Medium"</formula>
    </cfRule>
    <cfRule type="cellIs" dxfId="494" priority="15" stopIfTrue="1" operator="equal">
      <formula>"Low"</formula>
    </cfRule>
    <cfRule type="cellIs" dxfId="493" priority="16" stopIfTrue="1" operator="equal">
      <formula>"Very Low"</formula>
    </cfRule>
  </conditionalFormatting>
  <conditionalFormatting sqref="N5:N250">
    <cfRule type="cellIs" dxfId="492" priority="7" stopIfTrue="1" operator="between">
      <formula>5</formula>
      <formula>5.9</formula>
    </cfRule>
    <cfRule type="cellIs" dxfId="491" priority="8" stopIfTrue="1" operator="between">
      <formula>4</formula>
      <formula>4.9</formula>
    </cfRule>
    <cfRule type="cellIs" dxfId="490" priority="9" stopIfTrue="1" operator="between">
      <formula>3</formula>
      <formula>3.9</formula>
    </cfRule>
    <cfRule type="cellIs" dxfId="489" priority="10" stopIfTrue="1" operator="between">
      <formula>2</formula>
      <formula>2.9</formula>
    </cfRule>
    <cfRule type="cellIs" dxfId="488" priority="11" stopIfTrue="1" operator="between">
      <formula>0</formula>
      <formula>1.9</formula>
    </cfRule>
  </conditionalFormatting>
  <conditionalFormatting sqref="J5:J250">
    <cfRule type="cellIs" dxfId="487" priority="2" stopIfTrue="1" operator="equal">
      <formula>"Very Low"</formula>
    </cfRule>
    <cfRule type="cellIs" dxfId="486" priority="3" stopIfTrue="1" operator="equal">
      <formula>"Low"</formula>
    </cfRule>
    <cfRule type="cellIs" dxfId="485" priority="4" stopIfTrue="1" operator="equal">
      <formula>"Medium"</formula>
    </cfRule>
    <cfRule type="cellIs" dxfId="484" priority="5" stopIfTrue="1" operator="equal">
      <formula>"High"</formula>
    </cfRule>
    <cfRule type="cellIs" dxfId="483"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1"/>
  <sheetViews>
    <sheetView zoomScale="80" zoomScaleNormal="80" workbookViewId="0">
      <selection activeCell="AF245" sqref="A1:XFD1048576"/>
    </sheetView>
  </sheetViews>
  <sheetFormatPr defaultColWidth="9.453125" defaultRowHeight="14.5" x14ac:dyDescent="0.35"/>
  <cols>
    <col min="1" max="1" width="36" style="216" customWidth="1"/>
    <col min="2" max="2" width="26" style="216" bestFit="1" customWidth="1"/>
    <col min="3" max="3" width="10.453125" style="216" bestFit="1" customWidth="1"/>
    <col min="4" max="4" width="14.453125" style="216" customWidth="1"/>
    <col min="5" max="5" width="9.453125" style="216" customWidth="1"/>
    <col min="6" max="6" width="8.54296875" style="212" customWidth="1"/>
    <col min="7" max="7" width="10.7265625" style="215" customWidth="1"/>
    <col min="8" max="10" width="8.54296875" style="212" customWidth="1"/>
    <col min="11" max="11" width="8.54296875" style="215" customWidth="1"/>
    <col min="12" max="13" width="8.54296875" style="212" customWidth="1"/>
    <col min="14" max="14" width="8.54296875" style="216" customWidth="1"/>
    <col min="15" max="15" width="8.54296875" style="212" customWidth="1"/>
    <col min="16" max="16" width="8.54296875" style="215" customWidth="1"/>
    <col min="17" max="19" width="8.54296875" style="212" customWidth="1"/>
    <col min="20" max="20" width="8.54296875" style="215" customWidth="1"/>
    <col min="21" max="27" width="8.54296875" style="212" customWidth="1"/>
    <col min="28" max="28" width="8.54296875" style="216" customWidth="1"/>
    <col min="29" max="29" width="9.453125" style="216" customWidth="1"/>
    <col min="30" max="16384" width="9.453125" style="216"/>
  </cols>
  <sheetData>
    <row r="1" spans="1:28" ht="15.65" customHeight="1" thickBot="1" x14ac:dyDescent="0.4">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5" customHeight="1" thickBot="1" x14ac:dyDescent="0.4">
      <c r="A2" s="51"/>
      <c r="B2" s="51"/>
      <c r="C2" s="55"/>
      <c r="D2" s="55"/>
      <c r="E2" s="7"/>
      <c r="F2" s="94" t="s">
        <v>8079</v>
      </c>
      <c r="G2" s="96" t="s">
        <v>8080</v>
      </c>
      <c r="H2" s="94" t="s">
        <v>8081</v>
      </c>
      <c r="I2" s="89" t="s">
        <v>8082</v>
      </c>
      <c r="J2" s="94" t="s">
        <v>8083</v>
      </c>
      <c r="K2" s="96" t="s">
        <v>8084</v>
      </c>
      <c r="L2" s="94" t="s">
        <v>8085</v>
      </c>
      <c r="M2" s="89" t="s">
        <v>8086</v>
      </c>
      <c r="N2" s="88" t="s">
        <v>8077</v>
      </c>
      <c r="O2" s="94" t="s">
        <v>8087</v>
      </c>
      <c r="P2" s="96" t="s">
        <v>8088</v>
      </c>
      <c r="Q2" s="94" t="s">
        <v>8089</v>
      </c>
      <c r="R2" s="89" t="s">
        <v>648</v>
      </c>
      <c r="S2" s="94" t="s">
        <v>8090</v>
      </c>
      <c r="T2" s="96" t="s">
        <v>8091</v>
      </c>
      <c r="U2" s="94" t="s">
        <v>8092</v>
      </c>
      <c r="V2" s="92" t="s">
        <v>560</v>
      </c>
      <c r="W2" s="94" t="s">
        <v>8093</v>
      </c>
      <c r="X2" s="95" t="s">
        <v>8094</v>
      </c>
      <c r="Y2" s="93" t="s">
        <v>8095</v>
      </c>
      <c r="Z2" s="91" t="s">
        <v>8096</v>
      </c>
      <c r="AA2" s="90" t="s">
        <v>8097</v>
      </c>
      <c r="AB2" s="88" t="s">
        <v>8078</v>
      </c>
    </row>
    <row r="3" spans="1:28" x14ac:dyDescent="0.35">
      <c r="A3" s="51"/>
      <c r="B3" s="51"/>
      <c r="C3" s="55"/>
      <c r="D3" s="55"/>
      <c r="E3" s="7" t="s">
        <v>8098</v>
      </c>
      <c r="F3" s="60">
        <v>6</v>
      </c>
      <c r="G3" s="60"/>
      <c r="H3" s="65">
        <v>1</v>
      </c>
      <c r="I3" s="60"/>
      <c r="J3" s="245">
        <v>7.5</v>
      </c>
      <c r="K3" s="62"/>
      <c r="L3" s="65">
        <v>1</v>
      </c>
      <c r="M3" s="60"/>
      <c r="N3" s="63"/>
      <c r="O3" s="245">
        <v>7.5</v>
      </c>
      <c r="P3" s="62"/>
      <c r="Q3" s="65">
        <v>1</v>
      </c>
      <c r="R3" s="60"/>
      <c r="S3" s="245">
        <v>6.5</v>
      </c>
      <c r="T3" s="62"/>
      <c r="U3" s="65">
        <v>0.15</v>
      </c>
      <c r="V3" s="60"/>
      <c r="W3" s="245">
        <v>3.5</v>
      </c>
      <c r="X3" s="61"/>
      <c r="Y3" s="64">
        <v>1E-4</v>
      </c>
      <c r="Z3" s="61"/>
      <c r="AA3" s="60"/>
      <c r="AB3" s="63"/>
    </row>
    <row r="4" spans="1:28" x14ac:dyDescent="0.35">
      <c r="A4" s="51"/>
      <c r="B4" s="51"/>
      <c r="C4" s="55"/>
      <c r="D4" s="55"/>
      <c r="E4" s="7" t="s">
        <v>8099</v>
      </c>
      <c r="F4" s="60">
        <v>3</v>
      </c>
      <c r="G4" s="60"/>
      <c r="H4" s="65">
        <v>0.02</v>
      </c>
      <c r="I4" s="60"/>
      <c r="J4" s="61">
        <v>6</v>
      </c>
      <c r="K4" s="62"/>
      <c r="L4" s="65">
        <v>0.01</v>
      </c>
      <c r="M4" s="60"/>
      <c r="N4" s="63"/>
      <c r="O4" s="245">
        <v>4.5</v>
      </c>
      <c r="P4" s="62"/>
      <c r="Q4" s="65">
        <v>0.01</v>
      </c>
      <c r="R4" s="60"/>
      <c r="S4" s="61">
        <v>3</v>
      </c>
      <c r="T4" s="62"/>
      <c r="U4" s="65">
        <v>0</v>
      </c>
      <c r="V4" s="60"/>
      <c r="W4" s="61">
        <v>0</v>
      </c>
      <c r="X4" s="61"/>
      <c r="Y4" s="65">
        <v>0</v>
      </c>
      <c r="Z4" s="61"/>
      <c r="AA4" s="60"/>
      <c r="AB4" s="63"/>
    </row>
    <row r="5" spans="1:28" x14ac:dyDescent="0.35">
      <c r="A5" s="23" t="s">
        <v>8053</v>
      </c>
      <c r="B5" s="23" t="s">
        <v>8058</v>
      </c>
      <c r="C5" s="23" t="s">
        <v>8055</v>
      </c>
      <c r="D5" s="23" t="s">
        <v>8056</v>
      </c>
      <c r="E5" s="24" t="s">
        <v>8100</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6">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Data'!$B$4:$P$300,15,FALSE)))</f>
        <v>1.0000107220537329</v>
      </c>
      <c r="H6" s="240">
        <f t="shared" ref="H6:H37" si="0">IF(G6="x","x",IF(G6&lt;H$4,0,IF(G6&gt;H$3,5,ROUND(5-(H$3-G6)/(H$3-H$4)*5,1))))</f>
        <v>5</v>
      </c>
      <c r="I6" s="240">
        <f t="shared" ref="I6:I37" si="1">IF(AND(H6="x",F6="x"),"x",AVERAGE(F6,H6))</f>
        <v>4.8499999999999996</v>
      </c>
      <c r="J6" s="240">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Data'!$B$4:$P$300,14,FALSE)))</f>
        <v>1</v>
      </c>
      <c r="L6" s="240">
        <f t="shared" ref="L6:L37" si="2">IF(K6="x","x",IF(K6&lt;L$4,0,IF(K6&gt;L$3,5,ROUND(5-(L$3-K6)/(L$3-L$4)*5,1))))</f>
        <v>5</v>
      </c>
      <c r="M6" s="240">
        <f t="shared" ref="M6:M37" si="3">IF(AND(L6="x",J6="x"),"x",AVERAGE(J6,L6))</f>
        <v>5</v>
      </c>
      <c r="N6" s="240">
        <f t="shared" ref="N6:N37" si="4">IF(AND(M6="x",I6="x"),"x",IF(OR(M6="x",I6="x"),AVERAGE(I6,M6),ROUND((5-GEOMEAN(((5-I6)/5*4+1),((5-M6)/5*4+1)))/4*5,1)))</f>
        <v>4.9000000000000004</v>
      </c>
      <c r="O6" s="240">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40">
        <f t="shared" ref="Q6:Q37" si="5">IF(P6="x","x",IF(P6&lt;Q$4,0,IF(P6&gt;Q$3,5,ROUND(5-(Q$3-P6)/(Q$3-Q$4)*5,1))))</f>
        <v>4.3</v>
      </c>
      <c r="R6" s="240">
        <f t="shared" ref="R6:R37" si="6">IF(AND(Q6="x",O6="x"),"x",AVERAGE(O6,Q6))</f>
        <v>4.6500000000000004</v>
      </c>
      <c r="S6" s="240">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0.34292479108635099</v>
      </c>
      <c r="U6" s="240">
        <f t="shared" ref="U6:U37" si="7">IF(T6="x","x",IF(T6&lt;U$4,0,IF(T6&gt;U$3,5,ROUND(5-(U$3-T6)/(U$3-U$4)*5,1))))</f>
        <v>5</v>
      </c>
      <c r="V6" s="240">
        <f t="shared" ref="V6:V37" si="8">IF(AND(U6="x",S6="x"),"x",ROUND(AVERAGE(S6,U6),1))</f>
        <v>5</v>
      </c>
      <c r="W6" s="240">
        <f>IF('Crisis Indicator Data'!L3="x","x",IF('Crisis Indicator Data'!L3=0,0,IF(LOG('Crisis Indicator Data'!L3)&lt;W$4,0,IF(LOG('Crisis Indicator Data'!L3)&gt;W$3,5,ROUND(5-(W$3-LOG('Crisis Indicator Data'!L3))/(W$3-W$4)*5,1)))))</f>
        <v>4.5999999999999996</v>
      </c>
      <c r="X6" s="247">
        <f>IF(OR('Crisis Indicator Data'!L3="x",'Crisis Indicator Data'!H3="x"),"x",'Crisis Indicator Data'!L3/'Crisis Indicator Data'!H3)</f>
        <v>4.6183844011142058E-5</v>
      </c>
      <c r="Y6" s="240">
        <f t="shared" ref="Y6:Y37" si="9">IF(X6="x","x",IF(X6&lt;Y$4,0,IF(X6&gt;Y$3,5,ROUND(5-(Y$3-X6)/(Y$3-Y$4)*5,1))))</f>
        <v>2.2999999999999998</v>
      </c>
      <c r="Z6" s="240">
        <f t="shared" ref="Z6:Z37" si="10">IF(AND(Y6="x",W6="x"),"x",ROUND(AVERAGE(W6,Y6),1))</f>
        <v>3.5</v>
      </c>
      <c r="AA6" s="240">
        <f t="shared" ref="AA6:AA37" si="11">IF(AND(V6="x",Z6="x"),"x",IF(OR(V6="x",Z6="x"),AVERAGE(V6,Z6),ROUND((5-GEOMEAN(((5-V6)/5*4+1),((5-Z6)/5*4+1)))/4*5,1)))</f>
        <v>4.4000000000000004</v>
      </c>
      <c r="AB6" s="248">
        <f t="shared" ref="AB6:AB37" si="12">IF(AND(R6="x",AA6="x"),"x",IF(OR(R6="x",AA6="x"),AVERAGE(R6,AA6),ROUND((5-GEOMEAN(((5-R6)/5*4+1),((5-AA6)/5*4+1)))/4*5,1)))</f>
        <v>4.5</v>
      </c>
    </row>
    <row r="7" spans="1:28" x14ac:dyDescent="0.35">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6">
        <f>IF('Crisis Indicator Data'!F4="x","x",IF(LOG('Crisis Indicator Data'!F4)&lt;F$4,0,IF(LOG('Crisis Indicator Data'!F4)&gt;F$3,5,ROUND(5-(F$3-LOG('Crisis Indicator Data'!F4))/(F$3-F$4)*5,1))))</f>
        <v>2.2999999999999998</v>
      </c>
      <c r="G7" s="143">
        <f>IF('Crisis Indicator Data'!F4="x","x",IF(B7="Regional crisis",('Crisis Indicator Data'!F4/VLOOKUP('Impact of the crisis'!$C7,'Regional Crises'!$B$1:$R$66,4,FALSE)),'Crisis Indicator Data'!F4/VLOOKUP('Impact of the crisis'!$E7,'Country Indicator Data'!$B$4:$P$300,15,FALSE)))</f>
        <v>3.6379928315412188E-2</v>
      </c>
      <c r="H7" s="240">
        <f t="shared" si="0"/>
        <v>0.1</v>
      </c>
      <c r="I7" s="240">
        <f t="shared" si="1"/>
        <v>1.2</v>
      </c>
      <c r="J7" s="240">
        <f>IF('Crisis Indicator Data'!G4="x","x",IF(LOG('Crisis Indicator Data'!G4)&lt;J$4,0,IF(LOG('Crisis Indicator Data'!G4)&gt;J$3,5,ROUND(5-(J$3-LOG('Crisis Indicator Data'!G4))/(J$3-J$4)*5,1))))</f>
        <v>0.9</v>
      </c>
      <c r="K7" s="143">
        <f>IF('Crisis Indicator Data'!G4="x","x",IF(B7="Regional crisis",('Crisis Indicator Data'!G4/VLOOKUP('Impact of the crisis'!$C7,'Regional Crises'!$B$1:$R$66,5,FALSE)),'Crisis Indicator Data'!G4/VLOOKUP('Impact of the crisis'!$E7,'Country Indicator Data'!$B$4:$P$300,14,FALSE)))</f>
        <v>4.416267942583732E-2</v>
      </c>
      <c r="L7" s="240">
        <f t="shared" si="2"/>
        <v>0.2</v>
      </c>
      <c r="M7" s="240">
        <f t="shared" si="3"/>
        <v>0.55000000000000004</v>
      </c>
      <c r="N7" s="240">
        <f t="shared" si="4"/>
        <v>0.9</v>
      </c>
      <c r="O7" s="240">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40">
        <f t="shared" si="5"/>
        <v>0.9</v>
      </c>
      <c r="R7" s="240">
        <f t="shared" si="6"/>
        <v>1.35</v>
      </c>
      <c r="S7" s="240"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40" t="str">
        <f t="shared" si="7"/>
        <v>x</v>
      </c>
      <c r="V7" s="240" t="str">
        <f t="shared" si="8"/>
        <v>x</v>
      </c>
      <c r="W7" s="240">
        <f>IF('Crisis Indicator Data'!L4="x","x",IF('Crisis Indicator Data'!L4=0,0,IF(LOG('Crisis Indicator Data'!L4)&lt;W$4,0,IF(LOG('Crisis Indicator Data'!L4)&gt;W$3,5,ROUND(5-(W$3-LOG('Crisis Indicator Data'!L4))/(W$3-W$4)*5,1)))))</f>
        <v>4.3</v>
      </c>
      <c r="X7" s="247">
        <f>IF(OR('Crisis Indicator Data'!L4="x",'Crisis Indicator Data'!H4="x"),"x",'Crisis Indicator Data'!L4/'Crisis Indicator Data'!H4)</f>
        <v>2.8701657458563537E-3</v>
      </c>
      <c r="Y7" s="240">
        <f t="shared" si="9"/>
        <v>5</v>
      </c>
      <c r="Z7" s="240">
        <f t="shared" si="10"/>
        <v>4.7</v>
      </c>
      <c r="AA7" s="240">
        <f t="shared" si="11"/>
        <v>4.7</v>
      </c>
      <c r="AB7" s="248">
        <f t="shared" si="12"/>
        <v>3.5</v>
      </c>
    </row>
    <row r="8" spans="1:28" x14ac:dyDescent="0.35">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6">
        <f>IF('Crisis Indicator Data'!F5="x","x",IF(LOG('Crisis Indicator Data'!F5)&lt;F$4,0,IF(LOG('Crisis Indicator Data'!F5)&gt;F$3,5,ROUND(5-(F$3-LOG('Crisis Indicator Data'!F5))/(F$3-F$4)*5,1))))</f>
        <v>5</v>
      </c>
      <c r="G8" s="143">
        <f>IF('Crisis Indicator Data'!F5="x","x",IF(B8="Regional crisis",('Crisis Indicator Data'!F5/VLOOKUP('Impact of the crisis'!$C8,'Regional Crises'!$B$1:$R$66,4,FALSE)),'Crisis Indicator Data'!F5/VLOOKUP('Impact of the crisis'!$E8,'Country Indicator Data'!$B$4:$P$300,15,FALSE)))</f>
        <v>1</v>
      </c>
      <c r="H8" s="240">
        <f t="shared" si="0"/>
        <v>5</v>
      </c>
      <c r="I8" s="240">
        <f t="shared" si="1"/>
        <v>5</v>
      </c>
      <c r="J8" s="240">
        <f>IF('Crisis Indicator Data'!G5="x","x",IF(LOG('Crisis Indicator Data'!G5)&lt;J$4,0,IF(LOG('Crisis Indicator Data'!G5)&gt;J$3,5,ROUND(5-(J$3-LOG('Crisis Indicator Data'!G5))/(J$3-J$4)*5,1))))</f>
        <v>1.5</v>
      </c>
      <c r="K8" s="143">
        <f>IF('Crisis Indicator Data'!G5="x","x",IF(B8="Regional crisis",('Crisis Indicator Data'!G5/VLOOKUP('Impact of the crisis'!$C8,'Regional Crises'!$B$1:$R$66,5,FALSE)),'Crisis Indicator Data'!G5/VLOOKUP('Impact of the crisis'!$E8,'Country Indicator Data'!$B$4:$P$300,14,FALSE)))</f>
        <v>8.3673096817379666E-2</v>
      </c>
      <c r="L8" s="240">
        <f t="shared" si="2"/>
        <v>0.4</v>
      </c>
      <c r="M8" s="240">
        <f t="shared" si="3"/>
        <v>0.95</v>
      </c>
      <c r="N8" s="240">
        <f t="shared" si="4"/>
        <v>3.7</v>
      </c>
      <c r="O8" s="240">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40">
        <f t="shared" si="5"/>
        <v>4.0999999999999996</v>
      </c>
      <c r="R8" s="240">
        <f t="shared" si="6"/>
        <v>3.5999999999999996</v>
      </c>
      <c r="S8" s="240">
        <f>IF('Crisis Indicator Data'!I5="x","x",IF('Crisis Indicator Data'!I5=0,0,IF(LOG('Crisis Indicator Data'!I5)&lt;S$4,0,IF(LOG('Crisis Indicator Data'!I5)&gt;S$3,5,ROUND(5-(S$3-LOG('Crisis Indicator Data'!I5))/(S$3-S$4)*5,1)))))</f>
        <v>2.5</v>
      </c>
      <c r="T8" s="143">
        <f>IF('Crisis Indicator Data'!H5="x","x",IF('Crisis Indicator Data'!I5="x","x",'Crisis Indicator Data'!I5/'Crisis Indicator Data'!H5))</f>
        <v>2.5143361270401413E-2</v>
      </c>
      <c r="U8" s="240">
        <f t="shared" si="7"/>
        <v>0.8</v>
      </c>
      <c r="V8" s="240">
        <f t="shared" si="8"/>
        <v>1.7</v>
      </c>
      <c r="W8" s="240">
        <f>IF('Crisis Indicator Data'!L5="x","x",IF('Crisis Indicator Data'!L5=0,0,IF(LOG('Crisis Indicator Data'!L5)&lt;W$4,0,IF(LOG('Crisis Indicator Data'!L5)&gt;W$3,5,ROUND(5-(W$3-LOG('Crisis Indicator Data'!L5))/(W$3-W$4)*5,1)))))</f>
        <v>0</v>
      </c>
      <c r="X8" s="247">
        <f>IF(OR('Crisis Indicator Data'!L5="x",'Crisis Indicator Data'!H5="x"),"x",'Crisis Indicator Data'!L5/'Crisis Indicator Data'!H5)</f>
        <v>0</v>
      </c>
      <c r="Y8" s="240">
        <f t="shared" si="9"/>
        <v>0</v>
      </c>
      <c r="Z8" s="240">
        <f t="shared" si="10"/>
        <v>0</v>
      </c>
      <c r="AA8" s="240">
        <f t="shared" si="11"/>
        <v>0.9</v>
      </c>
      <c r="AB8" s="248">
        <f t="shared" si="12"/>
        <v>2.5</v>
      </c>
    </row>
    <row r="9" spans="1:28" x14ac:dyDescent="0.35">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6">
        <f>IF('Crisis Indicator Data'!F6="x","x",IF(LOG('Crisis Indicator Data'!F6)&lt;F$4,0,IF(LOG('Crisis Indicator Data'!F6)&gt;F$3,5,ROUND(5-(F$3-LOG('Crisis Indicator Data'!F6))/(F$3-F$4)*5,1))))</f>
        <v>1.1000000000000001</v>
      </c>
      <c r="G9" s="143">
        <f>IF('Crisis Indicator Data'!F6="x","x",IF(B9="Regional crisis",('Crisis Indicator Data'!F6/VLOOKUP('Impact of the crisis'!$C9,'Regional Crises'!$B$1:$R$66,4,FALSE)),'Crisis Indicator Data'!F6/VLOOKUP('Impact of the crisis'!$E9,'Country Indicator Data'!$B$4:$P$300,15,FALSE)))</f>
        <v>0.1545135230066737</v>
      </c>
      <c r="H9" s="240">
        <f t="shared" si="0"/>
        <v>0.7</v>
      </c>
      <c r="I9" s="240">
        <f t="shared" si="1"/>
        <v>0.9</v>
      </c>
      <c r="J9" s="240">
        <f>IF('Crisis Indicator Data'!G6="x","x",IF(LOG('Crisis Indicator Data'!G6)&lt;J$4,0,IF(LOG('Crisis Indicator Data'!G6)&gt;J$3,5,ROUND(5-(J$3-LOG('Crisis Indicator Data'!G6))/(J$3-J$4)*5,1))))</f>
        <v>0.7</v>
      </c>
      <c r="K9" s="143">
        <f>IF('Crisis Indicator Data'!G6="x","x",IF(B9="Regional crisis",('Crisis Indicator Data'!G6/VLOOKUP('Impact of the crisis'!$C9,'Regional Crises'!$B$1:$R$66,5,FALSE)),'Crisis Indicator Data'!G6/VLOOKUP('Impact of the crisis'!$E9,'Country Indicator Data'!$B$4:$P$300,14,FALSE)))</f>
        <v>0.54417670682730923</v>
      </c>
      <c r="L9" s="240">
        <f t="shared" si="2"/>
        <v>2.7</v>
      </c>
      <c r="M9" s="240">
        <f t="shared" si="3"/>
        <v>1.7000000000000002</v>
      </c>
      <c r="N9" s="240">
        <f t="shared" si="4"/>
        <v>1.3</v>
      </c>
      <c r="O9" s="240">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40">
        <f t="shared" si="5"/>
        <v>0.1</v>
      </c>
      <c r="R9" s="240">
        <f t="shared" si="6"/>
        <v>0.1</v>
      </c>
      <c r="S9" s="240">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40">
        <f t="shared" si="7"/>
        <v>5</v>
      </c>
      <c r="V9" s="240">
        <f t="shared" si="8"/>
        <v>3.5</v>
      </c>
      <c r="W9" s="240">
        <f>IF('Crisis Indicator Data'!L6="x","x",IF('Crisis Indicator Data'!L6=0,0,IF(LOG('Crisis Indicator Data'!L6)&lt;W$4,0,IF(LOG('Crisis Indicator Data'!L6)&gt;W$3,5,ROUND(5-(W$3-LOG('Crisis Indicator Data'!L6))/(W$3-W$4)*5,1)))))</f>
        <v>1.3</v>
      </c>
      <c r="X9" s="247">
        <f>IF(OR('Crisis Indicator Data'!L6="x",'Crisis Indicator Data'!H6="x"),"x",'Crisis Indicator Data'!L6/'Crisis Indicator Data'!H6)</f>
        <v>2.3529411764705883E-4</v>
      </c>
      <c r="Y9" s="240">
        <f t="shared" si="9"/>
        <v>5</v>
      </c>
      <c r="Z9" s="240">
        <f t="shared" si="10"/>
        <v>3.2</v>
      </c>
      <c r="AA9" s="240">
        <f t="shared" si="11"/>
        <v>3.4</v>
      </c>
      <c r="AB9" s="248">
        <f t="shared" si="12"/>
        <v>2.1</v>
      </c>
    </row>
    <row r="10" spans="1:28"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6">
        <f>IF('Crisis Indicator Data'!F7="x","x",IF(LOG('Crisis Indicator Data'!F7)&lt;F$4,0,IF(LOG('Crisis Indicator Data'!F7)&gt;F$3,5,ROUND(5-(F$3-LOG('Crisis Indicator Data'!F7))/(F$3-F$4)*5,1))))</f>
        <v>2.5</v>
      </c>
      <c r="G10" s="143">
        <f>IF('Crisis Indicator Data'!F7="x","x",IF(B10="Regional crisis",('Crisis Indicator Data'!F7/VLOOKUP('Impact of the crisis'!$C10,'Regional Crises'!$B$1:$R$66,4,FALSE)),'Crisis Indicator Data'!F7/VLOOKUP('Impact of the crisis'!$E10,'Country Indicator Data'!$B$4:$P$300,15,FALSE)))</f>
        <v>0.38179112783228286</v>
      </c>
      <c r="H10" s="240">
        <f t="shared" si="0"/>
        <v>1.8</v>
      </c>
      <c r="I10" s="240">
        <f t="shared" si="1"/>
        <v>2.15</v>
      </c>
      <c r="J10" s="240">
        <f>IF('Crisis Indicator Data'!G7="x","x",IF(LOG('Crisis Indicator Data'!G7)&lt;J$4,0,IF(LOG('Crisis Indicator Data'!G7)&gt;J$3,5,ROUND(5-(J$3-LOG('Crisis Indicator Data'!G7))/(J$3-J$4)*5,1))))</f>
        <v>1.5</v>
      </c>
      <c r="K10" s="143">
        <f>IF('Crisis Indicator Data'!G7="x","x",IF(B10="Regional crisis",('Crisis Indicator Data'!G7/VLOOKUP('Impact of the crisis'!$C10,'Regional Crises'!$B$1:$R$66,5,FALSE)),'Crisis Indicator Data'!G7/VLOOKUP('Impact of the crisis'!$E10,'Country Indicator Data'!$B$4:$P$300,14,FALSE)))</f>
        <v>0.28147410358565739</v>
      </c>
      <c r="L10" s="240">
        <f t="shared" si="2"/>
        <v>1.4</v>
      </c>
      <c r="M10" s="240">
        <f t="shared" si="3"/>
        <v>1.45</v>
      </c>
      <c r="N10" s="240">
        <f t="shared" si="4"/>
        <v>1.8</v>
      </c>
      <c r="O10" s="240">
        <f>IF('Crisis Indicator Data'!H7="x","x",IF('Crisis Indicator Data'!H7=0,0,IF(LOG('Crisis Indicator Data'!H7)&lt;O$4,0,IF(LOG('Crisis Indicator Data'!H7)&gt;O$3,5,ROUND(5-(O$3-LOG('Crisis Indicator Data'!H7))/(O$3-O$4)*5,1)))))</f>
        <v>3.3</v>
      </c>
      <c r="P10" s="143">
        <f>IF('Crisis Indicator Data'!H7="x","x",'Crisis Indicator Data'!H7/'Crisis Indicator Data'!G7)</f>
        <v>1</v>
      </c>
      <c r="Q10" s="240">
        <f t="shared" si="5"/>
        <v>5</v>
      </c>
      <c r="R10" s="240">
        <f t="shared" si="6"/>
        <v>4.1500000000000004</v>
      </c>
      <c r="S10" s="240">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40">
        <f t="shared" si="7"/>
        <v>1.1000000000000001</v>
      </c>
      <c r="V10" s="240">
        <f t="shared" si="8"/>
        <v>2</v>
      </c>
      <c r="W10" s="240">
        <f>IF('Crisis Indicator Data'!L7="x","x",IF('Crisis Indicator Data'!L7=0,0,IF(LOG('Crisis Indicator Data'!L7)&lt;W$4,0,IF(LOG('Crisis Indicator Data'!L7)&gt;W$3,5,ROUND(5-(W$3-LOG('Crisis Indicator Data'!L7))/(W$3-W$4)*5,1)))))</f>
        <v>1</v>
      </c>
      <c r="X10" s="247">
        <f>IF(OR('Crisis Indicator Data'!L7="x",'Crisis Indicator Data'!H7="x"),"x",'Crisis Indicator Data'!L7/'Crisis Indicator Data'!H7)</f>
        <v>1.7692852087756546E-6</v>
      </c>
      <c r="Y10" s="240">
        <f t="shared" si="9"/>
        <v>0.1</v>
      </c>
      <c r="Z10" s="240">
        <f t="shared" si="10"/>
        <v>0.6</v>
      </c>
      <c r="AA10" s="240">
        <f t="shared" si="11"/>
        <v>1.3</v>
      </c>
      <c r="AB10" s="248">
        <f t="shared" si="12"/>
        <v>3</v>
      </c>
    </row>
    <row r="11" spans="1:28" x14ac:dyDescent="0.35">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6">
        <f>IF('Crisis Indicator Data'!F8="x","x",IF(LOG('Crisis Indicator Data'!F8)&lt;F$4,0,IF(LOG('Crisis Indicator Data'!F8)&gt;F$3,5,ROUND(5-(F$3-LOG('Crisis Indicator Data'!F8))/(F$3-F$4)*5,1))))</f>
        <v>2.2999999999999998</v>
      </c>
      <c r="G11" s="143">
        <f>IF('Crisis Indicator Data'!F8="x","x",IF(B11="Regional crisis",('Crisis Indicator Data'!F8/VLOOKUP('Impact of the crisis'!$C11,'Regional Crises'!$B$1:$R$66,4,FALSE)),'Crisis Indicator Data'!F8/VLOOKUP('Impact of the crisis'!$E11,'Country Indicator Data'!$B$4:$P$300,15,FALSE)))</f>
        <v>1</v>
      </c>
      <c r="H11" s="240">
        <f t="shared" si="0"/>
        <v>5</v>
      </c>
      <c r="I11" s="240">
        <f t="shared" si="1"/>
        <v>3.65</v>
      </c>
      <c r="J11" s="240">
        <f>IF('Crisis Indicator Data'!G8="x","x",IF(LOG('Crisis Indicator Data'!G8)&lt;J$4,0,IF(LOG('Crisis Indicator Data'!G8)&gt;J$3,5,ROUND(5-(J$3-LOG('Crisis Indicator Data'!G8))/(J$3-J$4)*5,1))))</f>
        <v>3.7</v>
      </c>
      <c r="K11" s="143">
        <f>IF('Crisis Indicator Data'!G8="x","x",IF(B11="Regional crisis",('Crisis Indicator Data'!G8/VLOOKUP('Impact of the crisis'!$C11,'Regional Crises'!$B$1:$R$66,5,FALSE)),'Crisis Indicator Data'!G8/VLOOKUP('Impact of the crisis'!$E11,'Country Indicator Data'!$B$4:$P$300,14,FALSE)))</f>
        <v>1</v>
      </c>
      <c r="L11" s="240">
        <f t="shared" si="2"/>
        <v>5</v>
      </c>
      <c r="M11" s="240">
        <f t="shared" si="3"/>
        <v>4.3499999999999996</v>
      </c>
      <c r="N11" s="240">
        <f t="shared" si="4"/>
        <v>4</v>
      </c>
      <c r="O11" s="240">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40">
        <f t="shared" si="5"/>
        <v>5</v>
      </c>
      <c r="R11" s="240">
        <f t="shared" si="6"/>
        <v>4.7</v>
      </c>
      <c r="S11" s="240">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5.2153846153846155E-2</v>
      </c>
      <c r="U11" s="240">
        <f t="shared" si="7"/>
        <v>1.7</v>
      </c>
      <c r="V11" s="240">
        <f t="shared" si="8"/>
        <v>2.9</v>
      </c>
      <c r="W11" s="240">
        <f>IF('Crisis Indicator Data'!L8="x","x",IF('Crisis Indicator Data'!L8=0,0,IF(LOG('Crisis Indicator Data'!L8)&lt;W$4,0,IF(LOG('Crisis Indicator Data'!L8)&gt;W$3,5,ROUND(5-(W$3-LOG('Crisis Indicator Data'!L8))/(W$3-W$4)*5,1)))))</f>
        <v>3</v>
      </c>
      <c r="X11" s="247">
        <f>IF(OR('Crisis Indicator Data'!L8="x",'Crisis Indicator Data'!H8="x"),"x",'Crisis Indicator Data'!L8/'Crisis Indicator Data'!H8)</f>
        <v>9.5384615384615384E-6</v>
      </c>
      <c r="Y11" s="240">
        <f t="shared" si="9"/>
        <v>0.5</v>
      </c>
      <c r="Z11" s="240">
        <f t="shared" si="10"/>
        <v>1.8</v>
      </c>
      <c r="AA11" s="240">
        <f t="shared" si="11"/>
        <v>2.4</v>
      </c>
      <c r="AB11" s="248">
        <f t="shared" si="12"/>
        <v>3.8</v>
      </c>
    </row>
    <row r="12" spans="1:28" x14ac:dyDescent="0.35">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6">
        <f>IF('Crisis Indicator Data'!F9="x","x",IF(LOG('Crisis Indicator Data'!F9)&lt;F$4,0,IF(LOG('Crisis Indicator Data'!F9)&gt;F$3,5,ROUND(5-(F$3-LOG('Crisis Indicator Data'!F9))/(F$3-F$4)*5,1))))</f>
        <v>3.7</v>
      </c>
      <c r="G12" s="143">
        <f>IF('Crisis Indicator Data'!F9="x","x",IF(B12="Regional crisis",('Crisis Indicator Data'!F9/VLOOKUP('Impact of the crisis'!$C12,'Regional Crises'!$B$1:$R$66,4,FALSE)),'Crisis Indicator Data'!F9/VLOOKUP('Impact of the crisis'!$E12,'Country Indicator Data'!$B$4:$P$300,15,FALSE)))</f>
        <v>0.60835160818713452</v>
      </c>
      <c r="H12" s="240">
        <f t="shared" si="0"/>
        <v>3</v>
      </c>
      <c r="I12" s="240">
        <f t="shared" si="1"/>
        <v>3.35</v>
      </c>
      <c r="J12" s="240">
        <f>IF('Crisis Indicator Data'!G9="x","x",IF(LOG('Crisis Indicator Data'!G9)&lt;J$4,0,IF(LOG('Crisis Indicator Data'!G9)&gt;J$3,5,ROUND(5-(J$3-LOG('Crisis Indicator Data'!G9))/(J$3-J$4)*5,1))))</f>
        <v>1.8</v>
      </c>
      <c r="K12" s="143">
        <f>IF('Crisis Indicator Data'!G9="x","x",IF(B12="Regional crisis",('Crisis Indicator Data'!G9/VLOOKUP('Impact of the crisis'!$C12,'Regional Crises'!$B$1:$R$66,5,FALSE)),'Crisis Indicator Data'!G9/VLOOKUP('Impact of the crisis'!$E12,'Country Indicator Data'!$B$4:$P$300,14,FALSE)))</f>
        <v>0.16669032410693163</v>
      </c>
      <c r="L12" s="240">
        <f t="shared" si="2"/>
        <v>0.8</v>
      </c>
      <c r="M12" s="240">
        <f t="shared" si="3"/>
        <v>1.3</v>
      </c>
      <c r="N12" s="240">
        <f t="shared" si="4"/>
        <v>2.5</v>
      </c>
      <c r="O12" s="240">
        <f>IF('Crisis Indicator Data'!H9="x","x",IF('Crisis Indicator Data'!H9=0,0,IF(LOG('Crisis Indicator Data'!H9)&lt;O$4,0,IF(LOG('Crisis Indicator Data'!H9)&gt;O$3,5,ROUND(5-(O$3-LOG('Crisis Indicator Data'!H9))/(O$3-O$4)*5,1)))))</f>
        <v>3.4</v>
      </c>
      <c r="P12" s="143">
        <f>IF('Crisis Indicator Data'!H9="x","x",'Crisis Indicator Data'!H9/'Crisis Indicator Data'!G9)</f>
        <v>0.97700823162077777</v>
      </c>
      <c r="Q12" s="240">
        <f t="shared" si="5"/>
        <v>4.9000000000000004</v>
      </c>
      <c r="R12" s="240">
        <f t="shared" si="6"/>
        <v>4.1500000000000004</v>
      </c>
      <c r="S12" s="240">
        <f>IF('Crisis Indicator Data'!I9="x","x",IF('Crisis Indicator Data'!I9=0,0,IF(LOG('Crisis Indicator Data'!I9)&lt;S$4,0,IF(LOG('Crisis Indicator Data'!I9)&gt;S$3,5,ROUND(5-(S$3-LOG('Crisis Indicator Data'!I9))/(S$3-S$4)*5,1)))))</f>
        <v>4.5999999999999996</v>
      </c>
      <c r="T12" s="143">
        <f>IF('Crisis Indicator Data'!H9="x","x",IF('Crisis Indicator Data'!I9="x","x",'Crisis Indicator Data'!I9/'Crisis Indicator Data'!H9))</f>
        <v>0.46920395119116792</v>
      </c>
      <c r="U12" s="240">
        <f t="shared" si="7"/>
        <v>5</v>
      </c>
      <c r="V12" s="240">
        <f t="shared" si="8"/>
        <v>4.8</v>
      </c>
      <c r="W12" s="240">
        <f>IF('Crisis Indicator Data'!L9="x","x",IF('Crisis Indicator Data'!L9=0,0,IF(LOG('Crisis Indicator Data'!L9)&lt;W$4,0,IF(LOG('Crisis Indicator Data'!L9)&gt;W$3,5,ROUND(5-(W$3-LOG('Crisis Indicator Data'!L9))/(W$3-W$4)*5,1)))))</f>
        <v>4.5999999999999996</v>
      </c>
      <c r="X12" s="247">
        <f>IF(OR('Crisis Indicator Data'!L9="x",'Crisis Indicator Data'!H9="x"),"x",'Crisis Indicator Data'!L9/'Crisis Indicator Data'!H9)</f>
        <v>4.7269029633933762E-4</v>
      </c>
      <c r="Y12" s="240">
        <f t="shared" si="9"/>
        <v>5</v>
      </c>
      <c r="Z12" s="240">
        <f t="shared" si="10"/>
        <v>4.8</v>
      </c>
      <c r="AA12" s="240">
        <f t="shared" si="11"/>
        <v>4.8</v>
      </c>
      <c r="AB12" s="248">
        <f t="shared" si="12"/>
        <v>4.5</v>
      </c>
    </row>
    <row r="13" spans="1:28"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6">
        <f>IF('Crisis Indicator Data'!F10="x","x",IF(LOG('Crisis Indicator Data'!F10)&lt;F$4,0,IF(LOG('Crisis Indicator Data'!F10)&gt;F$3,5,ROUND(5-(F$3-LOG('Crisis Indicator Data'!F10))/(F$3-F$4)*5,1))))</f>
        <v>2.7</v>
      </c>
      <c r="G13" s="143">
        <f>IF('Crisis Indicator Data'!F10="x","x",IF(B13="Regional crisis",('Crisis Indicator Data'!F10/VLOOKUP('Impact of the crisis'!$C13,'Regional Crises'!$B$1:$R$66,4,FALSE)),'Crisis Indicator Data'!F10/VLOOKUP('Impact of the crisis'!$E13,'Country Indicator Data'!$B$4:$P$300,15,FALSE)))</f>
        <v>0.32081892909272491</v>
      </c>
      <c r="H13" s="240">
        <f t="shared" si="0"/>
        <v>1.5</v>
      </c>
      <c r="I13" s="240">
        <f t="shared" si="1"/>
        <v>2.1</v>
      </c>
      <c r="J13" s="240">
        <f>IF('Crisis Indicator Data'!G10="x","x",IF(LOG('Crisis Indicator Data'!G10)&lt;J$4,0,IF(LOG('Crisis Indicator Data'!G10)&gt;J$3,5,ROUND(5-(J$3-LOG('Crisis Indicator Data'!G10))/(J$3-J$4)*5,1))))</f>
        <v>5</v>
      </c>
      <c r="K13" s="143">
        <f>IF('Crisis Indicator Data'!G10="x","x",IF(B13="Regional crisis",('Crisis Indicator Data'!G10/VLOOKUP('Impact of the crisis'!$C13,'Regional Crises'!$B$1:$R$66,5,FALSE)),'Crisis Indicator Data'!G10/VLOOKUP('Impact of the crisis'!$E13,'Country Indicator Data'!$B$4:$P$300,14,FALSE)))</f>
        <v>0.30843875958155681</v>
      </c>
      <c r="L13" s="240">
        <f t="shared" si="2"/>
        <v>1.5</v>
      </c>
      <c r="M13" s="240">
        <f t="shared" si="3"/>
        <v>3.25</v>
      </c>
      <c r="N13" s="240">
        <f t="shared" si="4"/>
        <v>2.7</v>
      </c>
      <c r="O13" s="240">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0.16374589266155531</v>
      </c>
      <c r="Q13" s="240">
        <f t="shared" si="5"/>
        <v>0.8</v>
      </c>
      <c r="R13" s="240">
        <f t="shared" si="6"/>
        <v>2.4499999999999997</v>
      </c>
      <c r="S13" s="240">
        <f>IF('Crisis Indicator Data'!I10="x","x",IF('Crisis Indicator Data'!I10=0,0,IF(LOG('Crisis Indicator Data'!I10)&lt;S$4,0,IF(LOG('Crisis Indicator Data'!I10)&gt;S$3,5,ROUND(5-(S$3-LOG('Crisis Indicator Data'!I10))/(S$3-S$4)*5,1)))))</f>
        <v>4.3</v>
      </c>
      <c r="T13" s="143">
        <f>IF('Crisis Indicator Data'!H10="x","x",IF('Crisis Indicator Data'!I10="x","x",'Crisis Indicator Data'!I10/'Crisis Indicator Data'!H10))</f>
        <v>0.11244377811094453</v>
      </c>
      <c r="U13" s="240">
        <f t="shared" si="7"/>
        <v>3.7</v>
      </c>
      <c r="V13" s="240">
        <f t="shared" si="8"/>
        <v>4</v>
      </c>
      <c r="W13" s="240">
        <f>IF('Crisis Indicator Data'!L10="x","x",IF('Crisis Indicator Data'!L10=0,0,IF(LOG('Crisis Indicator Data'!L10)&lt;W$4,0,IF(LOG('Crisis Indicator Data'!L10)&gt;W$3,5,ROUND(5-(W$3-LOG('Crisis Indicator Data'!L10))/(W$3-W$4)*5,1)))))</f>
        <v>3</v>
      </c>
      <c r="X13" s="247">
        <f>IF(OR('Crisis Indicator Data'!L10="x",'Crisis Indicator Data'!H10="x"),"x",'Crisis Indicator Data'!L10/'Crisis Indicator Data'!H10)</f>
        <v>1.4531195940491293E-5</v>
      </c>
      <c r="Y13" s="240">
        <f t="shared" si="9"/>
        <v>0.7</v>
      </c>
      <c r="Z13" s="240">
        <f t="shared" si="10"/>
        <v>1.9</v>
      </c>
      <c r="AA13" s="240">
        <f t="shared" si="11"/>
        <v>3.1</v>
      </c>
      <c r="AB13" s="248">
        <f t="shared" si="12"/>
        <v>2.8</v>
      </c>
    </row>
    <row r="14" spans="1:28"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6">
        <f>IF('Crisis Indicator Data'!F11="x","x",IF(LOG('Crisis Indicator Data'!F11)&lt;F$4,0,IF(LOG('Crisis Indicator Data'!F11)&gt;F$3,5,ROUND(5-(F$3-LOG('Crisis Indicator Data'!F11))/(F$3-F$4)*5,1))))</f>
        <v>0</v>
      </c>
      <c r="G14" s="143">
        <f>IF('Crisis Indicator Data'!F11="x","x",IF(B14="Regional crisis",('Crisis Indicator Data'!F11/VLOOKUP('Impact of the crisis'!$C14,'Regional Crises'!$B$1:$R$66,4,FALSE)),'Crisis Indicator Data'!F11/VLOOKUP('Impact of the crisis'!$E14,'Country Indicator Data'!$B$4:$P$300,15,FALSE)))</f>
        <v>5.6115848505800111E-3</v>
      </c>
      <c r="H14" s="240">
        <f t="shared" si="0"/>
        <v>0</v>
      </c>
      <c r="I14" s="240">
        <f t="shared" si="1"/>
        <v>0</v>
      </c>
      <c r="J14" s="240">
        <f>IF('Crisis Indicator Data'!G11="x","x",IF(LOG('Crisis Indicator Data'!G11)&lt;J$4,0,IF(LOG('Crisis Indicator Data'!G11)&gt;J$3,5,ROUND(5-(J$3-LOG('Crisis Indicator Data'!G11))/(J$3-J$4)*5,1))))</f>
        <v>0.6</v>
      </c>
      <c r="K14" s="143">
        <f>IF('Crisis Indicator Data'!G11="x","x",IF(B14="Regional crisis",('Crisis Indicator Data'!G11/VLOOKUP('Impact of the crisis'!$C14,'Regional Crises'!$B$1:$R$66,5,FALSE)),'Crisis Indicator Data'!G11/VLOOKUP('Impact of the crisis'!$E14,'Country Indicator Data'!$B$4:$P$300,14,FALSE)))</f>
        <v>8.5680669136320217E-3</v>
      </c>
      <c r="L14" s="240">
        <f t="shared" si="2"/>
        <v>0</v>
      </c>
      <c r="M14" s="240">
        <f t="shared" si="3"/>
        <v>0.3</v>
      </c>
      <c r="N14" s="240">
        <f t="shared" si="4"/>
        <v>0.2</v>
      </c>
      <c r="O14" s="240">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40">
        <f t="shared" si="5"/>
        <v>5</v>
      </c>
      <c r="R14" s="240">
        <f t="shared" si="6"/>
        <v>3.9</v>
      </c>
      <c r="S14" s="240">
        <f>IF('Crisis Indicator Data'!I11="x","x",IF('Crisis Indicator Data'!I11=0,0,IF(LOG('Crisis Indicator Data'!I11)&lt;S$4,0,IF(LOG('Crisis Indicator Data'!I11)&gt;S$3,5,ROUND(5-(S$3-LOG('Crisis Indicator Data'!I11))/(S$3-S$4)*5,1)))))</f>
        <v>4.2</v>
      </c>
      <c r="T14" s="143">
        <f>IF('Crisis Indicator Data'!H11="x","x",IF('Crisis Indicator Data'!I11="x","x",'Crisis Indicator Data'!I11/'Crisis Indicator Data'!H11))</f>
        <v>0.63222297756628143</v>
      </c>
      <c r="U14" s="240">
        <f t="shared" si="7"/>
        <v>5</v>
      </c>
      <c r="V14" s="240">
        <f t="shared" si="8"/>
        <v>4.5999999999999996</v>
      </c>
      <c r="W14" s="240">
        <f>IF('Crisis Indicator Data'!L11="x","x",IF('Crisis Indicator Data'!L11=0,0,IF(LOG('Crisis Indicator Data'!L11)&lt;W$4,0,IF(LOG('Crisis Indicator Data'!L11)&gt;W$3,5,ROUND(5-(W$3-LOG('Crisis Indicator Data'!L11))/(W$3-W$4)*5,1)))))</f>
        <v>1</v>
      </c>
      <c r="X14" s="247">
        <f>IF(OR('Crisis Indicator Data'!L11="x",'Crisis Indicator Data'!H11="x"),"x",'Crisis Indicator Data'!L11/'Crisis Indicator Data'!H11)</f>
        <v>3.3990482664853841E-6</v>
      </c>
      <c r="Y14" s="240">
        <f t="shared" si="9"/>
        <v>0.2</v>
      </c>
      <c r="Z14" s="240">
        <f t="shared" si="10"/>
        <v>0.6</v>
      </c>
      <c r="AA14" s="240">
        <f t="shared" si="11"/>
        <v>3.2</v>
      </c>
      <c r="AB14" s="248">
        <f t="shared" si="12"/>
        <v>3.6</v>
      </c>
    </row>
    <row r="15" spans="1:28" x14ac:dyDescent="0.35">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6">
        <f>IF('Crisis Indicator Data'!F12="x","x",IF(LOG('Crisis Indicator Data'!F12)&lt;F$4,0,IF(LOG('Crisis Indicator Data'!F12)&gt;F$3,5,ROUND(5-(F$3-LOG('Crisis Indicator Data'!F12))/(F$3-F$4)*5,1))))</f>
        <v>2.7</v>
      </c>
      <c r="G15" s="143">
        <f>IF('Crisis Indicator Data'!F12="x","x",IF(B15="Regional crisis",('Crisis Indicator Data'!F12/VLOOKUP('Impact of the crisis'!$C15,'Regional Crises'!$B$1:$R$66,4,FALSE)),'Crisis Indicator Data'!F12/VLOOKUP('Impact of the crisis'!$E15,'Country Indicator Data'!$B$4:$P$300,15,FALSE)))</f>
        <v>0.31521087808250747</v>
      </c>
      <c r="H15" s="240">
        <f t="shared" si="0"/>
        <v>1.5</v>
      </c>
      <c r="I15" s="240">
        <f t="shared" si="1"/>
        <v>2.1</v>
      </c>
      <c r="J15" s="240">
        <f>IF('Crisis Indicator Data'!G12="x","x",IF(LOG('Crisis Indicator Data'!G12)&lt;J$4,0,IF(LOG('Crisis Indicator Data'!G12)&gt;J$3,5,ROUND(5-(J$3-LOG('Crisis Indicator Data'!G12))/(J$3-J$4)*5,1))))</f>
        <v>5</v>
      </c>
      <c r="K15" s="143">
        <f>IF('Crisis Indicator Data'!G12="x","x",IF(B15="Regional crisis",('Crisis Indicator Data'!G12/VLOOKUP('Impact of the crisis'!$C15,'Regional Crises'!$B$1:$R$66,5,FALSE)),'Crisis Indicator Data'!G12/VLOOKUP('Impact of the crisis'!$E15,'Country Indicator Data'!$B$4:$P$300,14,FALSE)))</f>
        <v>0.29987069266792477</v>
      </c>
      <c r="L15" s="240">
        <f t="shared" si="2"/>
        <v>1.5</v>
      </c>
      <c r="M15" s="240">
        <f t="shared" si="3"/>
        <v>3.25</v>
      </c>
      <c r="N15" s="240">
        <f t="shared" si="4"/>
        <v>2.7</v>
      </c>
      <c r="O15" s="240">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40">
        <f t="shared" si="5"/>
        <v>0.7</v>
      </c>
      <c r="R15" s="240">
        <f t="shared" si="6"/>
        <v>2.2999999999999998</v>
      </c>
      <c r="S15" s="240">
        <f>IF('Crisis Indicator Data'!I12="x","x",IF('Crisis Indicator Data'!I12=0,0,IF(LOG('Crisis Indicator Data'!I12)&lt;S$4,0,IF(LOG('Crisis Indicator Data'!I12)&gt;S$3,5,ROUND(5-(S$3-LOG('Crisis Indicator Data'!I12))/(S$3-S$4)*5,1)))))</f>
        <v>2.4</v>
      </c>
      <c r="T15" s="143">
        <f>IF('Crisis Indicator Data'!H12="x","x",IF('Crisis Indicator Data'!I12="x","x",'Crisis Indicator Data'!I12/'Crisis Indicator Data'!H12))</f>
        <v>6.2500000000000003E-3</v>
      </c>
      <c r="U15" s="240">
        <f t="shared" si="7"/>
        <v>0.2</v>
      </c>
      <c r="V15" s="240">
        <f t="shared" si="8"/>
        <v>1.3</v>
      </c>
      <c r="W15" s="240">
        <f>IF('Crisis Indicator Data'!L12="x","x",IF('Crisis Indicator Data'!L12=0,0,IF(LOG('Crisis Indicator Data'!L12)&lt;W$4,0,IF(LOG('Crisis Indicator Data'!L12)&gt;W$3,5,ROUND(5-(W$3-LOG('Crisis Indicator Data'!L12))/(W$3-W$4)*5,1)))))</f>
        <v>3</v>
      </c>
      <c r="X15" s="247">
        <f>IF(OR('Crisis Indicator Data'!L12="x",'Crisis Indicator Data'!H12="x"),"x",'Crisis Indicator Data'!L12/'Crisis Indicator Data'!H12)</f>
        <v>1.6805555555555555E-5</v>
      </c>
      <c r="Y15" s="240">
        <f t="shared" si="9"/>
        <v>0.8</v>
      </c>
      <c r="Z15" s="240">
        <f t="shared" si="10"/>
        <v>1.9</v>
      </c>
      <c r="AA15" s="240">
        <f t="shared" si="11"/>
        <v>1.6</v>
      </c>
      <c r="AB15" s="248">
        <f t="shared" si="12"/>
        <v>2</v>
      </c>
    </row>
    <row r="16" spans="1:28"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6">
        <f>IF('Crisis Indicator Data'!F13="x","x",IF(LOG('Crisis Indicator Data'!F13)&lt;F$4,0,IF(LOG('Crisis Indicator Data'!F13)&gt;F$3,5,ROUND(5-(F$3-LOG('Crisis Indicator Data'!F13))/(F$3-F$4)*5,1))))</f>
        <v>5</v>
      </c>
      <c r="G16" s="143">
        <f>IF('Crisis Indicator Data'!F13="x","x",IF(B16="Regional crisis",('Crisis Indicator Data'!F13/VLOOKUP('Impact of the crisis'!$C16,'Regional Crises'!$B$1:$R$66,4,FALSE)),'Crisis Indicator Data'!F13/VLOOKUP('Impact of the crisis'!$E16,'Country Indicator Data'!$B$4:$P$300,15,FALSE)))</f>
        <v>1</v>
      </c>
      <c r="H16" s="240">
        <f t="shared" si="0"/>
        <v>5</v>
      </c>
      <c r="I16" s="240">
        <f t="shared" si="1"/>
        <v>5</v>
      </c>
      <c r="J16" s="240">
        <f>IF('Crisis Indicator Data'!G13="x","x",IF(LOG('Crisis Indicator Data'!G13)&lt;J$4,0,IF(LOG('Crisis Indicator Data'!G13)&gt;J$3,5,ROUND(5-(J$3-LOG('Crisis Indicator Data'!G13))/(J$3-J$4)*5,1))))</f>
        <v>5</v>
      </c>
      <c r="K16" s="143">
        <f>IF('Crisis Indicator Data'!G13="x","x",IF(B16="Regional crisis",('Crisis Indicator Data'!G13/VLOOKUP('Impact of the crisis'!$C16,'Regional Crises'!$B$1:$R$66,5,FALSE)),'Crisis Indicator Data'!G13/VLOOKUP('Impact of the crisis'!$E16,'Country Indicator Data'!$B$4:$P$300,14,FALSE)))</f>
        <v>0.84310755960247774</v>
      </c>
      <c r="L16" s="240">
        <f t="shared" si="2"/>
        <v>4.2</v>
      </c>
      <c r="M16" s="240">
        <f t="shared" si="3"/>
        <v>4.5999999999999996</v>
      </c>
      <c r="N16" s="240">
        <f t="shared" si="4"/>
        <v>4.8</v>
      </c>
      <c r="O16" s="240">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40">
        <f t="shared" si="5"/>
        <v>0</v>
      </c>
      <c r="R16" s="240">
        <f t="shared" si="6"/>
        <v>1.1499999999999999</v>
      </c>
      <c r="S16" s="240">
        <f>IF('Crisis Indicator Data'!I13="x","x",IF('Crisis Indicator Data'!I13=0,0,IF(LOG('Crisis Indicator Data'!I13)&lt;S$4,0,IF(LOG('Crisis Indicator Data'!I13)&gt;S$3,5,ROUND(5-(S$3-LOG('Crisis Indicator Data'!I13))/(S$3-S$4)*5,1)))))</f>
        <v>4.3</v>
      </c>
      <c r="T16" s="143">
        <f>IF('Crisis Indicator Data'!H13="x","x",IF('Crisis Indicator Data'!I13="x","x",'Crisis Indicator Data'!I13/'Crisis Indicator Data'!H13))</f>
        <v>1.1823821339950371</v>
      </c>
      <c r="U16" s="240">
        <f t="shared" si="7"/>
        <v>5</v>
      </c>
      <c r="V16" s="240">
        <f t="shared" si="8"/>
        <v>4.7</v>
      </c>
      <c r="W16" s="240">
        <f>IF('Crisis Indicator Data'!L13="x","x",IF('Crisis Indicator Data'!L13=0,0,IF(LOG('Crisis Indicator Data'!L13)&lt;W$4,0,IF(LOG('Crisis Indicator Data'!L13)&gt;W$3,5,ROUND(5-(W$3-LOG('Crisis Indicator Data'!L13))/(W$3-W$4)*5,1)))))</f>
        <v>5</v>
      </c>
      <c r="X16" s="247">
        <f>IF(OR('Crisis Indicator Data'!L13="x",'Crisis Indicator Data'!H13="x"),"x",'Crisis Indicator Data'!L13/'Crisis Indicator Data'!H13)</f>
        <v>3.946650124069479E-3</v>
      </c>
      <c r="Y16" s="240">
        <f t="shared" si="9"/>
        <v>5</v>
      </c>
      <c r="Z16" s="240">
        <f t="shared" si="10"/>
        <v>5</v>
      </c>
      <c r="AA16" s="240">
        <f t="shared" si="11"/>
        <v>4.9000000000000004</v>
      </c>
      <c r="AB16" s="248">
        <f t="shared" si="12"/>
        <v>3.6</v>
      </c>
    </row>
    <row r="17" spans="1:28"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6">
        <f>IF('Crisis Indicator Data'!F14="x","x",IF(LOG('Crisis Indicator Data'!F14)&lt;F$4,0,IF(LOG('Crisis Indicator Data'!F14)&gt;F$3,5,ROUND(5-(F$3-LOG('Crisis Indicator Data'!F14))/(F$3-F$4)*5,1))))</f>
        <v>5</v>
      </c>
      <c r="G17" s="143">
        <f>IF('Crisis Indicator Data'!F14="x","x",IF(B17="Regional crisis",('Crisis Indicator Data'!F14/VLOOKUP('Impact of the crisis'!$C17,'Regional Crises'!$B$1:$R$66,4,FALSE)),'Crisis Indicator Data'!F14/VLOOKUP('Impact of the crisis'!$E17,'Country Indicator Data'!$B$4:$P$300,15,FALSE)))</f>
        <v>0.28670720997733945</v>
      </c>
      <c r="H17" s="240">
        <f t="shared" si="0"/>
        <v>1.4</v>
      </c>
      <c r="I17" s="240">
        <f t="shared" si="1"/>
        <v>3.2</v>
      </c>
      <c r="J17" s="240">
        <f>IF('Crisis Indicator Data'!G14="x","x",IF(LOG('Crisis Indicator Data'!G14)&lt;J$4,0,IF(LOG('Crisis Indicator Data'!G14)&gt;J$3,5,ROUND(5-(J$3-LOG('Crisis Indicator Data'!G14))/(J$3-J$4)*5,1))))</f>
        <v>5</v>
      </c>
      <c r="K17" s="143">
        <f>IF('Crisis Indicator Data'!G14="x","x",IF(B17="Regional crisis",('Crisis Indicator Data'!G14/VLOOKUP('Impact of the crisis'!$C17,'Regional Crises'!$B$1:$R$66,5,FALSE)),'Crisis Indicator Data'!G14/VLOOKUP('Impact of the crisis'!$E17,'Country Indicator Data'!$B$4:$P$300,14,FALSE)))</f>
        <v>0.38248117507066698</v>
      </c>
      <c r="L17" s="240">
        <f t="shared" si="2"/>
        <v>1.9</v>
      </c>
      <c r="M17" s="240">
        <f t="shared" si="3"/>
        <v>3.45</v>
      </c>
      <c r="N17" s="240">
        <f t="shared" si="4"/>
        <v>3.3</v>
      </c>
      <c r="O17" s="240">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40">
        <f t="shared" si="5"/>
        <v>0</v>
      </c>
      <c r="R17" s="240">
        <f t="shared" si="6"/>
        <v>1</v>
      </c>
      <c r="S17" s="240">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40">
        <f t="shared" si="7"/>
        <v>5</v>
      </c>
      <c r="V17" s="240">
        <f t="shared" si="8"/>
        <v>4.0999999999999996</v>
      </c>
      <c r="W17" s="240" t="str">
        <f>IF('Crisis Indicator Data'!L14="x","x",IF('Crisis Indicator Data'!L14=0,0,IF(LOG('Crisis Indicator Data'!L14)&lt;W$4,0,IF(LOG('Crisis Indicator Data'!L14)&gt;W$3,5,ROUND(5-(W$3-LOG('Crisis Indicator Data'!L14))/(W$3-W$4)*5,1)))))</f>
        <v>x</v>
      </c>
      <c r="X17" s="247" t="str">
        <f>IF(OR('Crisis Indicator Data'!L14="x",'Crisis Indicator Data'!H14="x"),"x",'Crisis Indicator Data'!L14/'Crisis Indicator Data'!H14)</f>
        <v>x</v>
      </c>
      <c r="Y17" s="240" t="str">
        <f t="shared" si="9"/>
        <v>x</v>
      </c>
      <c r="Z17" s="240" t="str">
        <f t="shared" si="10"/>
        <v>x</v>
      </c>
      <c r="AA17" s="240">
        <f t="shared" si="11"/>
        <v>4.0999999999999996</v>
      </c>
      <c r="AB17" s="248">
        <f t="shared" si="12"/>
        <v>2.9</v>
      </c>
    </row>
    <row r="18" spans="1:28" x14ac:dyDescent="0.35">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6">
        <f>IF('Crisis Indicator Data'!F15="x","x",IF(LOG('Crisis Indicator Data'!F15)&lt;F$4,0,IF(LOG('Crisis Indicator Data'!F15)&gt;F$3,5,ROUND(5-(F$3-LOG('Crisis Indicator Data'!F15))/(F$3-F$4)*5,1))))</f>
        <v>4.2</v>
      </c>
      <c r="G18" s="143">
        <f>IF('Crisis Indicator Data'!F15="x","x",IF(B18="Regional crisis",('Crisis Indicator Data'!F15/VLOOKUP('Impact of the crisis'!$C18,'Regional Crises'!$B$1:$R$66,4,FALSE)),'Crisis Indicator Data'!F15/VLOOKUP('Impact of the crisis'!$E18,'Country Indicator Data'!$B$4:$P$300,15,FALSE)))</f>
        <v>3.7687810924440124E-2</v>
      </c>
      <c r="H18" s="240">
        <f t="shared" si="0"/>
        <v>0.1</v>
      </c>
      <c r="I18" s="240">
        <f t="shared" si="1"/>
        <v>2.15</v>
      </c>
      <c r="J18" s="240">
        <f>IF('Crisis Indicator Data'!G15="x","x",IF(LOG('Crisis Indicator Data'!G15)&lt;J$4,0,IF(LOG('Crisis Indicator Data'!G15)&gt;J$3,5,ROUND(5-(J$3-LOG('Crisis Indicator Data'!G15))/(J$3-J$4)*5,1))))</f>
        <v>5</v>
      </c>
      <c r="K18" s="143">
        <f>IF('Crisis Indicator Data'!G15="x","x",IF(B18="Regional crisis",('Crisis Indicator Data'!G15/VLOOKUP('Impact of the crisis'!$C18,'Regional Crises'!$B$1:$R$66,5,FALSE)),'Crisis Indicator Data'!G15/VLOOKUP('Impact of the crisis'!$E18,'Country Indicator Data'!$B$4:$P$300,14,FALSE)))</f>
        <v>0.46063108782458601</v>
      </c>
      <c r="L18" s="240">
        <f t="shared" si="2"/>
        <v>2.2999999999999998</v>
      </c>
      <c r="M18" s="240">
        <f t="shared" si="3"/>
        <v>3.65</v>
      </c>
      <c r="N18" s="240">
        <f t="shared" si="4"/>
        <v>3</v>
      </c>
      <c r="O18" s="240">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40">
        <f t="shared" si="5"/>
        <v>0</v>
      </c>
      <c r="R18" s="240">
        <f t="shared" si="6"/>
        <v>0.85</v>
      </c>
      <c r="S18" s="240">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40">
        <f t="shared" si="7"/>
        <v>5</v>
      </c>
      <c r="V18" s="240">
        <f t="shared" si="8"/>
        <v>3.8</v>
      </c>
      <c r="W18" s="240">
        <f>IF('Crisis Indicator Data'!L15="x","x",IF('Crisis Indicator Data'!L15=0,0,IF(LOG('Crisis Indicator Data'!L15)&lt;W$4,0,IF(LOG('Crisis Indicator Data'!L15)&gt;W$3,5,ROUND(5-(W$3-LOG('Crisis Indicator Data'!L15))/(W$3-W$4)*5,1)))))</f>
        <v>3</v>
      </c>
      <c r="X18" s="247">
        <f>IF(OR('Crisis Indicator Data'!L15="x",'Crisis Indicator Data'!H15="x"),"x",'Crisis Indicator Data'!L15/'Crisis Indicator Data'!H15)</f>
        <v>4.0000000000000002E-4</v>
      </c>
      <c r="Y18" s="240">
        <f t="shared" si="9"/>
        <v>5</v>
      </c>
      <c r="Z18" s="240">
        <f t="shared" si="10"/>
        <v>4</v>
      </c>
      <c r="AA18" s="240">
        <f t="shared" si="11"/>
        <v>3.9</v>
      </c>
      <c r="AB18" s="248">
        <f t="shared" si="12"/>
        <v>2.7</v>
      </c>
    </row>
    <row r="19" spans="1:28" x14ac:dyDescent="0.35">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6">
        <f>IF('Crisis Indicator Data'!F16="x","x",IF(LOG('Crisis Indicator Data'!F16)&lt;F$4,0,IF(LOG('Crisis Indicator Data'!F16)&gt;F$3,5,ROUND(5-(F$3-LOG('Crisis Indicator Data'!F16))/(F$3-F$4)*5,1))))</f>
        <v>4.7</v>
      </c>
      <c r="G19" s="143">
        <f>IF('Crisis Indicator Data'!F16="x","x",IF(B19="Regional crisis",('Crisis Indicator Data'!F16/VLOOKUP('Impact of the crisis'!$C19,'Regional Crises'!$B$1:$R$66,4,FALSE)),'Crisis Indicator Data'!F16/VLOOKUP('Impact of the crisis'!$E19,'Country Indicator Data'!$B$4:$P$300,15,FALSE)))</f>
        <v>1.0000321037593503</v>
      </c>
      <c r="H19" s="240">
        <f t="shared" si="0"/>
        <v>5</v>
      </c>
      <c r="I19" s="240">
        <f t="shared" si="1"/>
        <v>4.8499999999999996</v>
      </c>
      <c r="J19" s="240">
        <f>IF('Crisis Indicator Data'!G16="x","x",IF(LOG('Crisis Indicator Data'!G16)&lt;J$4,0,IF(LOG('Crisis Indicator Data'!G16)&gt;J$3,5,ROUND(5-(J$3-LOG('Crisis Indicator Data'!G16))/(J$3-J$4)*5,1))))</f>
        <v>2.2000000000000002</v>
      </c>
      <c r="K19" s="143">
        <f>IF('Crisis Indicator Data'!G16="x","x",IF(B19="Regional crisis",('Crisis Indicator Data'!G16/VLOOKUP('Impact of the crisis'!$C19,'Regional Crises'!$B$1:$R$66,5,FALSE)),'Crisis Indicator Data'!G16/VLOOKUP('Impact of the crisis'!$E19,'Country Indicator Data'!$B$4:$P$300,14,FALSE)))</f>
        <v>1</v>
      </c>
      <c r="L19" s="240">
        <f t="shared" si="2"/>
        <v>5</v>
      </c>
      <c r="M19" s="240">
        <f t="shared" si="3"/>
        <v>3.6</v>
      </c>
      <c r="N19" s="240">
        <f t="shared" si="4"/>
        <v>4.3</v>
      </c>
      <c r="O19" s="240">
        <f>IF('Crisis Indicator Data'!H16="x","x",IF('Crisis Indicator Data'!H16=0,0,IF(LOG('Crisis Indicator Data'!H16)&lt;O$4,0,IF(LOG('Crisis Indicator Data'!H16)&gt;O$3,5,ROUND(5-(O$3-LOG('Crisis Indicator Data'!H16))/(O$3-O$4)*5,1)))))</f>
        <v>3.3</v>
      </c>
      <c r="P19" s="143">
        <f>IF('Crisis Indicator Data'!H16="x","x",'Crisis Indicator Data'!H16/'Crisis Indicator Data'!G16)</f>
        <v>0.65901360544217691</v>
      </c>
      <c r="Q19" s="240">
        <f t="shared" si="5"/>
        <v>3.3</v>
      </c>
      <c r="R19" s="240">
        <f t="shared" si="6"/>
        <v>3.3</v>
      </c>
      <c r="S19" s="240">
        <f>IF('Crisis Indicator Data'!I16="x","x",IF('Crisis Indicator Data'!I16=0,0,IF(LOG('Crisis Indicator Data'!I16)&lt;S$4,0,IF(LOG('Crisis Indicator Data'!I16)&gt;S$3,5,ROUND(5-(S$3-LOG('Crisis Indicator Data'!I16))/(S$3-S$4)*5,1)))))</f>
        <v>4.5</v>
      </c>
      <c r="T19" s="143">
        <f>IF('Crisis Indicator Data'!H16="x","x",IF('Crisis Indicator Data'!I16="x","x",'Crisis Indicator Data'!I16/'Crisis Indicator Data'!H16))</f>
        <v>0.42838709677419357</v>
      </c>
      <c r="U19" s="240">
        <f t="shared" si="7"/>
        <v>5</v>
      </c>
      <c r="V19" s="240">
        <f t="shared" si="8"/>
        <v>4.8</v>
      </c>
      <c r="W19" s="240">
        <f>IF('Crisis Indicator Data'!L16="x","x",IF('Crisis Indicator Data'!L16=0,0,IF(LOG('Crisis Indicator Data'!L16)&lt;W$4,0,IF(LOG('Crisis Indicator Data'!L16)&gt;W$3,5,ROUND(5-(W$3-LOG('Crisis Indicator Data'!L16))/(W$3-W$4)*5,1)))))</f>
        <v>4.2</v>
      </c>
      <c r="X19" s="247">
        <f>IF(OR('Crisis Indicator Data'!L16="x",'Crisis Indicator Data'!H16="x"),"x",'Crisis Indicator Data'!L16/'Crisis Indicator Data'!H16)</f>
        <v>2.9999999999999997E-4</v>
      </c>
      <c r="Y19" s="240">
        <f t="shared" si="9"/>
        <v>5</v>
      </c>
      <c r="Z19" s="240">
        <f t="shared" si="10"/>
        <v>4.5999999999999996</v>
      </c>
      <c r="AA19" s="240">
        <f t="shared" si="11"/>
        <v>4.7</v>
      </c>
      <c r="AB19" s="248">
        <f t="shared" si="12"/>
        <v>4.0999999999999996</v>
      </c>
    </row>
    <row r="20" spans="1:28"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6">
        <f>IF('Crisis Indicator Data'!F17="x","x",IF(LOG('Crisis Indicator Data'!F17)&lt;F$4,0,IF(LOG('Crisis Indicator Data'!F17)&gt;F$3,5,ROUND(5-(F$3-LOG('Crisis Indicator Data'!F17))/(F$3-F$4)*5,1))))</f>
        <v>4.8</v>
      </c>
      <c r="G20" s="143">
        <f>IF('Crisis Indicator Data'!F17="x","x",IF(B20="Regional crisis",('Crisis Indicator Data'!F17/VLOOKUP('Impact of the crisis'!$C20,'Regional Crises'!$B$1:$R$66,4,FALSE)),'Crisis Indicator Data'!F17/VLOOKUP('Impact of the crisis'!$E20,'Country Indicator Data'!$B$4:$P$300,15,FALSE)))</f>
        <v>1</v>
      </c>
      <c r="H20" s="240">
        <f t="shared" si="0"/>
        <v>5</v>
      </c>
      <c r="I20" s="240">
        <f t="shared" si="1"/>
        <v>4.9000000000000004</v>
      </c>
      <c r="J20" s="240">
        <f>IF('Crisis Indicator Data'!G17="x","x",IF(LOG('Crisis Indicator Data'!G17)&lt;J$4,0,IF(LOG('Crisis Indicator Data'!G17)&gt;J$3,5,ROUND(5-(J$3-LOG('Crisis Indicator Data'!G17))/(J$3-J$4)*5,1))))</f>
        <v>4.3</v>
      </c>
      <c r="K20" s="143">
        <f>IF('Crisis Indicator Data'!G17="x","x",IF(B20="Regional crisis",('Crisis Indicator Data'!G17/VLOOKUP('Impact of the crisis'!$C20,'Regional Crises'!$B$1:$R$66,5,FALSE)),'Crisis Indicator Data'!G17/VLOOKUP('Impact of the crisis'!$E20,'Country Indicator Data'!$B$4:$P$300,14,FALSE)))</f>
        <v>1</v>
      </c>
      <c r="L20" s="240">
        <f t="shared" si="2"/>
        <v>5</v>
      </c>
      <c r="M20" s="240">
        <f t="shared" si="3"/>
        <v>4.6500000000000004</v>
      </c>
      <c r="N20" s="240">
        <f t="shared" si="4"/>
        <v>4.8</v>
      </c>
      <c r="O20" s="240">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40">
        <f t="shared" si="5"/>
        <v>3</v>
      </c>
      <c r="R20" s="240">
        <f t="shared" si="6"/>
        <v>3.65</v>
      </c>
      <c r="S20" s="240">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40">
        <f t="shared" si="7"/>
        <v>1.6</v>
      </c>
      <c r="V20" s="240">
        <f t="shared" si="8"/>
        <v>2.8</v>
      </c>
      <c r="W20" s="240">
        <f>IF('Crisis Indicator Data'!L17="x","x",IF('Crisis Indicator Data'!L17=0,0,IF(LOG('Crisis Indicator Data'!L17)&lt;W$4,0,IF(LOG('Crisis Indicator Data'!L17)&gt;W$3,5,ROUND(5-(W$3-LOG('Crisis Indicator Data'!L17))/(W$3-W$4)*5,1)))))</f>
        <v>1.6</v>
      </c>
      <c r="X20" s="247">
        <f>IF(OR('Crisis Indicator Data'!L17="x",'Crisis Indicator Data'!H17="x"),"x",'Crisis Indicator Data'!L17/'Crisis Indicator Data'!H17)</f>
        <v>1.201716738197425E-6</v>
      </c>
      <c r="Y20" s="240">
        <f t="shared" si="9"/>
        <v>0.1</v>
      </c>
      <c r="Z20" s="240">
        <f t="shared" si="10"/>
        <v>0.9</v>
      </c>
      <c r="AA20" s="240">
        <f t="shared" si="11"/>
        <v>2</v>
      </c>
      <c r="AB20" s="248">
        <f t="shared" si="12"/>
        <v>2.9</v>
      </c>
    </row>
    <row r="21" spans="1:28"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6">
        <f>IF('Crisis Indicator Data'!F18="x","x",IF(LOG('Crisis Indicator Data'!F18)&lt;F$4,0,IF(LOG('Crisis Indicator Data'!F18)&gt;F$3,5,ROUND(5-(F$3-LOG('Crisis Indicator Data'!F18))/(F$3-F$4)*5,1))))</f>
        <v>4.4000000000000004</v>
      </c>
      <c r="G21" s="143">
        <f>IF('Crisis Indicator Data'!F18="x","x",IF(B21="Regional crisis",('Crisis Indicator Data'!F18/VLOOKUP('Impact of the crisis'!$C21,'Regional Crises'!$B$1:$R$66,4,FALSE)),'Crisis Indicator Data'!F18/VLOOKUP('Impact of the crisis'!$E21,'Country Indicator Data'!$B$4:$P$300,15,FALSE)))</f>
        <v>0.93215713651075716</v>
      </c>
      <c r="H21" s="240">
        <f t="shared" si="0"/>
        <v>4.7</v>
      </c>
      <c r="I21" s="240">
        <f t="shared" si="1"/>
        <v>4.5500000000000007</v>
      </c>
      <c r="J21" s="240">
        <f>IF('Crisis Indicator Data'!G18="x","x",IF(LOG('Crisis Indicator Data'!G18)&lt;J$4,0,IF(LOG('Crisis Indicator Data'!G18)&gt;J$3,5,ROUND(5-(J$3-LOG('Crisis Indicator Data'!G18))/(J$3-J$4)*5,1))))</f>
        <v>4.8</v>
      </c>
      <c r="K21" s="143">
        <f>IF('Crisis Indicator Data'!G18="x","x",IF(B21="Regional crisis",('Crisis Indicator Data'!G18/VLOOKUP('Impact of the crisis'!$C21,'Regional Crises'!$B$1:$R$66,5,FALSE)),'Crisis Indicator Data'!G18/VLOOKUP('Impact of the crisis'!$E21,'Country Indicator Data'!$B$4:$P$300,14,FALSE)))</f>
        <v>1</v>
      </c>
      <c r="L21" s="240">
        <f t="shared" si="2"/>
        <v>5</v>
      </c>
      <c r="M21" s="240">
        <f t="shared" si="3"/>
        <v>4.9000000000000004</v>
      </c>
      <c r="N21" s="240">
        <f t="shared" si="4"/>
        <v>4.7</v>
      </c>
      <c r="O21" s="240">
        <f>IF('Crisis Indicator Data'!H18="x","x",IF('Crisis Indicator Data'!H18=0,0,IF(LOG('Crisis Indicator Data'!H18)&lt;O$4,0,IF(LOG('Crisis Indicator Data'!H18)&gt;O$3,5,ROUND(5-(O$3-LOG('Crisis Indicator Data'!H18))/(O$3-O$4)*5,1)))))</f>
        <v>4.4000000000000004</v>
      </c>
      <c r="P21" s="143">
        <f>IF('Crisis Indicator Data'!H18="x","x",'Crisis Indicator Data'!H18/'Crisis Indicator Data'!G18)</f>
        <v>0.49894927536231887</v>
      </c>
      <c r="Q21" s="240">
        <f t="shared" si="5"/>
        <v>2.5</v>
      </c>
      <c r="R21" s="240">
        <f t="shared" si="6"/>
        <v>3.45</v>
      </c>
      <c r="S21" s="240">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0.14116621886573233</v>
      </c>
      <c r="U21" s="240">
        <f t="shared" si="7"/>
        <v>4.7</v>
      </c>
      <c r="V21" s="240">
        <f t="shared" si="8"/>
        <v>4.7</v>
      </c>
      <c r="W21" s="240">
        <f>IF('Crisis Indicator Data'!L18="x","x",IF('Crisis Indicator Data'!L18=0,0,IF(LOG('Crisis Indicator Data'!L18)&lt;W$4,0,IF(LOG('Crisis Indicator Data'!L18)&gt;W$3,5,ROUND(5-(W$3-LOG('Crisis Indicator Data'!L18))/(W$3-W$4)*5,1)))))</f>
        <v>3.7</v>
      </c>
      <c r="X21" s="247">
        <f>IF(OR('Crisis Indicator Data'!L18="x",'Crisis Indicator Data'!H18="x"),"x",'Crisis Indicator Data'!L18/'Crisis Indicator Data'!H18)</f>
        <v>2.6432357853460169E-5</v>
      </c>
      <c r="Y21" s="240">
        <f t="shared" si="9"/>
        <v>1.3</v>
      </c>
      <c r="Z21" s="240">
        <f t="shared" si="10"/>
        <v>2.5</v>
      </c>
      <c r="AA21" s="240">
        <f t="shared" si="11"/>
        <v>3.8</v>
      </c>
      <c r="AB21" s="248">
        <f t="shared" si="12"/>
        <v>3.6</v>
      </c>
    </row>
    <row r="22" spans="1:28" x14ac:dyDescent="0.35">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6">
        <f>IF('Crisis Indicator Data'!F19="x","x",IF(LOG('Crisis Indicator Data'!F19)&lt;F$4,0,IF(LOG('Crisis Indicator Data'!F19)&gt;F$3,5,ROUND(5-(F$3-LOG('Crisis Indicator Data'!F19))/(F$3-F$4)*5,1))))</f>
        <v>2.6</v>
      </c>
      <c r="G22" s="143">
        <f>IF('Crisis Indicator Data'!F19="x","x",IF(B22="Regional crisis",('Crisis Indicator Data'!F19/VLOOKUP('Impact of the crisis'!$C22,'Regional Crises'!$B$1:$R$66,4,FALSE)),'Crisis Indicator Data'!F19/VLOOKUP('Impact of the crisis'!$E22,'Country Indicator Data'!$B$4:$P$300,15,FALSE)))</f>
        <v>7.248207146030336E-2</v>
      </c>
      <c r="H22" s="240">
        <f t="shared" si="0"/>
        <v>0.3</v>
      </c>
      <c r="I22" s="240">
        <f t="shared" si="1"/>
        <v>1.45</v>
      </c>
      <c r="J22" s="240">
        <f>IF('Crisis Indicator Data'!G19="x","x",IF(LOG('Crisis Indicator Data'!G19)&lt;J$4,0,IF(LOG('Crisis Indicator Data'!G19)&gt;J$3,5,ROUND(5-(J$3-LOG('Crisis Indicator Data'!G19))/(J$3-J$4)*5,1))))</f>
        <v>1.9</v>
      </c>
      <c r="K22" s="143">
        <f>IF('Crisis Indicator Data'!G19="x","x",IF(B22="Regional crisis",('Crisis Indicator Data'!G19/VLOOKUP('Impact of the crisis'!$C22,'Regional Crises'!$B$1:$R$66,5,FALSE)),'Crisis Indicator Data'!G19/VLOOKUP('Impact of the crisis'!$E22,'Country Indicator Data'!$B$4:$P$300,14,FALSE)))</f>
        <v>0.13778985507246377</v>
      </c>
      <c r="L22" s="240">
        <f t="shared" si="2"/>
        <v>0.6</v>
      </c>
      <c r="M22" s="240">
        <f t="shared" si="3"/>
        <v>1.25</v>
      </c>
      <c r="N22" s="240">
        <f t="shared" si="4"/>
        <v>1.4</v>
      </c>
      <c r="O22" s="240">
        <f>IF('Crisis Indicator Data'!H19="x","x",IF('Crisis Indicator Data'!H19=0,0,IF(LOG('Crisis Indicator Data'!H19)&lt;O$4,0,IF(LOG('Crisis Indicator Data'!H19)&gt;O$3,5,ROUND(5-(O$3-LOG('Crisis Indicator Data'!H19))/(O$3-O$4)*5,1)))))</f>
        <v>2.7</v>
      </c>
      <c r="P22" s="143">
        <f>IF('Crisis Indicator Data'!H19="x","x",'Crisis Indicator Data'!H19/'Crisis Indicator Data'!G19)</f>
        <v>0.32763607678148832</v>
      </c>
      <c r="Q22" s="240">
        <f t="shared" si="5"/>
        <v>1.6</v>
      </c>
      <c r="R22" s="240">
        <f t="shared" si="6"/>
        <v>2.1500000000000004</v>
      </c>
      <c r="S22" s="240">
        <f>IF('Crisis Indicator Data'!I19="x","x",IF('Crisis Indicator Data'!I19=0,0,IF(LOG('Crisis Indicator Data'!I19)&lt;S$4,0,IF(LOG('Crisis Indicator Data'!I19)&gt;S$3,5,ROUND(5-(S$3-LOG('Crisis Indicator Data'!I19))/(S$3-S$4)*5,1)))))</f>
        <v>4</v>
      </c>
      <c r="T22" s="143">
        <f>IF('Crisis Indicator Data'!H19="x","x",IF('Crisis Indicator Data'!I19="x","x",'Crisis Indicator Data'!I19/'Crisis Indicator Data'!H19))</f>
        <v>0.5</v>
      </c>
      <c r="U22" s="240">
        <f t="shared" si="7"/>
        <v>5</v>
      </c>
      <c r="V22" s="240">
        <f t="shared" si="8"/>
        <v>4.5</v>
      </c>
      <c r="W22" s="240">
        <f>IF('Crisis Indicator Data'!L19="x","x",IF('Crisis Indicator Data'!L19=0,0,IF(LOG('Crisis Indicator Data'!L19)&lt;W$4,0,IF(LOG('Crisis Indicator Data'!L19)&gt;W$3,5,ROUND(5-(W$3-LOG('Crisis Indicator Data'!L19))/(W$3-W$4)*5,1)))))</f>
        <v>3.3</v>
      </c>
      <c r="X22" s="247">
        <f>IF(OR('Crisis Indicator Data'!L19="x",'Crisis Indicator Data'!H19="x"),"x",'Crisis Indicator Data'!L19/'Crisis Indicator Data'!H19)</f>
        <v>1.6693418940609951E-4</v>
      </c>
      <c r="Y22" s="240">
        <f t="shared" si="9"/>
        <v>5</v>
      </c>
      <c r="Z22" s="240">
        <f t="shared" si="10"/>
        <v>4.2</v>
      </c>
      <c r="AA22" s="240">
        <f t="shared" si="11"/>
        <v>4.4000000000000004</v>
      </c>
      <c r="AB22" s="248">
        <f t="shared" si="12"/>
        <v>3.5</v>
      </c>
    </row>
    <row r="23" spans="1:28" x14ac:dyDescent="0.35">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6">
        <f>IF('Crisis Indicator Data'!F20="x","x",IF(LOG('Crisis Indicator Data'!F20)&lt;F$4,0,IF(LOG('Crisis Indicator Data'!F20)&gt;F$3,5,ROUND(5-(F$3-LOG('Crisis Indicator Data'!F20))/(F$3-F$4)*5,1))))</f>
        <v>3.2</v>
      </c>
      <c r="G23" s="143">
        <f>IF('Crisis Indicator Data'!F20="x","x",IF(B23="Regional crisis",('Crisis Indicator Data'!F20/VLOOKUP('Impact of the crisis'!$C23,'Regional Crises'!$B$1:$R$66,4,FALSE)),'Crisis Indicator Data'!F20/VLOOKUP('Impact of the crisis'!$E23,'Country Indicator Data'!$B$4:$P$300,15,FALSE)))</f>
        <v>0.1882866873981934</v>
      </c>
      <c r="H23" s="240">
        <f t="shared" si="0"/>
        <v>0.9</v>
      </c>
      <c r="I23" s="240">
        <f t="shared" si="1"/>
        <v>2.0500000000000003</v>
      </c>
      <c r="J23" s="240">
        <f>IF('Crisis Indicator Data'!G20="x","x",IF(LOG('Crisis Indicator Data'!G20)&lt;J$4,0,IF(LOG('Crisis Indicator Data'!G20)&gt;J$3,5,ROUND(5-(J$3-LOG('Crisis Indicator Data'!G20))/(J$3-J$4)*5,1))))</f>
        <v>3.8</v>
      </c>
      <c r="K23" s="143">
        <f>IF('Crisis Indicator Data'!G20="x","x",IF(B23="Regional crisis",('Crisis Indicator Data'!G20/VLOOKUP('Impact of the crisis'!$C23,'Regional Crises'!$B$1:$R$66,5,FALSE)),'Crisis Indicator Data'!G20/VLOOKUP('Impact of the crisis'!$E23,'Country Indicator Data'!$B$4:$P$300,14,FALSE)))</f>
        <v>0.48818840579710143</v>
      </c>
      <c r="L23" s="240">
        <f t="shared" si="2"/>
        <v>2.4</v>
      </c>
      <c r="M23" s="240">
        <f t="shared" si="3"/>
        <v>3.0999999999999996</v>
      </c>
      <c r="N23" s="240">
        <f t="shared" si="4"/>
        <v>2.6</v>
      </c>
      <c r="O23" s="240">
        <f>IF('Crisis Indicator Data'!H20="x","x",IF('Crisis Indicator Data'!H20=0,0,IF(LOG('Crisis Indicator Data'!H20)&lt;O$4,0,IF(LOG('Crisis Indicator Data'!H20)&gt;O$3,5,ROUND(5-(O$3-LOG('Crisis Indicator Data'!H20))/(O$3-O$4)*5,1)))))</f>
        <v>3</v>
      </c>
      <c r="P23" s="143">
        <f>IF('Crisis Indicator Data'!H20="x","x",'Crisis Indicator Data'!H20/'Crisis Indicator Data'!G20)</f>
        <v>0.15095739943595071</v>
      </c>
      <c r="Q23" s="240">
        <f t="shared" si="5"/>
        <v>0.7</v>
      </c>
      <c r="R23" s="240">
        <f t="shared" si="6"/>
        <v>1.85</v>
      </c>
      <c r="S23" s="240">
        <f>IF('Crisis Indicator Data'!I20="x","x",IF('Crisis Indicator Data'!I20=0,0,IF(LOG('Crisis Indicator Data'!I20)&lt;S$4,0,IF(LOG('Crisis Indicator Data'!I20)&gt;S$3,5,ROUND(5-(S$3-LOG('Crisis Indicator Data'!I20))/(S$3-S$4)*5,1)))))</f>
        <v>4.3</v>
      </c>
      <c r="T23" s="143">
        <f>IF('Crisis Indicator Data'!H20="x","x",IF('Crisis Indicator Data'!I20="x","x",'Crisis Indicator Data'!I20/'Crisis Indicator Data'!H20))</f>
        <v>0.47885939036381514</v>
      </c>
      <c r="U23" s="240">
        <f t="shared" si="7"/>
        <v>5</v>
      </c>
      <c r="V23" s="240">
        <f t="shared" si="8"/>
        <v>4.7</v>
      </c>
      <c r="W23" s="240">
        <f>IF('Crisis Indicator Data'!L20="x","x",IF('Crisis Indicator Data'!L20=0,0,IF(LOG('Crisis Indicator Data'!L20)&lt;W$4,0,IF(LOG('Crisis Indicator Data'!L20)&gt;W$3,5,ROUND(5-(W$3-LOG('Crisis Indicator Data'!L20))/(W$3-W$4)*5,1)))))</f>
        <v>3.4</v>
      </c>
      <c r="X23" s="247">
        <f>IF(OR('Crisis Indicator Data'!L20="x",'Crisis Indicator Data'!H20="x"),"x",'Crisis Indicator Data'!L20/'Crisis Indicator Data'!H20)</f>
        <v>1.248770894788594E-4</v>
      </c>
      <c r="Y23" s="240">
        <f t="shared" si="9"/>
        <v>5</v>
      </c>
      <c r="Z23" s="240">
        <f t="shared" si="10"/>
        <v>4.2</v>
      </c>
      <c r="AA23" s="240">
        <f t="shared" si="11"/>
        <v>4.5</v>
      </c>
      <c r="AB23" s="248">
        <f t="shared" si="12"/>
        <v>3.5</v>
      </c>
    </row>
    <row r="24" spans="1:28"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6">
        <f>IF('Crisis Indicator Data'!F21="x","x",IF(LOG('Crisis Indicator Data'!F21)&lt;F$4,0,IF(LOG('Crisis Indicator Data'!F21)&gt;F$3,5,ROUND(5-(F$3-LOG('Crisis Indicator Data'!F21))/(F$3-F$4)*5,1))))</f>
        <v>3.8</v>
      </c>
      <c r="G24" s="143">
        <f>IF('Crisis Indicator Data'!F21="x","x",IF(B24="Regional crisis",('Crisis Indicator Data'!F21/VLOOKUP('Impact of the crisis'!$C24,'Regional Crises'!$B$1:$R$66,4,FALSE)),'Crisis Indicator Data'!F21/VLOOKUP('Impact of the crisis'!$E24,'Country Indicator Data'!$B$4:$P$300,15,FALSE)))</f>
        <v>0.42717945463391932</v>
      </c>
      <c r="H24" s="240">
        <f t="shared" si="0"/>
        <v>2.1</v>
      </c>
      <c r="I24" s="240">
        <f t="shared" si="1"/>
        <v>2.95</v>
      </c>
      <c r="J24" s="240">
        <f>IF('Crisis Indicator Data'!G21="x","x",IF(LOG('Crisis Indicator Data'!G21)&lt;J$4,0,IF(LOG('Crisis Indicator Data'!G21)&gt;J$3,5,ROUND(5-(J$3-LOG('Crisis Indicator Data'!G21))/(J$3-J$4)*5,1))))</f>
        <v>2.5</v>
      </c>
      <c r="K24" s="143">
        <f>IF('Crisis Indicator Data'!G21="x","x",IF(B24="Regional crisis",('Crisis Indicator Data'!G21/VLOOKUP('Impact of the crisis'!$C24,'Regional Crises'!$B$1:$R$66,5,FALSE)),'Crisis Indicator Data'!G21/VLOOKUP('Impact of the crisis'!$E24,'Country Indicator Data'!$B$4:$P$300,14,FALSE)))</f>
        <v>0.20499999999999999</v>
      </c>
      <c r="L24" s="240">
        <f t="shared" si="2"/>
        <v>1</v>
      </c>
      <c r="M24" s="240">
        <f t="shared" si="3"/>
        <v>1.75</v>
      </c>
      <c r="N24" s="240">
        <f t="shared" si="4"/>
        <v>2.4</v>
      </c>
      <c r="O24" s="240">
        <f>IF('Crisis Indicator Data'!H21="x","x",IF('Crisis Indicator Data'!H21=0,0,IF(LOG('Crisis Indicator Data'!H21)&lt;O$4,0,IF(LOG('Crisis Indicator Data'!H21)&gt;O$3,5,ROUND(5-(O$3-LOG('Crisis Indicator Data'!H21))/(O$3-O$4)*5,1)))))</f>
        <v>2</v>
      </c>
      <c r="P24" s="143">
        <f>IF('Crisis Indicator Data'!H21="x","x",'Crisis Indicator Data'!H21/'Crisis Indicator Data'!G21)</f>
        <v>8.3951926475786504E-2</v>
      </c>
      <c r="Q24" s="240">
        <f t="shared" si="5"/>
        <v>0.4</v>
      </c>
      <c r="R24" s="240">
        <f t="shared" si="6"/>
        <v>1.2</v>
      </c>
      <c r="S24" s="240">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0.73052631578947369</v>
      </c>
      <c r="U24" s="240">
        <f t="shared" si="7"/>
        <v>5</v>
      </c>
      <c r="V24" s="240">
        <f t="shared" si="8"/>
        <v>4.3</v>
      </c>
      <c r="W24" s="240">
        <f>IF('Crisis Indicator Data'!L21="x","x",IF('Crisis Indicator Data'!L21=0,0,IF(LOG('Crisis Indicator Data'!L21)&lt;W$4,0,IF(LOG('Crisis Indicator Data'!L21)&gt;W$3,5,ROUND(5-(W$3-LOG('Crisis Indicator Data'!L21))/(W$3-W$4)*5,1)))))</f>
        <v>1.8</v>
      </c>
      <c r="X24" s="247">
        <f>IF(OR('Crisis Indicator Data'!L21="x",'Crisis Indicator Data'!H21="x"),"x",'Crisis Indicator Data'!L21/'Crisis Indicator Data'!H21)</f>
        <v>3.5789473684210527E-5</v>
      </c>
      <c r="Y24" s="240">
        <f t="shared" si="9"/>
        <v>1.8</v>
      </c>
      <c r="Z24" s="240">
        <f t="shared" si="10"/>
        <v>1.8</v>
      </c>
      <c r="AA24" s="240">
        <f t="shared" si="11"/>
        <v>3.3</v>
      </c>
      <c r="AB24" s="248">
        <f t="shared" si="12"/>
        <v>2.4</v>
      </c>
    </row>
    <row r="25" spans="1:28" x14ac:dyDescent="0.35">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6">
        <f>IF('Crisis Indicator Data'!F22="x","x",IF(LOG('Crisis Indicator Data'!F22)&lt;F$4,0,IF(LOG('Crisis Indicator Data'!F22)&gt;F$3,5,ROUND(5-(F$3-LOG('Crisis Indicator Data'!F22))/(F$3-F$4)*5,1))))</f>
        <v>5</v>
      </c>
      <c r="G25" s="143">
        <f>IF('Crisis Indicator Data'!F22="x","x",IF(B25="Regional crisis",('Crisis Indicator Data'!F22/VLOOKUP('Impact of the crisis'!$C25,'Regional Crises'!$B$1:$R$66,4,FALSE)),'Crisis Indicator Data'!F22/VLOOKUP('Impact of the crisis'!$E25,'Country Indicator Data'!$B$4:$P$300,15,FALSE)))</f>
        <v>0.99999911779625505</v>
      </c>
      <c r="H25" s="240">
        <f t="shared" si="0"/>
        <v>5</v>
      </c>
      <c r="I25" s="240">
        <f t="shared" si="1"/>
        <v>5</v>
      </c>
      <c r="J25" s="240">
        <f>IF('Crisis Indicator Data'!G22="x","x",IF(LOG('Crisis Indicator Data'!G22)&lt;J$4,0,IF(LOG('Crisis Indicator Data'!G22)&gt;J$3,5,ROUND(5-(J$3-LOG('Crisis Indicator Data'!G22))/(J$3-J$4)*5,1))))</f>
        <v>5</v>
      </c>
      <c r="K25" s="143">
        <f>IF('Crisis Indicator Data'!G22="x","x",IF(B25="Regional crisis",('Crisis Indicator Data'!G22/VLOOKUP('Impact of the crisis'!$C25,'Regional Crises'!$B$1:$R$66,5,FALSE)),'Crisis Indicator Data'!G22/VLOOKUP('Impact of the crisis'!$E25,'Country Indicator Data'!$B$4:$P$300,14,FALSE)))</f>
        <v>1</v>
      </c>
      <c r="L25" s="240">
        <f t="shared" si="2"/>
        <v>5</v>
      </c>
      <c r="M25" s="240">
        <f t="shared" si="3"/>
        <v>5</v>
      </c>
      <c r="N25" s="240">
        <f t="shared" si="4"/>
        <v>5</v>
      </c>
      <c r="O25" s="240">
        <f>IF('Crisis Indicator Data'!H22="x","x",IF('Crisis Indicator Data'!H22=0,0,IF(LOG('Crisis Indicator Data'!H22)&lt;O$4,0,IF(LOG('Crisis Indicator Data'!H22)&gt;O$3,5,ROUND(5-(O$3-LOG('Crisis Indicator Data'!H22))/(O$3-O$4)*5,1)))))</f>
        <v>4.8</v>
      </c>
      <c r="P25" s="143">
        <f>IF('Crisis Indicator Data'!H22="x","x",'Crisis Indicator Data'!H22/'Crisis Indicator Data'!G22)</f>
        <v>0.24011299435028249</v>
      </c>
      <c r="Q25" s="240">
        <f t="shared" si="5"/>
        <v>1.2</v>
      </c>
      <c r="R25" s="240">
        <f t="shared" si="6"/>
        <v>3</v>
      </c>
      <c r="S25" s="240">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0.39619607843137256</v>
      </c>
      <c r="U25" s="240">
        <f t="shared" si="7"/>
        <v>5</v>
      </c>
      <c r="V25" s="240">
        <f t="shared" si="8"/>
        <v>5</v>
      </c>
      <c r="W25" s="240">
        <f>IF('Crisis Indicator Data'!L22="x","x",IF('Crisis Indicator Data'!L22=0,0,IF(LOG('Crisis Indicator Data'!L22)&lt;W$4,0,IF(LOG('Crisis Indicator Data'!L22)&gt;W$3,5,ROUND(5-(W$3-LOG('Crisis Indicator Data'!L22))/(W$3-W$4)*5,1)))))</f>
        <v>5</v>
      </c>
      <c r="X25" s="247">
        <f>IF(OR('Crisis Indicator Data'!L22="x",'Crisis Indicator Data'!H22="x"),"x",'Crisis Indicator Data'!L22/'Crisis Indicator Data'!H22)</f>
        <v>1.2984313725490195E-4</v>
      </c>
      <c r="Y25" s="240">
        <f t="shared" si="9"/>
        <v>5</v>
      </c>
      <c r="Z25" s="240">
        <f t="shared" si="10"/>
        <v>5</v>
      </c>
      <c r="AA25" s="240">
        <f t="shared" si="11"/>
        <v>5</v>
      </c>
      <c r="AB25" s="248">
        <f t="shared" si="12"/>
        <v>4.2</v>
      </c>
    </row>
    <row r="26" spans="1:28" x14ac:dyDescent="0.35">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6">
        <f>IF('Crisis Indicator Data'!F23="x","x",IF(LOG('Crisis Indicator Data'!F23)&lt;F$4,0,IF(LOG('Crisis Indicator Data'!F23)&gt;F$3,5,ROUND(5-(F$3-LOG('Crisis Indicator Data'!F23))/(F$3-F$4)*5,1))))</f>
        <v>4.2</v>
      </c>
      <c r="G26" s="143">
        <f>IF('Crisis Indicator Data'!F23="x","x",IF(B26="Regional crisis",('Crisis Indicator Data'!F23/VLOOKUP('Impact of the crisis'!$C26,'Regional Crises'!$B$1:$R$66,4,FALSE)),'Crisis Indicator Data'!F23/VLOOKUP('Impact of the crisis'!$E26,'Country Indicator Data'!$B$4:$P$300,15,FALSE)))</f>
        <v>0.94875549048316254</v>
      </c>
      <c r="H26" s="240">
        <f t="shared" si="0"/>
        <v>4.7</v>
      </c>
      <c r="I26" s="240">
        <f t="shared" si="1"/>
        <v>4.45</v>
      </c>
      <c r="J26" s="240">
        <f>IF('Crisis Indicator Data'!G23="x","x",IF(LOG('Crisis Indicator Data'!G23)&lt;J$4,0,IF(LOG('Crisis Indicator Data'!G23)&gt;J$3,5,ROUND(5-(J$3-LOG('Crisis Indicator Data'!G23))/(J$3-J$4)*5,1))))</f>
        <v>0</v>
      </c>
      <c r="K26" s="143">
        <f>IF('Crisis Indicator Data'!G23="x","x",IF(B26="Regional crisis",('Crisis Indicator Data'!G23/VLOOKUP('Impact of the crisis'!$C26,'Regional Crises'!$B$1:$R$66,5,FALSE)),'Crisis Indicator Data'!G23/VLOOKUP('Impact of the crisis'!$E26,'Country Indicator Data'!$B$4:$P$300,14,FALSE)))</f>
        <v>0.11870242841609278</v>
      </c>
      <c r="L26" s="240">
        <f t="shared" si="2"/>
        <v>0.5</v>
      </c>
      <c r="M26" s="240">
        <f t="shared" si="3"/>
        <v>0.25</v>
      </c>
      <c r="N26" s="240">
        <f t="shared" si="4"/>
        <v>3</v>
      </c>
      <c r="O26" s="240">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40">
        <f t="shared" si="5"/>
        <v>2.1</v>
      </c>
      <c r="R26" s="240">
        <f t="shared" si="6"/>
        <v>1.85</v>
      </c>
      <c r="S26" s="240">
        <f>IF('Crisis Indicator Data'!I23="x","x",IF('Crisis Indicator Data'!I23=0,0,IF(LOG('Crisis Indicator Data'!I23)&lt;S$4,0,IF(LOG('Crisis Indicator Data'!I23)&gt;S$3,5,ROUND(5-(S$3-LOG('Crisis Indicator Data'!I23))/(S$3-S$4)*5,1)))))</f>
        <v>3</v>
      </c>
      <c r="T26" s="143">
        <f>IF('Crisis Indicator Data'!H23="x","x",IF('Crisis Indicator Data'!I23="x","x",'Crisis Indicator Data'!I23/'Crisis Indicator Data'!H23))</f>
        <v>0.48214285714285715</v>
      </c>
      <c r="U26" s="240">
        <f t="shared" si="7"/>
        <v>5</v>
      </c>
      <c r="V26" s="240">
        <f t="shared" si="8"/>
        <v>4</v>
      </c>
      <c r="W26" s="240" t="str">
        <f>IF('Crisis Indicator Data'!L23="x","x",IF('Crisis Indicator Data'!L23=0,0,IF(LOG('Crisis Indicator Data'!L23)&lt;W$4,0,IF(LOG('Crisis Indicator Data'!L23)&gt;W$3,5,ROUND(5-(W$3-LOG('Crisis Indicator Data'!L23))/(W$3-W$4)*5,1)))))</f>
        <v>x</v>
      </c>
      <c r="X26" s="247" t="str">
        <f>IF(OR('Crisis Indicator Data'!L23="x",'Crisis Indicator Data'!H23="x"),"x",'Crisis Indicator Data'!L23/'Crisis Indicator Data'!H23)</f>
        <v>x</v>
      </c>
      <c r="Y26" s="240" t="str">
        <f t="shared" si="9"/>
        <v>x</v>
      </c>
      <c r="Z26" s="240" t="str">
        <f t="shared" si="10"/>
        <v>x</v>
      </c>
      <c r="AA26" s="240">
        <f t="shared" si="11"/>
        <v>4</v>
      </c>
      <c r="AB26" s="248">
        <f t="shared" si="12"/>
        <v>3.1</v>
      </c>
    </row>
    <row r="27" spans="1:28" x14ac:dyDescent="0.35">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6">
        <f>IF('Crisis Indicator Data'!F24="x","x",IF(LOG('Crisis Indicator Data'!F24)&lt;F$4,0,IF(LOG('Crisis Indicator Data'!F24)&gt;F$3,5,ROUND(5-(F$3-LOG('Crisis Indicator Data'!F24))/(F$3-F$4)*5,1))))</f>
        <v>5</v>
      </c>
      <c r="G27" s="143">
        <f>IF('Crisis Indicator Data'!F24="x","x",IF(B27="Regional crisis",('Crisis Indicator Data'!F24/VLOOKUP('Impact of the crisis'!$C27,'Regional Crises'!$B$1:$R$66,4,FALSE)),'Crisis Indicator Data'!F24/VLOOKUP('Impact of the crisis'!$E27,'Country Indicator Data'!$B$4:$P$300,15,FALSE)))</f>
        <v>1.0047318611987381</v>
      </c>
      <c r="H27" s="240">
        <f t="shared" si="0"/>
        <v>5</v>
      </c>
      <c r="I27" s="240">
        <f t="shared" si="1"/>
        <v>5</v>
      </c>
      <c r="J27" s="240">
        <f>IF('Crisis Indicator Data'!G24="x","x",IF(LOG('Crisis Indicator Data'!G24)&lt;J$4,0,IF(LOG('Crisis Indicator Data'!G24)&gt;J$3,5,ROUND(5-(J$3-LOG('Crisis Indicator Data'!G24))/(J$3-J$4)*5,1))))</f>
        <v>5</v>
      </c>
      <c r="K27" s="143">
        <f>IF('Crisis Indicator Data'!G24="x","x",IF(B27="Regional crisis",('Crisis Indicator Data'!G24/VLOOKUP('Impact of the crisis'!$C27,'Regional Crises'!$B$1:$R$66,5,FALSE)),'Crisis Indicator Data'!G24/VLOOKUP('Impact of the crisis'!$E27,'Country Indicator Data'!$B$4:$P$300,14,FALSE)))</f>
        <v>1</v>
      </c>
      <c r="L27" s="240">
        <f t="shared" si="2"/>
        <v>5</v>
      </c>
      <c r="M27" s="240">
        <f t="shared" si="3"/>
        <v>5</v>
      </c>
      <c r="N27" s="240">
        <f t="shared" si="4"/>
        <v>5</v>
      </c>
      <c r="O27" s="240">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40">
        <f t="shared" si="5"/>
        <v>1</v>
      </c>
      <c r="R27" s="240">
        <f t="shared" si="6"/>
        <v>2.6</v>
      </c>
      <c r="S27" s="240">
        <f>IF('Crisis Indicator Data'!I24="x","x",IF('Crisis Indicator Data'!I24=0,0,IF(LOG('Crisis Indicator Data'!I24)&lt;S$4,0,IF(LOG('Crisis Indicator Data'!I24)&gt;S$3,5,ROUND(5-(S$3-LOG('Crisis Indicator Data'!I24))/(S$3-S$4)*5,1)))))</f>
        <v>3.8</v>
      </c>
      <c r="T27" s="143">
        <f>IF('Crisis Indicator Data'!H24="x","x",IF('Crisis Indicator Data'!I24="x","x",'Crisis Indicator Data'!I24/'Crisis Indicator Data'!H24))</f>
        <v>4.0900900900900899E-2</v>
      </c>
      <c r="U27" s="240">
        <f t="shared" si="7"/>
        <v>1.4</v>
      </c>
      <c r="V27" s="240">
        <f t="shared" si="8"/>
        <v>2.6</v>
      </c>
      <c r="W27" s="240">
        <f>IF('Crisis Indicator Data'!L24="x","x",IF('Crisis Indicator Data'!L24=0,0,IF(LOG('Crisis Indicator Data'!L24)&lt;W$4,0,IF(LOG('Crisis Indicator Data'!L24)&gt;W$3,5,ROUND(5-(W$3-LOG('Crisis Indicator Data'!L24))/(W$3-W$4)*5,1)))))</f>
        <v>3.6</v>
      </c>
      <c r="X27" s="247">
        <f>IF(OR('Crisis Indicator Data'!L24="x",'Crisis Indicator Data'!H24="x"),"x",'Crisis Indicator Data'!L24/'Crisis Indicator Data'!H24)</f>
        <v>2.8018018018018018E-5</v>
      </c>
      <c r="Y27" s="240">
        <f t="shared" si="9"/>
        <v>1.4</v>
      </c>
      <c r="Z27" s="240">
        <f t="shared" si="10"/>
        <v>2.5</v>
      </c>
      <c r="AA27" s="240">
        <f t="shared" si="11"/>
        <v>2.6</v>
      </c>
      <c r="AB27" s="248">
        <f t="shared" si="12"/>
        <v>2.6</v>
      </c>
    </row>
    <row r="28" spans="1:28"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6">
        <f>IF('Crisis Indicator Data'!F25="x","x",IF(LOG('Crisis Indicator Data'!F25)&lt;F$4,0,IF(LOG('Crisis Indicator Data'!F25)&gt;F$3,5,ROUND(5-(F$3-LOG('Crisis Indicator Data'!F25))/(F$3-F$4)*5,1))))</f>
        <v>3.5</v>
      </c>
      <c r="G28" s="143">
        <f>IF('Crisis Indicator Data'!F25="x","x",IF(B28="Regional crisis",('Crisis Indicator Data'!F25/VLOOKUP('Impact of the crisis'!$C28,'Regional Crises'!$B$1:$R$66,4,FALSE)),'Crisis Indicator Data'!F25/VLOOKUP('Impact of the crisis'!$E28,'Country Indicator Data'!$B$4:$P$300,15,FALSE)))</f>
        <v>0.12019648490310951</v>
      </c>
      <c r="H28" s="240">
        <f t="shared" si="0"/>
        <v>0.5</v>
      </c>
      <c r="I28" s="240">
        <f t="shared" si="1"/>
        <v>2</v>
      </c>
      <c r="J28" s="240">
        <f>IF('Crisis Indicator Data'!G25="x","x",IF(LOG('Crisis Indicator Data'!G25)&lt;J$4,0,IF(LOG('Crisis Indicator Data'!G25)&gt;J$3,5,ROUND(5-(J$3-LOG('Crisis Indicator Data'!G25))/(J$3-J$4)*5,1))))</f>
        <v>4.5</v>
      </c>
      <c r="K28" s="143">
        <f>IF('Crisis Indicator Data'!G25="x","x",IF(B28="Regional crisis",('Crisis Indicator Data'!G25/VLOOKUP('Impact of the crisis'!$C28,'Regional Crises'!$B$1:$R$66,5,FALSE)),'Crisis Indicator Data'!G25/VLOOKUP('Impact of the crisis'!$E28,'Country Indicator Data'!$B$4:$P$300,14,FALSE)))</f>
        <v>0.45025490196078433</v>
      </c>
      <c r="L28" s="240">
        <f t="shared" si="2"/>
        <v>2.2000000000000002</v>
      </c>
      <c r="M28" s="240">
        <f t="shared" si="3"/>
        <v>3.35</v>
      </c>
      <c r="N28" s="240">
        <f t="shared" si="4"/>
        <v>2.7</v>
      </c>
      <c r="O28" s="240">
        <f>IF('Crisis Indicator Data'!H25="x","x",IF('Crisis Indicator Data'!H25=0,0,IF(LOG('Crisis Indicator Data'!H25)&lt;O$4,0,IF(LOG('Crisis Indicator Data'!H25)&gt;O$3,5,ROUND(5-(O$3-LOG('Crisis Indicator Data'!H25))/(O$3-O$4)*5,1)))))</f>
        <v>3.7</v>
      </c>
      <c r="P28" s="143">
        <f>IF('Crisis Indicator Data'!H25="x","x",'Crisis Indicator Data'!H25/'Crisis Indicator Data'!G25)</f>
        <v>0.23995122588511955</v>
      </c>
      <c r="Q28" s="240">
        <f t="shared" si="5"/>
        <v>1.2</v>
      </c>
      <c r="R28" s="240">
        <f t="shared" si="6"/>
        <v>2.4500000000000002</v>
      </c>
      <c r="S28" s="240">
        <f>IF('Crisis Indicator Data'!I25="x","x",IF('Crisis Indicator Data'!I25=0,0,IF(LOG('Crisis Indicator Data'!I25)&lt;S$4,0,IF(LOG('Crisis Indicator Data'!I25)&gt;S$3,5,ROUND(5-(S$3-LOG('Crisis Indicator Data'!I25))/(S$3-S$4)*5,1)))))</f>
        <v>4.8</v>
      </c>
      <c r="T28" s="143">
        <f>IF('Crisis Indicator Data'!H25="x","x",IF('Crisis Indicator Data'!I25="x","x",'Crisis Indicator Data'!I25/'Crisis Indicator Data'!H25))</f>
        <v>0.44972776769509981</v>
      </c>
      <c r="U28" s="240">
        <f t="shared" si="7"/>
        <v>5</v>
      </c>
      <c r="V28" s="240">
        <f t="shared" si="8"/>
        <v>4.9000000000000004</v>
      </c>
      <c r="W28" s="240">
        <f>IF('Crisis Indicator Data'!L25="x","x",IF('Crisis Indicator Data'!L25=0,0,IF(LOG('Crisis Indicator Data'!L25)&lt;W$4,0,IF(LOG('Crisis Indicator Data'!L25)&gt;W$3,5,ROUND(5-(W$3-LOG('Crisis Indicator Data'!L25))/(W$3-W$4)*5,1)))))</f>
        <v>3.7</v>
      </c>
      <c r="X28" s="247">
        <f>IF(OR('Crisis Indicator Data'!L25="x",'Crisis Indicator Data'!H25="x"),"x",'Crisis Indicator Data'!L25/'Crisis Indicator Data'!H25)</f>
        <v>6.6606170598911075E-5</v>
      </c>
      <c r="Y28" s="240">
        <f t="shared" si="9"/>
        <v>3.3</v>
      </c>
      <c r="Z28" s="240">
        <f t="shared" si="10"/>
        <v>3.5</v>
      </c>
      <c r="AA28" s="240">
        <f t="shared" si="11"/>
        <v>4.3</v>
      </c>
      <c r="AB28" s="248">
        <f t="shared" si="12"/>
        <v>3.5</v>
      </c>
    </row>
    <row r="29" spans="1:28"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6">
        <f>IF('Crisis Indicator Data'!F26="x","x",IF(LOG('Crisis Indicator Data'!F26)&lt;F$4,0,IF(LOG('Crisis Indicator Data'!F26)&gt;F$3,5,ROUND(5-(F$3-LOG('Crisis Indicator Data'!F26))/(F$3-F$4)*5,1))))</f>
        <v>1.1000000000000001</v>
      </c>
      <c r="G29" s="143">
        <f>IF('Crisis Indicator Data'!F26="x","x",IF(B29="Regional crisis",('Crisis Indicator Data'!F26/VLOOKUP('Impact of the crisis'!$C29,'Regional Crises'!$B$1:$R$66,4,FALSE)),'Crisis Indicator Data'!F26/VLOOKUP('Impact of the crisis'!$E29,'Country Indicator Data'!$B$4:$P$300,15,FALSE)))</f>
        <v>8.7387387387387383E-2</v>
      </c>
      <c r="H29" s="240">
        <f t="shared" si="0"/>
        <v>0.3</v>
      </c>
      <c r="I29" s="240">
        <f t="shared" si="1"/>
        <v>0.70000000000000007</v>
      </c>
      <c r="J29" s="240">
        <f>IF('Crisis Indicator Data'!G26="x","x",IF(LOG('Crisis Indicator Data'!G26)&lt;J$4,0,IF(LOG('Crisis Indicator Data'!G26)&gt;J$3,5,ROUND(5-(J$3-LOG('Crisis Indicator Data'!G26))/(J$3-J$4)*5,1))))</f>
        <v>0.2</v>
      </c>
      <c r="K29" s="143">
        <f>IF('Crisis Indicator Data'!G26="x","x",IF(B29="Regional crisis",('Crisis Indicator Data'!G26/VLOOKUP('Impact of the crisis'!$C29,'Regional Crises'!$B$1:$R$66,5,FALSE)),'Crisis Indicator Data'!G26/VLOOKUP('Impact of the crisis'!$E29,'Country Indicator Data'!$B$4:$P$300,14,FALSE)))</f>
        <v>0.21118359739049394</v>
      </c>
      <c r="L29" s="240">
        <f t="shared" si="2"/>
        <v>1</v>
      </c>
      <c r="M29" s="240">
        <f t="shared" si="3"/>
        <v>0.6</v>
      </c>
      <c r="N29" s="240">
        <f t="shared" si="4"/>
        <v>0.7</v>
      </c>
      <c r="O29" s="240">
        <f>IF('Crisis Indicator Data'!H26="x","x",IF('Crisis Indicator Data'!H26=0,0,IF(LOG('Crisis Indicator Data'!H26)&lt;O$4,0,IF(LOG('Crisis Indicator Data'!H26)&gt;O$3,5,ROUND(5-(O$3-LOG('Crisis Indicator Data'!H26))/(O$3-O$4)*5,1)))))</f>
        <v>1.4</v>
      </c>
      <c r="P29" s="143">
        <f>IF('Crisis Indicator Data'!H26="x","x",'Crisis Indicator Data'!H26/'Crisis Indicator Data'!G26)</f>
        <v>0.20035304501323919</v>
      </c>
      <c r="Q29" s="240">
        <f t="shared" si="5"/>
        <v>1</v>
      </c>
      <c r="R29" s="240">
        <f t="shared" si="6"/>
        <v>1.2</v>
      </c>
      <c r="S29" s="240">
        <f>IF('Crisis Indicator Data'!I26="x","x",IF('Crisis Indicator Data'!I26=0,0,IF(LOG('Crisis Indicator Data'!I26)&lt;S$4,0,IF(LOG('Crisis Indicator Data'!I26)&gt;S$3,5,ROUND(5-(S$3-LOG('Crisis Indicator Data'!I26))/(S$3-S$4)*5,1)))))</f>
        <v>3.2</v>
      </c>
      <c r="T29" s="143">
        <f>IF('Crisis Indicator Data'!H26="x","x",IF('Crisis Indicator Data'!I26="x","x",'Crisis Indicator Data'!I26/'Crisis Indicator Data'!H26))</f>
        <v>0.79295154185022021</v>
      </c>
      <c r="U29" s="240">
        <f t="shared" si="7"/>
        <v>5</v>
      </c>
      <c r="V29" s="240">
        <f t="shared" si="8"/>
        <v>4.0999999999999996</v>
      </c>
      <c r="W29" s="240" t="str">
        <f>IF('Crisis Indicator Data'!L26="x","x",IF('Crisis Indicator Data'!L26=0,0,IF(LOG('Crisis Indicator Data'!L26)&lt;W$4,0,IF(LOG('Crisis Indicator Data'!L26)&gt;W$3,5,ROUND(5-(W$3-LOG('Crisis Indicator Data'!L26))/(W$3-W$4)*5,1)))))</f>
        <v>x</v>
      </c>
      <c r="X29" s="247" t="str">
        <f>IF(OR('Crisis Indicator Data'!L26="x",'Crisis Indicator Data'!H26="x"),"x",'Crisis Indicator Data'!L26/'Crisis Indicator Data'!H26)</f>
        <v>x</v>
      </c>
      <c r="Y29" s="240" t="str">
        <f t="shared" si="9"/>
        <v>x</v>
      </c>
      <c r="Z29" s="240" t="str">
        <f t="shared" si="10"/>
        <v>x</v>
      </c>
      <c r="AA29" s="240">
        <f t="shared" si="11"/>
        <v>4.0999999999999996</v>
      </c>
      <c r="AB29" s="248">
        <f t="shared" si="12"/>
        <v>3</v>
      </c>
    </row>
    <row r="30" spans="1:28"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6">
        <f>IF('Crisis Indicator Data'!F27="x","x",IF(LOG('Crisis Indicator Data'!F27)&lt;F$4,0,IF(LOG('Crisis Indicator Data'!F27)&gt;F$3,5,ROUND(5-(F$3-LOG('Crisis Indicator Data'!F27))/(F$3-F$4)*5,1))))</f>
        <v>2.2999999999999998</v>
      </c>
      <c r="G30" s="143">
        <f>IF('Crisis Indicator Data'!F27="x","x",IF(B30="Regional crisis",('Crisis Indicator Data'!F27/VLOOKUP('Impact of the crisis'!$C30,'Regional Crises'!$B$1:$R$66,4,FALSE)),'Crisis Indicator Data'!F27/VLOOKUP('Impact of the crisis'!$E30,'Country Indicator Data'!$B$4:$P$300,15,FALSE)))</f>
        <v>1</v>
      </c>
      <c r="H30" s="240">
        <f t="shared" si="0"/>
        <v>5</v>
      </c>
      <c r="I30" s="240">
        <f t="shared" si="1"/>
        <v>3.65</v>
      </c>
      <c r="J30" s="240">
        <f>IF('Crisis Indicator Data'!G27="x","x",IF(LOG('Crisis Indicator Data'!G27)&lt;J$4,0,IF(LOG('Crisis Indicator Data'!G27)&gt;J$3,5,ROUND(5-(J$3-LOG('Crisis Indicator Data'!G27))/(J$3-J$4)*5,1))))</f>
        <v>0.2</v>
      </c>
      <c r="K30" s="143">
        <f>IF('Crisis Indicator Data'!G27="x","x",IF(B30="Regional crisis",('Crisis Indicator Data'!G27/VLOOKUP('Impact of the crisis'!$C30,'Regional Crises'!$B$1:$R$66,5,FALSE)),'Crisis Indicator Data'!G27/VLOOKUP('Impact of the crisis'!$E30,'Country Indicator Data'!$B$4:$P$300,14,FALSE)))</f>
        <v>1</v>
      </c>
      <c r="L30" s="240">
        <f t="shared" si="2"/>
        <v>5</v>
      </c>
      <c r="M30" s="240">
        <f t="shared" si="3"/>
        <v>2.6</v>
      </c>
      <c r="N30" s="240">
        <f t="shared" si="4"/>
        <v>3.2</v>
      </c>
      <c r="O30" s="240">
        <f>IF('Crisis Indicator Data'!H27="x","x",IF('Crisis Indicator Data'!H27=0,0,IF(LOG('Crisis Indicator Data'!H27)&lt;O$4,0,IF(LOG('Crisis Indicator Data'!H27)&gt;O$3,5,ROUND(5-(O$3-LOG('Crisis Indicator Data'!H27))/(O$3-O$4)*5,1)))))</f>
        <v>2.2000000000000002</v>
      </c>
      <c r="P30" s="143">
        <f>IF('Crisis Indicator Data'!H27="x","x",'Crisis Indicator Data'!H27/'Crisis Indicator Data'!G27)</f>
        <v>0.55574762316335347</v>
      </c>
      <c r="Q30" s="240">
        <f t="shared" si="5"/>
        <v>2.8</v>
      </c>
      <c r="R30" s="240">
        <f t="shared" si="6"/>
        <v>2.5</v>
      </c>
      <c r="S30" s="240">
        <f>IF('Crisis Indicator Data'!I27="x","x",IF('Crisis Indicator Data'!I27=0,0,IF(LOG('Crisis Indicator Data'!I27)&lt;S$4,0,IF(LOG('Crisis Indicator Data'!I27)&gt;S$3,5,ROUND(5-(S$3-LOG('Crisis Indicator Data'!I27))/(S$3-S$4)*5,1)))))</f>
        <v>2.2000000000000002</v>
      </c>
      <c r="T30" s="143">
        <f>IF('Crisis Indicator Data'!H27="x","x",IF('Crisis Indicator Data'!I27="x","x",'Crisis Indicator Data'!I27/'Crisis Indicator Data'!H27))</f>
        <v>5.5987558320373249E-2</v>
      </c>
      <c r="U30" s="240">
        <f t="shared" si="7"/>
        <v>1.9</v>
      </c>
      <c r="V30" s="240">
        <f t="shared" si="8"/>
        <v>2.1</v>
      </c>
      <c r="W30" s="240">
        <f>IF('Crisis Indicator Data'!L27="x","x",IF('Crisis Indicator Data'!L27=0,0,IF(LOG('Crisis Indicator Data'!L27)&lt;W$4,0,IF(LOG('Crisis Indicator Data'!L27)&gt;W$3,5,ROUND(5-(W$3-LOG('Crisis Indicator Data'!L27))/(W$3-W$4)*5,1)))))</f>
        <v>0.7</v>
      </c>
      <c r="X30" s="247">
        <f>IF(OR('Crisis Indicator Data'!L27="x",'Crisis Indicator Data'!H27="x"),"x",'Crisis Indicator Data'!L27/'Crisis Indicator Data'!H27)</f>
        <v>4.6656298600311041E-6</v>
      </c>
      <c r="Y30" s="240">
        <f t="shared" si="9"/>
        <v>0.2</v>
      </c>
      <c r="Z30" s="240">
        <f t="shared" si="10"/>
        <v>0.5</v>
      </c>
      <c r="AA30" s="240">
        <f t="shared" si="11"/>
        <v>1.4</v>
      </c>
      <c r="AB30" s="248">
        <f t="shared" si="12"/>
        <v>2</v>
      </c>
    </row>
    <row r="31" spans="1:28"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6">
        <f>IF('Crisis Indicator Data'!F28="x","x",IF(LOG('Crisis Indicator Data'!F28)&lt;F$4,0,IF(LOG('Crisis Indicator Data'!F28)&gt;F$3,5,ROUND(5-(F$3-LOG('Crisis Indicator Data'!F28))/(F$3-F$4)*5,1))))</f>
        <v>1.4</v>
      </c>
      <c r="G31" s="143">
        <f>IF('Crisis Indicator Data'!F28="x","x",IF(B31="Regional crisis",('Crisis Indicator Data'!F28/VLOOKUP('Impact of the crisis'!$C31,'Regional Crises'!$B$1:$R$66,4,FALSE)),'Crisis Indicator Data'!F28/VLOOKUP('Impact of the crisis'!$E31,'Country Indicator Data'!$B$4:$P$300,15,FALSE)))</f>
        <v>0.31492666091458155</v>
      </c>
      <c r="H31" s="240">
        <f t="shared" si="0"/>
        <v>1.5</v>
      </c>
      <c r="I31" s="240">
        <f t="shared" si="1"/>
        <v>1.45</v>
      </c>
      <c r="J31" s="240">
        <f>IF('Crisis Indicator Data'!G28="x","x",IF(LOG('Crisis Indicator Data'!G28)&lt;J$4,0,IF(LOG('Crisis Indicator Data'!G28)&gt;J$3,5,ROUND(5-(J$3-LOG('Crisis Indicator Data'!G28))/(J$3-J$4)*5,1))))</f>
        <v>0</v>
      </c>
      <c r="K31" s="143">
        <f>IF('Crisis Indicator Data'!G28="x","x",IF(B31="Regional crisis",('Crisis Indicator Data'!G28/VLOOKUP('Impact of the crisis'!$C31,'Regional Crises'!$B$1:$R$66,5,FALSE)),'Crisis Indicator Data'!G28/VLOOKUP('Impact of the crisis'!$E31,'Country Indicator Data'!$B$4:$P$300,14,FALSE)))</f>
        <v>0.58859118409680211</v>
      </c>
      <c r="L31" s="240">
        <f t="shared" si="2"/>
        <v>2.9</v>
      </c>
      <c r="M31" s="240">
        <f t="shared" si="3"/>
        <v>1.45</v>
      </c>
      <c r="N31" s="240">
        <f t="shared" si="4"/>
        <v>1.5</v>
      </c>
      <c r="O31" s="240">
        <f>IF('Crisis Indicator Data'!H28="x","x",IF('Crisis Indicator Data'!H28=0,0,IF(LOG('Crisis Indicator Data'!H28)&lt;O$4,0,IF(LOG('Crisis Indicator Data'!H28)&gt;O$3,5,ROUND(5-(O$3-LOG('Crisis Indicator Data'!H28))/(O$3-O$4)*5,1)))))</f>
        <v>0.1</v>
      </c>
      <c r="P31" s="143">
        <f>IF('Crisis Indicator Data'!H28="x","x",'Crisis Indicator Data'!H28/'Crisis Indicator Data'!G28)</f>
        <v>5.2863436123348019E-2</v>
      </c>
      <c r="Q31" s="240">
        <f t="shared" si="5"/>
        <v>0.2</v>
      </c>
      <c r="R31" s="240">
        <f t="shared" si="6"/>
        <v>0.15000000000000002</v>
      </c>
      <c r="S31" s="240">
        <f>IF('Crisis Indicator Data'!I28="x","x",IF('Crisis Indicator Data'!I28=0,0,IF(LOG('Crisis Indicator Data'!I28)&lt;S$4,0,IF(LOG('Crisis Indicator Data'!I28)&gt;S$3,5,ROUND(5-(S$3-LOG('Crisis Indicator Data'!I28))/(S$3-S$4)*5,1)))))</f>
        <v>2.2000000000000002</v>
      </c>
      <c r="T31" s="143">
        <f>IF('Crisis Indicator Data'!H28="x","x",IF('Crisis Indicator Data'!I28="x","x",'Crisis Indicator Data'!I28/'Crisis Indicator Data'!H28))</f>
        <v>1</v>
      </c>
      <c r="U31" s="240">
        <f t="shared" si="7"/>
        <v>5</v>
      </c>
      <c r="V31" s="240">
        <f t="shared" si="8"/>
        <v>3.6</v>
      </c>
      <c r="W31" s="240">
        <f>IF('Crisis Indicator Data'!L28="x","x",IF('Crisis Indicator Data'!L28=0,0,IF(LOG('Crisis Indicator Data'!L28)&lt;W$4,0,IF(LOG('Crisis Indicator Data'!L28)&gt;W$3,5,ROUND(5-(W$3-LOG('Crisis Indicator Data'!L28))/(W$3-W$4)*5,1)))))</f>
        <v>0.7</v>
      </c>
      <c r="X31" s="247">
        <f>IF(OR('Crisis Indicator Data'!L28="x",'Crisis Indicator Data'!H28="x"),"x",'Crisis Indicator Data'!L28/'Crisis Indicator Data'!H28)</f>
        <v>8.3333333333333331E-5</v>
      </c>
      <c r="Y31" s="240">
        <f t="shared" si="9"/>
        <v>4.2</v>
      </c>
      <c r="Z31" s="240">
        <f t="shared" si="10"/>
        <v>2.5</v>
      </c>
      <c r="AA31" s="240">
        <f t="shared" si="11"/>
        <v>3.1</v>
      </c>
      <c r="AB31" s="248">
        <f t="shared" si="12"/>
        <v>1.9</v>
      </c>
    </row>
    <row r="32" spans="1:28" x14ac:dyDescent="0.35">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6">
        <f>IF('Crisis Indicator Data'!F29="x","x",IF(LOG('Crisis Indicator Data'!F29)&lt;F$4,0,IF(LOG('Crisis Indicator Data'!F29)&gt;F$3,5,ROUND(5-(F$3-LOG('Crisis Indicator Data'!F29))/(F$3-F$4)*5,1))))</f>
        <v>2.2999999999999998</v>
      </c>
      <c r="G32" s="143">
        <f>IF('Crisis Indicator Data'!F29="x","x",IF(B32="Regional crisis",('Crisis Indicator Data'!F29/VLOOKUP('Impact of the crisis'!$C32,'Regional Crises'!$B$1:$R$66,4,FALSE)),'Crisis Indicator Data'!F29/VLOOKUP('Impact of the crisis'!$E32,'Country Indicator Data'!$B$4:$P$300,15,FALSE)))</f>
        <v>1</v>
      </c>
      <c r="H32" s="240">
        <f t="shared" si="0"/>
        <v>5</v>
      </c>
      <c r="I32" s="240">
        <f t="shared" si="1"/>
        <v>3.65</v>
      </c>
      <c r="J32" s="240">
        <f>IF('Crisis Indicator Data'!G29="x","x",IF(LOG('Crisis Indicator Data'!G29)&lt;J$4,0,IF(LOG('Crisis Indicator Data'!G29)&gt;J$3,5,ROUND(5-(J$3-LOG('Crisis Indicator Data'!G29))/(J$3-J$4)*5,1))))</f>
        <v>0.2</v>
      </c>
      <c r="K32" s="143">
        <f>IF('Crisis Indicator Data'!G29="x","x",IF(B32="Regional crisis",('Crisis Indicator Data'!G29/VLOOKUP('Impact of the crisis'!$C32,'Regional Crises'!$B$1:$R$66,5,FALSE)),'Crisis Indicator Data'!G29/VLOOKUP('Impact of the crisis'!$E32,'Country Indicator Data'!$B$4:$P$300,14,FALSE)))</f>
        <v>1</v>
      </c>
      <c r="L32" s="240">
        <f t="shared" si="2"/>
        <v>5</v>
      </c>
      <c r="M32" s="240">
        <f t="shared" si="3"/>
        <v>2.6</v>
      </c>
      <c r="N32" s="240">
        <f t="shared" si="4"/>
        <v>3.2</v>
      </c>
      <c r="O32" s="240">
        <f>IF('Crisis Indicator Data'!H29="x","x",IF('Crisis Indicator Data'!H29=0,0,IF(LOG('Crisis Indicator Data'!H29)&lt;O$4,0,IF(LOG('Crisis Indicator Data'!H29)&gt;O$3,5,ROUND(5-(O$3-LOG('Crisis Indicator Data'!H29))/(O$3-O$4)*5,1)))))</f>
        <v>2.1</v>
      </c>
      <c r="P32" s="143">
        <f>IF('Crisis Indicator Data'!H29="x","x",'Crisis Indicator Data'!H29/'Crisis Indicator Data'!G29)</f>
        <v>0.52463267070008646</v>
      </c>
      <c r="Q32" s="240">
        <f t="shared" si="5"/>
        <v>2.6</v>
      </c>
      <c r="R32" s="240">
        <f t="shared" si="6"/>
        <v>2.35</v>
      </c>
      <c r="S32" s="240"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40" t="str">
        <f t="shared" si="7"/>
        <v>x</v>
      </c>
      <c r="V32" s="240" t="str">
        <f t="shared" si="8"/>
        <v>x</v>
      </c>
      <c r="W32" s="240" t="str">
        <f>IF('Crisis Indicator Data'!L29="x","x",IF('Crisis Indicator Data'!L29=0,0,IF(LOG('Crisis Indicator Data'!L29)&lt;W$4,0,IF(LOG('Crisis Indicator Data'!L29)&gt;W$3,5,ROUND(5-(W$3-LOG('Crisis Indicator Data'!L29))/(W$3-W$4)*5,1)))))</f>
        <v>x</v>
      </c>
      <c r="X32" s="247" t="str">
        <f>IF(OR('Crisis Indicator Data'!L29="x",'Crisis Indicator Data'!H29="x"),"x",'Crisis Indicator Data'!L29/'Crisis Indicator Data'!H29)</f>
        <v>x</v>
      </c>
      <c r="Y32" s="240" t="str">
        <f t="shared" si="9"/>
        <v>x</v>
      </c>
      <c r="Z32" s="240" t="str">
        <f t="shared" si="10"/>
        <v>x</v>
      </c>
      <c r="AA32" s="240" t="str">
        <f t="shared" si="11"/>
        <v>x</v>
      </c>
      <c r="AB32" s="248">
        <f t="shared" si="12"/>
        <v>2.35</v>
      </c>
    </row>
    <row r="33" spans="1:28"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6">
        <f>IF('Crisis Indicator Data'!F30="x","x",IF(LOG('Crisis Indicator Data'!F30)&lt;F$4,0,IF(LOG('Crisis Indicator Data'!F30)&gt;F$3,5,ROUND(5-(F$3-LOG('Crisis Indicator Data'!F30))/(F$3-F$4)*5,1))))</f>
        <v>2.8</v>
      </c>
      <c r="G33" s="143">
        <f>IF('Crisis Indicator Data'!F30="x","x",IF(B33="Regional crisis",('Crisis Indicator Data'!F30/VLOOKUP('Impact of the crisis'!$C33,'Regional Crises'!$B$1:$R$66,4,FALSE)),'Crisis Indicator Data'!F30/VLOOKUP('Impact of the crisis'!$E33,'Country Indicator Data'!$B$4:$P$300,15,FALSE)))</f>
        <v>1</v>
      </c>
      <c r="H33" s="240">
        <f t="shared" si="0"/>
        <v>5</v>
      </c>
      <c r="I33" s="240">
        <f t="shared" si="1"/>
        <v>3.9</v>
      </c>
      <c r="J33" s="240">
        <f>IF('Crisis Indicator Data'!G30="x","x",IF(LOG('Crisis Indicator Data'!G30)&lt;J$4,0,IF(LOG('Crisis Indicator Data'!G30)&gt;J$3,5,ROUND(5-(J$3-LOG('Crisis Indicator Data'!G30))/(J$3-J$4)*5,1))))</f>
        <v>3.3</v>
      </c>
      <c r="K33" s="143">
        <f>IF('Crisis Indicator Data'!G30="x","x",IF(B33="Regional crisis",('Crisis Indicator Data'!G30/VLOOKUP('Impact of the crisis'!$C33,'Regional Crises'!$B$1:$R$66,5,FALSE)),'Crisis Indicator Data'!G30/VLOOKUP('Impact of the crisis'!$E33,'Country Indicator Data'!$B$4:$P$300,14,FALSE)))</f>
        <v>1</v>
      </c>
      <c r="L33" s="240">
        <f t="shared" si="2"/>
        <v>5</v>
      </c>
      <c r="M33" s="240">
        <f t="shared" si="3"/>
        <v>4.1500000000000004</v>
      </c>
      <c r="N33" s="240">
        <f t="shared" si="4"/>
        <v>4</v>
      </c>
      <c r="O33" s="240">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0.94401429422275163</v>
      </c>
      <c r="Q33" s="240">
        <f t="shared" si="5"/>
        <v>4.7</v>
      </c>
      <c r="R33" s="240">
        <f t="shared" si="6"/>
        <v>4.4000000000000004</v>
      </c>
      <c r="S33" s="240">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1.2092534174553101E-2</v>
      </c>
      <c r="U33" s="240">
        <f t="shared" si="7"/>
        <v>0.4</v>
      </c>
      <c r="V33" s="240">
        <f t="shared" si="8"/>
        <v>1.7</v>
      </c>
      <c r="W33" s="240" t="str">
        <f>IF('Crisis Indicator Data'!L30="x","x",IF('Crisis Indicator Data'!L30=0,0,IF(LOG('Crisis Indicator Data'!L30)&lt;W$4,0,IF(LOG('Crisis Indicator Data'!L30)&gt;W$3,5,ROUND(5-(W$3-LOG('Crisis Indicator Data'!L30))/(W$3-W$4)*5,1)))))</f>
        <v>x</v>
      </c>
      <c r="X33" s="247" t="str">
        <f>IF(OR('Crisis Indicator Data'!L30="x",'Crisis Indicator Data'!H30="x"),"x",'Crisis Indicator Data'!L30/'Crisis Indicator Data'!H30)</f>
        <v>x</v>
      </c>
      <c r="Y33" s="240" t="str">
        <f t="shared" si="9"/>
        <v>x</v>
      </c>
      <c r="Z33" s="240" t="str">
        <f t="shared" si="10"/>
        <v>x</v>
      </c>
      <c r="AA33" s="240">
        <f t="shared" si="11"/>
        <v>1.7</v>
      </c>
      <c r="AB33" s="248">
        <f t="shared" si="12"/>
        <v>3.3</v>
      </c>
    </row>
    <row r="34" spans="1:28"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6">
        <f>IF('Crisis Indicator Data'!F31="x","x",IF(LOG('Crisis Indicator Data'!F31)&lt;F$4,0,IF(LOG('Crisis Indicator Data'!F31)&gt;F$3,5,ROUND(5-(F$3-LOG('Crisis Indicator Data'!F31))/(F$3-F$4)*5,1))))</f>
        <v>5</v>
      </c>
      <c r="G34" s="143">
        <f>IF('Crisis Indicator Data'!F31="x","x",IF(B34="Regional crisis",('Crisis Indicator Data'!F31/VLOOKUP('Impact of the crisis'!$C34,'Regional Crises'!$B$1:$R$66,4,FALSE)),'Crisis Indicator Data'!F31/VLOOKUP('Impact of the crisis'!$E34,'Country Indicator Data'!$B$4:$P$300,15,FALSE)))</f>
        <v>1</v>
      </c>
      <c r="H34" s="240">
        <f t="shared" si="0"/>
        <v>5</v>
      </c>
      <c r="I34" s="240">
        <f t="shared" si="1"/>
        <v>5</v>
      </c>
      <c r="J34" s="240">
        <f>IF('Crisis Indicator Data'!G31="x","x",IF(LOG('Crisis Indicator Data'!G31)&lt;J$4,0,IF(LOG('Crisis Indicator Data'!G31)&gt;J$3,5,ROUND(5-(J$3-LOG('Crisis Indicator Data'!G31))/(J$3-J$4)*5,1))))</f>
        <v>5</v>
      </c>
      <c r="K34" s="143">
        <f>IF('Crisis Indicator Data'!G31="x","x",IF(B34="Regional crisis",('Crisis Indicator Data'!G31/VLOOKUP('Impact of the crisis'!$C34,'Regional Crises'!$B$1:$R$66,5,FALSE)),'Crisis Indicator Data'!G31/VLOOKUP('Impact of the crisis'!$E34,'Country Indicator Data'!$B$4:$P$300,14,FALSE)))</f>
        <v>1</v>
      </c>
      <c r="L34" s="240">
        <f t="shared" si="2"/>
        <v>5</v>
      </c>
      <c r="M34" s="240">
        <f t="shared" si="3"/>
        <v>5</v>
      </c>
      <c r="N34" s="240">
        <f t="shared" si="4"/>
        <v>5</v>
      </c>
      <c r="O34" s="240">
        <f>IF('Crisis Indicator Data'!H31="x","x",IF('Crisis Indicator Data'!H31=0,0,IF(LOG('Crisis Indicator Data'!H31)&lt;O$4,0,IF(LOG('Crisis Indicator Data'!H31)&gt;O$3,5,ROUND(5-(O$3-LOG('Crisis Indicator Data'!H31))/(O$3-O$4)*5,1)))))</f>
        <v>1.5</v>
      </c>
      <c r="P34" s="143">
        <f>IF('Crisis Indicator Data'!H31="x","x",'Crisis Indicator Data'!H31/'Crisis Indicator Data'!G31)</f>
        <v>5.8336302101888136E-3</v>
      </c>
      <c r="Q34" s="240">
        <f t="shared" si="5"/>
        <v>0</v>
      </c>
      <c r="R34" s="240">
        <f t="shared" si="6"/>
        <v>0.75</v>
      </c>
      <c r="S34" s="240">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1</v>
      </c>
      <c r="U34" s="240">
        <f t="shared" si="7"/>
        <v>5</v>
      </c>
      <c r="V34" s="240">
        <f t="shared" si="8"/>
        <v>4.3</v>
      </c>
      <c r="W34" s="240">
        <f>IF('Crisis Indicator Data'!L31="x","x",IF('Crisis Indicator Data'!L31=0,0,IF(LOG('Crisis Indicator Data'!L31)&lt;W$4,0,IF(LOG('Crisis Indicator Data'!L31)&gt;W$3,5,ROUND(5-(W$3-LOG('Crisis Indicator Data'!L31))/(W$3-W$4)*5,1)))))</f>
        <v>2.6</v>
      </c>
      <c r="X34" s="247">
        <f>IF(OR('Crisis Indicator Data'!L31="x",'Crisis Indicator Data'!H31="x"),"x",'Crisis Indicator Data'!L31/'Crisis Indicator Data'!H31)</f>
        <v>2.4427480916030533E-4</v>
      </c>
      <c r="Y34" s="240">
        <f t="shared" si="9"/>
        <v>5</v>
      </c>
      <c r="Z34" s="240">
        <f t="shared" si="10"/>
        <v>3.8</v>
      </c>
      <c r="AA34" s="240">
        <f t="shared" si="11"/>
        <v>4.0999999999999996</v>
      </c>
      <c r="AB34" s="248">
        <f t="shared" si="12"/>
        <v>2.8</v>
      </c>
    </row>
    <row r="35" spans="1:28"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6">
        <f>IF('Crisis Indicator Data'!F32="x","x",IF(LOG('Crisis Indicator Data'!F32)&lt;F$4,0,IF(LOG('Crisis Indicator Data'!F32)&gt;F$3,5,ROUND(5-(F$3-LOG('Crisis Indicator Data'!F32))/(F$3-F$4)*5,1))))</f>
        <v>3.7</v>
      </c>
      <c r="G35" s="143">
        <f>IF('Crisis Indicator Data'!F32="x","x",IF(B35="Regional crisis",('Crisis Indicator Data'!F32/VLOOKUP('Impact of the crisis'!$C35,'Regional Crises'!$B$1:$R$66,4,FALSE)),'Crisis Indicator Data'!F32/VLOOKUP('Impact of the crisis'!$E35,'Country Indicator Data'!$B$4:$P$300,15,FALSE)))</f>
        <v>6.6757888452186873E-2</v>
      </c>
      <c r="H35" s="240">
        <f t="shared" si="0"/>
        <v>0.2</v>
      </c>
      <c r="I35" s="240">
        <f t="shared" si="1"/>
        <v>1.9500000000000002</v>
      </c>
      <c r="J35" s="240">
        <f>IF('Crisis Indicator Data'!G32="x","x",IF(LOG('Crisis Indicator Data'!G32)&lt;J$4,0,IF(LOG('Crisis Indicator Data'!G32)&gt;J$3,5,ROUND(5-(J$3-LOG('Crisis Indicator Data'!G32))/(J$3-J$4)*5,1))))</f>
        <v>0</v>
      </c>
      <c r="K35" s="143">
        <f>IF('Crisis Indicator Data'!G32="x","x",IF(B35="Regional crisis",('Crisis Indicator Data'!G32/VLOOKUP('Impact of the crisis'!$C35,'Regional Crises'!$B$1:$R$66,5,FALSE)),'Crisis Indicator Data'!G32/VLOOKUP('Impact of the crisis'!$E35,'Country Indicator Data'!$B$4:$P$300,14,FALSE)))</f>
        <v>4.9652654079087996E-3</v>
      </c>
      <c r="L35" s="240">
        <f t="shared" si="2"/>
        <v>0</v>
      </c>
      <c r="M35" s="240">
        <f t="shared" si="3"/>
        <v>0</v>
      </c>
      <c r="N35" s="240">
        <f t="shared" si="4"/>
        <v>1.1000000000000001</v>
      </c>
      <c r="O35" s="240">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40">
        <f t="shared" si="5"/>
        <v>3.9</v>
      </c>
      <c r="R35" s="240">
        <f t="shared" si="6"/>
        <v>2.5499999999999998</v>
      </c>
      <c r="S35" s="240">
        <f>IF('Crisis Indicator Data'!I32="x","x",IF('Crisis Indicator Data'!I32=0,0,IF(LOG('Crisis Indicator Data'!I32)&lt;S$4,0,IF(LOG('Crisis Indicator Data'!I32)&gt;S$3,5,ROUND(5-(S$3-LOG('Crisis Indicator Data'!I32))/(S$3-S$4)*5,1)))))</f>
        <v>3.2</v>
      </c>
      <c r="T35" s="143">
        <f>IF('Crisis Indicator Data'!H32="x","x",IF('Crisis Indicator Data'!I32="x","x",'Crisis Indicator Data'!I32/'Crisis Indicator Data'!H32))</f>
        <v>1</v>
      </c>
      <c r="U35" s="240">
        <f t="shared" si="7"/>
        <v>5</v>
      </c>
      <c r="V35" s="240">
        <f t="shared" si="8"/>
        <v>4.0999999999999996</v>
      </c>
      <c r="W35" s="240">
        <f>IF('Crisis Indicator Data'!L32="x","x",IF('Crisis Indicator Data'!L32=0,0,IF(LOG('Crisis Indicator Data'!L32)&lt;W$4,0,IF(LOG('Crisis Indicator Data'!L32)&gt;W$3,5,ROUND(5-(W$3-LOG('Crisis Indicator Data'!L32))/(W$3-W$4)*5,1)))))</f>
        <v>0</v>
      </c>
      <c r="X35" s="247">
        <f>IF(OR('Crisis Indicator Data'!L32="x",'Crisis Indicator Data'!H32="x"),"x",'Crisis Indicator Data'!L32/'Crisis Indicator Data'!H32)</f>
        <v>0</v>
      </c>
      <c r="Y35" s="240">
        <f t="shared" si="9"/>
        <v>0</v>
      </c>
      <c r="Z35" s="240">
        <f t="shared" si="10"/>
        <v>0</v>
      </c>
      <c r="AA35" s="240">
        <f t="shared" si="11"/>
        <v>2.6</v>
      </c>
      <c r="AB35" s="248">
        <f t="shared" si="12"/>
        <v>2.6</v>
      </c>
    </row>
    <row r="36" spans="1:28"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6">
        <f>IF('Crisis Indicator Data'!F33="x","x",IF(LOG('Crisis Indicator Data'!F33)&lt;F$4,0,IF(LOG('Crisis Indicator Data'!F33)&gt;F$3,5,ROUND(5-(F$3-LOG('Crisis Indicator Data'!F33))/(F$3-F$4)*5,1))))</f>
        <v>5</v>
      </c>
      <c r="G36" s="143">
        <f>IF('Crisis Indicator Data'!F33="x","x",IF(B36="Regional crisis",('Crisis Indicator Data'!F33/VLOOKUP('Impact of the crisis'!$C36,'Regional Crises'!$B$1:$R$66,4,FALSE)),'Crisis Indicator Data'!F33/VLOOKUP('Impact of the crisis'!$E36,'Country Indicator Data'!$B$4:$P$300,15,FALSE)))</f>
        <v>0.99968888304815684</v>
      </c>
      <c r="H36" s="240">
        <f t="shared" si="0"/>
        <v>5</v>
      </c>
      <c r="I36" s="240">
        <f t="shared" si="1"/>
        <v>5</v>
      </c>
      <c r="J36" s="240">
        <f>IF('Crisis Indicator Data'!G33="x","x",IF(LOG('Crisis Indicator Data'!G33)&lt;J$4,0,IF(LOG('Crisis Indicator Data'!G33)&gt;J$3,5,ROUND(5-(J$3-LOG('Crisis Indicator Data'!G33))/(J$3-J$4)*5,1))))</f>
        <v>5</v>
      </c>
      <c r="K36" s="143">
        <f>IF('Crisis Indicator Data'!G33="x","x",IF(B36="Regional crisis",('Crisis Indicator Data'!G33/VLOOKUP('Impact of the crisis'!$C36,'Regional Crises'!$B$1:$R$66,5,FALSE)),'Crisis Indicator Data'!G33/VLOOKUP('Impact of the crisis'!$E36,'Country Indicator Data'!$B$4:$P$300,14,FALSE)))</f>
        <v>0.98049519059494117</v>
      </c>
      <c r="L36" s="240">
        <f t="shared" si="2"/>
        <v>4.9000000000000004</v>
      </c>
      <c r="M36" s="240">
        <f t="shared" si="3"/>
        <v>4.95</v>
      </c>
      <c r="N36" s="240">
        <f t="shared" si="4"/>
        <v>5</v>
      </c>
      <c r="O36" s="240" t="str">
        <f>IF('Crisis Indicator Data'!H33="x","x",IF('Crisis Indicator Data'!H33=0,0,IF(LOG('Crisis Indicator Data'!H33)&lt;O$4,0,IF(LOG('Crisis Indicator Data'!H33)&gt;O$3,5,ROUND(5-(O$3-LOG('Crisis Indicator Data'!H33))/(O$3-O$4)*5,1)))))</f>
        <v>x</v>
      </c>
      <c r="P36" s="143" t="str">
        <f>IF('Crisis Indicator Data'!H33="x","x",'Crisis Indicator Data'!H33/'Crisis Indicator Data'!G33)</f>
        <v>x</v>
      </c>
      <c r="Q36" s="240" t="str">
        <f t="shared" si="5"/>
        <v>x</v>
      </c>
      <c r="R36" s="240" t="str">
        <f t="shared" si="6"/>
        <v>x</v>
      </c>
      <c r="S36" s="240" t="str">
        <f>IF('Crisis Indicator Data'!I33="x","x",IF('Crisis Indicator Data'!I33=0,0,IF(LOG('Crisis Indicator Data'!I33)&lt;S$4,0,IF(LOG('Crisis Indicator Data'!I33)&gt;S$3,5,ROUND(5-(S$3-LOG('Crisis Indicator Data'!I33))/(S$3-S$4)*5,1)))))</f>
        <v>x</v>
      </c>
      <c r="T36" s="143" t="str">
        <f>IF('Crisis Indicator Data'!H33="x","x",IF('Crisis Indicator Data'!I33="x","x",'Crisis Indicator Data'!I33/'Crisis Indicator Data'!H33))</f>
        <v>x</v>
      </c>
      <c r="U36" s="240" t="str">
        <f t="shared" si="7"/>
        <v>x</v>
      </c>
      <c r="V36" s="240" t="str">
        <f t="shared" si="8"/>
        <v>x</v>
      </c>
      <c r="W36" s="240">
        <f>IF('Crisis Indicator Data'!L33="x","x",IF('Crisis Indicator Data'!L33=0,0,IF(LOG('Crisis Indicator Data'!L33)&lt;W$4,0,IF(LOG('Crisis Indicator Data'!L33)&gt;W$3,5,ROUND(5-(W$3-LOG('Crisis Indicator Data'!L33))/(W$3-W$4)*5,1)))))</f>
        <v>3.1</v>
      </c>
      <c r="X36" s="247" t="str">
        <f>IF(OR('Crisis Indicator Data'!L33="x",'Crisis Indicator Data'!H33="x"),"x",'Crisis Indicator Data'!L33/'Crisis Indicator Data'!H33)</f>
        <v>x</v>
      </c>
      <c r="Y36" s="240" t="str">
        <f t="shared" si="9"/>
        <v>x</v>
      </c>
      <c r="Z36" s="240">
        <f t="shared" si="10"/>
        <v>3.1</v>
      </c>
      <c r="AA36" s="240">
        <f t="shared" si="11"/>
        <v>3.1</v>
      </c>
      <c r="AB36" s="248">
        <f t="shared" si="12"/>
        <v>3.1</v>
      </c>
    </row>
    <row r="37" spans="1:28"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6">
        <f>IF('Crisis Indicator Data'!F34="x","x",IF(LOG('Crisis Indicator Data'!F34)&lt;F$4,0,IF(LOG('Crisis Indicator Data'!F34)&gt;F$3,5,ROUND(5-(F$3-LOG('Crisis Indicator Data'!F34))/(F$3-F$4)*5,1))))</f>
        <v>4</v>
      </c>
      <c r="G37" s="143">
        <f>IF('Crisis Indicator Data'!F34="x","x",IF(B37="Regional crisis",('Crisis Indicator Data'!F34/VLOOKUP('Impact of the crisis'!$C37,'Regional Crises'!$B$1:$R$66,4,FALSE)),'Crisis Indicator Data'!F34/VLOOKUP('Impact of the crisis'!$E37,'Country Indicator Data'!$B$4:$P$300,15,FALSE)))</f>
        <v>1</v>
      </c>
      <c r="H37" s="240">
        <f t="shared" si="0"/>
        <v>5</v>
      </c>
      <c r="I37" s="240">
        <f t="shared" si="1"/>
        <v>4.5</v>
      </c>
      <c r="J37" s="240">
        <f>IF('Crisis Indicator Data'!G34="x","x",IF(LOG('Crisis Indicator Data'!G34)&lt;J$4,0,IF(LOG('Crisis Indicator Data'!G34)&gt;J$3,5,ROUND(5-(J$3-LOG('Crisis Indicator Data'!G34))/(J$3-J$4)*5,1))))</f>
        <v>4.2</v>
      </c>
      <c r="K37" s="143">
        <f>IF('Crisis Indicator Data'!G34="x","x",IF(B37="Regional crisis",('Crisis Indicator Data'!G34/VLOOKUP('Impact of the crisis'!$C37,'Regional Crises'!$B$1:$R$66,5,FALSE)),'Crisis Indicator Data'!G34/VLOOKUP('Impact of the crisis'!$E37,'Country Indicator Data'!$B$4:$P$300,14,FALSE)))</f>
        <v>1</v>
      </c>
      <c r="L37" s="240">
        <f t="shared" si="2"/>
        <v>5</v>
      </c>
      <c r="M37" s="240">
        <f t="shared" si="3"/>
        <v>4.5999999999999996</v>
      </c>
      <c r="N37" s="240">
        <f t="shared" si="4"/>
        <v>4.5999999999999996</v>
      </c>
      <c r="O37" s="240">
        <f>IF('Crisis Indicator Data'!H34="x","x",IF('Crisis Indicator Data'!H34=0,0,IF(LOG('Crisis Indicator Data'!H34)&lt;O$4,0,IF(LOG('Crisis Indicator Data'!H34)&gt;O$3,5,ROUND(5-(O$3-LOG('Crisis Indicator Data'!H34))/(O$3-O$4)*5,1)))))</f>
        <v>4</v>
      </c>
      <c r="P37" s="143">
        <f>IF('Crisis Indicator Data'!H34="x","x",'Crisis Indicator Data'!H34/'Crisis Indicator Data'!G34)</f>
        <v>0.47066825369835064</v>
      </c>
      <c r="Q37" s="240">
        <f t="shared" si="5"/>
        <v>2.2999999999999998</v>
      </c>
      <c r="R37" s="240">
        <f t="shared" si="6"/>
        <v>3.15</v>
      </c>
      <c r="S37" s="240">
        <f>IF('Crisis Indicator Data'!I34="x","x",IF('Crisis Indicator Data'!I34=0,0,IF(LOG('Crisis Indicator Data'!I34)&lt;S$4,0,IF(LOG('Crisis Indicator Data'!I34)&gt;S$3,5,ROUND(5-(S$3-LOG('Crisis Indicator Data'!I34))/(S$3-S$4)*5,1)))))</f>
        <v>4.0999999999999996</v>
      </c>
      <c r="T37" s="143">
        <f>IF('Crisis Indicator Data'!H34="x","x",IF('Crisis Indicator Data'!I34="x","x",'Crisis Indicator Data'!I34/'Crisis Indicator Data'!H34))</f>
        <v>9.6700385356454727E-2</v>
      </c>
      <c r="U37" s="240">
        <f t="shared" si="7"/>
        <v>3.2</v>
      </c>
      <c r="V37" s="240">
        <f t="shared" si="8"/>
        <v>3.7</v>
      </c>
      <c r="W37" s="240">
        <f>IF('Crisis Indicator Data'!L34="x","x",IF('Crisis Indicator Data'!L34=0,0,IF(LOG('Crisis Indicator Data'!L34)&lt;W$4,0,IF(LOG('Crisis Indicator Data'!L34)&gt;W$3,5,ROUND(5-(W$3-LOG('Crisis Indicator Data'!L34))/(W$3-W$4)*5,1)))))</f>
        <v>0.9</v>
      </c>
      <c r="X37" s="247">
        <f>IF(OR('Crisis Indicator Data'!L34="x",'Crisis Indicator Data'!H34="x"),"x",'Crisis Indicator Data'!L34/'Crisis Indicator Data'!H34)</f>
        <v>4.8169556840077067E-7</v>
      </c>
      <c r="Y37" s="240">
        <f t="shared" si="9"/>
        <v>0</v>
      </c>
      <c r="Z37" s="240">
        <f t="shared" si="10"/>
        <v>0.5</v>
      </c>
      <c r="AA37" s="240">
        <f t="shared" si="11"/>
        <v>2.4</v>
      </c>
      <c r="AB37" s="248">
        <f t="shared" si="12"/>
        <v>2.8</v>
      </c>
    </row>
    <row r="38" spans="1:28"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6">
        <f>IF('Crisis Indicator Data'!F35="x","x",IF(LOG('Crisis Indicator Data'!F35)&lt;F$4,0,IF(LOG('Crisis Indicator Data'!F35)&gt;F$3,5,ROUND(5-(F$3-LOG('Crisis Indicator Data'!F35))/(F$3-F$4)*5,1))))</f>
        <v>3.3</v>
      </c>
      <c r="G38" s="143">
        <f>IF('Crisis Indicator Data'!F35="x","x",IF(B38="Regional crisis",('Crisis Indicator Data'!F35/VLOOKUP('Impact of the crisis'!$C38,'Regional Crises'!$B$1:$R$66,4,FALSE)),'Crisis Indicator Data'!F35/VLOOKUP('Impact of the crisis'!$E38,'Country Indicator Data'!$B$4:$P$300,15,FALSE)))</f>
        <v>9.1488040584660202E-2</v>
      </c>
      <c r="H38" s="240">
        <f t="shared" ref="H38:H69" si="13">IF(G38="x","x",IF(G38&lt;H$4,0,IF(G38&gt;H$3,5,ROUND(5-(H$3-G38)/(H$3-H$4)*5,1))))</f>
        <v>0.4</v>
      </c>
      <c r="I38" s="240">
        <f t="shared" ref="I38:I69" si="14">IF(AND(H38="x",F38="x"),"x",AVERAGE(F38,H38))</f>
        <v>1.8499999999999999</v>
      </c>
      <c r="J38" s="240">
        <f>IF('Crisis Indicator Data'!G35="x","x",IF(LOG('Crisis Indicator Data'!G35)&lt;J$4,0,IF(LOG('Crisis Indicator Data'!G35)&gt;J$3,5,ROUND(5-(J$3-LOG('Crisis Indicator Data'!G35))/(J$3-J$4)*5,1))))</f>
        <v>3.8</v>
      </c>
      <c r="K38" s="143">
        <f>IF('Crisis Indicator Data'!G35="x","x",IF(B38="Regional crisis",('Crisis Indicator Data'!G35/VLOOKUP('Impact of the crisis'!$C38,'Regional Crises'!$B$1:$R$66,5,FALSE)),'Crisis Indicator Data'!G35/VLOOKUP('Impact of the crisis'!$E38,'Country Indicator Data'!$B$4:$P$300,14,FALSE)))</f>
        <v>0.12728927004603313</v>
      </c>
      <c r="L38" s="240">
        <f t="shared" ref="L38:L69" si="15">IF(K38="x","x",IF(K38&lt;L$4,0,IF(K38&gt;L$3,5,ROUND(5-(L$3-K38)/(L$3-L$4)*5,1))))</f>
        <v>0.6</v>
      </c>
      <c r="M38" s="240">
        <f t="shared" ref="M38:M69" si="16">IF(AND(L38="x",J38="x"),"x",AVERAGE(J38,L38))</f>
        <v>2.1999999999999997</v>
      </c>
      <c r="N38" s="240">
        <f t="shared" ref="N38:N69" si="17">IF(AND(M38="x",I38="x"),"x",IF(OR(M38="x",I38="x"),AVERAGE(I38,M38),ROUND((5-GEOMEAN(((5-I38)/5*4+1),((5-M38)/5*4+1)))/4*5,1)))</f>
        <v>2</v>
      </c>
      <c r="O38" s="240">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1.019108280254777E-2</v>
      </c>
      <c r="Q38" s="240">
        <f t="shared" ref="Q38:Q69" si="18">IF(P38="x","x",IF(P38&lt;Q$4,0,IF(P38&gt;Q$3,5,ROUND(5-(Q$3-P38)/(Q$3-Q$4)*5,1))))</f>
        <v>0</v>
      </c>
      <c r="R38" s="240">
        <f t="shared" ref="R38:R69" si="19">IF(AND(Q38="x",O38="x"),"x",AVERAGE(O38,Q38))</f>
        <v>0.55000000000000004</v>
      </c>
      <c r="S38" s="240">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40">
        <f t="shared" ref="U38:U69" si="20">IF(T38="x","x",IF(T38&lt;U$4,0,IF(T38&gt;U$3,5,ROUND(5-(U$3-T38)/(U$3-U$4)*5,1))))</f>
        <v>5</v>
      </c>
      <c r="V38" s="240">
        <f t="shared" ref="V38:V69" si="21">IF(AND(U38="x",S38="x"),"x",ROUND(AVERAGE(S38,U38),1))</f>
        <v>4.0999999999999996</v>
      </c>
      <c r="W38" s="240">
        <f>IF('Crisis Indicator Data'!L35="x","x",IF('Crisis Indicator Data'!L35=0,0,IF(LOG('Crisis Indicator Data'!L35)&lt;W$4,0,IF(LOG('Crisis Indicator Data'!L35)&gt;W$3,5,ROUND(5-(W$3-LOG('Crisis Indicator Data'!L35))/(W$3-W$4)*5,1)))))</f>
        <v>0</v>
      </c>
      <c r="X38" s="247">
        <f>IF(OR('Crisis Indicator Data'!L35="x",'Crisis Indicator Data'!H35="x"),"x",'Crisis Indicator Data'!L35/'Crisis Indicator Data'!H35)</f>
        <v>0</v>
      </c>
      <c r="Y38" s="240">
        <f t="shared" ref="Y38:Y69" si="22">IF(X38="x","x",IF(X38&lt;Y$4,0,IF(X38&gt;Y$3,5,ROUND(5-(Y$3-X38)/(Y$3-Y$4)*5,1))))</f>
        <v>0</v>
      </c>
      <c r="Z38" s="240">
        <f t="shared" ref="Z38:Z69" si="23">IF(AND(Y38="x",W38="x"),"x",ROUND(AVERAGE(W38,Y38),1))</f>
        <v>0</v>
      </c>
      <c r="AA38" s="240">
        <f t="shared" ref="AA38:AA69" si="24">IF(AND(V38="x",Z38="x"),"x",IF(OR(V38="x",Z38="x"),AVERAGE(V38,Z38),ROUND((5-GEOMEAN(((5-V38)/5*4+1),((5-Z38)/5*4+1)))/4*5,1)))</f>
        <v>2.6</v>
      </c>
      <c r="AB38" s="248">
        <f t="shared" ref="AB38:AB69" si="25">IF(AND(R38="x",AA38="x"),"x",IF(OR(R38="x",AA38="x"),AVERAGE(R38,AA38),ROUND((5-GEOMEAN(((5-R38)/5*4+1),((5-AA38)/5*4+1)))/4*5,1)))</f>
        <v>1.7</v>
      </c>
    </row>
    <row r="39" spans="1:28" x14ac:dyDescent="0.35">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6">
        <f>IF('Crisis Indicator Data'!F36="x","x",IF(LOG('Crisis Indicator Data'!F36)&lt;F$4,0,IF(LOG('Crisis Indicator Data'!F36)&gt;F$3,5,ROUND(5-(F$3-LOG('Crisis Indicator Data'!F36))/(F$3-F$4)*5,1))))</f>
        <v>3.3</v>
      </c>
      <c r="G39" s="143">
        <f>IF('Crisis Indicator Data'!F36="x","x",IF(B39="Regional crisis",('Crisis Indicator Data'!F36/VLOOKUP('Impact of the crisis'!$C39,'Regional Crises'!$B$1:$R$66,4,FALSE)),'Crisis Indicator Data'!F36/VLOOKUP('Impact of the crisis'!$E39,'Country Indicator Data'!$B$4:$P$300,15,FALSE)))</f>
        <v>1</v>
      </c>
      <c r="H39" s="240">
        <f t="shared" si="13"/>
        <v>5</v>
      </c>
      <c r="I39" s="240">
        <f t="shared" si="14"/>
        <v>4.1500000000000004</v>
      </c>
      <c r="J39" s="240">
        <f>IF('Crisis Indicator Data'!G36="x","x",IF(LOG('Crisis Indicator Data'!G36)&lt;J$4,0,IF(LOG('Crisis Indicator Data'!G36)&gt;J$3,5,ROUND(5-(J$3-LOG('Crisis Indicator Data'!G36))/(J$3-J$4)*5,1))))</f>
        <v>2.6</v>
      </c>
      <c r="K39" s="143">
        <f>IF('Crisis Indicator Data'!G36="x","x",IF(B39="Regional crisis",('Crisis Indicator Data'!G36/VLOOKUP('Impact of the crisis'!$C39,'Regional Crises'!$B$1:$R$66,5,FALSE)),'Crisis Indicator Data'!G36/VLOOKUP('Impact of the crisis'!$E39,'Country Indicator Data'!$B$4:$P$300,14,FALSE)))</f>
        <v>1</v>
      </c>
      <c r="L39" s="240">
        <f t="shared" si="15"/>
        <v>5</v>
      </c>
      <c r="M39" s="240">
        <f t="shared" si="16"/>
        <v>3.8</v>
      </c>
      <c r="N39" s="240">
        <f t="shared" si="17"/>
        <v>4</v>
      </c>
      <c r="O39" s="240">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40">
        <f t="shared" si="18"/>
        <v>0.9</v>
      </c>
      <c r="R39" s="240">
        <f t="shared" si="19"/>
        <v>1.75</v>
      </c>
      <c r="S39" s="240">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0.26750000000000002</v>
      </c>
      <c r="U39" s="240">
        <f t="shared" si="20"/>
        <v>5</v>
      </c>
      <c r="V39" s="240">
        <f t="shared" si="21"/>
        <v>4.3</v>
      </c>
      <c r="W39" s="240" t="str">
        <f>IF('Crisis Indicator Data'!L36="x","x",IF('Crisis Indicator Data'!L36=0,0,IF(LOG('Crisis Indicator Data'!L36)&lt;W$4,0,IF(LOG('Crisis Indicator Data'!L36)&gt;W$3,5,ROUND(5-(W$3-LOG('Crisis Indicator Data'!L36))/(W$3-W$4)*5,1)))))</f>
        <v>x</v>
      </c>
      <c r="X39" s="247" t="str">
        <f>IF(OR('Crisis Indicator Data'!L36="x",'Crisis Indicator Data'!H36="x"),"x",'Crisis Indicator Data'!L36/'Crisis Indicator Data'!H36)</f>
        <v>x</v>
      </c>
      <c r="Y39" s="240" t="str">
        <f t="shared" si="22"/>
        <v>x</v>
      </c>
      <c r="Z39" s="240" t="str">
        <f t="shared" si="23"/>
        <v>x</v>
      </c>
      <c r="AA39" s="240">
        <f t="shared" si="24"/>
        <v>4.3</v>
      </c>
      <c r="AB39" s="248">
        <f t="shared" si="25"/>
        <v>3.3</v>
      </c>
    </row>
    <row r="40" spans="1:28"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6">
        <f>IF('Crisis Indicator Data'!F37="x","x",IF(LOG('Crisis Indicator Data'!F37)&lt;F$4,0,IF(LOG('Crisis Indicator Data'!F37)&gt;F$3,5,ROUND(5-(F$3-LOG('Crisis Indicator Data'!F37))/(F$3-F$4)*5,1))))</f>
        <v>3.3</v>
      </c>
      <c r="G40" s="143">
        <f>IF('Crisis Indicator Data'!F37="x","x",IF(B40="Regional crisis",('Crisis Indicator Data'!F37/VLOOKUP('Impact of the crisis'!$C40,'Regional Crises'!$B$1:$R$66,4,FALSE)),'Crisis Indicator Data'!F37/VLOOKUP('Impact of the crisis'!$E40,'Country Indicator Data'!$B$4:$P$300,15,FALSE)))</f>
        <v>0.19991603526518861</v>
      </c>
      <c r="H40" s="240">
        <f t="shared" si="13"/>
        <v>0.9</v>
      </c>
      <c r="I40" s="240">
        <f t="shared" si="14"/>
        <v>2.1</v>
      </c>
      <c r="J40" s="240">
        <f>IF('Crisis Indicator Data'!G37="x","x",IF(LOG('Crisis Indicator Data'!G37)&lt;J$4,0,IF(LOG('Crisis Indicator Data'!G37)&gt;J$3,5,ROUND(5-(J$3-LOG('Crisis Indicator Data'!G37))/(J$3-J$4)*5,1))))</f>
        <v>3.6</v>
      </c>
      <c r="K40" s="143">
        <f>IF('Crisis Indicator Data'!G37="x","x",IF(B40="Regional crisis",('Crisis Indicator Data'!G37/VLOOKUP('Impact of the crisis'!$C40,'Regional Crises'!$B$1:$R$66,5,FALSE)),'Crisis Indicator Data'!G37/VLOOKUP('Impact of the crisis'!$E40,'Country Indicator Data'!$B$4:$P$300,14,FALSE)))</f>
        <v>0.2548256865301316</v>
      </c>
      <c r="L40" s="240">
        <f t="shared" si="15"/>
        <v>1.2</v>
      </c>
      <c r="M40" s="240">
        <f t="shared" si="16"/>
        <v>2.4</v>
      </c>
      <c r="N40" s="240">
        <f t="shared" si="17"/>
        <v>2.2999999999999998</v>
      </c>
      <c r="O40" s="240">
        <f>IF('Crisis Indicator Data'!H37="x","x",IF('Crisis Indicator Data'!H37=0,0,IF(LOG('Crisis Indicator Data'!H37)&lt;O$4,0,IF(LOG('Crisis Indicator Data'!H37)&gt;O$3,5,ROUND(5-(O$3-LOG('Crisis Indicator Data'!H37))/(O$3-O$4)*5,1)))))</f>
        <v>1</v>
      </c>
      <c r="P40" s="143">
        <f>IF('Crisis Indicator Data'!H37="x","x",'Crisis Indicator Data'!H37/'Crisis Indicator Data'!G37)</f>
        <v>1.0809472728773001E-2</v>
      </c>
      <c r="Q40" s="240">
        <f t="shared" si="18"/>
        <v>0</v>
      </c>
      <c r="R40" s="240">
        <f t="shared" si="19"/>
        <v>0.5</v>
      </c>
      <c r="S40" s="240">
        <f>IF('Crisis Indicator Data'!I37="x","x",IF('Crisis Indicator Data'!I37=0,0,IF(LOG('Crisis Indicator Data'!I37)&lt;S$4,0,IF(LOG('Crisis Indicator Data'!I37)&gt;S$3,5,ROUND(5-(S$3-LOG('Crisis Indicator Data'!I37))/(S$3-S$4)*5,1)))))</f>
        <v>3</v>
      </c>
      <c r="T40" s="143">
        <f>IF('Crisis Indicator Data'!H37="x","x",IF('Crisis Indicator Data'!I37="x","x",'Crisis Indicator Data'!I37/'Crisis Indicator Data'!H37))</f>
        <v>1</v>
      </c>
      <c r="U40" s="240">
        <f t="shared" si="20"/>
        <v>5</v>
      </c>
      <c r="V40" s="240">
        <f t="shared" si="21"/>
        <v>4</v>
      </c>
      <c r="W40" s="240">
        <f>IF('Crisis Indicator Data'!L37="x","x",IF('Crisis Indicator Data'!L37=0,0,IF(LOG('Crisis Indicator Data'!L37)&lt;W$4,0,IF(LOG('Crisis Indicator Data'!L37)&gt;W$3,5,ROUND(5-(W$3-LOG('Crisis Indicator Data'!L37))/(W$3-W$4)*5,1)))))</f>
        <v>2.8</v>
      </c>
      <c r="X40" s="247">
        <f>IF(OR('Crisis Indicator Data'!L37="x",'Crisis Indicator Data'!H37="x"),"x",'Crisis Indicator Data'!L37/'Crisis Indicator Data'!H37)</f>
        <v>7.4809160305343509E-4</v>
      </c>
      <c r="Y40" s="240">
        <f t="shared" si="22"/>
        <v>5</v>
      </c>
      <c r="Z40" s="240">
        <f t="shared" si="23"/>
        <v>3.9</v>
      </c>
      <c r="AA40" s="240">
        <f t="shared" si="24"/>
        <v>4</v>
      </c>
      <c r="AB40" s="248">
        <f t="shared" si="25"/>
        <v>2.7</v>
      </c>
    </row>
    <row r="41" spans="1:28" x14ac:dyDescent="0.35">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6">
        <f>IF('Crisis Indicator Data'!F38="x","x",IF(LOG('Crisis Indicator Data'!F38)&lt;F$4,0,IF(LOG('Crisis Indicator Data'!F38)&gt;F$3,5,ROUND(5-(F$3-LOG('Crisis Indicator Data'!F38))/(F$3-F$4)*5,1))))</f>
        <v>5</v>
      </c>
      <c r="G41" s="143">
        <f>IF('Crisis Indicator Data'!F38="x","x",IF(B41="Regional crisis",('Crisis Indicator Data'!F38/VLOOKUP('Impact of the crisis'!$C41,'Regional Crises'!$B$1:$R$66,4,FALSE)),'Crisis Indicator Data'!F38/VLOOKUP('Impact of the crisis'!$E41,'Country Indicator Data'!$B$4:$P$300,15,FALSE)))</f>
        <v>1.063652</v>
      </c>
      <c r="H41" s="240">
        <f t="shared" si="13"/>
        <v>5</v>
      </c>
      <c r="I41" s="240">
        <f t="shared" si="14"/>
        <v>5</v>
      </c>
      <c r="J41" s="240">
        <f>IF('Crisis Indicator Data'!G38="x","x",IF(LOG('Crisis Indicator Data'!G38)&lt;J$4,0,IF(LOG('Crisis Indicator Data'!G38)&gt;J$3,5,ROUND(5-(J$3-LOG('Crisis Indicator Data'!G38))/(J$3-J$4)*5,1))))</f>
        <v>5</v>
      </c>
      <c r="K41" s="143">
        <f>IF('Crisis Indicator Data'!G38="x","x",IF(B41="Regional crisis",('Crisis Indicator Data'!G38/VLOOKUP('Impact of the crisis'!$C41,'Regional Crises'!$B$1:$R$66,5,FALSE)),'Crisis Indicator Data'!G38/VLOOKUP('Impact of the crisis'!$E41,'Country Indicator Data'!$B$4:$P$300,14,FALSE)))</f>
        <v>0.85773366418527708</v>
      </c>
      <c r="L41" s="240">
        <f t="shared" si="15"/>
        <v>4.3</v>
      </c>
      <c r="M41" s="240">
        <f t="shared" si="16"/>
        <v>4.6500000000000004</v>
      </c>
      <c r="N41" s="240">
        <f t="shared" si="17"/>
        <v>4.8</v>
      </c>
      <c r="O41" s="240">
        <f>IF('Crisis Indicator Data'!H38="x","x",IF('Crisis Indicator Data'!H38=0,0,IF(LOG('Crisis Indicator Data'!H38)&lt;O$4,0,IF(LOG('Crisis Indicator Data'!H38)&gt;O$3,5,ROUND(5-(O$3-LOG('Crisis Indicator Data'!H38))/(O$3-O$4)*5,1)))))</f>
        <v>5</v>
      </c>
      <c r="P41" s="143">
        <f>IF('Crisis Indicator Data'!H38="x","x",'Crisis Indicator Data'!H38/'Crisis Indicator Data'!G38)</f>
        <v>1</v>
      </c>
      <c r="Q41" s="240">
        <f t="shared" si="18"/>
        <v>5</v>
      </c>
      <c r="R41" s="240">
        <f t="shared" si="19"/>
        <v>5</v>
      </c>
      <c r="S41" s="240">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6.5062680810028931E-2</v>
      </c>
      <c r="U41" s="240">
        <f t="shared" si="20"/>
        <v>2.2000000000000002</v>
      </c>
      <c r="V41" s="240">
        <f t="shared" si="21"/>
        <v>3.6</v>
      </c>
      <c r="W41" s="240">
        <f>IF('Crisis Indicator Data'!L38="x","x",IF('Crisis Indicator Data'!L38=0,0,IF(LOG('Crisis Indicator Data'!L38)&lt;W$4,0,IF(LOG('Crisis Indicator Data'!L38)&gt;W$3,5,ROUND(5-(W$3-LOG('Crisis Indicator Data'!L38))/(W$3-W$4)*5,1)))))</f>
        <v>4.4000000000000004</v>
      </c>
      <c r="X41" s="247">
        <f>IF(OR('Crisis Indicator Data'!L38="x",'Crisis Indicator Data'!H38="x"),"x",'Crisis Indicator Data'!L38/'Crisis Indicator Data'!H38)</f>
        <v>1.1861137897782064E-5</v>
      </c>
      <c r="Y41" s="240">
        <f t="shared" si="22"/>
        <v>0.6</v>
      </c>
      <c r="Z41" s="240">
        <f t="shared" si="23"/>
        <v>2.5</v>
      </c>
      <c r="AA41" s="240">
        <f t="shared" si="24"/>
        <v>3.1</v>
      </c>
      <c r="AB41" s="248">
        <f t="shared" si="25"/>
        <v>4.3</v>
      </c>
    </row>
    <row r="42" spans="1:28"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6">
        <f>IF('Crisis Indicator Data'!F39="x","x",IF(LOG('Crisis Indicator Data'!F39)&lt;F$4,0,IF(LOG('Crisis Indicator Data'!F39)&gt;F$3,5,ROUND(5-(F$3-LOG('Crisis Indicator Data'!F39))/(F$3-F$4)*5,1))))</f>
        <v>5</v>
      </c>
      <c r="G42" s="143">
        <f>IF('Crisis Indicator Data'!F39="x","x",IF(B42="Regional crisis",('Crisis Indicator Data'!F39/VLOOKUP('Impact of the crisis'!$C42,'Regional Crises'!$B$1:$R$66,4,FALSE)),'Crisis Indicator Data'!F39/VLOOKUP('Impact of the crisis'!$E42,'Country Indicator Data'!$B$4:$P$300,15,FALSE)))</f>
        <v>1.063652</v>
      </c>
      <c r="H42" s="240">
        <f t="shared" si="13"/>
        <v>5</v>
      </c>
      <c r="I42" s="240">
        <f t="shared" si="14"/>
        <v>5</v>
      </c>
      <c r="J42" s="240">
        <f>IF('Crisis Indicator Data'!G39="x","x",IF(LOG('Crisis Indicator Data'!G39)&lt;J$4,0,IF(LOG('Crisis Indicator Data'!G39)&gt;J$3,5,ROUND(5-(J$3-LOG('Crisis Indicator Data'!G39))/(J$3-J$4)*5,1))))</f>
        <v>5</v>
      </c>
      <c r="K42" s="143">
        <f>IF('Crisis Indicator Data'!G39="x","x",IF(B42="Regional crisis",('Crisis Indicator Data'!G39/VLOOKUP('Impact of the crisis'!$C42,'Regional Crises'!$B$1:$R$66,5,FALSE)),'Crisis Indicator Data'!G39/VLOOKUP('Impact of the crisis'!$E42,'Country Indicator Data'!$B$4:$P$300,14,FALSE)))</f>
        <v>0.85773366418527708</v>
      </c>
      <c r="L42" s="240">
        <f t="shared" si="15"/>
        <v>4.3</v>
      </c>
      <c r="M42" s="240">
        <f t="shared" si="16"/>
        <v>4.6500000000000004</v>
      </c>
      <c r="N42" s="240">
        <f t="shared" si="17"/>
        <v>4.8</v>
      </c>
      <c r="O42" s="240">
        <f>IF('Crisis Indicator Data'!H39="x","x",IF('Crisis Indicator Data'!H39=0,0,IF(LOG('Crisis Indicator Data'!H39)&lt;O$4,0,IF(LOG('Crisis Indicator Data'!H39)&gt;O$3,5,ROUND(5-(O$3-LOG('Crisis Indicator Data'!H39))/(O$3-O$4)*5,1)))))</f>
        <v>4.5999999999999996</v>
      </c>
      <c r="P42" s="143">
        <f>IF('Crisis Indicator Data'!H39="x","x",'Crisis Indicator Data'!H39/'Crisis Indicator Data'!G39)</f>
        <v>0.17068466730954676</v>
      </c>
      <c r="Q42" s="240">
        <f t="shared" si="18"/>
        <v>0.8</v>
      </c>
      <c r="R42" s="240">
        <f t="shared" si="19"/>
        <v>2.6999999999999997</v>
      </c>
      <c r="S42" s="240">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4.9209039548022596E-2</v>
      </c>
      <c r="U42" s="240">
        <f t="shared" si="20"/>
        <v>1.6</v>
      </c>
      <c r="V42" s="240">
        <f t="shared" si="21"/>
        <v>2.9</v>
      </c>
      <c r="W42" s="240">
        <f>IF('Crisis Indicator Data'!L39="x","x",IF('Crisis Indicator Data'!L39=0,0,IF(LOG('Crisis Indicator Data'!L39)&lt;W$4,0,IF(LOG('Crisis Indicator Data'!L39)&gt;W$3,5,ROUND(5-(W$3-LOG('Crisis Indicator Data'!L39))/(W$3-W$4)*5,1)))))</f>
        <v>1.8</v>
      </c>
      <c r="X42" s="247">
        <f>IF(OR('Crisis Indicator Data'!L39="x",'Crisis Indicator Data'!H39="x"),"x",'Crisis Indicator Data'!L39/'Crisis Indicator Data'!H39)</f>
        <v>1.0169491525423729E-6</v>
      </c>
      <c r="Y42" s="240">
        <f t="shared" si="22"/>
        <v>0.1</v>
      </c>
      <c r="Z42" s="240">
        <f t="shared" si="23"/>
        <v>1</v>
      </c>
      <c r="AA42" s="240">
        <f t="shared" si="24"/>
        <v>2.1</v>
      </c>
      <c r="AB42" s="248">
        <f t="shared" si="25"/>
        <v>2.4</v>
      </c>
    </row>
    <row r="43" spans="1:28" x14ac:dyDescent="0.35">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6">
        <f>IF('Crisis Indicator Data'!F40="x","x",IF(LOG('Crisis Indicator Data'!F40)&lt;F$4,0,IF(LOG('Crisis Indicator Data'!F40)&gt;F$3,5,ROUND(5-(F$3-LOG('Crisis Indicator Data'!F40))/(F$3-F$4)*5,1))))</f>
        <v>4.2</v>
      </c>
      <c r="G43" s="143">
        <f>IF('Crisis Indicator Data'!F40="x","x",IF(B43="Regional crisis",('Crisis Indicator Data'!F40/VLOOKUP('Impact of the crisis'!$C43,'Regional Crises'!$B$1:$R$66,4,FALSE)),'Crisis Indicator Data'!F40/VLOOKUP('Impact of the crisis'!$E43,'Country Indicator Data'!$B$4:$P$300,15,FALSE)))</f>
        <v>0.31148399999999998</v>
      </c>
      <c r="H43" s="240">
        <f t="shared" si="13"/>
        <v>1.5</v>
      </c>
      <c r="I43" s="240">
        <f t="shared" si="14"/>
        <v>2.85</v>
      </c>
      <c r="J43" s="240">
        <f>IF('Crisis Indicator Data'!G40="x","x",IF(LOG('Crisis Indicator Data'!G40)&lt;J$4,0,IF(LOG('Crisis Indicator Data'!G40)&gt;J$3,5,ROUND(5-(J$3-LOG('Crisis Indicator Data'!G40))/(J$3-J$4)*5,1))))</f>
        <v>4.9000000000000004</v>
      </c>
      <c r="K43" s="143">
        <f>IF('Crisis Indicator Data'!G40="x","x",IF(B43="Regional crisis",('Crisis Indicator Data'!G40/VLOOKUP('Impact of the crisis'!$C43,'Regional Crises'!$B$1:$R$66,5,FALSE)),'Crisis Indicator Data'!G40/VLOOKUP('Impact of the crisis'!$E43,'Country Indicator Data'!$B$4:$P$300,14,FALSE)))</f>
        <v>0.25227460711331678</v>
      </c>
      <c r="L43" s="240">
        <f t="shared" si="15"/>
        <v>1.2</v>
      </c>
      <c r="M43" s="240">
        <f t="shared" si="16"/>
        <v>3.0500000000000003</v>
      </c>
      <c r="N43" s="240">
        <f t="shared" si="17"/>
        <v>3</v>
      </c>
      <c r="O43" s="240">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40">
        <f t="shared" si="18"/>
        <v>5</v>
      </c>
      <c r="R43" s="240">
        <f t="shared" si="19"/>
        <v>5</v>
      </c>
      <c r="S43" s="240">
        <f>IF('Crisis Indicator Data'!I40="x","x",IF('Crisis Indicator Data'!I40=0,0,IF(LOG('Crisis Indicator Data'!I40)&lt;S$4,0,IF(LOG('Crisis Indicator Data'!I40)&gt;S$3,5,ROUND(5-(S$3-LOG('Crisis Indicator Data'!I40))/(S$3-S$4)*5,1)))))</f>
        <v>4.9000000000000004</v>
      </c>
      <c r="T43" s="143">
        <f>IF('Crisis Indicator Data'!H40="x","x",IF('Crisis Indicator Data'!I40="x","x",'Crisis Indicator Data'!I40/'Crisis Indicator Data'!H40))</f>
        <v>8.2327868852459019E-2</v>
      </c>
      <c r="U43" s="240">
        <f t="shared" si="20"/>
        <v>2.7</v>
      </c>
      <c r="V43" s="240">
        <f t="shared" si="21"/>
        <v>3.8</v>
      </c>
      <c r="W43" s="240">
        <f>IF('Crisis Indicator Data'!L40="x","x",IF('Crisis Indicator Data'!L40=0,0,IF(LOG('Crisis Indicator Data'!L40)&lt;W$4,0,IF(LOG('Crisis Indicator Data'!L40)&gt;W$3,5,ROUND(5-(W$3-LOG('Crisis Indicator Data'!L40))/(W$3-W$4)*5,1)))))</f>
        <v>3.6</v>
      </c>
      <c r="X43" s="247">
        <f>IF(OR('Crisis Indicator Data'!L40="x",'Crisis Indicator Data'!H40="x"),"x",'Crisis Indicator Data'!L40/'Crisis Indicator Data'!H40)</f>
        <v>1.1311475409836065E-5</v>
      </c>
      <c r="Y43" s="240">
        <f t="shared" si="22"/>
        <v>0.6</v>
      </c>
      <c r="Z43" s="240">
        <f t="shared" si="23"/>
        <v>2.1</v>
      </c>
      <c r="AA43" s="240">
        <f t="shared" si="24"/>
        <v>3.1</v>
      </c>
      <c r="AB43" s="248">
        <f t="shared" si="25"/>
        <v>4.3</v>
      </c>
    </row>
    <row r="44" spans="1:28" x14ac:dyDescent="0.35">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6">
        <f>IF('Crisis Indicator Data'!F41="x","x",IF(LOG('Crisis Indicator Data'!F41)&lt;F$4,0,IF(LOG('Crisis Indicator Data'!F41)&gt;F$3,5,ROUND(5-(F$3-LOG('Crisis Indicator Data'!F41))/(F$3-F$4)*5,1))))</f>
        <v>4.7</v>
      </c>
      <c r="G44" s="143">
        <f>IF('Crisis Indicator Data'!F41="x","x",IF(B44="Regional crisis",('Crisis Indicator Data'!F41/VLOOKUP('Impact of the crisis'!$C44,'Regional Crises'!$B$1:$R$66,4,FALSE)),'Crisis Indicator Data'!F41/VLOOKUP('Impact of the crisis'!$E44,'Country Indicator Data'!$B$4:$P$300,15,FALSE)))</f>
        <v>0.61819000000000002</v>
      </c>
      <c r="H44" s="240">
        <f t="shared" si="13"/>
        <v>3.1</v>
      </c>
      <c r="I44" s="240">
        <f t="shared" si="14"/>
        <v>3.9000000000000004</v>
      </c>
      <c r="J44" s="240">
        <f>IF('Crisis Indicator Data'!G41="x","x",IF(LOG('Crisis Indicator Data'!G41)&lt;J$4,0,IF(LOG('Crisis Indicator Data'!G41)&gt;J$3,5,ROUND(5-(J$3-LOG('Crisis Indicator Data'!G41))/(J$3-J$4)*5,1))))</f>
        <v>5</v>
      </c>
      <c r="K44" s="143">
        <f>IF('Crisis Indicator Data'!G41="x","x",IF(B44="Regional crisis",('Crisis Indicator Data'!G41/VLOOKUP('Impact of the crisis'!$C44,'Regional Crises'!$B$1:$R$66,5,FALSE)),'Crisis Indicator Data'!G41/VLOOKUP('Impact of the crisis'!$E44,'Country Indicator Data'!$B$4:$P$300,14,FALSE)))</f>
        <v>0.51695616211745243</v>
      </c>
      <c r="L44" s="240">
        <f t="shared" si="15"/>
        <v>2.6</v>
      </c>
      <c r="M44" s="240">
        <f t="shared" si="16"/>
        <v>3.8</v>
      </c>
      <c r="N44" s="240">
        <f t="shared" si="17"/>
        <v>3.9</v>
      </c>
      <c r="O44" s="240">
        <f>IF('Crisis Indicator Data'!H41="x","x",IF('Crisis Indicator Data'!H41=0,0,IF(LOG('Crisis Indicator Data'!H41)&lt;O$4,0,IF(LOG('Crisis Indicator Data'!H41)&gt;O$3,5,ROUND(5-(O$3-LOG('Crisis Indicator Data'!H41))/(O$3-O$4)*5,1)))))</f>
        <v>4</v>
      </c>
      <c r="P44" s="143">
        <f>IF('Crisis Indicator Data'!H41="x","x",'Crisis Indicator Data'!H41/'Crisis Indicator Data'!G41)</f>
        <v>0.12959999999999999</v>
      </c>
      <c r="Q44" s="240">
        <f t="shared" si="18"/>
        <v>0.6</v>
      </c>
      <c r="R44" s="240">
        <f t="shared" si="19"/>
        <v>2.2999999999999998</v>
      </c>
      <c r="S44" s="240">
        <f>IF('Crisis Indicator Data'!I41="x","x",IF('Crisis Indicator Data'!I41=0,0,IF(LOG('Crisis Indicator Data'!I41)&lt;S$4,0,IF(LOG('Crisis Indicator Data'!I41)&gt;S$3,5,ROUND(5-(S$3-LOG('Crisis Indicator Data'!I41))/(S$3-S$4)*5,1)))))</f>
        <v>3.7</v>
      </c>
      <c r="T44" s="143">
        <f>IF('Crisis Indicator Data'!H41="x","x",IF('Crisis Indicator Data'!I41="x","x",'Crisis Indicator Data'!I41/'Crisis Indicator Data'!H41))</f>
        <v>5.0987654320987653E-2</v>
      </c>
      <c r="U44" s="240">
        <f t="shared" si="20"/>
        <v>1.7</v>
      </c>
      <c r="V44" s="240">
        <f t="shared" si="21"/>
        <v>2.7</v>
      </c>
      <c r="W44" s="240">
        <f>IF('Crisis Indicator Data'!L41="x","x",IF('Crisis Indicator Data'!L41=0,0,IF(LOG('Crisis Indicator Data'!L41)&lt;W$4,0,IF(LOG('Crisis Indicator Data'!L41)&gt;W$3,5,ROUND(5-(W$3-LOG('Crisis Indicator Data'!L41))/(W$3-W$4)*5,1)))))</f>
        <v>0</v>
      </c>
      <c r="X44" s="247">
        <f>IF(OR('Crisis Indicator Data'!L41="x",'Crisis Indicator Data'!H41="x"),"x",'Crisis Indicator Data'!L41/'Crisis Indicator Data'!H41)</f>
        <v>0</v>
      </c>
      <c r="Y44" s="240">
        <f t="shared" si="22"/>
        <v>0</v>
      </c>
      <c r="Z44" s="240">
        <f t="shared" si="23"/>
        <v>0</v>
      </c>
      <c r="AA44" s="240">
        <f t="shared" si="24"/>
        <v>1.5</v>
      </c>
      <c r="AB44" s="248">
        <f t="shared" si="25"/>
        <v>1.9</v>
      </c>
    </row>
    <row r="45" spans="1:28" x14ac:dyDescent="0.35">
      <c r="A45" s="146" t="str">
        <f>'Crisis Indicator Data'!A42</f>
        <v>Mixed migration flows in Greece</v>
      </c>
      <c r="B45" s="147" t="str">
        <f>'Crisis Indicator Data'!B42</f>
        <v>International displacement</v>
      </c>
      <c r="C45" s="147" t="str">
        <f>'Crisis Indicator Data'!C42</f>
        <v>GRC002</v>
      </c>
      <c r="D45" s="147" t="str">
        <f>'Crisis Indicator Data'!D42</f>
        <v>Greece</v>
      </c>
      <c r="E45" s="148" t="str">
        <f>'Crisis Indicator Data'!E42</f>
        <v>GRC</v>
      </c>
      <c r="F45" s="246">
        <f>IF('Crisis Indicator Data'!F42="x","x",IF(LOG('Crisis Indicator Data'!F42)&lt;F$4,0,IF(LOG('Crisis Indicator Data'!F42)&gt;F$3,5,ROUND(5-(F$3-LOG('Crisis Indicator Data'!F42))/(F$3-F$4)*5,1))))</f>
        <v>0.9</v>
      </c>
      <c r="G45" s="143">
        <f>IF('Crisis Indicator Data'!F42="x","x",IF(B45="Regional crisis",('Crisis Indicator Data'!F42/VLOOKUP('Impact of the crisis'!$C45,'Regional Crises'!$B$1:$R$66,4,FALSE)),'Crisis Indicator Data'!F42/VLOOKUP('Impact of the crisis'!$E45,'Country Indicator Data'!$B$4:$P$300,15,FALSE)))</f>
        <v>2.6098293250581849E-2</v>
      </c>
      <c r="H45" s="240">
        <f t="shared" si="13"/>
        <v>0</v>
      </c>
      <c r="I45" s="240">
        <f t="shared" si="14"/>
        <v>0.45</v>
      </c>
      <c r="J45" s="240">
        <f>IF('Crisis Indicator Data'!G42="x","x",IF(LOG('Crisis Indicator Data'!G42)&lt;J$4,0,IF(LOG('Crisis Indicator Data'!G42)&gt;J$3,5,ROUND(5-(J$3-LOG('Crisis Indicator Data'!G42))/(J$3-J$4)*5,1))))</f>
        <v>0</v>
      </c>
      <c r="K45" s="143">
        <f>IF('Crisis Indicator Data'!G42="x","x",IF(B45="Regional crisis",('Crisis Indicator Data'!G42/VLOOKUP('Impact of the crisis'!$C45,'Regional Crises'!$B$1:$R$66,5,FALSE)),'Crisis Indicator Data'!G42/VLOOKUP('Impact of the crisis'!$E45,'Country Indicator Data'!$B$4:$P$300,14,FALSE)))</f>
        <v>3.7730652712751306E-2</v>
      </c>
      <c r="L45" s="240">
        <f t="shared" si="15"/>
        <v>0.1</v>
      </c>
      <c r="M45" s="240">
        <f t="shared" si="16"/>
        <v>0.05</v>
      </c>
      <c r="N45" s="240">
        <f t="shared" si="17"/>
        <v>0.3</v>
      </c>
      <c r="O45" s="240">
        <f>IF('Crisis Indicator Data'!H42="x","x",IF('Crisis Indicator Data'!H42=0,0,IF(LOG('Crisis Indicator Data'!H42)&lt;O$4,0,IF(LOG('Crisis Indicator Data'!H42)&gt;O$3,5,ROUND(5-(O$3-LOG('Crisis Indicator Data'!H42))/(O$3-O$4)*5,1)))))</f>
        <v>1.2</v>
      </c>
      <c r="P45" s="143">
        <f>IF('Crisis Indicator Data'!H42="x","x",'Crisis Indicator Data'!H42/'Crisis Indicator Data'!G42)</f>
        <v>0.40389294403892945</v>
      </c>
      <c r="Q45" s="240">
        <f t="shared" si="18"/>
        <v>2</v>
      </c>
      <c r="R45" s="240">
        <f t="shared" si="19"/>
        <v>1.6</v>
      </c>
      <c r="S45" s="240">
        <f>IF('Crisis Indicator Data'!I42="x","x",IF('Crisis Indicator Data'!I42=0,0,IF(LOG('Crisis Indicator Data'!I42)&lt;S$4,0,IF(LOG('Crisis Indicator Data'!I42)&gt;S$3,5,ROUND(5-(S$3-LOG('Crisis Indicator Data'!I42))/(S$3-S$4)*5,1)))))</f>
        <v>3.2</v>
      </c>
      <c r="T45" s="143">
        <f>IF('Crisis Indicator Data'!H42="x","x",IF('Crisis Indicator Data'!I42="x","x",'Crisis Indicator Data'!I42/'Crisis Indicator Data'!H42))</f>
        <v>1</v>
      </c>
      <c r="U45" s="240">
        <f t="shared" si="20"/>
        <v>5</v>
      </c>
      <c r="V45" s="240">
        <f t="shared" si="21"/>
        <v>4.0999999999999996</v>
      </c>
      <c r="W45" s="240">
        <f>IF('Crisis Indicator Data'!L42="x","x",IF('Crisis Indicator Data'!L42=0,0,IF(LOG('Crisis Indicator Data'!L42)&lt;W$4,0,IF(LOG('Crisis Indicator Data'!L42)&gt;W$3,5,ROUND(5-(W$3-LOG('Crisis Indicator Data'!L42))/(W$3-W$4)*5,1)))))</f>
        <v>2.1</v>
      </c>
      <c r="X45" s="247">
        <f>IF(OR('Crisis Indicator Data'!L42="x",'Crisis Indicator Data'!H42="x"),"x",'Crisis Indicator Data'!L42/'Crisis Indicator Data'!H42)</f>
        <v>1.6867469879518071E-4</v>
      </c>
      <c r="Y45" s="240">
        <f t="shared" si="22"/>
        <v>5</v>
      </c>
      <c r="Z45" s="240">
        <f t="shared" si="23"/>
        <v>3.6</v>
      </c>
      <c r="AA45" s="240">
        <f t="shared" si="24"/>
        <v>3.9</v>
      </c>
      <c r="AB45" s="248">
        <f t="shared" si="25"/>
        <v>2.9</v>
      </c>
    </row>
    <row r="46" spans="1:28" x14ac:dyDescent="0.35">
      <c r="A46" s="146" t="str">
        <f>'Crisis Indicator Data'!A43</f>
        <v>Complex crisis in Guatemala</v>
      </c>
      <c r="B46" s="147" t="str">
        <f>'Crisis Indicator Data'!B43</f>
        <v>Complex crisis</v>
      </c>
      <c r="C46" s="147" t="str">
        <f>'Crisis Indicator Data'!C43</f>
        <v>GTM001</v>
      </c>
      <c r="D46" s="147" t="str">
        <f>'Crisis Indicator Data'!D43</f>
        <v>Guatemala</v>
      </c>
      <c r="E46" s="148" t="str">
        <f>'Crisis Indicator Data'!E43</f>
        <v>GTM</v>
      </c>
      <c r="F46" s="246">
        <f>IF('Crisis Indicator Data'!F43="x","x",IF(LOG('Crisis Indicator Data'!F43)&lt;F$4,0,IF(LOG('Crisis Indicator Data'!F43)&gt;F$3,5,ROUND(5-(F$3-LOG('Crisis Indicator Data'!F43))/(F$3-F$4)*5,1))))</f>
        <v>3.4</v>
      </c>
      <c r="G46" s="143">
        <f>IF('Crisis Indicator Data'!F43="x","x",IF(B46="Regional crisis",('Crisis Indicator Data'!F43/VLOOKUP('Impact of the crisis'!$C46,'Regional Crises'!$B$1:$R$66,4,FALSE)),'Crisis Indicator Data'!F43/VLOOKUP('Impact of the crisis'!$E46,'Country Indicator Data'!$B$4:$P$300,15,FALSE)))</f>
        <v>1</v>
      </c>
      <c r="H46" s="240">
        <f t="shared" si="13"/>
        <v>5</v>
      </c>
      <c r="I46" s="240">
        <f t="shared" si="14"/>
        <v>4.2</v>
      </c>
      <c r="J46" s="240">
        <f>IF('Crisis Indicator Data'!G43="x","x",IF(LOG('Crisis Indicator Data'!G43)&lt;J$4,0,IF(LOG('Crisis Indicator Data'!G43)&gt;J$3,5,ROUND(5-(J$3-LOG('Crisis Indicator Data'!G43))/(J$3-J$4)*5,1))))</f>
        <v>4.0999999999999996</v>
      </c>
      <c r="K46" s="143">
        <f>IF('Crisis Indicator Data'!G43="x","x",IF(B46="Regional crisis",('Crisis Indicator Data'!G43/VLOOKUP('Impact of the crisis'!$C46,'Regional Crises'!$B$1:$R$66,5,FALSE)),'Crisis Indicator Data'!G43/VLOOKUP('Impact of the crisis'!$E46,'Country Indicator Data'!$B$4:$P$300,14,FALSE)))</f>
        <v>1</v>
      </c>
      <c r="L46" s="240">
        <f t="shared" si="15"/>
        <v>5</v>
      </c>
      <c r="M46" s="240">
        <f t="shared" si="16"/>
        <v>4.55</v>
      </c>
      <c r="N46" s="240">
        <f t="shared" si="17"/>
        <v>4.4000000000000004</v>
      </c>
      <c r="O46" s="240">
        <f>IF('Crisis Indicator Data'!H43="x","x",IF('Crisis Indicator Data'!H43=0,0,IF(LOG('Crisis Indicator Data'!H43)&lt;O$4,0,IF(LOG('Crisis Indicator Data'!H43)&gt;O$3,5,ROUND(5-(O$3-LOG('Crisis Indicator Data'!H43))/(O$3-O$4)*5,1)))))</f>
        <v>3.8</v>
      </c>
      <c r="P46" s="143">
        <f>IF('Crisis Indicator Data'!H43="x","x",'Crisis Indicator Data'!H43/'Crisis Indicator Data'!G43)</f>
        <v>0.33333333333333331</v>
      </c>
      <c r="Q46" s="240">
        <f t="shared" si="18"/>
        <v>1.6</v>
      </c>
      <c r="R46" s="240">
        <f t="shared" si="19"/>
        <v>2.7</v>
      </c>
      <c r="S46" s="240">
        <f>IF('Crisis Indicator Data'!I43="x","x",IF('Crisis Indicator Data'!I43=0,0,IF(LOG('Crisis Indicator Data'!I43)&lt;S$4,0,IF(LOG('Crisis Indicator Data'!I43)&gt;S$3,5,ROUND(5-(S$3-LOG('Crisis Indicator Data'!I43))/(S$3-S$4)*5,1)))))</f>
        <v>3.4</v>
      </c>
      <c r="T46" s="143">
        <f>IF('Crisis Indicator Data'!H43="x","x",IF('Crisis Indicator Data'!I43="x","x",'Crisis Indicator Data'!I43/'Crisis Indicator Data'!H43))</f>
        <v>4.2456140350877192E-2</v>
      </c>
      <c r="U46" s="240">
        <f t="shared" si="20"/>
        <v>1.4</v>
      </c>
      <c r="V46" s="240">
        <f t="shared" si="21"/>
        <v>2.4</v>
      </c>
      <c r="W46" s="240">
        <f>IF('Crisis Indicator Data'!L43="x","x",IF('Crisis Indicator Data'!L43=0,0,IF(LOG('Crisis Indicator Data'!L43)&lt;W$4,0,IF(LOG('Crisis Indicator Data'!L43)&gt;W$3,5,ROUND(5-(W$3-LOG('Crisis Indicator Data'!L43))/(W$3-W$4)*5,1)))))</f>
        <v>3.9</v>
      </c>
      <c r="X46" s="247">
        <f>IF(OR('Crisis Indicator Data'!L43="x",'Crisis Indicator Data'!H43="x"),"x",'Crisis Indicator Data'!L43/'Crisis Indicator Data'!H43)</f>
        <v>8.929824561403509E-5</v>
      </c>
      <c r="Y46" s="240">
        <f t="shared" si="22"/>
        <v>4.5</v>
      </c>
      <c r="Z46" s="240">
        <f t="shared" si="23"/>
        <v>4.2</v>
      </c>
      <c r="AA46" s="240">
        <f t="shared" si="24"/>
        <v>3.4</v>
      </c>
      <c r="AB46" s="248">
        <f t="shared" si="25"/>
        <v>3.1</v>
      </c>
    </row>
    <row r="47" spans="1:28" x14ac:dyDescent="0.35">
      <c r="A47" s="146" t="str">
        <f>'Crisis Indicator Data'!A44</f>
        <v>Complex crisis in Honduras</v>
      </c>
      <c r="B47" s="147" t="str">
        <f>'Crisis Indicator Data'!B44</f>
        <v>Complex crisis</v>
      </c>
      <c r="C47" s="147" t="str">
        <f>'Crisis Indicator Data'!C44</f>
        <v>HND001</v>
      </c>
      <c r="D47" s="147" t="str">
        <f>'Crisis Indicator Data'!D44</f>
        <v>Honduras</v>
      </c>
      <c r="E47" s="148" t="str">
        <f>'Crisis Indicator Data'!E44</f>
        <v>HND</v>
      </c>
      <c r="F47" s="246">
        <f>IF('Crisis Indicator Data'!F44="x","x",IF(LOG('Crisis Indicator Data'!F44)&lt;F$4,0,IF(LOG('Crisis Indicator Data'!F44)&gt;F$3,5,ROUND(5-(F$3-LOG('Crisis Indicator Data'!F44))/(F$3-F$4)*5,1))))</f>
        <v>3.4</v>
      </c>
      <c r="G47" s="143">
        <f>IF('Crisis Indicator Data'!F44="x","x",IF(B47="Regional crisis",('Crisis Indicator Data'!F44/VLOOKUP('Impact of the crisis'!$C47,'Regional Crises'!$B$1:$R$66,4,FALSE)),'Crisis Indicator Data'!F44/VLOOKUP('Impact of the crisis'!$E47,'Country Indicator Data'!$B$4:$P$300,15,FALSE)))</f>
        <v>1</v>
      </c>
      <c r="H47" s="240">
        <f t="shared" si="13"/>
        <v>5</v>
      </c>
      <c r="I47" s="240">
        <f t="shared" si="14"/>
        <v>4.2</v>
      </c>
      <c r="J47" s="240">
        <f>IF('Crisis Indicator Data'!G44="x","x",IF(LOG('Crisis Indicator Data'!G44)&lt;J$4,0,IF(LOG('Crisis Indicator Data'!G44)&gt;J$3,5,ROUND(5-(J$3-LOG('Crisis Indicator Data'!G44))/(J$3-J$4)*5,1))))</f>
        <v>3.2</v>
      </c>
      <c r="K47" s="143">
        <f>IF('Crisis Indicator Data'!G44="x","x",IF(B47="Regional crisis",('Crisis Indicator Data'!G44/VLOOKUP('Impact of the crisis'!$C47,'Regional Crises'!$B$1:$R$66,5,FALSE)),'Crisis Indicator Data'!G44/VLOOKUP('Impact of the crisis'!$E47,'Country Indicator Data'!$B$4:$P$300,14,FALSE)))</f>
        <v>1</v>
      </c>
      <c r="L47" s="240">
        <f t="shared" si="15"/>
        <v>5</v>
      </c>
      <c r="M47" s="240">
        <f t="shared" si="16"/>
        <v>4.0999999999999996</v>
      </c>
      <c r="N47" s="240">
        <f t="shared" si="17"/>
        <v>4.2</v>
      </c>
      <c r="O47" s="240">
        <f>IF('Crisis Indicator Data'!H44="x","x",IF('Crisis Indicator Data'!H44=0,0,IF(LOG('Crisis Indicator Data'!H44)&lt;O$4,0,IF(LOG('Crisis Indicator Data'!H44)&gt;O$3,5,ROUND(5-(O$3-LOG('Crisis Indicator Data'!H44))/(O$3-O$4)*5,1)))))</f>
        <v>3.5</v>
      </c>
      <c r="P47" s="143">
        <f>IF('Crisis Indicator Data'!H44="x","x",'Crisis Indicator Data'!H44/'Crisis Indicator Data'!G44)</f>
        <v>0.42553191489361702</v>
      </c>
      <c r="Q47" s="240">
        <f t="shared" si="18"/>
        <v>2.1</v>
      </c>
      <c r="R47" s="240">
        <f t="shared" si="19"/>
        <v>2.8</v>
      </c>
      <c r="S47" s="240">
        <f>IF('Crisis Indicator Data'!I44="x","x",IF('Crisis Indicator Data'!I44=0,0,IF(LOG('Crisis Indicator Data'!I44)&lt;S$4,0,IF(LOG('Crisis Indicator Data'!I44)&gt;S$3,5,ROUND(5-(S$3-LOG('Crisis Indicator Data'!I44))/(S$3-S$4)*5,1)))))</f>
        <v>2.7</v>
      </c>
      <c r="T47" s="143">
        <f>IF('Crisis Indicator Data'!H44="x","x",IF('Crisis Indicator Data'!I44="x","x",'Crisis Indicator Data'!I44/'Crisis Indicator Data'!H44))</f>
        <v>0.02</v>
      </c>
      <c r="U47" s="240">
        <f t="shared" si="20"/>
        <v>0.7</v>
      </c>
      <c r="V47" s="240">
        <f t="shared" si="21"/>
        <v>1.7</v>
      </c>
      <c r="W47" s="240">
        <f>IF('Crisis Indicator Data'!L44="x","x",IF('Crisis Indicator Data'!L44=0,0,IF(LOG('Crisis Indicator Data'!L44)&lt;W$4,0,IF(LOG('Crisis Indicator Data'!L44)&gt;W$3,5,ROUND(5-(W$3-LOG('Crisis Indicator Data'!L44))/(W$3-W$4)*5,1)))))</f>
        <v>3.9</v>
      </c>
      <c r="X47" s="247">
        <f>IF(OR('Crisis Indicator Data'!L44="x",'Crisis Indicator Data'!H44="x"),"x",'Crisis Indicator Data'!L44/'Crisis Indicator Data'!H44)</f>
        <v>1.395E-4</v>
      </c>
      <c r="Y47" s="240">
        <f t="shared" si="22"/>
        <v>5</v>
      </c>
      <c r="Z47" s="240">
        <f t="shared" si="23"/>
        <v>4.5</v>
      </c>
      <c r="AA47" s="240">
        <f t="shared" si="24"/>
        <v>3.4</v>
      </c>
      <c r="AB47" s="248">
        <f t="shared" si="25"/>
        <v>3.1</v>
      </c>
    </row>
    <row r="48" spans="1:28" x14ac:dyDescent="0.35">
      <c r="A48" s="146" t="str">
        <f>'Crisis Indicator Data'!A45</f>
        <v>Complex crisis in Haiti</v>
      </c>
      <c r="B48" s="147" t="str">
        <f>'Crisis Indicator Data'!B45</f>
        <v>Complex crisis</v>
      </c>
      <c r="C48" s="147" t="str">
        <f>'Crisis Indicator Data'!C45</f>
        <v>HTI001</v>
      </c>
      <c r="D48" s="147" t="str">
        <f>'Crisis Indicator Data'!D45</f>
        <v>Haiti</v>
      </c>
      <c r="E48" s="148" t="str">
        <f>'Crisis Indicator Data'!E45</f>
        <v>HTI</v>
      </c>
      <c r="F48" s="246">
        <f>IF('Crisis Indicator Data'!F45="x","x",IF(LOG('Crisis Indicator Data'!F45)&lt;F$4,0,IF(LOG('Crisis Indicator Data'!F45)&gt;F$3,5,ROUND(5-(F$3-LOG('Crisis Indicator Data'!F45))/(F$3-F$4)*5,1))))</f>
        <v>2.4</v>
      </c>
      <c r="G48" s="143">
        <f>IF('Crisis Indicator Data'!F45="x","x",IF(B48="Regional crisis",('Crisis Indicator Data'!F45/VLOOKUP('Impact of the crisis'!$C48,'Regional Crises'!$B$1:$R$66,4,FALSE)),'Crisis Indicator Data'!F45/VLOOKUP('Impact of the crisis'!$E48,'Country Indicator Data'!$B$4:$P$300,15,FALSE)))</f>
        <v>1</v>
      </c>
      <c r="H48" s="240">
        <f t="shared" si="13"/>
        <v>5</v>
      </c>
      <c r="I48" s="240">
        <f t="shared" si="14"/>
        <v>3.7</v>
      </c>
      <c r="J48" s="240">
        <f>IF('Crisis Indicator Data'!G45="x","x",IF(LOG('Crisis Indicator Data'!G45)&lt;J$4,0,IF(LOG('Crisis Indicator Data'!G45)&gt;J$3,5,ROUND(5-(J$3-LOG('Crisis Indicator Data'!G45))/(J$3-J$4)*5,1))))</f>
        <v>3.5</v>
      </c>
      <c r="K48" s="143">
        <f>IF('Crisis Indicator Data'!G45="x","x",IF(B48="Regional crisis",('Crisis Indicator Data'!G45/VLOOKUP('Impact of the crisis'!$C48,'Regional Crises'!$B$1:$R$66,5,FALSE)),'Crisis Indicator Data'!G45/VLOOKUP('Impact of the crisis'!$E48,'Country Indicator Data'!$B$4:$P$300,14,FALSE)))</f>
        <v>1</v>
      </c>
      <c r="L48" s="240">
        <f t="shared" si="15"/>
        <v>5</v>
      </c>
      <c r="M48" s="240">
        <f t="shared" si="16"/>
        <v>4.25</v>
      </c>
      <c r="N48" s="240">
        <f t="shared" si="17"/>
        <v>4</v>
      </c>
      <c r="O48" s="240">
        <f>IF('Crisis Indicator Data'!H45="x","x",IF('Crisis Indicator Data'!H45=0,0,IF(LOG('Crisis Indicator Data'!H45)&lt;O$4,0,IF(LOG('Crisis Indicator Data'!H45)&gt;O$3,5,ROUND(5-(O$3-LOG('Crisis Indicator Data'!H45))/(O$3-O$4)*5,1)))))</f>
        <v>4</v>
      </c>
      <c r="P48" s="143">
        <f>IF('Crisis Indicator Data'!H45="x","x",'Crisis Indicator Data'!H45/'Crisis Indicator Data'!G45)</f>
        <v>0.7192982456140351</v>
      </c>
      <c r="Q48" s="240">
        <f t="shared" si="18"/>
        <v>3.6</v>
      </c>
      <c r="R48" s="240">
        <f t="shared" si="19"/>
        <v>3.8</v>
      </c>
      <c r="S48" s="240">
        <f>IF('Crisis Indicator Data'!I45="x","x",IF('Crisis Indicator Data'!I45=0,0,IF(LOG('Crisis Indicator Data'!I45)&lt;S$4,0,IF(LOG('Crisis Indicator Data'!I45)&gt;S$3,5,ROUND(5-(S$3-LOG('Crisis Indicator Data'!I45))/(S$3-S$4)*5,1)))))</f>
        <v>2.8</v>
      </c>
      <c r="T48" s="143">
        <f>IF('Crisis Indicator Data'!H45="x","x",IF('Crisis Indicator Data'!I45="x","x",'Crisis Indicator Data'!I45/'Crisis Indicator Data'!H45))</f>
        <v>1.0731707317073172E-2</v>
      </c>
      <c r="U48" s="240">
        <f t="shared" si="20"/>
        <v>0.4</v>
      </c>
      <c r="V48" s="240">
        <f t="shared" si="21"/>
        <v>1.6</v>
      </c>
      <c r="W48" s="240">
        <f>IF('Crisis Indicator Data'!L45="x","x",IF('Crisis Indicator Data'!L45=0,0,IF(LOG('Crisis Indicator Data'!L45)&lt;W$4,0,IF(LOG('Crisis Indicator Data'!L45)&gt;W$3,5,ROUND(5-(W$3-LOG('Crisis Indicator Data'!L45))/(W$3-W$4)*5,1)))))</f>
        <v>4.8</v>
      </c>
      <c r="X48" s="247">
        <f>IF(OR('Crisis Indicator Data'!L45="x",'Crisis Indicator Data'!H45="x"),"x",'Crisis Indicator Data'!L45/'Crisis Indicator Data'!H45)</f>
        <v>2.8621951219512197E-4</v>
      </c>
      <c r="Y48" s="240">
        <f t="shared" si="22"/>
        <v>5</v>
      </c>
      <c r="Z48" s="240">
        <f t="shared" si="23"/>
        <v>4.9000000000000004</v>
      </c>
      <c r="AA48" s="240">
        <f t="shared" si="24"/>
        <v>3.7</v>
      </c>
      <c r="AB48" s="248">
        <f t="shared" si="25"/>
        <v>3.8</v>
      </c>
    </row>
    <row r="49" spans="1:28" x14ac:dyDescent="0.35">
      <c r="A49" s="146" t="str">
        <f>'Crisis Indicator Data'!A46</f>
        <v xml:space="preserve">Nippes Earthquake </v>
      </c>
      <c r="B49" s="147" t="str">
        <f>'Crisis Indicator Data'!B46</f>
        <v>Earthquake</v>
      </c>
      <c r="C49" s="147" t="str">
        <f>'Crisis Indicator Data'!C46</f>
        <v>HTI002</v>
      </c>
      <c r="D49" s="147" t="str">
        <f>'Crisis Indicator Data'!D46</f>
        <v>Haiti</v>
      </c>
      <c r="E49" s="148" t="str">
        <f>'Crisis Indicator Data'!E46</f>
        <v>HTI</v>
      </c>
      <c r="F49" s="246">
        <f>IF('Crisis Indicator Data'!F46="x","x",IF(LOG('Crisis Indicator Data'!F46)&lt;F$4,0,IF(LOG('Crisis Indicator Data'!F46)&gt;F$3,5,ROUND(5-(F$3-LOG('Crisis Indicator Data'!F46))/(F$3-F$4)*5,1))))</f>
        <v>1.8</v>
      </c>
      <c r="G49" s="143">
        <f>IF('Crisis Indicator Data'!F46="x","x",IF(B49="Regional crisis",('Crisis Indicator Data'!F46/VLOOKUP('Impact of the crisis'!$C49,'Regional Crises'!$B$1:$R$66,4,FALSE)),'Crisis Indicator Data'!F46/VLOOKUP('Impact of the crisis'!$E49,'Country Indicator Data'!$B$4:$P$300,15,FALSE)))</f>
        <v>0.46629172714078376</v>
      </c>
      <c r="H49" s="240">
        <f t="shared" si="13"/>
        <v>2.2999999999999998</v>
      </c>
      <c r="I49" s="240">
        <f t="shared" si="14"/>
        <v>2.0499999999999998</v>
      </c>
      <c r="J49" s="240">
        <f>IF('Crisis Indicator Data'!G46="x","x",IF(LOG('Crisis Indicator Data'!G46)&lt;J$4,0,IF(LOG('Crisis Indicator Data'!G46)&gt;J$3,5,ROUND(5-(J$3-LOG('Crisis Indicator Data'!G46))/(J$3-J$4)*5,1))))</f>
        <v>2.7</v>
      </c>
      <c r="K49" s="143">
        <f>IF('Crisis Indicator Data'!G46="x","x",IF(B49="Regional crisis",('Crisis Indicator Data'!G46/VLOOKUP('Impact of the crisis'!$C49,'Regional Crises'!$B$1:$R$66,5,FALSE)),'Crisis Indicator Data'!G46/VLOOKUP('Impact of the crisis'!$E49,'Country Indicator Data'!$B$4:$P$300,14,FALSE)))</f>
        <v>0.56394736842105264</v>
      </c>
      <c r="L49" s="240">
        <f t="shared" si="15"/>
        <v>2.8</v>
      </c>
      <c r="M49" s="240">
        <f t="shared" si="16"/>
        <v>2.75</v>
      </c>
      <c r="N49" s="240">
        <f t="shared" si="17"/>
        <v>2.4</v>
      </c>
      <c r="O49" s="240">
        <f>IF('Crisis Indicator Data'!H46="x","x",IF('Crisis Indicator Data'!H46=0,0,IF(LOG('Crisis Indicator Data'!H46)&lt;O$4,0,IF(LOG('Crisis Indicator Data'!H46)&gt;O$3,5,ROUND(5-(O$3-LOG('Crisis Indicator Data'!H46))/(O$3-O$4)*5,1)))))</f>
        <v>2.2000000000000002</v>
      </c>
      <c r="P49" s="143">
        <f>IF('Crisis Indicator Data'!H46="x","x",'Crisis Indicator Data'!H46/'Crisis Indicator Data'!G46)</f>
        <v>0.10732617825478301</v>
      </c>
      <c r="Q49" s="240">
        <f t="shared" si="18"/>
        <v>0.5</v>
      </c>
      <c r="R49" s="240">
        <f t="shared" si="19"/>
        <v>1.35</v>
      </c>
      <c r="S49" s="240">
        <f>IF('Crisis Indicator Data'!I46="x","x",IF('Crisis Indicator Data'!I46=0,0,IF(LOG('Crisis Indicator Data'!I46)&lt;S$4,0,IF(LOG('Crisis Indicator Data'!I46)&gt;S$3,5,ROUND(5-(S$3-LOG('Crisis Indicator Data'!I46))/(S$3-S$4)*5,1)))))</f>
        <v>1.7</v>
      </c>
      <c r="T49" s="143">
        <f>IF('Crisis Indicator Data'!H46="x","x",IF('Crisis Indicator Data'!I46="x","x",'Crisis Indicator Data'!I46/'Crisis Indicator Data'!H46))</f>
        <v>2.1739130434782608E-2</v>
      </c>
      <c r="U49" s="240">
        <f t="shared" si="20"/>
        <v>0.7</v>
      </c>
      <c r="V49" s="240">
        <f t="shared" si="21"/>
        <v>1.2</v>
      </c>
      <c r="W49" s="240">
        <f>IF('Crisis Indicator Data'!L46="x","x",IF('Crisis Indicator Data'!L46=0,0,IF(LOG('Crisis Indicator Data'!L46)&lt;W$4,0,IF(LOG('Crisis Indicator Data'!L46)&gt;W$3,5,ROUND(5-(W$3-LOG('Crisis Indicator Data'!L46))/(W$3-W$4)*5,1)))))</f>
        <v>4.8</v>
      </c>
      <c r="X49" s="247">
        <f>IF(OR('Crisis Indicator Data'!L46="x",'Crisis Indicator Data'!H46="x"),"x",'Crisis Indicator Data'!L46/'Crisis Indicator Data'!H46)</f>
        <v>3.2579710144927535E-3</v>
      </c>
      <c r="Y49" s="240">
        <f t="shared" si="22"/>
        <v>5</v>
      </c>
      <c r="Z49" s="240">
        <f t="shared" si="23"/>
        <v>4.9000000000000004</v>
      </c>
      <c r="AA49" s="240">
        <f t="shared" si="24"/>
        <v>3.6</v>
      </c>
      <c r="AB49" s="248">
        <f t="shared" si="25"/>
        <v>2.6</v>
      </c>
    </row>
    <row r="50" spans="1:28" x14ac:dyDescent="0.35">
      <c r="A50" s="146" t="str">
        <f>'Crisis Indicator Data'!A47</f>
        <v>Displacement from Ukraine conflict in Hungary</v>
      </c>
      <c r="B50" s="147" t="str">
        <f>'Crisis Indicator Data'!B47</f>
        <v>International displacement</v>
      </c>
      <c r="C50" s="147" t="str">
        <f>'Crisis Indicator Data'!C47</f>
        <v>HUN002</v>
      </c>
      <c r="D50" s="147" t="str">
        <f>'Crisis Indicator Data'!D47</f>
        <v>Hungary</v>
      </c>
      <c r="E50" s="148" t="str">
        <f>'Crisis Indicator Data'!E47</f>
        <v>HUN</v>
      </c>
      <c r="F50" s="246">
        <f>IF('Crisis Indicator Data'!F47="x","x",IF(LOG('Crisis Indicator Data'!F47)&lt;F$4,0,IF(LOG('Crisis Indicator Data'!F47)&gt;F$3,5,ROUND(5-(F$3-LOG('Crisis Indicator Data'!F47))/(F$3-F$4)*5,1))))</f>
        <v>1.3</v>
      </c>
      <c r="G50" s="143">
        <f>IF('Crisis Indicator Data'!F47="x","x",IF(B50="Regional crisis",('Crisis Indicator Data'!F47/VLOOKUP('Impact of the crisis'!$C50,'Regional Crises'!$B$1:$R$66,4,FALSE)),'Crisis Indicator Data'!F47/VLOOKUP('Impact of the crisis'!$E50,'Country Indicator Data'!$B$4:$P$300,15,FALSE)))</f>
        <v>6.5569424500165688E-2</v>
      </c>
      <c r="H50" s="240">
        <f t="shared" si="13"/>
        <v>0.2</v>
      </c>
      <c r="I50" s="240">
        <f t="shared" si="14"/>
        <v>0.75</v>
      </c>
      <c r="J50" s="240">
        <f>IF('Crisis Indicator Data'!G47="x","x",IF(LOG('Crisis Indicator Data'!G47)&lt;J$4,0,IF(LOG('Crisis Indicator Data'!G47)&gt;J$3,5,ROUND(5-(J$3-LOG('Crisis Indicator Data'!G47))/(J$3-J$4)*5,1))))</f>
        <v>0.7</v>
      </c>
      <c r="K50" s="143">
        <f>IF('Crisis Indicator Data'!G47="x","x",IF(B50="Regional crisis",('Crisis Indicator Data'!G47/VLOOKUP('Impact of the crisis'!$C50,'Regional Crises'!$B$1:$R$66,5,FALSE)),'Crisis Indicator Data'!G47/VLOOKUP('Impact of the crisis'!$E50,'Country Indicator Data'!$B$4:$P$300,14,FALSE)))</f>
        <v>0.15993181590293792</v>
      </c>
      <c r="L50" s="240">
        <f t="shared" si="15"/>
        <v>0.8</v>
      </c>
      <c r="M50" s="240">
        <f t="shared" si="16"/>
        <v>0.75</v>
      </c>
      <c r="N50" s="240">
        <f t="shared" si="17"/>
        <v>0.8</v>
      </c>
      <c r="O50" s="240">
        <f>IF('Crisis Indicator Data'!H47="x","x",IF('Crisis Indicator Data'!H47=0,0,IF(LOG('Crisis Indicator Data'!H47)&lt;O$4,0,IF(LOG('Crisis Indicator Data'!H47)&gt;O$3,5,ROUND(5-(O$3-LOG('Crisis Indicator Data'!H47))/(O$3-O$4)*5,1)))))</f>
        <v>2.5</v>
      </c>
      <c r="P50" s="143">
        <f>IF('Crisis Indicator Data'!H47="x","x",'Crisis Indicator Data'!H47/'Crisis Indicator Data'!G47)</f>
        <v>0.65329153605015677</v>
      </c>
      <c r="Q50" s="240">
        <f t="shared" si="18"/>
        <v>3.2</v>
      </c>
      <c r="R50" s="240">
        <f t="shared" si="19"/>
        <v>2.85</v>
      </c>
      <c r="S50" s="240">
        <f>IF('Crisis Indicator Data'!I47="x","x",IF('Crisis Indicator Data'!I47=0,0,IF(LOG('Crisis Indicator Data'!I47)&lt;S$4,0,IF(LOG('Crisis Indicator Data'!I47)&gt;S$3,5,ROUND(5-(S$3-LOG('Crisis Indicator Data'!I47))/(S$3-S$4)*5,1)))))</f>
        <v>4.3</v>
      </c>
      <c r="T50" s="143">
        <f>IF('Crisis Indicator Data'!H47="x","x",IF('Crisis Indicator Data'!I47="x","x",'Crisis Indicator Data'!I47/'Crisis Indicator Data'!H47))</f>
        <v>1</v>
      </c>
      <c r="U50" s="240">
        <f t="shared" si="20"/>
        <v>5</v>
      </c>
      <c r="V50" s="240">
        <f t="shared" si="21"/>
        <v>4.7</v>
      </c>
      <c r="W50" s="240">
        <f>IF('Crisis Indicator Data'!L47="x","x",IF('Crisis Indicator Data'!L47=0,0,IF(LOG('Crisis Indicator Data'!L47)&lt;W$4,0,IF(LOG('Crisis Indicator Data'!L47)&gt;W$3,5,ROUND(5-(W$3-LOG('Crisis Indicator Data'!L47))/(W$3-W$4)*5,1)))))</f>
        <v>0</v>
      </c>
      <c r="X50" s="247">
        <f>IF(OR('Crisis Indicator Data'!L47="x",'Crisis Indicator Data'!H47="x"),"x",'Crisis Indicator Data'!L47/'Crisis Indicator Data'!H47)</f>
        <v>0</v>
      </c>
      <c r="Y50" s="240">
        <f t="shared" si="22"/>
        <v>0</v>
      </c>
      <c r="Z50" s="240">
        <f t="shared" si="23"/>
        <v>0</v>
      </c>
      <c r="AA50" s="240">
        <f t="shared" si="24"/>
        <v>3.1</v>
      </c>
      <c r="AB50" s="248">
        <f t="shared" si="25"/>
        <v>3</v>
      </c>
    </row>
    <row r="51" spans="1:28" x14ac:dyDescent="0.35">
      <c r="A51" s="146" t="str">
        <f>'Crisis Indicator Data'!A48</f>
        <v>Papua Conflict</v>
      </c>
      <c r="B51" s="147" t="str">
        <f>'Crisis Indicator Data'!B48</f>
        <v>Conflict</v>
      </c>
      <c r="C51" s="147" t="str">
        <f>'Crisis Indicator Data'!C48</f>
        <v>IDN002</v>
      </c>
      <c r="D51" s="147" t="str">
        <f>'Crisis Indicator Data'!D48</f>
        <v>Indonesia</v>
      </c>
      <c r="E51" s="148" t="str">
        <f>'Crisis Indicator Data'!E48</f>
        <v>IDN</v>
      </c>
      <c r="F51" s="246">
        <f>IF('Crisis Indicator Data'!F48="x","x",IF(LOG('Crisis Indicator Data'!F48)&lt;F$4,0,IF(LOG('Crisis Indicator Data'!F48)&gt;F$3,5,ROUND(5-(F$3-LOG('Crisis Indicator Data'!F48))/(F$3-F$4)*5,1))))</f>
        <v>4.4000000000000004</v>
      </c>
      <c r="G51" s="143">
        <f>IF('Crisis Indicator Data'!F48="x","x",IF(B51="Regional crisis",('Crisis Indicator Data'!F48/VLOOKUP('Impact of the crisis'!$C51,'Regional Crises'!$B$1:$R$66,4,FALSE)),'Crisis Indicator Data'!F48/VLOOKUP('Impact of the crisis'!$E51,'Country Indicator Data'!$B$4:$P$300,15,FALSE)))</f>
        <v>0.23294214410704528</v>
      </c>
      <c r="H51" s="240">
        <f t="shared" si="13"/>
        <v>1.1000000000000001</v>
      </c>
      <c r="I51" s="240">
        <f t="shared" si="14"/>
        <v>2.75</v>
      </c>
      <c r="J51" s="240">
        <f>IF('Crisis Indicator Data'!G48="x","x",IF(LOG('Crisis Indicator Data'!G48)&lt;J$4,0,IF(LOG('Crisis Indicator Data'!G48)&gt;J$3,5,ROUND(5-(J$3-LOG('Crisis Indicator Data'!G48))/(J$3-J$4)*5,1))))</f>
        <v>2.5</v>
      </c>
      <c r="K51" s="143">
        <f>IF('Crisis Indicator Data'!G48="x","x",IF(B51="Regional crisis",('Crisis Indicator Data'!G48/VLOOKUP('Impact of the crisis'!$C51,'Regional Crises'!$B$1:$R$66,5,FALSE)),'Crisis Indicator Data'!G48/VLOOKUP('Impact of the crisis'!$E51,'Country Indicator Data'!$B$4:$P$300,14,FALSE)))</f>
        <v>2.0124864458778816E-2</v>
      </c>
      <c r="L51" s="240">
        <f t="shared" si="15"/>
        <v>0.1</v>
      </c>
      <c r="M51" s="240">
        <f t="shared" si="16"/>
        <v>1.3</v>
      </c>
      <c r="N51" s="240">
        <f t="shared" si="17"/>
        <v>2.1</v>
      </c>
      <c r="O51" s="240">
        <f>IF('Crisis Indicator Data'!H48="x","x",IF('Crisis Indicator Data'!H48=0,0,IF(LOG('Crisis Indicator Data'!H48)&lt;O$4,0,IF(LOG('Crisis Indicator Data'!H48)&gt;O$3,5,ROUND(5-(O$3-LOG('Crisis Indicator Data'!H48))/(O$3-O$4)*5,1)))))</f>
        <v>3.7</v>
      </c>
      <c r="P51" s="143">
        <f>IF('Crisis Indicator Data'!H48="x","x",'Crisis Indicator Data'!H48/'Crisis Indicator Data'!G48)</f>
        <v>1</v>
      </c>
      <c r="Q51" s="240">
        <f t="shared" si="18"/>
        <v>5</v>
      </c>
      <c r="R51" s="240">
        <f t="shared" si="19"/>
        <v>4.3499999999999996</v>
      </c>
      <c r="S51" s="240">
        <f>IF('Crisis Indicator Data'!I48="x","x",IF('Crisis Indicator Data'!I48=0,0,IF(LOG('Crisis Indicator Data'!I48)&lt;S$4,0,IF(LOG('Crisis Indicator Data'!I48)&gt;S$3,5,ROUND(5-(S$3-LOG('Crisis Indicator Data'!I48))/(S$3-S$4)*5,1)))))</f>
        <v>2.9</v>
      </c>
      <c r="T51" s="143">
        <f>IF('Crisis Indicator Data'!H48="x","x",IF('Crisis Indicator Data'!I48="x","x",'Crisis Indicator Data'!I48/'Crisis Indicator Data'!H48))</f>
        <v>1.8389113644722323E-2</v>
      </c>
      <c r="U51" s="240">
        <f t="shared" si="20"/>
        <v>0.6</v>
      </c>
      <c r="V51" s="240">
        <f t="shared" si="21"/>
        <v>1.8</v>
      </c>
      <c r="W51" s="240">
        <f>IF('Crisis Indicator Data'!L48="x","x",IF('Crisis Indicator Data'!L48=0,0,IF(LOG('Crisis Indicator Data'!L48)&lt;W$4,0,IF(LOG('Crisis Indicator Data'!L48)&gt;W$3,5,ROUND(5-(W$3-LOG('Crisis Indicator Data'!L48))/(W$3-W$4)*5,1)))))</f>
        <v>2.2999999999999998</v>
      </c>
      <c r="X51" s="247">
        <f>IF(OR('Crisis Indicator Data'!L48="x",'Crisis Indicator Data'!H48="x"),"x",'Crisis Indicator Data'!L48/'Crisis Indicator Data'!H48)</f>
        <v>6.9878631849944835E-6</v>
      </c>
      <c r="Y51" s="240">
        <f t="shared" si="22"/>
        <v>0.3</v>
      </c>
      <c r="Z51" s="240">
        <f t="shared" si="23"/>
        <v>1.3</v>
      </c>
      <c r="AA51" s="240">
        <f t="shared" si="24"/>
        <v>1.6</v>
      </c>
      <c r="AB51" s="248">
        <f t="shared" si="25"/>
        <v>3.3</v>
      </c>
    </row>
    <row r="52" spans="1:28" x14ac:dyDescent="0.35">
      <c r="A52" s="146" t="str">
        <f>'Crisis Indicator Data'!A49</f>
        <v>Conflict in Jammu and Kashmir</v>
      </c>
      <c r="B52" s="147" t="str">
        <f>'Crisis Indicator Data'!B49</f>
        <v>Conflict</v>
      </c>
      <c r="C52" s="147" t="str">
        <f>'Crisis Indicator Data'!C49</f>
        <v>IND002</v>
      </c>
      <c r="D52" s="147" t="str">
        <f>'Crisis Indicator Data'!D49</f>
        <v>India</v>
      </c>
      <c r="E52" s="148" t="str">
        <f>'Crisis Indicator Data'!E49</f>
        <v>IND</v>
      </c>
      <c r="F52" s="246">
        <f>IF('Crisis Indicator Data'!F49="x","x",IF(LOG('Crisis Indicator Data'!F49)&lt;F$4,0,IF(LOG('Crisis Indicator Data'!F49)&gt;F$3,5,ROUND(5-(F$3-LOG('Crisis Indicator Data'!F49))/(F$3-F$4)*5,1))))</f>
        <v>3.9</v>
      </c>
      <c r="G52" s="143">
        <f>IF('Crisis Indicator Data'!F49="x","x",IF(B52="Regional crisis",('Crisis Indicator Data'!F49/VLOOKUP('Impact of the crisis'!$C52,'Regional Crises'!$B$1:$R$66,4,FALSE)),'Crisis Indicator Data'!F49/VLOOKUP('Impact of the crisis'!$E52,'Country Indicator Data'!$B$4:$P$300,15,FALSE)))</f>
        <v>7.4746652585270371E-2</v>
      </c>
      <c r="H52" s="240">
        <f t="shared" si="13"/>
        <v>0.3</v>
      </c>
      <c r="I52" s="240">
        <f t="shared" si="14"/>
        <v>2.1</v>
      </c>
      <c r="J52" s="240">
        <f>IF('Crisis Indicator Data'!G49="x","x",IF(LOG('Crisis Indicator Data'!G49)&lt;J$4,0,IF(LOG('Crisis Indicator Data'!G49)&gt;J$3,5,ROUND(5-(J$3-LOG('Crisis Indicator Data'!G49))/(J$3-J$4)*5,1))))</f>
        <v>3.7</v>
      </c>
      <c r="K52" s="143">
        <f>IF('Crisis Indicator Data'!G49="x","x",IF(B52="Regional crisis",('Crisis Indicator Data'!G49/VLOOKUP('Impact of the crisis'!$C52,'Regional Crises'!$B$1:$R$66,5,FALSE)),'Crisis Indicator Data'!G49/VLOOKUP('Impact of the crisis'!$E52,'Country Indicator Data'!$B$4:$P$300,14,FALSE)))</f>
        <v>9.2654707725042858E-3</v>
      </c>
      <c r="L52" s="240">
        <f t="shared" si="15"/>
        <v>0</v>
      </c>
      <c r="M52" s="240">
        <f t="shared" si="16"/>
        <v>1.85</v>
      </c>
      <c r="N52" s="240">
        <f t="shared" si="17"/>
        <v>2</v>
      </c>
      <c r="O52" s="240" t="str">
        <f>IF('Crisis Indicator Data'!H49="x","x",IF('Crisis Indicator Data'!H49=0,0,IF(LOG('Crisis Indicator Data'!H49)&lt;O$4,0,IF(LOG('Crisis Indicator Data'!H49)&gt;O$3,5,ROUND(5-(O$3-LOG('Crisis Indicator Data'!H49))/(O$3-O$4)*5,1)))))</f>
        <v>x</v>
      </c>
      <c r="P52" s="143" t="str">
        <f>IF('Crisis Indicator Data'!H49="x","x",'Crisis Indicator Data'!H49/'Crisis Indicator Data'!G49)</f>
        <v>x</v>
      </c>
      <c r="Q52" s="240" t="str">
        <f t="shared" si="18"/>
        <v>x</v>
      </c>
      <c r="R52" s="240" t="str">
        <f t="shared" si="19"/>
        <v>x</v>
      </c>
      <c r="S52" s="240" t="str">
        <f>IF('Crisis Indicator Data'!I49="x","x",IF('Crisis Indicator Data'!I49=0,0,IF(LOG('Crisis Indicator Data'!I49)&lt;S$4,0,IF(LOG('Crisis Indicator Data'!I49)&gt;S$3,5,ROUND(5-(S$3-LOG('Crisis Indicator Data'!I49))/(S$3-S$4)*5,1)))))</f>
        <v>x</v>
      </c>
      <c r="T52" s="143" t="str">
        <f>IF('Crisis Indicator Data'!H49="x","x",IF('Crisis Indicator Data'!I49="x","x",'Crisis Indicator Data'!I49/'Crisis Indicator Data'!H49))</f>
        <v>x</v>
      </c>
      <c r="U52" s="240" t="str">
        <f t="shared" si="20"/>
        <v>x</v>
      </c>
      <c r="V52" s="240" t="str">
        <f t="shared" si="21"/>
        <v>x</v>
      </c>
      <c r="W52" s="240">
        <f>IF('Crisis Indicator Data'!L49="x","x",IF('Crisis Indicator Data'!L49=0,0,IF(LOG('Crisis Indicator Data'!L49)&lt;W$4,0,IF(LOG('Crisis Indicator Data'!L49)&gt;W$3,5,ROUND(5-(W$3-LOG('Crisis Indicator Data'!L49))/(W$3-W$4)*5,1)))))</f>
        <v>3.3</v>
      </c>
      <c r="X52" s="247" t="str">
        <f>IF(OR('Crisis Indicator Data'!L49="x",'Crisis Indicator Data'!H49="x"),"x",'Crisis Indicator Data'!L49/'Crisis Indicator Data'!H49)</f>
        <v>x</v>
      </c>
      <c r="Y52" s="240" t="str">
        <f t="shared" si="22"/>
        <v>x</v>
      </c>
      <c r="Z52" s="240">
        <f t="shared" si="23"/>
        <v>3.3</v>
      </c>
      <c r="AA52" s="240">
        <f t="shared" si="24"/>
        <v>3.3</v>
      </c>
      <c r="AB52" s="248">
        <f t="shared" si="25"/>
        <v>3.3</v>
      </c>
    </row>
    <row r="53" spans="1:28" x14ac:dyDescent="0.35">
      <c r="A53" s="146" t="str">
        <f>'Crisis Indicator Data'!A50</f>
        <v>Afghan Refugees in Iran</v>
      </c>
      <c r="B53" s="147" t="str">
        <f>'Crisis Indicator Data'!B50</f>
        <v>International displacement</v>
      </c>
      <c r="C53" s="147" t="str">
        <f>'Crisis Indicator Data'!C50</f>
        <v>IRN004</v>
      </c>
      <c r="D53" s="147" t="str">
        <f>'Crisis Indicator Data'!D50</f>
        <v>Iran</v>
      </c>
      <c r="E53" s="148" t="str">
        <f>'Crisis Indicator Data'!E50</f>
        <v>IRN</v>
      </c>
      <c r="F53" s="246">
        <f>IF('Crisis Indicator Data'!F50="x","x",IF(LOG('Crisis Indicator Data'!F50)&lt;F$4,0,IF(LOG('Crisis Indicator Data'!F50)&gt;F$3,5,ROUND(5-(F$3-LOG('Crisis Indicator Data'!F50))/(F$3-F$4)*5,1))))</f>
        <v>4</v>
      </c>
      <c r="G53" s="143">
        <f>IF('Crisis Indicator Data'!F50="x","x",IF(B53="Regional crisis",('Crisis Indicator Data'!F50/VLOOKUP('Impact of the crisis'!$C53,'Regional Crises'!$B$1:$R$66,4,FALSE)),'Crisis Indicator Data'!F50/VLOOKUP('Impact of the crisis'!$E53,'Country Indicator Data'!$B$4:$P$300,15,FALSE)))</f>
        <v>0.1470818291215403</v>
      </c>
      <c r="H53" s="240">
        <f t="shared" si="13"/>
        <v>0.6</v>
      </c>
      <c r="I53" s="240">
        <f t="shared" si="14"/>
        <v>2.2999999999999998</v>
      </c>
      <c r="J53" s="240">
        <f>IF('Crisis Indicator Data'!G50="x","x",IF(LOG('Crisis Indicator Data'!G50)&lt;J$4,0,IF(LOG('Crisis Indicator Data'!G50)&gt;J$3,5,ROUND(5-(J$3-LOG('Crisis Indicator Data'!G50))/(J$3-J$4)*5,1))))</f>
        <v>4.5999999999999996</v>
      </c>
      <c r="K53" s="143">
        <f>IF('Crisis Indicator Data'!G50="x","x",IF(B53="Regional crisis",('Crisis Indicator Data'!G50/VLOOKUP('Impact of the crisis'!$C53,'Regional Crises'!$B$1:$R$66,5,FALSE)),'Crisis Indicator Data'!G50/VLOOKUP('Impact of the crisis'!$E53,'Country Indicator Data'!$B$4:$P$300,14,FALSE)))</f>
        <v>0.28856236122897366</v>
      </c>
      <c r="L53" s="240">
        <f t="shared" si="15"/>
        <v>1.4</v>
      </c>
      <c r="M53" s="240">
        <f t="shared" si="16"/>
        <v>3</v>
      </c>
      <c r="N53" s="240">
        <f t="shared" si="17"/>
        <v>2.7</v>
      </c>
      <c r="O53" s="240">
        <f>IF('Crisis Indicator Data'!H50="x","x",IF('Crisis Indicator Data'!H50=0,0,IF(LOG('Crisis Indicator Data'!H50)&lt;O$4,0,IF(LOG('Crisis Indicator Data'!H50)&gt;O$3,5,ROUND(5-(O$3-LOG('Crisis Indicator Data'!H50))/(O$3-O$4)*5,1)))))</f>
        <v>3.3</v>
      </c>
      <c r="P53" s="143">
        <f>IF('Crisis Indicator Data'!H50="x","x",'Crisis Indicator Data'!H50/'Crisis Indicator Data'!G50)</f>
        <v>0.11602143173669581</v>
      </c>
      <c r="Q53" s="240">
        <f t="shared" si="18"/>
        <v>0.5</v>
      </c>
      <c r="R53" s="240">
        <f t="shared" si="19"/>
        <v>1.9</v>
      </c>
      <c r="S53" s="240">
        <f>IF('Crisis Indicator Data'!I50="x","x",IF('Crisis Indicator Data'!I50=0,0,IF(LOG('Crisis Indicator Data'!I50)&lt;S$4,0,IF(LOG('Crisis Indicator Data'!I50)&gt;S$3,5,ROUND(5-(S$3-LOG('Crisis Indicator Data'!I50))/(S$3-S$4)*5,1)))))</f>
        <v>4.9000000000000004</v>
      </c>
      <c r="T53" s="143">
        <f>IF('Crisis Indicator Data'!H50="x","x",IF('Crisis Indicator Data'!I50="x","x",'Crisis Indicator Data'!I50/'Crisis Indicator Data'!H50))</f>
        <v>1</v>
      </c>
      <c r="U53" s="240">
        <f t="shared" si="20"/>
        <v>5</v>
      </c>
      <c r="V53" s="240">
        <f t="shared" si="21"/>
        <v>5</v>
      </c>
      <c r="W53" s="240" t="str">
        <f>IF('Crisis Indicator Data'!L50="x","x",IF('Crisis Indicator Data'!L50=0,0,IF(LOG('Crisis Indicator Data'!L50)&lt;W$4,0,IF(LOG('Crisis Indicator Data'!L50)&gt;W$3,5,ROUND(5-(W$3-LOG('Crisis Indicator Data'!L50))/(W$3-W$4)*5,1)))))</f>
        <v>x</v>
      </c>
      <c r="X53" s="247" t="str">
        <f>IF(OR('Crisis Indicator Data'!L50="x",'Crisis Indicator Data'!H50="x"),"x",'Crisis Indicator Data'!L50/'Crisis Indicator Data'!H50)</f>
        <v>x</v>
      </c>
      <c r="Y53" s="240" t="str">
        <f t="shared" si="22"/>
        <v>x</v>
      </c>
      <c r="Z53" s="240" t="str">
        <f t="shared" si="23"/>
        <v>x</v>
      </c>
      <c r="AA53" s="240">
        <f t="shared" si="24"/>
        <v>5</v>
      </c>
      <c r="AB53" s="248">
        <f t="shared" si="25"/>
        <v>3.9</v>
      </c>
    </row>
    <row r="54" spans="1:28" x14ac:dyDescent="0.35">
      <c r="A54" s="149" t="str">
        <f>'Crisis Indicator Data'!A51</f>
        <v>Multiple crises in Iraq</v>
      </c>
      <c r="B54" s="150" t="str">
        <f>'Crisis Indicator Data'!B51</f>
        <v>Multiple crises country</v>
      </c>
      <c r="C54" s="150" t="str">
        <f>'Crisis Indicator Data'!C51</f>
        <v>IRQ001</v>
      </c>
      <c r="D54" s="150" t="str">
        <f>'Crisis Indicator Data'!D51</f>
        <v>Iraq</v>
      </c>
      <c r="E54" s="151" t="str">
        <f>'Crisis Indicator Data'!E51</f>
        <v>IRQ</v>
      </c>
      <c r="F54" s="246">
        <f>IF('Crisis Indicator Data'!F51="x","x",IF(LOG('Crisis Indicator Data'!F51)&lt;F$4,0,IF(LOG('Crisis Indicator Data'!F51)&gt;F$3,5,ROUND(5-(F$3-LOG('Crisis Indicator Data'!F51))/(F$3-F$4)*5,1))))</f>
        <v>4.3</v>
      </c>
      <c r="G54" s="144">
        <f>IF('Crisis Indicator Data'!F51="x","x",IF(B54="Regional crisis",('Crisis Indicator Data'!F51/VLOOKUP('Impact of the crisis'!$C54,'Regional Crises'!$B$1:$R$66,4,FALSE)),'Crisis Indicator Data'!F51/VLOOKUP('Impact of the crisis'!$E54,'Country Indicator Data'!$B$4:$P$300,15,FALSE)))</f>
        <v>0.88255664026524216</v>
      </c>
      <c r="H54" s="240">
        <f t="shared" si="13"/>
        <v>4.4000000000000004</v>
      </c>
      <c r="I54" s="240">
        <f t="shared" si="14"/>
        <v>4.3499999999999996</v>
      </c>
      <c r="J54" s="240">
        <f>IF('Crisis Indicator Data'!G51="x","x",IF(LOG('Crisis Indicator Data'!G51)&lt;J$4,0,IF(LOG('Crisis Indicator Data'!G51)&gt;J$3,5,ROUND(5-(J$3-LOG('Crisis Indicator Data'!G51))/(J$3-J$4)*5,1))))</f>
        <v>5</v>
      </c>
      <c r="K54" s="144">
        <f>IF('Crisis Indicator Data'!G51="x","x",IF(B54="Regional crisis",('Crisis Indicator Data'!G51/VLOOKUP('Impact of the crisis'!$C54,'Regional Crises'!$B$1:$R$66,5,FALSE)),'Crisis Indicator Data'!G51/VLOOKUP('Impact of the crisis'!$E54,'Country Indicator Data'!$B$4:$P$300,14,FALSE)))</f>
        <v>0.9850695540287927</v>
      </c>
      <c r="L54" s="240">
        <f t="shared" si="15"/>
        <v>4.9000000000000004</v>
      </c>
      <c r="M54" s="240">
        <f t="shared" si="16"/>
        <v>4.95</v>
      </c>
      <c r="N54" s="240">
        <f t="shared" si="17"/>
        <v>4.7</v>
      </c>
      <c r="O54" s="240">
        <f>IF('Crisis Indicator Data'!H51="x","x",IF('Crisis Indicator Data'!H51=0,0,IF(LOG('Crisis Indicator Data'!H51)&lt;O$4,0,IF(LOG('Crisis Indicator Data'!H51)&gt;O$3,5,ROUND(5-(O$3-LOG('Crisis Indicator Data'!H51))/(O$3-O$4)*5,1)))))</f>
        <v>3.7</v>
      </c>
      <c r="P54" s="143">
        <f>IF('Crisis Indicator Data'!H51="x","x",'Crisis Indicator Data'!H51/'Crisis Indicator Data'!G51)</f>
        <v>0.13776616719242901</v>
      </c>
      <c r="Q54" s="240">
        <f t="shared" si="18"/>
        <v>0.6</v>
      </c>
      <c r="R54" s="240">
        <f t="shared" si="19"/>
        <v>2.15</v>
      </c>
      <c r="S54" s="240">
        <f>IF('Crisis Indicator Data'!I51="x","x",IF('Crisis Indicator Data'!I51=0,0,IF(LOG('Crisis Indicator Data'!I51)&lt;S$4,0,IF(LOG('Crisis Indicator Data'!I51)&gt;S$3,5,ROUND(5-(S$3-LOG('Crisis Indicator Data'!I51))/(S$3-S$4)*5,1)))))</f>
        <v>5</v>
      </c>
      <c r="T54" s="143">
        <f>IF('Crisis Indicator Data'!H51="x","x",IF('Crisis Indicator Data'!I51="x","x",'Crisis Indicator Data'!I51/'Crisis Indicator Data'!H51))</f>
        <v>1.521824686940966</v>
      </c>
      <c r="U54" s="240">
        <f t="shared" si="20"/>
        <v>5</v>
      </c>
      <c r="V54" s="240">
        <f t="shared" si="21"/>
        <v>5</v>
      </c>
      <c r="W54" s="240">
        <f>IF('Crisis Indicator Data'!L51="x","x",IF('Crisis Indicator Data'!L51=0,0,IF(LOG('Crisis Indicator Data'!L51)&lt;W$4,0,IF(LOG('Crisis Indicator Data'!L51)&gt;W$3,5,ROUND(5-(W$3-LOG('Crisis Indicator Data'!L51))/(W$3-W$4)*5,1)))))</f>
        <v>4.7</v>
      </c>
      <c r="X54" s="247">
        <f>IF(OR('Crisis Indicator Data'!L51="x",'Crisis Indicator Data'!H51="x"),"x",'Crisis Indicator Data'!L51/'Crisis Indicator Data'!H51)</f>
        <v>3.7245080500894457E-4</v>
      </c>
      <c r="Y54" s="240">
        <f t="shared" si="22"/>
        <v>5</v>
      </c>
      <c r="Z54" s="240">
        <f t="shared" si="23"/>
        <v>4.9000000000000004</v>
      </c>
      <c r="AA54" s="240">
        <f t="shared" si="24"/>
        <v>5</v>
      </c>
      <c r="AB54" s="248">
        <f t="shared" si="25"/>
        <v>4</v>
      </c>
    </row>
    <row r="55" spans="1:28" x14ac:dyDescent="0.35">
      <c r="A55" s="149" t="str">
        <f>'Crisis Indicator Data'!A52</f>
        <v>Conflict  in Iraq</v>
      </c>
      <c r="B55" s="150" t="str">
        <f>'Crisis Indicator Data'!B52</f>
        <v>Conflict</v>
      </c>
      <c r="C55" s="150" t="str">
        <f>'Crisis Indicator Data'!C52</f>
        <v>IRQ002</v>
      </c>
      <c r="D55" s="150" t="str">
        <f>'Crisis Indicator Data'!D52</f>
        <v>Iraq</v>
      </c>
      <c r="E55" s="151" t="str">
        <f>'Crisis Indicator Data'!E52</f>
        <v>IRQ</v>
      </c>
      <c r="F55" s="246">
        <f>IF('Crisis Indicator Data'!F52="x","x",IF(LOG('Crisis Indicator Data'!F52)&lt;F$4,0,IF(LOG('Crisis Indicator Data'!F52)&gt;F$3,5,ROUND(5-(F$3-LOG('Crisis Indicator Data'!F52))/(F$3-F$4)*5,1))))</f>
        <v>4.3</v>
      </c>
      <c r="G55" s="144">
        <f>IF('Crisis Indicator Data'!F52="x","x",IF(B55="Regional crisis",('Crisis Indicator Data'!F52/VLOOKUP('Impact of the crisis'!$C55,'Regional Crises'!$B$1:$R$66,4,FALSE)),'Crisis Indicator Data'!F52/VLOOKUP('Impact of the crisis'!$E55,'Country Indicator Data'!$B$4:$P$300,15,FALSE)))</f>
        <v>0.88255664026524216</v>
      </c>
      <c r="H55" s="240">
        <f t="shared" si="13"/>
        <v>4.4000000000000004</v>
      </c>
      <c r="I55" s="240">
        <f t="shared" si="14"/>
        <v>4.3499999999999996</v>
      </c>
      <c r="J55" s="240">
        <f>IF('Crisis Indicator Data'!G52="x","x",IF(LOG('Crisis Indicator Data'!G52)&lt;J$4,0,IF(LOG('Crisis Indicator Data'!G52)&gt;J$3,5,ROUND(5-(J$3-LOG('Crisis Indicator Data'!G52))/(J$3-J$4)*5,1))))</f>
        <v>5</v>
      </c>
      <c r="K55" s="144">
        <f>IF('Crisis Indicator Data'!G52="x","x",IF(B55="Regional crisis",('Crisis Indicator Data'!G52/VLOOKUP('Impact of the crisis'!$C55,'Regional Crises'!$B$1:$R$66,5,FALSE)),'Crisis Indicator Data'!G52/VLOOKUP('Impact of the crisis'!$E55,'Country Indicator Data'!$B$4:$P$300,14,FALSE)))</f>
        <v>0.9850695540287927</v>
      </c>
      <c r="L55" s="240">
        <f t="shared" si="15"/>
        <v>4.9000000000000004</v>
      </c>
      <c r="M55" s="240">
        <f t="shared" si="16"/>
        <v>4.95</v>
      </c>
      <c r="N55" s="240">
        <f t="shared" si="17"/>
        <v>4.7</v>
      </c>
      <c r="O55" s="240">
        <f>IF('Crisis Indicator Data'!H52="x","x",IF('Crisis Indicator Data'!H52=0,0,IF(LOG('Crisis Indicator Data'!H52)&lt;O$4,0,IF(LOG('Crisis Indicator Data'!H52)&gt;O$3,5,ROUND(5-(O$3-LOG('Crisis Indicator Data'!H52))/(O$3-O$4)*5,1)))))</f>
        <v>3.7</v>
      </c>
      <c r="P55" s="143">
        <f>IF('Crisis Indicator Data'!H52="x","x",'Crisis Indicator Data'!H52/'Crisis Indicator Data'!G52)</f>
        <v>0.13061908517350157</v>
      </c>
      <c r="Q55" s="240">
        <f t="shared" si="18"/>
        <v>0.6</v>
      </c>
      <c r="R55" s="240">
        <f t="shared" si="19"/>
        <v>2.15</v>
      </c>
      <c r="S55" s="240">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1.5545283018867924</v>
      </c>
      <c r="U55" s="240">
        <f t="shared" si="20"/>
        <v>5</v>
      </c>
      <c r="V55" s="240">
        <f t="shared" si="21"/>
        <v>5</v>
      </c>
      <c r="W55" s="240">
        <f>IF('Crisis Indicator Data'!L52="x","x",IF('Crisis Indicator Data'!L52=0,0,IF(LOG('Crisis Indicator Data'!L52)&lt;W$4,0,IF(LOG('Crisis Indicator Data'!L52)&gt;W$3,5,ROUND(5-(W$3-LOG('Crisis Indicator Data'!L52))/(W$3-W$4)*5,1)))))</f>
        <v>4.7</v>
      </c>
      <c r="X55" s="247">
        <f>IF(OR('Crisis Indicator Data'!L52="x",'Crisis Indicator Data'!H52="x"),"x",'Crisis Indicator Data'!L52/'Crisis Indicator Data'!H52)</f>
        <v>3.9283018867924529E-4</v>
      </c>
      <c r="Y55" s="240">
        <f t="shared" si="22"/>
        <v>5</v>
      </c>
      <c r="Z55" s="240">
        <f t="shared" si="23"/>
        <v>4.9000000000000004</v>
      </c>
      <c r="AA55" s="240">
        <f t="shared" si="24"/>
        <v>5</v>
      </c>
      <c r="AB55" s="248">
        <f t="shared" si="25"/>
        <v>4</v>
      </c>
    </row>
    <row r="56" spans="1:28" x14ac:dyDescent="0.35">
      <c r="A56" s="149" t="str">
        <f>'Crisis Indicator Data'!A53</f>
        <v>Syrian and Palestinian refugees in iraq</v>
      </c>
      <c r="B56" s="150" t="str">
        <f>'Crisis Indicator Data'!B53</f>
        <v>International displacement</v>
      </c>
      <c r="C56" s="150" t="str">
        <f>'Crisis Indicator Data'!C53</f>
        <v>IRQ003</v>
      </c>
      <c r="D56" s="150" t="str">
        <f>'Crisis Indicator Data'!D53</f>
        <v>Iraq</v>
      </c>
      <c r="E56" s="151" t="str">
        <f>'Crisis Indicator Data'!E53</f>
        <v>IRQ</v>
      </c>
      <c r="F56" s="246">
        <f>IF('Crisis Indicator Data'!F53="x","x",IF(LOG('Crisis Indicator Data'!F53)&lt;F$4,0,IF(LOG('Crisis Indicator Data'!F53)&gt;F$3,5,ROUND(5-(F$3-LOG('Crisis Indicator Data'!F53))/(F$3-F$4)*5,1))))</f>
        <v>2.7</v>
      </c>
      <c r="G56" s="144">
        <f>IF('Crisis Indicator Data'!F53="x","x",IF(B56="Regional crisis",('Crisis Indicator Data'!F53/VLOOKUP('Impact of the crisis'!$C56,'Regional Crises'!$B$1:$R$66,4,FALSE)),'Crisis Indicator Data'!F53/VLOOKUP('Impact of the crisis'!$E56,'Country Indicator Data'!$B$4:$P$300,15,FALSE)))</f>
        <v>9.3578467489408734E-2</v>
      </c>
      <c r="H56" s="240">
        <f t="shared" si="13"/>
        <v>0.4</v>
      </c>
      <c r="I56" s="240">
        <f t="shared" si="14"/>
        <v>1.55</v>
      </c>
      <c r="J56" s="240">
        <f>IF('Crisis Indicator Data'!G53="x","x",IF(LOG('Crisis Indicator Data'!G53)&lt;J$4,0,IF(LOG('Crisis Indicator Data'!G53)&gt;J$3,5,ROUND(5-(J$3-LOG('Crisis Indicator Data'!G53))/(J$3-J$4)*5,1))))</f>
        <v>2.4</v>
      </c>
      <c r="K56" s="144">
        <f>IF('Crisis Indicator Data'!G53="x","x",IF(B56="Regional crisis",('Crisis Indicator Data'!G53/VLOOKUP('Impact of the crisis'!$C56,'Regional Crises'!$B$1:$R$66,5,FALSE)),'Crisis Indicator Data'!G53/VLOOKUP('Impact of the crisis'!$E56,'Country Indicator Data'!$B$4:$P$300,14,FALSE)))</f>
        <v>0.12502731179141074</v>
      </c>
      <c r="L56" s="240">
        <f t="shared" si="15"/>
        <v>0.6</v>
      </c>
      <c r="M56" s="240">
        <f t="shared" si="16"/>
        <v>1.5</v>
      </c>
      <c r="N56" s="240">
        <f t="shared" si="17"/>
        <v>1.5</v>
      </c>
      <c r="O56" s="240">
        <f>IF('Crisis Indicator Data'!H53="x","x",IF('Crisis Indicator Data'!H53=0,0,IF(LOG('Crisis Indicator Data'!H53)&lt;O$4,0,IF(LOG('Crisis Indicator Data'!H53)&gt;O$3,5,ROUND(5-(O$3-LOG('Crisis Indicator Data'!H53))/(O$3-O$4)*5,1)))))</f>
        <v>2</v>
      </c>
      <c r="P56" s="143">
        <f>IF('Crisis Indicator Data'!H53="x","x",'Crisis Indicator Data'!H53/'Crisis Indicator Data'!G53)</f>
        <v>0.10135922330097087</v>
      </c>
      <c r="Q56" s="240">
        <f t="shared" si="18"/>
        <v>0.5</v>
      </c>
      <c r="R56" s="240">
        <f t="shared" si="19"/>
        <v>1.25</v>
      </c>
      <c r="S56" s="240">
        <f>IF('Crisis Indicator Data'!I53="x","x",IF('Crisis Indicator Data'!I53=0,0,IF(LOG('Crisis Indicator Data'!I53)&lt;S$4,0,IF(LOG('Crisis Indicator Data'!I53)&gt;S$3,5,ROUND(5-(S$3-LOG('Crisis Indicator Data'!I53))/(S$3-S$4)*5,1)))))</f>
        <v>3.5</v>
      </c>
      <c r="T56" s="143">
        <f>IF('Crisis Indicator Data'!H53="x","x",IF('Crisis Indicator Data'!I53="x","x",'Crisis Indicator Data'!I53/'Crisis Indicator Data'!H53))</f>
        <v>0.50383141762452111</v>
      </c>
      <c r="U56" s="240">
        <f t="shared" si="20"/>
        <v>5</v>
      </c>
      <c r="V56" s="240">
        <f t="shared" si="21"/>
        <v>4.3</v>
      </c>
      <c r="W56" s="240" t="str">
        <f>IF('Crisis Indicator Data'!L53="x","x",IF('Crisis Indicator Data'!L53=0,0,IF(LOG('Crisis Indicator Data'!L53)&lt;W$4,0,IF(LOG('Crisis Indicator Data'!L53)&gt;W$3,5,ROUND(5-(W$3-LOG('Crisis Indicator Data'!L53))/(W$3-W$4)*5,1)))))</f>
        <v>x</v>
      </c>
      <c r="X56" s="247" t="str">
        <f>IF(OR('Crisis Indicator Data'!L53="x",'Crisis Indicator Data'!H53="x"),"x",'Crisis Indicator Data'!L53/'Crisis Indicator Data'!H53)</f>
        <v>x</v>
      </c>
      <c r="Y56" s="240" t="str">
        <f t="shared" si="22"/>
        <v>x</v>
      </c>
      <c r="Z56" s="240" t="str">
        <f t="shared" si="23"/>
        <v>x</v>
      </c>
      <c r="AA56" s="240">
        <f t="shared" si="24"/>
        <v>4.3</v>
      </c>
      <c r="AB56" s="248">
        <f t="shared" si="25"/>
        <v>3.1</v>
      </c>
    </row>
    <row r="57" spans="1:28" x14ac:dyDescent="0.35">
      <c r="A57" s="149" t="str">
        <f>'Crisis Indicator Data'!A54</f>
        <v>Mixed migration flows in Italy</v>
      </c>
      <c r="B57" s="150" t="str">
        <f>'Crisis Indicator Data'!B54</f>
        <v>International displacement</v>
      </c>
      <c r="C57" s="150" t="str">
        <f>'Crisis Indicator Data'!C54</f>
        <v>ITA002</v>
      </c>
      <c r="D57" s="150" t="str">
        <f>'Crisis Indicator Data'!D54</f>
        <v>Italy</v>
      </c>
      <c r="E57" s="151" t="str">
        <f>'Crisis Indicator Data'!E54</f>
        <v>ITA</v>
      </c>
      <c r="F57" s="246">
        <f>IF('Crisis Indicator Data'!F54="x","x",IF(LOG('Crisis Indicator Data'!F54)&lt;F$4,0,IF(LOG('Crisis Indicator Data'!F54)&gt;F$3,5,ROUND(5-(F$3-LOG('Crisis Indicator Data'!F54))/(F$3-F$4)*5,1))))</f>
        <v>2.7</v>
      </c>
      <c r="G57" s="144">
        <f>IF('Crisis Indicator Data'!F54="x","x",IF(B57="Regional crisis",('Crisis Indicator Data'!F54/VLOOKUP('Impact of the crisis'!$C57,'Regional Crises'!$B$1:$R$66,4,FALSE)),'Crisis Indicator Data'!F54/VLOOKUP('Impact of the crisis'!$E57,'Country Indicator Data'!$B$4:$P$300,15,FALSE)))</f>
        <v>0.13957639219419324</v>
      </c>
      <c r="H57" s="240">
        <f t="shared" si="13"/>
        <v>0.6</v>
      </c>
      <c r="I57" s="240">
        <f t="shared" si="14"/>
        <v>1.6500000000000001</v>
      </c>
      <c r="J57" s="240">
        <f>IF('Crisis Indicator Data'!G54="x","x",IF(LOG('Crisis Indicator Data'!G54)&lt;J$4,0,IF(LOG('Crisis Indicator Data'!G54)&gt;J$3,5,ROUND(5-(J$3-LOG('Crisis Indicator Data'!G54))/(J$3-J$4)*5,1))))</f>
        <v>2.7</v>
      </c>
      <c r="K57" s="144">
        <f>IF('Crisis Indicator Data'!G54="x","x",IF(B57="Regional crisis",('Crisis Indicator Data'!G54/VLOOKUP('Impact of the crisis'!$C57,'Regional Crises'!$B$1:$R$66,5,FALSE)),'Crisis Indicator Data'!G54/VLOOKUP('Impact of the crisis'!$E57,'Country Indicator Data'!$B$4:$P$300,14,FALSE)))</f>
        <v>0.11025398563347102</v>
      </c>
      <c r="L57" s="240">
        <f t="shared" si="15"/>
        <v>0.5</v>
      </c>
      <c r="M57" s="240">
        <f t="shared" si="16"/>
        <v>1.6</v>
      </c>
      <c r="N57" s="240">
        <f t="shared" si="17"/>
        <v>1.6</v>
      </c>
      <c r="O57" s="240">
        <f>IF('Crisis Indicator Data'!H54="x","x",IF('Crisis Indicator Data'!H54=0,0,IF(LOG('Crisis Indicator Data'!H54)&lt;O$4,0,IF(LOG('Crisis Indicator Data'!H54)&gt;O$3,5,ROUND(5-(O$3-LOG('Crisis Indicator Data'!H54))/(O$3-O$4)*5,1)))))</f>
        <v>1.2</v>
      </c>
      <c r="P57" s="143">
        <f>IF('Crisis Indicator Data'!H54="x","x",'Crisis Indicator Data'!H54/'Crisis Indicator Data'!G54)</f>
        <v>2.5428829371050257E-2</v>
      </c>
      <c r="Q57" s="240">
        <f t="shared" si="18"/>
        <v>0.1</v>
      </c>
      <c r="R57" s="240">
        <f t="shared" si="19"/>
        <v>0.65</v>
      </c>
      <c r="S57" s="240">
        <f>IF('Crisis Indicator Data'!I54="x","x",IF('Crisis Indicator Data'!I54=0,0,IF(LOG('Crisis Indicator Data'!I54)&lt;S$4,0,IF(LOG('Crisis Indicator Data'!I54)&gt;S$3,5,ROUND(5-(S$3-LOG('Crisis Indicator Data'!I54))/(S$3-S$4)*5,1)))))</f>
        <v>3.2</v>
      </c>
      <c r="T57" s="143">
        <f>IF('Crisis Indicator Data'!H54="x","x",IF('Crisis Indicator Data'!I54="x","x",'Crisis Indicator Data'!I54/'Crisis Indicator Data'!H54))</f>
        <v>1</v>
      </c>
      <c r="U57" s="240">
        <f t="shared" si="20"/>
        <v>5</v>
      </c>
      <c r="V57" s="240">
        <f t="shared" si="21"/>
        <v>4.0999999999999996</v>
      </c>
      <c r="W57" s="240">
        <f>IF('Crisis Indicator Data'!L54="x","x",IF('Crisis Indicator Data'!L54=0,0,IF(LOG('Crisis Indicator Data'!L54)&lt;W$4,0,IF(LOG('Crisis Indicator Data'!L54)&gt;W$3,5,ROUND(5-(W$3-LOG('Crisis Indicator Data'!L54))/(W$3-W$4)*5,1)))))</f>
        <v>4.2</v>
      </c>
      <c r="X57" s="247">
        <f>IF(OR('Crisis Indicator Data'!L54="x",'Crisis Indicator Data'!H54="x"),"x",'Crisis Indicator Data'!L54/'Crisis Indicator Data'!H54)</f>
        <v>4.8994082840236684E-3</v>
      </c>
      <c r="Y57" s="240">
        <f t="shared" si="22"/>
        <v>5</v>
      </c>
      <c r="Z57" s="240">
        <f t="shared" si="23"/>
        <v>4.5999999999999996</v>
      </c>
      <c r="AA57" s="240">
        <f t="shared" si="24"/>
        <v>4.4000000000000004</v>
      </c>
      <c r="AB57" s="248">
        <f t="shared" si="25"/>
        <v>3</v>
      </c>
    </row>
    <row r="58" spans="1:28" x14ac:dyDescent="0.35">
      <c r="A58" s="149" t="str">
        <f>'Crisis Indicator Data'!A55</f>
        <v>Syrian refugees in Jordan</v>
      </c>
      <c r="B58" s="150" t="str">
        <f>'Crisis Indicator Data'!B55</f>
        <v>International displacement</v>
      </c>
      <c r="C58" s="150" t="str">
        <f>'Crisis Indicator Data'!C55</f>
        <v>JOR002</v>
      </c>
      <c r="D58" s="150" t="str">
        <f>'Crisis Indicator Data'!D55</f>
        <v>Jordan</v>
      </c>
      <c r="E58" s="151" t="str">
        <f>'Crisis Indicator Data'!E55</f>
        <v>JOR</v>
      </c>
      <c r="F58" s="246">
        <f>IF('Crisis Indicator Data'!F55="x","x",IF(LOG('Crisis Indicator Data'!F55)&lt;F$4,0,IF(LOG('Crisis Indicator Data'!F55)&gt;F$3,5,ROUND(5-(F$3-LOG('Crisis Indicator Data'!F55))/(F$3-F$4)*5,1))))</f>
        <v>2.7</v>
      </c>
      <c r="G58" s="144">
        <f>IF('Crisis Indicator Data'!F55="x","x",IF(B58="Regional crisis",('Crisis Indicator Data'!F55/VLOOKUP('Impact of the crisis'!$C58,'Regional Crises'!$B$1:$R$66,4,FALSE)),'Crisis Indicator Data'!F55/VLOOKUP('Impact of the crisis'!$E58,'Country Indicator Data'!$B$4:$P$300,15,FALSE)))</f>
        <v>0.45576706465420141</v>
      </c>
      <c r="H58" s="240">
        <f t="shared" si="13"/>
        <v>2.2000000000000002</v>
      </c>
      <c r="I58" s="240">
        <f t="shared" si="14"/>
        <v>2.4500000000000002</v>
      </c>
      <c r="J58" s="240">
        <f>IF('Crisis Indicator Data'!G55="x","x",IF(LOG('Crisis Indicator Data'!G55)&lt;J$4,0,IF(LOG('Crisis Indicator Data'!G55)&gt;J$3,5,ROUND(5-(J$3-LOG('Crisis Indicator Data'!G55))/(J$3-J$4)*5,1))))</f>
        <v>3.1</v>
      </c>
      <c r="K58" s="144">
        <f>IF('Crisis Indicator Data'!G55="x","x",IF(B58="Regional crisis",('Crisis Indicator Data'!G55/VLOOKUP('Impact of the crisis'!$C58,'Regional Crises'!$B$1:$R$66,5,FALSE)),'Crisis Indicator Data'!G55/VLOOKUP('Impact of the crisis'!$E58,'Country Indicator Data'!$B$4:$P$300,14,FALSE)))</f>
        <v>0.80584860262816949</v>
      </c>
      <c r="L58" s="240">
        <f t="shared" si="15"/>
        <v>4</v>
      </c>
      <c r="M58" s="240">
        <f t="shared" si="16"/>
        <v>3.55</v>
      </c>
      <c r="N58" s="240">
        <f t="shared" si="17"/>
        <v>3</v>
      </c>
      <c r="O58" s="240">
        <f>IF('Crisis Indicator Data'!H55="x","x",IF('Crisis Indicator Data'!H55=0,0,IF(LOG('Crisis Indicator Data'!H55)&lt;O$4,0,IF(LOG('Crisis Indicator Data'!H55)&gt;O$3,5,ROUND(5-(O$3-LOG('Crisis Indicator Data'!H55))/(O$3-O$4)*5,1)))))</f>
        <v>2.9</v>
      </c>
      <c r="P58" s="143">
        <f>IF('Crisis Indicator Data'!H55="x","x",'Crisis Indicator Data'!H55/'Crisis Indicator Data'!G55)</f>
        <v>0.21118511713367019</v>
      </c>
      <c r="Q58" s="240">
        <f t="shared" si="18"/>
        <v>1</v>
      </c>
      <c r="R58" s="240">
        <f t="shared" si="19"/>
        <v>1.95</v>
      </c>
      <c r="S58" s="240">
        <f>IF('Crisis Indicator Data'!I55="x","x",IF('Crisis Indicator Data'!I55=0,0,IF(LOG('Crisis Indicator Data'!I55)&lt;S$4,0,IF(LOG('Crisis Indicator Data'!I55)&gt;S$3,5,ROUND(5-(S$3-LOG('Crisis Indicator Data'!I55))/(S$3-S$4)*5,1)))))</f>
        <v>4.5</v>
      </c>
      <c r="T58" s="143">
        <f>IF('Crisis Indicator Data'!H55="x","x",IF('Crisis Indicator Data'!I55="x","x",'Crisis Indicator Data'!I55/'Crisis Indicator Data'!H55))</f>
        <v>0.7172376291462752</v>
      </c>
      <c r="U58" s="240">
        <f t="shared" si="20"/>
        <v>5</v>
      </c>
      <c r="V58" s="240">
        <f t="shared" si="21"/>
        <v>4.8</v>
      </c>
      <c r="W58" s="240">
        <f>IF('Crisis Indicator Data'!L55="x","x",IF('Crisis Indicator Data'!L55=0,0,IF(LOG('Crisis Indicator Data'!L55)&lt;W$4,0,IF(LOG('Crisis Indicator Data'!L55)&gt;W$3,5,ROUND(5-(W$3-LOG('Crisis Indicator Data'!L55))/(W$3-W$4)*5,1)))))</f>
        <v>0</v>
      </c>
      <c r="X58" s="247">
        <f>IF(OR('Crisis Indicator Data'!L55="x",'Crisis Indicator Data'!H55="x"),"x",'Crisis Indicator Data'!L55/'Crisis Indicator Data'!H55)</f>
        <v>0</v>
      </c>
      <c r="Y58" s="240">
        <f t="shared" si="22"/>
        <v>0</v>
      </c>
      <c r="Z58" s="240">
        <f t="shared" si="23"/>
        <v>0</v>
      </c>
      <c r="AA58" s="240">
        <f t="shared" si="24"/>
        <v>3.2</v>
      </c>
      <c r="AB58" s="248">
        <f t="shared" si="25"/>
        <v>2.6</v>
      </c>
    </row>
    <row r="59" spans="1:28" x14ac:dyDescent="0.35">
      <c r="A59" s="149" t="str">
        <f>'Crisis Indicator Data'!A56</f>
        <v xml:space="preserve">Multiple crisis in Kenya </v>
      </c>
      <c r="B59" s="150" t="str">
        <f>'Crisis Indicator Data'!B56</f>
        <v>Multiple crises country</v>
      </c>
      <c r="C59" s="150" t="str">
        <f>'Crisis Indicator Data'!C56</f>
        <v>KEN001</v>
      </c>
      <c r="D59" s="150" t="str">
        <f>'Crisis Indicator Data'!D56</f>
        <v>Kenya</v>
      </c>
      <c r="E59" s="151" t="str">
        <f>'Crisis Indicator Data'!E56</f>
        <v>KEN</v>
      </c>
      <c r="F59" s="246">
        <f>IF('Crisis Indicator Data'!F56="x","x",IF(LOG('Crisis Indicator Data'!F56)&lt;F$4,0,IF(LOG('Crisis Indicator Data'!F56)&gt;F$3,5,ROUND(5-(F$3-LOG('Crisis Indicator Data'!F56))/(F$3-F$4)*5,1))))</f>
        <v>4.5</v>
      </c>
      <c r="G59" s="144">
        <f>IF('Crisis Indicator Data'!F56="x","x",IF(B59="Regional crisis",('Crisis Indicator Data'!F56/VLOOKUP('Impact of the crisis'!$C59,'Regional Crises'!$B$1:$R$66,4,FALSE)),'Crisis Indicator Data'!F56/VLOOKUP('Impact of the crisis'!$E59,'Country Indicator Data'!$B$4:$P$300,15,FALSE)))</f>
        <v>0.9123238570474751</v>
      </c>
      <c r="H59" s="240">
        <f t="shared" si="13"/>
        <v>4.5999999999999996</v>
      </c>
      <c r="I59" s="240">
        <f t="shared" si="14"/>
        <v>4.55</v>
      </c>
      <c r="J59" s="240">
        <f>IF('Crisis Indicator Data'!G56="x","x",IF(LOG('Crisis Indicator Data'!G56)&lt;J$4,0,IF(LOG('Crisis Indicator Data'!G56)&gt;J$3,5,ROUND(5-(J$3-LOG('Crisis Indicator Data'!G56))/(J$3-J$4)*5,1))))</f>
        <v>4.0999999999999996</v>
      </c>
      <c r="K59" s="144">
        <f>IF('Crisis Indicator Data'!G56="x","x",IF(B59="Regional crisis",('Crisis Indicator Data'!G56/VLOOKUP('Impact of the crisis'!$C59,'Regional Crises'!$B$1:$R$66,5,FALSE)),'Crisis Indicator Data'!G56/VLOOKUP('Impact of the crisis'!$E59,'Country Indicator Data'!$B$4:$P$300,14,FALSE)))</f>
        <v>0.30439040022788777</v>
      </c>
      <c r="L59" s="240">
        <f t="shared" si="15"/>
        <v>1.5</v>
      </c>
      <c r="M59" s="240">
        <f t="shared" si="16"/>
        <v>2.8</v>
      </c>
      <c r="N59" s="240">
        <f t="shared" si="17"/>
        <v>3.8</v>
      </c>
      <c r="O59" s="240">
        <f>IF('Crisis Indicator Data'!H56="x","x",IF('Crisis Indicator Data'!H56=0,0,IF(LOG('Crisis Indicator Data'!H56)&lt;O$4,0,IF(LOG('Crisis Indicator Data'!H56)&gt;O$3,5,ROUND(5-(O$3-LOG('Crisis Indicator Data'!H56))/(O$3-O$4)*5,1)))))</f>
        <v>4.4000000000000004</v>
      </c>
      <c r="P59" s="143">
        <f>IF('Crisis Indicator Data'!H56="x","x",'Crisis Indicator Data'!H56/'Crisis Indicator Data'!G56)</f>
        <v>0.84371527168509097</v>
      </c>
      <c r="Q59" s="240">
        <f t="shared" si="18"/>
        <v>4.2</v>
      </c>
      <c r="R59" s="240">
        <f t="shared" si="19"/>
        <v>4.3000000000000007</v>
      </c>
      <c r="S59" s="240">
        <f>IF('Crisis Indicator Data'!I56="x","x",IF('Crisis Indicator Data'!I56=0,0,IF(LOG('Crisis Indicator Data'!I56)&lt;S$4,0,IF(LOG('Crisis Indicator Data'!I56)&gt;S$3,5,ROUND(5-(S$3-LOG('Crisis Indicator Data'!I56))/(S$3-S$4)*5,1)))))</f>
        <v>3.9</v>
      </c>
      <c r="T59" s="143">
        <f>IF('Crisis Indicator Data'!H56="x","x",IF('Crisis Indicator Data'!I56="x","x",'Crisis Indicator Data'!I56/'Crisis Indicator Data'!H56))</f>
        <v>3.8266897746967073E-2</v>
      </c>
      <c r="U59" s="240">
        <f t="shared" si="20"/>
        <v>1.3</v>
      </c>
      <c r="V59" s="240">
        <f t="shared" si="21"/>
        <v>2.6</v>
      </c>
      <c r="W59" s="240">
        <f>IF('Crisis Indicator Data'!L56="x","x",IF('Crisis Indicator Data'!L56=0,0,IF(LOG('Crisis Indicator Data'!L56)&lt;W$4,0,IF(LOG('Crisis Indicator Data'!L56)&gt;W$3,5,ROUND(5-(W$3-LOG('Crisis Indicator Data'!L56))/(W$3-W$4)*5,1)))))</f>
        <v>0.7</v>
      </c>
      <c r="X59" s="247">
        <f>IF(OR('Crisis Indicator Data'!L56="x",'Crisis Indicator Data'!H56="x"),"x",'Crisis Indicator Data'!L56/'Crisis Indicator Data'!H56)</f>
        <v>2.0797227036395148E-7</v>
      </c>
      <c r="Y59" s="240">
        <f t="shared" si="22"/>
        <v>0</v>
      </c>
      <c r="Z59" s="240">
        <f t="shared" si="23"/>
        <v>0.4</v>
      </c>
      <c r="AA59" s="240">
        <f t="shared" si="24"/>
        <v>1.6</v>
      </c>
      <c r="AB59" s="248">
        <f t="shared" si="25"/>
        <v>3.2</v>
      </c>
    </row>
    <row r="60" spans="1:28" x14ac:dyDescent="0.35">
      <c r="A60" s="149" t="str">
        <f>'Crisis Indicator Data'!A57</f>
        <v>Refugee situation in Kenya</v>
      </c>
      <c r="B60" s="150" t="str">
        <f>'Crisis Indicator Data'!B57</f>
        <v>International displacement</v>
      </c>
      <c r="C60" s="150" t="str">
        <f>'Crisis Indicator Data'!C57</f>
        <v>KEN002</v>
      </c>
      <c r="D60" s="150" t="str">
        <f>'Crisis Indicator Data'!D57</f>
        <v>Kenya</v>
      </c>
      <c r="E60" s="151" t="str">
        <f>'Crisis Indicator Data'!E57</f>
        <v>KEN</v>
      </c>
      <c r="F60" s="246">
        <f>IF('Crisis Indicator Data'!F57="x","x",IF(LOG('Crisis Indicator Data'!F57)&lt;F$4,0,IF(LOG('Crisis Indicator Data'!F57)&gt;F$3,5,ROUND(5-(F$3-LOG('Crisis Indicator Data'!F57))/(F$3-F$4)*5,1))))</f>
        <v>2.6</v>
      </c>
      <c r="G60" s="144">
        <f>IF('Crisis Indicator Data'!F57="x","x",IF(B60="Regional crisis",('Crisis Indicator Data'!F57/VLOOKUP('Impact of the crisis'!$C60,'Regional Crises'!$B$1:$R$66,4,FALSE)),'Crisis Indicator Data'!F57/VLOOKUP('Impact of the crisis'!$E60,'Country Indicator Data'!$B$4:$P$300,15,FALSE)))</f>
        <v>6.7196120462452116E-2</v>
      </c>
      <c r="H60" s="240">
        <f t="shared" si="13"/>
        <v>0.2</v>
      </c>
      <c r="I60" s="240">
        <f t="shared" si="14"/>
        <v>1.4000000000000001</v>
      </c>
      <c r="J60" s="240">
        <f>IF('Crisis Indicator Data'!G57="x","x",IF(LOG('Crisis Indicator Data'!G57)&lt;J$4,0,IF(LOG('Crisis Indicator Data'!G57)&gt;J$3,5,ROUND(5-(J$3-LOG('Crisis Indicator Data'!G57))/(J$3-J$4)*5,1))))</f>
        <v>0.4</v>
      </c>
      <c r="K60" s="144">
        <f>IF('Crisis Indicator Data'!G57="x","x",IF(B60="Regional crisis",('Crisis Indicator Data'!G57/VLOOKUP('Impact of the crisis'!$C60,'Regional Crises'!$B$1:$R$66,5,FALSE)),'Crisis Indicator Data'!G57/VLOOKUP('Impact of the crisis'!$E60,'Country Indicator Data'!$B$4:$P$300,14,FALSE)))</f>
        <v>2.3002421307506054E-2</v>
      </c>
      <c r="L60" s="240">
        <f t="shared" si="15"/>
        <v>0.1</v>
      </c>
      <c r="M60" s="240">
        <f t="shared" si="16"/>
        <v>0.25</v>
      </c>
      <c r="N60" s="240">
        <f t="shared" si="17"/>
        <v>0.9</v>
      </c>
      <c r="O60" s="240">
        <f>IF('Crisis Indicator Data'!H57="x","x",IF('Crisis Indicator Data'!H57=0,0,IF(LOG('Crisis Indicator Data'!H57)&lt;O$4,0,IF(LOG('Crisis Indicator Data'!H57)&gt;O$3,5,ROUND(5-(O$3-LOG('Crisis Indicator Data'!H57))/(O$3-O$4)*5,1)))))</f>
        <v>2.1</v>
      </c>
      <c r="P60" s="143">
        <f>IF('Crisis Indicator Data'!H57="x","x",'Crisis Indicator Data'!H57/'Crisis Indicator Data'!G57)</f>
        <v>0.42724458204334365</v>
      </c>
      <c r="Q60" s="240">
        <f t="shared" si="18"/>
        <v>2.1</v>
      </c>
      <c r="R60" s="240">
        <f t="shared" si="19"/>
        <v>2.1</v>
      </c>
      <c r="S60" s="240">
        <f>IF('Crisis Indicator Data'!I57="x","x",IF('Crisis Indicator Data'!I57=0,0,IF(LOG('Crisis Indicator Data'!I57)&lt;S$4,0,IF(LOG('Crisis Indicator Data'!I57)&gt;S$3,5,ROUND(5-(S$3-LOG('Crisis Indicator Data'!I57))/(S$3-S$4)*5,1)))))</f>
        <v>3.9</v>
      </c>
      <c r="T60" s="143">
        <f>IF('Crisis Indicator Data'!H57="x","x",IF('Crisis Indicator Data'!I57="x","x",'Crisis Indicator Data'!I57/'Crisis Indicator Data'!H57))</f>
        <v>1</v>
      </c>
      <c r="U60" s="240">
        <f t="shared" si="20"/>
        <v>5</v>
      </c>
      <c r="V60" s="240">
        <f t="shared" si="21"/>
        <v>4.5</v>
      </c>
      <c r="W60" s="240" t="str">
        <f>IF('Crisis Indicator Data'!L57="x","x",IF('Crisis Indicator Data'!L57=0,0,IF(LOG('Crisis Indicator Data'!L57)&lt;W$4,0,IF(LOG('Crisis Indicator Data'!L57)&gt;W$3,5,ROUND(5-(W$3-LOG('Crisis Indicator Data'!L57))/(W$3-W$4)*5,1)))))</f>
        <v>x</v>
      </c>
      <c r="X60" s="247" t="str">
        <f>IF(OR('Crisis Indicator Data'!L57="x",'Crisis Indicator Data'!H57="x"),"x",'Crisis Indicator Data'!L57/'Crisis Indicator Data'!H57)</f>
        <v>x</v>
      </c>
      <c r="Y60" s="240" t="str">
        <f t="shared" si="22"/>
        <v>x</v>
      </c>
      <c r="Z60" s="240" t="str">
        <f t="shared" si="23"/>
        <v>x</v>
      </c>
      <c r="AA60" s="240">
        <f t="shared" si="24"/>
        <v>4.5</v>
      </c>
      <c r="AB60" s="248">
        <f t="shared" si="25"/>
        <v>3.6</v>
      </c>
    </row>
    <row r="61" spans="1:28" x14ac:dyDescent="0.35">
      <c r="A61" s="149" t="str">
        <f>'Crisis Indicator Data'!A58</f>
        <v>Drought in Kenya</v>
      </c>
      <c r="B61" s="150" t="str">
        <f>'Crisis Indicator Data'!B58</f>
        <v>Drought</v>
      </c>
      <c r="C61" s="150" t="str">
        <f>'Crisis Indicator Data'!C58</f>
        <v>KEN003</v>
      </c>
      <c r="D61" s="150" t="str">
        <f>'Crisis Indicator Data'!D58</f>
        <v>Kenya</v>
      </c>
      <c r="E61" s="151" t="str">
        <f>'Crisis Indicator Data'!E58</f>
        <v>KEN</v>
      </c>
      <c r="F61" s="246">
        <f>IF('Crisis Indicator Data'!F58="x","x",IF(LOG('Crisis Indicator Data'!F58)&lt;F$4,0,IF(LOG('Crisis Indicator Data'!F58)&gt;F$3,5,ROUND(5-(F$3-LOG('Crisis Indicator Data'!F58))/(F$3-F$4)*5,1))))</f>
        <v>4.5</v>
      </c>
      <c r="G61" s="144">
        <f>IF('Crisis Indicator Data'!F58="x","x",IF(B61="Regional crisis",('Crisis Indicator Data'!F58/VLOOKUP('Impact of the crisis'!$C61,'Regional Crises'!$B$1:$R$66,4,FALSE)),'Crisis Indicator Data'!F58/VLOOKUP('Impact of the crisis'!$E61,'Country Indicator Data'!$B$4:$P$300,15,FALSE)))</f>
        <v>0.9123238570474751</v>
      </c>
      <c r="H61" s="240">
        <f t="shared" si="13"/>
        <v>4.5999999999999996</v>
      </c>
      <c r="I61" s="240">
        <f t="shared" si="14"/>
        <v>4.55</v>
      </c>
      <c r="J61" s="240">
        <f>IF('Crisis Indicator Data'!G58="x","x",IF(LOG('Crisis Indicator Data'!G58)&lt;J$4,0,IF(LOG('Crisis Indicator Data'!G58)&gt;J$3,5,ROUND(5-(J$3-LOG('Crisis Indicator Data'!G58))/(J$3-J$4)*5,1))))</f>
        <v>4.0999999999999996</v>
      </c>
      <c r="K61" s="144">
        <f>IF('Crisis Indicator Data'!G58="x","x",IF(B61="Regional crisis",('Crisis Indicator Data'!G58/VLOOKUP('Impact of the crisis'!$C61,'Regional Crises'!$B$1:$R$66,5,FALSE)),'Crisis Indicator Data'!G58/VLOOKUP('Impact of the crisis'!$E61,'Country Indicator Data'!$B$4:$P$300,14,FALSE)))</f>
        <v>0.29961900014242987</v>
      </c>
      <c r="L61" s="240">
        <f t="shared" si="15"/>
        <v>1.5</v>
      </c>
      <c r="M61" s="240">
        <f t="shared" si="16"/>
        <v>2.8</v>
      </c>
      <c r="N61" s="240">
        <f t="shared" si="17"/>
        <v>3.8</v>
      </c>
      <c r="O61" s="240">
        <f>IF('Crisis Indicator Data'!H58="x","x",IF('Crisis Indicator Data'!H58=0,0,IF(LOG('Crisis Indicator Data'!H58)&lt;O$4,0,IF(LOG('Crisis Indicator Data'!H58)&gt;O$3,5,ROUND(5-(O$3-LOG('Crisis Indicator Data'!H58))/(O$3-O$4)*5,1)))))</f>
        <v>4.4000000000000004</v>
      </c>
      <c r="P61" s="143">
        <f>IF('Crisis Indicator Data'!H58="x","x",'Crisis Indicator Data'!H58/'Crisis Indicator Data'!G58)</f>
        <v>0.82435082298413453</v>
      </c>
      <c r="Q61" s="240">
        <f t="shared" si="18"/>
        <v>4.0999999999999996</v>
      </c>
      <c r="R61" s="240">
        <f t="shared" si="19"/>
        <v>4.25</v>
      </c>
      <c r="S61" s="240" t="str">
        <f>IF('Crisis Indicator Data'!I58="x","x",IF('Crisis Indicator Data'!I58=0,0,IF(LOG('Crisis Indicator Data'!I58)&lt;S$4,0,IF(LOG('Crisis Indicator Data'!I58)&gt;S$3,5,ROUND(5-(S$3-LOG('Crisis Indicator Data'!I58))/(S$3-S$4)*5,1)))))</f>
        <v>x</v>
      </c>
      <c r="T61" s="143" t="str">
        <f>IF('Crisis Indicator Data'!H58="x","x",IF('Crisis Indicator Data'!I58="x","x",'Crisis Indicator Data'!I58/'Crisis Indicator Data'!H58))</f>
        <v>x</v>
      </c>
      <c r="U61" s="240" t="str">
        <f t="shared" si="20"/>
        <v>x</v>
      </c>
      <c r="V61" s="240" t="str">
        <f t="shared" si="21"/>
        <v>x</v>
      </c>
      <c r="W61" s="240">
        <f>IF('Crisis Indicator Data'!L58="x","x",IF('Crisis Indicator Data'!L58=0,0,IF(LOG('Crisis Indicator Data'!L58)&lt;W$4,0,IF(LOG('Crisis Indicator Data'!L58)&gt;W$3,5,ROUND(5-(W$3-LOG('Crisis Indicator Data'!L58))/(W$3-W$4)*5,1)))))</f>
        <v>0.7</v>
      </c>
      <c r="X61" s="247">
        <f>IF(OR('Crisis Indicator Data'!L58="x",'Crisis Indicator Data'!H58="x"),"x",'Crisis Indicator Data'!L58/'Crisis Indicator Data'!H58)</f>
        <v>2.1624738701074029E-7</v>
      </c>
      <c r="Y61" s="240">
        <f t="shared" si="22"/>
        <v>0</v>
      </c>
      <c r="Z61" s="240">
        <f t="shared" si="23"/>
        <v>0.4</v>
      </c>
      <c r="AA61" s="240">
        <f t="shared" si="24"/>
        <v>0.4</v>
      </c>
      <c r="AB61" s="248">
        <f t="shared" si="25"/>
        <v>2.8</v>
      </c>
    </row>
    <row r="62" spans="1:28" x14ac:dyDescent="0.35">
      <c r="A62" s="149" t="str">
        <f>'Crisis Indicator Data'!A59</f>
        <v>Syrian refugees in Lebanon</v>
      </c>
      <c r="B62" s="150" t="str">
        <f>'Crisis Indicator Data'!B59</f>
        <v>International displacement</v>
      </c>
      <c r="C62" s="150" t="str">
        <f>'Crisis Indicator Data'!C59</f>
        <v>LBN002</v>
      </c>
      <c r="D62" s="150" t="str">
        <f>'Crisis Indicator Data'!D59</f>
        <v>Lebanon</v>
      </c>
      <c r="E62" s="151" t="str">
        <f>'Crisis Indicator Data'!E59</f>
        <v>LBN</v>
      </c>
      <c r="F62" s="246">
        <f>IF('Crisis Indicator Data'!F59="x","x",IF(LOG('Crisis Indicator Data'!F59)&lt;F$4,0,IF(LOG('Crisis Indicator Data'!F59)&gt;F$3,5,ROUND(5-(F$3-LOG('Crisis Indicator Data'!F59))/(F$3-F$4)*5,1))))</f>
        <v>1.7</v>
      </c>
      <c r="G62" s="144">
        <f>IF('Crisis Indicator Data'!F59="x","x",IF(B62="Regional crisis",('Crisis Indicator Data'!F59/VLOOKUP('Impact of the crisis'!$C62,'Regional Crises'!$B$1:$R$66,4,FALSE)),'Crisis Indicator Data'!F59/VLOOKUP('Impact of the crisis'!$E62,'Country Indicator Data'!$B$4:$P$300,15,FALSE)))</f>
        <v>1.021505376344086</v>
      </c>
      <c r="H62" s="240">
        <f t="shared" si="13"/>
        <v>5</v>
      </c>
      <c r="I62" s="240">
        <f t="shared" si="14"/>
        <v>3.35</v>
      </c>
      <c r="J62" s="240">
        <f>IF('Crisis Indicator Data'!G59="x","x",IF(LOG('Crisis Indicator Data'!G59)&lt;J$4,0,IF(LOG('Crisis Indicator Data'!G59)&gt;J$3,5,ROUND(5-(J$3-LOG('Crisis Indicator Data'!G59))/(J$3-J$4)*5,1))))</f>
        <v>2.8</v>
      </c>
      <c r="K62" s="144">
        <f>IF('Crisis Indicator Data'!G59="x","x",IF(B62="Regional crisis",('Crisis Indicator Data'!G59/VLOOKUP('Impact of the crisis'!$C62,'Regional Crises'!$B$1:$R$66,5,FALSE)),'Crisis Indicator Data'!G59/VLOOKUP('Impact of the crisis'!$E62,'Country Indicator Data'!$B$4:$P$300,14,FALSE)))</f>
        <v>1</v>
      </c>
      <c r="L62" s="240">
        <f t="shared" si="15"/>
        <v>5</v>
      </c>
      <c r="M62" s="240">
        <f t="shared" si="16"/>
        <v>3.9</v>
      </c>
      <c r="N62" s="240">
        <f t="shared" si="17"/>
        <v>3.6</v>
      </c>
      <c r="O62" s="240">
        <f>IF('Crisis Indicator Data'!H59="x","x",IF('Crisis Indicator Data'!H59=0,0,IF(LOG('Crisis Indicator Data'!H59)&lt;O$4,0,IF(LOG('Crisis Indicator Data'!H59)&gt;O$3,5,ROUND(5-(O$3-LOG('Crisis Indicator Data'!H59))/(O$3-O$4)*5,1)))))</f>
        <v>3.8</v>
      </c>
      <c r="P62" s="143">
        <f>IF('Crisis Indicator Data'!H59="x","x",'Crisis Indicator Data'!H59/'Crisis Indicator Data'!G59)</f>
        <v>0.92043956043956043</v>
      </c>
      <c r="Q62" s="240">
        <f t="shared" si="18"/>
        <v>4.5999999999999996</v>
      </c>
      <c r="R62" s="240">
        <f t="shared" si="19"/>
        <v>4.1999999999999993</v>
      </c>
      <c r="S62" s="240">
        <f>IF('Crisis Indicator Data'!I59="x","x",IF('Crisis Indicator Data'!I59=0,0,IF(LOG('Crisis Indicator Data'!I59)&lt;S$4,0,IF(LOG('Crisis Indicator Data'!I59)&gt;S$3,5,ROUND(5-(S$3-LOG('Crisis Indicator Data'!I59))/(S$3-S$4)*5,1)))))</f>
        <v>4.5</v>
      </c>
      <c r="T62" s="143">
        <f>IF('Crisis Indicator Data'!H59="x","x",IF('Crisis Indicator Data'!I59="x","x",'Crisis Indicator Data'!I59/'Crisis Indicator Data'!H59))</f>
        <v>0.24339382362304998</v>
      </c>
      <c r="U62" s="240">
        <f t="shared" si="20"/>
        <v>5</v>
      </c>
      <c r="V62" s="240">
        <f t="shared" si="21"/>
        <v>4.8</v>
      </c>
      <c r="W62" s="240" t="str">
        <f>IF('Crisis Indicator Data'!L59="x","x",IF('Crisis Indicator Data'!L59=0,0,IF(LOG('Crisis Indicator Data'!L59)&lt;W$4,0,IF(LOG('Crisis Indicator Data'!L59)&gt;W$3,5,ROUND(5-(W$3-LOG('Crisis Indicator Data'!L59))/(W$3-W$4)*5,1)))))</f>
        <v>x</v>
      </c>
      <c r="X62" s="247" t="str">
        <f>IF(OR('Crisis Indicator Data'!L59="x",'Crisis Indicator Data'!H59="x"),"x",'Crisis Indicator Data'!L59/'Crisis Indicator Data'!H59)</f>
        <v>x</v>
      </c>
      <c r="Y62" s="240" t="str">
        <f t="shared" si="22"/>
        <v>x</v>
      </c>
      <c r="Z62" s="240" t="str">
        <f t="shared" si="23"/>
        <v>x</v>
      </c>
      <c r="AA62" s="240">
        <f t="shared" si="24"/>
        <v>4.8</v>
      </c>
      <c r="AB62" s="248">
        <f t="shared" si="25"/>
        <v>4.5</v>
      </c>
    </row>
    <row r="63" spans="1:28" x14ac:dyDescent="0.35">
      <c r="A63" s="149" t="str">
        <f>'Crisis Indicator Data'!A60</f>
        <v>Socioeconomic crisis in Lebanon</v>
      </c>
      <c r="B63" s="150" t="str">
        <f>'Crisis Indicator Data'!B60</f>
        <v>Political and economic crisis</v>
      </c>
      <c r="C63" s="150" t="str">
        <f>'Crisis Indicator Data'!C60</f>
        <v>LBN004</v>
      </c>
      <c r="D63" s="150" t="str">
        <f>'Crisis Indicator Data'!D60</f>
        <v>Lebanon</v>
      </c>
      <c r="E63" s="151" t="str">
        <f>'Crisis Indicator Data'!E60</f>
        <v>LBN</v>
      </c>
      <c r="F63" s="246">
        <f>IF('Crisis Indicator Data'!F60="x","x",IF(LOG('Crisis Indicator Data'!F60)&lt;F$4,0,IF(LOG('Crisis Indicator Data'!F60)&gt;F$3,5,ROUND(5-(F$3-LOG('Crisis Indicator Data'!F60))/(F$3-F$4)*5,1))))</f>
        <v>1.7</v>
      </c>
      <c r="G63" s="144">
        <f>IF('Crisis Indicator Data'!F60="x","x",IF(B63="Regional crisis",('Crisis Indicator Data'!F60/VLOOKUP('Impact of the crisis'!$C63,'Regional Crises'!$B$1:$R$66,4,FALSE)),'Crisis Indicator Data'!F60/VLOOKUP('Impact of the crisis'!$E63,'Country Indicator Data'!$B$4:$P$300,15,FALSE)))</f>
        <v>1.021505376344086</v>
      </c>
      <c r="H63" s="240">
        <f t="shared" si="13"/>
        <v>5</v>
      </c>
      <c r="I63" s="240">
        <f t="shared" si="14"/>
        <v>3.35</v>
      </c>
      <c r="J63" s="240">
        <f>IF('Crisis Indicator Data'!G60="x","x",IF(LOG('Crisis Indicator Data'!G60)&lt;J$4,0,IF(LOG('Crisis Indicator Data'!G60)&gt;J$3,5,ROUND(5-(J$3-LOG('Crisis Indicator Data'!G60))/(J$3-J$4)*5,1))))</f>
        <v>2.8</v>
      </c>
      <c r="K63" s="144">
        <f>IF('Crisis Indicator Data'!G60="x","x",IF(B63="Regional crisis",('Crisis Indicator Data'!G60/VLOOKUP('Impact of the crisis'!$C63,'Regional Crises'!$B$1:$R$66,5,FALSE)),'Crisis Indicator Data'!G60/VLOOKUP('Impact of the crisis'!$E63,'Country Indicator Data'!$B$4:$P$300,14,FALSE)))</f>
        <v>1</v>
      </c>
      <c r="L63" s="240">
        <f t="shared" si="15"/>
        <v>5</v>
      </c>
      <c r="M63" s="240">
        <f t="shared" si="16"/>
        <v>3.9</v>
      </c>
      <c r="N63" s="240">
        <f t="shared" si="17"/>
        <v>3.6</v>
      </c>
      <c r="O63" s="240">
        <f>IF('Crisis Indicator Data'!H60="x","x",IF('Crisis Indicator Data'!H60=0,0,IF(LOG('Crisis Indicator Data'!H60)&lt;O$4,0,IF(LOG('Crisis Indicator Data'!H60)&gt;O$3,5,ROUND(5-(O$3-LOG('Crisis Indicator Data'!H60))/(O$3-O$4)*5,1)))))</f>
        <v>3.8</v>
      </c>
      <c r="P63" s="143">
        <f>IF('Crisis Indicator Data'!H60="x","x",'Crisis Indicator Data'!H60/'Crisis Indicator Data'!G60)</f>
        <v>0.92043956043956043</v>
      </c>
      <c r="Q63" s="240">
        <f t="shared" si="18"/>
        <v>4.5999999999999996</v>
      </c>
      <c r="R63" s="240">
        <f t="shared" si="19"/>
        <v>4.1999999999999993</v>
      </c>
      <c r="S63" s="240" t="str">
        <f>IF('Crisis Indicator Data'!I60="x","x",IF('Crisis Indicator Data'!I60=0,0,IF(LOG('Crisis Indicator Data'!I60)&lt;S$4,0,IF(LOG('Crisis Indicator Data'!I60)&gt;S$3,5,ROUND(5-(S$3-LOG('Crisis Indicator Data'!I60))/(S$3-S$4)*5,1)))))</f>
        <v>x</v>
      </c>
      <c r="T63" s="143" t="str">
        <f>IF('Crisis Indicator Data'!H60="x","x",IF('Crisis Indicator Data'!I60="x","x",'Crisis Indicator Data'!I60/'Crisis Indicator Data'!H60))</f>
        <v>x</v>
      </c>
      <c r="U63" s="240" t="str">
        <f t="shared" si="20"/>
        <v>x</v>
      </c>
      <c r="V63" s="240" t="str">
        <f t="shared" si="21"/>
        <v>x</v>
      </c>
      <c r="W63" s="240">
        <f>IF('Crisis Indicator Data'!L60="x","x",IF('Crisis Indicator Data'!L60=0,0,IF(LOG('Crisis Indicator Data'!L60)&lt;W$4,0,IF(LOG('Crisis Indicator Data'!L60)&gt;W$3,5,ROUND(5-(W$3-LOG('Crisis Indicator Data'!L60))/(W$3-W$4)*5,1)))))</f>
        <v>1.8</v>
      </c>
      <c r="X63" s="247">
        <f>IF(OR('Crisis Indicator Data'!L60="x",'Crisis Indicator Data'!H60="x"),"x",'Crisis Indicator Data'!L60/'Crisis Indicator Data'!H60)</f>
        <v>2.7061445399554283E-6</v>
      </c>
      <c r="Y63" s="240">
        <f t="shared" si="22"/>
        <v>0.1</v>
      </c>
      <c r="Z63" s="240">
        <f t="shared" si="23"/>
        <v>1</v>
      </c>
      <c r="AA63" s="240">
        <f t="shared" si="24"/>
        <v>1</v>
      </c>
      <c r="AB63" s="248">
        <f t="shared" si="25"/>
        <v>3</v>
      </c>
    </row>
    <row r="64" spans="1:28" x14ac:dyDescent="0.35">
      <c r="A64" s="149" t="str">
        <f>'Crisis Indicator Data'!A61</f>
        <v>Complex crisis in Libya</v>
      </c>
      <c r="B64" s="150" t="str">
        <f>'Crisis Indicator Data'!B61</f>
        <v>Multiple crises country</v>
      </c>
      <c r="C64" s="150" t="str">
        <f>'Crisis Indicator Data'!C61</f>
        <v>LBY001</v>
      </c>
      <c r="D64" s="150" t="str">
        <f>'Crisis Indicator Data'!D61</f>
        <v>Libya</v>
      </c>
      <c r="E64" s="151" t="str">
        <f>'Crisis Indicator Data'!E61</f>
        <v>LBY</v>
      </c>
      <c r="F64" s="246">
        <f>IF('Crisis Indicator Data'!F61="x","x",IF(LOG('Crisis Indicator Data'!F61)&lt;F$4,0,IF(LOG('Crisis Indicator Data'!F61)&gt;F$3,5,ROUND(5-(F$3-LOG('Crisis Indicator Data'!F61))/(F$3-F$4)*5,1))))</f>
        <v>5</v>
      </c>
      <c r="G64" s="144">
        <f>IF('Crisis Indicator Data'!F61="x","x",IF(B64="Regional crisis",('Crisis Indicator Data'!F61/VLOOKUP('Impact of the crisis'!$C64,'Regional Crises'!$B$1:$R$66,4,FALSE)),'Crisis Indicator Data'!F61/VLOOKUP('Impact of the crisis'!$E64,'Country Indicator Data'!$B$4:$P$300,15,FALSE)))</f>
        <v>1</v>
      </c>
      <c r="H64" s="240">
        <f t="shared" si="13"/>
        <v>5</v>
      </c>
      <c r="I64" s="240">
        <f t="shared" si="14"/>
        <v>5</v>
      </c>
      <c r="J64" s="240">
        <f>IF('Crisis Indicator Data'!G61="x","x",IF(LOG('Crisis Indicator Data'!G61)&lt;J$4,0,IF(LOG('Crisis Indicator Data'!G61)&gt;J$3,5,ROUND(5-(J$3-LOG('Crisis Indicator Data'!G61))/(J$3-J$4)*5,1))))</f>
        <v>3</v>
      </c>
      <c r="K64" s="144">
        <f>IF('Crisis Indicator Data'!G61="x","x",IF(B64="Regional crisis",('Crisis Indicator Data'!G61/VLOOKUP('Impact of the crisis'!$C64,'Regional Crises'!$B$1:$R$66,5,FALSE)),'Crisis Indicator Data'!G61/VLOOKUP('Impact of the crisis'!$E64,'Country Indicator Data'!$B$4:$P$300,14,FALSE)))</f>
        <v>1</v>
      </c>
      <c r="L64" s="240">
        <f t="shared" si="15"/>
        <v>5</v>
      </c>
      <c r="M64" s="240">
        <f t="shared" si="16"/>
        <v>4</v>
      </c>
      <c r="N64" s="240">
        <f t="shared" si="17"/>
        <v>4.5999999999999996</v>
      </c>
      <c r="O64" s="240">
        <f>IF('Crisis Indicator Data'!H61="x","x",IF('Crisis Indicator Data'!H61=0,0,IF(LOG('Crisis Indicator Data'!H61)&lt;O$4,0,IF(LOG('Crisis Indicator Data'!H61)&gt;O$3,5,ROUND(5-(O$3-LOG('Crisis Indicator Data'!H61))/(O$3-O$4)*5,1)))))</f>
        <v>3.5</v>
      </c>
      <c r="P64" s="143">
        <f>IF('Crisis Indicator Data'!H61="x","x",'Crisis Indicator Data'!H61/'Crisis Indicator Data'!G61)</f>
        <v>0.46</v>
      </c>
      <c r="Q64" s="240">
        <f t="shared" si="18"/>
        <v>2.2999999999999998</v>
      </c>
      <c r="R64" s="240">
        <f t="shared" si="19"/>
        <v>2.9</v>
      </c>
      <c r="S64" s="240">
        <f>IF('Crisis Indicator Data'!I61="x","x",IF('Crisis Indicator Data'!I61=0,0,IF(LOG('Crisis Indicator Data'!I61)&lt;S$4,0,IF(LOG('Crisis Indicator Data'!I61)&gt;S$3,5,ROUND(5-(S$3-LOG('Crisis Indicator Data'!I61))/(S$3-S$4)*5,1)))))</f>
        <v>4.5999999999999996</v>
      </c>
      <c r="T64" s="143">
        <f>IF('Crisis Indicator Data'!H61="x","x",IF('Crisis Indicator Data'!I61="x","x",'Crisis Indicator Data'!I61/'Crisis Indicator Data'!H61))</f>
        <v>0.40641569459172855</v>
      </c>
      <c r="U64" s="240">
        <f t="shared" si="20"/>
        <v>5</v>
      </c>
      <c r="V64" s="240">
        <f t="shared" si="21"/>
        <v>4.8</v>
      </c>
      <c r="W64" s="240">
        <f>IF('Crisis Indicator Data'!L61="x","x",IF('Crisis Indicator Data'!L61=0,0,IF(LOG('Crisis Indicator Data'!L61)&lt;W$4,0,IF(LOG('Crisis Indicator Data'!L61)&gt;W$3,5,ROUND(5-(W$3-LOG('Crisis Indicator Data'!L61))/(W$3-W$4)*5,1)))))</f>
        <v>4.2</v>
      </c>
      <c r="X64" s="247">
        <f>IF(OR('Crisis Indicator Data'!L61="x",'Crisis Indicator Data'!H61="x"),"x",'Crisis Indicator Data'!L61/'Crisis Indicator Data'!H61)</f>
        <v>2.3806998939554614E-4</v>
      </c>
      <c r="Y64" s="240">
        <f t="shared" si="22"/>
        <v>5</v>
      </c>
      <c r="Z64" s="240">
        <f t="shared" si="23"/>
        <v>4.5999999999999996</v>
      </c>
      <c r="AA64" s="240">
        <f t="shared" si="24"/>
        <v>4.7</v>
      </c>
      <c r="AB64" s="248">
        <f t="shared" si="25"/>
        <v>4</v>
      </c>
    </row>
    <row r="65" spans="1:28" x14ac:dyDescent="0.35">
      <c r="A65" s="149" t="str">
        <f>'Crisis Indicator Data'!A62</f>
        <v>Mixed migration flows in Libya</v>
      </c>
      <c r="B65" s="150" t="str">
        <f>'Crisis Indicator Data'!B62</f>
        <v>International displacement</v>
      </c>
      <c r="C65" s="150" t="str">
        <f>'Crisis Indicator Data'!C62</f>
        <v>LBY002</v>
      </c>
      <c r="D65" s="150" t="str">
        <f>'Crisis Indicator Data'!D62</f>
        <v>Libya</v>
      </c>
      <c r="E65" s="151" t="str">
        <f>'Crisis Indicator Data'!E62</f>
        <v>LBY</v>
      </c>
      <c r="F65" s="246">
        <f>IF('Crisis Indicator Data'!F62="x","x",IF(LOG('Crisis Indicator Data'!F62)&lt;F$4,0,IF(LOG('Crisis Indicator Data'!F62)&gt;F$3,5,ROUND(5-(F$3-LOG('Crisis Indicator Data'!F62))/(F$3-F$4)*5,1))))</f>
        <v>5</v>
      </c>
      <c r="G65" s="144">
        <f>IF('Crisis Indicator Data'!F62="x","x",IF(B65="Regional crisis",('Crisis Indicator Data'!F62/VLOOKUP('Impact of the crisis'!$C65,'Regional Crises'!$B$1:$R$66,4,FALSE)),'Crisis Indicator Data'!F62/VLOOKUP('Impact of the crisis'!$E65,'Country Indicator Data'!$B$4:$P$300,15,FALSE)))</f>
        <v>1</v>
      </c>
      <c r="H65" s="240">
        <f t="shared" si="13"/>
        <v>5</v>
      </c>
      <c r="I65" s="240">
        <f t="shared" si="14"/>
        <v>5</v>
      </c>
      <c r="J65" s="240">
        <f>IF('Crisis Indicator Data'!G62="x","x",IF(LOG('Crisis Indicator Data'!G62)&lt;J$4,0,IF(LOG('Crisis Indicator Data'!G62)&gt;J$3,5,ROUND(5-(J$3-LOG('Crisis Indicator Data'!G62))/(J$3-J$4)*5,1))))</f>
        <v>3</v>
      </c>
      <c r="K65" s="144">
        <f>IF('Crisis Indicator Data'!G62="x","x",IF(B65="Regional crisis",('Crisis Indicator Data'!G62/VLOOKUP('Impact of the crisis'!$C65,'Regional Crises'!$B$1:$R$66,5,FALSE)),'Crisis Indicator Data'!G62/VLOOKUP('Impact of the crisis'!$E65,'Country Indicator Data'!$B$4:$P$300,14,FALSE)))</f>
        <v>1</v>
      </c>
      <c r="L65" s="240">
        <f t="shared" si="15"/>
        <v>5</v>
      </c>
      <c r="M65" s="240">
        <f t="shared" si="16"/>
        <v>4</v>
      </c>
      <c r="N65" s="240">
        <f t="shared" si="17"/>
        <v>4.5999999999999996</v>
      </c>
      <c r="O65" s="240">
        <f>IF('Crisis Indicator Data'!H62="x","x",IF('Crisis Indicator Data'!H62=0,0,IF(LOG('Crisis Indicator Data'!H62)&lt;O$4,0,IF(LOG('Crisis Indicator Data'!H62)&gt;O$3,5,ROUND(5-(O$3-LOG('Crisis Indicator Data'!H62))/(O$3-O$4)*5,1)))))</f>
        <v>2.2000000000000002</v>
      </c>
      <c r="P65" s="143">
        <f>IF('Crisis Indicator Data'!H62="x","x",'Crisis Indicator Data'!H62/'Crisis Indicator Data'!G62)</f>
        <v>8.4512195121951225E-2</v>
      </c>
      <c r="Q65" s="240">
        <f t="shared" si="18"/>
        <v>0.4</v>
      </c>
      <c r="R65" s="240">
        <f t="shared" si="19"/>
        <v>1.3</v>
      </c>
      <c r="S65" s="240">
        <f>IF('Crisis Indicator Data'!I62="x","x",IF('Crisis Indicator Data'!I62=0,0,IF(LOG('Crisis Indicator Data'!I62)&lt;S$4,0,IF(LOG('Crisis Indicator Data'!I62)&gt;S$3,5,ROUND(5-(S$3-LOG('Crisis Indicator Data'!I62))/(S$3-S$4)*5,1)))))</f>
        <v>4.0999999999999996</v>
      </c>
      <c r="T65" s="143">
        <f>IF('Crisis Indicator Data'!H62="x","x",IF('Crisis Indicator Data'!I62="x","x",'Crisis Indicator Data'!I62/'Crisis Indicator Data'!H62))</f>
        <v>1</v>
      </c>
      <c r="U65" s="240">
        <f t="shared" si="20"/>
        <v>5</v>
      </c>
      <c r="V65" s="240">
        <f t="shared" si="21"/>
        <v>4.5999999999999996</v>
      </c>
      <c r="W65" s="240">
        <f>IF('Crisis Indicator Data'!L62="x","x",IF('Crisis Indicator Data'!L62=0,0,IF(LOG('Crisis Indicator Data'!L62)&lt;W$4,0,IF(LOG('Crisis Indicator Data'!L62)&gt;W$3,5,ROUND(5-(W$3-LOG('Crisis Indicator Data'!L62))/(W$3-W$4)*5,1)))))</f>
        <v>4.2</v>
      </c>
      <c r="X65" s="247">
        <f>IF(OR('Crisis Indicator Data'!L62="x",'Crisis Indicator Data'!H62="x"),"x",'Crisis Indicator Data'!L62/'Crisis Indicator Data'!H62)</f>
        <v>1.2626262626262627E-3</v>
      </c>
      <c r="Y65" s="240">
        <f t="shared" si="22"/>
        <v>5</v>
      </c>
      <c r="Z65" s="240">
        <f t="shared" si="23"/>
        <v>4.5999999999999996</v>
      </c>
      <c r="AA65" s="240">
        <f t="shared" si="24"/>
        <v>4.5999999999999996</v>
      </c>
      <c r="AB65" s="248">
        <f t="shared" si="25"/>
        <v>3.4</v>
      </c>
    </row>
    <row r="66" spans="1:28" x14ac:dyDescent="0.35">
      <c r="A66" s="149" t="str">
        <f>'Crisis Indicator Data'!A63</f>
        <v>Socio-economic crisis in Sri Lanka</v>
      </c>
      <c r="B66" s="150" t="str">
        <f>'Crisis Indicator Data'!B63</f>
        <v>Political and economic crisis</v>
      </c>
      <c r="C66" s="150" t="str">
        <f>'Crisis Indicator Data'!C63</f>
        <v>LKA002</v>
      </c>
      <c r="D66" s="150" t="str">
        <f>'Crisis Indicator Data'!D63</f>
        <v>Sri Lanka</v>
      </c>
      <c r="E66" s="151" t="str">
        <f>'Crisis Indicator Data'!E63</f>
        <v>LKA</v>
      </c>
      <c r="F66" s="246">
        <f>IF('Crisis Indicator Data'!F63="x","x",IF(LOG('Crisis Indicator Data'!F63)&lt;F$4,0,IF(LOG('Crisis Indicator Data'!F63)&gt;F$3,5,ROUND(5-(F$3-LOG('Crisis Indicator Data'!F63))/(F$3-F$4)*5,1))))</f>
        <v>3</v>
      </c>
      <c r="G66" s="144">
        <f>IF('Crisis Indicator Data'!F63="x","x",IF(B66="Regional crisis",('Crisis Indicator Data'!F63/VLOOKUP('Impact of the crisis'!$C66,'Regional Crises'!$B$1:$R$66,4,FALSE)),'Crisis Indicator Data'!F63/VLOOKUP('Impact of the crisis'!$E66,'Country Indicator Data'!$B$4:$P$300,15,FALSE)))</f>
        <v>0.99992026789985644</v>
      </c>
      <c r="H66" s="240">
        <f t="shared" si="13"/>
        <v>5</v>
      </c>
      <c r="I66" s="240">
        <f t="shared" si="14"/>
        <v>4</v>
      </c>
      <c r="J66" s="240">
        <f>IF('Crisis Indicator Data'!G63="x","x",IF(LOG('Crisis Indicator Data'!G63)&lt;J$4,0,IF(LOG('Crisis Indicator Data'!G63)&gt;J$3,5,ROUND(5-(J$3-LOG('Crisis Indicator Data'!G63))/(J$3-J$4)*5,1))))</f>
        <v>4.5</v>
      </c>
      <c r="K66" s="144">
        <f>IF('Crisis Indicator Data'!G63="x","x",IF(B66="Regional crisis",('Crisis Indicator Data'!G63/VLOOKUP('Impact of the crisis'!$C66,'Regional Crises'!$B$1:$R$66,5,FALSE)),'Crisis Indicator Data'!G63/VLOOKUP('Impact of the crisis'!$E66,'Country Indicator Data'!$B$4:$P$300,14,FALSE)))</f>
        <v>1</v>
      </c>
      <c r="L66" s="240">
        <f t="shared" si="15"/>
        <v>5</v>
      </c>
      <c r="M66" s="240">
        <f t="shared" si="16"/>
        <v>4.75</v>
      </c>
      <c r="N66" s="240">
        <f t="shared" si="17"/>
        <v>4.4000000000000004</v>
      </c>
      <c r="O66" s="240">
        <f>IF('Crisis Indicator Data'!H63="x","x",IF('Crisis Indicator Data'!H63=0,0,IF(LOG('Crisis Indicator Data'!H63)&lt;O$4,0,IF(LOG('Crisis Indicator Data'!H63)&gt;O$3,5,ROUND(5-(O$3-LOG('Crisis Indicator Data'!H63))/(O$3-O$4)*5,1)))))</f>
        <v>4.7</v>
      </c>
      <c r="P66" s="143">
        <f>IF('Crisis Indicator Data'!H63="x","x",'Crisis Indicator Data'!H63/'Crisis Indicator Data'!G63)</f>
        <v>1</v>
      </c>
      <c r="Q66" s="240">
        <f t="shared" si="18"/>
        <v>5</v>
      </c>
      <c r="R66" s="240">
        <f t="shared" si="19"/>
        <v>4.8499999999999996</v>
      </c>
      <c r="S66" s="240">
        <f>IF('Crisis Indicator Data'!I63="x","x",IF('Crisis Indicator Data'!I63=0,0,IF(LOG('Crisis Indicator Data'!I63)&lt;S$4,0,IF(LOG('Crisis Indicator Data'!I63)&gt;S$3,5,ROUND(5-(S$3-LOG('Crisis Indicator Data'!I63))/(S$3-S$4)*5,1)))))</f>
        <v>0</v>
      </c>
      <c r="T66" s="143">
        <f>IF('Crisis Indicator Data'!H63="x","x",IF('Crisis Indicator Data'!I63="x","x",'Crisis Indicator Data'!I63/'Crisis Indicator Data'!H63))</f>
        <v>0</v>
      </c>
      <c r="U66" s="240">
        <f t="shared" si="20"/>
        <v>0</v>
      </c>
      <c r="V66" s="240">
        <f t="shared" si="21"/>
        <v>0</v>
      </c>
      <c r="W66" s="240">
        <f>IF('Crisis Indicator Data'!L63="x","x",IF('Crisis Indicator Data'!L63=0,0,IF(LOG('Crisis Indicator Data'!L63)&lt;W$4,0,IF(LOG('Crisis Indicator Data'!L63)&gt;W$3,5,ROUND(5-(W$3-LOG('Crisis Indicator Data'!L63))/(W$3-W$4)*5,1)))))</f>
        <v>1.3</v>
      </c>
      <c r="X66" s="247">
        <f>IF(OR('Crisis Indicator Data'!L63="x",'Crisis Indicator Data'!H63="x"),"x",'Crisis Indicator Data'!L63/'Crisis Indicator Data'!H63)</f>
        <v>3.6107600649936813E-7</v>
      </c>
      <c r="Y66" s="240">
        <f t="shared" si="22"/>
        <v>0</v>
      </c>
      <c r="Z66" s="240">
        <f t="shared" si="23"/>
        <v>0.7</v>
      </c>
      <c r="AA66" s="240">
        <f t="shared" si="24"/>
        <v>0.4</v>
      </c>
      <c r="AB66" s="248">
        <f t="shared" si="25"/>
        <v>3.4</v>
      </c>
    </row>
    <row r="67" spans="1:28" x14ac:dyDescent="0.35">
      <c r="A67" s="149" t="str">
        <f>'Crisis Indicator Data'!A64</f>
        <v>Drought in Lesotho</v>
      </c>
      <c r="B67" s="150" t="str">
        <f>'Crisis Indicator Data'!B64</f>
        <v>Drought</v>
      </c>
      <c r="C67" s="150" t="str">
        <f>'Crisis Indicator Data'!C64</f>
        <v>LSO002</v>
      </c>
      <c r="D67" s="150" t="str">
        <f>'Crisis Indicator Data'!D64</f>
        <v>Lesotho</v>
      </c>
      <c r="E67" s="151" t="str">
        <f>'Crisis Indicator Data'!E64</f>
        <v>LSO</v>
      </c>
      <c r="F67" s="246">
        <f>IF('Crisis Indicator Data'!F64="x","x",IF(LOG('Crisis Indicator Data'!F64)&lt;F$4,0,IF(LOG('Crisis Indicator Data'!F64)&gt;F$3,5,ROUND(5-(F$3-LOG('Crisis Indicator Data'!F64))/(F$3-F$4)*5,1))))</f>
        <v>2.5</v>
      </c>
      <c r="G67" s="144">
        <f>IF('Crisis Indicator Data'!F64="x","x",IF(B67="Regional crisis",('Crisis Indicator Data'!F64/VLOOKUP('Impact of the crisis'!$C67,'Regional Crises'!$B$1:$R$66,4,FALSE)),'Crisis Indicator Data'!F64/VLOOKUP('Impact of the crisis'!$E67,'Country Indicator Data'!$B$4:$P$300,15,FALSE)))</f>
        <v>0.99983530961791833</v>
      </c>
      <c r="H67" s="240">
        <f t="shared" si="13"/>
        <v>5</v>
      </c>
      <c r="I67" s="240">
        <f t="shared" si="14"/>
        <v>3.75</v>
      </c>
      <c r="J67" s="240">
        <f>IF('Crisis Indicator Data'!G64="x","x",IF(LOG('Crisis Indicator Data'!G64)&lt;J$4,0,IF(LOG('Crisis Indicator Data'!G64)&gt;J$3,5,ROUND(5-(J$3-LOG('Crisis Indicator Data'!G64))/(J$3-J$4)*5,1))))</f>
        <v>0.6</v>
      </c>
      <c r="K67" s="144">
        <f>IF('Crisis Indicator Data'!G64="x","x",IF(B67="Regional crisis",('Crisis Indicator Data'!G64/VLOOKUP('Impact of the crisis'!$C67,'Regional Crises'!$B$1:$R$66,5,FALSE)),'Crisis Indicator Data'!G64/VLOOKUP('Impact of the crisis'!$E67,'Country Indicator Data'!$B$4:$P$300,14,FALSE)))</f>
        <v>0.70285714285714285</v>
      </c>
      <c r="L67" s="240">
        <f t="shared" si="15"/>
        <v>3.5</v>
      </c>
      <c r="M67" s="240">
        <f t="shared" si="16"/>
        <v>2.0499999999999998</v>
      </c>
      <c r="N67" s="240">
        <f t="shared" si="17"/>
        <v>3</v>
      </c>
      <c r="O67" s="240">
        <f>IF('Crisis Indicator Data'!H64="x","x",IF('Crisis Indicator Data'!H64=0,0,IF(LOG('Crisis Indicator Data'!H64)&lt;O$4,0,IF(LOG('Crisis Indicator Data'!H64)&gt;O$3,5,ROUND(5-(O$3-LOG('Crisis Indicator Data'!H64))/(O$3-O$4)*5,1)))))</f>
        <v>2.4</v>
      </c>
      <c r="P67" s="143">
        <f>IF('Crisis Indicator Data'!H64="x","x",'Crisis Indicator Data'!H64/'Crisis Indicator Data'!G64)</f>
        <v>0.58672086720867211</v>
      </c>
      <c r="Q67" s="240">
        <f t="shared" si="18"/>
        <v>2.9</v>
      </c>
      <c r="R67" s="240">
        <f t="shared" si="19"/>
        <v>2.65</v>
      </c>
      <c r="S67" s="240" t="str">
        <f>IF('Crisis Indicator Data'!I64="x","x",IF('Crisis Indicator Data'!I64=0,0,IF(LOG('Crisis Indicator Data'!I64)&lt;S$4,0,IF(LOG('Crisis Indicator Data'!I64)&gt;S$3,5,ROUND(5-(S$3-LOG('Crisis Indicator Data'!I64))/(S$3-S$4)*5,1)))))</f>
        <v>x</v>
      </c>
      <c r="T67" s="143" t="str">
        <f>IF('Crisis Indicator Data'!H64="x","x",IF('Crisis Indicator Data'!I64="x","x",'Crisis Indicator Data'!I64/'Crisis Indicator Data'!H64))</f>
        <v>x</v>
      </c>
      <c r="U67" s="240" t="str">
        <f t="shared" si="20"/>
        <v>x</v>
      </c>
      <c r="V67" s="240" t="str">
        <f t="shared" si="21"/>
        <v>x</v>
      </c>
      <c r="W67" s="240">
        <f>IF('Crisis Indicator Data'!L64="x","x",IF('Crisis Indicator Data'!L64=0,0,IF(LOG('Crisis Indicator Data'!L64)&lt;W$4,0,IF(LOG('Crisis Indicator Data'!L64)&gt;W$3,5,ROUND(5-(W$3-LOG('Crisis Indicator Data'!L64))/(W$3-W$4)*5,1)))))</f>
        <v>0</v>
      </c>
      <c r="X67" s="247">
        <f>IF(OR('Crisis Indicator Data'!L64="x",'Crisis Indicator Data'!H64="x"),"x",'Crisis Indicator Data'!L64/'Crisis Indicator Data'!H64)</f>
        <v>0</v>
      </c>
      <c r="Y67" s="240">
        <f t="shared" si="22"/>
        <v>0</v>
      </c>
      <c r="Z67" s="240">
        <f t="shared" si="23"/>
        <v>0</v>
      </c>
      <c r="AA67" s="240">
        <f t="shared" si="24"/>
        <v>0</v>
      </c>
      <c r="AB67" s="248">
        <f t="shared" si="25"/>
        <v>1.5</v>
      </c>
    </row>
    <row r="68" spans="1:28" x14ac:dyDescent="0.35">
      <c r="A68" s="149" t="str">
        <f>'Crisis Indicator Data'!A65</f>
        <v>Mixed migration flows in Morocco</v>
      </c>
      <c r="B68" s="150" t="str">
        <f>'Crisis Indicator Data'!B65</f>
        <v>International displacement</v>
      </c>
      <c r="C68" s="150" t="str">
        <f>'Crisis Indicator Data'!C65</f>
        <v>MAR002</v>
      </c>
      <c r="D68" s="150" t="str">
        <f>'Crisis Indicator Data'!D65</f>
        <v>Morocco</v>
      </c>
      <c r="E68" s="151" t="str">
        <f>'Crisis Indicator Data'!E65</f>
        <v>MAR</v>
      </c>
      <c r="F68" s="246">
        <f>IF('Crisis Indicator Data'!F65="x","x",IF(LOG('Crisis Indicator Data'!F65)&lt;F$4,0,IF(LOG('Crisis Indicator Data'!F65)&gt;F$3,5,ROUND(5-(F$3-LOG('Crisis Indicator Data'!F65))/(F$3-F$4)*5,1))))</f>
        <v>4.4000000000000004</v>
      </c>
      <c r="G68" s="144">
        <f>IF('Crisis Indicator Data'!F65="x","x",IF(B68="Regional crisis",('Crisis Indicator Data'!F65/VLOOKUP('Impact of the crisis'!$C68,'Regional Crises'!$B$1:$R$66,4,FALSE)),'Crisis Indicator Data'!F65/VLOOKUP('Impact of the crisis'!$E68,'Country Indicator Data'!$B$4:$P$300,15,FALSE)))</f>
        <v>1</v>
      </c>
      <c r="H68" s="240">
        <f t="shared" si="13"/>
        <v>5</v>
      </c>
      <c r="I68" s="240">
        <f t="shared" si="14"/>
        <v>4.7</v>
      </c>
      <c r="J68" s="240">
        <f>IF('Crisis Indicator Data'!G65="x","x",IF(LOG('Crisis Indicator Data'!G65)&lt;J$4,0,IF(LOG('Crisis Indicator Data'!G65)&gt;J$3,5,ROUND(5-(J$3-LOG('Crisis Indicator Data'!G65))/(J$3-J$4)*5,1))))</f>
        <v>5</v>
      </c>
      <c r="K68" s="144">
        <f>IF('Crisis Indicator Data'!G65="x","x",IF(B68="Regional crisis",('Crisis Indicator Data'!G65/VLOOKUP('Impact of the crisis'!$C68,'Regional Crises'!$B$1:$R$66,5,FALSE)),'Crisis Indicator Data'!G65/VLOOKUP('Impact of the crisis'!$E68,'Country Indicator Data'!$B$4:$P$300,14,FALSE)))</f>
        <v>1</v>
      </c>
      <c r="L68" s="240">
        <f t="shared" si="15"/>
        <v>5</v>
      </c>
      <c r="M68" s="240">
        <f t="shared" si="16"/>
        <v>5</v>
      </c>
      <c r="N68" s="240">
        <f t="shared" si="17"/>
        <v>4.9000000000000004</v>
      </c>
      <c r="O68" s="240">
        <f>IF('Crisis Indicator Data'!H65="x","x",IF('Crisis Indicator Data'!H65=0,0,IF(LOG('Crisis Indicator Data'!H65)&lt;O$4,0,IF(LOG('Crisis Indicator Data'!H65)&gt;O$3,5,ROUND(5-(O$3-LOG('Crisis Indicator Data'!H65))/(O$3-O$4)*5,1)))))</f>
        <v>0</v>
      </c>
      <c r="P68" s="143">
        <f>IF('Crisis Indicator Data'!H65="x","x",'Crisis Indicator Data'!H65/'Crisis Indicator Data'!G65)</f>
        <v>5.6056804228284661E-4</v>
      </c>
      <c r="Q68" s="240">
        <f t="shared" si="18"/>
        <v>0</v>
      </c>
      <c r="R68" s="240">
        <f t="shared" si="19"/>
        <v>0</v>
      </c>
      <c r="S68" s="240">
        <f>IF('Crisis Indicator Data'!I65="x","x",IF('Crisis Indicator Data'!I65=0,0,IF(LOG('Crisis Indicator Data'!I65)&lt;S$4,0,IF(LOG('Crisis Indicator Data'!I65)&gt;S$3,5,ROUND(5-(S$3-LOG('Crisis Indicator Data'!I65))/(S$3-S$4)*5,1)))))</f>
        <v>1.9</v>
      </c>
      <c r="T68" s="143">
        <f>IF('Crisis Indicator Data'!H65="x","x",IF('Crisis Indicator Data'!I65="x","x",'Crisis Indicator Data'!I65/'Crisis Indicator Data'!H65))</f>
        <v>1</v>
      </c>
      <c r="U68" s="240">
        <f t="shared" si="20"/>
        <v>5</v>
      </c>
      <c r="V68" s="240">
        <f t="shared" si="21"/>
        <v>3.5</v>
      </c>
      <c r="W68" s="240">
        <f>IF('Crisis Indicator Data'!L65="x","x",IF('Crisis Indicator Data'!L65=0,0,IF(LOG('Crisis Indicator Data'!L65)&lt;W$4,0,IF(LOG('Crisis Indicator Data'!L65)&gt;W$3,5,ROUND(5-(W$3-LOG('Crisis Indicator Data'!L65))/(W$3-W$4)*5,1)))))</f>
        <v>2.8</v>
      </c>
      <c r="X68" s="247">
        <f>IF(OR('Crisis Indicator Data'!L65="x",'Crisis Indicator Data'!H65="x"),"x",'Crisis Indicator Data'!L65/'Crisis Indicator Data'!H65)</f>
        <v>4.6666666666666671E-3</v>
      </c>
      <c r="Y68" s="240">
        <f t="shared" si="22"/>
        <v>5</v>
      </c>
      <c r="Z68" s="240">
        <f t="shared" si="23"/>
        <v>3.9</v>
      </c>
      <c r="AA68" s="240">
        <f t="shared" si="24"/>
        <v>3.7</v>
      </c>
      <c r="AB68" s="248">
        <f t="shared" si="25"/>
        <v>2.2999999999999998</v>
      </c>
    </row>
    <row r="69" spans="1:28" x14ac:dyDescent="0.35">
      <c r="A69" s="149" t="str">
        <f>'Crisis Indicator Data'!A66</f>
        <v>DIsplacement from Ukraine conflict in Moldova</v>
      </c>
      <c r="B69" s="150" t="str">
        <f>'Crisis Indicator Data'!B66</f>
        <v>International displacement</v>
      </c>
      <c r="C69" s="150" t="str">
        <f>'Crisis Indicator Data'!C66</f>
        <v>MDA002</v>
      </c>
      <c r="D69" s="150" t="str">
        <f>'Crisis Indicator Data'!D66</f>
        <v>Moldova</v>
      </c>
      <c r="E69" s="151" t="str">
        <f>'Crisis Indicator Data'!E66</f>
        <v>MDA</v>
      </c>
      <c r="F69" s="246">
        <f>IF('Crisis Indicator Data'!F66="x","x",IF(LOG('Crisis Indicator Data'!F66)&lt;F$4,0,IF(LOG('Crisis Indicator Data'!F66)&gt;F$3,5,ROUND(5-(F$3-LOG('Crisis Indicator Data'!F66))/(F$3-F$4)*5,1))))</f>
        <v>0.3</v>
      </c>
      <c r="G69" s="144">
        <f>IF('Crisis Indicator Data'!F66="x","x",IF(B69="Regional crisis",('Crisis Indicator Data'!F66/VLOOKUP('Impact of the crisis'!$C69,'Regional Crises'!$B$1:$R$66,4,FALSE)),'Crisis Indicator Data'!F66/VLOOKUP('Impact of the crisis'!$E69,'Country Indicator Data'!$B$4:$P$300,15,FALSE)))</f>
        <v>4.852449041679343E-2</v>
      </c>
      <c r="H69" s="240">
        <f t="shared" si="13"/>
        <v>0.1</v>
      </c>
      <c r="I69" s="240">
        <f t="shared" si="14"/>
        <v>0.2</v>
      </c>
      <c r="J69" s="240">
        <f>IF('Crisis Indicator Data'!G66="x","x",IF(LOG('Crisis Indicator Data'!G66)&lt;J$4,0,IF(LOG('Crisis Indicator Data'!G66)&gt;J$3,5,ROUND(5-(J$3-LOG('Crisis Indicator Data'!G66))/(J$3-J$4)*5,1))))</f>
        <v>0</v>
      </c>
      <c r="K69" s="144">
        <f>IF('Crisis Indicator Data'!G66="x","x",IF(B69="Regional crisis",('Crisis Indicator Data'!G66/VLOOKUP('Impact of the crisis'!$C69,'Regional Crises'!$B$1:$R$66,5,FALSE)),'Crisis Indicator Data'!G66/VLOOKUP('Impact of the crisis'!$E69,'Country Indicator Data'!$B$4:$P$300,14,FALSE)))</f>
        <v>0.2010372178157413</v>
      </c>
      <c r="L69" s="240">
        <f t="shared" si="15"/>
        <v>1</v>
      </c>
      <c r="M69" s="240">
        <f t="shared" si="16"/>
        <v>0.5</v>
      </c>
      <c r="N69" s="240">
        <f t="shared" si="17"/>
        <v>0.4</v>
      </c>
      <c r="O69" s="240">
        <f>IF('Crisis Indicator Data'!H66="x","x",IF('Crisis Indicator Data'!H66=0,0,IF(LOG('Crisis Indicator Data'!H66)&lt;O$4,0,IF(LOG('Crisis Indicator Data'!H66)&gt;O$3,5,ROUND(5-(O$3-LOG('Crisis Indicator Data'!H66))/(O$3-O$4)*5,1)))))</f>
        <v>2.1</v>
      </c>
      <c r="P69" s="143">
        <f>IF('Crisis Indicator Data'!H66="x","x",'Crisis Indicator Data'!H66/'Crisis Indicator Data'!G66)</f>
        <v>0.83308042488619116</v>
      </c>
      <c r="Q69" s="240">
        <f t="shared" si="18"/>
        <v>4.2</v>
      </c>
      <c r="R69" s="240">
        <f t="shared" si="19"/>
        <v>3.1500000000000004</v>
      </c>
      <c r="S69" s="240">
        <f>IF('Crisis Indicator Data'!I66="x","x",IF('Crisis Indicator Data'!I66=0,0,IF(LOG('Crisis Indicator Data'!I66)&lt;S$4,0,IF(LOG('Crisis Indicator Data'!I66)&gt;S$3,5,ROUND(5-(S$3-LOG('Crisis Indicator Data'!I66))/(S$3-S$4)*5,1)))))</f>
        <v>3.9</v>
      </c>
      <c r="T69" s="143">
        <f>IF('Crisis Indicator Data'!H66="x","x",IF('Crisis Indicator Data'!I66="x","x",'Crisis Indicator Data'!I66/'Crisis Indicator Data'!H66))</f>
        <v>1</v>
      </c>
      <c r="U69" s="240">
        <f t="shared" si="20"/>
        <v>5</v>
      </c>
      <c r="V69" s="240">
        <f t="shared" si="21"/>
        <v>4.5</v>
      </c>
      <c r="W69" s="240">
        <f>IF('Crisis Indicator Data'!L66="x","x",IF('Crisis Indicator Data'!L66=0,0,IF(LOG('Crisis Indicator Data'!L66)&lt;W$4,0,IF(LOG('Crisis Indicator Data'!L66)&gt;W$3,5,ROUND(5-(W$3-LOG('Crisis Indicator Data'!L66))/(W$3-W$4)*5,1)))))</f>
        <v>0</v>
      </c>
      <c r="X69" s="247">
        <f>IF(OR('Crisis Indicator Data'!L66="x",'Crisis Indicator Data'!H66="x"),"x",'Crisis Indicator Data'!L66/'Crisis Indicator Data'!H66)</f>
        <v>0</v>
      </c>
      <c r="Y69" s="240">
        <f t="shared" si="22"/>
        <v>0</v>
      </c>
      <c r="Z69" s="240">
        <f t="shared" si="23"/>
        <v>0</v>
      </c>
      <c r="AA69" s="240">
        <f t="shared" si="24"/>
        <v>2.9</v>
      </c>
      <c r="AB69" s="248">
        <f t="shared" si="25"/>
        <v>3</v>
      </c>
    </row>
    <row r="70" spans="1:28" x14ac:dyDescent="0.35">
      <c r="A70" s="149" t="str">
        <f>'Crisis Indicator Data'!A67</f>
        <v>Multiple crisis in Madagascar</v>
      </c>
      <c r="B70" s="150" t="str">
        <f>'Crisis Indicator Data'!B67</f>
        <v>Multiple crises country</v>
      </c>
      <c r="C70" s="150" t="str">
        <f>'Crisis Indicator Data'!C67</f>
        <v>MDG001</v>
      </c>
      <c r="D70" s="150" t="str">
        <f>'Crisis Indicator Data'!D67</f>
        <v>Madagascar</v>
      </c>
      <c r="E70" s="151" t="str">
        <f>'Crisis Indicator Data'!E67</f>
        <v>MDG</v>
      </c>
      <c r="F70" s="246">
        <f>IF('Crisis Indicator Data'!F67="x","x",IF(LOG('Crisis Indicator Data'!F67)&lt;F$4,0,IF(LOG('Crisis Indicator Data'!F67)&gt;F$3,5,ROUND(5-(F$3-LOG('Crisis Indicator Data'!F67))/(F$3-F$4)*5,1))))</f>
        <v>4.5999999999999996</v>
      </c>
      <c r="G70" s="144">
        <f>IF('Crisis Indicator Data'!F67="x","x",IF(B70="Regional crisis",('Crisis Indicator Data'!F67/VLOOKUP('Impact of the crisis'!$C70,'Regional Crises'!$B$1:$R$66,4,FALSE)),'Crisis Indicator Data'!F67/VLOOKUP('Impact of the crisis'!$E70,'Country Indicator Data'!$B$4:$P$300,15,FALSE)))</f>
        <v>1</v>
      </c>
      <c r="H70" s="240">
        <f t="shared" ref="H70:H101" si="26">IF(G70="x","x",IF(G70&lt;H$4,0,IF(G70&gt;H$3,5,ROUND(5-(H$3-G70)/(H$3-H$4)*5,1))))</f>
        <v>5</v>
      </c>
      <c r="I70" s="240">
        <f t="shared" ref="I70:I101" si="27">IF(AND(H70="x",F70="x"),"x",AVERAGE(F70,H70))</f>
        <v>4.8</v>
      </c>
      <c r="J70" s="240">
        <f>IF('Crisis Indicator Data'!G67="x","x",IF(LOG('Crisis Indicator Data'!G67)&lt;J$4,0,IF(LOG('Crisis Indicator Data'!G67)&gt;J$3,5,ROUND(5-(J$3-LOG('Crisis Indicator Data'!G67))/(J$3-J$4)*5,1))))</f>
        <v>4.8</v>
      </c>
      <c r="K70" s="144">
        <f>IF('Crisis Indicator Data'!G67="x","x",IF(B70="Regional crisis",('Crisis Indicator Data'!G67/VLOOKUP('Impact of the crisis'!$C70,'Regional Crises'!$B$1:$R$66,5,FALSE)),'Crisis Indicator Data'!G67/VLOOKUP('Impact of the crisis'!$E70,'Country Indicator Data'!$B$4:$P$300,14,FALSE)))</f>
        <v>0.92443592289519638</v>
      </c>
      <c r="L70" s="240">
        <f t="shared" ref="L70:L101" si="28">IF(K70="x","x",IF(K70&lt;L$4,0,IF(K70&gt;L$3,5,ROUND(5-(L$3-K70)/(L$3-L$4)*5,1))))</f>
        <v>4.5999999999999996</v>
      </c>
      <c r="M70" s="240">
        <f t="shared" ref="M70:M101" si="29">IF(AND(L70="x",J70="x"),"x",AVERAGE(J70,L70))</f>
        <v>4.6999999999999993</v>
      </c>
      <c r="N70" s="240">
        <f t="shared" ref="N70:N101" si="30">IF(AND(M70="x",I70="x"),"x",IF(OR(M70="x",I70="x"),AVERAGE(I70,M70),ROUND((5-GEOMEAN(((5-I70)/5*4+1),((5-M70)/5*4+1)))/4*5,1)))</f>
        <v>4.8</v>
      </c>
      <c r="O70" s="240">
        <f>IF('Crisis Indicator Data'!H67="x","x",IF('Crisis Indicator Data'!H67=0,0,IF(LOG('Crisis Indicator Data'!H67)&lt;O$4,0,IF(LOG('Crisis Indicator Data'!H67)&gt;O$3,5,ROUND(5-(O$3-LOG('Crisis Indicator Data'!H67))/(O$3-O$4)*5,1)))))</f>
        <v>3.6</v>
      </c>
      <c r="P70" s="143">
        <f>IF('Crisis Indicator Data'!H67="x","x",'Crisis Indicator Data'!H67/'Crisis Indicator Data'!G67)</f>
        <v>0.16700000000000001</v>
      </c>
      <c r="Q70" s="240">
        <f t="shared" ref="Q70:Q101" si="31">IF(P70="x","x",IF(P70&lt;Q$4,0,IF(P70&gt;Q$3,5,ROUND(5-(Q$3-P70)/(Q$3-Q$4)*5,1))))</f>
        <v>0.8</v>
      </c>
      <c r="R70" s="240">
        <f t="shared" ref="R70:R101" si="32">IF(AND(Q70="x",O70="x"),"x",AVERAGE(O70,Q70))</f>
        <v>2.2000000000000002</v>
      </c>
      <c r="S70" s="240">
        <f>IF('Crisis Indicator Data'!I67="x","x",IF('Crisis Indicator Data'!I67=0,0,IF(LOG('Crisis Indicator Data'!I67)&lt;S$4,0,IF(LOG('Crisis Indicator Data'!I67)&gt;S$3,5,ROUND(5-(S$3-LOG('Crisis Indicator Data'!I67))/(S$3-S$4)*5,1)))))</f>
        <v>2</v>
      </c>
      <c r="T70" s="143">
        <f>IF('Crisis Indicator Data'!H67="x","x",IF('Crisis Indicator Data'!I67="x","x",'Crisis Indicator Data'!I67/'Crisis Indicator Data'!H67))</f>
        <v>5.5444666223109333E-3</v>
      </c>
      <c r="U70" s="240">
        <f t="shared" ref="U70:U101" si="33">IF(T70="x","x",IF(T70&lt;U$4,0,IF(T70&gt;U$3,5,ROUND(5-(U$3-T70)/(U$3-U$4)*5,1))))</f>
        <v>0.2</v>
      </c>
      <c r="V70" s="240">
        <f t="shared" ref="V70:V101" si="34">IF(AND(U70="x",S70="x"),"x",ROUND(AVERAGE(S70,U70),1))</f>
        <v>1.1000000000000001</v>
      </c>
      <c r="W70" s="240">
        <f>IF('Crisis Indicator Data'!L67="x","x",IF('Crisis Indicator Data'!L67=0,0,IF(LOG('Crisis Indicator Data'!L67)&lt;W$4,0,IF(LOG('Crisis Indicator Data'!L67)&gt;W$3,5,ROUND(5-(W$3-LOG('Crisis Indicator Data'!L67))/(W$3-W$4)*5,1)))))</f>
        <v>3.4</v>
      </c>
      <c r="X70" s="247">
        <f>IF(OR('Crisis Indicator Data'!L67="x",'Crisis Indicator Data'!H67="x"),"x",'Crisis Indicator Data'!L67/'Crisis Indicator Data'!H67)</f>
        <v>5.7440674207141273E-5</v>
      </c>
      <c r="Y70" s="240">
        <f t="shared" ref="Y70:Y101" si="35">IF(X70="x","x",IF(X70&lt;Y$4,0,IF(X70&gt;Y$3,5,ROUND(5-(Y$3-X70)/(Y$3-Y$4)*5,1))))</f>
        <v>2.9</v>
      </c>
      <c r="Z70" s="240">
        <f t="shared" ref="Z70:Z101" si="36">IF(AND(Y70="x",W70="x"),"x",ROUND(AVERAGE(W70,Y70),1))</f>
        <v>3.2</v>
      </c>
      <c r="AA70" s="240">
        <f t="shared" ref="AA70:AA101" si="37">IF(AND(V70="x",Z70="x"),"x",IF(OR(V70="x",Z70="x"),AVERAGE(V70,Z70),ROUND((5-GEOMEAN(((5-V70)/5*4+1),((5-Z70)/5*4+1)))/4*5,1)))</f>
        <v>2.2999999999999998</v>
      </c>
      <c r="AB70" s="248">
        <f t="shared" ref="AB70:AB101" si="38">IF(AND(R70="x",AA70="x"),"x",IF(OR(R70="x",AA70="x"),AVERAGE(R70,AA70),ROUND((5-GEOMEAN(((5-R70)/5*4+1),((5-AA70)/5*4+1)))/4*5,1)))</f>
        <v>2.2999999999999998</v>
      </c>
    </row>
    <row r="71" spans="1:28" x14ac:dyDescent="0.35">
      <c r="A71" s="149" t="str">
        <f>'Crisis Indicator Data'!A68</f>
        <v>Drought in Madagascar</v>
      </c>
      <c r="B71" s="150" t="str">
        <f>'Crisis Indicator Data'!B68</f>
        <v>Drought</v>
      </c>
      <c r="C71" s="150" t="str">
        <f>'Crisis Indicator Data'!C68</f>
        <v>MDG002</v>
      </c>
      <c r="D71" s="150" t="str">
        <f>'Crisis Indicator Data'!D68</f>
        <v>Madagascar</v>
      </c>
      <c r="E71" s="151" t="str">
        <f>'Crisis Indicator Data'!E68</f>
        <v>MDG</v>
      </c>
      <c r="F71" s="246">
        <f>IF('Crisis Indicator Data'!F68="x","x",IF(LOG('Crisis Indicator Data'!F68)&lt;F$4,0,IF(LOG('Crisis Indicator Data'!F68)&gt;F$3,5,ROUND(5-(F$3-LOG('Crisis Indicator Data'!F68))/(F$3-F$4)*5,1))))</f>
        <v>3.6</v>
      </c>
      <c r="G71" s="144">
        <f>IF('Crisis Indicator Data'!F68="x","x",IF(B71="Regional crisis",('Crisis Indicator Data'!F68/VLOOKUP('Impact of the crisis'!$C71,'Regional Crises'!$B$1:$R$66,4,FALSE)),'Crisis Indicator Data'!F68/VLOOKUP('Impact of the crisis'!$E71,'Country Indicator Data'!$B$4:$P$300,15,FALSE)))</f>
        <v>0.25739429357167409</v>
      </c>
      <c r="H71" s="240">
        <f t="shared" si="26"/>
        <v>1.2</v>
      </c>
      <c r="I71" s="240">
        <f t="shared" si="27"/>
        <v>2.4</v>
      </c>
      <c r="J71" s="240">
        <f>IF('Crisis Indicator Data'!G68="x","x",IF(LOG('Crisis Indicator Data'!G68)&lt;J$4,0,IF(LOG('Crisis Indicator Data'!G68)&gt;J$3,5,ROUND(5-(J$3-LOG('Crisis Indicator Data'!G68))/(J$3-J$4)*5,1))))</f>
        <v>2.7</v>
      </c>
      <c r="K71" s="144">
        <f>IF('Crisis Indicator Data'!G68="x","x",IF(B71="Regional crisis",('Crisis Indicator Data'!G68/VLOOKUP('Impact of the crisis'!$C71,'Regional Crises'!$B$1:$R$66,5,FALSE)),'Crisis Indicator Data'!G68/VLOOKUP('Impact of the crisis'!$E71,'Country Indicator Data'!$B$4:$P$300,14,FALSE)))</f>
        <v>0.21734515698291507</v>
      </c>
      <c r="L71" s="240">
        <f t="shared" si="28"/>
        <v>1</v>
      </c>
      <c r="M71" s="240">
        <f t="shared" si="29"/>
        <v>1.85</v>
      </c>
      <c r="N71" s="240">
        <f t="shared" si="30"/>
        <v>2.1</v>
      </c>
      <c r="O71" s="240">
        <f>IF('Crisis Indicator Data'!H68="x","x",IF('Crisis Indicator Data'!H68=0,0,IF(LOG('Crisis Indicator Data'!H68)&lt;O$4,0,IF(LOG('Crisis Indicator Data'!H68)&gt;O$3,5,ROUND(5-(O$3-LOG('Crisis Indicator Data'!H68))/(O$3-O$4)*5,1)))))</f>
        <v>3.4</v>
      </c>
      <c r="P71" s="143">
        <f>IF('Crisis Indicator Data'!H68="x","x",'Crisis Indicator Data'!H68/'Crisis Indicator Data'!G68)</f>
        <v>0.55907372400756139</v>
      </c>
      <c r="Q71" s="240">
        <f t="shared" si="31"/>
        <v>2.8</v>
      </c>
      <c r="R71" s="240">
        <f t="shared" si="32"/>
        <v>3.0999999999999996</v>
      </c>
      <c r="S71" s="240">
        <f>IF('Crisis Indicator Data'!I68="x","x",IF('Crisis Indicator Data'!I68=0,0,IF(LOG('Crisis Indicator Data'!I68)&lt;S$4,0,IF(LOG('Crisis Indicator Data'!I68)&gt;S$3,5,ROUND(5-(S$3-LOG('Crisis Indicator Data'!I68))/(S$3-S$4)*5,1)))))</f>
        <v>0.7</v>
      </c>
      <c r="T71" s="143">
        <f>IF('Crisis Indicator Data'!H68="x","x",IF('Crisis Indicator Data'!I68="x","x",'Crisis Indicator Data'!I68/'Crisis Indicator Data'!H68))</f>
        <v>8.4530853761622987E-4</v>
      </c>
      <c r="U71" s="240">
        <f t="shared" si="33"/>
        <v>0</v>
      </c>
      <c r="V71" s="240">
        <f t="shared" si="34"/>
        <v>0.4</v>
      </c>
      <c r="W71" s="240">
        <f>IF('Crisis Indicator Data'!L68="x","x",IF('Crisis Indicator Data'!L68=0,0,IF(LOG('Crisis Indicator Data'!L68)&lt;W$4,0,IF(LOG('Crisis Indicator Data'!L68)&gt;W$3,5,ROUND(5-(W$3-LOG('Crisis Indicator Data'!L68))/(W$3-W$4)*5,1)))))</f>
        <v>0</v>
      </c>
      <c r="X71" s="247">
        <f>IF(OR('Crisis Indicator Data'!L68="x",'Crisis Indicator Data'!H68="x"),"x",'Crisis Indicator Data'!L68/'Crisis Indicator Data'!H68)</f>
        <v>0</v>
      </c>
      <c r="Y71" s="240">
        <f t="shared" si="35"/>
        <v>0</v>
      </c>
      <c r="Z71" s="240">
        <f t="shared" si="36"/>
        <v>0</v>
      </c>
      <c r="AA71" s="240">
        <f t="shared" si="37"/>
        <v>0.2</v>
      </c>
      <c r="AB71" s="248">
        <f t="shared" si="38"/>
        <v>1.9</v>
      </c>
    </row>
    <row r="72" spans="1:28" x14ac:dyDescent="0.35">
      <c r="A72" s="149" t="str">
        <f>'Crisis Indicator Data'!A69</f>
        <v>Tropical Cyclones Season in 2022 in Madagascar</v>
      </c>
      <c r="B72" s="150" t="str">
        <f>'Crisis Indicator Data'!B69</f>
        <v>Tropical cyclone</v>
      </c>
      <c r="C72" s="150" t="str">
        <f>'Crisis Indicator Data'!C69</f>
        <v>MDG006</v>
      </c>
      <c r="D72" s="150" t="str">
        <f>'Crisis Indicator Data'!D69</f>
        <v>Madagascar</v>
      </c>
      <c r="E72" s="151" t="str">
        <f>'Crisis Indicator Data'!E69</f>
        <v>MDG</v>
      </c>
      <c r="F72" s="246">
        <f>IF('Crisis Indicator Data'!F69="x","x",IF(LOG('Crisis Indicator Data'!F69)&lt;F$4,0,IF(LOG('Crisis Indicator Data'!F69)&gt;F$3,5,ROUND(5-(F$3-LOG('Crisis Indicator Data'!F69))/(F$3-F$4)*5,1))))</f>
        <v>4.5999999999999996</v>
      </c>
      <c r="G72" s="144">
        <f>IF('Crisis Indicator Data'!F69="x","x",IF(B72="Regional crisis",('Crisis Indicator Data'!F69/VLOOKUP('Impact of the crisis'!$C72,'Regional Crises'!$B$1:$R$66,4,FALSE)),'Crisis Indicator Data'!F69/VLOOKUP('Impact of the crisis'!$E72,'Country Indicator Data'!$B$4:$P$300,15,FALSE)))</f>
        <v>1</v>
      </c>
      <c r="H72" s="240">
        <f t="shared" si="26"/>
        <v>5</v>
      </c>
      <c r="I72" s="240">
        <f t="shared" si="27"/>
        <v>4.8</v>
      </c>
      <c r="J72" s="240">
        <f>IF('Crisis Indicator Data'!G69="x","x",IF(LOG('Crisis Indicator Data'!G69)&lt;J$4,0,IF(LOG('Crisis Indicator Data'!G69)&gt;J$3,5,ROUND(5-(J$3-LOG('Crisis Indicator Data'!G69))/(J$3-J$4)*5,1))))</f>
        <v>4.8</v>
      </c>
      <c r="K72" s="144">
        <f>IF('Crisis Indicator Data'!G69="x","x",IF(B72="Regional crisis",('Crisis Indicator Data'!G69/VLOOKUP('Impact of the crisis'!$C72,'Regional Crises'!$B$1:$R$66,5,FALSE)),'Crisis Indicator Data'!G69/VLOOKUP('Impact of the crisis'!$E72,'Country Indicator Data'!$B$4:$P$300,14,FALSE)))</f>
        <v>0.92443592289519638</v>
      </c>
      <c r="L72" s="240">
        <f t="shared" si="28"/>
        <v>4.5999999999999996</v>
      </c>
      <c r="M72" s="240">
        <f t="shared" si="29"/>
        <v>4.6999999999999993</v>
      </c>
      <c r="N72" s="240">
        <f t="shared" si="30"/>
        <v>4.8</v>
      </c>
      <c r="O72" s="240">
        <f>IF('Crisis Indicator Data'!H69="x","x",IF('Crisis Indicator Data'!H69=0,0,IF(LOG('Crisis Indicator Data'!H69)&lt;O$4,0,IF(LOG('Crisis Indicator Data'!H69)&gt;O$3,5,ROUND(5-(O$3-LOG('Crisis Indicator Data'!H69))/(O$3-O$4)*5,1)))))</f>
        <v>2.5</v>
      </c>
      <c r="P72" s="143">
        <f>IF('Crisis Indicator Data'!H69="x","x",'Crisis Indicator Data'!H69/'Crisis Indicator Data'!G69)</f>
        <v>3.5555555555555556E-2</v>
      </c>
      <c r="Q72" s="240">
        <f t="shared" si="31"/>
        <v>0.1</v>
      </c>
      <c r="R72" s="240">
        <f t="shared" si="32"/>
        <v>1.3</v>
      </c>
      <c r="S72" s="240">
        <f>IF('Crisis Indicator Data'!I69="x","x",IF('Crisis Indicator Data'!I69=0,0,IF(LOG('Crisis Indicator Data'!I69)&lt;S$4,0,IF(LOG('Crisis Indicator Data'!I69)&gt;S$3,5,ROUND(5-(S$3-LOG('Crisis Indicator Data'!I69))/(S$3-S$4)*5,1)))))</f>
        <v>1.9</v>
      </c>
      <c r="T72" s="143">
        <f>IF('Crisis Indicator Data'!H69="x","x",IF('Crisis Indicator Data'!I69="x","x",'Crisis Indicator Data'!I69/'Crisis Indicator Data'!H69))</f>
        <v>2.2916666666666665E-2</v>
      </c>
      <c r="U72" s="240">
        <f t="shared" si="33"/>
        <v>0.8</v>
      </c>
      <c r="V72" s="240">
        <f t="shared" si="34"/>
        <v>1.4</v>
      </c>
      <c r="W72" s="240">
        <f>IF('Crisis Indicator Data'!L69="x","x",IF('Crisis Indicator Data'!L69=0,0,IF(LOG('Crisis Indicator Data'!L69)&lt;W$4,0,IF(LOG('Crisis Indicator Data'!L69)&gt;W$3,5,ROUND(5-(W$3-LOG('Crisis Indicator Data'!L69))/(W$3-W$4)*5,1)))))</f>
        <v>3.3</v>
      </c>
      <c r="X72" s="247">
        <f>IF(OR('Crisis Indicator Data'!L69="x",'Crisis Indicator Data'!H69="x"),"x",'Crisis Indicator Data'!L69/'Crisis Indicator Data'!H69)</f>
        <v>2.1458333333333334E-4</v>
      </c>
      <c r="Y72" s="240">
        <f t="shared" si="35"/>
        <v>5</v>
      </c>
      <c r="Z72" s="240">
        <f t="shared" si="36"/>
        <v>4.2</v>
      </c>
      <c r="AA72" s="240">
        <f t="shared" si="37"/>
        <v>3.1</v>
      </c>
      <c r="AB72" s="248">
        <f t="shared" si="38"/>
        <v>2.2999999999999998</v>
      </c>
    </row>
    <row r="73" spans="1:28" x14ac:dyDescent="0.35">
      <c r="A73" s="149" t="str">
        <f>'Crisis Indicator Data'!A70</f>
        <v>Multiple crisis in Mexico</v>
      </c>
      <c r="B73" s="150" t="str">
        <f>'Crisis Indicator Data'!B70</f>
        <v>Multiple crises country</v>
      </c>
      <c r="C73" s="150" t="str">
        <f>'Crisis Indicator Data'!C70</f>
        <v>MEX001</v>
      </c>
      <c r="D73" s="150" t="str">
        <f>'Crisis Indicator Data'!D70</f>
        <v>Mexico</v>
      </c>
      <c r="E73" s="151" t="str">
        <f>'Crisis Indicator Data'!E70</f>
        <v>MEX</v>
      </c>
      <c r="F73" s="246">
        <f>IF('Crisis Indicator Data'!F70="x","x",IF(LOG('Crisis Indicator Data'!F70)&lt;F$4,0,IF(LOG('Crisis Indicator Data'!F70)&gt;F$3,5,ROUND(5-(F$3-LOG('Crisis Indicator Data'!F70))/(F$3-F$4)*5,1))))</f>
        <v>5</v>
      </c>
      <c r="G73" s="144">
        <f>IF('Crisis Indicator Data'!F70="x","x",IF(B73="Regional crisis",('Crisis Indicator Data'!F70/VLOOKUP('Impact of the crisis'!$C73,'Regional Crises'!$B$1:$R$66,4,FALSE)),'Crisis Indicator Data'!F70/VLOOKUP('Impact of the crisis'!$E73,'Country Indicator Data'!$B$4:$P$300,15,FALSE)))</f>
        <v>1</v>
      </c>
      <c r="H73" s="240">
        <f t="shared" si="26"/>
        <v>5</v>
      </c>
      <c r="I73" s="240">
        <f t="shared" si="27"/>
        <v>5</v>
      </c>
      <c r="J73" s="240">
        <f>IF('Crisis Indicator Data'!G70="x","x",IF(LOG('Crisis Indicator Data'!G70)&lt;J$4,0,IF(LOG('Crisis Indicator Data'!G70)&gt;J$3,5,ROUND(5-(J$3-LOG('Crisis Indicator Data'!G70))/(J$3-J$4)*5,1))))</f>
        <v>5</v>
      </c>
      <c r="K73" s="144">
        <f>IF('Crisis Indicator Data'!G70="x","x",IF(B73="Regional crisis",('Crisis Indicator Data'!G70/VLOOKUP('Impact of the crisis'!$C73,'Regional Crises'!$B$1:$R$66,5,FALSE)),'Crisis Indicator Data'!G70/VLOOKUP('Impact of the crisis'!$E73,'Country Indicator Data'!$B$4:$P$300,14,FALSE)))</f>
        <v>1</v>
      </c>
      <c r="L73" s="240">
        <f t="shared" si="28"/>
        <v>5</v>
      </c>
      <c r="M73" s="240">
        <f t="shared" si="29"/>
        <v>5</v>
      </c>
      <c r="N73" s="240">
        <f t="shared" si="30"/>
        <v>5</v>
      </c>
      <c r="O73" s="240">
        <f>IF('Crisis Indicator Data'!H70="x","x",IF('Crisis Indicator Data'!H70=0,0,IF(LOG('Crisis Indicator Data'!H70)&lt;O$4,0,IF(LOG('Crisis Indicator Data'!H70)&gt;O$3,5,ROUND(5-(O$3-LOG('Crisis Indicator Data'!H70))/(O$3-O$4)*5,1)))))</f>
        <v>2</v>
      </c>
      <c r="P73" s="143">
        <f>IF('Crisis Indicator Data'!H70="x","x",'Crisis Indicator Data'!H70/'Crisis Indicator Data'!G70)</f>
        <v>4.5096019051801307E-3</v>
      </c>
      <c r="Q73" s="240">
        <f t="shared" si="31"/>
        <v>0</v>
      </c>
      <c r="R73" s="240">
        <f t="shared" si="32"/>
        <v>1</v>
      </c>
      <c r="S73" s="240">
        <f>IF('Crisis Indicator Data'!I70="x","x",IF('Crisis Indicator Data'!I70=0,0,IF(LOG('Crisis Indicator Data'!I70)&lt;S$4,0,IF(LOG('Crisis Indicator Data'!I70)&gt;S$3,5,ROUND(5-(S$3-LOG('Crisis Indicator Data'!I70))/(S$3-S$4)*5,1)))))</f>
        <v>3.9</v>
      </c>
      <c r="T73" s="143">
        <f>IF('Crisis Indicator Data'!H70="x","x",IF('Crisis Indicator Data'!I70="x","x",'Crisis Indicator Data'!I70/'Crisis Indicator Data'!H70))</f>
        <v>1</v>
      </c>
      <c r="U73" s="240">
        <f t="shared" si="33"/>
        <v>5</v>
      </c>
      <c r="V73" s="240">
        <f t="shared" si="34"/>
        <v>4.5</v>
      </c>
      <c r="W73" s="240">
        <f>IF('Crisis Indicator Data'!L70="x","x",IF('Crisis Indicator Data'!L70=0,0,IF(LOG('Crisis Indicator Data'!L70)&lt;W$4,0,IF(LOG('Crisis Indicator Data'!L70)&gt;W$3,5,ROUND(5-(W$3-LOG('Crisis Indicator Data'!L70))/(W$3-W$4)*5,1)))))</f>
        <v>5</v>
      </c>
      <c r="X73" s="247">
        <f>IF(OR('Crisis Indicator Data'!L70="x",'Crisis Indicator Data'!H70="x"),"x",'Crisis Indicator Data'!L70/'Crisis Indicator Data'!H70)</f>
        <v>1.606928838951311E-2</v>
      </c>
      <c r="Y73" s="240">
        <f t="shared" si="35"/>
        <v>5</v>
      </c>
      <c r="Z73" s="240">
        <f t="shared" si="36"/>
        <v>5</v>
      </c>
      <c r="AA73" s="240">
        <f t="shared" si="37"/>
        <v>4.8</v>
      </c>
      <c r="AB73" s="248">
        <f t="shared" si="38"/>
        <v>3.5</v>
      </c>
    </row>
    <row r="74" spans="1:28" x14ac:dyDescent="0.35">
      <c r="A74" s="149" t="str">
        <f>'Crisis Indicator Data'!A71</f>
        <v>Criminal Violence in Mexico</v>
      </c>
      <c r="B74" s="150" t="str">
        <f>'Crisis Indicator Data'!B71</f>
        <v>Other type of violence</v>
      </c>
      <c r="C74" s="150" t="str">
        <f>'Crisis Indicator Data'!C71</f>
        <v>MEX002</v>
      </c>
      <c r="D74" s="150" t="str">
        <f>'Crisis Indicator Data'!D71</f>
        <v>Mexico</v>
      </c>
      <c r="E74" s="151" t="str">
        <f>'Crisis Indicator Data'!E71</f>
        <v>MEX</v>
      </c>
      <c r="F74" s="246">
        <f>IF('Crisis Indicator Data'!F71="x","x",IF(LOG('Crisis Indicator Data'!F71)&lt;F$4,0,IF(LOG('Crisis Indicator Data'!F71)&gt;F$3,5,ROUND(5-(F$3-LOG('Crisis Indicator Data'!F71))/(F$3-F$4)*5,1))))</f>
        <v>5</v>
      </c>
      <c r="G74" s="144">
        <f>IF('Crisis Indicator Data'!F71="x","x",IF(B74="Regional crisis",('Crisis Indicator Data'!F71/VLOOKUP('Impact of the crisis'!$C74,'Regional Crises'!$B$1:$R$66,4,FALSE)),'Crisis Indicator Data'!F71/VLOOKUP('Impact of the crisis'!$E74,'Country Indicator Data'!$B$4:$P$300,15,FALSE)))</f>
        <v>1</v>
      </c>
      <c r="H74" s="240">
        <f t="shared" si="26"/>
        <v>5</v>
      </c>
      <c r="I74" s="240">
        <f t="shared" si="27"/>
        <v>5</v>
      </c>
      <c r="J74" s="240">
        <f>IF('Crisis Indicator Data'!G71="x","x",IF(LOG('Crisis Indicator Data'!G71)&lt;J$4,0,IF(LOG('Crisis Indicator Data'!G71)&gt;J$3,5,ROUND(5-(J$3-LOG('Crisis Indicator Data'!G71))/(J$3-J$4)*5,1))))</f>
        <v>5</v>
      </c>
      <c r="K74" s="144">
        <f>IF('Crisis Indicator Data'!G71="x","x",IF(B74="Regional crisis",('Crisis Indicator Data'!G71/VLOOKUP('Impact of the crisis'!$C74,'Regional Crises'!$B$1:$R$66,5,FALSE)),'Crisis Indicator Data'!G71/VLOOKUP('Impact of the crisis'!$E74,'Country Indicator Data'!$B$4:$P$300,14,FALSE)))</f>
        <v>1</v>
      </c>
      <c r="L74" s="240">
        <f t="shared" si="28"/>
        <v>5</v>
      </c>
      <c r="M74" s="240">
        <f t="shared" si="29"/>
        <v>5</v>
      </c>
      <c r="N74" s="240">
        <f t="shared" si="30"/>
        <v>5</v>
      </c>
      <c r="O74" s="240">
        <f>IF('Crisis Indicator Data'!H71="x","x",IF('Crisis Indicator Data'!H71=0,0,IF(LOG('Crisis Indicator Data'!H71)&lt;O$4,0,IF(LOG('Crisis Indicator Data'!H71)&gt;O$3,5,ROUND(5-(O$3-LOG('Crisis Indicator Data'!H71))/(O$3-O$4)*5,1)))))</f>
        <v>1.8</v>
      </c>
      <c r="P74" s="143">
        <f>IF('Crisis Indicator Data'!H71="x","x",'Crisis Indicator Data'!H71/'Crisis Indicator Data'!G71)</f>
        <v>3.2006350600435759E-3</v>
      </c>
      <c r="Q74" s="240">
        <f t="shared" si="31"/>
        <v>0</v>
      </c>
      <c r="R74" s="240">
        <f t="shared" si="32"/>
        <v>0.9</v>
      </c>
      <c r="S74" s="240">
        <f>IF('Crisis Indicator Data'!I71="x","x",IF('Crisis Indicator Data'!I71=0,0,IF(LOG('Crisis Indicator Data'!I71)&lt;S$4,0,IF(LOG('Crisis Indicator Data'!I71)&gt;S$3,5,ROUND(5-(S$3-LOG('Crisis Indicator Data'!I71))/(S$3-S$4)*5,1)))))</f>
        <v>3.7</v>
      </c>
      <c r="T74" s="143">
        <f>IF('Crisis Indicator Data'!H71="x","x",IF('Crisis Indicator Data'!I71="x","x",'Crisis Indicator Data'!I71/'Crisis Indicator Data'!H71))</f>
        <v>1</v>
      </c>
      <c r="U74" s="240">
        <f t="shared" si="33"/>
        <v>5</v>
      </c>
      <c r="V74" s="240">
        <f t="shared" si="34"/>
        <v>4.4000000000000004</v>
      </c>
      <c r="W74" s="240">
        <f>IF('Crisis Indicator Data'!L71="x","x",IF('Crisis Indicator Data'!L71=0,0,IF(LOG('Crisis Indicator Data'!L71)&lt;W$4,0,IF(LOG('Crisis Indicator Data'!L71)&gt;W$3,5,ROUND(5-(W$3-LOG('Crisis Indicator Data'!L71))/(W$3-W$4)*5,1)))))</f>
        <v>5</v>
      </c>
      <c r="X74" s="247">
        <f>IF(OR('Crisis Indicator Data'!L71="x",'Crisis Indicator Data'!H71="x"),"x",'Crisis Indicator Data'!L71/'Crisis Indicator Data'!H71)</f>
        <v>2.0831134564643798E-2</v>
      </c>
      <c r="Y74" s="240">
        <f t="shared" si="35"/>
        <v>5</v>
      </c>
      <c r="Z74" s="240">
        <f t="shared" si="36"/>
        <v>5</v>
      </c>
      <c r="AA74" s="240">
        <f t="shared" si="37"/>
        <v>4.7</v>
      </c>
      <c r="AB74" s="248">
        <f t="shared" si="38"/>
        <v>3.4</v>
      </c>
    </row>
    <row r="75" spans="1:28" x14ac:dyDescent="0.35">
      <c r="A75" s="149" t="str">
        <f>'Crisis Indicator Data'!A72</f>
        <v>Mixed Migration in Mexico</v>
      </c>
      <c r="B75" s="150" t="str">
        <f>'Crisis Indicator Data'!B72</f>
        <v>International displacement</v>
      </c>
      <c r="C75" s="150" t="str">
        <f>'Crisis Indicator Data'!C72</f>
        <v>MEX003</v>
      </c>
      <c r="D75" s="150" t="str">
        <f>'Crisis Indicator Data'!D72</f>
        <v>Mexico</v>
      </c>
      <c r="E75" s="151" t="str">
        <f>'Crisis Indicator Data'!E72</f>
        <v>MEX</v>
      </c>
      <c r="F75" s="246">
        <f>IF('Crisis Indicator Data'!F72="x","x",IF(LOG('Crisis Indicator Data'!F72)&lt;F$4,0,IF(LOG('Crisis Indicator Data'!F72)&gt;F$3,5,ROUND(5-(F$3-LOG('Crisis Indicator Data'!F72))/(F$3-F$4)*5,1))))</f>
        <v>5</v>
      </c>
      <c r="G75" s="144">
        <f>IF('Crisis Indicator Data'!F72="x","x",IF(B75="Regional crisis",('Crisis Indicator Data'!F72/VLOOKUP('Impact of the crisis'!$C75,'Regional Crises'!$B$1:$R$66,4,FALSE)),'Crisis Indicator Data'!F72/VLOOKUP('Impact of the crisis'!$E75,'Country Indicator Data'!$B$4:$P$300,15,FALSE)))</f>
        <v>0.85996964942513954</v>
      </c>
      <c r="H75" s="240">
        <f t="shared" si="26"/>
        <v>4.3</v>
      </c>
      <c r="I75" s="240">
        <f t="shared" si="27"/>
        <v>4.6500000000000004</v>
      </c>
      <c r="J75" s="240">
        <f>IF('Crisis Indicator Data'!G72="x","x",IF(LOG('Crisis Indicator Data'!G72)&lt;J$4,0,IF(LOG('Crisis Indicator Data'!G72)&gt;J$3,5,ROUND(5-(J$3-LOG('Crisis Indicator Data'!G72))/(J$3-J$4)*5,1))))</f>
        <v>5</v>
      </c>
      <c r="K75" s="144">
        <f>IF('Crisis Indicator Data'!G72="x","x",IF(B75="Regional crisis",('Crisis Indicator Data'!G72/VLOOKUP('Impact of the crisis'!$C75,'Regional Crises'!$B$1:$R$66,5,FALSE)),'Crisis Indicator Data'!G72/VLOOKUP('Impact of the crisis'!$E75,'Country Indicator Data'!$B$4:$P$300,14,FALSE)))</f>
        <v>0.962394649281335</v>
      </c>
      <c r="L75" s="240">
        <f t="shared" si="28"/>
        <v>4.8</v>
      </c>
      <c r="M75" s="240">
        <f t="shared" si="29"/>
        <v>4.9000000000000004</v>
      </c>
      <c r="N75" s="240">
        <f t="shared" si="30"/>
        <v>4.8</v>
      </c>
      <c r="O75" s="240">
        <f>IF('Crisis Indicator Data'!H72="x","x",IF('Crisis Indicator Data'!H72=0,0,IF(LOG('Crisis Indicator Data'!H72)&lt;O$4,0,IF(LOG('Crisis Indicator Data'!H72)&gt;O$3,5,ROUND(5-(O$3-LOG('Crisis Indicator Data'!H72))/(O$3-O$4)*5,1)))))</f>
        <v>1.2</v>
      </c>
      <c r="P75" s="143">
        <f>IF('Crisis Indicator Data'!H72="x","x",'Crisis Indicator Data'!H72/'Crisis Indicator Data'!G72)</f>
        <v>1.3601144251103449E-3</v>
      </c>
      <c r="Q75" s="240">
        <f t="shared" si="31"/>
        <v>0</v>
      </c>
      <c r="R75" s="240">
        <f t="shared" si="32"/>
        <v>0.6</v>
      </c>
      <c r="S75" s="240">
        <f>IF('Crisis Indicator Data'!I72="x","x",IF('Crisis Indicator Data'!I72=0,0,IF(LOG('Crisis Indicator Data'!I72)&lt;S$4,0,IF(LOG('Crisis Indicator Data'!I72)&gt;S$3,5,ROUND(5-(S$3-LOG('Crisis Indicator Data'!I72))/(S$3-S$4)*5,1)))))</f>
        <v>3.1</v>
      </c>
      <c r="T75" s="143">
        <f>IF('Crisis Indicator Data'!H72="x","x",IF('Crisis Indicator Data'!I72="x","x",'Crisis Indicator Data'!I72/'Crisis Indicator Data'!H72))</f>
        <v>1</v>
      </c>
      <c r="U75" s="240">
        <f t="shared" si="33"/>
        <v>5</v>
      </c>
      <c r="V75" s="240">
        <f t="shared" si="34"/>
        <v>4.0999999999999996</v>
      </c>
      <c r="W75" s="240">
        <f>IF('Crisis Indicator Data'!L72="x","x",IF('Crisis Indicator Data'!L72=0,0,IF(LOG('Crisis Indicator Data'!L72)&lt;W$4,0,IF(LOG('Crisis Indicator Data'!L72)&gt;W$3,5,ROUND(5-(W$3-LOG('Crisis Indicator Data'!L72))/(W$3-W$4)*5,1)))))</f>
        <v>4.0999999999999996</v>
      </c>
      <c r="X75" s="247">
        <f>IF(OR('Crisis Indicator Data'!L72="x",'Crisis Indicator Data'!H72="x"),"x",'Crisis Indicator Data'!L72/'Crisis Indicator Data'!H72)</f>
        <v>4.4258064516129033E-3</v>
      </c>
      <c r="Y75" s="240">
        <f t="shared" si="35"/>
        <v>5</v>
      </c>
      <c r="Z75" s="240">
        <f t="shared" si="36"/>
        <v>4.5999999999999996</v>
      </c>
      <c r="AA75" s="240">
        <f t="shared" si="37"/>
        <v>4.4000000000000004</v>
      </c>
      <c r="AB75" s="248">
        <f t="shared" si="38"/>
        <v>3</v>
      </c>
    </row>
    <row r="76" spans="1:28" x14ac:dyDescent="0.35">
      <c r="A76" s="149" t="str">
        <f>'Crisis Indicator Data'!A73</f>
        <v>Complex crisis in Mali</v>
      </c>
      <c r="B76" s="150" t="str">
        <f>'Crisis Indicator Data'!B73</f>
        <v>Complex crisis</v>
      </c>
      <c r="C76" s="150" t="str">
        <f>'Crisis Indicator Data'!C73</f>
        <v>MLI001</v>
      </c>
      <c r="D76" s="150" t="str">
        <f>'Crisis Indicator Data'!D73</f>
        <v>Mali</v>
      </c>
      <c r="E76" s="151" t="str">
        <f>'Crisis Indicator Data'!E73</f>
        <v>MLI</v>
      </c>
      <c r="F76" s="246">
        <f>IF('Crisis Indicator Data'!F73="x","x",IF(LOG('Crisis Indicator Data'!F73)&lt;F$4,0,IF(LOG('Crisis Indicator Data'!F73)&gt;F$3,5,ROUND(5-(F$3-LOG('Crisis Indicator Data'!F73))/(F$3-F$4)*5,1))))</f>
        <v>5</v>
      </c>
      <c r="G76" s="144">
        <f>IF('Crisis Indicator Data'!F73="x","x",IF(B76="Regional crisis",('Crisis Indicator Data'!F73/VLOOKUP('Impact of the crisis'!$C76,'Regional Crises'!$B$1:$R$66,4,FALSE)),'Crisis Indicator Data'!F73/VLOOKUP('Impact of the crisis'!$E76,'Country Indicator Data'!$B$4:$P$300,15,FALSE)))</f>
        <v>1.0163908899433696</v>
      </c>
      <c r="H76" s="240">
        <f t="shared" si="26"/>
        <v>5</v>
      </c>
      <c r="I76" s="240">
        <f t="shared" si="27"/>
        <v>5</v>
      </c>
      <c r="J76" s="240">
        <f>IF('Crisis Indicator Data'!G73="x","x",IF(LOG('Crisis Indicator Data'!G73)&lt;J$4,0,IF(LOG('Crisis Indicator Data'!G73)&gt;J$3,5,ROUND(5-(J$3-LOG('Crisis Indicator Data'!G73))/(J$3-J$4)*5,1))))</f>
        <v>4.4000000000000004</v>
      </c>
      <c r="K76" s="144">
        <f>IF('Crisis Indicator Data'!G73="x","x",IF(B76="Regional crisis",('Crisis Indicator Data'!G73/VLOOKUP('Impact of the crisis'!$C76,'Regional Crises'!$B$1:$R$66,5,FALSE)),'Crisis Indicator Data'!G73/VLOOKUP('Impact of the crisis'!$E76,'Country Indicator Data'!$B$4:$P$300,14,FALSE)))</f>
        <v>0.9597630331753555</v>
      </c>
      <c r="L76" s="240">
        <f t="shared" si="28"/>
        <v>4.8</v>
      </c>
      <c r="M76" s="240">
        <f t="shared" si="29"/>
        <v>4.5999999999999996</v>
      </c>
      <c r="N76" s="240">
        <f t="shared" si="30"/>
        <v>4.8</v>
      </c>
      <c r="O76" s="240">
        <f>IF('Crisis Indicator Data'!H73="x","x",IF('Crisis Indicator Data'!H73=0,0,IF(LOG('Crisis Indicator Data'!H73)&lt;O$4,0,IF(LOG('Crisis Indicator Data'!H73)&gt;O$3,5,ROUND(5-(O$3-LOG('Crisis Indicator Data'!H73))/(O$3-O$4)*5,1)))))</f>
        <v>3.8</v>
      </c>
      <c r="P76" s="143">
        <f>IF('Crisis Indicator Data'!H73="x","x",'Crisis Indicator Data'!H73/'Crisis Indicator Data'!G73)</f>
        <v>0.31109574835810577</v>
      </c>
      <c r="Q76" s="240">
        <f t="shared" si="31"/>
        <v>1.5</v>
      </c>
      <c r="R76" s="240">
        <f t="shared" si="32"/>
        <v>2.65</v>
      </c>
      <c r="S76" s="240">
        <f>IF('Crisis Indicator Data'!I73="x","x",IF('Crisis Indicator Data'!I73=0,0,IF(LOG('Crisis Indicator Data'!I73)&lt;S$4,0,IF(LOG('Crisis Indicator Data'!I73)&gt;S$3,5,ROUND(5-(S$3-LOG('Crisis Indicator Data'!I73))/(S$3-S$4)*5,1)))))</f>
        <v>4.5</v>
      </c>
      <c r="T76" s="143">
        <f>IF('Crisis Indicator Data'!H73="x","x",IF('Crisis Indicator Data'!I73="x","x",'Crisis Indicator Data'!I73/'Crisis Indicator Data'!H73))</f>
        <v>0.21587301587301588</v>
      </c>
      <c r="U76" s="240">
        <f t="shared" si="33"/>
        <v>5</v>
      </c>
      <c r="V76" s="240">
        <f t="shared" si="34"/>
        <v>4.8</v>
      </c>
      <c r="W76" s="240">
        <f>IF('Crisis Indicator Data'!L73="x","x",IF('Crisis Indicator Data'!L73=0,0,IF(LOG('Crisis Indicator Data'!L73)&lt;W$4,0,IF(LOG('Crisis Indicator Data'!L73)&gt;W$3,5,ROUND(5-(W$3-LOG('Crisis Indicator Data'!L73))/(W$3-W$4)*5,1)))))</f>
        <v>5</v>
      </c>
      <c r="X76" s="247">
        <f>IF(OR('Crisis Indicator Data'!L73="x",'Crisis Indicator Data'!H73="x"),"x",'Crisis Indicator Data'!L73/'Crisis Indicator Data'!H73)</f>
        <v>5.1365079365079367E-4</v>
      </c>
      <c r="Y76" s="240">
        <f t="shared" si="35"/>
        <v>5</v>
      </c>
      <c r="Z76" s="240">
        <f t="shared" si="36"/>
        <v>5</v>
      </c>
      <c r="AA76" s="240">
        <f t="shared" si="37"/>
        <v>4.9000000000000004</v>
      </c>
      <c r="AB76" s="248">
        <f t="shared" si="38"/>
        <v>4</v>
      </c>
    </row>
    <row r="77" spans="1:28" x14ac:dyDescent="0.35">
      <c r="A77" s="149" t="str">
        <f>'Crisis Indicator Data'!A74</f>
        <v>Multiple crises in Myanmar</v>
      </c>
      <c r="B77" s="150" t="str">
        <f>'Crisis Indicator Data'!B74</f>
        <v>Multiple crises country</v>
      </c>
      <c r="C77" s="150" t="str">
        <f>'Crisis Indicator Data'!C74</f>
        <v>MMR001</v>
      </c>
      <c r="D77" s="150" t="str">
        <f>'Crisis Indicator Data'!D74</f>
        <v>Myanmar</v>
      </c>
      <c r="E77" s="151" t="str">
        <f>'Crisis Indicator Data'!E74</f>
        <v>MMR</v>
      </c>
      <c r="F77" s="246">
        <f>IF('Crisis Indicator Data'!F74="x","x",IF(LOG('Crisis Indicator Data'!F74)&lt;F$4,0,IF(LOG('Crisis Indicator Data'!F74)&gt;F$3,5,ROUND(5-(F$3-LOG('Crisis Indicator Data'!F74))/(F$3-F$4)*5,1))))</f>
        <v>4.7</v>
      </c>
      <c r="G77" s="144">
        <f>IF('Crisis Indicator Data'!F74="x","x",IF(B77="Regional crisis",('Crisis Indicator Data'!F74/VLOOKUP('Impact of the crisis'!$C77,'Regional Crises'!$B$1:$R$66,4,FALSE)),'Crisis Indicator Data'!F74/VLOOKUP('Impact of the crisis'!$E77,'Country Indicator Data'!$B$4:$P$300,15,FALSE)))</f>
        <v>1.0130121883995835</v>
      </c>
      <c r="H77" s="240">
        <f t="shared" si="26"/>
        <v>5</v>
      </c>
      <c r="I77" s="240">
        <f t="shared" si="27"/>
        <v>4.8499999999999996</v>
      </c>
      <c r="J77" s="240">
        <f>IF('Crisis Indicator Data'!G74="x","x",IF(LOG('Crisis Indicator Data'!G74)&lt;J$4,0,IF(LOG('Crisis Indicator Data'!G74)&gt;J$3,5,ROUND(5-(J$3-LOG('Crisis Indicator Data'!G74))/(J$3-J$4)*5,1))))</f>
        <v>5</v>
      </c>
      <c r="K77" s="144">
        <f>IF('Crisis Indicator Data'!G74="x","x",IF(B77="Regional crisis",('Crisis Indicator Data'!G74/VLOOKUP('Impact of the crisis'!$C77,'Regional Crises'!$B$1:$R$66,5,FALSE)),'Crisis Indicator Data'!G74/VLOOKUP('Impact of the crisis'!$E77,'Country Indicator Data'!$B$4:$P$300,14,FALSE)))</f>
        <v>1</v>
      </c>
      <c r="L77" s="240">
        <f t="shared" si="28"/>
        <v>5</v>
      </c>
      <c r="M77" s="240">
        <f t="shared" si="29"/>
        <v>5</v>
      </c>
      <c r="N77" s="240">
        <f t="shared" si="30"/>
        <v>4.9000000000000004</v>
      </c>
      <c r="O77" s="240">
        <f>IF('Crisis Indicator Data'!H74="x","x",IF('Crisis Indicator Data'!H74=0,0,IF(LOG('Crisis Indicator Data'!H74)&lt;O$4,0,IF(LOG('Crisis Indicator Data'!H74)&gt;O$3,5,ROUND(5-(O$3-LOG('Crisis Indicator Data'!H74))/(O$3-O$4)*5,1)))))</f>
        <v>5</v>
      </c>
      <c r="P77" s="143">
        <f>IF('Crisis Indicator Data'!H74="x","x",'Crisis Indicator Data'!H74/'Crisis Indicator Data'!G74)</f>
        <v>0.62789946140035902</v>
      </c>
      <c r="Q77" s="240">
        <f t="shared" si="31"/>
        <v>3.1</v>
      </c>
      <c r="R77" s="240">
        <f t="shared" si="32"/>
        <v>4.05</v>
      </c>
      <c r="S77" s="240">
        <f>IF('Crisis Indicator Data'!I74="x","x",IF('Crisis Indicator Data'!I74=0,0,IF(LOG('Crisis Indicator Data'!I74)&lt;S$4,0,IF(LOG('Crisis Indicator Data'!I74)&gt;S$3,5,ROUND(5-(S$3-LOG('Crisis Indicator Data'!I74))/(S$3-S$4)*5,1)))))</f>
        <v>4.8</v>
      </c>
      <c r="T77" s="143">
        <f>IF('Crisis Indicator Data'!H74="x","x",IF('Crisis Indicator Data'!I74="x","x",'Crisis Indicator Data'!I74/'Crisis Indicator Data'!H74))</f>
        <v>6.2617944758963803E-2</v>
      </c>
      <c r="U77" s="240">
        <f t="shared" si="33"/>
        <v>2.1</v>
      </c>
      <c r="V77" s="240">
        <f t="shared" si="34"/>
        <v>3.5</v>
      </c>
      <c r="W77" s="240">
        <f>IF('Crisis Indicator Data'!L74="x","x",IF('Crisis Indicator Data'!L74=0,0,IF(LOG('Crisis Indicator Data'!L74)&lt;W$4,0,IF(LOG('Crisis Indicator Data'!L74)&gt;W$3,5,ROUND(5-(W$3-LOG('Crisis Indicator Data'!L74))/(W$3-W$4)*5,1)))))</f>
        <v>5</v>
      </c>
      <c r="X77" s="247">
        <f>IF(OR('Crisis Indicator Data'!L74="x",'Crisis Indicator Data'!H74="x"),"x",'Crisis Indicator Data'!L74/'Crisis Indicator Data'!H74)</f>
        <v>3.3116029050151542E-4</v>
      </c>
      <c r="Y77" s="240">
        <f t="shared" si="35"/>
        <v>5</v>
      </c>
      <c r="Z77" s="240">
        <f t="shared" si="36"/>
        <v>5</v>
      </c>
      <c r="AA77" s="240">
        <f t="shared" si="37"/>
        <v>4.4000000000000004</v>
      </c>
      <c r="AB77" s="248">
        <f t="shared" si="38"/>
        <v>4.2</v>
      </c>
    </row>
    <row r="78" spans="1:28" x14ac:dyDescent="0.35">
      <c r="A78" s="149" t="str">
        <f>'Crisis Indicator Data'!A75</f>
        <v>Rakhine Conflict</v>
      </c>
      <c r="B78" s="150" t="str">
        <f>'Crisis Indicator Data'!B75</f>
        <v>Conflict</v>
      </c>
      <c r="C78" s="150" t="str">
        <f>'Crisis Indicator Data'!C75</f>
        <v>MMR002</v>
      </c>
      <c r="D78" s="150" t="str">
        <f>'Crisis Indicator Data'!D75</f>
        <v>Myanmar</v>
      </c>
      <c r="E78" s="151" t="str">
        <f>'Crisis Indicator Data'!E75</f>
        <v>MMR</v>
      </c>
      <c r="F78" s="246">
        <f>IF('Crisis Indicator Data'!F75="x","x",IF(LOG('Crisis Indicator Data'!F75)&lt;F$4,0,IF(LOG('Crisis Indicator Data'!F75)&gt;F$3,5,ROUND(5-(F$3-LOG('Crisis Indicator Data'!F75))/(F$3-F$4)*5,1))))</f>
        <v>2.7</v>
      </c>
      <c r="G78" s="144">
        <f>IF('Crisis Indicator Data'!F75="x","x",IF(B78="Regional crisis",('Crisis Indicator Data'!F75/VLOOKUP('Impact of the crisis'!$C78,'Regional Crises'!$B$1:$R$66,4,FALSE)),'Crisis Indicator Data'!F75/VLOOKUP('Impact of the crisis'!$E78,'Country Indicator Data'!$B$4:$P$300,15,FALSE)))</f>
        <v>6.2404299626385738E-2</v>
      </c>
      <c r="H78" s="240">
        <f t="shared" si="26"/>
        <v>0.2</v>
      </c>
      <c r="I78" s="240">
        <f t="shared" si="27"/>
        <v>1.4500000000000002</v>
      </c>
      <c r="J78" s="240">
        <f>IF('Crisis Indicator Data'!G75="x","x",IF(LOG('Crisis Indicator Data'!G75)&lt;J$4,0,IF(LOG('Crisis Indicator Data'!G75)&gt;J$3,5,ROUND(5-(J$3-LOG('Crisis Indicator Data'!G75))/(J$3-J$4)*5,1))))</f>
        <v>2</v>
      </c>
      <c r="K78" s="144">
        <f>IF('Crisis Indicator Data'!G75="x","x",IF(B78="Regional crisis",('Crisis Indicator Data'!G75/VLOOKUP('Impact of the crisis'!$C78,'Regional Crises'!$B$1:$R$66,5,FALSE)),'Crisis Indicator Data'!G75/VLOOKUP('Impact of the crisis'!$E78,'Country Indicator Data'!$B$4:$P$300,14,FALSE)))</f>
        <v>6.9192100538599643E-2</v>
      </c>
      <c r="L78" s="240">
        <f t="shared" si="28"/>
        <v>0.3</v>
      </c>
      <c r="M78" s="240">
        <f t="shared" si="29"/>
        <v>1.1499999999999999</v>
      </c>
      <c r="N78" s="240">
        <f t="shared" si="30"/>
        <v>1.3</v>
      </c>
      <c r="O78" s="240">
        <f>IF('Crisis Indicator Data'!H75="x","x",IF('Crisis Indicator Data'!H75=0,0,IF(LOG('Crisis Indicator Data'!H75)&lt;O$4,0,IF(LOG('Crisis Indicator Data'!H75)&gt;O$3,5,ROUND(5-(O$3-LOG('Crisis Indicator Data'!H75))/(O$3-O$4)*5,1)))))</f>
        <v>2.8</v>
      </c>
      <c r="P78" s="143">
        <f>IF('Crisis Indicator Data'!H75="x","x",'Crisis Indicator Data'!H75/'Crisis Indicator Data'!G75)</f>
        <v>0.40295796574987025</v>
      </c>
      <c r="Q78" s="240">
        <f t="shared" si="31"/>
        <v>2</v>
      </c>
      <c r="R78" s="240">
        <f t="shared" si="32"/>
        <v>2.4</v>
      </c>
      <c r="S78" s="240">
        <f>IF('Crisis Indicator Data'!I75="x","x",IF('Crisis Indicator Data'!I75=0,0,IF(LOG('Crisis Indicator Data'!I75)&lt;S$4,0,IF(LOG('Crisis Indicator Data'!I75)&gt;S$3,5,ROUND(5-(S$3-LOG('Crisis Indicator Data'!I75))/(S$3-S$4)*5,1)))))</f>
        <v>4.4000000000000004</v>
      </c>
      <c r="T78" s="143">
        <f>IF('Crisis Indicator Data'!H75="x","x",IF('Crisis Indicator Data'!I75="x","x",'Crisis Indicator Data'!I75/'Crisis Indicator Data'!H75))</f>
        <v>0.81326464906632323</v>
      </c>
      <c r="U78" s="240">
        <f t="shared" si="33"/>
        <v>5</v>
      </c>
      <c r="V78" s="240">
        <f t="shared" si="34"/>
        <v>4.7</v>
      </c>
      <c r="W78" s="240">
        <f>IF('Crisis Indicator Data'!L75="x","x",IF('Crisis Indicator Data'!L75=0,0,IF(LOG('Crisis Indicator Data'!L75)&lt;W$4,0,IF(LOG('Crisis Indicator Data'!L75)&gt;W$3,5,ROUND(5-(W$3-LOG('Crisis Indicator Data'!L75))/(W$3-W$4)*5,1)))))</f>
        <v>2.2999999999999998</v>
      </c>
      <c r="X78" s="247">
        <f>IF(OR('Crisis Indicator Data'!L75="x",'Crisis Indicator Data'!H75="x"),"x",'Crisis Indicator Data'!L75/'Crisis Indicator Data'!H75)</f>
        <v>2.6400515132002577E-5</v>
      </c>
      <c r="Y78" s="240">
        <f t="shared" si="35"/>
        <v>1.3</v>
      </c>
      <c r="Z78" s="240">
        <f t="shared" si="36"/>
        <v>1.8</v>
      </c>
      <c r="AA78" s="240">
        <f t="shared" si="37"/>
        <v>3.6</v>
      </c>
      <c r="AB78" s="248">
        <f t="shared" si="38"/>
        <v>3.1</v>
      </c>
    </row>
    <row r="79" spans="1:28" x14ac:dyDescent="0.35">
      <c r="A79" s="149" t="str">
        <f>'Crisis Indicator Data'!A76</f>
        <v>Kachin and Shan Conflict</v>
      </c>
      <c r="B79" s="150" t="str">
        <f>'Crisis Indicator Data'!B76</f>
        <v>Conflict</v>
      </c>
      <c r="C79" s="150" t="str">
        <f>'Crisis Indicator Data'!C76</f>
        <v>MMR003</v>
      </c>
      <c r="D79" s="150" t="str">
        <f>'Crisis Indicator Data'!D76</f>
        <v>Myanmar</v>
      </c>
      <c r="E79" s="151" t="str">
        <f>'Crisis Indicator Data'!E76</f>
        <v>MMR</v>
      </c>
      <c r="F79" s="246">
        <f>IF('Crisis Indicator Data'!F76="x","x",IF(LOG('Crisis Indicator Data'!F76)&lt;F$4,0,IF(LOG('Crisis Indicator Data'!F76)&gt;F$3,5,ROUND(5-(F$3-LOG('Crisis Indicator Data'!F76))/(F$3-F$4)*5,1))))</f>
        <v>4</v>
      </c>
      <c r="G79" s="144">
        <f>IF('Crisis Indicator Data'!F76="x","x",IF(B79="Regional crisis",('Crisis Indicator Data'!F76/VLOOKUP('Impact of the crisis'!$C79,'Regional Crises'!$B$1:$R$66,4,FALSE)),'Crisis Indicator Data'!F76/VLOOKUP('Impact of the crisis'!$E79,'Country Indicator Data'!$B$4:$P$300,15,FALSE)))</f>
        <v>0.37490506522937467</v>
      </c>
      <c r="H79" s="240">
        <f t="shared" si="26"/>
        <v>1.8</v>
      </c>
      <c r="I79" s="240">
        <f t="shared" si="27"/>
        <v>2.9</v>
      </c>
      <c r="J79" s="240">
        <f>IF('Crisis Indicator Data'!G76="x","x",IF(LOG('Crisis Indicator Data'!G76)&lt;J$4,0,IF(LOG('Crisis Indicator Data'!G76)&gt;J$3,5,ROUND(5-(J$3-LOG('Crisis Indicator Data'!G76))/(J$3-J$4)*5,1))))</f>
        <v>3.1</v>
      </c>
      <c r="K79" s="144">
        <f>IF('Crisis Indicator Data'!G76="x","x",IF(B79="Regional crisis",('Crisis Indicator Data'!G76/VLOOKUP('Impact of the crisis'!$C79,'Regional Crises'!$B$1:$R$66,5,FALSE)),'Crisis Indicator Data'!G76/VLOOKUP('Impact of the crisis'!$E79,'Country Indicator Data'!$B$4:$P$300,14,FALSE)))</f>
        <v>0.15068222621184918</v>
      </c>
      <c r="L79" s="240">
        <f t="shared" si="28"/>
        <v>0.7</v>
      </c>
      <c r="M79" s="240">
        <f t="shared" si="29"/>
        <v>1.9</v>
      </c>
      <c r="N79" s="240">
        <f t="shared" si="30"/>
        <v>2.4</v>
      </c>
      <c r="O79" s="240">
        <f>IF('Crisis Indicator Data'!H76="x","x",IF('Crisis Indicator Data'!H76=0,0,IF(LOG('Crisis Indicator Data'!H76)&lt;O$4,0,IF(LOG('Crisis Indicator Data'!H76)&gt;O$3,5,ROUND(5-(O$3-LOG('Crisis Indicator Data'!H76))/(O$3-O$4)*5,1)))))</f>
        <v>4</v>
      </c>
      <c r="P79" s="143">
        <f>IF('Crisis Indicator Data'!H76="x","x",'Crisis Indicator Data'!H76/'Crisis Indicator Data'!G76)</f>
        <v>1</v>
      </c>
      <c r="Q79" s="240">
        <f t="shared" si="31"/>
        <v>5</v>
      </c>
      <c r="R79" s="240">
        <f t="shared" si="32"/>
        <v>4.5</v>
      </c>
      <c r="S79" s="240">
        <f>IF('Crisis Indicator Data'!I76="x","x",IF('Crisis Indicator Data'!I76=0,0,IF(LOG('Crisis Indicator Data'!I76)&lt;S$4,0,IF(LOG('Crisis Indicator Data'!I76)&gt;S$3,5,ROUND(5-(S$3-LOG('Crisis Indicator Data'!I76))/(S$3-S$4)*5,1)))))</f>
        <v>2.9</v>
      </c>
      <c r="T79" s="143">
        <f>IF('Crisis Indicator Data'!H76="x","x",IF('Crisis Indicator Data'!I76="x","x",'Crisis Indicator Data'!I76/'Crisis Indicator Data'!H76))</f>
        <v>1.215298463004885E-2</v>
      </c>
      <c r="U79" s="240">
        <f t="shared" si="33"/>
        <v>0.4</v>
      </c>
      <c r="V79" s="240">
        <f t="shared" si="34"/>
        <v>1.7</v>
      </c>
      <c r="W79" s="240">
        <f>IF('Crisis Indicator Data'!L76="x","x",IF('Crisis Indicator Data'!L76=0,0,IF(LOG('Crisis Indicator Data'!L76)&lt;W$4,0,IF(LOG('Crisis Indicator Data'!L76)&gt;W$3,5,ROUND(5-(W$3-LOG('Crisis Indicator Data'!L76))/(W$3-W$4)*5,1)))))</f>
        <v>3.9</v>
      </c>
      <c r="X79" s="247">
        <f>IF(OR('Crisis Indicator Data'!L76="x",'Crisis Indicator Data'!H76="x"),"x",'Crisis Indicator Data'!L76/'Crisis Indicator Data'!H76)</f>
        <v>6.8152031454783745E-5</v>
      </c>
      <c r="Y79" s="240">
        <f t="shared" si="35"/>
        <v>3.4</v>
      </c>
      <c r="Z79" s="240">
        <f t="shared" si="36"/>
        <v>3.7</v>
      </c>
      <c r="AA79" s="240">
        <f t="shared" si="37"/>
        <v>2.8</v>
      </c>
      <c r="AB79" s="248">
        <f t="shared" si="38"/>
        <v>3.8</v>
      </c>
    </row>
    <row r="80" spans="1:28" x14ac:dyDescent="0.35">
      <c r="A80" s="149" t="str">
        <f>'Crisis Indicator Data'!A77</f>
        <v>Post-coup conflict in Myanmar</v>
      </c>
      <c r="B80" s="150" t="str">
        <f>'Crisis Indicator Data'!B77</f>
        <v>Conflict</v>
      </c>
      <c r="C80" s="150" t="str">
        <f>'Crisis Indicator Data'!C77</f>
        <v>MMR004</v>
      </c>
      <c r="D80" s="150" t="str">
        <f>'Crisis Indicator Data'!D77</f>
        <v>Myanmar</v>
      </c>
      <c r="E80" s="151" t="str">
        <f>'Crisis Indicator Data'!E77</f>
        <v>MMR</v>
      </c>
      <c r="F80" s="246">
        <f>IF('Crisis Indicator Data'!F77="x","x",IF(LOG('Crisis Indicator Data'!F77)&lt;F$4,0,IF(LOG('Crisis Indicator Data'!F77)&gt;F$3,5,ROUND(5-(F$3-LOG('Crisis Indicator Data'!F77))/(F$3-F$4)*5,1))))</f>
        <v>4.3</v>
      </c>
      <c r="G80" s="144">
        <f>IF('Crisis Indicator Data'!F77="x","x",IF(B80="Regional crisis",('Crisis Indicator Data'!F77/VLOOKUP('Impact of the crisis'!$C80,'Regional Crises'!$B$1:$R$66,4,FALSE)),'Crisis Indicator Data'!F77/VLOOKUP('Impact of the crisis'!$E80,'Country Indicator Data'!$B$4:$P$300,15,FALSE)))</f>
        <v>0.58179242971764566</v>
      </c>
      <c r="H80" s="240">
        <f t="shared" si="26"/>
        <v>2.9</v>
      </c>
      <c r="I80" s="240">
        <f t="shared" si="27"/>
        <v>3.5999999999999996</v>
      </c>
      <c r="J80" s="240">
        <f>IF('Crisis Indicator Data'!G77="x","x",IF(LOG('Crisis Indicator Data'!G77)&lt;J$4,0,IF(LOG('Crisis Indicator Data'!G77)&gt;J$3,5,ROUND(5-(J$3-LOG('Crisis Indicator Data'!G77))/(J$3-J$4)*5,1))))</f>
        <v>5</v>
      </c>
      <c r="K80" s="144">
        <f>IF('Crisis Indicator Data'!G77="x","x",IF(B80="Regional crisis",('Crisis Indicator Data'!G77/VLOOKUP('Impact of the crisis'!$C80,'Regional Crises'!$B$1:$R$66,5,FALSE)),'Crisis Indicator Data'!G77/VLOOKUP('Impact of the crisis'!$E80,'Country Indicator Data'!$B$4:$P$300,14,FALSE)))</f>
        <v>0.78012567324955118</v>
      </c>
      <c r="L80" s="240">
        <f t="shared" si="28"/>
        <v>3.9</v>
      </c>
      <c r="M80" s="240">
        <f t="shared" si="29"/>
        <v>4.45</v>
      </c>
      <c r="N80" s="240">
        <f t="shared" si="30"/>
        <v>4.0999999999999996</v>
      </c>
      <c r="O80" s="240">
        <f>IF('Crisis Indicator Data'!H77="x","x",IF('Crisis Indicator Data'!H77=0,0,IF(LOG('Crisis Indicator Data'!H77)&lt;O$4,0,IF(LOG('Crisis Indicator Data'!H77)&gt;O$3,5,ROUND(5-(O$3-LOG('Crisis Indicator Data'!H77))/(O$3-O$4)*5,1)))))</f>
        <v>5</v>
      </c>
      <c r="P80" s="143">
        <f>IF('Crisis Indicator Data'!H77="x","x",'Crisis Indicator Data'!H77/'Crisis Indicator Data'!G77)</f>
        <v>0.70025084574137575</v>
      </c>
      <c r="Q80" s="240">
        <f t="shared" si="31"/>
        <v>3.5</v>
      </c>
      <c r="R80" s="240">
        <f t="shared" si="32"/>
        <v>4.25</v>
      </c>
      <c r="S80" s="240">
        <f>IF('Crisis Indicator Data'!I77="x","x",IF('Crisis Indicator Data'!I77=0,0,IF(LOG('Crisis Indicator Data'!I77)&lt;S$4,0,IF(LOG('Crisis Indicator Data'!I77)&gt;S$3,5,ROUND(5-(S$3-LOG('Crisis Indicator Data'!I77))/(S$3-S$4)*5,1)))))</f>
        <v>4.2</v>
      </c>
      <c r="T80" s="143">
        <f>IF('Crisis Indicator Data'!H77="x","x",IF('Crisis Indicator Data'!I77="x","x",'Crisis Indicator Data'!I77/'Crisis Indicator Data'!H77))</f>
        <v>2.7113185224135663E-2</v>
      </c>
      <c r="U80" s="240">
        <f t="shared" si="33"/>
        <v>0.9</v>
      </c>
      <c r="V80" s="240">
        <f t="shared" si="34"/>
        <v>2.6</v>
      </c>
      <c r="W80" s="240">
        <f>IF('Crisis Indicator Data'!L77="x","x",IF('Crisis Indicator Data'!L77=0,0,IF(LOG('Crisis Indicator Data'!L77)&lt;W$4,0,IF(LOG('Crisis Indicator Data'!L77)&gt;W$3,5,ROUND(5-(W$3-LOG('Crisis Indicator Data'!L77))/(W$3-W$4)*5,1)))))</f>
        <v>5</v>
      </c>
      <c r="X80" s="247">
        <f>IF(OR('Crisis Indicator Data'!L77="x",'Crisis Indicator Data'!H77="x"),"x",'Crisis Indicator Data'!L77/'Crisis Indicator Data'!H77)</f>
        <v>3.6049033784672015E-4</v>
      </c>
      <c r="Y80" s="240">
        <f t="shared" si="35"/>
        <v>5</v>
      </c>
      <c r="Z80" s="240">
        <f t="shared" si="36"/>
        <v>5</v>
      </c>
      <c r="AA80" s="240">
        <f t="shared" si="37"/>
        <v>4.0999999999999996</v>
      </c>
      <c r="AB80" s="248">
        <f t="shared" si="38"/>
        <v>4.2</v>
      </c>
    </row>
    <row r="81" spans="1:28" x14ac:dyDescent="0.35">
      <c r="A81" s="149" t="str">
        <f>'Crisis Indicator Data'!A78</f>
        <v>Multiple Crises in Mozambique</v>
      </c>
      <c r="B81" s="150" t="str">
        <f>'Crisis Indicator Data'!B78</f>
        <v>Multiple crises country</v>
      </c>
      <c r="C81" s="150" t="str">
        <f>'Crisis Indicator Data'!C78</f>
        <v>MOZ001</v>
      </c>
      <c r="D81" s="150" t="str">
        <f>'Crisis Indicator Data'!D78</f>
        <v>Mozambique</v>
      </c>
      <c r="E81" s="151" t="str">
        <f>'Crisis Indicator Data'!E78</f>
        <v>MOZ</v>
      </c>
      <c r="F81" s="246">
        <f>IF('Crisis Indicator Data'!F78="x","x",IF(LOG('Crisis Indicator Data'!F78)&lt;F$4,0,IF(LOG('Crisis Indicator Data'!F78)&gt;F$3,5,ROUND(5-(F$3-LOG('Crisis Indicator Data'!F78))/(F$3-F$4)*5,1))))</f>
        <v>4.5999999999999996</v>
      </c>
      <c r="G81" s="144">
        <f>IF('Crisis Indicator Data'!F78="x","x",IF(B81="Regional crisis",('Crisis Indicator Data'!F78/VLOOKUP('Impact of the crisis'!$C81,'Regional Crises'!$B$1:$R$66,4,FALSE)),'Crisis Indicator Data'!F78/VLOOKUP('Impact of the crisis'!$E81,'Country Indicator Data'!$B$4:$P$300,15,FALSE)))</f>
        <v>0.69974185508278441</v>
      </c>
      <c r="H81" s="240">
        <f t="shared" si="26"/>
        <v>3.5</v>
      </c>
      <c r="I81" s="240">
        <f t="shared" si="27"/>
        <v>4.05</v>
      </c>
      <c r="J81" s="240">
        <f>IF('Crisis Indicator Data'!G78="x","x",IF(LOG('Crisis Indicator Data'!G78)&lt;J$4,0,IF(LOG('Crisis Indicator Data'!G78)&gt;J$3,5,ROUND(5-(J$3-LOG('Crisis Indicator Data'!G78))/(J$3-J$4)*5,1))))</f>
        <v>4.4000000000000004</v>
      </c>
      <c r="K81" s="144">
        <f>IF('Crisis Indicator Data'!G78="x","x",IF(B81="Regional crisis",('Crisis Indicator Data'!G78/VLOOKUP('Impact of the crisis'!$C81,'Regional Crises'!$B$1:$R$66,5,FALSE)),'Crisis Indicator Data'!G78/VLOOKUP('Impact of the crisis'!$E81,'Country Indicator Data'!$B$4:$P$300,14,FALSE)))</f>
        <v>0.70677707712563231</v>
      </c>
      <c r="L81" s="240">
        <f t="shared" si="28"/>
        <v>3.5</v>
      </c>
      <c r="M81" s="240">
        <f t="shared" si="29"/>
        <v>3.95</v>
      </c>
      <c r="N81" s="240">
        <f t="shared" si="30"/>
        <v>4</v>
      </c>
      <c r="O81" s="240">
        <f>IF('Crisis Indicator Data'!H78="x","x",IF('Crisis Indicator Data'!H78=0,0,IF(LOG('Crisis Indicator Data'!H78)&lt;O$4,0,IF(LOG('Crisis Indicator Data'!H78)&gt;O$3,5,ROUND(5-(O$3-LOG('Crisis Indicator Data'!H78))/(O$3-O$4)*5,1)))))</f>
        <v>4.2</v>
      </c>
      <c r="P81" s="143">
        <f>IF('Crisis Indicator Data'!H78="x","x",'Crisis Indicator Data'!H78/'Crisis Indicator Data'!G78)</f>
        <v>0.53360458846021863</v>
      </c>
      <c r="Q81" s="240">
        <f t="shared" si="31"/>
        <v>2.6</v>
      </c>
      <c r="R81" s="240">
        <f t="shared" si="32"/>
        <v>3.4000000000000004</v>
      </c>
      <c r="S81" s="240">
        <f>IF('Crisis Indicator Data'!I78="x","x",IF('Crisis Indicator Data'!I78=0,0,IF(LOG('Crisis Indicator Data'!I78)&lt;S$4,0,IF(LOG('Crisis Indicator Data'!I78)&gt;S$3,5,ROUND(5-(S$3-LOG('Crisis Indicator Data'!I78))/(S$3-S$4)*5,1)))))</f>
        <v>4.3</v>
      </c>
      <c r="T81" s="143">
        <f>IF('Crisis Indicator Data'!H78="x","x",IF('Crisis Indicator Data'!I78="x","x",'Crisis Indicator Data'!I78/'Crisis Indicator Data'!H78))</f>
        <v>8.7551676619200741E-2</v>
      </c>
      <c r="U81" s="240">
        <f t="shared" si="33"/>
        <v>2.9</v>
      </c>
      <c r="V81" s="240">
        <f t="shared" si="34"/>
        <v>3.6</v>
      </c>
      <c r="W81" s="240">
        <f>IF('Crisis Indicator Data'!L78="x","x",IF('Crisis Indicator Data'!L78=0,0,IF(LOG('Crisis Indicator Data'!L78)&lt;W$4,0,IF(LOG('Crisis Indicator Data'!L78)&gt;W$3,5,ROUND(5-(W$3-LOG('Crisis Indicator Data'!L78))/(W$3-W$4)*5,1)))))</f>
        <v>3.9</v>
      </c>
      <c r="X81" s="247">
        <f>IF(OR('Crisis Indicator Data'!L78="x",'Crisis Indicator Data'!H78="x"),"x",'Crisis Indicator Data'!L78/'Crisis Indicator Data'!H78)</f>
        <v>5.0436380339917319E-5</v>
      </c>
      <c r="Y81" s="240">
        <f t="shared" si="35"/>
        <v>2.5</v>
      </c>
      <c r="Z81" s="240">
        <f t="shared" si="36"/>
        <v>3.2</v>
      </c>
      <c r="AA81" s="240">
        <f t="shared" si="37"/>
        <v>3.4</v>
      </c>
      <c r="AB81" s="248">
        <f t="shared" si="38"/>
        <v>3.4</v>
      </c>
    </row>
    <row r="82" spans="1:28" x14ac:dyDescent="0.35">
      <c r="A82" s="149" t="str">
        <f>'Crisis Indicator Data'!A79</f>
        <v>Cabo Delgado Islamist Insurgency</v>
      </c>
      <c r="B82" s="150" t="str">
        <f>'Crisis Indicator Data'!B79</f>
        <v>Other type of violence</v>
      </c>
      <c r="C82" s="150" t="str">
        <f>'Crisis Indicator Data'!C79</f>
        <v>MOZ004</v>
      </c>
      <c r="D82" s="150" t="str">
        <f>'Crisis Indicator Data'!D79</f>
        <v>Mozambique</v>
      </c>
      <c r="E82" s="151" t="str">
        <f>'Crisis Indicator Data'!E79</f>
        <v>MOZ</v>
      </c>
      <c r="F82" s="246">
        <f>IF('Crisis Indicator Data'!F79="x","x",IF(LOG('Crisis Indicator Data'!F79)&lt;F$4,0,IF(LOG('Crisis Indicator Data'!F79)&gt;F$3,5,ROUND(5-(F$3-LOG('Crisis Indicator Data'!F79))/(F$3-F$4)*5,1))))</f>
        <v>4.0999999999999996</v>
      </c>
      <c r="G82" s="144">
        <f>IF('Crisis Indicator Data'!F79="x","x",IF(B82="Regional crisis",('Crisis Indicator Data'!F79/VLOOKUP('Impact of the crisis'!$C82,'Regional Crises'!$B$1:$R$66,4,FALSE)),'Crisis Indicator Data'!F79/VLOOKUP('Impact of the crisis'!$E82,'Country Indicator Data'!$B$4:$P$300,15,FALSE)))</f>
        <v>0.35684401943080951</v>
      </c>
      <c r="H82" s="240">
        <f t="shared" si="26"/>
        <v>1.7</v>
      </c>
      <c r="I82" s="240">
        <f t="shared" si="27"/>
        <v>2.9</v>
      </c>
      <c r="J82" s="240">
        <f>IF('Crisis Indicator Data'!G79="x","x",IF(LOG('Crisis Indicator Data'!G79)&lt;J$4,0,IF(LOG('Crisis Indicator Data'!G79)&gt;J$3,5,ROUND(5-(J$3-LOG('Crisis Indicator Data'!G79))/(J$3-J$4)*5,1))))</f>
        <v>3.4</v>
      </c>
      <c r="K82" s="144">
        <f>IF('Crisis Indicator Data'!G79="x","x",IF(B82="Regional crisis",('Crisis Indicator Data'!G79/VLOOKUP('Impact of the crisis'!$C82,'Regional Crises'!$B$1:$R$66,5,FALSE)),'Crisis Indicator Data'!G79/VLOOKUP('Impact of the crisis'!$E82,'Country Indicator Data'!$B$4:$P$300,14,FALSE)))</f>
        <v>0.35693992100339544</v>
      </c>
      <c r="L82" s="240">
        <f t="shared" si="28"/>
        <v>1.8</v>
      </c>
      <c r="M82" s="240">
        <f t="shared" si="29"/>
        <v>2.6</v>
      </c>
      <c r="N82" s="240">
        <f t="shared" si="30"/>
        <v>2.8</v>
      </c>
      <c r="O82" s="240">
        <f>IF('Crisis Indicator Data'!H79="x","x",IF('Crisis Indicator Data'!H79=0,0,IF(LOG('Crisis Indicator Data'!H79)&lt;O$4,0,IF(LOG('Crisis Indicator Data'!H79)&gt;O$3,5,ROUND(5-(O$3-LOG('Crisis Indicator Data'!H79))/(O$3-O$4)*5,1)))))</f>
        <v>4.2</v>
      </c>
      <c r="P82" s="143">
        <f>IF('Crisis Indicator Data'!H79="x","x",'Crisis Indicator Data'!H79/'Crisis Indicator Data'!G79)</f>
        <v>1</v>
      </c>
      <c r="Q82" s="240">
        <f t="shared" si="31"/>
        <v>5</v>
      </c>
      <c r="R82" s="240">
        <f t="shared" si="32"/>
        <v>4.5999999999999996</v>
      </c>
      <c r="S82" s="240">
        <f>IF('Crisis Indicator Data'!I79="x","x",IF('Crisis Indicator Data'!I79=0,0,IF(LOG('Crisis Indicator Data'!I79)&lt;S$4,0,IF(LOG('Crisis Indicator Data'!I79)&gt;S$3,5,ROUND(5-(S$3-LOG('Crisis Indicator Data'!I79))/(S$3-S$4)*5,1)))))</f>
        <v>4.3</v>
      </c>
      <c r="T82" s="143">
        <f>IF('Crisis Indicator Data'!H79="x","x",IF('Crisis Indicator Data'!I79="x","x",'Crisis Indicator Data'!I79/'Crisis Indicator Data'!H79))</f>
        <v>9.1923898272180157E-2</v>
      </c>
      <c r="U82" s="240">
        <f t="shared" si="33"/>
        <v>3.1</v>
      </c>
      <c r="V82" s="240">
        <f t="shared" si="34"/>
        <v>3.7</v>
      </c>
      <c r="W82" s="240">
        <f>IF('Crisis Indicator Data'!L79="x","x",IF('Crisis Indicator Data'!L79=0,0,IF(LOG('Crisis Indicator Data'!L79)&lt;W$4,0,IF(LOG('Crisis Indicator Data'!L79)&gt;W$3,5,ROUND(5-(W$3-LOG('Crisis Indicator Data'!L79))/(W$3-W$4)*5,1)))))</f>
        <v>3.7</v>
      </c>
      <c r="X82" s="247">
        <f>IF(OR('Crisis Indicator Data'!L79="x",'Crisis Indicator Data'!H79="x"),"x",'Crisis Indicator Data'!L79/'Crisis Indicator Data'!H79)</f>
        <v>3.9506891865657157E-5</v>
      </c>
      <c r="Y82" s="240">
        <f t="shared" si="35"/>
        <v>2</v>
      </c>
      <c r="Z82" s="240">
        <f t="shared" si="36"/>
        <v>2.9</v>
      </c>
      <c r="AA82" s="240">
        <f t="shared" si="37"/>
        <v>3.3</v>
      </c>
      <c r="AB82" s="248">
        <f t="shared" si="38"/>
        <v>4</v>
      </c>
    </row>
    <row r="83" spans="1:28" x14ac:dyDescent="0.35">
      <c r="A83" s="149" t="str">
        <f>'Crisis Indicator Data'!A80</f>
        <v>2022 Tropical Cyclone Seasons in Mozambique</v>
      </c>
      <c r="B83" s="150" t="str">
        <f>'Crisis Indicator Data'!B80</f>
        <v>Tropical cyclone</v>
      </c>
      <c r="C83" s="150" t="str">
        <f>'Crisis Indicator Data'!C80</f>
        <v>MOZ008</v>
      </c>
      <c r="D83" s="150" t="str">
        <f>'Crisis Indicator Data'!D80</f>
        <v>Mozambique</v>
      </c>
      <c r="E83" s="151" t="str">
        <f>'Crisis Indicator Data'!E80</f>
        <v>MOZ</v>
      </c>
      <c r="F83" s="246">
        <f>IF('Crisis Indicator Data'!F80="x","x",IF(LOG('Crisis Indicator Data'!F80)&lt;F$4,0,IF(LOG('Crisis Indicator Data'!F80)&gt;F$3,5,ROUND(5-(F$3-LOG('Crisis Indicator Data'!F80))/(F$3-F$4)*5,1))))</f>
        <v>4.5</v>
      </c>
      <c r="G83" s="144">
        <f>IF('Crisis Indicator Data'!F80="x","x",IF(B83="Regional crisis",('Crisis Indicator Data'!F80/VLOOKUP('Impact of the crisis'!$C83,'Regional Crises'!$B$1:$R$66,4,FALSE)),'Crisis Indicator Data'!F80/VLOOKUP('Impact of the crisis'!$E83,'Country Indicator Data'!$B$4:$P$300,15,FALSE)))</f>
        <v>0.59956382410539433</v>
      </c>
      <c r="H83" s="240">
        <f t="shared" si="26"/>
        <v>3</v>
      </c>
      <c r="I83" s="240">
        <f t="shared" si="27"/>
        <v>3.75</v>
      </c>
      <c r="J83" s="240">
        <f>IF('Crisis Indicator Data'!G80="x","x",IF(LOG('Crisis Indicator Data'!G80)&lt;J$4,0,IF(LOG('Crisis Indicator Data'!G80)&gt;J$3,5,ROUND(5-(J$3-LOG('Crisis Indicator Data'!G80))/(J$3-J$4)*5,1))))</f>
        <v>4.2</v>
      </c>
      <c r="K83" s="144">
        <f>IF('Crisis Indicator Data'!G80="x","x",IF(B83="Regional crisis",('Crisis Indicator Data'!G80/VLOOKUP('Impact of the crisis'!$C83,'Regional Crises'!$B$1:$R$66,5,FALSE)),'Crisis Indicator Data'!G80/VLOOKUP('Impact of the crisis'!$E83,'Country Indicator Data'!$B$4:$P$300,14,FALSE)))</f>
        <v>0.62594414801469056</v>
      </c>
      <c r="L83" s="240">
        <f t="shared" si="28"/>
        <v>3.1</v>
      </c>
      <c r="M83" s="240">
        <f t="shared" si="29"/>
        <v>3.6500000000000004</v>
      </c>
      <c r="N83" s="240">
        <f t="shared" si="30"/>
        <v>3.7</v>
      </c>
      <c r="O83" s="240">
        <f>IF('Crisis Indicator Data'!H80="x","x",IF('Crisis Indicator Data'!H80=0,0,IF(LOG('Crisis Indicator Data'!H80)&lt;O$4,0,IF(LOG('Crisis Indicator Data'!H80)&gt;O$3,5,ROUND(5-(O$3-LOG('Crisis Indicator Data'!H80))/(O$3-O$4)*5,1)))))</f>
        <v>2.5</v>
      </c>
      <c r="P83" s="143">
        <f>IF('Crisis Indicator Data'!H80="x","x",'Crisis Indicator Data'!H80/'Crisis Indicator Data'!G80)</f>
        <v>5.6515000553525957E-2</v>
      </c>
      <c r="Q83" s="240">
        <f t="shared" si="31"/>
        <v>0.2</v>
      </c>
      <c r="R83" s="240">
        <f t="shared" si="32"/>
        <v>1.35</v>
      </c>
      <c r="S83" s="240">
        <f>IF('Crisis Indicator Data'!I80="x","x",IF('Crisis Indicator Data'!I80=0,0,IF(LOG('Crisis Indicator Data'!I80)&lt;S$4,0,IF(LOG('Crisis Indicator Data'!I80)&gt;S$3,5,ROUND(5-(S$3-LOG('Crisis Indicator Data'!I80))/(S$3-S$4)*5,1)))))</f>
        <v>1.1000000000000001</v>
      </c>
      <c r="T83" s="143">
        <f>IF('Crisis Indicator Data'!H80="x","x",IF('Crisis Indicator Data'!I80="x","x",'Crisis Indicator Data'!I80/'Crisis Indicator Data'!H80))</f>
        <v>5.8765915768854062E-3</v>
      </c>
      <c r="U83" s="240">
        <f t="shared" si="33"/>
        <v>0.2</v>
      </c>
      <c r="V83" s="240">
        <f t="shared" si="34"/>
        <v>0.7</v>
      </c>
      <c r="W83" s="240">
        <f>IF('Crisis Indicator Data'!L80="x","x",IF('Crisis Indicator Data'!L80=0,0,IF(LOG('Crisis Indicator Data'!L80)&lt;W$4,0,IF(LOG('Crisis Indicator Data'!L80)&gt;W$3,5,ROUND(5-(W$3-LOG('Crisis Indicator Data'!L80))/(W$3-W$4)*5,1)))))</f>
        <v>3.1</v>
      </c>
      <c r="X83" s="247">
        <f>IF(OR('Crisis Indicator Data'!L80="x",'Crisis Indicator Data'!H80="x"),"x",'Crisis Indicator Data'!L80/'Crisis Indicator Data'!H80)</f>
        <v>1.3907933398628794E-4</v>
      </c>
      <c r="Y83" s="240">
        <f t="shared" si="35"/>
        <v>5</v>
      </c>
      <c r="Z83" s="240">
        <f t="shared" si="36"/>
        <v>4.0999999999999996</v>
      </c>
      <c r="AA83" s="240">
        <f t="shared" si="37"/>
        <v>2.8</v>
      </c>
      <c r="AB83" s="248">
        <f t="shared" si="38"/>
        <v>2.1</v>
      </c>
    </row>
    <row r="84" spans="1:28" x14ac:dyDescent="0.35">
      <c r="A84" s="149" t="str">
        <f>'Crisis Indicator Data'!A81</f>
        <v>Refugees from Mali in Mauritania</v>
      </c>
      <c r="B84" s="150" t="str">
        <f>'Crisis Indicator Data'!B81</f>
        <v>International displacement</v>
      </c>
      <c r="C84" s="150" t="str">
        <f>'Crisis Indicator Data'!C81</f>
        <v>MRT002</v>
      </c>
      <c r="D84" s="150" t="str">
        <f>'Crisis Indicator Data'!D81</f>
        <v>Mauritania</v>
      </c>
      <c r="E84" s="151" t="str">
        <f>'Crisis Indicator Data'!E81</f>
        <v>MRT</v>
      </c>
      <c r="F84" s="246">
        <f>IF('Crisis Indicator Data'!F81="x","x",IF(LOG('Crisis Indicator Data'!F81)&lt;F$4,0,IF(LOG('Crisis Indicator Data'!F81)&gt;F$3,5,ROUND(5-(F$3-LOG('Crisis Indicator Data'!F81))/(F$3-F$4)*5,1))))</f>
        <v>3.9</v>
      </c>
      <c r="G84" s="144">
        <f>IF('Crisis Indicator Data'!F81="x","x",IF(B84="Regional crisis",('Crisis Indicator Data'!F81/VLOOKUP('Impact of the crisis'!$C84,'Regional Crises'!$B$1:$R$66,4,FALSE)),'Crisis Indicator Data'!F81/VLOOKUP('Impact of the crisis'!$E84,'Country Indicator Data'!$B$4:$P$300,15,FALSE)))</f>
        <v>0.19986416998156592</v>
      </c>
      <c r="H84" s="240">
        <f t="shared" si="26"/>
        <v>0.9</v>
      </c>
      <c r="I84" s="240">
        <f t="shared" si="27"/>
        <v>2.4</v>
      </c>
      <c r="J84" s="240">
        <f>IF('Crisis Indicator Data'!G81="x","x",IF(LOG('Crisis Indicator Data'!G81)&lt;J$4,0,IF(LOG('Crisis Indicator Data'!G81)&gt;J$3,5,ROUND(5-(J$3-LOG('Crisis Indicator Data'!G81))/(J$3-J$4)*5,1))))</f>
        <v>0.6</v>
      </c>
      <c r="K84" s="144">
        <f>IF('Crisis Indicator Data'!G81="x","x",IF(B84="Regional crisis",('Crisis Indicator Data'!G81/VLOOKUP('Impact of the crisis'!$C84,'Regional Crises'!$B$1:$R$66,5,FALSE)),'Crisis Indicator Data'!G81/VLOOKUP('Impact of the crisis'!$E84,'Country Indicator Data'!$B$4:$P$300,14,FALSE)))</f>
        <v>0.31940046442896347</v>
      </c>
      <c r="L84" s="240">
        <f t="shared" si="28"/>
        <v>1.6</v>
      </c>
      <c r="M84" s="240">
        <f t="shared" si="29"/>
        <v>1.1000000000000001</v>
      </c>
      <c r="N84" s="240">
        <f t="shared" si="30"/>
        <v>1.8</v>
      </c>
      <c r="O84" s="240">
        <f>IF('Crisis Indicator Data'!H81="x","x",IF('Crisis Indicator Data'!H81=0,0,IF(LOG('Crisis Indicator Data'!H81)&lt;O$4,0,IF(LOG('Crisis Indicator Data'!H81)&gt;O$3,5,ROUND(5-(O$3-LOG('Crisis Indicator Data'!H81))/(O$3-O$4)*5,1)))))</f>
        <v>2.8</v>
      </c>
      <c r="P84" s="143">
        <f>IF('Crisis Indicator Data'!H81="x","x",'Crisis Indicator Data'!H81/'Crisis Indicator Data'!G81)</f>
        <v>1</v>
      </c>
      <c r="Q84" s="240">
        <f t="shared" si="31"/>
        <v>5</v>
      </c>
      <c r="R84" s="240">
        <f t="shared" si="32"/>
        <v>3.9</v>
      </c>
      <c r="S84" s="240">
        <f>IF('Crisis Indicator Data'!I81="x","x",IF('Crisis Indicator Data'!I81=0,0,IF(LOG('Crisis Indicator Data'!I81)&lt;S$4,0,IF(LOG('Crisis Indicator Data'!I81)&gt;S$3,5,ROUND(5-(S$3-LOG('Crisis Indicator Data'!I81))/(S$3-S$4)*5,1)))))</f>
        <v>2.8</v>
      </c>
      <c r="T84" s="143">
        <f>IF('Crisis Indicator Data'!H81="x","x",IF('Crisis Indicator Data'!I81="x","x",'Crisis Indicator Data'!I81/'Crisis Indicator Data'!H81))</f>
        <v>5.6179775280898875E-2</v>
      </c>
      <c r="U84" s="240">
        <f t="shared" si="33"/>
        <v>1.9</v>
      </c>
      <c r="V84" s="240">
        <f t="shared" si="34"/>
        <v>2.4</v>
      </c>
      <c r="W84" s="240">
        <f>IF('Crisis Indicator Data'!L81="x","x",IF('Crisis Indicator Data'!L81=0,0,IF(LOG('Crisis Indicator Data'!L81)&lt;W$4,0,IF(LOG('Crisis Indicator Data'!L81)&gt;W$3,5,ROUND(5-(W$3-LOG('Crisis Indicator Data'!L81))/(W$3-W$4)*5,1)))))</f>
        <v>0</v>
      </c>
      <c r="X84" s="247">
        <f>IF(OR('Crisis Indicator Data'!L81="x",'Crisis Indicator Data'!H81="x"),"x",'Crisis Indicator Data'!L81/'Crisis Indicator Data'!H81)</f>
        <v>0</v>
      </c>
      <c r="Y84" s="240">
        <f t="shared" si="35"/>
        <v>0</v>
      </c>
      <c r="Z84" s="240">
        <f t="shared" si="36"/>
        <v>0</v>
      </c>
      <c r="AA84" s="240">
        <f t="shared" si="37"/>
        <v>1.3</v>
      </c>
      <c r="AB84" s="248">
        <f t="shared" si="38"/>
        <v>2.8</v>
      </c>
    </row>
    <row r="85" spans="1:28" x14ac:dyDescent="0.35">
      <c r="A85" s="149" t="str">
        <f>'Crisis Indicator Data'!A82</f>
        <v>Food Security in Mauritania</v>
      </c>
      <c r="B85" s="150" t="str">
        <f>'Crisis Indicator Data'!B82</f>
        <v>Drought</v>
      </c>
      <c r="C85" s="150" t="str">
        <f>'Crisis Indicator Data'!C82</f>
        <v>MRT003</v>
      </c>
      <c r="D85" s="150" t="str">
        <f>'Crisis Indicator Data'!D82</f>
        <v>Mauritania</v>
      </c>
      <c r="E85" s="151" t="str">
        <f>'Crisis Indicator Data'!E82</f>
        <v>MRT</v>
      </c>
      <c r="F85" s="246">
        <f>IF('Crisis Indicator Data'!F82="x","x",IF(LOG('Crisis Indicator Data'!F82)&lt;F$4,0,IF(LOG('Crisis Indicator Data'!F82)&gt;F$3,5,ROUND(5-(F$3-LOG('Crisis Indicator Data'!F82))/(F$3-F$4)*5,1))))</f>
        <v>5</v>
      </c>
      <c r="G85" s="144">
        <f>IF('Crisis Indicator Data'!F82="x","x",IF(B85="Regional crisis",('Crisis Indicator Data'!F82/VLOOKUP('Impact of the crisis'!$C85,'Regional Crises'!$B$1:$R$66,4,FALSE)),'Crisis Indicator Data'!F82/VLOOKUP('Impact of the crisis'!$E85,'Country Indicator Data'!$B$4:$P$300,15,FALSE)))</f>
        <v>1</v>
      </c>
      <c r="H85" s="240">
        <f t="shared" si="26"/>
        <v>5</v>
      </c>
      <c r="I85" s="240">
        <f t="shared" si="27"/>
        <v>5</v>
      </c>
      <c r="J85" s="240">
        <f>IF('Crisis Indicator Data'!G82="x","x",IF(LOG('Crisis Indicator Data'!G82)&lt;J$4,0,IF(LOG('Crisis Indicator Data'!G82)&gt;J$3,5,ROUND(5-(J$3-LOG('Crisis Indicator Data'!G82))/(J$3-J$4)*5,1))))</f>
        <v>2.1</v>
      </c>
      <c r="K85" s="144">
        <f>IF('Crisis Indicator Data'!G82="x","x",IF(B85="Regional crisis",('Crisis Indicator Data'!G82/VLOOKUP('Impact of the crisis'!$C85,'Regional Crises'!$B$1:$R$66,5,FALSE)),'Crisis Indicator Data'!G82/VLOOKUP('Impact of the crisis'!$E85,'Country Indicator Data'!$B$4:$P$300,14,FALSE)))</f>
        <v>0.92020265991133632</v>
      </c>
      <c r="L85" s="240">
        <f t="shared" si="28"/>
        <v>4.5999999999999996</v>
      </c>
      <c r="M85" s="240">
        <f t="shared" si="29"/>
        <v>3.3499999999999996</v>
      </c>
      <c r="N85" s="240">
        <f t="shared" si="30"/>
        <v>4.3</v>
      </c>
      <c r="O85" s="240">
        <f>IF('Crisis Indicator Data'!H82="x","x",IF('Crisis Indicator Data'!H82=0,0,IF(LOG('Crisis Indicator Data'!H82)&lt;O$4,0,IF(LOG('Crisis Indicator Data'!H82)&gt;O$3,5,ROUND(5-(O$3-LOG('Crisis Indicator Data'!H82))/(O$3-O$4)*5,1)))))</f>
        <v>3.1</v>
      </c>
      <c r="P85" s="143">
        <f>IF('Crisis Indicator Data'!H82="x","x",'Crisis Indicator Data'!H82/'Crisis Indicator Data'!G82)</f>
        <v>0.5308557008488185</v>
      </c>
      <c r="Q85" s="240">
        <f t="shared" si="31"/>
        <v>2.6</v>
      </c>
      <c r="R85" s="240">
        <f t="shared" si="32"/>
        <v>2.85</v>
      </c>
      <c r="S85" s="240" t="str">
        <f>IF('Crisis Indicator Data'!I82="x","x",IF('Crisis Indicator Data'!I82=0,0,IF(LOG('Crisis Indicator Data'!I82)&lt;S$4,0,IF(LOG('Crisis Indicator Data'!I82)&gt;S$3,5,ROUND(5-(S$3-LOG('Crisis Indicator Data'!I82))/(S$3-S$4)*5,1)))))</f>
        <v>x</v>
      </c>
      <c r="T85" s="143" t="str">
        <f>IF('Crisis Indicator Data'!H82="x","x",IF('Crisis Indicator Data'!I82="x","x",'Crisis Indicator Data'!I82/'Crisis Indicator Data'!H82))</f>
        <v>x</v>
      </c>
      <c r="U85" s="240" t="str">
        <f t="shared" si="33"/>
        <v>x</v>
      </c>
      <c r="V85" s="240" t="str">
        <f t="shared" si="34"/>
        <v>x</v>
      </c>
      <c r="W85" s="240">
        <f>IF('Crisis Indicator Data'!L82="x","x",IF('Crisis Indicator Data'!L82=0,0,IF(LOG('Crisis Indicator Data'!L82)&lt;W$4,0,IF(LOG('Crisis Indicator Data'!L82)&gt;W$3,5,ROUND(5-(W$3-LOG('Crisis Indicator Data'!L82))/(W$3-W$4)*5,1)))))</f>
        <v>0</v>
      </c>
      <c r="X85" s="247">
        <f>IF(OR('Crisis Indicator Data'!L82="x",'Crisis Indicator Data'!H82="x"),"x",'Crisis Indicator Data'!L82/'Crisis Indicator Data'!H82)</f>
        <v>0</v>
      </c>
      <c r="Y85" s="240">
        <f t="shared" si="35"/>
        <v>0</v>
      </c>
      <c r="Z85" s="240">
        <f t="shared" si="36"/>
        <v>0</v>
      </c>
      <c r="AA85" s="240">
        <f t="shared" si="37"/>
        <v>0</v>
      </c>
      <c r="AB85" s="248">
        <f t="shared" si="38"/>
        <v>1.6</v>
      </c>
    </row>
    <row r="86" spans="1:28" x14ac:dyDescent="0.35">
      <c r="A86" s="149" t="str">
        <f>'Crisis Indicator Data'!A83</f>
        <v>Complex crisis in Malawi</v>
      </c>
      <c r="B86" s="150" t="str">
        <f>'Crisis Indicator Data'!B83</f>
        <v>Complex crisis</v>
      </c>
      <c r="C86" s="150" t="str">
        <f>'Crisis Indicator Data'!C83</f>
        <v>MWI002</v>
      </c>
      <c r="D86" s="150" t="str">
        <f>'Crisis Indicator Data'!D83</f>
        <v>Malawi</v>
      </c>
      <c r="E86" s="151" t="str">
        <f>'Crisis Indicator Data'!E83</f>
        <v>MWI</v>
      </c>
      <c r="F86" s="246">
        <f>IF('Crisis Indicator Data'!F83="x","x",IF(LOG('Crisis Indicator Data'!F83)&lt;F$4,0,IF(LOG('Crisis Indicator Data'!F83)&gt;F$3,5,ROUND(5-(F$3-LOG('Crisis Indicator Data'!F83))/(F$3-F$4)*5,1))))</f>
        <v>3.3</v>
      </c>
      <c r="G86" s="144">
        <f>IF('Crisis Indicator Data'!F83="x","x",IF(B86="Regional crisis",('Crisis Indicator Data'!F83/VLOOKUP('Impact of the crisis'!$C86,'Regional Crises'!$B$1:$R$66,4,FALSE)),'Crisis Indicator Data'!F83/VLOOKUP('Impact of the crisis'!$E86,'Country Indicator Data'!$B$4:$P$300,15,FALSE)))</f>
        <v>1</v>
      </c>
      <c r="H86" s="240">
        <f t="shared" si="26"/>
        <v>5</v>
      </c>
      <c r="I86" s="240">
        <f t="shared" si="27"/>
        <v>4.1500000000000004</v>
      </c>
      <c r="J86" s="240">
        <f>IF('Crisis Indicator Data'!G83="x","x",IF(LOG('Crisis Indicator Data'!G83)&lt;J$4,0,IF(LOG('Crisis Indicator Data'!G83)&gt;J$3,5,ROUND(5-(J$3-LOG('Crisis Indicator Data'!G83))/(J$3-J$4)*5,1))))</f>
        <v>4.3</v>
      </c>
      <c r="K86" s="144">
        <f>IF('Crisis Indicator Data'!G83="x","x",IF(B86="Regional crisis",('Crisis Indicator Data'!G83/VLOOKUP('Impact of the crisis'!$C86,'Regional Crises'!$B$1:$R$66,5,FALSE)),'Crisis Indicator Data'!G83/VLOOKUP('Impact of the crisis'!$E86,'Country Indicator Data'!$B$4:$P$300,14,FALSE)))</f>
        <v>1</v>
      </c>
      <c r="L86" s="240">
        <f t="shared" si="28"/>
        <v>5</v>
      </c>
      <c r="M86" s="240">
        <f t="shared" si="29"/>
        <v>4.6500000000000004</v>
      </c>
      <c r="N86" s="240">
        <f t="shared" si="30"/>
        <v>4.4000000000000004</v>
      </c>
      <c r="O86" s="240">
        <f>IF('Crisis Indicator Data'!H83="x","x",IF('Crisis Indicator Data'!H83=0,0,IF(LOG('Crisis Indicator Data'!H83)&lt;O$4,0,IF(LOG('Crisis Indicator Data'!H83)&gt;O$3,5,ROUND(5-(O$3-LOG('Crisis Indicator Data'!H83))/(O$3-O$4)*5,1)))))</f>
        <v>2.5</v>
      </c>
      <c r="P86" s="143">
        <f>IF('Crisis Indicator Data'!H83="x","x",'Crisis Indicator Data'!H83/'Crisis Indicator Data'!G83)</f>
        <v>5.1753881541115584E-2</v>
      </c>
      <c r="Q86" s="240">
        <f t="shared" si="31"/>
        <v>0.2</v>
      </c>
      <c r="R86" s="240">
        <f t="shared" si="32"/>
        <v>1.35</v>
      </c>
      <c r="S86" s="240">
        <f>IF('Crisis Indicator Data'!I83="x","x",IF('Crisis Indicator Data'!I83=0,0,IF(LOG('Crisis Indicator Data'!I83)&lt;S$4,0,IF(LOG('Crisis Indicator Data'!I83)&gt;S$3,5,ROUND(5-(S$3-LOG('Crisis Indicator Data'!I83))/(S$3-S$4)*5,1)))))</f>
        <v>3.3</v>
      </c>
      <c r="T86" s="143">
        <f>IF('Crisis Indicator Data'!H83="x","x",IF('Crisis Indicator Data'!I83="x","x",'Crisis Indicator Data'!I83/'Crisis Indicator Data'!H83))</f>
        <v>0.19191919191919191</v>
      </c>
      <c r="U86" s="240">
        <f t="shared" si="33"/>
        <v>5</v>
      </c>
      <c r="V86" s="240">
        <f t="shared" si="34"/>
        <v>4.2</v>
      </c>
      <c r="W86" s="240">
        <f>IF('Crisis Indicator Data'!L83="x","x",IF('Crisis Indicator Data'!L83=0,0,IF(LOG('Crisis Indicator Data'!L83)&lt;W$4,0,IF(LOG('Crisis Indicator Data'!L83)&gt;W$3,5,ROUND(5-(W$3-LOG('Crisis Indicator Data'!L83))/(W$3-W$4)*5,1)))))</f>
        <v>2.7</v>
      </c>
      <c r="X86" s="247">
        <f>IF(OR('Crisis Indicator Data'!L83="x",'Crisis Indicator Data'!H83="x"),"x",'Crisis Indicator Data'!L83/'Crisis Indicator Data'!H83)</f>
        <v>7.3737373737373734E-5</v>
      </c>
      <c r="Y86" s="240">
        <f t="shared" si="35"/>
        <v>3.7</v>
      </c>
      <c r="Z86" s="240">
        <f t="shared" si="36"/>
        <v>3.2</v>
      </c>
      <c r="AA86" s="240">
        <f t="shared" si="37"/>
        <v>3.7</v>
      </c>
      <c r="AB86" s="248">
        <f t="shared" si="38"/>
        <v>2.7</v>
      </c>
    </row>
    <row r="87" spans="1:28" x14ac:dyDescent="0.35">
      <c r="A87" s="149" t="str">
        <f>'Crisis Indicator Data'!A84</f>
        <v>Tropical Cyclone Ana in Malawi</v>
      </c>
      <c r="B87" s="150" t="str">
        <f>'Crisis Indicator Data'!B84</f>
        <v>Tropical cyclone</v>
      </c>
      <c r="C87" s="150" t="str">
        <f>'Crisis Indicator Data'!C84</f>
        <v>MWI004</v>
      </c>
      <c r="D87" s="150" t="str">
        <f>'Crisis Indicator Data'!D84</f>
        <v>Malawi</v>
      </c>
      <c r="E87" s="151" t="str">
        <f>'Crisis Indicator Data'!E84</f>
        <v>MWI</v>
      </c>
      <c r="F87" s="246">
        <f>IF('Crisis Indicator Data'!F84="x","x",IF(LOG('Crisis Indicator Data'!F84)&lt;F$4,0,IF(LOG('Crisis Indicator Data'!F84)&gt;F$3,5,ROUND(5-(F$3-LOG('Crisis Indicator Data'!F84))/(F$3-F$4)*5,1))))</f>
        <v>3.3</v>
      </c>
      <c r="G87" s="144">
        <f>IF('Crisis Indicator Data'!F84="x","x",IF(B87="Regional crisis",('Crisis Indicator Data'!F84/VLOOKUP('Impact of the crisis'!$C87,'Regional Crises'!$B$1:$R$66,4,FALSE)),'Crisis Indicator Data'!F84/VLOOKUP('Impact of the crisis'!$E87,'Country Indicator Data'!$B$4:$P$300,15,FALSE)))</f>
        <v>1.0028425965210013</v>
      </c>
      <c r="H87" s="240">
        <f t="shared" si="26"/>
        <v>5</v>
      </c>
      <c r="I87" s="240">
        <f t="shared" si="27"/>
        <v>4.1500000000000004</v>
      </c>
      <c r="J87" s="240">
        <f>IF('Crisis Indicator Data'!G84="x","x",IF(LOG('Crisis Indicator Data'!G84)&lt;J$4,0,IF(LOG('Crisis Indicator Data'!G84)&gt;J$3,5,ROUND(5-(J$3-LOG('Crisis Indicator Data'!G84))/(J$3-J$4)*5,1))))</f>
        <v>4.0999999999999996</v>
      </c>
      <c r="K87" s="144">
        <f>IF('Crisis Indicator Data'!G84="x","x",IF(B87="Regional crisis",('Crisis Indicator Data'!G84/VLOOKUP('Impact of the crisis'!$C87,'Regional Crises'!$B$1:$R$66,5,FALSE)),'Crisis Indicator Data'!G84/VLOOKUP('Impact of the crisis'!$E87,'Country Indicator Data'!$B$4:$P$300,14,FALSE)))</f>
        <v>0.88870301636259086</v>
      </c>
      <c r="L87" s="240">
        <f t="shared" si="28"/>
        <v>4.4000000000000004</v>
      </c>
      <c r="M87" s="240">
        <f t="shared" si="29"/>
        <v>4.25</v>
      </c>
      <c r="N87" s="240">
        <f t="shared" si="30"/>
        <v>4.2</v>
      </c>
      <c r="O87" s="240">
        <f>IF('Crisis Indicator Data'!H84="x","x",IF('Crisis Indicator Data'!H84=0,0,IF(LOG('Crisis Indicator Data'!H84)&lt;O$4,0,IF(LOG('Crisis Indicator Data'!H84)&gt;O$3,5,ROUND(5-(O$3-LOG('Crisis Indicator Data'!H84))/(O$3-O$4)*5,1)))))</f>
        <v>1.9</v>
      </c>
      <c r="P87" s="143">
        <f>IF('Crisis Indicator Data'!H84="x","x",'Crisis Indicator Data'!H84/'Crisis Indicator Data'!G84)</f>
        <v>2.4352941176470588E-2</v>
      </c>
      <c r="Q87" s="240">
        <f t="shared" si="31"/>
        <v>0.1</v>
      </c>
      <c r="R87" s="240">
        <f t="shared" si="32"/>
        <v>1</v>
      </c>
      <c r="S87" s="240">
        <f>IF('Crisis Indicator Data'!I84="x","x",IF('Crisis Indicator Data'!I84=0,0,IF(LOG('Crisis Indicator Data'!I84)&lt;S$4,0,IF(LOG('Crisis Indicator Data'!I84)&gt;S$3,5,ROUND(5-(S$3-LOG('Crisis Indicator Data'!I84))/(S$3-S$4)*5,1)))))</f>
        <v>2.7</v>
      </c>
      <c r="T87" s="143">
        <f>IF('Crisis Indicator Data'!H84="x","x",IF('Crisis Indicator Data'!I84="x","x",'Crisis Indicator Data'!I84/'Crisis Indicator Data'!H84))</f>
        <v>0.18840579710144928</v>
      </c>
      <c r="U87" s="240">
        <f t="shared" si="33"/>
        <v>5</v>
      </c>
      <c r="V87" s="240">
        <f t="shared" si="34"/>
        <v>3.9</v>
      </c>
      <c r="W87" s="240">
        <f>IF('Crisis Indicator Data'!L84="x","x",IF('Crisis Indicator Data'!L84=0,0,IF(LOG('Crisis Indicator Data'!L84)&lt;W$4,0,IF(LOG('Crisis Indicator Data'!L84)&gt;W$3,5,ROUND(5-(W$3-LOG('Crisis Indicator Data'!L84))/(W$3-W$4)*5,1)))))</f>
        <v>2.2000000000000002</v>
      </c>
      <c r="X87" s="247">
        <f>IF(OR('Crisis Indicator Data'!L84="x",'Crisis Indicator Data'!H84="x"),"x",'Crisis Indicator Data'!L84/'Crisis Indicator Data'!H84)</f>
        <v>7.7294685990338165E-5</v>
      </c>
      <c r="Y87" s="240">
        <f t="shared" si="35"/>
        <v>3.9</v>
      </c>
      <c r="Z87" s="240">
        <f t="shared" si="36"/>
        <v>3.1</v>
      </c>
      <c r="AA87" s="240">
        <f t="shared" si="37"/>
        <v>3.5</v>
      </c>
      <c r="AB87" s="248">
        <f t="shared" si="38"/>
        <v>2.5</v>
      </c>
    </row>
    <row r="88" spans="1:28" x14ac:dyDescent="0.35">
      <c r="A88" s="149" t="str">
        <f>'Crisis Indicator Data'!A85</f>
        <v>International Refugees in Malaysia</v>
      </c>
      <c r="B88" s="150" t="str">
        <f>'Crisis Indicator Data'!B85</f>
        <v>International displacement</v>
      </c>
      <c r="C88" s="150" t="str">
        <f>'Crisis Indicator Data'!C85</f>
        <v>MYS001</v>
      </c>
      <c r="D88" s="150" t="str">
        <f>'Crisis Indicator Data'!D85</f>
        <v>Malaysia</v>
      </c>
      <c r="E88" s="151" t="str">
        <f>'Crisis Indicator Data'!E85</f>
        <v>MYS</v>
      </c>
      <c r="F88" s="246">
        <f>IF('Crisis Indicator Data'!F85="x","x",IF(LOG('Crisis Indicator Data'!F85)&lt;F$4,0,IF(LOG('Crisis Indicator Data'!F85)&gt;F$3,5,ROUND(5-(F$3-LOG('Crisis Indicator Data'!F85))/(F$3-F$4)*5,1))))</f>
        <v>1.6</v>
      </c>
      <c r="G88" s="144">
        <f>IF('Crisis Indicator Data'!F85="x","x",IF(B88="Regional crisis",('Crisis Indicator Data'!F85/VLOOKUP('Impact of the crisis'!$C88,'Regional Crises'!$B$1:$R$66,4,FALSE)),'Crisis Indicator Data'!F85/VLOOKUP('Impact of the crisis'!$E88,'Country Indicator Data'!$B$4:$P$300,15,FALSE)))</f>
        <v>2.8020088266626084E-2</v>
      </c>
      <c r="H88" s="240">
        <f t="shared" si="26"/>
        <v>0</v>
      </c>
      <c r="I88" s="240">
        <f t="shared" si="27"/>
        <v>0.8</v>
      </c>
      <c r="J88" s="240">
        <f>IF('Crisis Indicator Data'!G85="x","x",IF(LOG('Crisis Indicator Data'!G85)&lt;J$4,0,IF(LOG('Crisis Indicator Data'!G85)&gt;J$3,5,ROUND(5-(J$3-LOG('Crisis Indicator Data'!G85))/(J$3-J$4)*5,1))))</f>
        <v>3.3</v>
      </c>
      <c r="K88" s="144">
        <f>IF('Crisis Indicator Data'!G85="x","x",IF(B88="Regional crisis",('Crisis Indicator Data'!G85/VLOOKUP('Impact of the crisis'!$C88,'Regional Crises'!$B$1:$R$66,5,FALSE)),'Crisis Indicator Data'!G85/VLOOKUP('Impact of the crisis'!$E88,'Country Indicator Data'!$B$4:$P$300,14,FALSE)))</f>
        <v>0.30861931852939378</v>
      </c>
      <c r="L88" s="240">
        <f t="shared" si="28"/>
        <v>1.5</v>
      </c>
      <c r="M88" s="240">
        <f t="shared" si="29"/>
        <v>2.4</v>
      </c>
      <c r="N88" s="240">
        <f t="shared" si="30"/>
        <v>1.7</v>
      </c>
      <c r="O88" s="240">
        <f>IF('Crisis Indicator Data'!H85="x","x",IF('Crisis Indicator Data'!H85=0,0,IF(LOG('Crisis Indicator Data'!H85)&lt;O$4,0,IF(LOG('Crisis Indicator Data'!H85)&gt;O$3,5,ROUND(5-(O$3-LOG('Crisis Indicator Data'!H85))/(O$3-O$4)*5,1)))))</f>
        <v>4.2</v>
      </c>
      <c r="P88" s="143">
        <f>IF('Crisis Indicator Data'!H85="x","x",'Crisis Indicator Data'!H85/'Crisis Indicator Data'!G85)</f>
        <v>1</v>
      </c>
      <c r="Q88" s="240">
        <f t="shared" si="31"/>
        <v>5</v>
      </c>
      <c r="R88" s="240">
        <f t="shared" si="32"/>
        <v>4.5999999999999996</v>
      </c>
      <c r="S88" s="240">
        <f>IF('Crisis Indicator Data'!I85="x","x",IF('Crisis Indicator Data'!I85=0,0,IF(LOG('Crisis Indicator Data'!I85)&lt;S$4,0,IF(LOG('Crisis Indicator Data'!I85)&gt;S$3,5,ROUND(5-(S$3-LOG('Crisis Indicator Data'!I85))/(S$3-S$4)*5,1)))))</f>
        <v>3.2</v>
      </c>
      <c r="T88" s="143">
        <f>IF('Crisis Indicator Data'!H85="x","x",IF('Crisis Indicator Data'!I85="x","x",'Crisis Indicator Data'!I85/'Crisis Indicator Data'!H85))</f>
        <v>1.8136769078295343E-2</v>
      </c>
      <c r="U88" s="240">
        <f t="shared" si="33"/>
        <v>0.6</v>
      </c>
      <c r="V88" s="240">
        <f t="shared" si="34"/>
        <v>1.9</v>
      </c>
      <c r="W88" s="240">
        <f>IF('Crisis Indicator Data'!L85="x","x",IF('Crisis Indicator Data'!L85=0,0,IF(LOG('Crisis Indicator Data'!L85)&lt;W$4,0,IF(LOG('Crisis Indicator Data'!L85)&gt;W$3,5,ROUND(5-(W$3-LOG('Crisis Indicator Data'!L85))/(W$3-W$4)*5,1)))))</f>
        <v>1.1000000000000001</v>
      </c>
      <c r="X88" s="247">
        <f>IF(OR('Crisis Indicator Data'!L85="x",'Crisis Indicator Data'!H85="x"),"x",'Crisis Indicator Data'!L85/'Crisis Indicator Data'!H85)</f>
        <v>5.9464816650148661E-7</v>
      </c>
      <c r="Y88" s="240">
        <f t="shared" si="35"/>
        <v>0</v>
      </c>
      <c r="Z88" s="240">
        <f t="shared" si="36"/>
        <v>0.6</v>
      </c>
      <c r="AA88" s="240">
        <f t="shared" si="37"/>
        <v>1.3</v>
      </c>
      <c r="AB88" s="248">
        <f t="shared" si="38"/>
        <v>3.4</v>
      </c>
    </row>
    <row r="89" spans="1:28" x14ac:dyDescent="0.35">
      <c r="A89" s="149" t="str">
        <f>'Crisis Indicator Data'!A86</f>
        <v>Food Security Crisis in Namibia</v>
      </c>
      <c r="B89" s="150" t="str">
        <f>'Crisis Indicator Data'!B86</f>
        <v>Food Security</v>
      </c>
      <c r="C89" s="150" t="str">
        <f>'Crisis Indicator Data'!C86</f>
        <v>NAM002</v>
      </c>
      <c r="D89" s="150" t="str">
        <f>'Crisis Indicator Data'!D86</f>
        <v>Namibia</v>
      </c>
      <c r="E89" s="151" t="str">
        <f>'Crisis Indicator Data'!E86</f>
        <v>NAM</v>
      </c>
      <c r="F89" s="246">
        <f>IF('Crisis Indicator Data'!F86="x","x",IF(LOG('Crisis Indicator Data'!F86)&lt;F$4,0,IF(LOG('Crisis Indicator Data'!F86)&gt;F$3,5,ROUND(5-(F$3-LOG('Crisis Indicator Data'!F86))/(F$3-F$4)*5,1))))</f>
        <v>4.9000000000000004</v>
      </c>
      <c r="G89" s="144">
        <f>IF('Crisis Indicator Data'!F86="x","x",IF(B89="Regional crisis",('Crisis Indicator Data'!F86/VLOOKUP('Impact of the crisis'!$C89,'Regional Crises'!$B$1:$R$66,4,FALSE)),'Crisis Indicator Data'!F86/VLOOKUP('Impact of the crisis'!$E89,'Country Indicator Data'!$B$4:$P$300,15,FALSE)))</f>
        <v>1.0012170681047989</v>
      </c>
      <c r="H89" s="240">
        <f t="shared" si="26"/>
        <v>5</v>
      </c>
      <c r="I89" s="240">
        <f t="shared" si="27"/>
        <v>4.95</v>
      </c>
      <c r="J89" s="240">
        <f>IF('Crisis Indicator Data'!G86="x","x",IF(LOG('Crisis Indicator Data'!G86)&lt;J$4,0,IF(LOG('Crisis Indicator Data'!G86)&gt;J$3,5,ROUND(5-(J$3-LOG('Crisis Indicator Data'!G86))/(J$3-J$4)*5,1))))</f>
        <v>1.4</v>
      </c>
      <c r="K89" s="144">
        <f>IF('Crisis Indicator Data'!G86="x","x",IF(B89="Regional crisis",('Crisis Indicator Data'!G86/VLOOKUP('Impact of the crisis'!$C89,'Regional Crises'!$B$1:$R$66,5,FALSE)),'Crisis Indicator Data'!G86/VLOOKUP('Impact of the crisis'!$E89,'Country Indicator Data'!$B$4:$P$300,14,FALSE)))</f>
        <v>0.99376704324113752</v>
      </c>
      <c r="L89" s="240">
        <f t="shared" si="28"/>
        <v>5</v>
      </c>
      <c r="M89" s="240">
        <f t="shared" si="29"/>
        <v>3.2</v>
      </c>
      <c r="N89" s="240">
        <f t="shared" si="30"/>
        <v>4.3</v>
      </c>
      <c r="O89" s="240">
        <f>IF('Crisis Indicator Data'!H86="x","x",IF('Crisis Indicator Data'!H86=0,0,IF(LOG('Crisis Indicator Data'!H86)&lt;O$4,0,IF(LOG('Crisis Indicator Data'!H86)&gt;O$3,5,ROUND(5-(O$3-LOG('Crisis Indicator Data'!H86))/(O$3-O$4)*5,1)))))</f>
        <v>2.8</v>
      </c>
      <c r="P89" s="143">
        <f>IF('Crisis Indicator Data'!H86="x","x",'Crisis Indicator Data'!H86/'Crisis Indicator Data'!G86)</f>
        <v>0.62210897687181499</v>
      </c>
      <c r="Q89" s="240">
        <f t="shared" si="31"/>
        <v>3.1</v>
      </c>
      <c r="R89" s="240">
        <f t="shared" si="32"/>
        <v>2.95</v>
      </c>
      <c r="S89" s="240">
        <f>IF('Crisis Indicator Data'!I86="x","x",IF('Crisis Indicator Data'!I86=0,0,IF(LOG('Crisis Indicator Data'!I86)&lt;S$4,0,IF(LOG('Crisis Indicator Data'!I86)&gt;S$3,5,ROUND(5-(S$3-LOG('Crisis Indicator Data'!I86))/(S$3-S$4)*5,1)))))</f>
        <v>0</v>
      </c>
      <c r="T89" s="143">
        <f>IF('Crisis Indicator Data'!H86="x","x",IF('Crisis Indicator Data'!I86="x","x",'Crisis Indicator Data'!I86/'Crisis Indicator Data'!H86))</f>
        <v>0</v>
      </c>
      <c r="U89" s="240">
        <f t="shared" si="33"/>
        <v>0</v>
      </c>
      <c r="V89" s="240">
        <f t="shared" si="34"/>
        <v>0</v>
      </c>
      <c r="W89" s="240">
        <f>IF('Crisis Indicator Data'!L86="x","x",IF('Crisis Indicator Data'!L86=0,0,IF(LOG('Crisis Indicator Data'!L86)&lt;W$4,0,IF(LOG('Crisis Indicator Data'!L86)&gt;W$3,5,ROUND(5-(W$3-LOG('Crisis Indicator Data'!L86))/(W$3-W$4)*5,1)))))</f>
        <v>0</v>
      </c>
      <c r="X89" s="247">
        <f>IF(OR('Crisis Indicator Data'!L86="x",'Crisis Indicator Data'!H86="x"),"x",'Crisis Indicator Data'!L86/'Crisis Indicator Data'!H86)</f>
        <v>0</v>
      </c>
      <c r="Y89" s="240">
        <f t="shared" si="35"/>
        <v>0</v>
      </c>
      <c r="Z89" s="240">
        <f t="shared" si="36"/>
        <v>0</v>
      </c>
      <c r="AA89" s="240">
        <f t="shared" si="37"/>
        <v>0</v>
      </c>
      <c r="AB89" s="248">
        <f t="shared" si="38"/>
        <v>1.7</v>
      </c>
    </row>
    <row r="90" spans="1:28" x14ac:dyDescent="0.35">
      <c r="A90" s="149" t="str">
        <f>'Crisis Indicator Data'!A87</f>
        <v>Multiple crises in Niger</v>
      </c>
      <c r="B90" s="150" t="str">
        <f>'Crisis Indicator Data'!B87</f>
        <v>Multiple crises country</v>
      </c>
      <c r="C90" s="150" t="str">
        <f>'Crisis Indicator Data'!C87</f>
        <v>NER001</v>
      </c>
      <c r="D90" s="150" t="str">
        <f>'Crisis Indicator Data'!D87</f>
        <v>Niger</v>
      </c>
      <c r="E90" s="151" t="str">
        <f>'Crisis Indicator Data'!E87</f>
        <v>NER</v>
      </c>
      <c r="F90" s="246">
        <f>IF('Crisis Indicator Data'!F87="x","x",IF(LOG('Crisis Indicator Data'!F87)&lt;F$4,0,IF(LOG('Crisis Indicator Data'!F87)&gt;F$3,5,ROUND(5-(F$3-LOG('Crisis Indicator Data'!F87))/(F$3-F$4)*5,1))))</f>
        <v>5</v>
      </c>
      <c r="G90" s="144">
        <f>IF('Crisis Indicator Data'!F87="x","x",IF(B90="Regional crisis",('Crisis Indicator Data'!F87/VLOOKUP('Impact of the crisis'!$C90,'Regional Crises'!$B$1:$R$66,4,FALSE)),'Crisis Indicator Data'!F87/VLOOKUP('Impact of the crisis'!$E90,'Country Indicator Data'!$B$4:$P$300,15,FALSE)))</f>
        <v>1.0002368358727403</v>
      </c>
      <c r="H90" s="240">
        <f t="shared" si="26"/>
        <v>5</v>
      </c>
      <c r="I90" s="240">
        <f t="shared" si="27"/>
        <v>5</v>
      </c>
      <c r="J90" s="240">
        <f>IF('Crisis Indicator Data'!G87="x","x",IF(LOG('Crisis Indicator Data'!G87)&lt;J$4,0,IF(LOG('Crisis Indicator Data'!G87)&gt;J$3,5,ROUND(5-(J$3-LOG('Crisis Indicator Data'!G87))/(J$3-J$4)*5,1))))</f>
        <v>4.5999999999999996</v>
      </c>
      <c r="K90" s="144">
        <f>IF('Crisis Indicator Data'!G87="x","x",IF(B90="Regional crisis",('Crisis Indicator Data'!G87/VLOOKUP('Impact of the crisis'!$C90,'Regional Crises'!$B$1:$R$66,5,FALSE)),'Crisis Indicator Data'!G87/VLOOKUP('Impact of the crisis'!$E90,'Country Indicator Data'!$B$4:$P$300,14,FALSE)))</f>
        <v>1</v>
      </c>
      <c r="L90" s="240">
        <f t="shared" si="28"/>
        <v>5</v>
      </c>
      <c r="M90" s="240">
        <f t="shared" si="29"/>
        <v>4.8</v>
      </c>
      <c r="N90" s="240">
        <f t="shared" si="30"/>
        <v>4.9000000000000004</v>
      </c>
      <c r="O90" s="240">
        <f>IF('Crisis Indicator Data'!H87="x","x",IF('Crisis Indicator Data'!H87=0,0,IF(LOG('Crisis Indicator Data'!H87)&lt;O$4,0,IF(LOG('Crisis Indicator Data'!H87)&gt;O$3,5,ROUND(5-(O$3-LOG('Crisis Indicator Data'!H87))/(O$3-O$4)*5,1)))))</f>
        <v>3.6</v>
      </c>
      <c r="P90" s="143">
        <f>IF('Crisis Indicator Data'!H87="x","x",'Crisis Indicator Data'!H87/'Crisis Indicator Data'!G87)</f>
        <v>0.17718367346938776</v>
      </c>
      <c r="Q90" s="240">
        <f t="shared" si="31"/>
        <v>0.8</v>
      </c>
      <c r="R90" s="240">
        <f t="shared" si="32"/>
        <v>2.2000000000000002</v>
      </c>
      <c r="S90" s="240">
        <f>IF('Crisis Indicator Data'!I87="x","x",IF('Crisis Indicator Data'!I87=0,0,IF(LOG('Crisis Indicator Data'!I87)&lt;S$4,0,IF(LOG('Crisis Indicator Data'!I87)&gt;S$3,5,ROUND(5-(S$3-LOG('Crisis Indicator Data'!I87))/(S$3-S$4)*5,1)))))</f>
        <v>4</v>
      </c>
      <c r="T90" s="143">
        <f>IF('Crisis Indicator Data'!H87="x","x",IF('Crisis Indicator Data'!I87="x","x",'Crisis Indicator Data'!I87/'Crisis Indicator Data'!H87))</f>
        <v>0.13706519235199263</v>
      </c>
      <c r="U90" s="240">
        <f t="shared" si="33"/>
        <v>4.5999999999999996</v>
      </c>
      <c r="V90" s="240">
        <f t="shared" si="34"/>
        <v>4.3</v>
      </c>
      <c r="W90" s="240">
        <f>IF('Crisis Indicator Data'!L87="x","x",IF('Crisis Indicator Data'!L87=0,0,IF(LOG('Crisis Indicator Data'!L87)&lt;W$4,0,IF(LOG('Crisis Indicator Data'!L87)&gt;W$3,5,ROUND(5-(W$3-LOG('Crisis Indicator Data'!L87))/(W$3-W$4)*5,1)))))</f>
        <v>3.9</v>
      </c>
      <c r="X90" s="247">
        <f>IF(OR('Crisis Indicator Data'!L87="x",'Crisis Indicator Data'!H87="x"),"x",'Crisis Indicator Data'!L87/'Crisis Indicator Data'!H87)</f>
        <v>1.1541119557705598E-4</v>
      </c>
      <c r="Y90" s="240">
        <f t="shared" si="35"/>
        <v>5</v>
      </c>
      <c r="Z90" s="240">
        <f t="shared" si="36"/>
        <v>4.5</v>
      </c>
      <c r="AA90" s="240">
        <f t="shared" si="37"/>
        <v>4.4000000000000004</v>
      </c>
      <c r="AB90" s="248">
        <f t="shared" si="38"/>
        <v>3.5</v>
      </c>
    </row>
    <row r="91" spans="1:28" x14ac:dyDescent="0.35">
      <c r="A91" s="149" t="str">
        <f>'Crisis Indicator Data'!A88</f>
        <v>Boko Haram in Niger</v>
      </c>
      <c r="B91" s="150" t="str">
        <f>'Crisis Indicator Data'!B88</f>
        <v>Conflict</v>
      </c>
      <c r="C91" s="150" t="str">
        <f>'Crisis Indicator Data'!C88</f>
        <v>NER002</v>
      </c>
      <c r="D91" s="150" t="str">
        <f>'Crisis Indicator Data'!D88</f>
        <v>Niger</v>
      </c>
      <c r="E91" s="151" t="str">
        <f>'Crisis Indicator Data'!E88</f>
        <v>NER</v>
      </c>
      <c r="F91" s="246">
        <f>IF('Crisis Indicator Data'!F88="x","x",IF(LOG('Crisis Indicator Data'!F88)&lt;F$4,0,IF(LOG('Crisis Indicator Data'!F88)&gt;F$3,5,ROUND(5-(F$3-LOG('Crisis Indicator Data'!F88))/(F$3-F$4)*5,1))))</f>
        <v>3.7</v>
      </c>
      <c r="G91" s="144">
        <f>IF('Crisis Indicator Data'!F88="x","x",IF(B91="Regional crisis",('Crisis Indicator Data'!F88/VLOOKUP('Impact of the crisis'!$C91,'Regional Crises'!$B$1:$R$66,4,FALSE)),'Crisis Indicator Data'!F88/VLOOKUP('Impact of the crisis'!$E91,'Country Indicator Data'!$B$4:$P$300,15,FALSE)))</f>
        <v>0.12386989816057473</v>
      </c>
      <c r="H91" s="240">
        <f t="shared" si="26"/>
        <v>0.5</v>
      </c>
      <c r="I91" s="240">
        <f t="shared" si="27"/>
        <v>2.1</v>
      </c>
      <c r="J91" s="240">
        <f>IF('Crisis Indicator Data'!G88="x","x",IF(LOG('Crisis Indicator Data'!G88)&lt;J$4,0,IF(LOG('Crisis Indicator Data'!G88)&gt;J$3,5,ROUND(5-(J$3-LOG('Crisis Indicator Data'!G88))/(J$3-J$4)*5,1))))</f>
        <v>0</v>
      </c>
      <c r="K91" s="144">
        <f>IF('Crisis Indicator Data'!G88="x","x",IF(B91="Regional crisis",('Crisis Indicator Data'!G88/VLOOKUP('Impact of the crisis'!$C91,'Regional Crises'!$B$1:$R$66,5,FALSE)),'Crisis Indicator Data'!G88/VLOOKUP('Impact of the crisis'!$E91,'Country Indicator Data'!$B$4:$P$300,14,FALSE)))</f>
        <v>3.8734693877551019E-2</v>
      </c>
      <c r="L91" s="240">
        <f t="shared" si="28"/>
        <v>0.1</v>
      </c>
      <c r="M91" s="240">
        <f t="shared" si="29"/>
        <v>0.05</v>
      </c>
      <c r="N91" s="240">
        <f t="shared" si="30"/>
        <v>1.2</v>
      </c>
      <c r="O91" s="240">
        <f>IF('Crisis Indicator Data'!H88="x","x",IF('Crisis Indicator Data'!H88=0,0,IF(LOG('Crisis Indicator Data'!H88)&lt;O$4,0,IF(LOG('Crisis Indicator Data'!H88)&gt;O$3,5,ROUND(5-(O$3-LOG('Crisis Indicator Data'!H88))/(O$3-O$4)*5,1)))))</f>
        <v>1.6</v>
      </c>
      <c r="P91" s="143">
        <f>IF('Crisis Indicator Data'!H88="x","x",'Crisis Indicator Data'!H88/'Crisis Indicator Data'!G88)</f>
        <v>0.30874604847207587</v>
      </c>
      <c r="Q91" s="240">
        <f t="shared" si="31"/>
        <v>1.5</v>
      </c>
      <c r="R91" s="240">
        <f t="shared" si="32"/>
        <v>1.55</v>
      </c>
      <c r="S91" s="240">
        <f>IF('Crisis Indicator Data'!I88="x","x",IF('Crisis Indicator Data'!I88=0,0,IF(LOG('Crisis Indicator Data'!I88)&lt;S$4,0,IF(LOG('Crisis Indicator Data'!I88)&gt;S$3,5,ROUND(5-(S$3-LOG('Crisis Indicator Data'!I88))/(S$3-S$4)*5,1)))))</f>
        <v>3.4</v>
      </c>
      <c r="T91" s="143">
        <f>IF('Crisis Indicator Data'!H88="x","x",IF('Crisis Indicator Data'!I88="x","x",'Crisis Indicator Data'!I88/'Crisis Indicator Data'!H88))</f>
        <v>0.80887372013651881</v>
      </c>
      <c r="U91" s="240">
        <f t="shared" si="33"/>
        <v>5</v>
      </c>
      <c r="V91" s="240">
        <f t="shared" si="34"/>
        <v>4.2</v>
      </c>
      <c r="W91" s="240">
        <f>IF('Crisis Indicator Data'!L88="x","x",IF('Crisis Indicator Data'!L88=0,0,IF(LOG('Crisis Indicator Data'!L88)&lt;W$4,0,IF(LOG('Crisis Indicator Data'!L88)&gt;W$3,5,ROUND(5-(W$3-LOG('Crisis Indicator Data'!L88))/(W$3-W$4)*5,1)))))</f>
        <v>3</v>
      </c>
      <c r="X91" s="247">
        <f>IF(OR('Crisis Indicator Data'!L88="x",'Crisis Indicator Data'!H88="x"),"x",'Crisis Indicator Data'!L88/'Crisis Indicator Data'!H88)</f>
        <v>4.1979522184300343E-4</v>
      </c>
      <c r="Y91" s="240">
        <f t="shared" si="35"/>
        <v>5</v>
      </c>
      <c r="Z91" s="240">
        <f t="shared" si="36"/>
        <v>4</v>
      </c>
      <c r="AA91" s="240">
        <f t="shared" si="37"/>
        <v>4.0999999999999996</v>
      </c>
      <c r="AB91" s="248">
        <f t="shared" si="38"/>
        <v>3.1</v>
      </c>
    </row>
    <row r="92" spans="1:28" x14ac:dyDescent="0.35">
      <c r="A92" s="149" t="str">
        <f>'Crisis Indicator Data'!A89</f>
        <v>Mali/Burkina Faso conflict</v>
      </c>
      <c r="B92" s="150" t="str">
        <f>'Crisis Indicator Data'!B89</f>
        <v>Conflict</v>
      </c>
      <c r="C92" s="150" t="str">
        <f>'Crisis Indicator Data'!C89</f>
        <v>NER003</v>
      </c>
      <c r="D92" s="150" t="str">
        <f>'Crisis Indicator Data'!D89</f>
        <v>Niger</v>
      </c>
      <c r="E92" s="151" t="str">
        <f>'Crisis Indicator Data'!E89</f>
        <v>NER</v>
      </c>
      <c r="F92" s="246">
        <f>IF('Crisis Indicator Data'!F89="x","x",IF(LOG('Crisis Indicator Data'!F89)&lt;F$4,0,IF(LOG('Crisis Indicator Data'!F89)&gt;F$3,5,ROUND(5-(F$3-LOG('Crisis Indicator Data'!F89))/(F$3-F$4)*5,1))))</f>
        <v>3.9</v>
      </c>
      <c r="G92" s="144">
        <f>IF('Crisis Indicator Data'!F89="x","x",IF(B92="Regional crisis",('Crisis Indicator Data'!F89/VLOOKUP('Impact of the crisis'!$C92,'Regional Crises'!$B$1:$R$66,4,FALSE)),'Crisis Indicator Data'!F89/VLOOKUP('Impact of the crisis'!$E92,'Country Indicator Data'!$B$4:$P$300,15,FALSE)))</f>
        <v>0.1662587826636141</v>
      </c>
      <c r="H92" s="240">
        <f t="shared" si="26"/>
        <v>0.7</v>
      </c>
      <c r="I92" s="240">
        <f t="shared" si="27"/>
        <v>2.2999999999999998</v>
      </c>
      <c r="J92" s="240">
        <f>IF('Crisis Indicator Data'!G89="x","x",IF(LOG('Crisis Indicator Data'!G89)&lt;J$4,0,IF(LOG('Crisis Indicator Data'!G89)&gt;J$3,5,ROUND(5-(J$3-LOG('Crisis Indicator Data'!G89))/(J$3-J$4)*5,1))))</f>
        <v>3.1</v>
      </c>
      <c r="K92" s="144">
        <f>IF('Crisis Indicator Data'!G89="x","x",IF(B92="Regional crisis",('Crisis Indicator Data'!G89/VLOOKUP('Impact of the crisis'!$C92,'Regional Crises'!$B$1:$R$66,5,FALSE)),'Crisis Indicator Data'!G89/VLOOKUP('Impact of the crisis'!$E92,'Country Indicator Data'!$B$4:$P$300,14,FALSE)))</f>
        <v>0.34285714285714286</v>
      </c>
      <c r="L92" s="240">
        <f t="shared" si="28"/>
        <v>1.7</v>
      </c>
      <c r="M92" s="240">
        <f t="shared" si="29"/>
        <v>2.4</v>
      </c>
      <c r="N92" s="240">
        <f t="shared" si="30"/>
        <v>2.4</v>
      </c>
      <c r="O92" s="240">
        <f>IF('Crisis Indicator Data'!H89="x","x",IF('Crisis Indicator Data'!H89=0,0,IF(LOG('Crisis Indicator Data'!H89)&lt;O$4,0,IF(LOG('Crisis Indicator Data'!H89)&gt;O$3,5,ROUND(5-(O$3-LOG('Crisis Indicator Data'!H89))/(O$3-O$4)*5,1)))))</f>
        <v>2.7</v>
      </c>
      <c r="P92" s="143">
        <f>IF('Crisis Indicator Data'!H89="x","x",'Crisis Indicator Data'!H89/'Crisis Indicator Data'!G89)</f>
        <v>0.16142857142857142</v>
      </c>
      <c r="Q92" s="240">
        <f t="shared" si="31"/>
        <v>0.8</v>
      </c>
      <c r="R92" s="240">
        <f t="shared" si="32"/>
        <v>1.75</v>
      </c>
      <c r="S92" s="240">
        <f>IF('Crisis Indicator Data'!I89="x","x",IF('Crisis Indicator Data'!I89=0,0,IF(LOG('Crisis Indicator Data'!I89)&lt;S$4,0,IF(LOG('Crisis Indicator Data'!I89)&gt;S$3,5,ROUND(5-(S$3-LOG('Crisis Indicator Data'!I89))/(S$3-S$4)*5,1)))))</f>
        <v>3.4</v>
      </c>
      <c r="T92" s="143">
        <f>IF('Crisis Indicator Data'!H89="x","x",IF('Crisis Indicator Data'!I89="x","x",'Crisis Indicator Data'!I89/'Crisis Indicator Data'!H89))</f>
        <v>0.16519174041297935</v>
      </c>
      <c r="U92" s="240">
        <f t="shared" si="33"/>
        <v>5</v>
      </c>
      <c r="V92" s="240">
        <f t="shared" si="34"/>
        <v>4.2</v>
      </c>
      <c r="W92" s="240">
        <f>IF('Crisis Indicator Data'!L89="x","x",IF('Crisis Indicator Data'!L89=0,0,IF(LOG('Crisis Indicator Data'!L89)&lt;W$4,0,IF(LOG('Crisis Indicator Data'!L89)&gt;W$3,5,ROUND(5-(W$3-LOG('Crisis Indicator Data'!L89))/(W$3-W$4)*5,1)))))</f>
        <v>3.8</v>
      </c>
      <c r="X92" s="247">
        <f>IF(OR('Crisis Indicator Data'!L89="x",'Crisis Indicator Data'!H89="x"),"x",'Crisis Indicator Data'!L89/'Crisis Indicator Data'!H89)</f>
        <v>3.4808259587020647E-4</v>
      </c>
      <c r="Y92" s="240">
        <f t="shared" si="35"/>
        <v>5</v>
      </c>
      <c r="Z92" s="240">
        <f t="shared" si="36"/>
        <v>4.4000000000000004</v>
      </c>
      <c r="AA92" s="240">
        <f t="shared" si="37"/>
        <v>4.3</v>
      </c>
      <c r="AB92" s="248">
        <f t="shared" si="38"/>
        <v>3.3</v>
      </c>
    </row>
    <row r="93" spans="1:28" x14ac:dyDescent="0.35">
      <c r="A93" s="149" t="str">
        <f>'Crisis Indicator Data'!A90</f>
        <v>Nigerian Refugees</v>
      </c>
      <c r="B93" s="150" t="str">
        <f>'Crisis Indicator Data'!B90</f>
        <v>International displacement</v>
      </c>
      <c r="C93" s="150" t="str">
        <f>'Crisis Indicator Data'!C90</f>
        <v>NER004</v>
      </c>
      <c r="D93" s="150" t="str">
        <f>'Crisis Indicator Data'!D90</f>
        <v>Niger</v>
      </c>
      <c r="E93" s="151" t="str">
        <f>'Crisis Indicator Data'!E90</f>
        <v>NER</v>
      </c>
      <c r="F93" s="246">
        <f>IF('Crisis Indicator Data'!F90="x","x",IF(LOG('Crisis Indicator Data'!F90)&lt;F$4,0,IF(LOG('Crisis Indicator Data'!F90)&gt;F$3,5,ROUND(5-(F$3-LOG('Crisis Indicator Data'!F90))/(F$3-F$4)*5,1))))</f>
        <v>1.6</v>
      </c>
      <c r="G93" s="144">
        <f>IF('Crisis Indicator Data'!F90="x","x",IF(B93="Regional crisis",('Crisis Indicator Data'!F90/VLOOKUP('Impact of the crisis'!$C93,'Regional Crises'!$B$1:$R$66,4,FALSE)),'Crisis Indicator Data'!F90/VLOOKUP('Impact of the crisis'!$E93,'Country Indicator Data'!$B$4:$P$300,15,FALSE)))</f>
        <v>6.8019262650982869E-3</v>
      </c>
      <c r="H93" s="240">
        <f t="shared" si="26"/>
        <v>0</v>
      </c>
      <c r="I93" s="240">
        <f t="shared" si="27"/>
        <v>0.8</v>
      </c>
      <c r="J93" s="240">
        <f>IF('Crisis Indicator Data'!G90="x","x",IF(LOG('Crisis Indicator Data'!G90)&lt;J$4,0,IF(LOG('Crisis Indicator Data'!G90)&gt;J$3,5,ROUND(5-(J$3-LOG('Crisis Indicator Data'!G90))/(J$3-J$4)*5,1))))</f>
        <v>0.4</v>
      </c>
      <c r="K93" s="144">
        <f>IF('Crisis Indicator Data'!G90="x","x",IF(B93="Regional crisis",('Crisis Indicator Data'!G90/VLOOKUP('Impact of the crisis'!$C93,'Regional Crises'!$B$1:$R$66,5,FALSE)),'Crisis Indicator Data'!G90/VLOOKUP('Impact of the crisis'!$E93,'Country Indicator Data'!$B$4:$P$300,14,FALSE)))</f>
        <v>5.4204081632653063E-2</v>
      </c>
      <c r="L93" s="240">
        <f t="shared" si="28"/>
        <v>0.2</v>
      </c>
      <c r="M93" s="240">
        <f t="shared" si="29"/>
        <v>0.30000000000000004</v>
      </c>
      <c r="N93" s="240">
        <f t="shared" si="30"/>
        <v>0.6</v>
      </c>
      <c r="O93" s="240">
        <f>IF('Crisis Indicator Data'!H90="x","x",IF('Crisis Indicator Data'!H90=0,0,IF(LOG('Crisis Indicator Data'!H90)&lt;O$4,0,IF(LOG('Crisis Indicator Data'!H90)&gt;O$3,5,ROUND(5-(O$3-LOG('Crisis Indicator Data'!H90))/(O$3-O$4)*5,1)))))</f>
        <v>2.2000000000000002</v>
      </c>
      <c r="P93" s="143">
        <f>IF('Crisis Indicator Data'!H90="x","x",'Crisis Indicator Data'!H90/'Crisis Indicator Data'!G90)</f>
        <v>0.53012048192771088</v>
      </c>
      <c r="Q93" s="240">
        <f t="shared" si="31"/>
        <v>2.6</v>
      </c>
      <c r="R93" s="240">
        <f t="shared" si="32"/>
        <v>2.4000000000000004</v>
      </c>
      <c r="S93" s="240">
        <f>IF('Crisis Indicator Data'!I90="x","x",IF('Crisis Indicator Data'!I90=0,0,IF(LOG('Crisis Indicator Data'!I90)&lt;S$4,0,IF(LOG('Crisis Indicator Data'!I90)&gt;S$3,5,ROUND(5-(S$3-LOG('Crisis Indicator Data'!I90))/(S$3-S$4)*5,1)))))</f>
        <v>3.2</v>
      </c>
      <c r="T93" s="143">
        <f>IF('Crisis Indicator Data'!H90="x","x",IF('Crisis Indicator Data'!I90="x","x",'Crisis Indicator Data'!I90/'Crisis Indicator Data'!H90))</f>
        <v>0.265625</v>
      </c>
      <c r="U93" s="240">
        <f t="shared" si="33"/>
        <v>5</v>
      </c>
      <c r="V93" s="240">
        <f t="shared" si="34"/>
        <v>4.0999999999999996</v>
      </c>
      <c r="W93" s="240">
        <f>IF('Crisis Indicator Data'!L90="x","x",IF('Crisis Indicator Data'!L90=0,0,IF(LOG('Crisis Indicator Data'!L90)&lt;W$4,0,IF(LOG('Crisis Indicator Data'!L90)&gt;W$3,5,ROUND(5-(W$3-LOG('Crisis Indicator Data'!L90))/(W$3-W$4)*5,1)))))</f>
        <v>1.7</v>
      </c>
      <c r="X93" s="247">
        <f>IF(OR('Crisis Indicator Data'!L90="x",'Crisis Indicator Data'!H90="x"),"x",'Crisis Indicator Data'!L90/'Crisis Indicator Data'!H90)</f>
        <v>2.2727272727272726E-5</v>
      </c>
      <c r="Y93" s="240">
        <f t="shared" si="35"/>
        <v>1.1000000000000001</v>
      </c>
      <c r="Z93" s="240">
        <f t="shared" si="36"/>
        <v>1.4</v>
      </c>
      <c r="AA93" s="240">
        <f t="shared" si="37"/>
        <v>3</v>
      </c>
      <c r="AB93" s="248">
        <f t="shared" si="38"/>
        <v>2.7</v>
      </c>
    </row>
    <row r="94" spans="1:28" x14ac:dyDescent="0.35">
      <c r="A94" s="149" t="str">
        <f>'Crisis Indicator Data'!A91</f>
        <v>Complex crisis in Nigeria</v>
      </c>
      <c r="B94" s="150" t="str">
        <f>'Crisis Indicator Data'!B91</f>
        <v>Complex crisis</v>
      </c>
      <c r="C94" s="150" t="str">
        <f>'Crisis Indicator Data'!C91</f>
        <v>NGA001</v>
      </c>
      <c r="D94" s="150" t="str">
        <f>'Crisis Indicator Data'!D91</f>
        <v>Nigeria</v>
      </c>
      <c r="E94" s="151" t="str">
        <f>'Crisis Indicator Data'!E91</f>
        <v>NGA</v>
      </c>
      <c r="F94" s="246">
        <f>IF('Crisis Indicator Data'!F91="x","x",IF(LOG('Crisis Indicator Data'!F91)&lt;F$4,0,IF(LOG('Crisis Indicator Data'!F91)&gt;F$3,5,ROUND(5-(F$3-LOG('Crisis Indicator Data'!F91))/(F$3-F$4)*5,1))))</f>
        <v>4.9000000000000004</v>
      </c>
      <c r="G94" s="144">
        <f>IF('Crisis Indicator Data'!F91="x","x",IF(B94="Regional crisis",('Crisis Indicator Data'!F91/VLOOKUP('Impact of the crisis'!$C94,'Regional Crises'!$B$1:$R$66,4,FALSE)),'Crisis Indicator Data'!F91/VLOOKUP('Impact of the crisis'!$E94,'Country Indicator Data'!$B$4:$P$300,15,FALSE)))</f>
        <v>0.99903378459984404</v>
      </c>
      <c r="H94" s="240">
        <f t="shared" si="26"/>
        <v>5</v>
      </c>
      <c r="I94" s="240">
        <f t="shared" si="27"/>
        <v>4.95</v>
      </c>
      <c r="J94" s="240">
        <f>IF('Crisis Indicator Data'!G91="x","x",IF(LOG('Crisis Indicator Data'!G91)&lt;J$4,0,IF(LOG('Crisis Indicator Data'!G91)&gt;J$3,5,ROUND(5-(J$3-LOG('Crisis Indicator Data'!G91))/(J$3-J$4)*5,1))))</f>
        <v>5</v>
      </c>
      <c r="K94" s="144">
        <f>IF('Crisis Indicator Data'!G91="x","x",IF(B94="Regional crisis",('Crisis Indicator Data'!G91/VLOOKUP('Impact of the crisis'!$C94,'Regional Crises'!$B$1:$R$66,5,FALSE)),'Crisis Indicator Data'!G91/VLOOKUP('Impact of the crisis'!$E94,'Country Indicator Data'!$B$4:$P$300,14,FALSE)))</f>
        <v>1</v>
      </c>
      <c r="L94" s="240">
        <f t="shared" si="28"/>
        <v>5</v>
      </c>
      <c r="M94" s="240">
        <f t="shared" si="29"/>
        <v>5</v>
      </c>
      <c r="N94" s="240">
        <f t="shared" si="30"/>
        <v>5</v>
      </c>
      <c r="O94" s="240">
        <f>IF('Crisis Indicator Data'!H91="x","x",IF('Crisis Indicator Data'!H91=0,0,IF(LOG('Crisis Indicator Data'!H91)&lt;O$4,0,IF(LOG('Crisis Indicator Data'!H91)&gt;O$3,5,ROUND(5-(O$3-LOG('Crisis Indicator Data'!H91))/(O$3-O$4)*5,1)))))</f>
        <v>4.7</v>
      </c>
      <c r="P94" s="143">
        <f>IF('Crisis Indicator Data'!H91="x","x",'Crisis Indicator Data'!H91/'Crisis Indicator Data'!G91)</f>
        <v>0.10781992820413311</v>
      </c>
      <c r="Q94" s="240">
        <f t="shared" si="31"/>
        <v>0.5</v>
      </c>
      <c r="R94" s="240">
        <f t="shared" si="32"/>
        <v>2.6</v>
      </c>
      <c r="S94" s="240">
        <f>IF('Crisis Indicator Data'!I91="x","x",IF('Crisis Indicator Data'!I91=0,0,IF(LOG('Crisis Indicator Data'!I91)&lt;S$4,0,IF(LOG('Crisis Indicator Data'!I91)&gt;S$3,5,ROUND(5-(S$3-LOG('Crisis Indicator Data'!I91))/(S$3-S$4)*5,1)))))</f>
        <v>5</v>
      </c>
      <c r="T94" s="143">
        <f>IF('Crisis Indicator Data'!H91="x","x",IF('Crisis Indicator Data'!I91="x","x",'Crisis Indicator Data'!I91/'Crisis Indicator Data'!H91))</f>
        <v>0.24939260325744622</v>
      </c>
      <c r="U94" s="240">
        <f t="shared" si="33"/>
        <v>5</v>
      </c>
      <c r="V94" s="240">
        <f t="shared" si="34"/>
        <v>5</v>
      </c>
      <c r="W94" s="240">
        <f>IF('Crisis Indicator Data'!L91="x","x",IF('Crisis Indicator Data'!L91=0,0,IF(LOG('Crisis Indicator Data'!L91)&lt;W$4,0,IF(LOG('Crisis Indicator Data'!L91)&gt;W$3,5,ROUND(5-(W$3-LOG('Crisis Indicator Data'!L91))/(W$3-W$4)*5,1)))))</f>
        <v>5</v>
      </c>
      <c r="X94" s="247">
        <f>IF(OR('Crisis Indicator Data'!L91="x",'Crisis Indicator Data'!H91="x"),"x",'Crisis Indicator Data'!L91/'Crisis Indicator Data'!H91)</f>
        <v>2.4214883469810133E-4</v>
      </c>
      <c r="Y94" s="240">
        <f t="shared" si="35"/>
        <v>5</v>
      </c>
      <c r="Z94" s="240">
        <f t="shared" si="36"/>
        <v>5</v>
      </c>
      <c r="AA94" s="240">
        <f t="shared" si="37"/>
        <v>5</v>
      </c>
      <c r="AB94" s="248">
        <f t="shared" si="38"/>
        <v>4.0999999999999996</v>
      </c>
    </row>
    <row r="95" spans="1:28" x14ac:dyDescent="0.35">
      <c r="A95" s="149" t="str">
        <f>'Crisis Indicator Data'!A92</f>
        <v>Middle belt conflict</v>
      </c>
      <c r="B95" s="150" t="str">
        <f>'Crisis Indicator Data'!B92</f>
        <v>Conflict</v>
      </c>
      <c r="C95" s="150" t="str">
        <f>'Crisis Indicator Data'!C92</f>
        <v>NGA003</v>
      </c>
      <c r="D95" s="150" t="str">
        <f>'Crisis Indicator Data'!D92</f>
        <v>Nigeria</v>
      </c>
      <c r="E95" s="151" t="str">
        <f>'Crisis Indicator Data'!E92</f>
        <v>NGA</v>
      </c>
      <c r="F95" s="246">
        <f>IF('Crisis Indicator Data'!F92="x","x",IF(LOG('Crisis Indicator Data'!F92)&lt;F$4,0,IF(LOG('Crisis Indicator Data'!F92)&gt;F$3,5,ROUND(5-(F$3-LOG('Crisis Indicator Data'!F92))/(F$3-F$4)*5,1))))</f>
        <v>3.8</v>
      </c>
      <c r="G95" s="144">
        <f>IF('Crisis Indicator Data'!F92="x","x",IF(B95="Regional crisis",('Crisis Indicator Data'!F92/VLOOKUP('Impact of the crisis'!$C95,'Regional Crises'!$B$1:$R$66,4,FALSE)),'Crisis Indicator Data'!F92/VLOOKUP('Impact of the crisis'!$E95,'Country Indicator Data'!$B$4:$P$300,15,FALSE)))</f>
        <v>0.19946199369764045</v>
      </c>
      <c r="H95" s="240">
        <f t="shared" si="26"/>
        <v>0.9</v>
      </c>
      <c r="I95" s="240">
        <f t="shared" si="27"/>
        <v>2.35</v>
      </c>
      <c r="J95" s="240">
        <f>IF('Crisis Indicator Data'!G92="x","x",IF(LOG('Crisis Indicator Data'!G92)&lt;J$4,0,IF(LOG('Crisis Indicator Data'!G92)&gt;J$3,5,ROUND(5-(J$3-LOG('Crisis Indicator Data'!G92))/(J$3-J$4)*5,1))))</f>
        <v>4</v>
      </c>
      <c r="K95" s="144">
        <f>IF('Crisis Indicator Data'!G92="x","x",IF(B95="Regional crisis",('Crisis Indicator Data'!G92/VLOOKUP('Impact of the crisis'!$C95,'Regional Crises'!$B$1:$R$66,5,FALSE)),'Crisis Indicator Data'!G92/VLOOKUP('Impact of the crisis'!$E95,'Country Indicator Data'!$B$4:$P$300,14,FALSE)))</f>
        <v>7.5346851654215577E-2</v>
      </c>
      <c r="L95" s="240">
        <f t="shared" si="28"/>
        <v>0.3</v>
      </c>
      <c r="M95" s="240">
        <f t="shared" si="29"/>
        <v>2.15</v>
      </c>
      <c r="N95" s="240">
        <f t="shared" si="30"/>
        <v>2.2999999999999998</v>
      </c>
      <c r="O95" s="240">
        <f>IF('Crisis Indicator Data'!H92="x","x",IF('Crisis Indicator Data'!H92=0,0,IF(LOG('Crisis Indicator Data'!H92)&lt;O$4,0,IF(LOG('Crisis Indicator Data'!H92)&gt;O$3,5,ROUND(5-(O$3-LOG('Crisis Indicator Data'!H92))/(O$3-O$4)*5,1)))))</f>
        <v>2.8</v>
      </c>
      <c r="P95" s="143">
        <f>IF('Crisis Indicator Data'!H92="x","x",'Crisis Indicator Data'!H92/'Crisis Indicator Data'!G92)</f>
        <v>9.5029616276075202E-2</v>
      </c>
      <c r="Q95" s="240">
        <f t="shared" si="31"/>
        <v>0.4</v>
      </c>
      <c r="R95" s="240">
        <f t="shared" si="32"/>
        <v>1.5999999999999999</v>
      </c>
      <c r="S95" s="240">
        <f>IF('Crisis Indicator Data'!I92="x","x",IF('Crisis Indicator Data'!I92=0,0,IF(LOG('Crisis Indicator Data'!I92)&lt;S$4,0,IF(LOG('Crisis Indicator Data'!I92)&gt;S$3,5,ROUND(5-(S$3-LOG('Crisis Indicator Data'!I92))/(S$3-S$4)*5,1)))))</f>
        <v>3.8</v>
      </c>
      <c r="T95" s="143">
        <f>IF('Crisis Indicator Data'!H92="x","x",IF('Crisis Indicator Data'!I92="x","x",'Crisis Indicator Data'!I92/'Crisis Indicator Data'!H92))</f>
        <v>0.33536585365853661</v>
      </c>
      <c r="U95" s="240">
        <f t="shared" si="33"/>
        <v>5</v>
      </c>
      <c r="V95" s="240">
        <f t="shared" si="34"/>
        <v>4.4000000000000004</v>
      </c>
      <c r="W95" s="240">
        <f>IF('Crisis Indicator Data'!L92="x","x",IF('Crisis Indicator Data'!L92=0,0,IF(LOG('Crisis Indicator Data'!L92)&lt;W$4,0,IF(LOG('Crisis Indicator Data'!L92)&gt;W$3,5,ROUND(5-(W$3-LOG('Crisis Indicator Data'!L92))/(W$3-W$4)*5,1)))))</f>
        <v>3.9</v>
      </c>
      <c r="X95" s="247">
        <f>IF(OR('Crisis Indicator Data'!L92="x",'Crisis Indicator Data'!H92="x"),"x",'Crisis Indicator Data'!L92/'Crisis Indicator Data'!H92)</f>
        <v>3.5501355013550133E-4</v>
      </c>
      <c r="Y95" s="240">
        <f t="shared" si="35"/>
        <v>5</v>
      </c>
      <c r="Z95" s="240">
        <f t="shared" si="36"/>
        <v>4.5</v>
      </c>
      <c r="AA95" s="240">
        <f t="shared" si="37"/>
        <v>4.5</v>
      </c>
      <c r="AB95" s="248">
        <f t="shared" si="38"/>
        <v>3.4</v>
      </c>
    </row>
    <row r="96" spans="1:28" x14ac:dyDescent="0.35">
      <c r="A96" s="149" t="str">
        <f>'Crisis Indicator Data'!A93</f>
        <v>Boko Haram crisis in Nigeria</v>
      </c>
      <c r="B96" s="150" t="str">
        <f>'Crisis Indicator Data'!B93</f>
        <v>Conflict</v>
      </c>
      <c r="C96" s="150" t="str">
        <f>'Crisis Indicator Data'!C93</f>
        <v>NGA004</v>
      </c>
      <c r="D96" s="150" t="str">
        <f>'Crisis Indicator Data'!D93</f>
        <v>Nigeria</v>
      </c>
      <c r="E96" s="151" t="str">
        <f>'Crisis Indicator Data'!E93</f>
        <v>NGA</v>
      </c>
      <c r="F96" s="246">
        <f>IF('Crisis Indicator Data'!F93="x","x",IF(LOG('Crisis Indicator Data'!F93)&lt;F$4,0,IF(LOG('Crisis Indicator Data'!F93)&gt;F$3,5,ROUND(5-(F$3-LOG('Crisis Indicator Data'!F93))/(F$3-F$4)*5,1))))</f>
        <v>3.7</v>
      </c>
      <c r="G96" s="144">
        <f>IF('Crisis Indicator Data'!F93="x","x",IF(B96="Regional crisis",('Crisis Indicator Data'!F93/VLOOKUP('Impact of the crisis'!$C96,'Regional Crises'!$B$1:$R$66,4,FALSE)),'Crisis Indicator Data'!F93/VLOOKUP('Impact of the crisis'!$E96,'Country Indicator Data'!$B$4:$P$300,15,FALSE)))</f>
        <v>0.17338954950206967</v>
      </c>
      <c r="H96" s="240">
        <f t="shared" si="26"/>
        <v>0.8</v>
      </c>
      <c r="I96" s="240">
        <f t="shared" si="27"/>
        <v>2.25</v>
      </c>
      <c r="J96" s="240">
        <f>IF('Crisis Indicator Data'!G93="x","x",IF(LOG('Crisis Indicator Data'!G93)&lt;J$4,0,IF(LOG('Crisis Indicator Data'!G93)&gt;J$3,5,ROUND(5-(J$3-LOG('Crisis Indicator Data'!G93))/(J$3-J$4)*5,1))))</f>
        <v>3.9</v>
      </c>
      <c r="K96" s="144">
        <f>IF('Crisis Indicator Data'!G93="x","x",IF(B96="Regional crisis",('Crisis Indicator Data'!G93/VLOOKUP('Impact of the crisis'!$C96,'Regional Crises'!$B$1:$R$66,5,FALSE)),'Crisis Indicator Data'!G93/VLOOKUP('Impact of the crisis'!$E96,'Country Indicator Data'!$B$4:$P$300,14,FALSE)))</f>
        <v>7.0879014262151929E-2</v>
      </c>
      <c r="L96" s="240">
        <f t="shared" si="28"/>
        <v>0.3</v>
      </c>
      <c r="M96" s="240">
        <f t="shared" si="29"/>
        <v>2.1</v>
      </c>
      <c r="N96" s="240">
        <f t="shared" si="30"/>
        <v>2.2000000000000002</v>
      </c>
      <c r="O96" s="240">
        <f>IF('Crisis Indicator Data'!H93="x","x",IF('Crisis Indicator Data'!H93=0,0,IF(LOG('Crisis Indicator Data'!H93)&lt;O$4,0,IF(LOG('Crisis Indicator Data'!H93)&gt;O$3,5,ROUND(5-(O$3-LOG('Crisis Indicator Data'!H93))/(O$3-O$4)*5,1)))))</f>
        <v>4.4000000000000004</v>
      </c>
      <c r="P96" s="143">
        <f>IF('Crisis Indicator Data'!H93="x","x",'Crisis Indicator Data'!H93/'Crisis Indicator Data'!G93)</f>
        <v>1</v>
      </c>
      <c r="Q96" s="240">
        <f t="shared" si="31"/>
        <v>5</v>
      </c>
      <c r="R96" s="240">
        <f t="shared" si="32"/>
        <v>4.7</v>
      </c>
      <c r="S96" s="240">
        <f>IF('Crisis Indicator Data'!I93="x","x",IF('Crisis Indicator Data'!I93=0,0,IF(LOG('Crisis Indicator Data'!I93)&lt;S$4,0,IF(LOG('Crisis Indicator Data'!I93)&gt;S$3,5,ROUND(5-(S$3-LOG('Crisis Indicator Data'!I93))/(S$3-S$4)*5,1)))))</f>
        <v>5</v>
      </c>
      <c r="T96" s="143">
        <f>IF('Crisis Indicator Data'!H93="x","x",IF('Crisis Indicator Data'!I93="x","x",'Crisis Indicator Data'!I93/'Crisis Indicator Data'!H93))</f>
        <v>0.30538635274792963</v>
      </c>
      <c r="U96" s="240">
        <f t="shared" si="33"/>
        <v>5</v>
      </c>
      <c r="V96" s="240">
        <f t="shared" si="34"/>
        <v>5</v>
      </c>
      <c r="W96" s="240">
        <f>IF('Crisis Indicator Data'!L93="x","x",IF('Crisis Indicator Data'!L93=0,0,IF(LOG('Crisis Indicator Data'!L93)&lt;W$4,0,IF(LOG('Crisis Indicator Data'!L93)&gt;W$3,5,ROUND(5-(W$3-LOG('Crisis Indicator Data'!L93))/(W$3-W$4)*5,1)))))</f>
        <v>4.4000000000000004</v>
      </c>
      <c r="X96" s="247">
        <f>IF(OR('Crisis Indicator Data'!L93="x",'Crisis Indicator Data'!H93="x"),"x",'Crisis Indicator Data'!L93/'Crisis Indicator Data'!H93)</f>
        <v>7.8502498117856412E-5</v>
      </c>
      <c r="Y96" s="240">
        <f t="shared" si="35"/>
        <v>3.9</v>
      </c>
      <c r="Z96" s="240">
        <f t="shared" si="36"/>
        <v>4.2</v>
      </c>
      <c r="AA96" s="240">
        <f t="shared" si="37"/>
        <v>4.5999999999999996</v>
      </c>
      <c r="AB96" s="248">
        <f t="shared" si="38"/>
        <v>4.7</v>
      </c>
    </row>
    <row r="97" spans="1:28" x14ac:dyDescent="0.35">
      <c r="A97" s="149" t="str">
        <f>'Crisis Indicator Data'!A94</f>
        <v>Northwest Banditry</v>
      </c>
      <c r="B97" s="150" t="str">
        <f>'Crisis Indicator Data'!B94</f>
        <v>Other type of violence</v>
      </c>
      <c r="C97" s="150" t="str">
        <f>'Crisis Indicator Data'!C94</f>
        <v>NGA007</v>
      </c>
      <c r="D97" s="150" t="str">
        <f>'Crisis Indicator Data'!D94</f>
        <v>Nigeria</v>
      </c>
      <c r="E97" s="151" t="str">
        <f>'Crisis Indicator Data'!E94</f>
        <v>NGA</v>
      </c>
      <c r="F97" s="246">
        <f>IF('Crisis Indicator Data'!F94="x","x",IF(LOG('Crisis Indicator Data'!F94)&lt;F$4,0,IF(LOG('Crisis Indicator Data'!F94)&gt;F$3,5,ROUND(5-(F$3-LOG('Crisis Indicator Data'!F94))/(F$3-F$4)*5,1))))</f>
        <v>4</v>
      </c>
      <c r="G97" s="144">
        <f>IF('Crisis Indicator Data'!F94="x","x",IF(B97="Regional crisis",('Crisis Indicator Data'!F94/VLOOKUP('Impact of the crisis'!$C97,'Regional Crises'!$B$1:$R$66,4,FALSE)),'Crisis Indicator Data'!F94/VLOOKUP('Impact of the crisis'!$E97,'Country Indicator Data'!$B$4:$P$300,15,FALSE)))</f>
        <v>0.26099673902302445</v>
      </c>
      <c r="H97" s="240">
        <f t="shared" si="26"/>
        <v>1.2</v>
      </c>
      <c r="I97" s="240">
        <f t="shared" si="27"/>
        <v>2.6</v>
      </c>
      <c r="J97" s="240">
        <f>IF('Crisis Indicator Data'!G94="x","x",IF(LOG('Crisis Indicator Data'!G94)&lt;J$4,0,IF(LOG('Crisis Indicator Data'!G94)&gt;J$3,5,ROUND(5-(J$3-LOG('Crisis Indicator Data'!G94))/(J$3-J$4)*5,1))))</f>
        <v>5</v>
      </c>
      <c r="K97" s="144">
        <f>IF('Crisis Indicator Data'!G94="x","x",IF(B97="Regional crisis",('Crisis Indicator Data'!G94/VLOOKUP('Impact of the crisis'!$C97,'Regional Crises'!$B$1:$R$66,5,FALSE)),'Crisis Indicator Data'!G94/VLOOKUP('Impact of the crisis'!$E97,'Country Indicator Data'!$B$4:$P$300,14,FALSE)))</f>
        <v>0.17266420879014263</v>
      </c>
      <c r="L97" s="240">
        <f t="shared" si="28"/>
        <v>0.8</v>
      </c>
      <c r="M97" s="240">
        <f t="shared" si="29"/>
        <v>2.9</v>
      </c>
      <c r="N97" s="240">
        <f t="shared" si="30"/>
        <v>2.8</v>
      </c>
      <c r="O97" s="240">
        <f>IF('Crisis Indicator Data'!H94="x","x",IF('Crisis Indicator Data'!H94=0,0,IF(LOG('Crisis Indicator Data'!H94)&lt;O$4,0,IF(LOG('Crisis Indicator Data'!H94)&gt;O$3,5,ROUND(5-(O$3-LOG('Crisis Indicator Data'!H94))/(O$3-O$4)*5,1)))))</f>
        <v>3.8</v>
      </c>
      <c r="P97" s="143">
        <f>IF('Crisis Indicator Data'!H94="x","x",'Crisis Indicator Data'!H94/'Crisis Indicator Data'!G94)</f>
        <v>0.17028629224847583</v>
      </c>
      <c r="Q97" s="240">
        <f t="shared" si="31"/>
        <v>0.8</v>
      </c>
      <c r="R97" s="240">
        <f t="shared" si="32"/>
        <v>2.2999999999999998</v>
      </c>
      <c r="S97" s="240">
        <f>IF('Crisis Indicator Data'!I94="x","x",IF('Crisis Indicator Data'!I94=0,0,IF(LOG('Crisis Indicator Data'!I94)&lt;S$4,0,IF(LOG('Crisis Indicator Data'!I94)&gt;S$3,5,ROUND(5-(S$3-LOG('Crisis Indicator Data'!I94))/(S$3-S$4)*5,1)))))</f>
        <v>3.9</v>
      </c>
      <c r="T97" s="143">
        <f>IF('Crisis Indicator Data'!H94="x","x",IF('Crisis Indicator Data'!I94="x","x",'Crisis Indicator Data'!I94/'Crisis Indicator Data'!H94))</f>
        <v>8.3649562778419409E-2</v>
      </c>
      <c r="U97" s="240">
        <f t="shared" si="33"/>
        <v>2.8</v>
      </c>
      <c r="V97" s="240">
        <f t="shared" si="34"/>
        <v>3.4</v>
      </c>
      <c r="W97" s="240">
        <f>IF('Crisis Indicator Data'!L94="x","x",IF('Crisis Indicator Data'!L94=0,0,IF(LOG('Crisis Indicator Data'!L94)&lt;W$4,0,IF(LOG('Crisis Indicator Data'!L94)&gt;W$3,5,ROUND(5-(W$3-LOG('Crisis Indicator Data'!L94))/(W$3-W$4)*5,1)))))</f>
        <v>4.9000000000000004</v>
      </c>
      <c r="X97" s="247">
        <f>IF(OR('Crisis Indicator Data'!L94="x",'Crisis Indicator Data'!H94="x"),"x",'Crisis Indicator Data'!L94/'Crisis Indicator Data'!H94)</f>
        <v>4.6427982181158222E-4</v>
      </c>
      <c r="Y97" s="240">
        <f t="shared" si="35"/>
        <v>5</v>
      </c>
      <c r="Z97" s="240">
        <f t="shared" si="36"/>
        <v>5</v>
      </c>
      <c r="AA97" s="240">
        <f t="shared" si="37"/>
        <v>4.4000000000000004</v>
      </c>
      <c r="AB97" s="248">
        <f t="shared" si="38"/>
        <v>3.5</v>
      </c>
    </row>
    <row r="98" spans="1:28" x14ac:dyDescent="0.35">
      <c r="A98" s="149" t="str">
        <f>'Crisis Indicator Data'!A95</f>
        <v>Cameroonian Refugees in Nigeria</v>
      </c>
      <c r="B98" s="150" t="str">
        <f>'Crisis Indicator Data'!B95</f>
        <v>International displacement</v>
      </c>
      <c r="C98" s="150" t="str">
        <f>'Crisis Indicator Data'!C95</f>
        <v>NGA008</v>
      </c>
      <c r="D98" s="150" t="str">
        <f>'Crisis Indicator Data'!D95</f>
        <v>Nigeria</v>
      </c>
      <c r="E98" s="151" t="str">
        <f>'Crisis Indicator Data'!E95</f>
        <v>NGA</v>
      </c>
      <c r="F98" s="246">
        <f>IF('Crisis Indicator Data'!F95="x","x",IF(LOG('Crisis Indicator Data'!F95)&lt;F$4,0,IF(LOG('Crisis Indicator Data'!F95)&gt;F$3,5,ROUND(5-(F$3-LOG('Crisis Indicator Data'!F95))/(F$3-F$4)*5,1))))</f>
        <v>3.4</v>
      </c>
      <c r="G98" s="144">
        <f>IF('Crisis Indicator Data'!F95="x","x",IF(B98="Regional crisis",('Crisis Indicator Data'!F95/VLOOKUP('Impact of the crisis'!$C98,'Regional Crises'!$B$1:$R$66,4,FALSE)),'Crisis Indicator Data'!F95/VLOOKUP('Impact of the crisis'!$E98,'Country Indicator Data'!$B$4:$P$300,15,FALSE)))</f>
        <v>0.11933638569562019</v>
      </c>
      <c r="H98" s="240">
        <f t="shared" si="26"/>
        <v>0.5</v>
      </c>
      <c r="I98" s="240">
        <f t="shared" si="27"/>
        <v>1.95</v>
      </c>
      <c r="J98" s="240">
        <f>IF('Crisis Indicator Data'!G95="x","x",IF(LOG('Crisis Indicator Data'!G95)&lt;J$4,0,IF(LOG('Crisis Indicator Data'!G95)&gt;J$3,5,ROUND(5-(J$3-LOG('Crisis Indicator Data'!G95))/(J$3-J$4)*5,1))))</f>
        <v>3.7</v>
      </c>
      <c r="K98" s="144">
        <f>IF('Crisis Indicator Data'!G95="x","x",IF(B98="Regional crisis",('Crisis Indicator Data'!G95/VLOOKUP('Impact of the crisis'!$C98,'Regional Crises'!$B$1:$R$66,5,FALSE)),'Crisis Indicator Data'!G95/VLOOKUP('Impact of the crisis'!$E98,'Country Indicator Data'!$B$4:$P$300,14,FALSE)))</f>
        <v>6.1487338701853113E-2</v>
      </c>
      <c r="L98" s="240">
        <f t="shared" si="28"/>
        <v>0.3</v>
      </c>
      <c r="M98" s="240">
        <f t="shared" si="29"/>
        <v>2</v>
      </c>
      <c r="N98" s="240">
        <f t="shared" si="30"/>
        <v>2</v>
      </c>
      <c r="O98" s="240">
        <f>IF('Crisis Indicator Data'!H95="x","x",IF('Crisis Indicator Data'!H95=0,0,IF(LOG('Crisis Indicator Data'!H95)&lt;O$4,0,IF(LOG('Crisis Indicator Data'!H95)&gt;O$3,5,ROUND(5-(O$3-LOG('Crisis Indicator Data'!H95))/(O$3-O$4)*5,1)))))</f>
        <v>0.7</v>
      </c>
      <c r="P98" s="143">
        <f>IF('Crisis Indicator Data'!H95="x","x",'Crisis Indicator Data'!H95/'Crisis Indicator Data'!G95)</f>
        <v>6.1538461538461538E-3</v>
      </c>
      <c r="Q98" s="240">
        <f t="shared" si="31"/>
        <v>0</v>
      </c>
      <c r="R98" s="240">
        <f t="shared" si="32"/>
        <v>0.35</v>
      </c>
      <c r="S98" s="240">
        <f>IF('Crisis Indicator Data'!I95="x","x",IF('Crisis Indicator Data'!I95=0,0,IF(LOG('Crisis Indicator Data'!I95)&lt;S$4,0,IF(LOG('Crisis Indicator Data'!I95)&gt;S$3,5,ROUND(5-(S$3-LOG('Crisis Indicator Data'!I95))/(S$3-S$4)*5,1)))))</f>
        <v>2.7</v>
      </c>
      <c r="T98" s="143">
        <f>IF('Crisis Indicator Data'!H95="x","x",IF('Crisis Indicator Data'!I95="x","x",'Crisis Indicator Data'!I95/'Crisis Indicator Data'!H95))</f>
        <v>1</v>
      </c>
      <c r="U98" s="240">
        <f t="shared" si="33"/>
        <v>5</v>
      </c>
      <c r="V98" s="240">
        <f t="shared" si="34"/>
        <v>3.9</v>
      </c>
      <c r="W98" s="240" t="str">
        <f>IF('Crisis Indicator Data'!L95="x","x",IF('Crisis Indicator Data'!L95=0,0,IF(LOG('Crisis Indicator Data'!L95)&lt;W$4,0,IF(LOG('Crisis Indicator Data'!L95)&gt;W$3,5,ROUND(5-(W$3-LOG('Crisis Indicator Data'!L95))/(W$3-W$4)*5,1)))))</f>
        <v>x</v>
      </c>
      <c r="X98" s="247" t="str">
        <f>IF(OR('Crisis Indicator Data'!L95="x",'Crisis Indicator Data'!H95="x"),"x",'Crisis Indicator Data'!L95/'Crisis Indicator Data'!H95)</f>
        <v>x</v>
      </c>
      <c r="Y98" s="240" t="str">
        <f t="shared" si="35"/>
        <v>x</v>
      </c>
      <c r="Z98" s="240" t="str">
        <f t="shared" si="36"/>
        <v>x</v>
      </c>
      <c r="AA98" s="240">
        <f t="shared" si="37"/>
        <v>3.9</v>
      </c>
      <c r="AB98" s="248">
        <f t="shared" si="38"/>
        <v>2.5</v>
      </c>
    </row>
    <row r="99" spans="1:28" x14ac:dyDescent="0.35">
      <c r="A99" s="149" t="str">
        <f>'Crisis Indicator Data'!A96</f>
        <v>Socioeconomic crisis in Nicaragua</v>
      </c>
      <c r="B99" s="150" t="str">
        <f>'Crisis Indicator Data'!B96</f>
        <v>Political and economic crisis</v>
      </c>
      <c r="C99" s="150" t="str">
        <f>'Crisis Indicator Data'!C96</f>
        <v>NIC001</v>
      </c>
      <c r="D99" s="150" t="str">
        <f>'Crisis Indicator Data'!D96</f>
        <v>Nicaragua</v>
      </c>
      <c r="E99" s="151" t="str">
        <f>'Crisis Indicator Data'!E96</f>
        <v>NIC</v>
      </c>
      <c r="F99" s="246">
        <f>IF('Crisis Indicator Data'!F96="x","x",IF(LOG('Crisis Indicator Data'!F96)&lt;F$4,0,IF(LOG('Crisis Indicator Data'!F96)&gt;F$3,5,ROUND(5-(F$3-LOG('Crisis Indicator Data'!F96))/(F$3-F$4)*5,1))))</f>
        <v>3.5</v>
      </c>
      <c r="G99" s="144">
        <f>IF('Crisis Indicator Data'!F96="x","x",IF(B99="Regional crisis",('Crisis Indicator Data'!F96/VLOOKUP('Impact of the crisis'!$C99,'Regional Crises'!$B$1:$R$66,4,FALSE)),'Crisis Indicator Data'!F96/VLOOKUP('Impact of the crisis'!$E99,'Country Indicator Data'!$B$4:$P$300,15,FALSE)))</f>
        <v>1</v>
      </c>
      <c r="H99" s="240">
        <f t="shared" si="26"/>
        <v>5</v>
      </c>
      <c r="I99" s="240">
        <f t="shared" si="27"/>
        <v>4.25</v>
      </c>
      <c r="J99" s="240">
        <f>IF('Crisis Indicator Data'!G96="x","x",IF(LOG('Crisis Indicator Data'!G96)&lt;J$4,0,IF(LOG('Crisis Indicator Data'!G96)&gt;J$3,5,ROUND(5-(J$3-LOG('Crisis Indicator Data'!G96))/(J$3-J$4)*5,1))))</f>
        <v>2.6</v>
      </c>
      <c r="K99" s="144">
        <f>IF('Crisis Indicator Data'!G96="x","x",IF(B99="Regional crisis",('Crisis Indicator Data'!G96/VLOOKUP('Impact of the crisis'!$C99,'Regional Crises'!$B$1:$R$66,5,FALSE)),'Crisis Indicator Data'!G96/VLOOKUP('Impact of the crisis'!$E99,'Country Indicator Data'!$B$4:$P$300,14,FALSE)))</f>
        <v>1</v>
      </c>
      <c r="L99" s="240">
        <f t="shared" si="28"/>
        <v>5</v>
      </c>
      <c r="M99" s="240">
        <f t="shared" si="29"/>
        <v>3.8</v>
      </c>
      <c r="N99" s="240">
        <f t="shared" si="30"/>
        <v>4</v>
      </c>
      <c r="O99" s="240">
        <f>IF('Crisis Indicator Data'!H96="x","x",IF('Crisis Indicator Data'!H96=0,0,IF(LOG('Crisis Indicator Data'!H96)&lt;O$4,0,IF(LOG('Crisis Indicator Data'!H96)&gt;O$3,5,ROUND(5-(O$3-LOG('Crisis Indicator Data'!H96))/(O$3-O$4)*5,1)))))</f>
        <v>1.1000000000000001</v>
      </c>
      <c r="P99" s="143">
        <f>IF('Crisis Indicator Data'!H96="x","x",'Crisis Indicator Data'!H96/'Crisis Indicator Data'!G96)</f>
        <v>2.4189646831156264E-2</v>
      </c>
      <c r="Q99" s="240">
        <f t="shared" si="31"/>
        <v>0.1</v>
      </c>
      <c r="R99" s="240">
        <f t="shared" si="32"/>
        <v>0.60000000000000009</v>
      </c>
      <c r="S99" s="240">
        <f>IF('Crisis Indicator Data'!I96="x","x",IF('Crisis Indicator Data'!I96=0,0,IF(LOG('Crisis Indicator Data'!I96)&lt;S$4,0,IF(LOG('Crisis Indicator Data'!I96)&gt;S$3,5,ROUND(5-(S$3-LOG('Crisis Indicator Data'!I96))/(S$3-S$4)*5,1)))))</f>
        <v>3.1</v>
      </c>
      <c r="T99" s="143">
        <f>IF('Crisis Indicator Data'!H96="x","x",IF('Crisis Indicator Data'!I96="x","x",'Crisis Indicator Data'!I96/'Crisis Indicator Data'!H96))</f>
        <v>1</v>
      </c>
      <c r="U99" s="240">
        <f t="shared" si="33"/>
        <v>5</v>
      </c>
      <c r="V99" s="240">
        <f t="shared" si="34"/>
        <v>4.0999999999999996</v>
      </c>
      <c r="W99" s="240">
        <f>IF('Crisis Indicator Data'!L96="x","x",IF('Crisis Indicator Data'!L96=0,0,IF(LOG('Crisis Indicator Data'!L96)&lt;W$4,0,IF(LOG('Crisis Indicator Data'!L96)&gt;W$3,5,ROUND(5-(W$3-LOG('Crisis Indicator Data'!L96))/(W$3-W$4)*5,1)))))</f>
        <v>2.1</v>
      </c>
      <c r="X99" s="247">
        <f>IF(OR('Crisis Indicator Data'!L96="x",'Crisis Indicator Data'!H96="x"),"x",'Crisis Indicator Data'!L96/'Crisis Indicator Data'!H96)</f>
        <v>2.0000000000000001E-4</v>
      </c>
      <c r="Y99" s="240">
        <f t="shared" si="35"/>
        <v>5</v>
      </c>
      <c r="Z99" s="240">
        <f t="shared" si="36"/>
        <v>3.6</v>
      </c>
      <c r="AA99" s="240">
        <f t="shared" si="37"/>
        <v>3.9</v>
      </c>
      <c r="AB99" s="248">
        <f t="shared" si="38"/>
        <v>2.6</v>
      </c>
    </row>
    <row r="100" spans="1:28" x14ac:dyDescent="0.35">
      <c r="A100" s="149" t="str">
        <f>'Crisis Indicator Data'!A97</f>
        <v>Complex crisis in Pakistan</v>
      </c>
      <c r="B100" s="150" t="str">
        <f>'Crisis Indicator Data'!B97</f>
        <v>Complex crisis</v>
      </c>
      <c r="C100" s="150" t="str">
        <f>'Crisis Indicator Data'!C97</f>
        <v>PAK001</v>
      </c>
      <c r="D100" s="150" t="str">
        <f>'Crisis Indicator Data'!D97</f>
        <v>Pakistan</v>
      </c>
      <c r="E100" s="151" t="str">
        <f>'Crisis Indicator Data'!E97</f>
        <v>PAK</v>
      </c>
      <c r="F100" s="246">
        <f>IF('Crisis Indicator Data'!F97="x","x",IF(LOG('Crisis Indicator Data'!F97)&lt;F$4,0,IF(LOG('Crisis Indicator Data'!F97)&gt;F$3,5,ROUND(5-(F$3-LOG('Crisis Indicator Data'!F97))/(F$3-F$4)*5,1))))</f>
        <v>4.8</v>
      </c>
      <c r="G100" s="144">
        <f>IF('Crisis Indicator Data'!F97="x","x",IF(B100="Regional crisis",('Crisis Indicator Data'!F97/VLOOKUP('Impact of the crisis'!$C100,'Regional Crises'!$B$1:$R$66,4,FALSE)),'Crisis Indicator Data'!F97/VLOOKUP('Impact of the crisis'!$E100,'Country Indicator Data'!$B$4:$P$300,15,FALSE)))</f>
        <v>1</v>
      </c>
      <c r="H100" s="240">
        <f t="shared" si="26"/>
        <v>5</v>
      </c>
      <c r="I100" s="240">
        <f t="shared" si="27"/>
        <v>4.9000000000000004</v>
      </c>
      <c r="J100" s="240">
        <f>IF('Crisis Indicator Data'!G97="x","x",IF(LOG('Crisis Indicator Data'!G97)&lt;J$4,0,IF(LOG('Crisis Indicator Data'!G97)&gt;J$3,5,ROUND(5-(J$3-LOG('Crisis Indicator Data'!G97))/(J$3-J$4)*5,1))))</f>
        <v>5</v>
      </c>
      <c r="K100" s="144">
        <f>IF('Crisis Indicator Data'!G97="x","x",IF(B100="Regional crisis",('Crisis Indicator Data'!G97/VLOOKUP('Impact of the crisis'!$C100,'Regional Crises'!$B$1:$R$66,5,FALSE)),'Crisis Indicator Data'!G97/VLOOKUP('Impact of the crisis'!$E100,'Country Indicator Data'!$B$4:$P$300,14,FALSE)))</f>
        <v>1</v>
      </c>
      <c r="L100" s="240">
        <f t="shared" si="28"/>
        <v>5</v>
      </c>
      <c r="M100" s="240">
        <f t="shared" si="29"/>
        <v>5</v>
      </c>
      <c r="N100" s="240">
        <f t="shared" si="30"/>
        <v>5</v>
      </c>
      <c r="O100" s="240">
        <f>IF('Crisis Indicator Data'!H97="x","x",IF('Crisis Indicator Data'!H97=0,0,IF(LOG('Crisis Indicator Data'!H97)&lt;O$4,0,IF(LOG('Crisis Indicator Data'!H97)&gt;O$3,5,ROUND(5-(O$3-LOG('Crisis Indicator Data'!H97))/(O$3-O$4)*5,1)))))</f>
        <v>5</v>
      </c>
      <c r="P100" s="143">
        <f>IF('Crisis Indicator Data'!H97="x","x",'Crisis Indicator Data'!H97/'Crisis Indicator Data'!G97)</f>
        <v>0.29998387722287345</v>
      </c>
      <c r="Q100" s="240">
        <f t="shared" si="31"/>
        <v>1.5</v>
      </c>
      <c r="R100" s="240">
        <f t="shared" si="32"/>
        <v>3.25</v>
      </c>
      <c r="S100" s="240">
        <f>IF('Crisis Indicator Data'!I97="x","x",IF('Crisis Indicator Data'!I97=0,0,IF(LOG('Crisis Indicator Data'!I97)&lt;S$4,0,IF(LOG('Crisis Indicator Data'!I97)&gt;S$3,5,ROUND(5-(S$3-LOG('Crisis Indicator Data'!I97))/(S$3-S$4)*5,1)))))</f>
        <v>5</v>
      </c>
      <c r="T100" s="143">
        <f>IF('Crisis Indicator Data'!H97="x","x",IF('Crisis Indicator Data'!I97="x","x",'Crisis Indicator Data'!I97/'Crisis Indicator Data'!H97))</f>
        <v>0.31462893830890576</v>
      </c>
      <c r="U100" s="240">
        <f t="shared" si="33"/>
        <v>5</v>
      </c>
      <c r="V100" s="240">
        <f t="shared" si="34"/>
        <v>5</v>
      </c>
      <c r="W100" s="240">
        <f>IF('Crisis Indicator Data'!L97="x","x",IF('Crisis Indicator Data'!L97=0,0,IF(LOG('Crisis Indicator Data'!L97)&lt;W$4,0,IF(LOG('Crisis Indicator Data'!L97)&gt;W$3,5,ROUND(5-(W$3-LOG('Crisis Indicator Data'!L97))/(W$3-W$4)*5,1)))))</f>
        <v>4.2</v>
      </c>
      <c r="X100" s="247">
        <f>IF(OR('Crisis Indicator Data'!L97="x",'Crisis Indicator Data'!H97="x"),"x",'Crisis Indicator Data'!L97/'Crisis Indicator Data'!H97)</f>
        <v>1.2811760091803088E-5</v>
      </c>
      <c r="Y100" s="240">
        <f t="shared" si="35"/>
        <v>0.6</v>
      </c>
      <c r="Z100" s="240">
        <f t="shared" si="36"/>
        <v>2.4</v>
      </c>
      <c r="AA100" s="240">
        <f t="shared" si="37"/>
        <v>4.0999999999999996</v>
      </c>
      <c r="AB100" s="248">
        <f t="shared" si="38"/>
        <v>3.7</v>
      </c>
    </row>
    <row r="101" spans="1:28" x14ac:dyDescent="0.35">
      <c r="A101" s="149" t="str">
        <f>'Crisis Indicator Data'!A98</f>
        <v>Kashmir conflict in Pakistan</v>
      </c>
      <c r="B101" s="150" t="str">
        <f>'Crisis Indicator Data'!B98</f>
        <v>Conflict</v>
      </c>
      <c r="C101" s="150" t="str">
        <f>'Crisis Indicator Data'!C98</f>
        <v>PAK004</v>
      </c>
      <c r="D101" s="150" t="str">
        <f>'Crisis Indicator Data'!D98</f>
        <v>Pakistan</v>
      </c>
      <c r="E101" s="151" t="str">
        <f>'Crisis Indicator Data'!E98</f>
        <v>PAK</v>
      </c>
      <c r="F101" s="246">
        <f>IF('Crisis Indicator Data'!F98="x","x",IF(LOG('Crisis Indicator Data'!F98)&lt;F$4,0,IF(LOG('Crisis Indicator Data'!F98)&gt;F$3,5,ROUND(5-(F$3-LOG('Crisis Indicator Data'!F98))/(F$3-F$4)*5,1))))</f>
        <v>1.9</v>
      </c>
      <c r="G101" s="144">
        <f>IF('Crisis Indicator Data'!F98="x","x",IF(B101="Regional crisis",('Crisis Indicator Data'!F98/VLOOKUP('Impact of the crisis'!$C101,'Regional Crises'!$B$1:$R$66,4,FALSE)),'Crisis Indicator Data'!F98/VLOOKUP('Impact of the crisis'!$E101,'Country Indicator Data'!$B$4:$P$300,15,FALSE)))</f>
        <v>1.7249117891241179E-2</v>
      </c>
      <c r="H101" s="240">
        <f t="shared" si="26"/>
        <v>0</v>
      </c>
      <c r="I101" s="240">
        <f t="shared" si="27"/>
        <v>0.95</v>
      </c>
      <c r="J101" s="240">
        <f>IF('Crisis Indicator Data'!G98="x","x",IF(LOG('Crisis Indicator Data'!G98)&lt;J$4,0,IF(LOG('Crisis Indicator Data'!G98)&gt;J$3,5,ROUND(5-(J$3-LOG('Crisis Indicator Data'!G98))/(J$3-J$4)*5,1))))</f>
        <v>2.2000000000000002</v>
      </c>
      <c r="K101" s="144">
        <f>IF('Crisis Indicator Data'!G98="x","x",IF(B101="Regional crisis",('Crisis Indicator Data'!G98/VLOOKUP('Impact of the crisis'!$C101,'Regional Crises'!$B$1:$R$66,5,FALSE)),'Crisis Indicator Data'!G98/VLOOKUP('Impact of the crisis'!$E101,'Country Indicator Data'!$B$4:$P$300,14,FALSE)))</f>
        <v>1.939090762520208E-2</v>
      </c>
      <c r="L101" s="240">
        <f t="shared" si="28"/>
        <v>0</v>
      </c>
      <c r="M101" s="240">
        <f t="shared" si="29"/>
        <v>1.1000000000000001</v>
      </c>
      <c r="N101" s="240">
        <f t="shared" si="30"/>
        <v>1</v>
      </c>
      <c r="O101" s="240" t="str">
        <f>IF('Crisis Indicator Data'!H98="x","x",IF('Crisis Indicator Data'!H98=0,0,IF(LOG('Crisis Indicator Data'!H98)&lt;O$4,0,IF(LOG('Crisis Indicator Data'!H98)&gt;O$3,5,ROUND(5-(O$3-LOG('Crisis Indicator Data'!H98))/(O$3-O$4)*5,1)))))</f>
        <v>x</v>
      </c>
      <c r="P101" s="143" t="str">
        <f>IF('Crisis Indicator Data'!H98="x","x",'Crisis Indicator Data'!H98/'Crisis Indicator Data'!G98)</f>
        <v>x</v>
      </c>
      <c r="Q101" s="240" t="str">
        <f t="shared" si="31"/>
        <v>x</v>
      </c>
      <c r="R101" s="240" t="str">
        <f t="shared" si="32"/>
        <v>x</v>
      </c>
      <c r="S101" s="240" t="str">
        <f>IF('Crisis Indicator Data'!I98="x","x",IF('Crisis Indicator Data'!I98=0,0,IF(LOG('Crisis Indicator Data'!I98)&lt;S$4,0,IF(LOG('Crisis Indicator Data'!I98)&gt;S$3,5,ROUND(5-(S$3-LOG('Crisis Indicator Data'!I98))/(S$3-S$4)*5,1)))))</f>
        <v>x</v>
      </c>
      <c r="T101" s="143" t="str">
        <f>IF('Crisis Indicator Data'!H98="x","x",IF('Crisis Indicator Data'!I98="x","x",'Crisis Indicator Data'!I98/'Crisis Indicator Data'!H98))</f>
        <v>x</v>
      </c>
      <c r="U101" s="240" t="str">
        <f t="shared" si="33"/>
        <v>x</v>
      </c>
      <c r="V101" s="240" t="str">
        <f t="shared" si="34"/>
        <v>x</v>
      </c>
      <c r="W101" s="240">
        <f>IF('Crisis Indicator Data'!L98="x","x",IF('Crisis Indicator Data'!L98=0,0,IF(LOG('Crisis Indicator Data'!L98)&lt;W$4,0,IF(LOG('Crisis Indicator Data'!L98)&gt;W$3,5,ROUND(5-(W$3-LOG('Crisis Indicator Data'!L98))/(W$3-W$4)*5,1)))))</f>
        <v>0</v>
      </c>
      <c r="X101" s="247" t="str">
        <f>IF(OR('Crisis Indicator Data'!L98="x",'Crisis Indicator Data'!H98="x"),"x",'Crisis Indicator Data'!L98/'Crisis Indicator Data'!H98)</f>
        <v>x</v>
      </c>
      <c r="Y101" s="240" t="str">
        <f t="shared" si="35"/>
        <v>x</v>
      </c>
      <c r="Z101" s="240">
        <f t="shared" si="36"/>
        <v>0</v>
      </c>
      <c r="AA101" s="240">
        <f t="shared" si="37"/>
        <v>0</v>
      </c>
      <c r="AB101" s="248">
        <f t="shared" si="38"/>
        <v>0</v>
      </c>
    </row>
    <row r="102" spans="1:28" x14ac:dyDescent="0.35">
      <c r="A102" s="149" t="str">
        <f>'Crisis Indicator Data'!A99</f>
        <v xml:space="preserve">Floods in Pakistan </v>
      </c>
      <c r="B102" s="150" t="str">
        <f>'Crisis Indicator Data'!B99</f>
        <v>Flood</v>
      </c>
      <c r="C102" s="150" t="str">
        <f>'Crisis Indicator Data'!C99</f>
        <v>PAK005</v>
      </c>
      <c r="D102" s="150" t="str">
        <f>'Crisis Indicator Data'!D99</f>
        <v>Pakistan</v>
      </c>
      <c r="E102" s="151" t="str">
        <f>'Crisis Indicator Data'!E99</f>
        <v>PAK</v>
      </c>
      <c r="F102" s="246">
        <f>IF('Crisis Indicator Data'!F99="x","x",IF(LOG('Crisis Indicator Data'!F99)&lt;F$4,0,IF(LOG('Crisis Indicator Data'!F99)&gt;F$3,5,ROUND(5-(F$3-LOG('Crisis Indicator Data'!F99))/(F$3-F$4)*5,1))))</f>
        <v>4.5999999999999996</v>
      </c>
      <c r="G102" s="144">
        <f>IF('Crisis Indicator Data'!F99="x","x",IF(B102="Regional crisis",('Crisis Indicator Data'!F99/VLOOKUP('Impact of the crisis'!$C102,'Regional Crises'!$B$1:$R$66,4,FALSE)),'Crisis Indicator Data'!F99/VLOOKUP('Impact of the crisis'!$E102,'Country Indicator Data'!$B$4:$P$300,15,FALSE)))</f>
        <v>0.72984770651722708</v>
      </c>
      <c r="H102" s="240">
        <f t="shared" ref="H102:H133" si="39">IF(G102="x","x",IF(G102&lt;H$4,0,IF(G102&gt;H$3,5,ROUND(5-(H$3-G102)/(H$3-H$4)*5,1))))</f>
        <v>3.6</v>
      </c>
      <c r="I102" s="240">
        <f t="shared" ref="I102:I133" si="40">IF(AND(H102="x",F102="x"),"x",AVERAGE(F102,H102))</f>
        <v>4.0999999999999996</v>
      </c>
      <c r="J102" s="240">
        <f>IF('Crisis Indicator Data'!G99="x","x",IF(LOG('Crisis Indicator Data'!G99)&lt;J$4,0,IF(LOG('Crisis Indicator Data'!G99)&gt;J$3,5,ROUND(5-(J$3-LOG('Crisis Indicator Data'!G99))/(J$3-J$4)*5,1))))</f>
        <v>5</v>
      </c>
      <c r="K102" s="144">
        <f>IF('Crisis Indicator Data'!G99="x","x",IF(B102="Regional crisis",('Crisis Indicator Data'!G99/VLOOKUP('Impact of the crisis'!$C102,'Regional Crises'!$B$1:$R$66,5,FALSE)),'Crisis Indicator Data'!G99/VLOOKUP('Impact of the crisis'!$E102,'Country Indicator Data'!$B$4:$P$300,14,FALSE)))</f>
        <v>0.39546122036350329</v>
      </c>
      <c r="L102" s="240">
        <f t="shared" ref="L102:L133" si="41">IF(K102="x","x",IF(K102&lt;L$4,0,IF(K102&gt;L$3,5,ROUND(5-(L$3-K102)/(L$3-L$4)*5,1))))</f>
        <v>1.9</v>
      </c>
      <c r="M102" s="240">
        <f t="shared" ref="M102:M133" si="42">IF(AND(L102="x",J102="x"),"x",AVERAGE(J102,L102))</f>
        <v>3.45</v>
      </c>
      <c r="N102" s="240">
        <f t="shared" ref="N102:N133" si="43">IF(AND(M102="x",I102="x"),"x",IF(OR(M102="x",I102="x"),AVERAGE(I102,M102),ROUND((5-GEOMEAN(((5-I102)/5*4+1),((5-M102)/5*4+1)))/4*5,1)))</f>
        <v>3.8</v>
      </c>
      <c r="O102" s="240">
        <f>IF('Crisis Indicator Data'!H99="x","x",IF('Crisis Indicator Data'!H99=0,0,IF(LOG('Crisis Indicator Data'!H99)&lt;O$4,0,IF(LOG('Crisis Indicator Data'!H99)&gt;O$3,5,ROUND(5-(O$3-LOG('Crisis Indicator Data'!H99))/(O$3-O$4)*5,1)))))</f>
        <v>1.4</v>
      </c>
      <c r="P102" s="143">
        <f>IF('Crisis Indicator Data'!H99="x","x",'Crisis Indicator Data'!H99/'Crisis Indicator Data'!G99)</f>
        <v>2.4020979791524342E-3</v>
      </c>
      <c r="Q102" s="240">
        <f t="shared" ref="Q102:Q133" si="44">IF(P102="x","x",IF(P102&lt;Q$4,0,IF(P102&gt;Q$3,5,ROUND(5-(Q$3-P102)/(Q$3-Q$4)*5,1))))</f>
        <v>0</v>
      </c>
      <c r="R102" s="240">
        <f t="shared" ref="R102:R133" si="45">IF(AND(Q102="x",O102="x"),"x",AVERAGE(O102,Q102))</f>
        <v>0.7</v>
      </c>
      <c r="S102" s="240">
        <f>IF('Crisis Indicator Data'!I99="x","x",IF('Crisis Indicator Data'!I99=0,0,IF(LOG('Crisis Indicator Data'!I99)&lt;S$4,0,IF(LOG('Crisis Indicator Data'!I99)&gt;S$3,5,ROUND(5-(S$3-LOG('Crisis Indicator Data'!I99))/(S$3-S$4)*5,1)))))</f>
        <v>0.7</v>
      </c>
      <c r="T102" s="143">
        <f>IF('Crisis Indicator Data'!H99="x","x",IF('Crisis Indicator Data'!I99="x","x",'Crisis Indicator Data'!I99/'Crisis Indicator Data'!H99))</f>
        <v>1.3761467889908258E-2</v>
      </c>
      <c r="U102" s="240">
        <f t="shared" ref="U102:U133" si="46">IF(T102="x","x",IF(T102&lt;U$4,0,IF(T102&gt;U$3,5,ROUND(5-(U$3-T102)/(U$3-U$4)*5,1))))</f>
        <v>0.5</v>
      </c>
      <c r="V102" s="240">
        <f t="shared" ref="V102:V133" si="47">IF(AND(U102="x",S102="x"),"x",ROUND(AVERAGE(S102,U102),1))</f>
        <v>0.6</v>
      </c>
      <c r="W102" s="240">
        <f>IF('Crisis Indicator Data'!L99="x","x",IF('Crisis Indicator Data'!L99=0,0,IF(LOG('Crisis Indicator Data'!L99)&lt;W$4,0,IF(LOG('Crisis Indicator Data'!L99)&gt;W$3,5,ROUND(5-(W$3-LOG('Crisis Indicator Data'!L99))/(W$3-W$4)*5,1)))))</f>
        <v>3.6</v>
      </c>
      <c r="X102" s="247">
        <f>IF(OR('Crisis Indicator Data'!L99="x",'Crisis Indicator Data'!H99="x"),"x",'Crisis Indicator Data'!L99/'Crisis Indicator Data'!H99)</f>
        <v>1.4311926605504587E-3</v>
      </c>
      <c r="Y102" s="240">
        <f t="shared" ref="Y102:Y133" si="48">IF(X102="x","x",IF(X102&lt;Y$4,0,IF(X102&gt;Y$3,5,ROUND(5-(Y$3-X102)/(Y$3-Y$4)*5,1))))</f>
        <v>5</v>
      </c>
      <c r="Z102" s="240">
        <f t="shared" ref="Z102:Z133" si="49">IF(AND(Y102="x",W102="x"),"x",ROUND(AVERAGE(W102,Y102),1))</f>
        <v>4.3</v>
      </c>
      <c r="AA102" s="240">
        <f t="shared" ref="AA102:AA133" si="50">IF(AND(V102="x",Z102="x"),"x",IF(OR(V102="x",Z102="x"),AVERAGE(V102,Z102),ROUND((5-GEOMEAN(((5-V102)/5*4+1),((5-Z102)/5*4+1)))/4*5,1)))</f>
        <v>2.9</v>
      </c>
      <c r="AB102" s="248">
        <f t="shared" ref="AB102:AB133" si="51">IF(AND(R102="x",AA102="x"),"x",IF(OR(R102="x",AA102="x"),AVERAGE(R102,AA102),ROUND((5-GEOMEAN(((5-R102)/5*4+1),((5-AA102)/5*4+1)))/4*5,1)))</f>
        <v>1.9</v>
      </c>
    </row>
    <row r="103" spans="1:28" x14ac:dyDescent="0.35">
      <c r="A103" s="149" t="str">
        <f>'Crisis Indicator Data'!A100</f>
        <v>Venezuela displacement in Panama</v>
      </c>
      <c r="B103" s="150" t="str">
        <f>'Crisis Indicator Data'!B100</f>
        <v>International displacement</v>
      </c>
      <c r="C103" s="150" t="str">
        <f>'Crisis Indicator Data'!C100</f>
        <v>PAN002</v>
      </c>
      <c r="D103" s="150" t="str">
        <f>'Crisis Indicator Data'!D100</f>
        <v>Panama</v>
      </c>
      <c r="E103" s="151" t="str">
        <f>'Crisis Indicator Data'!E100</f>
        <v>PAN</v>
      </c>
      <c r="F103" s="246">
        <f>IF('Crisis Indicator Data'!F100="x","x",IF(LOG('Crisis Indicator Data'!F100)&lt;F$4,0,IF(LOG('Crisis Indicator Data'!F100)&gt;F$3,5,ROUND(5-(F$3-LOG('Crisis Indicator Data'!F100))/(F$3-F$4)*5,1))))</f>
        <v>3.1</v>
      </c>
      <c r="G103" s="144">
        <f>IF('Crisis Indicator Data'!F100="x","x",IF(B103="Regional crisis",('Crisis Indicator Data'!F100/VLOOKUP('Impact of the crisis'!$C103,'Regional Crises'!$B$1:$R$66,4,FALSE)),'Crisis Indicator Data'!F100/VLOOKUP('Impact of the crisis'!$E103,'Country Indicator Data'!$B$4:$P$300,15,FALSE)))</f>
        <v>0.99780737153618515</v>
      </c>
      <c r="H103" s="240">
        <f t="shared" si="39"/>
        <v>5</v>
      </c>
      <c r="I103" s="240">
        <f t="shared" si="40"/>
        <v>4.05</v>
      </c>
      <c r="J103" s="240">
        <f>IF('Crisis Indicator Data'!G100="x","x",IF(LOG('Crisis Indicator Data'!G100)&lt;J$4,0,IF(LOG('Crisis Indicator Data'!G100)&gt;J$3,5,ROUND(5-(J$3-LOG('Crisis Indicator Data'!G100))/(J$3-J$4)*5,1))))</f>
        <v>0</v>
      </c>
      <c r="K103" s="144">
        <f>IF('Crisis Indicator Data'!G100="x","x",IF(B103="Regional crisis",('Crisis Indicator Data'!G100/VLOOKUP('Impact of the crisis'!$C103,'Regional Crises'!$B$1:$R$66,5,FALSE)),'Crisis Indicator Data'!G100/VLOOKUP('Impact of the crisis'!$E103,'Country Indicator Data'!$B$4:$P$300,14,FALSE)))</f>
        <v>2.7027027027027029E-2</v>
      </c>
      <c r="L103" s="240">
        <f t="shared" si="41"/>
        <v>0.1</v>
      </c>
      <c r="M103" s="240">
        <f t="shared" si="42"/>
        <v>0.05</v>
      </c>
      <c r="N103" s="240">
        <f t="shared" si="43"/>
        <v>2.6</v>
      </c>
      <c r="O103" s="240">
        <f>IF('Crisis Indicator Data'!H100="x","x",IF('Crisis Indicator Data'!H100=0,0,IF(LOG('Crisis Indicator Data'!H100)&lt;O$4,0,IF(LOG('Crisis Indicator Data'!H100)&gt;O$3,5,ROUND(5-(O$3-LOG('Crisis Indicator Data'!H100))/(O$3-O$4)*5,1)))))</f>
        <v>0.8</v>
      </c>
      <c r="P103" s="143">
        <f>IF('Crisis Indicator Data'!H100="x","x",'Crisis Indicator Data'!H100/'Crisis Indicator Data'!G100)</f>
        <v>0.78688524590163933</v>
      </c>
      <c r="Q103" s="240">
        <f t="shared" si="44"/>
        <v>3.9</v>
      </c>
      <c r="R103" s="240">
        <f t="shared" si="45"/>
        <v>2.35</v>
      </c>
      <c r="S103" s="240">
        <f>IF('Crisis Indicator Data'!I100="x","x",IF('Crisis Indicator Data'!I100=0,0,IF(LOG('Crisis Indicator Data'!I100)&lt;S$4,0,IF(LOG('Crisis Indicator Data'!I100)&gt;S$3,5,ROUND(5-(S$3-LOG('Crisis Indicator Data'!I100))/(S$3-S$4)*5,1)))))</f>
        <v>3</v>
      </c>
      <c r="T103" s="143">
        <f>IF('Crisis Indicator Data'!H100="x","x",IF('Crisis Indicator Data'!I100="x","x",'Crisis Indicator Data'!I100/'Crisis Indicator Data'!H100))</f>
        <v>1.2708333333333333</v>
      </c>
      <c r="U103" s="240">
        <f t="shared" si="46"/>
        <v>5</v>
      </c>
      <c r="V103" s="240">
        <f t="shared" si="47"/>
        <v>4</v>
      </c>
      <c r="W103" s="240">
        <f>IF('Crisis Indicator Data'!L100="x","x",IF('Crisis Indicator Data'!L100=0,0,IF(LOG('Crisis Indicator Data'!L100)&lt;W$4,0,IF(LOG('Crisis Indicator Data'!L100)&gt;W$3,5,ROUND(5-(W$3-LOG('Crisis Indicator Data'!L100))/(W$3-W$4)*5,1)))))</f>
        <v>2.6</v>
      </c>
      <c r="X103" s="247">
        <f>IF(OR('Crisis Indicator Data'!L100="x",'Crisis Indicator Data'!H100="x"),"x",'Crisis Indicator Data'!L100/'Crisis Indicator Data'!H100)</f>
        <v>6.3541666666666662E-4</v>
      </c>
      <c r="Y103" s="240">
        <f t="shared" si="48"/>
        <v>5</v>
      </c>
      <c r="Z103" s="240">
        <f t="shared" si="49"/>
        <v>3.8</v>
      </c>
      <c r="AA103" s="240">
        <f t="shared" si="50"/>
        <v>3.9</v>
      </c>
      <c r="AB103" s="248">
        <f t="shared" si="51"/>
        <v>3.2</v>
      </c>
    </row>
    <row r="104" spans="1:28" x14ac:dyDescent="0.35">
      <c r="A104" s="149" t="str">
        <f>'Crisis Indicator Data'!A101</f>
        <v>Venezuela displacement in Peru</v>
      </c>
      <c r="B104" s="150" t="str">
        <f>'Crisis Indicator Data'!B101</f>
        <v>International displacement</v>
      </c>
      <c r="C104" s="150" t="str">
        <f>'Crisis Indicator Data'!C101</f>
        <v>PER002</v>
      </c>
      <c r="D104" s="150" t="str">
        <f>'Crisis Indicator Data'!D101</f>
        <v>Peru</v>
      </c>
      <c r="E104" s="151" t="str">
        <f>'Crisis Indicator Data'!E101</f>
        <v>PER</v>
      </c>
      <c r="F104" s="246">
        <f>IF('Crisis Indicator Data'!F101="x","x",IF(LOG('Crisis Indicator Data'!F101)&lt;F$4,0,IF(LOG('Crisis Indicator Data'!F101)&gt;F$3,5,ROUND(5-(F$3-LOG('Crisis Indicator Data'!F101))/(F$3-F$4)*5,1))))</f>
        <v>5</v>
      </c>
      <c r="G104" s="144">
        <f>IF('Crisis Indicator Data'!F101="x","x",IF(B104="Regional crisis",('Crisis Indicator Data'!F101/VLOOKUP('Impact of the crisis'!$C104,'Regional Crises'!$B$1:$R$66,4,FALSE)),'Crisis Indicator Data'!F101/VLOOKUP('Impact of the crisis'!$E104,'Country Indicator Data'!$B$4:$P$300,15,FALSE)))</f>
        <v>1</v>
      </c>
      <c r="H104" s="240">
        <f t="shared" si="39"/>
        <v>5</v>
      </c>
      <c r="I104" s="240">
        <f t="shared" si="40"/>
        <v>5</v>
      </c>
      <c r="J104" s="240">
        <f>IF('Crisis Indicator Data'!G101="x","x",IF(LOG('Crisis Indicator Data'!G101)&lt;J$4,0,IF(LOG('Crisis Indicator Data'!G101)&gt;J$3,5,ROUND(5-(J$3-LOG('Crisis Indicator Data'!G101))/(J$3-J$4)*5,1))))</f>
        <v>5</v>
      </c>
      <c r="K104" s="144">
        <f>IF('Crisis Indicator Data'!G101="x","x",IF(B104="Regional crisis",('Crisis Indicator Data'!G101/VLOOKUP('Impact of the crisis'!$C104,'Regional Crises'!$B$1:$R$66,5,FALSE)),'Crisis Indicator Data'!G101/VLOOKUP('Impact of the crisis'!$E104,'Country Indicator Data'!$B$4:$P$300,14,FALSE)))</f>
        <v>1</v>
      </c>
      <c r="L104" s="240">
        <f t="shared" si="41"/>
        <v>5</v>
      </c>
      <c r="M104" s="240">
        <f t="shared" si="42"/>
        <v>5</v>
      </c>
      <c r="N104" s="240">
        <f t="shared" si="43"/>
        <v>5</v>
      </c>
      <c r="O104" s="240">
        <f>IF('Crisis Indicator Data'!H101="x","x",IF('Crisis Indicator Data'!H101=0,0,IF(LOG('Crisis Indicator Data'!H101)&lt;O$4,0,IF(LOG('Crisis Indicator Data'!H101)&gt;O$3,5,ROUND(5-(O$3-LOG('Crisis Indicator Data'!H101))/(O$3-O$4)*5,1)))))</f>
        <v>4.2</v>
      </c>
      <c r="P104" s="143">
        <f>IF('Crisis Indicator Data'!H101="x","x",'Crisis Indicator Data'!H101/'Crisis Indicator Data'!G101)</f>
        <v>0.30219730807278394</v>
      </c>
      <c r="Q104" s="240">
        <f t="shared" si="44"/>
        <v>1.5</v>
      </c>
      <c r="R104" s="240">
        <f t="shared" si="45"/>
        <v>2.85</v>
      </c>
      <c r="S104" s="240">
        <f>IF('Crisis Indicator Data'!I101="x","x",IF('Crisis Indicator Data'!I101=0,0,IF(LOG('Crisis Indicator Data'!I101)&lt;S$4,0,IF(LOG('Crisis Indicator Data'!I101)&gt;S$3,5,ROUND(5-(S$3-LOG('Crisis Indicator Data'!I101))/(S$3-S$4)*5,1)))))</f>
        <v>4.5999999999999996</v>
      </c>
      <c r="T104" s="143">
        <f>IF('Crisis Indicator Data'!H101="x","x",IF('Crisis Indicator Data'!I101="x","x",'Crisis Indicator Data'!I101/'Crisis Indicator Data'!H101))</f>
        <v>0.15573851800416624</v>
      </c>
      <c r="U104" s="240">
        <f t="shared" si="46"/>
        <v>5</v>
      </c>
      <c r="V104" s="240">
        <f t="shared" si="47"/>
        <v>4.8</v>
      </c>
      <c r="W104" s="240">
        <f>IF('Crisis Indicator Data'!L101="x","x",IF('Crisis Indicator Data'!L101=0,0,IF(LOG('Crisis Indicator Data'!L101)&lt;W$4,0,IF(LOG('Crisis Indicator Data'!L101)&gt;W$3,5,ROUND(5-(W$3-LOG('Crisis Indicator Data'!L101))/(W$3-W$4)*5,1)))))</f>
        <v>0.9</v>
      </c>
      <c r="X104" s="247">
        <f>IF(OR('Crisis Indicator Data'!L101="x",'Crisis Indicator Data'!H101="x"),"x",'Crisis Indicator Data'!L101/'Crisis Indicator Data'!H101)</f>
        <v>3.9678603313163374E-7</v>
      </c>
      <c r="Y104" s="240">
        <f t="shared" si="48"/>
        <v>0</v>
      </c>
      <c r="Z104" s="240">
        <f t="shared" si="49"/>
        <v>0.5</v>
      </c>
      <c r="AA104" s="240">
        <f t="shared" si="50"/>
        <v>3.4</v>
      </c>
      <c r="AB104" s="248">
        <f t="shared" si="51"/>
        <v>3.1</v>
      </c>
    </row>
    <row r="105" spans="1:28" x14ac:dyDescent="0.35">
      <c r="A105" s="149" t="str">
        <f>'Crisis Indicator Data'!A102</f>
        <v>Multiple crises in the Philippines</v>
      </c>
      <c r="B105" s="150" t="str">
        <f>'Crisis Indicator Data'!B102</f>
        <v>Multiple crises country</v>
      </c>
      <c r="C105" s="150" t="str">
        <f>'Crisis Indicator Data'!C102</f>
        <v>PHL001</v>
      </c>
      <c r="D105" s="150" t="str">
        <f>'Crisis Indicator Data'!D102</f>
        <v>Philippines</v>
      </c>
      <c r="E105" s="151" t="str">
        <f>'Crisis Indicator Data'!E102</f>
        <v>PHL</v>
      </c>
      <c r="F105" s="246">
        <f>IF('Crisis Indicator Data'!F102="x","x",IF(LOG('Crisis Indicator Data'!F102)&lt;F$4,0,IF(LOG('Crisis Indicator Data'!F102)&gt;F$3,5,ROUND(5-(F$3-LOG('Crisis Indicator Data'!F102))/(F$3-F$4)*5,1))))</f>
        <v>3.9</v>
      </c>
      <c r="G105" s="144">
        <f>IF('Crisis Indicator Data'!F102="x","x",IF(B105="Regional crisis",('Crisis Indicator Data'!F102/VLOOKUP('Impact of the crisis'!$C105,'Regional Crises'!$B$1:$R$66,4,FALSE)),'Crisis Indicator Data'!F102/VLOOKUP('Impact of the crisis'!$E105,'Country Indicator Data'!$B$4:$P$300,15,FALSE)))</f>
        <v>0.77987215346949734</v>
      </c>
      <c r="H105" s="240">
        <f t="shared" si="39"/>
        <v>3.9</v>
      </c>
      <c r="I105" s="240">
        <f t="shared" si="40"/>
        <v>3.9</v>
      </c>
      <c r="J105" s="240">
        <f>IF('Crisis Indicator Data'!G102="x","x",IF(LOG('Crisis Indicator Data'!G102)&lt;J$4,0,IF(LOG('Crisis Indicator Data'!G102)&gt;J$3,5,ROUND(5-(J$3-LOG('Crisis Indicator Data'!G102))/(J$3-J$4)*5,1))))</f>
        <v>5</v>
      </c>
      <c r="K105" s="144">
        <f>IF('Crisis Indicator Data'!G102="x","x",IF(B105="Regional crisis",('Crisis Indicator Data'!G102/VLOOKUP('Impact of the crisis'!$C105,'Regional Crises'!$B$1:$R$66,5,FALSE)),'Crisis Indicator Data'!G102/VLOOKUP('Impact of the crisis'!$E105,'Country Indicator Data'!$B$4:$P$300,14,FALSE)))</f>
        <v>0.41193950455366724</v>
      </c>
      <c r="L105" s="240">
        <f t="shared" si="41"/>
        <v>2</v>
      </c>
      <c r="M105" s="240">
        <f t="shared" si="42"/>
        <v>3.5</v>
      </c>
      <c r="N105" s="240">
        <f t="shared" si="43"/>
        <v>3.7</v>
      </c>
      <c r="O105" s="240">
        <f>IF('Crisis Indicator Data'!H102="x","x",IF('Crisis Indicator Data'!H102=0,0,IF(LOG('Crisis Indicator Data'!H102)&lt;O$4,0,IF(LOG('Crisis Indicator Data'!H102)&gt;O$3,5,ROUND(5-(O$3-LOG('Crisis Indicator Data'!H102))/(O$3-O$4)*5,1)))))</f>
        <v>4.3</v>
      </c>
      <c r="P105" s="143">
        <f>IF('Crisis Indicator Data'!H102="x","x",'Crisis Indicator Data'!H102/'Crisis Indicator Data'!G102)</f>
        <v>0.27017700100189246</v>
      </c>
      <c r="Q105" s="240">
        <f t="shared" si="44"/>
        <v>1.3</v>
      </c>
      <c r="R105" s="240">
        <f t="shared" si="45"/>
        <v>2.8</v>
      </c>
      <c r="S105" s="240">
        <f>IF('Crisis Indicator Data'!I102="x","x",IF('Crisis Indicator Data'!I102=0,0,IF(LOG('Crisis Indicator Data'!I102)&lt;S$4,0,IF(LOG('Crisis Indicator Data'!I102)&gt;S$3,5,ROUND(5-(S$3-LOG('Crisis Indicator Data'!I102))/(S$3-S$4)*5,1)))))</f>
        <v>2.9</v>
      </c>
      <c r="T105" s="143">
        <f>IF('Crisis Indicator Data'!H102="x","x",IF('Crisis Indicator Data'!I102="x","x",'Crisis Indicator Data'!I102/'Crisis Indicator Data'!H102))</f>
        <v>9.476720230737536E-3</v>
      </c>
      <c r="U105" s="240">
        <f t="shared" si="46"/>
        <v>0.3</v>
      </c>
      <c r="V105" s="240">
        <f t="shared" si="47"/>
        <v>1.6</v>
      </c>
      <c r="W105" s="240">
        <f>IF('Crisis Indicator Data'!L102="x","x",IF('Crisis Indicator Data'!L102=0,0,IF(LOG('Crisis Indicator Data'!L102)&lt;W$4,0,IF(LOG('Crisis Indicator Data'!L102)&gt;W$3,5,ROUND(5-(W$3-LOG('Crisis Indicator Data'!L102))/(W$3-W$4)*5,1)))))</f>
        <v>3.3</v>
      </c>
      <c r="X105" s="247">
        <f>IF(OR('Crisis Indicator Data'!L102="x",'Crisis Indicator Data'!H102="x"),"x",'Crisis Indicator Data'!L102/'Crisis Indicator Data'!H102)</f>
        <v>1.7717346518335395E-5</v>
      </c>
      <c r="Y105" s="240">
        <f t="shared" si="48"/>
        <v>0.9</v>
      </c>
      <c r="Z105" s="240">
        <f t="shared" si="49"/>
        <v>2.1</v>
      </c>
      <c r="AA105" s="240">
        <f t="shared" si="50"/>
        <v>1.9</v>
      </c>
      <c r="AB105" s="248">
        <f t="shared" si="51"/>
        <v>2.4</v>
      </c>
    </row>
    <row r="106" spans="1:28" x14ac:dyDescent="0.35">
      <c r="A106" s="149" t="str">
        <f>'Crisis Indicator Data'!A103</f>
        <v>Mindanao conflict</v>
      </c>
      <c r="B106" s="150" t="str">
        <f>'Crisis Indicator Data'!B103</f>
        <v>Conflict</v>
      </c>
      <c r="C106" s="150" t="str">
        <f>'Crisis Indicator Data'!C103</f>
        <v>PHL003</v>
      </c>
      <c r="D106" s="150" t="str">
        <f>'Crisis Indicator Data'!D103</f>
        <v>Philippines</v>
      </c>
      <c r="E106" s="151" t="str">
        <f>'Crisis Indicator Data'!E103</f>
        <v>PHL</v>
      </c>
      <c r="F106" s="246">
        <f>IF('Crisis Indicator Data'!F103="x","x",IF(LOG('Crisis Indicator Data'!F103)&lt;F$4,0,IF(LOG('Crisis Indicator Data'!F103)&gt;F$3,5,ROUND(5-(F$3-LOG('Crisis Indicator Data'!F103))/(F$3-F$4)*5,1))))</f>
        <v>3.6</v>
      </c>
      <c r="G106" s="144">
        <f>IF('Crisis Indicator Data'!F103="x","x",IF(B106="Regional crisis",('Crisis Indicator Data'!F103/VLOOKUP('Impact of the crisis'!$C106,'Regional Crises'!$B$1:$R$66,4,FALSE)),'Crisis Indicator Data'!F103/VLOOKUP('Impact of the crisis'!$E106,'Country Indicator Data'!$B$4:$P$300,15,FALSE)))</f>
        <v>0.46401046382935907</v>
      </c>
      <c r="H106" s="240">
        <f t="shared" si="39"/>
        <v>2.2999999999999998</v>
      </c>
      <c r="I106" s="240">
        <f t="shared" si="40"/>
        <v>2.95</v>
      </c>
      <c r="J106" s="240">
        <f>IF('Crisis Indicator Data'!G103="x","x",IF(LOG('Crisis Indicator Data'!G103)&lt;J$4,0,IF(LOG('Crisis Indicator Data'!G103)&gt;J$3,5,ROUND(5-(J$3-LOG('Crisis Indicator Data'!G103))/(J$3-J$4)*5,1))))</f>
        <v>4.7</v>
      </c>
      <c r="K106" s="144">
        <f>IF('Crisis Indicator Data'!G103="x","x",IF(B106="Regional crisis",('Crisis Indicator Data'!G103/VLOOKUP('Impact of the crisis'!$C106,'Regional Crises'!$B$1:$R$66,5,FALSE)),'Crisis Indicator Data'!G103/VLOOKUP('Impact of the crisis'!$E106,'Country Indicator Data'!$B$4:$P$300,14,FALSE)))</f>
        <v>0.24077114268157346</v>
      </c>
      <c r="L106" s="240">
        <f t="shared" si="41"/>
        <v>1.2</v>
      </c>
      <c r="M106" s="240">
        <f t="shared" si="42"/>
        <v>2.95</v>
      </c>
      <c r="N106" s="240">
        <f t="shared" si="43"/>
        <v>3</v>
      </c>
      <c r="O106" s="240">
        <f>IF('Crisis Indicator Data'!H103="x","x",IF('Crisis Indicator Data'!H103=0,0,IF(LOG('Crisis Indicator Data'!H103)&lt;O$4,0,IF(LOG('Crisis Indicator Data'!H103)&gt;O$3,5,ROUND(5-(O$3-LOG('Crisis Indicator Data'!H103))/(O$3-O$4)*5,1)))))</f>
        <v>0.9</v>
      </c>
      <c r="P106" s="143">
        <f>IF('Crisis Indicator Data'!H103="x","x",'Crisis Indicator Data'!H103/'Crisis Indicator Data'!G103)</f>
        <v>4.2282492762456192E-3</v>
      </c>
      <c r="Q106" s="240">
        <f t="shared" si="44"/>
        <v>0</v>
      </c>
      <c r="R106" s="240">
        <f t="shared" si="45"/>
        <v>0.45</v>
      </c>
      <c r="S106" s="240">
        <f>IF('Crisis Indicator Data'!I103="x","x",IF('Crisis Indicator Data'!I103=0,0,IF(LOG('Crisis Indicator Data'!I103)&lt;S$4,0,IF(LOG('Crisis Indicator Data'!I103)&gt;S$3,5,ROUND(5-(S$3-LOG('Crisis Indicator Data'!I103))/(S$3-S$4)*5,1)))))</f>
        <v>2.9</v>
      </c>
      <c r="T106" s="143">
        <f>IF('Crisis Indicator Data'!H103="x","x",IF('Crisis Indicator Data'!I103="x","x",'Crisis Indicator Data'!I103/'Crisis Indicator Data'!H103))</f>
        <v>1</v>
      </c>
      <c r="U106" s="240">
        <f t="shared" si="46"/>
        <v>5</v>
      </c>
      <c r="V106" s="240">
        <f t="shared" si="47"/>
        <v>4</v>
      </c>
      <c r="W106" s="240">
        <f>IF('Crisis Indicator Data'!L103="x","x",IF('Crisis Indicator Data'!L103=0,0,IF(LOG('Crisis Indicator Data'!L103)&lt;W$4,0,IF(LOG('Crisis Indicator Data'!L103)&gt;W$3,5,ROUND(5-(W$3-LOG('Crisis Indicator Data'!L103))/(W$3-W$4)*5,1)))))</f>
        <v>3.3</v>
      </c>
      <c r="X106" s="247">
        <f>IF(OR('Crisis Indicator Data'!L103="x",'Crisis Indicator Data'!H103="x"),"x",'Crisis Indicator Data'!L103/'Crisis Indicator Data'!H103)</f>
        <v>1.9369369369369369E-3</v>
      </c>
      <c r="Y106" s="240">
        <f t="shared" si="48"/>
        <v>5</v>
      </c>
      <c r="Z106" s="240">
        <f t="shared" si="49"/>
        <v>4.2</v>
      </c>
      <c r="AA106" s="240">
        <f t="shared" si="50"/>
        <v>4.0999999999999996</v>
      </c>
      <c r="AB106" s="248">
        <f t="shared" si="51"/>
        <v>2.7</v>
      </c>
    </row>
    <row r="107" spans="1:28" x14ac:dyDescent="0.35">
      <c r="A107" s="149" t="str">
        <f>'Crisis Indicator Data'!A104</f>
        <v>Typhoon RAI</v>
      </c>
      <c r="B107" s="150" t="str">
        <f>'Crisis Indicator Data'!B104</f>
        <v>Tropical cyclone</v>
      </c>
      <c r="C107" s="150" t="str">
        <f>'Crisis Indicator Data'!C104</f>
        <v>PHL010</v>
      </c>
      <c r="D107" s="150" t="str">
        <f>'Crisis Indicator Data'!D104</f>
        <v>Philippines</v>
      </c>
      <c r="E107" s="151" t="str">
        <f>'Crisis Indicator Data'!E104</f>
        <v>PHL</v>
      </c>
      <c r="F107" s="246">
        <f>IF('Crisis Indicator Data'!F104="x","x",IF(LOG('Crisis Indicator Data'!F104)&lt;F$4,0,IF(LOG('Crisis Indicator Data'!F104)&gt;F$3,5,ROUND(5-(F$3-LOG('Crisis Indicator Data'!F104))/(F$3-F$4)*5,1))))</f>
        <v>3.8</v>
      </c>
      <c r="G107" s="144">
        <f>IF('Crisis Indicator Data'!F104="x","x",IF(B107="Regional crisis",('Crisis Indicator Data'!F104/VLOOKUP('Impact of the crisis'!$C107,'Regional Crises'!$B$1:$R$66,4,FALSE)),'Crisis Indicator Data'!F104/VLOOKUP('Impact of the crisis'!$E107,'Country Indicator Data'!$B$4:$P$300,15,FALSE)))</f>
        <v>0.65695251031290869</v>
      </c>
      <c r="H107" s="240">
        <f t="shared" si="39"/>
        <v>3.2</v>
      </c>
      <c r="I107" s="240">
        <f t="shared" si="40"/>
        <v>3.5</v>
      </c>
      <c r="J107" s="240">
        <f>IF('Crisis Indicator Data'!G104="x","x",IF(LOG('Crisis Indicator Data'!G104)&lt;J$4,0,IF(LOG('Crisis Indicator Data'!G104)&gt;J$3,5,ROUND(5-(J$3-LOG('Crisis Indicator Data'!G104))/(J$3-J$4)*5,1))))</f>
        <v>4.2</v>
      </c>
      <c r="K107" s="144">
        <f>IF('Crisis Indicator Data'!G104="x","x",IF(B107="Regional crisis",('Crisis Indicator Data'!G104/VLOOKUP('Impact of the crisis'!$C107,'Regional Crises'!$B$1:$R$66,5,FALSE)),'Crisis Indicator Data'!G104/VLOOKUP('Impact of the crisis'!$E107,'Country Indicator Data'!$B$4:$P$300,14,FALSE)))</f>
        <v>0.17115919033687049</v>
      </c>
      <c r="L107" s="240">
        <f t="shared" si="41"/>
        <v>0.8</v>
      </c>
      <c r="M107" s="240">
        <f t="shared" si="42"/>
        <v>2.5</v>
      </c>
      <c r="N107" s="240">
        <f t="shared" si="43"/>
        <v>3</v>
      </c>
      <c r="O107" s="240">
        <f>IF('Crisis Indicator Data'!H104="x","x",IF('Crisis Indicator Data'!H104=0,0,IF(LOG('Crisis Indicator Data'!H104)&lt;O$4,0,IF(LOG('Crisis Indicator Data'!H104)&gt;O$3,5,ROUND(5-(O$3-LOG('Crisis Indicator Data'!H104))/(O$3-O$4)*5,1)))))</f>
        <v>4.3</v>
      </c>
      <c r="P107" s="143">
        <f>IF('Crisis Indicator Data'!H104="x","x",'Crisis Indicator Data'!H104/'Crisis Indicator Data'!G104)</f>
        <v>0.64425034830136108</v>
      </c>
      <c r="Q107" s="240">
        <f t="shared" si="44"/>
        <v>3.2</v>
      </c>
      <c r="R107" s="240">
        <f t="shared" si="45"/>
        <v>3.75</v>
      </c>
      <c r="S107" s="240">
        <f>IF('Crisis Indicator Data'!I104="x","x",IF('Crisis Indicator Data'!I104=0,0,IF(LOG('Crisis Indicator Data'!I104)&lt;S$4,0,IF(LOG('Crisis Indicator Data'!I104)&gt;S$3,5,ROUND(5-(S$3-LOG('Crisis Indicator Data'!I104))/(S$3-S$4)*5,1)))))</f>
        <v>0.7</v>
      </c>
      <c r="T107" s="143">
        <f>IF('Crisis Indicator Data'!H104="x","x",IF('Crisis Indicator Data'!I104="x","x",'Crisis Indicator Data'!I104/'Crisis Indicator Data'!H104))</f>
        <v>2.495217499792065E-4</v>
      </c>
      <c r="U107" s="240">
        <f t="shared" si="46"/>
        <v>0</v>
      </c>
      <c r="V107" s="240">
        <f t="shared" si="47"/>
        <v>0.4</v>
      </c>
      <c r="W107" s="240">
        <f>IF('Crisis Indicator Data'!L104="x","x",IF('Crisis Indicator Data'!L104=0,0,IF(LOG('Crisis Indicator Data'!L104)&lt;W$4,0,IF(LOG('Crisis Indicator Data'!L104)&gt;W$3,5,ROUND(5-(W$3-LOG('Crisis Indicator Data'!L104))/(W$3-W$4)*5,1)))))</f>
        <v>0</v>
      </c>
      <c r="X107" s="247">
        <f>IF(OR('Crisis Indicator Data'!L104="x",'Crisis Indicator Data'!H104="x"),"x",'Crisis Indicator Data'!L104/'Crisis Indicator Data'!H104)</f>
        <v>0</v>
      </c>
      <c r="Y107" s="240">
        <f t="shared" si="48"/>
        <v>0</v>
      </c>
      <c r="Z107" s="240">
        <f t="shared" si="49"/>
        <v>0</v>
      </c>
      <c r="AA107" s="240">
        <f t="shared" si="50"/>
        <v>0.2</v>
      </c>
      <c r="AB107" s="248">
        <f t="shared" si="51"/>
        <v>2.4</v>
      </c>
    </row>
    <row r="108" spans="1:28" x14ac:dyDescent="0.35">
      <c r="A108" s="149" t="str">
        <f>'Crisis Indicator Data'!A105</f>
        <v>Displacement from Ukraine conflict in Poland</v>
      </c>
      <c r="B108" s="150" t="str">
        <f>'Crisis Indicator Data'!B105</f>
        <v>International displacement</v>
      </c>
      <c r="C108" s="150" t="str">
        <f>'Crisis Indicator Data'!C105</f>
        <v>POL002</v>
      </c>
      <c r="D108" s="150" t="str">
        <f>'Crisis Indicator Data'!D105</f>
        <v>Poland</v>
      </c>
      <c r="E108" s="151" t="str">
        <f>'Crisis Indicator Data'!E105</f>
        <v>POL</v>
      </c>
      <c r="F108" s="246">
        <f>IF('Crisis Indicator Data'!F105="x","x",IF(LOG('Crisis Indicator Data'!F105)&lt;F$4,0,IF(LOG('Crisis Indicator Data'!F105)&gt;F$3,5,ROUND(5-(F$3-LOG('Crisis Indicator Data'!F105))/(F$3-F$4)*5,1))))</f>
        <v>3.6</v>
      </c>
      <c r="G108" s="144">
        <f>IF('Crisis Indicator Data'!F105="x","x",IF(B108="Regional crisis",('Crisis Indicator Data'!F105/VLOOKUP('Impact of the crisis'!$C108,'Regional Crises'!$B$1:$R$66,4,FALSE)),'Crisis Indicator Data'!F105/VLOOKUP('Impact of the crisis'!$E108,'Country Indicator Data'!$B$4:$P$300,15,FALSE)))</f>
        <v>0.48172703223488683</v>
      </c>
      <c r="H108" s="240">
        <f t="shared" si="39"/>
        <v>2.4</v>
      </c>
      <c r="I108" s="240">
        <f t="shared" si="40"/>
        <v>3</v>
      </c>
      <c r="J108" s="240">
        <f>IF('Crisis Indicator Data'!G105="x","x",IF(LOG('Crisis Indicator Data'!G105)&lt;J$4,0,IF(LOG('Crisis Indicator Data'!G105)&gt;J$3,5,ROUND(5-(J$3-LOG('Crisis Indicator Data'!G105))/(J$3-J$4)*5,1))))</f>
        <v>2.4</v>
      </c>
      <c r="K108" s="144">
        <f>IF('Crisis Indicator Data'!G105="x","x",IF(B108="Regional crisis",('Crisis Indicator Data'!G105/VLOOKUP('Impact of the crisis'!$C108,'Regional Crises'!$B$1:$R$66,5,FALSE)),'Crisis Indicator Data'!G105/VLOOKUP('Impact of the crisis'!$E108,'Country Indicator Data'!$B$4:$P$300,14,FALSE)))</f>
        <v>0.11769035193362773</v>
      </c>
      <c r="L108" s="240">
        <f t="shared" si="41"/>
        <v>0.5</v>
      </c>
      <c r="M108" s="240">
        <f t="shared" si="42"/>
        <v>1.45</v>
      </c>
      <c r="N108" s="240">
        <f t="shared" si="43"/>
        <v>2.2999999999999998</v>
      </c>
      <c r="O108" s="240">
        <f>IF('Crisis Indicator Data'!H105="x","x",IF('Crisis Indicator Data'!H105=0,0,IF(LOG('Crisis Indicator Data'!H105)&lt;O$4,0,IF(LOG('Crisis Indicator Data'!H105)&gt;O$3,5,ROUND(5-(O$3-LOG('Crisis Indicator Data'!H105))/(O$3-O$4)*5,1)))))</f>
        <v>3.7</v>
      </c>
      <c r="P108" s="143">
        <f>IF('Crisis Indicator Data'!H105="x","x",'Crisis Indicator Data'!H105/'Crisis Indicator Data'!G105)</f>
        <v>0.93689596361569072</v>
      </c>
      <c r="Q108" s="240">
        <f t="shared" si="44"/>
        <v>4.7</v>
      </c>
      <c r="R108" s="240">
        <f t="shared" si="45"/>
        <v>4.2</v>
      </c>
      <c r="S108" s="240">
        <f>IF('Crisis Indicator Data'!I105="x","x",IF('Crisis Indicator Data'!I105=0,0,IF(LOG('Crisis Indicator Data'!I105)&lt;S$4,0,IF(LOG('Crisis Indicator Data'!I105)&gt;S$3,5,ROUND(5-(S$3-LOG('Crisis Indicator Data'!I105))/(S$3-S$4)*5,1)))))</f>
        <v>5</v>
      </c>
      <c r="T108" s="143">
        <f>IF('Crisis Indicator Data'!H105="x","x",IF('Crisis Indicator Data'!I105="x","x",'Crisis Indicator Data'!I105/'Crisis Indicator Data'!H105))</f>
        <v>1</v>
      </c>
      <c r="U108" s="240">
        <f t="shared" si="46"/>
        <v>5</v>
      </c>
      <c r="V108" s="240">
        <f t="shared" si="47"/>
        <v>5</v>
      </c>
      <c r="W108" s="240">
        <f>IF('Crisis Indicator Data'!L105="x","x",IF('Crisis Indicator Data'!L105=0,0,IF(LOG('Crisis Indicator Data'!L105)&lt;W$4,0,IF(LOG('Crisis Indicator Data'!L105)&gt;W$3,5,ROUND(5-(W$3-LOG('Crisis Indicator Data'!L105))/(W$3-W$4)*5,1)))))</f>
        <v>0</v>
      </c>
      <c r="X108" s="247">
        <f>IF(OR('Crisis Indicator Data'!L105="x",'Crisis Indicator Data'!H105="x"),"x",'Crisis Indicator Data'!L105/'Crisis Indicator Data'!H105)</f>
        <v>0</v>
      </c>
      <c r="Y108" s="240">
        <f t="shared" si="48"/>
        <v>0</v>
      </c>
      <c r="Z108" s="240">
        <f t="shared" si="49"/>
        <v>0</v>
      </c>
      <c r="AA108" s="240">
        <f t="shared" si="50"/>
        <v>3.5</v>
      </c>
      <c r="AB108" s="248">
        <f t="shared" si="51"/>
        <v>3.9</v>
      </c>
    </row>
    <row r="109" spans="1:28" x14ac:dyDescent="0.35">
      <c r="A109" s="149" t="str">
        <f>'Crisis Indicator Data'!A106</f>
        <v>Complex crisis in DPRK</v>
      </c>
      <c r="B109" s="150" t="str">
        <f>'Crisis Indicator Data'!B106</f>
        <v>Complex crisis</v>
      </c>
      <c r="C109" s="150" t="str">
        <f>'Crisis Indicator Data'!C106</f>
        <v>PRK001</v>
      </c>
      <c r="D109" s="150" t="str">
        <f>'Crisis Indicator Data'!D106</f>
        <v>DPRK</v>
      </c>
      <c r="E109" s="151" t="str">
        <f>'Crisis Indicator Data'!E106</f>
        <v>PRK</v>
      </c>
      <c r="F109" s="246">
        <f>IF('Crisis Indicator Data'!F106="x","x",IF(LOG('Crisis Indicator Data'!F106)&lt;F$4,0,IF(LOG('Crisis Indicator Data'!F106)&gt;F$3,5,ROUND(5-(F$3-LOG('Crisis Indicator Data'!F106))/(F$3-F$4)*5,1))))</f>
        <v>3.5</v>
      </c>
      <c r="G109" s="144">
        <f>IF('Crisis Indicator Data'!F106="x","x",IF(B109="Regional crisis",('Crisis Indicator Data'!F106/VLOOKUP('Impact of the crisis'!$C109,'Regional Crises'!$B$1:$R$66,4,FALSE)),'Crisis Indicator Data'!F106/VLOOKUP('Impact of the crisis'!$E109,'Country Indicator Data'!$B$4:$P$300,15,FALSE)))</f>
        <v>1</v>
      </c>
      <c r="H109" s="240">
        <f t="shared" si="39"/>
        <v>5</v>
      </c>
      <c r="I109" s="240">
        <f t="shared" si="40"/>
        <v>4.25</v>
      </c>
      <c r="J109" s="240">
        <f>IF('Crisis Indicator Data'!G106="x","x",IF(LOG('Crisis Indicator Data'!G106)&lt;J$4,0,IF(LOG('Crisis Indicator Data'!G106)&gt;J$3,5,ROUND(5-(J$3-LOG('Crisis Indicator Data'!G106))/(J$3-J$4)*5,1))))</f>
        <v>4.7</v>
      </c>
      <c r="K109" s="144">
        <f>IF('Crisis Indicator Data'!G106="x","x",IF(B109="Regional crisis",('Crisis Indicator Data'!G106/VLOOKUP('Impact of the crisis'!$C109,'Regional Crises'!$B$1:$R$66,5,FALSE)),'Crisis Indicator Data'!G106/VLOOKUP('Impact of the crisis'!$E109,'Country Indicator Data'!$B$4:$P$300,14,FALSE)))</f>
        <v>1</v>
      </c>
      <c r="L109" s="240">
        <f t="shared" si="41"/>
        <v>5</v>
      </c>
      <c r="M109" s="240">
        <f t="shared" si="42"/>
        <v>4.8499999999999996</v>
      </c>
      <c r="N109" s="240">
        <f t="shared" si="43"/>
        <v>4.5999999999999996</v>
      </c>
      <c r="O109" s="240">
        <f>IF('Crisis Indicator Data'!H106="x","x",IF('Crisis Indicator Data'!H106=0,0,IF(LOG('Crisis Indicator Data'!H106)&lt;O$4,0,IF(LOG('Crisis Indicator Data'!H106)&gt;O$3,5,ROUND(5-(O$3-LOG('Crisis Indicator Data'!H106))/(O$3-O$4)*5,1)))))</f>
        <v>4.8</v>
      </c>
      <c r="P109" s="143">
        <f>IF('Crisis Indicator Data'!H106="x","x",'Crisis Indicator Data'!H106/'Crisis Indicator Data'!G106)</f>
        <v>1</v>
      </c>
      <c r="Q109" s="240">
        <f t="shared" si="44"/>
        <v>5</v>
      </c>
      <c r="R109" s="240">
        <f t="shared" si="45"/>
        <v>4.9000000000000004</v>
      </c>
      <c r="S109" s="240">
        <f>IF('Crisis Indicator Data'!I106="x","x",IF('Crisis Indicator Data'!I106=0,0,IF(LOG('Crisis Indicator Data'!I106)&lt;S$4,0,IF(LOG('Crisis Indicator Data'!I106)&gt;S$3,5,ROUND(5-(S$3-LOG('Crisis Indicator Data'!I106))/(S$3-S$4)*5,1)))))</f>
        <v>2.2000000000000002</v>
      </c>
      <c r="T109" s="143">
        <f>IF('Crisis Indicator Data'!H106="x","x",IF('Crisis Indicator Data'!I106="x","x",'Crisis Indicator Data'!I106/'Crisis Indicator Data'!H106))</f>
        <v>1.3247097327203305E-3</v>
      </c>
      <c r="U109" s="240">
        <f t="shared" si="46"/>
        <v>0</v>
      </c>
      <c r="V109" s="240">
        <f t="shared" si="47"/>
        <v>1.1000000000000001</v>
      </c>
      <c r="W109" s="240">
        <f>IF('Crisis Indicator Data'!L106="x","x",IF('Crisis Indicator Data'!L106=0,0,IF(LOG('Crisis Indicator Data'!L106)&lt;W$4,0,IF(LOG('Crisis Indicator Data'!L106)&gt;W$3,5,ROUND(5-(W$3-LOG('Crisis Indicator Data'!L106))/(W$3-W$4)*5,1)))))</f>
        <v>1.9</v>
      </c>
      <c r="X109" s="247">
        <f>IF(OR('Crisis Indicator Data'!L106="x",'Crisis Indicator Data'!H106="x"),"x",'Crisis Indicator Data'!L106/'Crisis Indicator Data'!H106)</f>
        <v>8.961271721343412E-7</v>
      </c>
      <c r="Y109" s="240">
        <f t="shared" si="48"/>
        <v>0</v>
      </c>
      <c r="Z109" s="240">
        <f t="shared" si="49"/>
        <v>1</v>
      </c>
      <c r="AA109" s="240">
        <f t="shared" si="50"/>
        <v>1.1000000000000001</v>
      </c>
      <c r="AB109" s="248">
        <f t="shared" si="51"/>
        <v>3.6</v>
      </c>
    </row>
    <row r="110" spans="1:28" x14ac:dyDescent="0.35">
      <c r="A110" s="149" t="str">
        <f>'Crisis Indicator Data'!A107</f>
        <v>Conflict in Palestine</v>
      </c>
      <c r="B110" s="150" t="str">
        <f>'Crisis Indicator Data'!B107</f>
        <v>Conflict</v>
      </c>
      <c r="C110" s="150" t="str">
        <f>'Crisis Indicator Data'!C107</f>
        <v>PSE002</v>
      </c>
      <c r="D110" s="150" t="str">
        <f>'Crisis Indicator Data'!D107</f>
        <v>Palestine</v>
      </c>
      <c r="E110" s="151" t="str">
        <f>'Crisis Indicator Data'!E107</f>
        <v>PSE</v>
      </c>
      <c r="F110" s="246">
        <f>IF('Crisis Indicator Data'!F107="x","x",IF(LOG('Crisis Indicator Data'!F107)&lt;F$4,0,IF(LOG('Crisis Indicator Data'!F107)&gt;F$3,5,ROUND(5-(F$3-LOG('Crisis Indicator Data'!F107))/(F$3-F$4)*5,1))))</f>
        <v>1.3</v>
      </c>
      <c r="G110" s="144">
        <f>IF('Crisis Indicator Data'!F107="x","x",IF(B110="Regional crisis",('Crisis Indicator Data'!F107/VLOOKUP('Impact of the crisis'!$C110,'Regional Crises'!$B$1:$R$66,4,FALSE)),'Crisis Indicator Data'!F107/VLOOKUP('Impact of the crisis'!$E110,'Country Indicator Data'!$B$4:$P$300,15,FALSE)))</f>
        <v>1.0008305647840532</v>
      </c>
      <c r="H110" s="240">
        <f t="shared" si="39"/>
        <v>5</v>
      </c>
      <c r="I110" s="240">
        <f t="shared" si="40"/>
        <v>3.15</v>
      </c>
      <c r="J110" s="240">
        <f>IF('Crisis Indicator Data'!G107="x","x",IF(LOG('Crisis Indicator Data'!G107)&lt;J$4,0,IF(LOG('Crisis Indicator Data'!G107)&gt;J$3,5,ROUND(5-(J$3-LOG('Crisis Indicator Data'!G107))/(J$3-J$4)*5,1))))</f>
        <v>2.4</v>
      </c>
      <c r="K110" s="144">
        <f>IF('Crisis Indicator Data'!G107="x","x",IF(B110="Regional crisis",('Crisis Indicator Data'!G107/VLOOKUP('Impact of the crisis'!$C110,'Regional Crises'!$B$1:$R$66,5,FALSE)),'Crisis Indicator Data'!G107/VLOOKUP('Impact of the crisis'!$E110,'Country Indicator Data'!$B$4:$P$300,14,FALSE)))</f>
        <v>1</v>
      </c>
      <c r="L110" s="240">
        <f t="shared" si="41"/>
        <v>5</v>
      </c>
      <c r="M110" s="240">
        <f t="shared" si="42"/>
        <v>3.7</v>
      </c>
      <c r="N110" s="240">
        <f t="shared" si="43"/>
        <v>3.4</v>
      </c>
      <c r="O110" s="240">
        <f>IF('Crisis Indicator Data'!H107="x","x",IF('Crisis Indicator Data'!H107=0,0,IF(LOG('Crisis Indicator Data'!H107)&lt;O$4,0,IF(LOG('Crisis Indicator Data'!H107)&gt;O$3,5,ROUND(5-(O$3-LOG('Crisis Indicator Data'!H107))/(O$3-O$4)*5,1)))))</f>
        <v>3.6</v>
      </c>
      <c r="P110" s="143">
        <f>IF('Crisis Indicator Data'!H107="x","x",'Crisis Indicator Data'!H107/'Crisis Indicator Data'!G107)</f>
        <v>0.8799253034547152</v>
      </c>
      <c r="Q110" s="240">
        <f t="shared" si="44"/>
        <v>4.4000000000000004</v>
      </c>
      <c r="R110" s="240">
        <f t="shared" si="45"/>
        <v>4</v>
      </c>
      <c r="S110" s="240">
        <f>IF('Crisis Indicator Data'!I107="x","x",IF('Crisis Indicator Data'!I107=0,0,IF(LOG('Crisis Indicator Data'!I107)&lt;S$4,0,IF(LOG('Crisis Indicator Data'!I107)&gt;S$3,5,ROUND(5-(S$3-LOG('Crisis Indicator Data'!I107))/(S$3-S$4)*5,1)))))</f>
        <v>5</v>
      </c>
      <c r="T110" s="143">
        <f>IF('Crisis Indicator Data'!H107="x","x",IF('Crisis Indicator Data'!I107="x","x",'Crisis Indicator Data'!I107/'Crisis Indicator Data'!H107))</f>
        <v>1.358446519524618</v>
      </c>
      <c r="U110" s="240">
        <f t="shared" si="46"/>
        <v>5</v>
      </c>
      <c r="V110" s="240">
        <f t="shared" si="47"/>
        <v>5</v>
      </c>
      <c r="W110" s="240">
        <f>IF('Crisis Indicator Data'!L107="x","x",IF('Crisis Indicator Data'!L107=0,0,IF(LOG('Crisis Indicator Data'!L107)&lt;W$4,0,IF(LOG('Crisis Indicator Data'!L107)&gt;W$3,5,ROUND(5-(W$3-LOG('Crisis Indicator Data'!L107))/(W$3-W$4)*5,1)))))</f>
        <v>2.1</v>
      </c>
      <c r="X110" s="247">
        <f>IF(OR('Crisis Indicator Data'!L107="x",'Crisis Indicator Data'!H107="x"),"x",'Crisis Indicator Data'!L107/'Crisis Indicator Data'!H107)</f>
        <v>5.9422750424448216E-6</v>
      </c>
      <c r="Y110" s="240">
        <f t="shared" si="48"/>
        <v>0.3</v>
      </c>
      <c r="Z110" s="240">
        <f t="shared" si="49"/>
        <v>1.2</v>
      </c>
      <c r="AA110" s="240">
        <f t="shared" si="50"/>
        <v>3.7</v>
      </c>
      <c r="AB110" s="248">
        <f t="shared" si="51"/>
        <v>3.9</v>
      </c>
    </row>
    <row r="111" spans="1:28" x14ac:dyDescent="0.35">
      <c r="A111" s="149" t="str">
        <f>'Crisis Indicator Data'!A108</f>
        <v>Regional Boko Haram Crisis</v>
      </c>
      <c r="B111" s="150" t="str">
        <f>'Crisis Indicator Data'!B108</f>
        <v>Regional crisis</v>
      </c>
      <c r="C111" s="150" t="str">
        <f>'Crisis Indicator Data'!C108</f>
        <v>REG001</v>
      </c>
      <c r="D111" s="150" t="str">
        <f>'Crisis Indicator Data'!D108</f>
        <v>Nigeria,Niger,Chad,Cameroon</v>
      </c>
      <c r="E111" s="151" t="str">
        <f>'Crisis Indicator Data'!E108</f>
        <v>NGA,NER,TCD,CMR</v>
      </c>
      <c r="F111" s="246">
        <f>IF('Crisis Indicator Data'!F108="x","x",IF(LOG('Crisis Indicator Data'!F108)&lt;F$4,0,IF(LOG('Crisis Indicator Data'!F108)&gt;F$3,5,ROUND(5-(F$3-LOG('Crisis Indicator Data'!F108))/(F$3-F$4)*5,1))))</f>
        <v>4.3</v>
      </c>
      <c r="G111" s="144">
        <f>IF('Crisis Indicator Data'!F108="x","x",IF(B111="Regional crisis",('Crisis Indicator Data'!F108/VLOOKUP('Impact of the crisis'!$C111,'Regional Crises'!$B$1:$R$66,4,FALSE)),'Crisis Indicator Data'!F108/VLOOKUP('Impact of the crisis'!$E111,'Country Indicator Data'!$B$4:$P$300,15,FALSE)))</f>
        <v>9.4388880078170964E-2</v>
      </c>
      <c r="H111" s="240">
        <f t="shared" si="39"/>
        <v>0.4</v>
      </c>
      <c r="I111" s="240">
        <f t="shared" si="40"/>
        <v>2.35</v>
      </c>
      <c r="J111" s="240">
        <f>IF('Crisis Indicator Data'!G108="x","x",IF(LOG('Crisis Indicator Data'!G108)&lt;J$4,0,IF(LOG('Crisis Indicator Data'!G108)&gt;J$3,5,ROUND(5-(J$3-LOG('Crisis Indicator Data'!G108))/(J$3-J$4)*5,1))))</f>
        <v>4.3</v>
      </c>
      <c r="K111" s="144">
        <f>IF('Crisis Indicator Data'!G108="x","x",IF(B111="Regional crisis",('Crisis Indicator Data'!G108/VLOOKUP('Impact of the crisis'!$C111,'Regional Crises'!$B$1:$R$66,5,FALSE)),'Crisis Indicator Data'!G108/VLOOKUP('Impact of the crisis'!$E111,'Country Indicator Data'!$B$4:$P$300,14,FALSE)))</f>
        <v>7.185617547310208E-2</v>
      </c>
      <c r="L111" s="240">
        <f t="shared" si="41"/>
        <v>0.3</v>
      </c>
      <c r="M111" s="240">
        <f t="shared" si="42"/>
        <v>2.2999999999999998</v>
      </c>
      <c r="N111" s="240">
        <f t="shared" si="43"/>
        <v>2.2999999999999998</v>
      </c>
      <c r="O111" s="240">
        <f>IF('Crisis Indicator Data'!H108="x","x",IF('Crisis Indicator Data'!H108=0,0,IF(LOG('Crisis Indicator Data'!H108)&lt;O$4,0,IF(LOG('Crisis Indicator Data'!H108)&gt;O$3,5,ROUND(5-(O$3-LOG('Crisis Indicator Data'!H108))/(O$3-O$4)*5,1)))))</f>
        <v>4.4000000000000004</v>
      </c>
      <c r="P111" s="143">
        <f>IF('Crisis Indicator Data'!H108="x","x",'Crisis Indicator Data'!H108/'Crisis Indicator Data'!G108)</f>
        <v>0.68600718114169745</v>
      </c>
      <c r="Q111" s="240">
        <f t="shared" si="44"/>
        <v>3.4</v>
      </c>
      <c r="R111" s="240">
        <f t="shared" si="45"/>
        <v>3.9000000000000004</v>
      </c>
      <c r="S111" s="240">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0.39126147310930742</v>
      </c>
      <c r="U111" s="240">
        <f t="shared" si="46"/>
        <v>5</v>
      </c>
      <c r="V111" s="240">
        <f t="shared" si="47"/>
        <v>5</v>
      </c>
      <c r="W111" s="240">
        <f>IF('Crisis Indicator Data'!L108="x","x",IF('Crisis Indicator Data'!L108=0,0,IF(LOG('Crisis Indicator Data'!L108)&lt;W$4,0,IF(LOG('Crisis Indicator Data'!L108)&gt;W$3,5,ROUND(5-(W$3-LOG('Crisis Indicator Data'!L108))/(W$3-W$4)*5,1)))))</f>
        <v>4.7</v>
      </c>
      <c r="X111" s="247">
        <f>IF(OR('Crisis Indicator Data'!L108="x",'Crisis Indicator Data'!H108="x"),"x",'Crisis Indicator Data'!L108/'Crisis Indicator Data'!H108)</f>
        <v>1.3904270651596753E-4</v>
      </c>
      <c r="Y111" s="240">
        <f t="shared" si="48"/>
        <v>5</v>
      </c>
      <c r="Z111" s="240">
        <f t="shared" si="49"/>
        <v>4.9000000000000004</v>
      </c>
      <c r="AA111" s="240">
        <f t="shared" si="50"/>
        <v>5</v>
      </c>
      <c r="AB111" s="248">
        <f t="shared" si="51"/>
        <v>4.5</v>
      </c>
    </row>
    <row r="112" spans="1:28" x14ac:dyDescent="0.35">
      <c r="A112" s="149" t="str">
        <f>'Crisis Indicator Data'!A109</f>
        <v>Venezuela Regional Crisis</v>
      </c>
      <c r="B112" s="150" t="str">
        <f>'Crisis Indicator Data'!B109</f>
        <v>Regional crisis</v>
      </c>
      <c r="C112" s="150" t="str">
        <f>'Crisis Indicator Data'!C109</f>
        <v>REG002</v>
      </c>
      <c r="D112" s="150" t="str">
        <f>'Crisis Indicator Data'!D109</f>
        <v>Venezuela,Brazil,Colombia,Ecuador,Peru,Trinidad and Tobago,Chile,Dominican Republic,Panama</v>
      </c>
      <c r="E112" s="151" t="str">
        <f>'Crisis Indicator Data'!E109</f>
        <v>VEN,BRA,COL,ECU,PER,TTO,CHL,DOM,PAN</v>
      </c>
      <c r="F112" s="246">
        <f>IF('Crisis Indicator Data'!F109="x","x",IF(LOG('Crisis Indicator Data'!F109)&lt;F$4,0,IF(LOG('Crisis Indicator Data'!F109)&gt;F$3,5,ROUND(5-(F$3-LOG('Crisis Indicator Data'!F109))/(F$3-F$4)*5,1))))</f>
        <v>5</v>
      </c>
      <c r="G112" s="144">
        <f>IF('Crisis Indicator Data'!F109="x","x",IF(B112="Regional crisis",('Crisis Indicator Data'!F109/VLOOKUP('Impact of the crisis'!$C112,'Regional Crises'!$B$1:$R$66,4,FALSE)),'Crisis Indicator Data'!F109/VLOOKUP('Impact of the crisis'!$E112,'Country Indicator Data'!$B$4:$P$300,15,FALSE)))</f>
        <v>0.12549757391781644</v>
      </c>
      <c r="H112" s="240">
        <f t="shared" si="39"/>
        <v>0.5</v>
      </c>
      <c r="I112" s="240">
        <f t="shared" si="40"/>
        <v>2.75</v>
      </c>
      <c r="J112" s="240">
        <f>IF('Crisis Indicator Data'!G109="x","x",IF(LOG('Crisis Indicator Data'!G109)&lt;J$4,0,IF(LOG('Crisis Indicator Data'!G109)&gt;J$3,5,ROUND(5-(J$3-LOG('Crisis Indicator Data'!G109))/(J$3-J$4)*5,1))))</f>
        <v>5</v>
      </c>
      <c r="K112" s="144">
        <f>IF('Crisis Indicator Data'!G109="x","x",IF(B112="Regional crisis",('Crisis Indicator Data'!G109/VLOOKUP('Impact of the crisis'!$C112,'Regional Crises'!$B$1:$R$66,5,FALSE)),'Crisis Indicator Data'!G109/VLOOKUP('Impact of the crisis'!$E112,'Country Indicator Data'!$B$4:$P$300,14,FALSE)))</f>
        <v>0.2478733274007395</v>
      </c>
      <c r="L112" s="240">
        <f t="shared" si="41"/>
        <v>1.2</v>
      </c>
      <c r="M112" s="240">
        <f t="shared" si="42"/>
        <v>3.1</v>
      </c>
      <c r="N112" s="240">
        <f t="shared" si="43"/>
        <v>2.9</v>
      </c>
      <c r="O112" s="240">
        <f>IF('Crisis Indicator Data'!H109="x","x",IF('Crisis Indicator Data'!H109=0,0,IF(LOG('Crisis Indicator Data'!H109)&lt;O$4,0,IF(LOG('Crisis Indicator Data'!H109)&gt;O$3,5,ROUND(5-(O$3-LOG('Crisis Indicator Data'!H109))/(O$3-O$4)*5,1)))))</f>
        <v>5</v>
      </c>
      <c r="P112" s="143">
        <f>IF('Crisis Indicator Data'!H109="x","x",'Crisis Indicator Data'!H109/'Crisis Indicator Data'!G109)</f>
        <v>0.41013301906351962</v>
      </c>
      <c r="Q112" s="240">
        <f t="shared" si="44"/>
        <v>2</v>
      </c>
      <c r="R112" s="240">
        <f t="shared" si="45"/>
        <v>3.5</v>
      </c>
      <c r="S112" s="240">
        <f>IF('Crisis Indicator Data'!I109="x","x",IF('Crisis Indicator Data'!I109=0,0,IF(LOG('Crisis Indicator Data'!I109)&lt;S$4,0,IF(LOG('Crisis Indicator Data'!I109)&gt;S$3,5,ROUND(5-(S$3-LOG('Crisis Indicator Data'!I109))/(S$3-S$4)*5,1)))))</f>
        <v>5</v>
      </c>
      <c r="T112" s="143">
        <f>IF('Crisis Indicator Data'!H109="x","x",IF('Crisis Indicator Data'!I109="x","x",'Crisis Indicator Data'!I109/'Crisis Indicator Data'!H109))</f>
        <v>0.28423573234002925</v>
      </c>
      <c r="U112" s="240">
        <f t="shared" si="46"/>
        <v>5</v>
      </c>
      <c r="V112" s="240">
        <f t="shared" si="47"/>
        <v>5</v>
      </c>
      <c r="W112" s="240">
        <f>IF('Crisis Indicator Data'!L109="x","x",IF('Crisis Indicator Data'!L109=0,0,IF(LOG('Crisis Indicator Data'!L109)&lt;W$4,0,IF(LOG('Crisis Indicator Data'!L109)&gt;W$3,5,ROUND(5-(W$3-LOG('Crisis Indicator Data'!L109))/(W$3-W$4)*5,1)))))</f>
        <v>5</v>
      </c>
      <c r="X112" s="247">
        <f>IF(OR('Crisis Indicator Data'!L109="x",'Crisis Indicator Data'!H109="x"),"x",'Crisis Indicator Data'!L109/'Crisis Indicator Data'!H109)</f>
        <v>2.1905547425834773E-3</v>
      </c>
      <c r="Y112" s="240">
        <f t="shared" si="48"/>
        <v>5</v>
      </c>
      <c r="Z112" s="240">
        <f t="shared" si="49"/>
        <v>5</v>
      </c>
      <c r="AA112" s="240">
        <f t="shared" si="50"/>
        <v>5</v>
      </c>
      <c r="AB112" s="248">
        <f t="shared" si="51"/>
        <v>4.4000000000000004</v>
      </c>
    </row>
    <row r="113" spans="1:28" x14ac:dyDescent="0.35">
      <c r="A113" s="149" t="str">
        <f>'Crisis Indicator Data'!A110</f>
        <v>Regional Kashmir conflict</v>
      </c>
      <c r="B113" s="150" t="str">
        <f>'Crisis Indicator Data'!B110</f>
        <v>Regional crisis</v>
      </c>
      <c r="C113" s="150" t="str">
        <f>'Crisis Indicator Data'!C110</f>
        <v>REG003</v>
      </c>
      <c r="D113" s="150" t="str">
        <f>'Crisis Indicator Data'!D110</f>
        <v>India,Pakistan</v>
      </c>
      <c r="E113" s="151" t="str">
        <f>'Crisis Indicator Data'!E110</f>
        <v>IND,PAK</v>
      </c>
      <c r="F113" s="246">
        <f>IF('Crisis Indicator Data'!F110="x","x",IF(LOG('Crisis Indicator Data'!F110)&lt;F$4,0,IF(LOG('Crisis Indicator Data'!F110)&gt;F$3,5,ROUND(5-(F$3-LOG('Crisis Indicator Data'!F110))/(F$3-F$4)*5,1))))</f>
        <v>4</v>
      </c>
      <c r="G113" s="144">
        <f>IF('Crisis Indicator Data'!F110="x","x",IF(B113="Regional crisis",('Crisis Indicator Data'!F110/VLOOKUP('Impact of the crisis'!$C113,'Regional Crises'!$B$1:$R$66,4,FALSE)),'Crisis Indicator Data'!F110/VLOOKUP('Impact of the crisis'!$E113,'Country Indicator Data'!$B$4:$P$300,15,FALSE)))</f>
        <v>6.2908278958459643E-2</v>
      </c>
      <c r="H113" s="240">
        <f t="shared" si="39"/>
        <v>0.2</v>
      </c>
      <c r="I113" s="240">
        <f t="shared" si="40"/>
        <v>2.1</v>
      </c>
      <c r="J113" s="240">
        <f>IF('Crisis Indicator Data'!G110="x","x",IF(LOG('Crisis Indicator Data'!G110)&lt;J$4,0,IF(LOG('Crisis Indicator Data'!G110)&gt;J$3,5,ROUND(5-(J$3-LOG('Crisis Indicator Data'!G110))/(J$3-J$4)*5,1))))</f>
        <v>4.0999999999999996</v>
      </c>
      <c r="K113" s="144">
        <f>IF('Crisis Indicator Data'!G110="x","x",IF(B113="Regional crisis",('Crisis Indicator Data'!G110/VLOOKUP('Impact of the crisis'!$C113,'Regional Crises'!$B$1:$R$66,5,FALSE)),'Crisis Indicator Data'!G110/VLOOKUP('Impact of the crisis'!$E113,'Country Indicator Data'!$B$4:$P$300,14,FALSE)))</f>
        <v>1.0733356538086644E-2</v>
      </c>
      <c r="L113" s="240">
        <f t="shared" si="41"/>
        <v>0</v>
      </c>
      <c r="M113" s="240">
        <f t="shared" si="42"/>
        <v>2.0499999999999998</v>
      </c>
      <c r="N113" s="240">
        <f t="shared" si="43"/>
        <v>2.1</v>
      </c>
      <c r="O113" s="240">
        <f>IF('Crisis Indicator Data'!H110="x","x",IF('Crisis Indicator Data'!H110=0,0,IF(LOG('Crisis Indicator Data'!H110)&lt;O$4,0,IF(LOG('Crisis Indicator Data'!H110)&gt;O$3,5,ROUND(5-(O$3-LOG('Crisis Indicator Data'!H110))/(O$3-O$4)*5,1)))))</f>
        <v>4.5999999999999996</v>
      </c>
      <c r="P113" s="143">
        <f>IF('Crisis Indicator Data'!H110="x","x",'Crisis Indicator Data'!H110/'Crisis Indicator Data'!G110)</f>
        <v>1</v>
      </c>
      <c r="Q113" s="240">
        <f t="shared" si="44"/>
        <v>5</v>
      </c>
      <c r="R113" s="240">
        <f t="shared" si="45"/>
        <v>4.8</v>
      </c>
      <c r="S113" s="240" t="str">
        <f>IF('Crisis Indicator Data'!I110="x","x",IF('Crisis Indicator Data'!I110=0,0,IF(LOG('Crisis Indicator Data'!I110)&lt;S$4,0,IF(LOG('Crisis Indicator Data'!I110)&gt;S$3,5,ROUND(5-(S$3-LOG('Crisis Indicator Data'!I110))/(S$3-S$4)*5,1)))))</f>
        <v>x</v>
      </c>
      <c r="T113" s="143" t="str">
        <f>IF('Crisis Indicator Data'!H110="x","x",IF('Crisis Indicator Data'!I110="x","x",'Crisis Indicator Data'!I110/'Crisis Indicator Data'!H110))</f>
        <v>x</v>
      </c>
      <c r="U113" s="240" t="str">
        <f t="shared" si="46"/>
        <v>x</v>
      </c>
      <c r="V113" s="240" t="str">
        <f t="shared" si="47"/>
        <v>x</v>
      </c>
      <c r="W113" s="240">
        <f>IF('Crisis Indicator Data'!L110="x","x",IF('Crisis Indicator Data'!L110=0,0,IF(LOG('Crisis Indicator Data'!L110)&lt;W$4,0,IF(LOG('Crisis Indicator Data'!L110)&gt;W$3,5,ROUND(5-(W$3-LOG('Crisis Indicator Data'!L110))/(W$3-W$4)*5,1)))))</f>
        <v>3.3</v>
      </c>
      <c r="X113" s="247">
        <f>IF(OR('Crisis Indicator Data'!L110="x",'Crisis Indicator Data'!H110="x"),"x",'Crisis Indicator Data'!L110/'Crisis Indicator Data'!H110)</f>
        <v>1.13589547407451E-5</v>
      </c>
      <c r="Y113" s="240">
        <f t="shared" si="48"/>
        <v>0.6</v>
      </c>
      <c r="Z113" s="240">
        <f t="shared" si="49"/>
        <v>2</v>
      </c>
      <c r="AA113" s="240">
        <f t="shared" si="50"/>
        <v>2</v>
      </c>
      <c r="AB113" s="248">
        <f t="shared" si="51"/>
        <v>3.8</v>
      </c>
    </row>
    <row r="114" spans="1:28" x14ac:dyDescent="0.35">
      <c r="A114" s="149" t="str">
        <f>'Crisis Indicator Data'!A111</f>
        <v>Syrian Regional Crisis</v>
      </c>
      <c r="B114" s="150" t="str">
        <f>'Crisis Indicator Data'!B111</f>
        <v>Regional crisis</v>
      </c>
      <c r="C114" s="150" t="str">
        <f>'Crisis Indicator Data'!C111</f>
        <v>REG004</v>
      </c>
      <c r="D114" s="150" t="str">
        <f>'Crisis Indicator Data'!D111</f>
        <v>Syria,Turkey,Iraq,Egypt,Jordan,Lebanon</v>
      </c>
      <c r="E114" s="151" t="str">
        <f>'Crisis Indicator Data'!E111</f>
        <v>SYR,TUR,IRQ,EGY,JOR,LBN</v>
      </c>
      <c r="F114" s="246">
        <f>IF('Crisis Indicator Data'!F111="x","x",IF(LOG('Crisis Indicator Data'!F111)&lt;F$4,0,IF(LOG('Crisis Indicator Data'!F111)&gt;F$3,5,ROUND(5-(F$3-LOG('Crisis Indicator Data'!F111))/(F$3-F$4)*5,1))))</f>
        <v>4.5</v>
      </c>
      <c r="G114" s="144">
        <f>IF('Crisis Indicator Data'!F111="x","x",IF(B114="Regional crisis",('Crisis Indicator Data'!F111/VLOOKUP('Impact of the crisis'!$C114,'Regional Crises'!$B$1:$R$66,4,FALSE)),'Crisis Indicator Data'!F111/VLOOKUP('Impact of the crisis'!$E114,'Country Indicator Data'!$B$4:$P$300,15,FALSE)))</f>
        <v>0.20138112198030653</v>
      </c>
      <c r="H114" s="240">
        <f t="shared" si="39"/>
        <v>0.9</v>
      </c>
      <c r="I114" s="240">
        <f t="shared" si="40"/>
        <v>2.7</v>
      </c>
      <c r="J114" s="240">
        <f>IF('Crisis Indicator Data'!G111="x","x",IF(LOG('Crisis Indicator Data'!G111)&lt;J$4,0,IF(LOG('Crisis Indicator Data'!G111)&gt;J$3,5,ROUND(5-(J$3-LOG('Crisis Indicator Data'!G111))/(J$3-J$4)*5,1))))</f>
        <v>5</v>
      </c>
      <c r="K114" s="144">
        <f>IF('Crisis Indicator Data'!G111="x","x",IF(B114="Regional crisis",('Crisis Indicator Data'!G111/VLOOKUP('Impact of the crisis'!$C114,'Regional Crises'!$B$1:$R$66,5,FALSE)),'Crisis Indicator Data'!G111/VLOOKUP('Impact of the crisis'!$E114,'Country Indicator Data'!$B$4:$P$300,14,FALSE)))</f>
        <v>0.3830296860731448</v>
      </c>
      <c r="L114" s="240">
        <f t="shared" si="41"/>
        <v>1.9</v>
      </c>
      <c r="M114" s="240">
        <f t="shared" si="42"/>
        <v>3.45</v>
      </c>
      <c r="N114" s="240">
        <f t="shared" si="43"/>
        <v>3.1</v>
      </c>
      <c r="O114" s="240">
        <f>IF('Crisis Indicator Data'!H111="x","x",IF('Crisis Indicator Data'!H111=0,0,IF(LOG('Crisis Indicator Data'!H111)&lt;O$4,0,IF(LOG('Crisis Indicator Data'!H111)&gt;O$3,5,ROUND(5-(O$3-LOG('Crisis Indicator Data'!H111))/(O$3-O$4)*5,1)))))</f>
        <v>5</v>
      </c>
      <c r="P114" s="143">
        <f>IF('Crisis Indicator Data'!H111="x","x",'Crisis Indicator Data'!H111/'Crisis Indicator Data'!G111)</f>
        <v>0.44268349878839991</v>
      </c>
      <c r="Q114" s="240">
        <f t="shared" si="44"/>
        <v>2.2000000000000002</v>
      </c>
      <c r="R114" s="240">
        <f t="shared" si="45"/>
        <v>3.6</v>
      </c>
      <c r="S114" s="240">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0.66737297488191405</v>
      </c>
      <c r="U114" s="240">
        <f t="shared" si="46"/>
        <v>5</v>
      </c>
      <c r="V114" s="240">
        <f t="shared" si="47"/>
        <v>5</v>
      </c>
      <c r="W114" s="240">
        <f>IF('Crisis Indicator Data'!L111="x","x",IF('Crisis Indicator Data'!L111=0,0,IF(LOG('Crisis Indicator Data'!L111)&lt;W$4,0,IF(LOG('Crisis Indicator Data'!L111)&gt;W$3,5,ROUND(5-(W$3-LOG('Crisis Indicator Data'!L111))/(W$3-W$4)*5,1)))))</f>
        <v>4.8</v>
      </c>
      <c r="X114" s="247">
        <f>IF(OR('Crisis Indicator Data'!L111="x",'Crisis Indicator Data'!H111="x"),"x",'Crisis Indicator Data'!L111/'Crisis Indicator Data'!H111)</f>
        <v>5.3988434202975324E-5</v>
      </c>
      <c r="Y114" s="240">
        <f t="shared" si="48"/>
        <v>2.7</v>
      </c>
      <c r="Z114" s="240">
        <f t="shared" si="49"/>
        <v>3.8</v>
      </c>
      <c r="AA114" s="240">
        <f t="shared" si="50"/>
        <v>4.5</v>
      </c>
      <c r="AB114" s="248">
        <f t="shared" si="51"/>
        <v>4.0999999999999996</v>
      </c>
    </row>
    <row r="115" spans="1:28" x14ac:dyDescent="0.35">
      <c r="A115" s="149" t="str">
        <f>'Crisis Indicator Data'!A112</f>
        <v xml:space="preserve">Eastern Mediterranean Route </v>
      </c>
      <c r="B115" s="150" t="str">
        <f>'Crisis Indicator Data'!B112</f>
        <v>Regional crisis</v>
      </c>
      <c r="C115" s="150" t="str">
        <f>'Crisis Indicator Data'!C112</f>
        <v>REG006</v>
      </c>
      <c r="D115" s="150" t="str">
        <f>'Crisis Indicator Data'!D112</f>
        <v>Turkey,Greece</v>
      </c>
      <c r="E115" s="151" t="str">
        <f>'Crisis Indicator Data'!E112</f>
        <v>TUR,GRC</v>
      </c>
      <c r="F115" s="246">
        <f>IF('Crisis Indicator Data'!F112="x","x",IF(LOG('Crisis Indicator Data'!F112)&lt;F$4,0,IF(LOG('Crisis Indicator Data'!F112)&gt;F$3,5,ROUND(5-(F$3-LOG('Crisis Indicator Data'!F112))/(F$3-F$4)*5,1))))</f>
        <v>3.8</v>
      </c>
      <c r="G115" s="144">
        <f>IF('Crisis Indicator Data'!F112="x","x",IF(B115="Regional crisis",('Crisis Indicator Data'!F112/VLOOKUP('Impact of the crisis'!$C115,'Regional Crises'!$B$1:$R$66,4,FALSE)),'Crisis Indicator Data'!F112/VLOOKUP('Impact of the crisis'!$E115,'Country Indicator Data'!$B$4:$P$300,15,FALSE)))</f>
        <v>0.20129322337595851</v>
      </c>
      <c r="H115" s="240">
        <f t="shared" si="39"/>
        <v>0.9</v>
      </c>
      <c r="I115" s="240">
        <f t="shared" si="40"/>
        <v>2.35</v>
      </c>
      <c r="J115" s="240">
        <f>IF('Crisis Indicator Data'!G112="x","x",IF(LOG('Crisis Indicator Data'!G112)&lt;J$4,0,IF(LOG('Crisis Indicator Data'!G112)&gt;J$3,5,ROUND(5-(J$3-LOG('Crisis Indicator Data'!G112))/(J$3-J$4)*5,1))))</f>
        <v>5</v>
      </c>
      <c r="K115" s="144">
        <f>IF('Crisis Indicator Data'!G112="x","x",IF(B115="Regional crisis",('Crisis Indicator Data'!G112/VLOOKUP('Impact of the crisis'!$C115,'Regional Crises'!$B$1:$R$66,5,FALSE)),'Crisis Indicator Data'!G112/VLOOKUP('Impact of the crisis'!$E115,'Country Indicator Data'!$B$4:$P$300,14,FALSE)))</f>
        <v>0.39946020310645763</v>
      </c>
      <c r="L115" s="240">
        <f t="shared" si="41"/>
        <v>2</v>
      </c>
      <c r="M115" s="240">
        <f t="shared" si="42"/>
        <v>3.5</v>
      </c>
      <c r="N115" s="240">
        <f t="shared" si="43"/>
        <v>3</v>
      </c>
      <c r="O115" s="240">
        <f>IF('Crisis Indicator Data'!H112="x","x",IF('Crisis Indicator Data'!H112=0,0,IF(LOG('Crisis Indicator Data'!H112)&lt;O$4,0,IF(LOG('Crisis Indicator Data'!H112)&gt;O$3,5,ROUND(5-(O$3-LOG('Crisis Indicator Data'!H112))/(O$3-O$4)*5,1)))))</f>
        <v>4.3</v>
      </c>
      <c r="P115" s="143">
        <f>IF('Crisis Indicator Data'!H112="x","x",'Crisis Indicator Data'!H112/'Crisis Indicator Data'!G112)</f>
        <v>0.33251833740831294</v>
      </c>
      <c r="Q115" s="240">
        <f t="shared" si="44"/>
        <v>1.6</v>
      </c>
      <c r="R115" s="240">
        <f t="shared" si="45"/>
        <v>2.95</v>
      </c>
      <c r="S115" s="240">
        <f>IF('Crisis Indicator Data'!I112="x","x",IF('Crisis Indicator Data'!I112=0,0,IF(LOG('Crisis Indicator Data'!I112)&lt;S$4,0,IF(LOG('Crisis Indicator Data'!I112)&gt;S$3,5,ROUND(5-(S$3-LOG('Crisis Indicator Data'!I112))/(S$3-S$4)*5,1)))))</f>
        <v>5</v>
      </c>
      <c r="T115" s="143">
        <f>IF('Crisis Indicator Data'!H112="x","x",IF('Crisis Indicator Data'!I112="x","x",'Crisis Indicator Data'!I112/'Crisis Indicator Data'!H112))</f>
        <v>0.32795698924731181</v>
      </c>
      <c r="U115" s="240">
        <f t="shared" si="46"/>
        <v>5</v>
      </c>
      <c r="V115" s="240">
        <f t="shared" si="47"/>
        <v>5</v>
      </c>
      <c r="W115" s="240">
        <f>IF('Crisis Indicator Data'!L112="x","x",IF('Crisis Indicator Data'!L112=0,0,IF(LOG('Crisis Indicator Data'!L112)&lt;W$4,0,IF(LOG('Crisis Indicator Data'!L112)&gt;W$3,5,ROUND(5-(W$3-LOG('Crisis Indicator Data'!L112))/(W$3-W$4)*5,1)))))</f>
        <v>2.2000000000000002</v>
      </c>
      <c r="X115" s="247">
        <f>IF(OR('Crisis Indicator Data'!L112="x",'Crisis Indicator Data'!H112="x"),"x",'Crisis Indicator Data'!L112/'Crisis Indicator Data'!H112)</f>
        <v>2.8462998102466794E-6</v>
      </c>
      <c r="Y115" s="240">
        <f t="shared" si="48"/>
        <v>0.1</v>
      </c>
      <c r="Z115" s="240">
        <f t="shared" si="49"/>
        <v>1.2</v>
      </c>
      <c r="AA115" s="240">
        <f t="shared" si="50"/>
        <v>3.7</v>
      </c>
      <c r="AB115" s="248">
        <f t="shared" si="51"/>
        <v>3.3</v>
      </c>
    </row>
    <row r="116" spans="1:28" x14ac:dyDescent="0.35">
      <c r="A116" s="149" t="str">
        <f>'Crisis Indicator Data'!A113</f>
        <v>Central Mediterranean Route</v>
      </c>
      <c r="B116" s="150" t="str">
        <f>'Crisis Indicator Data'!B113</f>
        <v>Regional crisis</v>
      </c>
      <c r="C116" s="150" t="str">
        <f>'Crisis Indicator Data'!C113</f>
        <v>REG007</v>
      </c>
      <c r="D116" s="150" t="str">
        <f>'Crisis Indicator Data'!D113</f>
        <v>Algeria,Tunisia,Libya,Italy</v>
      </c>
      <c r="E116" s="151" t="str">
        <f>'Crisis Indicator Data'!E113</f>
        <v>DZA,TUN,LBY,ITA</v>
      </c>
      <c r="F116" s="246" t="str">
        <f>IF('Crisis Indicator Data'!F113="x","x",IF(LOG('Crisis Indicator Data'!F113)&lt;F$4,0,IF(LOG('Crisis Indicator Data'!F113)&gt;F$3,5,ROUND(5-(F$3-LOG('Crisis Indicator Data'!F113))/(F$3-F$4)*5,1))))</f>
        <v>x</v>
      </c>
      <c r="G116" s="144" t="str">
        <f>IF('Crisis Indicator Data'!F113="x","x",IF(B116="Regional crisis",('Crisis Indicator Data'!F113/VLOOKUP('Impact of the crisis'!$C116,'Regional Crises'!$B$1:$R$66,4,FALSE)),'Crisis Indicator Data'!F113/VLOOKUP('Impact of the crisis'!$E116,'Country Indicator Data'!$B$4:$P$300,15,FALSE)))</f>
        <v>x</v>
      </c>
      <c r="H116" s="240" t="str">
        <f t="shared" si="39"/>
        <v>x</v>
      </c>
      <c r="I116" s="240" t="str">
        <f t="shared" si="40"/>
        <v>x</v>
      </c>
      <c r="J116" s="240" t="str">
        <f>IF('Crisis Indicator Data'!G113="x","x",IF(LOG('Crisis Indicator Data'!G113)&lt;J$4,0,IF(LOG('Crisis Indicator Data'!G113)&gt;J$3,5,ROUND(5-(J$3-LOG('Crisis Indicator Data'!G113))/(J$3-J$4)*5,1))))</f>
        <v>x</v>
      </c>
      <c r="K116" s="144" t="str">
        <f>IF('Crisis Indicator Data'!G113="x","x",IF(B116="Regional crisis",('Crisis Indicator Data'!G113/VLOOKUP('Impact of the crisis'!$C116,'Regional Crises'!$B$1:$R$66,5,FALSE)),'Crisis Indicator Data'!G113/VLOOKUP('Impact of the crisis'!$E116,'Country Indicator Data'!$B$4:$P$300,14,FALSE)))</f>
        <v>x</v>
      </c>
      <c r="L116" s="240" t="str">
        <f t="shared" si="41"/>
        <v>x</v>
      </c>
      <c r="M116" s="240" t="str">
        <f t="shared" si="42"/>
        <v>x</v>
      </c>
      <c r="N116" s="240" t="str">
        <f t="shared" si="43"/>
        <v>x</v>
      </c>
      <c r="O116" s="240" t="str">
        <f>IF('Crisis Indicator Data'!H113="x","x",IF('Crisis Indicator Data'!H113=0,0,IF(LOG('Crisis Indicator Data'!H113)&lt;O$4,0,IF(LOG('Crisis Indicator Data'!H113)&gt;O$3,5,ROUND(5-(O$3-LOG('Crisis Indicator Data'!H113))/(O$3-O$4)*5,1)))))</f>
        <v>x</v>
      </c>
      <c r="P116" s="143" t="str">
        <f>IF('Crisis Indicator Data'!H113="x","x",'Crisis Indicator Data'!H113/'Crisis Indicator Data'!G113)</f>
        <v>x</v>
      </c>
      <c r="Q116" s="240" t="str">
        <f t="shared" si="44"/>
        <v>x</v>
      </c>
      <c r="R116" s="240" t="str">
        <f t="shared" si="45"/>
        <v>x</v>
      </c>
      <c r="S116" s="240" t="str">
        <f>IF('Crisis Indicator Data'!I113="x","x",IF('Crisis Indicator Data'!I113=0,0,IF(LOG('Crisis Indicator Data'!I113)&lt;S$4,0,IF(LOG('Crisis Indicator Data'!I113)&gt;S$3,5,ROUND(5-(S$3-LOG('Crisis Indicator Data'!I113))/(S$3-S$4)*5,1)))))</f>
        <v>x</v>
      </c>
      <c r="T116" s="143" t="str">
        <f>IF('Crisis Indicator Data'!H113="x","x",IF('Crisis Indicator Data'!I113="x","x",'Crisis Indicator Data'!I113/'Crisis Indicator Data'!H113))</f>
        <v>x</v>
      </c>
      <c r="U116" s="240" t="str">
        <f t="shared" si="46"/>
        <v>x</v>
      </c>
      <c r="V116" s="240" t="str">
        <f t="shared" si="47"/>
        <v>x</v>
      </c>
      <c r="W116" s="240">
        <f>IF('Crisis Indicator Data'!L113="x","x",IF('Crisis Indicator Data'!L113=0,0,IF(LOG('Crisis Indicator Data'!L113)&lt;W$4,0,IF(LOG('Crisis Indicator Data'!L113)&gt;W$3,5,ROUND(5-(W$3-LOG('Crisis Indicator Data'!L113))/(W$3-W$4)*5,1)))))</f>
        <v>4</v>
      </c>
      <c r="X116" s="247" t="str">
        <f>IF(OR('Crisis Indicator Data'!L113="x",'Crisis Indicator Data'!H113="x"),"x",'Crisis Indicator Data'!L113/'Crisis Indicator Data'!H113)</f>
        <v>x</v>
      </c>
      <c r="Y116" s="240" t="str">
        <f t="shared" si="48"/>
        <v>x</v>
      </c>
      <c r="Z116" s="240">
        <f t="shared" si="49"/>
        <v>4</v>
      </c>
      <c r="AA116" s="240">
        <f t="shared" si="50"/>
        <v>4</v>
      </c>
      <c r="AB116" s="248">
        <f t="shared" si="51"/>
        <v>4</v>
      </c>
    </row>
    <row r="117" spans="1:28" x14ac:dyDescent="0.35">
      <c r="A117" s="149" t="str">
        <f>'Crisis Indicator Data'!A114</f>
        <v>Western Mediterranean Route</v>
      </c>
      <c r="B117" s="150" t="str">
        <f>'Crisis Indicator Data'!B114</f>
        <v>Regional crisis</v>
      </c>
      <c r="C117" s="150" t="str">
        <f>'Crisis Indicator Data'!C114</f>
        <v>REG008</v>
      </c>
      <c r="D117" s="150" t="str">
        <f>'Crisis Indicator Data'!D114</f>
        <v>Algeria,Morocco,Spain</v>
      </c>
      <c r="E117" s="151" t="str">
        <f>'Crisis Indicator Data'!E114</f>
        <v>DZA,MAR,ESP</v>
      </c>
      <c r="F117" s="246" t="str">
        <f>IF('Crisis Indicator Data'!F114="x","x",IF(LOG('Crisis Indicator Data'!F114)&lt;F$4,0,IF(LOG('Crisis Indicator Data'!F114)&gt;F$3,5,ROUND(5-(F$3-LOG('Crisis Indicator Data'!F114))/(F$3-F$4)*5,1))))</f>
        <v>x</v>
      </c>
      <c r="G117" s="144" t="str">
        <f>IF('Crisis Indicator Data'!F114="x","x",IF(B117="Regional crisis",('Crisis Indicator Data'!F114/VLOOKUP('Impact of the crisis'!$C117,'Regional Crises'!$B$1:$R$66,4,FALSE)),'Crisis Indicator Data'!F114/VLOOKUP('Impact of the crisis'!$E117,'Country Indicator Data'!$B$4:$P$300,15,FALSE)))</f>
        <v>x</v>
      </c>
      <c r="H117" s="240" t="str">
        <f t="shared" si="39"/>
        <v>x</v>
      </c>
      <c r="I117" s="240" t="str">
        <f t="shared" si="40"/>
        <v>x</v>
      </c>
      <c r="J117" s="240" t="str">
        <f>IF('Crisis Indicator Data'!G114="x","x",IF(LOG('Crisis Indicator Data'!G114)&lt;J$4,0,IF(LOG('Crisis Indicator Data'!G114)&gt;J$3,5,ROUND(5-(J$3-LOG('Crisis Indicator Data'!G114))/(J$3-J$4)*5,1))))</f>
        <v>x</v>
      </c>
      <c r="K117" s="144" t="str">
        <f>IF('Crisis Indicator Data'!G114="x","x",IF(B117="Regional crisis",('Crisis Indicator Data'!G114/VLOOKUP('Impact of the crisis'!$C117,'Regional Crises'!$B$1:$R$66,5,FALSE)),'Crisis Indicator Data'!G114/VLOOKUP('Impact of the crisis'!$E117,'Country Indicator Data'!$B$4:$P$300,14,FALSE)))</f>
        <v>x</v>
      </c>
      <c r="L117" s="240" t="str">
        <f t="shared" si="41"/>
        <v>x</v>
      </c>
      <c r="M117" s="240" t="str">
        <f t="shared" si="42"/>
        <v>x</v>
      </c>
      <c r="N117" s="240" t="str">
        <f t="shared" si="43"/>
        <v>x</v>
      </c>
      <c r="O117" s="240" t="str">
        <f>IF('Crisis Indicator Data'!H114="x","x",IF('Crisis Indicator Data'!H114=0,0,IF(LOG('Crisis Indicator Data'!H114)&lt;O$4,0,IF(LOG('Crisis Indicator Data'!H114)&gt;O$3,5,ROUND(5-(O$3-LOG('Crisis Indicator Data'!H114))/(O$3-O$4)*5,1)))))</f>
        <v>x</v>
      </c>
      <c r="P117" s="143" t="str">
        <f>IF('Crisis Indicator Data'!H114="x","x",'Crisis Indicator Data'!H114/'Crisis Indicator Data'!G114)</f>
        <v>x</v>
      </c>
      <c r="Q117" s="240" t="str">
        <f t="shared" si="44"/>
        <v>x</v>
      </c>
      <c r="R117" s="240" t="str">
        <f t="shared" si="45"/>
        <v>x</v>
      </c>
      <c r="S117" s="240" t="str">
        <f>IF('Crisis Indicator Data'!I114="x","x",IF('Crisis Indicator Data'!I114=0,0,IF(LOG('Crisis Indicator Data'!I114)&lt;S$4,0,IF(LOG('Crisis Indicator Data'!I114)&gt;S$3,5,ROUND(5-(S$3-LOG('Crisis Indicator Data'!I114))/(S$3-S$4)*5,1)))))</f>
        <v>x</v>
      </c>
      <c r="T117" s="143" t="str">
        <f>IF('Crisis Indicator Data'!H114="x","x",IF('Crisis Indicator Data'!I114="x","x",'Crisis Indicator Data'!I114/'Crisis Indicator Data'!H114))</f>
        <v>x</v>
      </c>
      <c r="U117" s="240" t="str">
        <f t="shared" si="46"/>
        <v>x</v>
      </c>
      <c r="V117" s="240" t="str">
        <f t="shared" si="47"/>
        <v>x</v>
      </c>
      <c r="W117" s="240">
        <f>IF('Crisis Indicator Data'!L114="x","x",IF('Crisis Indicator Data'!L114=0,0,IF(LOG('Crisis Indicator Data'!L114)&lt;W$4,0,IF(LOG('Crisis Indicator Data'!L114)&gt;W$3,5,ROUND(5-(W$3-LOG('Crisis Indicator Data'!L114))/(W$3-W$4)*5,1)))))</f>
        <v>3.2</v>
      </c>
      <c r="X117" s="247" t="str">
        <f>IF(OR('Crisis Indicator Data'!L114="x",'Crisis Indicator Data'!H114="x"),"x",'Crisis Indicator Data'!L114/'Crisis Indicator Data'!H114)</f>
        <v>x</v>
      </c>
      <c r="Y117" s="240" t="str">
        <f t="shared" si="48"/>
        <v>x</v>
      </c>
      <c r="Z117" s="240">
        <f t="shared" si="49"/>
        <v>3.2</v>
      </c>
      <c r="AA117" s="240">
        <f t="shared" si="50"/>
        <v>3.2</v>
      </c>
      <c r="AB117" s="248">
        <f t="shared" si="51"/>
        <v>3.2</v>
      </c>
    </row>
    <row r="118" spans="1:28" x14ac:dyDescent="0.35">
      <c r="A118" s="149" t="str">
        <f>'Crisis Indicator Data'!A115</f>
        <v>Rohingya Regional Crisis</v>
      </c>
      <c r="B118" s="150" t="str">
        <f>'Crisis Indicator Data'!B115</f>
        <v>Regional crisis</v>
      </c>
      <c r="C118" s="150" t="str">
        <f>'Crisis Indicator Data'!C115</f>
        <v>REG011</v>
      </c>
      <c r="D118" s="150" t="str">
        <f>'Crisis Indicator Data'!D115</f>
        <v>Bangladesh,Myanmar</v>
      </c>
      <c r="E118" s="151" t="str">
        <f>'Crisis Indicator Data'!E115</f>
        <v>BGD,MMR</v>
      </c>
      <c r="F118" s="246">
        <f>IF('Crisis Indicator Data'!F115="x","x",IF(LOG('Crisis Indicator Data'!F115)&lt;F$4,0,IF(LOG('Crisis Indicator Data'!F115)&gt;F$3,5,ROUND(5-(F$3-LOG('Crisis Indicator Data'!F115))/(F$3-F$4)*5,1))))</f>
        <v>2.8</v>
      </c>
      <c r="G118" s="144">
        <f>IF('Crisis Indicator Data'!F115="x","x",IF(B118="Regional crisis",('Crisis Indicator Data'!F115/VLOOKUP('Impact of the crisis'!$C118,'Regional Crises'!$B$1:$R$66,4,FALSE)),'Crisis Indicator Data'!F115/VLOOKUP('Impact of the crisis'!$E118,'Country Indicator Data'!$B$4:$P$300,15,FALSE)))</f>
        <v>5.8100223428024261E-2</v>
      </c>
      <c r="H118" s="240">
        <f t="shared" si="39"/>
        <v>0.2</v>
      </c>
      <c r="I118" s="240">
        <f t="shared" si="40"/>
        <v>1.5</v>
      </c>
      <c r="J118" s="240">
        <f>IF('Crisis Indicator Data'!G115="x","x",IF(LOG('Crisis Indicator Data'!G115)&lt;J$4,0,IF(LOG('Crisis Indicator Data'!G115)&gt;J$3,5,ROUND(5-(J$3-LOG('Crisis Indicator Data'!G115))/(J$3-J$4)*5,1))))</f>
        <v>2.4</v>
      </c>
      <c r="K118" s="144">
        <f>IF('Crisis Indicator Data'!G115="x","x",IF(B118="Regional crisis",('Crisis Indicator Data'!G115/VLOOKUP('Impact of the crisis'!$C118,'Regional Crises'!$B$1:$R$66,5,FALSE)),'Crisis Indicator Data'!G115/VLOOKUP('Impact of the crisis'!$E118,'Country Indicator Data'!$B$4:$P$300,14,FALSE)))</f>
        <v>2.3414136438799565E-2</v>
      </c>
      <c r="L118" s="240">
        <f t="shared" si="41"/>
        <v>0.1</v>
      </c>
      <c r="M118" s="240">
        <f t="shared" si="42"/>
        <v>1.25</v>
      </c>
      <c r="N118" s="240">
        <f t="shared" si="43"/>
        <v>1.4</v>
      </c>
      <c r="O118" s="240">
        <f>IF('Crisis Indicator Data'!H115="x","x",IF('Crisis Indicator Data'!H115=0,0,IF(LOG('Crisis Indicator Data'!H115)&lt;O$4,0,IF(LOG('Crisis Indicator Data'!H115)&gt;O$3,5,ROUND(5-(O$3-LOG('Crisis Indicator Data'!H115))/(O$3-O$4)*5,1)))))</f>
        <v>3.3</v>
      </c>
      <c r="P118" s="143">
        <f>IF('Crisis Indicator Data'!H115="x","x",'Crisis Indicator Data'!H115/'Crisis Indicator Data'!G115)</f>
        <v>0.56799398948159274</v>
      </c>
      <c r="Q118" s="240">
        <f t="shared" si="44"/>
        <v>2.8</v>
      </c>
      <c r="R118" s="240">
        <f t="shared" si="45"/>
        <v>3.05</v>
      </c>
      <c r="S118" s="240">
        <f>IF('Crisis Indicator Data'!I115="x","x",IF('Crisis Indicator Data'!I115=0,0,IF(LOG('Crisis Indicator Data'!I115)&lt;S$4,0,IF(LOG('Crisis Indicator Data'!I115)&gt;S$3,5,ROUND(5-(S$3-LOG('Crisis Indicator Data'!I115))/(S$3-S$4)*5,1)))))</f>
        <v>4.4000000000000004</v>
      </c>
      <c r="T118" s="143">
        <f>IF('Crisis Indicator Data'!H115="x","x",IF('Crisis Indicator Data'!I115="x","x",'Crisis Indicator Data'!I115/'Crisis Indicator Data'!H115))</f>
        <v>0.41765873015873017</v>
      </c>
      <c r="U118" s="240">
        <f t="shared" si="46"/>
        <v>5</v>
      </c>
      <c r="V118" s="240">
        <f t="shared" si="47"/>
        <v>4.7</v>
      </c>
      <c r="W118" s="240">
        <f>IF('Crisis Indicator Data'!L115="x","x",IF('Crisis Indicator Data'!L115=0,0,IF(LOG('Crisis Indicator Data'!L115)&lt;W$4,0,IF(LOG('Crisis Indicator Data'!L115)&gt;W$3,5,ROUND(5-(W$3-LOG('Crisis Indicator Data'!L115))/(W$3-W$4)*5,1)))))</f>
        <v>2.4</v>
      </c>
      <c r="X118" s="247">
        <f>IF(OR('Crisis Indicator Data'!L115="x",'Crisis Indicator Data'!H115="x"),"x",'Crisis Indicator Data'!L115/'Crisis Indicator Data'!H115)</f>
        <v>1.5211640211640211E-5</v>
      </c>
      <c r="Y118" s="240">
        <f t="shared" si="48"/>
        <v>0.8</v>
      </c>
      <c r="Z118" s="240">
        <f t="shared" si="49"/>
        <v>1.6</v>
      </c>
      <c r="AA118" s="240">
        <f t="shared" si="50"/>
        <v>3.6</v>
      </c>
      <c r="AB118" s="248">
        <f t="shared" si="51"/>
        <v>3.3</v>
      </c>
    </row>
    <row r="119" spans="1:28" x14ac:dyDescent="0.35">
      <c r="A119" s="149" t="str">
        <f>'Crisis Indicator Data'!A116</f>
        <v>Southern Africa Regional Food Security Crisis</v>
      </c>
      <c r="B119" s="150" t="str">
        <f>'Crisis Indicator Data'!B116</f>
        <v>Regional crisis</v>
      </c>
      <c r="C119" s="150" t="str">
        <f>'Crisis Indicator Data'!C116</f>
        <v>REG012</v>
      </c>
      <c r="D119" s="150" t="str">
        <f>'Crisis Indicator Data'!D116</f>
        <v>Lesotho,Madagascar,Malawi,Namibia,Eswatini,Zambia,Zimbabwe,Tanzania</v>
      </c>
      <c r="E119" s="151" t="str">
        <f>'Crisis Indicator Data'!E116</f>
        <v>LSO,MDG,MWI,NAM,SWZ,ZMB,ZWE,TZA</v>
      </c>
      <c r="F119" s="246">
        <f>IF('Crisis Indicator Data'!F116="x","x",IF(LOG('Crisis Indicator Data'!F116)&lt;F$4,0,IF(LOG('Crisis Indicator Data'!F116)&gt;F$3,5,ROUND(5-(F$3-LOG('Crisis Indicator Data'!F116))/(F$3-F$4)*5,1))))</f>
        <v>5</v>
      </c>
      <c r="G119" s="144">
        <f>IF('Crisis Indicator Data'!F116="x","x",IF(B119="Regional crisis",('Crisis Indicator Data'!F116/VLOOKUP('Impact of the crisis'!$C119,'Regional Crises'!$B$1:$R$66,4,FALSE)),'Crisis Indicator Data'!F116/VLOOKUP('Impact of the crisis'!$E119,'Country Indicator Data'!$B$4:$P$300,15,FALSE)))</f>
        <v>0.65745038549300161</v>
      </c>
      <c r="H119" s="240">
        <f t="shared" si="39"/>
        <v>3.3</v>
      </c>
      <c r="I119" s="240">
        <f t="shared" si="40"/>
        <v>4.1500000000000004</v>
      </c>
      <c r="J119" s="240">
        <f>IF('Crisis Indicator Data'!G116="x","x",IF(LOG('Crisis Indicator Data'!G116)&lt;J$4,0,IF(LOG('Crisis Indicator Data'!G116)&gt;J$3,5,ROUND(5-(J$3-LOG('Crisis Indicator Data'!G116))/(J$3-J$4)*5,1))))</f>
        <v>5</v>
      </c>
      <c r="K119" s="144">
        <f>IF('Crisis Indicator Data'!G116="x","x",IF(B119="Regional crisis",('Crisis Indicator Data'!G116/VLOOKUP('Impact of the crisis'!$C119,'Regional Crises'!$B$1:$R$66,5,FALSE)),'Crisis Indicator Data'!G116/VLOOKUP('Impact of the crisis'!$E119,'Country Indicator Data'!$B$4:$P$300,14,FALSE)))</f>
        <v>0.45618062088428973</v>
      </c>
      <c r="L119" s="240">
        <f t="shared" si="41"/>
        <v>2.2999999999999998</v>
      </c>
      <c r="M119" s="240">
        <f t="shared" si="42"/>
        <v>3.65</v>
      </c>
      <c r="N119" s="240">
        <f t="shared" si="43"/>
        <v>3.9</v>
      </c>
      <c r="O119" s="240">
        <f>IF('Crisis Indicator Data'!H116="x","x",IF('Crisis Indicator Data'!H116=0,0,IF(LOG('Crisis Indicator Data'!H116)&lt;O$4,0,IF(LOG('Crisis Indicator Data'!H116)&gt;O$3,5,ROUND(5-(O$3-LOG('Crisis Indicator Data'!H116))/(O$3-O$4)*5,1)))))</f>
        <v>5</v>
      </c>
      <c r="P119" s="143">
        <f>IF('Crisis Indicator Data'!H116="x","x",'Crisis Indicator Data'!H116/'Crisis Indicator Data'!G116)</f>
        <v>0.50944485688360963</v>
      </c>
      <c r="Q119" s="240">
        <f t="shared" si="44"/>
        <v>2.5</v>
      </c>
      <c r="R119" s="240">
        <f t="shared" si="45"/>
        <v>3.75</v>
      </c>
      <c r="S119" s="240">
        <f>IF('Crisis Indicator Data'!I116="x","x",IF('Crisis Indicator Data'!I116=0,0,IF(LOG('Crisis Indicator Data'!I116)&lt;S$4,0,IF(LOG('Crisis Indicator Data'!I116)&gt;S$3,5,ROUND(5-(S$3-LOG('Crisis Indicator Data'!I116))/(S$3-S$4)*5,1)))))</f>
        <v>3.4</v>
      </c>
      <c r="T119" s="143">
        <f>IF('Crisis Indicator Data'!H116="x","x",IF('Crisis Indicator Data'!I116="x","x",'Crisis Indicator Data'!I116/'Crisis Indicator Data'!H116))</f>
        <v>7.6101036269430053E-3</v>
      </c>
      <c r="U119" s="240">
        <f t="shared" si="46"/>
        <v>0.3</v>
      </c>
      <c r="V119" s="240">
        <f t="shared" si="47"/>
        <v>1.9</v>
      </c>
      <c r="W119" s="240">
        <f>IF('Crisis Indicator Data'!L116="x","x",IF('Crisis Indicator Data'!L116=0,0,IF(LOG('Crisis Indicator Data'!L116)&lt;W$4,0,IF(LOG('Crisis Indicator Data'!L116)&gt;W$3,5,ROUND(5-(W$3-LOG('Crisis Indicator Data'!L116))/(W$3-W$4)*5,1)))))</f>
        <v>2.8</v>
      </c>
      <c r="X119" s="247">
        <f>IF(OR('Crisis Indicator Data'!L116="x",'Crisis Indicator Data'!H116="x"),"x",'Crisis Indicator Data'!L116/'Crisis Indicator Data'!H116)</f>
        <v>2.7525906735751295E-6</v>
      </c>
      <c r="Y119" s="240">
        <f t="shared" si="48"/>
        <v>0.1</v>
      </c>
      <c r="Z119" s="240">
        <f t="shared" si="49"/>
        <v>1.5</v>
      </c>
      <c r="AA119" s="240">
        <f t="shared" si="50"/>
        <v>1.7</v>
      </c>
      <c r="AB119" s="248">
        <f t="shared" si="51"/>
        <v>2.9</v>
      </c>
    </row>
    <row r="120" spans="1:28" x14ac:dyDescent="0.35">
      <c r="A120" s="149" t="str">
        <f>'Crisis Indicator Data'!A117</f>
        <v>Nagorno-Karabakh Conflict</v>
      </c>
      <c r="B120" s="150" t="str">
        <f>'Crisis Indicator Data'!B117</f>
        <v>Regional crisis</v>
      </c>
      <c r="C120" s="150" t="str">
        <f>'Crisis Indicator Data'!C117</f>
        <v>REG013</v>
      </c>
      <c r="D120" s="150" t="str">
        <f>'Crisis Indicator Data'!D117</f>
        <v>Armenia,Azerbaijan</v>
      </c>
      <c r="E120" s="151" t="str">
        <f>'Crisis Indicator Data'!E117</f>
        <v>ARM,AZE</v>
      </c>
      <c r="F120" s="246">
        <f>IF('Crisis Indicator Data'!F117="x","x",IF(LOG('Crisis Indicator Data'!F117)&lt;F$4,0,IF(LOG('Crisis Indicator Data'!F117)&gt;F$3,5,ROUND(5-(F$3-LOG('Crisis Indicator Data'!F117))/(F$3-F$4)*5,1))))</f>
        <v>2.6</v>
      </c>
      <c r="G120" s="144">
        <f>IF('Crisis Indicator Data'!F117="x","x",IF(B120="Regional crisis",('Crisis Indicator Data'!F117/VLOOKUP('Impact of the crisis'!$C120,'Regional Crises'!$B$1:$R$66,4,FALSE)),'Crisis Indicator Data'!F117/VLOOKUP('Impact of the crisis'!$E120,'Country Indicator Data'!$B$4:$P$300,15,FALSE)))</f>
        <v>0.3235672572503217</v>
      </c>
      <c r="H120" s="240">
        <f t="shared" si="39"/>
        <v>1.5</v>
      </c>
      <c r="I120" s="240">
        <f t="shared" si="40"/>
        <v>2.0499999999999998</v>
      </c>
      <c r="J120" s="240">
        <f>IF('Crisis Indicator Data'!G117="x","x",IF(LOG('Crisis Indicator Data'!G117)&lt;J$4,0,IF(LOG('Crisis Indicator Data'!G117)&gt;J$3,5,ROUND(5-(J$3-LOG('Crisis Indicator Data'!G117))/(J$3-J$4)*5,1))))</f>
        <v>2.2000000000000002</v>
      </c>
      <c r="K120" s="144">
        <f>IF('Crisis Indicator Data'!G117="x","x",IF(B120="Regional crisis",('Crisis Indicator Data'!G117/VLOOKUP('Impact of the crisis'!$C120,'Regional Crises'!$B$1:$R$66,5,FALSE)),'Crisis Indicator Data'!G117/VLOOKUP('Impact of the crisis'!$E120,'Country Indicator Data'!$B$4:$P$300,14,FALSE)))</f>
        <v>0.34169928620769052</v>
      </c>
      <c r="L120" s="240">
        <f t="shared" si="41"/>
        <v>1.7</v>
      </c>
      <c r="M120" s="240">
        <f t="shared" si="42"/>
        <v>1.9500000000000002</v>
      </c>
      <c r="N120" s="240">
        <f t="shared" si="43"/>
        <v>2</v>
      </c>
      <c r="O120" s="240">
        <f>IF('Crisis Indicator Data'!H117="x","x",IF('Crisis Indicator Data'!H117=0,0,IF(LOG('Crisis Indicator Data'!H117)&lt;O$4,0,IF(LOG('Crisis Indicator Data'!H117)&gt;O$3,5,ROUND(5-(O$3-LOG('Crisis Indicator Data'!H117))/(O$3-O$4)*5,1)))))</f>
        <v>3.3</v>
      </c>
      <c r="P120" s="143">
        <f>IF('Crisis Indicator Data'!H117="x","x",'Crisis Indicator Data'!H117/'Crisis Indicator Data'!G117)</f>
        <v>0.64240790655884994</v>
      </c>
      <c r="Q120" s="240">
        <f t="shared" si="44"/>
        <v>3.2</v>
      </c>
      <c r="R120" s="240">
        <f t="shared" si="45"/>
        <v>3.25</v>
      </c>
      <c r="S120" s="240">
        <f>IF('Crisis Indicator Data'!I117="x","x",IF('Crisis Indicator Data'!I117=0,0,IF(LOG('Crisis Indicator Data'!I117)&lt;S$4,0,IF(LOG('Crisis Indicator Data'!I117)&gt;S$3,5,ROUND(5-(S$3-LOG('Crisis Indicator Data'!I117))/(S$3-S$4)*5,1)))))</f>
        <v>2.8</v>
      </c>
      <c r="T120" s="143">
        <f>IF('Crisis Indicator Data'!H117="x","x",IF('Crisis Indicator Data'!I117="x","x",'Crisis Indicator Data'!I117/'Crisis Indicator Data'!H117))</f>
        <v>3.1818181818181815E-2</v>
      </c>
      <c r="U120" s="240">
        <f t="shared" si="46"/>
        <v>1.1000000000000001</v>
      </c>
      <c r="V120" s="240">
        <f t="shared" si="47"/>
        <v>2</v>
      </c>
      <c r="W120" s="240">
        <f>IF('Crisis Indicator Data'!L117="x","x",IF('Crisis Indicator Data'!L117=0,0,IF(LOG('Crisis Indicator Data'!L117)&lt;W$4,0,IF(LOG('Crisis Indicator Data'!L117)&gt;W$3,5,ROUND(5-(W$3-LOG('Crisis Indicator Data'!L117))/(W$3-W$4)*5,1)))))</f>
        <v>1.6</v>
      </c>
      <c r="X120" s="247">
        <f>IF(OR('Crisis Indicator Data'!L117="x",'Crisis Indicator Data'!H117="x"),"x",'Crisis Indicator Data'!L117/'Crisis Indicator Data'!H117)</f>
        <v>4.5454545454545455E-6</v>
      </c>
      <c r="Y120" s="240">
        <f t="shared" si="48"/>
        <v>0.2</v>
      </c>
      <c r="Z120" s="240">
        <f t="shared" si="49"/>
        <v>0.9</v>
      </c>
      <c r="AA120" s="240">
        <f t="shared" si="50"/>
        <v>1.5</v>
      </c>
      <c r="AB120" s="248">
        <f t="shared" si="51"/>
        <v>2.5</v>
      </c>
    </row>
    <row r="121" spans="1:28" x14ac:dyDescent="0.35">
      <c r="A121" s="149" t="str">
        <f>'Crisis Indicator Data'!A118</f>
        <v>Eastern Africa Regional Drought Crisis</v>
      </c>
      <c r="B121" s="150" t="str">
        <f>'Crisis Indicator Data'!B118</f>
        <v>Regional crisis</v>
      </c>
      <c r="C121" s="150" t="str">
        <f>'Crisis Indicator Data'!C118</f>
        <v>REG014</v>
      </c>
      <c r="D121" s="150" t="str">
        <f>'Crisis Indicator Data'!D118</f>
        <v>Ethiopia,Somalia,Kenya</v>
      </c>
      <c r="E121" s="151" t="str">
        <f>'Crisis Indicator Data'!E118</f>
        <v>ETH,SOM,KEN</v>
      </c>
      <c r="F121" s="246">
        <f>IF('Crisis Indicator Data'!F118="x","x",IF(LOG('Crisis Indicator Data'!F118)&lt;F$4,0,IF(LOG('Crisis Indicator Data'!F118)&gt;F$3,5,ROUND(5-(F$3-LOG('Crisis Indicator Data'!F118))/(F$3-F$4)*5,1))))</f>
        <v>5</v>
      </c>
      <c r="G121" s="144">
        <f>IF('Crisis Indicator Data'!F118="x","x",IF(B121="Regional crisis",('Crisis Indicator Data'!F118/VLOOKUP('Impact of the crisis'!$C121,'Regional Crises'!$B$1:$R$66,4,FALSE)),'Crisis Indicator Data'!F118/VLOOKUP('Impact of the crisis'!$E121,'Country Indicator Data'!$B$4:$P$300,15,FALSE)))</f>
        <v>0.80345370775058278</v>
      </c>
      <c r="H121" s="240">
        <f t="shared" si="39"/>
        <v>4</v>
      </c>
      <c r="I121" s="240">
        <f t="shared" si="40"/>
        <v>4.5</v>
      </c>
      <c r="J121" s="240">
        <f>IF('Crisis Indicator Data'!G118="x","x",IF(LOG('Crisis Indicator Data'!G118)&lt;J$4,0,IF(LOG('Crisis Indicator Data'!G118)&gt;J$3,5,ROUND(5-(J$3-LOG('Crisis Indicator Data'!G118))/(J$3-J$4)*5,1))))</f>
        <v>5</v>
      </c>
      <c r="K121" s="144">
        <f>IF('Crisis Indicator Data'!G118="x","x",IF(B121="Regional crisis",('Crisis Indicator Data'!G118/VLOOKUP('Impact of the crisis'!$C121,'Regional Crises'!$B$1:$R$66,5,FALSE)),'Crisis Indicator Data'!G118/VLOOKUP('Impact of the crisis'!$E121,'Country Indicator Data'!$B$4:$P$300,14,FALSE)))</f>
        <v>1.0163438515478023</v>
      </c>
      <c r="L121" s="240">
        <f t="shared" si="41"/>
        <v>5</v>
      </c>
      <c r="M121" s="240">
        <f t="shared" si="42"/>
        <v>5</v>
      </c>
      <c r="N121" s="240">
        <f t="shared" si="43"/>
        <v>4.8</v>
      </c>
      <c r="O121" s="240">
        <f>IF('Crisis Indicator Data'!H118="x","x",IF('Crisis Indicator Data'!H118=0,0,IF(LOG('Crisis Indicator Data'!H118)&lt;O$4,0,IF(LOG('Crisis Indicator Data'!H118)&gt;O$3,5,ROUND(5-(O$3-LOG('Crisis Indicator Data'!H118))/(O$3-O$4)*5,1)))))</f>
        <v>5</v>
      </c>
      <c r="P121" s="143">
        <f>IF('Crisis Indicator Data'!H118="x","x",'Crisis Indicator Data'!H118/'Crisis Indicator Data'!G118)</f>
        <v>0.39779766725213239</v>
      </c>
      <c r="Q121" s="240">
        <f t="shared" si="44"/>
        <v>2</v>
      </c>
      <c r="R121" s="240">
        <f t="shared" si="45"/>
        <v>3.5</v>
      </c>
      <c r="S121" s="240">
        <f>IF('Crisis Indicator Data'!I118="x","x",IF('Crisis Indicator Data'!I118=0,0,IF(LOG('Crisis Indicator Data'!I118)&lt;S$4,0,IF(LOG('Crisis Indicator Data'!I118)&gt;S$3,5,ROUND(5-(S$3-LOG('Crisis Indicator Data'!I118))/(S$3-S$4)*5,1)))))</f>
        <v>4.2</v>
      </c>
      <c r="T121" s="143">
        <f>IF('Crisis Indicator Data'!H118="x","x",IF('Crisis Indicator Data'!I118="x","x",'Crisis Indicator Data'!I118/'Crisis Indicator Data'!H118))</f>
        <v>2.2367342622213997E-2</v>
      </c>
      <c r="U121" s="240">
        <f t="shared" si="46"/>
        <v>0.7</v>
      </c>
      <c r="V121" s="240">
        <f t="shared" si="47"/>
        <v>2.5</v>
      </c>
      <c r="W121" s="240">
        <f>IF('Crisis Indicator Data'!L118="x","x",IF('Crisis Indicator Data'!L118=0,0,IF(LOG('Crisis Indicator Data'!L118)&lt;W$4,0,IF(LOG('Crisis Indicator Data'!L118)&gt;W$3,5,ROUND(5-(W$3-LOG('Crisis Indicator Data'!L118))/(W$3-W$4)*5,1)))))</f>
        <v>0</v>
      </c>
      <c r="X121" s="247">
        <f>IF(OR('Crisis Indicator Data'!L118="x",'Crisis Indicator Data'!H118="x"),"x",'Crisis Indicator Data'!L118/'Crisis Indicator Data'!H118)</f>
        <v>0</v>
      </c>
      <c r="Y121" s="240">
        <f t="shared" si="48"/>
        <v>0</v>
      </c>
      <c r="Z121" s="240">
        <f t="shared" si="49"/>
        <v>0</v>
      </c>
      <c r="AA121" s="240">
        <f t="shared" si="50"/>
        <v>1.4</v>
      </c>
      <c r="AB121" s="248">
        <f t="shared" si="51"/>
        <v>2.6</v>
      </c>
    </row>
    <row r="122" spans="1:28" x14ac:dyDescent="0.35">
      <c r="A122" s="149" t="str">
        <f>'Crisis Indicator Data'!A119</f>
        <v>Displacement from Ukraine conflict in Romania</v>
      </c>
      <c r="B122" s="150" t="str">
        <f>'Crisis Indicator Data'!B119</f>
        <v>International displacement</v>
      </c>
      <c r="C122" s="150" t="str">
        <f>'Crisis Indicator Data'!C119</f>
        <v>ROU002</v>
      </c>
      <c r="D122" s="150" t="str">
        <f>'Crisis Indicator Data'!D119</f>
        <v>Romania</v>
      </c>
      <c r="E122" s="151" t="str">
        <f>'Crisis Indicator Data'!E119</f>
        <v>ROU</v>
      </c>
      <c r="F122" s="246">
        <f>IF('Crisis Indicator Data'!F119="x","x",IF(LOG('Crisis Indicator Data'!F119)&lt;F$4,0,IF(LOG('Crisis Indicator Data'!F119)&gt;F$3,5,ROUND(5-(F$3-LOG('Crisis Indicator Data'!F119))/(F$3-F$4)*5,1))))</f>
        <v>3</v>
      </c>
      <c r="G122" s="144">
        <f>IF('Crisis Indicator Data'!F119="x","x",IF(B122="Regional crisis",('Crisis Indicator Data'!F119/VLOOKUP('Impact of the crisis'!$C122,'Regional Crises'!$B$1:$R$66,4,FALSE)),'Crisis Indicator Data'!F119/VLOOKUP('Impact of the crisis'!$E122,'Country Indicator Data'!$B$4:$P$300,15,FALSE)))</f>
        <v>0.27346140472878999</v>
      </c>
      <c r="H122" s="240">
        <f t="shared" si="39"/>
        <v>1.3</v>
      </c>
      <c r="I122" s="240">
        <f t="shared" si="40"/>
        <v>2.15</v>
      </c>
      <c r="J122" s="240">
        <f>IF('Crisis Indicator Data'!G119="x","x",IF(LOG('Crisis Indicator Data'!G119)&lt;J$4,0,IF(LOG('Crisis Indicator Data'!G119)&gt;J$3,5,ROUND(5-(J$3-LOG('Crisis Indicator Data'!G119))/(J$3-J$4)*5,1))))</f>
        <v>2.6</v>
      </c>
      <c r="K122" s="144">
        <f>IF('Crisis Indicator Data'!G119="x","x",IF(B122="Regional crisis",('Crisis Indicator Data'!G119/VLOOKUP('Impact of the crisis'!$C122,'Regional Crises'!$B$1:$R$66,5,FALSE)),'Crisis Indicator Data'!G119/VLOOKUP('Impact of the crisis'!$E122,'Country Indicator Data'!$B$4:$P$300,14,FALSE)))</f>
        <v>0.30196257880821642</v>
      </c>
      <c r="L122" s="240">
        <f t="shared" si="41"/>
        <v>1.5</v>
      </c>
      <c r="M122" s="240">
        <f t="shared" si="42"/>
        <v>2.0499999999999998</v>
      </c>
      <c r="N122" s="240">
        <f t="shared" si="43"/>
        <v>2.1</v>
      </c>
      <c r="O122" s="240">
        <f>IF('Crisis Indicator Data'!H119="x","x",IF('Crisis Indicator Data'!H119=0,0,IF(LOG('Crisis Indicator Data'!H119)&lt;O$4,0,IF(LOG('Crisis Indicator Data'!H119)&gt;O$3,5,ROUND(5-(O$3-LOG('Crisis Indicator Data'!H119))/(O$3-O$4)*5,1)))))</f>
        <v>2.4</v>
      </c>
      <c r="P122" s="143">
        <f>IF('Crisis Indicator Data'!H119="x","x",'Crisis Indicator Data'!H119/'Crisis Indicator Data'!G119)</f>
        <v>0.14985687826233374</v>
      </c>
      <c r="Q122" s="240">
        <f t="shared" si="44"/>
        <v>0.7</v>
      </c>
      <c r="R122" s="240">
        <f t="shared" si="45"/>
        <v>1.5499999999999998</v>
      </c>
      <c r="S122" s="240">
        <f>IF('Crisis Indicator Data'!I119="x","x",IF('Crisis Indicator Data'!I119=0,0,IF(LOG('Crisis Indicator Data'!I119)&lt;S$4,0,IF(LOG('Crisis Indicator Data'!I119)&gt;S$3,5,ROUND(5-(S$3-LOG('Crisis Indicator Data'!I119))/(S$3-S$4)*5,1)))))</f>
        <v>4.2</v>
      </c>
      <c r="T122" s="143">
        <f>IF('Crisis Indicator Data'!H119="x","x",IF('Crisis Indicator Data'!I119="x","x",'Crisis Indicator Data'!I119/'Crisis Indicator Data'!H119))</f>
        <v>1</v>
      </c>
      <c r="U122" s="240">
        <f t="shared" si="46"/>
        <v>5</v>
      </c>
      <c r="V122" s="240">
        <f t="shared" si="47"/>
        <v>4.5999999999999996</v>
      </c>
      <c r="W122" s="240">
        <f>IF('Crisis Indicator Data'!L119="x","x",IF('Crisis Indicator Data'!L119=0,0,IF(LOG('Crisis Indicator Data'!L119)&lt;W$4,0,IF(LOG('Crisis Indicator Data'!L119)&gt;W$3,5,ROUND(5-(W$3-LOG('Crisis Indicator Data'!L119))/(W$3-W$4)*5,1)))))</f>
        <v>0</v>
      </c>
      <c r="X122" s="247">
        <f>IF(OR('Crisis Indicator Data'!L119="x",'Crisis Indicator Data'!H119="x"),"x",'Crisis Indicator Data'!L119/'Crisis Indicator Data'!H119)</f>
        <v>0</v>
      </c>
      <c r="Y122" s="240">
        <f t="shared" si="48"/>
        <v>0</v>
      </c>
      <c r="Z122" s="240">
        <f t="shared" si="49"/>
        <v>0</v>
      </c>
      <c r="AA122" s="240">
        <f t="shared" si="50"/>
        <v>3</v>
      </c>
      <c r="AB122" s="248">
        <f t="shared" si="51"/>
        <v>2.2999999999999998</v>
      </c>
    </row>
    <row r="123" spans="1:28" x14ac:dyDescent="0.35">
      <c r="A123" s="149" t="str">
        <f>'Crisis Indicator Data'!A120</f>
        <v>Burundi and DRC refugees in Rwanda</v>
      </c>
      <c r="B123" s="150" t="str">
        <f>'Crisis Indicator Data'!B120</f>
        <v>International displacement</v>
      </c>
      <c r="C123" s="150" t="str">
        <f>'Crisis Indicator Data'!C120</f>
        <v>RWA002</v>
      </c>
      <c r="D123" s="150" t="str">
        <f>'Crisis Indicator Data'!D120</f>
        <v>Rwanda</v>
      </c>
      <c r="E123" s="151" t="str">
        <f>'Crisis Indicator Data'!E120</f>
        <v>RWA</v>
      </c>
      <c r="F123" s="246">
        <f>IF('Crisis Indicator Data'!F120="x","x",IF(LOG('Crisis Indicator Data'!F120)&lt;F$4,0,IF(LOG('Crisis Indicator Data'!F120)&gt;F$3,5,ROUND(5-(F$3-LOG('Crisis Indicator Data'!F120))/(F$3-F$4)*5,1))))</f>
        <v>2.2000000000000002</v>
      </c>
      <c r="G123" s="144">
        <f>IF('Crisis Indicator Data'!F120="x","x",IF(B123="Regional crisis",('Crisis Indicator Data'!F120/VLOOKUP('Impact of the crisis'!$C123,'Regional Crises'!$B$1:$R$66,4,FALSE)),'Crisis Indicator Data'!F120/VLOOKUP('Impact of the crisis'!$E123,'Country Indicator Data'!$B$4:$P$300,15,FALSE)))</f>
        <v>0.83194162950952577</v>
      </c>
      <c r="H123" s="240">
        <f t="shared" si="39"/>
        <v>4.0999999999999996</v>
      </c>
      <c r="I123" s="240">
        <f t="shared" si="40"/>
        <v>3.15</v>
      </c>
      <c r="J123" s="240">
        <f>IF('Crisis Indicator Data'!G120="x","x",IF(LOG('Crisis Indicator Data'!G120)&lt;J$4,0,IF(LOG('Crisis Indicator Data'!G120)&gt;J$3,5,ROUND(5-(J$3-LOG('Crisis Indicator Data'!G120))/(J$3-J$4)*5,1))))</f>
        <v>1.2</v>
      </c>
      <c r="K123" s="144">
        <f>IF('Crisis Indicator Data'!G120="x","x",IF(B123="Regional crisis",('Crisis Indicator Data'!G120/VLOOKUP('Impact of the crisis'!$C123,'Regional Crises'!$B$1:$R$66,5,FALSE)),'Crisis Indicator Data'!G120/VLOOKUP('Impact of the crisis'!$E123,'Country Indicator Data'!$B$4:$P$300,14,FALSE)))</f>
        <v>0.18290611488573194</v>
      </c>
      <c r="L123" s="240">
        <f t="shared" si="41"/>
        <v>0.9</v>
      </c>
      <c r="M123" s="240">
        <f t="shared" si="42"/>
        <v>1.05</v>
      </c>
      <c r="N123" s="240">
        <f t="shared" si="43"/>
        <v>2.2000000000000002</v>
      </c>
      <c r="O123" s="240">
        <f>IF('Crisis Indicator Data'!H120="x","x",IF('Crisis Indicator Data'!H120=0,0,IF(LOG('Crisis Indicator Data'!H120)&lt;O$4,0,IF(LOG('Crisis Indicator Data'!H120)&gt;O$3,5,ROUND(5-(O$3-LOG('Crisis Indicator Data'!H120))/(O$3-O$4)*5,1)))))</f>
        <v>1</v>
      </c>
      <c r="P123" s="143">
        <f>IF('Crisis Indicator Data'!H120="x","x",'Crisis Indicator Data'!H120/'Crisis Indicator Data'!G120)</f>
        <v>5.3609117771211481E-2</v>
      </c>
      <c r="Q123" s="240">
        <f t="shared" si="44"/>
        <v>0.2</v>
      </c>
      <c r="R123" s="240">
        <f t="shared" si="45"/>
        <v>0.6</v>
      </c>
      <c r="S123" s="240">
        <f>IF('Crisis Indicator Data'!I120="x","x",IF('Crisis Indicator Data'!I120=0,0,IF(LOG('Crisis Indicator Data'!I120)&lt;S$4,0,IF(LOG('Crisis Indicator Data'!I120)&gt;S$3,5,ROUND(5-(S$3-LOG('Crisis Indicator Data'!I120))/(S$3-S$4)*5,1)))))</f>
        <v>3</v>
      </c>
      <c r="T123" s="143">
        <f>IF('Crisis Indicator Data'!H120="x","x",IF('Crisis Indicator Data'!I120="x","x",'Crisis Indicator Data'!I120/'Crisis Indicator Data'!H120))</f>
        <v>1</v>
      </c>
      <c r="U123" s="240">
        <f t="shared" si="46"/>
        <v>5</v>
      </c>
      <c r="V123" s="240">
        <f t="shared" si="47"/>
        <v>4</v>
      </c>
      <c r="W123" s="240" t="str">
        <f>IF('Crisis Indicator Data'!L120="x","x",IF('Crisis Indicator Data'!L120=0,0,IF(LOG('Crisis Indicator Data'!L120)&lt;W$4,0,IF(LOG('Crisis Indicator Data'!L120)&gt;W$3,5,ROUND(5-(W$3-LOG('Crisis Indicator Data'!L120))/(W$3-W$4)*5,1)))))</f>
        <v>x</v>
      </c>
      <c r="X123" s="247" t="str">
        <f>IF(OR('Crisis Indicator Data'!L120="x",'Crisis Indicator Data'!H120="x"),"x",'Crisis Indicator Data'!L120/'Crisis Indicator Data'!H120)</f>
        <v>x</v>
      </c>
      <c r="Y123" s="240" t="str">
        <f t="shared" si="48"/>
        <v>x</v>
      </c>
      <c r="Z123" s="240" t="str">
        <f t="shared" si="49"/>
        <v>x</v>
      </c>
      <c r="AA123" s="240">
        <f t="shared" si="50"/>
        <v>4</v>
      </c>
      <c r="AB123" s="248">
        <f t="shared" si="51"/>
        <v>2.7</v>
      </c>
    </row>
    <row r="124" spans="1:28" x14ac:dyDescent="0.35">
      <c r="A124" s="149" t="str">
        <f>'Crisis Indicator Data'!A121</f>
        <v>Complex crisis in Sudan</v>
      </c>
      <c r="B124" s="150" t="str">
        <f>'Crisis Indicator Data'!B121</f>
        <v>Multiple crises country</v>
      </c>
      <c r="C124" s="150" t="str">
        <f>'Crisis Indicator Data'!C121</f>
        <v>SDN001</v>
      </c>
      <c r="D124" s="150" t="str">
        <f>'Crisis Indicator Data'!D121</f>
        <v>Sudan</v>
      </c>
      <c r="E124" s="151" t="str">
        <f>'Crisis Indicator Data'!E121</f>
        <v>SDN</v>
      </c>
      <c r="F124" s="246">
        <f>IF('Crisis Indicator Data'!F121="x","x",IF(LOG('Crisis Indicator Data'!F121)&lt;F$4,0,IF(LOG('Crisis Indicator Data'!F121)&gt;F$3,5,ROUND(5-(F$3-LOG('Crisis Indicator Data'!F121))/(F$3-F$4)*5,1))))</f>
        <v>5</v>
      </c>
      <c r="G124" s="144">
        <f>IF('Crisis Indicator Data'!F121="x","x",IF(B124="Regional crisis",('Crisis Indicator Data'!F121/VLOOKUP('Impact of the crisis'!$C124,'Regional Crises'!$B$1:$R$66,4,FALSE)),'Crisis Indicator Data'!F121/VLOOKUP('Impact of the crisis'!$E124,'Country Indicator Data'!$B$4:$P$300,15,FALSE)))</f>
        <v>0.77469991582491582</v>
      </c>
      <c r="H124" s="240">
        <f t="shared" si="39"/>
        <v>3.9</v>
      </c>
      <c r="I124" s="240">
        <f t="shared" si="40"/>
        <v>4.45</v>
      </c>
      <c r="J124" s="240">
        <f>IF('Crisis Indicator Data'!G121="x","x",IF(LOG('Crisis Indicator Data'!G121)&lt;J$4,0,IF(LOG('Crisis Indicator Data'!G121)&gt;J$3,5,ROUND(5-(J$3-LOG('Crisis Indicator Data'!G121))/(J$3-J$4)*5,1))))</f>
        <v>5</v>
      </c>
      <c r="K124" s="144">
        <f>IF('Crisis Indicator Data'!G121="x","x",IF(B124="Regional crisis",('Crisis Indicator Data'!G121/VLOOKUP('Impact of the crisis'!$C124,'Regional Crises'!$B$1:$R$66,5,FALSE)),'Crisis Indicator Data'!G121/VLOOKUP('Impact of the crisis'!$E124,'Country Indicator Data'!$B$4:$P$300,14,FALSE)))</f>
        <v>1</v>
      </c>
      <c r="L124" s="240">
        <f t="shared" si="41"/>
        <v>5</v>
      </c>
      <c r="M124" s="240">
        <f t="shared" si="42"/>
        <v>5</v>
      </c>
      <c r="N124" s="240">
        <f t="shared" si="43"/>
        <v>4.8</v>
      </c>
      <c r="O124" s="240">
        <f>IF('Crisis Indicator Data'!H121="x","x",IF('Crisis Indicator Data'!H121=0,0,IF(LOG('Crisis Indicator Data'!H121)&lt;O$4,0,IF(LOG('Crisis Indicator Data'!H121)&gt;O$3,5,ROUND(5-(O$3-LOG('Crisis Indicator Data'!H121))/(O$3-O$4)*5,1)))))</f>
        <v>5</v>
      </c>
      <c r="P124" s="143">
        <f>IF('Crisis Indicator Data'!H121="x","x",'Crisis Indicator Data'!H121/'Crisis Indicator Data'!G121)</f>
        <v>0.62708333333333333</v>
      </c>
      <c r="Q124" s="240">
        <f t="shared" si="44"/>
        <v>3.1</v>
      </c>
      <c r="R124" s="240">
        <f t="shared" si="45"/>
        <v>4.05</v>
      </c>
      <c r="S124" s="240">
        <f>IF('Crisis Indicator Data'!I121="x","x",IF('Crisis Indicator Data'!I121=0,0,IF(LOG('Crisis Indicator Data'!I121)&lt;S$4,0,IF(LOG('Crisis Indicator Data'!I121)&gt;S$3,5,ROUND(5-(S$3-LOG('Crisis Indicator Data'!I121))/(S$3-S$4)*5,1)))))</f>
        <v>5</v>
      </c>
      <c r="T124" s="143">
        <f>IF('Crisis Indicator Data'!H121="x","x",IF('Crisis Indicator Data'!I121="x","x",'Crisis Indicator Data'!I121/'Crisis Indicator Data'!H121))</f>
        <v>0.16235880398671096</v>
      </c>
      <c r="U124" s="240">
        <f t="shared" si="46"/>
        <v>5</v>
      </c>
      <c r="V124" s="240">
        <f t="shared" si="47"/>
        <v>5</v>
      </c>
      <c r="W124" s="240">
        <f>IF('Crisis Indicator Data'!L121="x","x",IF('Crisis Indicator Data'!L121=0,0,IF(LOG('Crisis Indicator Data'!L121)&lt;W$4,0,IF(LOG('Crisis Indicator Data'!L121)&gt;W$3,5,ROUND(5-(W$3-LOG('Crisis Indicator Data'!L121))/(W$3-W$4)*5,1)))))</f>
        <v>4.3</v>
      </c>
      <c r="X124" s="247">
        <f>IF(OR('Crisis Indicator Data'!L121="x",'Crisis Indicator Data'!H121="x"),"x",'Crisis Indicator Data'!L121/'Crisis Indicator Data'!H121)</f>
        <v>3.1395348837209302E-5</v>
      </c>
      <c r="Y124" s="240">
        <f t="shared" si="48"/>
        <v>1.6</v>
      </c>
      <c r="Z124" s="240">
        <f t="shared" si="49"/>
        <v>3</v>
      </c>
      <c r="AA124" s="240">
        <f t="shared" si="50"/>
        <v>4.2</v>
      </c>
      <c r="AB124" s="248">
        <f t="shared" si="51"/>
        <v>4.0999999999999996</v>
      </c>
    </row>
    <row r="125" spans="1:28" x14ac:dyDescent="0.35">
      <c r="A125" s="149" t="str">
        <f>'Crisis Indicator Data'!A122</f>
        <v>Refugees in Sudan</v>
      </c>
      <c r="B125" s="150" t="str">
        <f>'Crisis Indicator Data'!B122</f>
        <v>International displacement</v>
      </c>
      <c r="C125" s="150" t="str">
        <f>'Crisis Indicator Data'!C122</f>
        <v>SDN005</v>
      </c>
      <c r="D125" s="150" t="str">
        <f>'Crisis Indicator Data'!D122</f>
        <v>Sudan</v>
      </c>
      <c r="E125" s="151" t="str">
        <f>'Crisis Indicator Data'!E122</f>
        <v>SDN</v>
      </c>
      <c r="F125" s="246">
        <f>IF('Crisis Indicator Data'!F122="x","x",IF(LOG('Crisis Indicator Data'!F122)&lt;F$4,0,IF(LOG('Crisis Indicator Data'!F122)&gt;F$3,5,ROUND(5-(F$3-LOG('Crisis Indicator Data'!F122))/(F$3-F$4)*5,1))))</f>
        <v>3.3</v>
      </c>
      <c r="G125" s="144">
        <f>IF('Crisis Indicator Data'!F122="x","x",IF(B125="Regional crisis",('Crisis Indicator Data'!F122/VLOOKUP('Impact of the crisis'!$C125,'Regional Crises'!$B$1:$R$66,4,FALSE)),'Crisis Indicator Data'!F122/VLOOKUP('Impact of the crisis'!$E125,'Country Indicator Data'!$B$4:$P$300,15,FALSE)))</f>
        <v>3.7568602693602696E-2</v>
      </c>
      <c r="H125" s="240">
        <f t="shared" si="39"/>
        <v>0.1</v>
      </c>
      <c r="I125" s="240">
        <f t="shared" si="40"/>
        <v>1.7</v>
      </c>
      <c r="J125" s="240">
        <f>IF('Crisis Indicator Data'!G122="x","x",IF(LOG('Crisis Indicator Data'!G122)&lt;J$4,0,IF(LOG('Crisis Indicator Data'!G122)&gt;J$3,5,ROUND(5-(J$3-LOG('Crisis Indicator Data'!G122))/(J$3-J$4)*5,1))))</f>
        <v>3.7</v>
      </c>
      <c r="K125" s="144">
        <f>IF('Crisis Indicator Data'!G122="x","x",IF(B125="Regional crisis",('Crisis Indicator Data'!G122/VLOOKUP('Impact of the crisis'!$C125,'Regional Crises'!$B$1:$R$66,5,FALSE)),'Crisis Indicator Data'!G122/VLOOKUP('Impact of the crisis'!$E125,'Country Indicator Data'!$B$4:$P$300,14,FALSE)))</f>
        <v>0.27097916666666666</v>
      </c>
      <c r="L125" s="240">
        <f t="shared" si="41"/>
        <v>1.3</v>
      </c>
      <c r="M125" s="240">
        <f t="shared" si="42"/>
        <v>2.5</v>
      </c>
      <c r="N125" s="240">
        <f t="shared" si="43"/>
        <v>2.1</v>
      </c>
      <c r="O125" s="240">
        <f>IF('Crisis Indicator Data'!H122="x","x",IF('Crisis Indicator Data'!H122=0,0,IF(LOG('Crisis Indicator Data'!H122)&lt;O$4,0,IF(LOG('Crisis Indicator Data'!H122)&gt;O$3,5,ROUND(5-(O$3-LOG('Crisis Indicator Data'!H122))/(O$3-O$4)*5,1)))))</f>
        <v>4.4000000000000004</v>
      </c>
      <c r="P125" s="143">
        <f>IF('Crisis Indicator Data'!H122="x","x",'Crisis Indicator Data'!H122/'Crisis Indicator Data'!G122)</f>
        <v>1</v>
      </c>
      <c r="Q125" s="240">
        <f t="shared" si="44"/>
        <v>5</v>
      </c>
      <c r="R125" s="240">
        <f t="shared" si="45"/>
        <v>4.7</v>
      </c>
      <c r="S125" s="240">
        <f>IF('Crisis Indicator Data'!I122="x","x",IF('Crisis Indicator Data'!I122=0,0,IF(LOG('Crisis Indicator Data'!I122)&lt;S$4,0,IF(LOG('Crisis Indicator Data'!I122)&gt;S$3,5,ROUND(5-(S$3-LOG('Crisis Indicator Data'!I122))/(S$3-S$4)*5,1)))))</f>
        <v>4.4000000000000004</v>
      </c>
      <c r="T125" s="143">
        <f>IF('Crisis Indicator Data'!H122="x","x",IF('Crisis Indicator Data'!I122="x","x",'Crisis Indicator Data'!I122/'Crisis Indicator Data'!H122))</f>
        <v>8.7798877527485206E-2</v>
      </c>
      <c r="U125" s="240">
        <f t="shared" si="46"/>
        <v>2.9</v>
      </c>
      <c r="V125" s="240">
        <f t="shared" si="47"/>
        <v>3.7</v>
      </c>
      <c r="W125" s="240">
        <f>IF('Crisis Indicator Data'!L122="x","x",IF('Crisis Indicator Data'!L122=0,0,IF(LOG('Crisis Indicator Data'!L122)&lt;W$4,0,IF(LOG('Crisis Indicator Data'!L122)&gt;W$3,5,ROUND(5-(W$3-LOG('Crisis Indicator Data'!L122))/(W$3-W$4)*5,1)))))</f>
        <v>1.9</v>
      </c>
      <c r="X125" s="247">
        <f>IF(OR('Crisis Indicator Data'!L122="x",'Crisis Indicator Data'!H122="x"),"x",'Crisis Indicator Data'!L122/'Crisis Indicator Data'!H122)</f>
        <v>1.6913969401091719E-6</v>
      </c>
      <c r="Y125" s="240">
        <f t="shared" si="48"/>
        <v>0.1</v>
      </c>
      <c r="Z125" s="240">
        <f t="shared" si="49"/>
        <v>1</v>
      </c>
      <c r="AA125" s="240">
        <f t="shared" si="50"/>
        <v>2.6</v>
      </c>
      <c r="AB125" s="248">
        <f t="shared" si="51"/>
        <v>3.9</v>
      </c>
    </row>
    <row r="126" spans="1:28" x14ac:dyDescent="0.35">
      <c r="A126" s="149" t="str">
        <f>'Crisis Indicator Data'!A123</f>
        <v>Violence in Darfur and Kordofan regions</v>
      </c>
      <c r="B126" s="150" t="str">
        <f>'Crisis Indicator Data'!B123</f>
        <v>Other type of violence</v>
      </c>
      <c r="C126" s="150" t="str">
        <f>'Crisis Indicator Data'!C123</f>
        <v>SDN008</v>
      </c>
      <c r="D126" s="150" t="str">
        <f>'Crisis Indicator Data'!D123</f>
        <v>Sudan</v>
      </c>
      <c r="E126" s="151" t="str">
        <f>'Crisis Indicator Data'!E123</f>
        <v>SDN</v>
      </c>
      <c r="F126" s="246">
        <f>IF('Crisis Indicator Data'!F123="x","x",IF(LOG('Crisis Indicator Data'!F123)&lt;F$4,0,IF(LOG('Crisis Indicator Data'!F123)&gt;F$3,5,ROUND(5-(F$3-LOG('Crisis Indicator Data'!F123))/(F$3-F$4)*5,1))))</f>
        <v>4.9000000000000004</v>
      </c>
      <c r="G126" s="144">
        <f>IF('Crisis Indicator Data'!F123="x","x",IF(B126="Regional crisis",('Crisis Indicator Data'!F123/VLOOKUP('Impact of the crisis'!$C126,'Regional Crises'!$B$1:$R$66,4,FALSE)),'Crisis Indicator Data'!F123/VLOOKUP('Impact of the crisis'!$E126,'Country Indicator Data'!$B$4:$P$300,15,FALSE)))</f>
        <v>0.37043139730639729</v>
      </c>
      <c r="H126" s="240">
        <f t="shared" si="39"/>
        <v>1.8</v>
      </c>
      <c r="I126" s="240">
        <f t="shared" si="40"/>
        <v>3.35</v>
      </c>
      <c r="J126" s="240">
        <f>IF('Crisis Indicator Data'!G123="x","x",IF(LOG('Crisis Indicator Data'!G123)&lt;J$4,0,IF(LOG('Crisis Indicator Data'!G123)&gt;J$3,5,ROUND(5-(J$3-LOG('Crisis Indicator Data'!G123))/(J$3-J$4)*5,1))))</f>
        <v>4.0999999999999996</v>
      </c>
      <c r="K126" s="144">
        <f>IF('Crisis Indicator Data'!G123="x","x",IF(B126="Regional crisis",('Crisis Indicator Data'!G123/VLOOKUP('Impact of the crisis'!$C126,'Regional Crises'!$B$1:$R$66,5,FALSE)),'Crisis Indicator Data'!G123/VLOOKUP('Impact of the crisis'!$E126,'Country Indicator Data'!$B$4:$P$300,14,FALSE)))</f>
        <v>0.35716666666666669</v>
      </c>
      <c r="L126" s="240">
        <f t="shared" si="41"/>
        <v>1.8</v>
      </c>
      <c r="M126" s="240">
        <f t="shared" si="42"/>
        <v>2.9499999999999997</v>
      </c>
      <c r="N126" s="240">
        <f t="shared" si="43"/>
        <v>3.2</v>
      </c>
      <c r="O126" s="240">
        <f>IF('Crisis Indicator Data'!H123="x","x",IF('Crisis Indicator Data'!H123=0,0,IF(LOG('Crisis Indicator Data'!H123)&lt;O$4,0,IF(LOG('Crisis Indicator Data'!H123)&gt;O$3,5,ROUND(5-(O$3-LOG('Crisis Indicator Data'!H123))/(O$3-O$4)*5,1)))))</f>
        <v>4.4000000000000004</v>
      </c>
      <c r="P126" s="143">
        <f>IF('Crisis Indicator Data'!H123="x","x",'Crisis Indicator Data'!H123/'Crisis Indicator Data'!G123)</f>
        <v>0.80290480634624362</v>
      </c>
      <c r="Q126" s="240">
        <f t="shared" si="44"/>
        <v>4</v>
      </c>
      <c r="R126" s="240">
        <f t="shared" si="45"/>
        <v>4.2</v>
      </c>
      <c r="S126" s="240">
        <f>IF('Crisis Indicator Data'!I123="x","x",IF('Crisis Indicator Data'!I123=0,0,IF(LOG('Crisis Indicator Data'!I123)&lt;S$4,0,IF(LOG('Crisis Indicator Data'!I123)&gt;S$3,5,ROUND(5-(S$3-LOG('Crisis Indicator Data'!I123))/(S$3-S$4)*5,1)))))</f>
        <v>3</v>
      </c>
      <c r="T126" s="143">
        <f>IF('Crisis Indicator Data'!H123="x","x",IF('Crisis Indicator Data'!I123="x","x",'Crisis Indicator Data'!I123/'Crisis Indicator Data'!H123))</f>
        <v>8.4998183799491461E-3</v>
      </c>
      <c r="U126" s="240">
        <f t="shared" si="46"/>
        <v>0.3</v>
      </c>
      <c r="V126" s="240">
        <f t="shared" si="47"/>
        <v>1.7</v>
      </c>
      <c r="W126" s="240">
        <f>IF('Crisis Indicator Data'!L123="x","x",IF('Crisis Indicator Data'!L123=0,0,IF(LOG('Crisis Indicator Data'!L123)&lt;W$4,0,IF(LOG('Crisis Indicator Data'!L123)&gt;W$3,5,ROUND(5-(W$3-LOG('Crisis Indicator Data'!L123))/(W$3-W$4)*5,1)))))</f>
        <v>4</v>
      </c>
      <c r="X126" s="247">
        <f>IF(OR('Crisis Indicator Data'!L123="x",'Crisis Indicator Data'!H123="x"),"x",'Crisis Indicator Data'!L123/'Crisis Indicator Data'!H123)</f>
        <v>4.8601525608427168E-5</v>
      </c>
      <c r="Y126" s="240">
        <f t="shared" si="48"/>
        <v>2.4</v>
      </c>
      <c r="Z126" s="240">
        <f t="shared" si="49"/>
        <v>3.2</v>
      </c>
      <c r="AA126" s="240">
        <f t="shared" si="50"/>
        <v>2.5</v>
      </c>
      <c r="AB126" s="248">
        <f t="shared" si="51"/>
        <v>3.5</v>
      </c>
    </row>
    <row r="127" spans="1:28" x14ac:dyDescent="0.35">
      <c r="A127" s="149" t="str">
        <f>'Crisis Indicator Data'!A124</f>
        <v>Drought in Senegal</v>
      </c>
      <c r="B127" s="150" t="str">
        <f>'Crisis Indicator Data'!B124</f>
        <v>Drought</v>
      </c>
      <c r="C127" s="150" t="str">
        <f>'Crisis Indicator Data'!C124</f>
        <v>SEN002</v>
      </c>
      <c r="D127" s="150" t="str">
        <f>'Crisis Indicator Data'!D124</f>
        <v>Senegal</v>
      </c>
      <c r="E127" s="151" t="str">
        <f>'Crisis Indicator Data'!E124</f>
        <v>SEN</v>
      </c>
      <c r="F127" s="246">
        <f>IF('Crisis Indicator Data'!F124="x","x",IF(LOG('Crisis Indicator Data'!F124)&lt;F$4,0,IF(LOG('Crisis Indicator Data'!F124)&gt;F$3,5,ROUND(5-(F$3-LOG('Crisis Indicator Data'!F124))/(F$3-F$4)*5,1))))</f>
        <v>5</v>
      </c>
      <c r="G127" s="144">
        <f>IF('Crisis Indicator Data'!F124="x","x",IF(B127="Regional crisis",('Crisis Indicator Data'!F124/VLOOKUP('Impact of the crisis'!$C127,'Regional Crises'!$B$1:$R$66,4,FALSE)),'Crisis Indicator Data'!F124/VLOOKUP('Impact of the crisis'!$E127,'Country Indicator Data'!$B$4:$P$300,15,FALSE)))</f>
        <v>18.868472445852593</v>
      </c>
      <c r="H127" s="240">
        <f t="shared" si="39"/>
        <v>5</v>
      </c>
      <c r="I127" s="240">
        <f t="shared" si="40"/>
        <v>5</v>
      </c>
      <c r="J127" s="240">
        <f>IF('Crisis Indicator Data'!G124="x","x",IF(LOG('Crisis Indicator Data'!G124)&lt;J$4,0,IF(LOG('Crisis Indicator Data'!G124)&gt;J$3,5,ROUND(5-(J$3-LOG('Crisis Indicator Data'!G124))/(J$3-J$4)*5,1))))</f>
        <v>4.2</v>
      </c>
      <c r="K127" s="144">
        <f>IF('Crisis Indicator Data'!G124="x","x",IF(B127="Regional crisis",('Crisis Indicator Data'!G124/VLOOKUP('Impact of the crisis'!$C127,'Regional Crises'!$B$1:$R$66,5,FALSE)),'Crisis Indicator Data'!G124/VLOOKUP('Impact of the crisis'!$E127,'Country Indicator Data'!$B$4:$P$300,14,FALSE)))</f>
        <v>1</v>
      </c>
      <c r="L127" s="240">
        <f t="shared" si="41"/>
        <v>5</v>
      </c>
      <c r="M127" s="240">
        <f t="shared" si="42"/>
        <v>4.5999999999999996</v>
      </c>
      <c r="N127" s="240">
        <f t="shared" si="43"/>
        <v>4.8</v>
      </c>
      <c r="O127" s="240">
        <f>IF('Crisis Indicator Data'!H124="x","x",IF('Crisis Indicator Data'!H124=0,0,IF(LOG('Crisis Indicator Data'!H124)&lt;O$4,0,IF(LOG('Crisis Indicator Data'!H124)&gt;O$3,5,ROUND(5-(O$3-LOG('Crisis Indicator Data'!H124))/(O$3-O$4)*5,1)))))</f>
        <v>3.3</v>
      </c>
      <c r="P127" s="143">
        <f>IF('Crisis Indicator Data'!H124="x","x",'Crisis Indicator Data'!H124/'Crisis Indicator Data'!G124)</f>
        <v>0.17971700772309601</v>
      </c>
      <c r="Q127" s="240">
        <f t="shared" si="44"/>
        <v>0.9</v>
      </c>
      <c r="R127" s="240">
        <f t="shared" si="45"/>
        <v>2.1</v>
      </c>
      <c r="S127" s="240" t="str">
        <f>IF('Crisis Indicator Data'!I124="x","x",IF('Crisis Indicator Data'!I124=0,0,IF(LOG('Crisis Indicator Data'!I124)&lt;S$4,0,IF(LOG('Crisis Indicator Data'!I124)&gt;S$3,5,ROUND(5-(S$3-LOG('Crisis Indicator Data'!I124))/(S$3-S$4)*5,1)))))</f>
        <v>x</v>
      </c>
      <c r="T127" s="143" t="str">
        <f>IF('Crisis Indicator Data'!H124="x","x",IF('Crisis Indicator Data'!I124="x","x",'Crisis Indicator Data'!I124/'Crisis Indicator Data'!H124))</f>
        <v>x</v>
      </c>
      <c r="U127" s="240" t="str">
        <f t="shared" si="46"/>
        <v>x</v>
      </c>
      <c r="V127" s="240" t="str">
        <f t="shared" si="47"/>
        <v>x</v>
      </c>
      <c r="W127" s="240">
        <f>IF('Crisis Indicator Data'!L124="x","x",IF('Crisis Indicator Data'!L124=0,0,IF(LOG('Crisis Indicator Data'!L124)&lt;W$4,0,IF(LOG('Crisis Indicator Data'!L124)&gt;W$3,5,ROUND(5-(W$3-LOG('Crisis Indicator Data'!L124))/(W$3-W$4)*5,1)))))</f>
        <v>0</v>
      </c>
      <c r="X127" s="247">
        <f>IF(OR('Crisis Indicator Data'!L124="x",'Crisis Indicator Data'!H124="x"),"x",'Crisis Indicator Data'!L124/'Crisis Indicator Data'!H124)</f>
        <v>0</v>
      </c>
      <c r="Y127" s="240">
        <f t="shared" si="48"/>
        <v>0</v>
      </c>
      <c r="Z127" s="240">
        <f t="shared" si="49"/>
        <v>0</v>
      </c>
      <c r="AA127" s="240">
        <f t="shared" si="50"/>
        <v>0</v>
      </c>
      <c r="AB127" s="248">
        <f t="shared" si="51"/>
        <v>1.2</v>
      </c>
    </row>
    <row r="128" spans="1:28" x14ac:dyDescent="0.35">
      <c r="A128" s="149" t="str">
        <f>'Crisis Indicator Data'!A125</f>
        <v>Complex crisis in El Salvador</v>
      </c>
      <c r="B128" s="150" t="str">
        <f>'Crisis Indicator Data'!B125</f>
        <v>Complex crisis</v>
      </c>
      <c r="C128" s="150" t="str">
        <f>'Crisis Indicator Data'!C125</f>
        <v>SLV001</v>
      </c>
      <c r="D128" s="150" t="str">
        <f>'Crisis Indicator Data'!D125</f>
        <v>El Salvador</v>
      </c>
      <c r="E128" s="151" t="str">
        <f>'Crisis Indicator Data'!E125</f>
        <v>SLV</v>
      </c>
      <c r="F128" s="246">
        <f>IF('Crisis Indicator Data'!F125="x","x",IF(LOG('Crisis Indicator Data'!F125)&lt;F$4,0,IF(LOG('Crisis Indicator Data'!F125)&gt;F$3,5,ROUND(5-(F$3-LOG('Crisis Indicator Data'!F125))/(F$3-F$4)*5,1))))</f>
        <v>2.2000000000000002</v>
      </c>
      <c r="G128" s="144">
        <f>IF('Crisis Indicator Data'!F125="x","x",IF(B128="Regional crisis",('Crisis Indicator Data'!F125/VLOOKUP('Impact of the crisis'!$C128,'Regional Crises'!$B$1:$R$66,4,FALSE)),'Crisis Indicator Data'!F125/VLOOKUP('Impact of the crisis'!$E128,'Country Indicator Data'!$B$4:$P$300,15,FALSE)))</f>
        <v>1</v>
      </c>
      <c r="H128" s="240">
        <f t="shared" si="39"/>
        <v>5</v>
      </c>
      <c r="I128" s="240">
        <f t="shared" si="40"/>
        <v>3.6</v>
      </c>
      <c r="J128" s="240">
        <f>IF('Crisis Indicator Data'!G125="x","x",IF(LOG('Crisis Indicator Data'!G125)&lt;J$4,0,IF(LOG('Crisis Indicator Data'!G125)&gt;J$3,5,ROUND(5-(J$3-LOG('Crisis Indicator Data'!G125))/(J$3-J$4)*5,1))))</f>
        <v>2.8</v>
      </c>
      <c r="K128" s="144">
        <f>IF('Crisis Indicator Data'!G125="x","x",IF(B128="Regional crisis",('Crisis Indicator Data'!G125/VLOOKUP('Impact of the crisis'!$C128,'Regional Crises'!$B$1:$R$66,5,FALSE)),'Crisis Indicator Data'!G125/VLOOKUP('Impact of the crisis'!$E128,'Country Indicator Data'!$B$4:$P$300,14,FALSE)))</f>
        <v>1</v>
      </c>
      <c r="L128" s="240">
        <f t="shared" si="41"/>
        <v>5</v>
      </c>
      <c r="M128" s="240">
        <f t="shared" si="42"/>
        <v>3.9</v>
      </c>
      <c r="N128" s="240">
        <f t="shared" si="43"/>
        <v>3.8</v>
      </c>
      <c r="O128" s="240">
        <f>IF('Crisis Indicator Data'!H125="x","x",IF('Crisis Indicator Data'!H125=0,0,IF(LOG('Crisis Indicator Data'!H125)&lt;O$4,0,IF(LOG('Crisis Indicator Data'!H125)&gt;O$3,5,ROUND(5-(O$3-LOG('Crisis Indicator Data'!H125))/(O$3-O$4)*5,1)))))</f>
        <v>3.3</v>
      </c>
      <c r="P128" s="143">
        <f>IF('Crisis Indicator Data'!H125="x","x",'Crisis Indicator Data'!H125/'Crisis Indicator Data'!G125)</f>
        <v>0.47761194029850745</v>
      </c>
      <c r="Q128" s="240">
        <f t="shared" si="44"/>
        <v>2.4</v>
      </c>
      <c r="R128" s="240">
        <f t="shared" si="45"/>
        <v>2.8499999999999996</v>
      </c>
      <c r="S128" s="240">
        <f>IF('Crisis Indicator Data'!I125="x","x",IF('Crisis Indicator Data'!I125=0,0,IF(LOG('Crisis Indicator Data'!I125)&lt;S$4,0,IF(LOG('Crisis Indicator Data'!I125)&gt;S$3,5,ROUND(5-(S$3-LOG('Crisis Indicator Data'!I125))/(S$3-S$4)*5,1)))))</f>
        <v>3</v>
      </c>
      <c r="T128" s="143">
        <f>IF('Crisis Indicator Data'!H125="x","x",IF('Crisis Indicator Data'!I125="x","x",'Crisis Indicator Data'!I125/'Crisis Indicator Data'!H125))</f>
        <v>4.0937500000000002E-2</v>
      </c>
      <c r="U128" s="240">
        <f t="shared" si="46"/>
        <v>1.4</v>
      </c>
      <c r="V128" s="240">
        <f t="shared" si="47"/>
        <v>2.2000000000000002</v>
      </c>
      <c r="W128" s="240">
        <f>IF('Crisis Indicator Data'!L125="x","x",IF('Crisis Indicator Data'!L125=0,0,IF(LOG('Crisis Indicator Data'!L125)&lt;W$4,0,IF(LOG('Crisis Indicator Data'!L125)&gt;W$3,5,ROUND(5-(W$3-LOG('Crisis Indicator Data'!L125))/(W$3-W$4)*5,1)))))</f>
        <v>3.7</v>
      </c>
      <c r="X128" s="247">
        <f>IF(OR('Crisis Indicator Data'!L125="x",'Crisis Indicator Data'!H125="x"),"x",'Crisis Indicator Data'!L125/'Crisis Indicator Data'!H125)</f>
        <v>1.1593750000000001E-4</v>
      </c>
      <c r="Y128" s="240">
        <f t="shared" si="48"/>
        <v>5</v>
      </c>
      <c r="Z128" s="240">
        <f t="shared" si="49"/>
        <v>4.4000000000000004</v>
      </c>
      <c r="AA128" s="240">
        <f t="shared" si="50"/>
        <v>3.5</v>
      </c>
      <c r="AB128" s="248">
        <f t="shared" si="51"/>
        <v>3.2</v>
      </c>
    </row>
    <row r="129" spans="1:28" x14ac:dyDescent="0.35">
      <c r="A129" s="149" t="str">
        <f>'Crisis Indicator Data'!A126</f>
        <v>Complex crisis in Somalia</v>
      </c>
      <c r="B129" s="150" t="str">
        <f>'Crisis Indicator Data'!B126</f>
        <v>Complex crisis</v>
      </c>
      <c r="C129" s="150" t="str">
        <f>'Crisis Indicator Data'!C126</f>
        <v>SOM001</v>
      </c>
      <c r="D129" s="150" t="str">
        <f>'Crisis Indicator Data'!D126</f>
        <v>Somalia</v>
      </c>
      <c r="E129" s="151" t="str">
        <f>'Crisis Indicator Data'!E126</f>
        <v>SOM</v>
      </c>
      <c r="F129" s="246">
        <f>IF('Crisis Indicator Data'!F126="x","x",IF(LOG('Crisis Indicator Data'!F126)&lt;F$4,0,IF(LOG('Crisis Indicator Data'!F126)&gt;F$3,5,ROUND(5-(F$3-LOG('Crisis Indicator Data'!F126))/(F$3-F$4)*5,1))))</f>
        <v>4.7</v>
      </c>
      <c r="G129" s="144">
        <f>IF('Crisis Indicator Data'!F126="x","x",IF(B129="Regional crisis",('Crisis Indicator Data'!F126/VLOOKUP('Impact of the crisis'!$C129,'Regional Crises'!$B$1:$R$66,4,FALSE)),'Crisis Indicator Data'!F126/VLOOKUP('Impact of the crisis'!$E129,'Country Indicator Data'!$B$4:$P$300,15,FALSE)))</f>
        <v>1</v>
      </c>
      <c r="H129" s="240">
        <f t="shared" si="39"/>
        <v>5</v>
      </c>
      <c r="I129" s="240">
        <f t="shared" si="40"/>
        <v>4.8499999999999996</v>
      </c>
      <c r="J129" s="240">
        <f>IF('Crisis Indicator Data'!G126="x","x",IF(LOG('Crisis Indicator Data'!G126)&lt;J$4,0,IF(LOG('Crisis Indicator Data'!G126)&gt;J$3,5,ROUND(5-(J$3-LOG('Crisis Indicator Data'!G126))/(J$3-J$4)*5,1))))</f>
        <v>4</v>
      </c>
      <c r="K129" s="144">
        <f>IF('Crisis Indicator Data'!G126="x","x",IF(B129="Regional crisis",('Crisis Indicator Data'!G126/VLOOKUP('Impact of the crisis'!$C129,'Regional Crises'!$B$1:$R$66,5,FALSE)),'Crisis Indicator Data'!G126/VLOOKUP('Impact of the crisis'!$E129,'Country Indicator Data'!$B$4:$P$300,14,FALSE)))</f>
        <v>1</v>
      </c>
      <c r="L129" s="240">
        <f t="shared" si="41"/>
        <v>5</v>
      </c>
      <c r="M129" s="240">
        <f t="shared" si="42"/>
        <v>4.5</v>
      </c>
      <c r="N129" s="240">
        <f t="shared" si="43"/>
        <v>4.7</v>
      </c>
      <c r="O129" s="240">
        <f>IF('Crisis Indicator Data'!H126="x","x",IF('Crisis Indicator Data'!H126=0,0,IF(LOG('Crisis Indicator Data'!H126)&lt;O$4,0,IF(LOG('Crisis Indicator Data'!H126)&gt;O$3,5,ROUND(5-(O$3-LOG('Crisis Indicator Data'!H126))/(O$3-O$4)*5,1)))))</f>
        <v>4.5</v>
      </c>
      <c r="P129" s="143">
        <f>IF('Crisis Indicator Data'!H126="x","x",'Crisis Indicator Data'!H126/'Crisis Indicator Data'!G126)</f>
        <v>0.99879403364011421</v>
      </c>
      <c r="Q129" s="240">
        <f t="shared" si="44"/>
        <v>5</v>
      </c>
      <c r="R129" s="240">
        <f t="shared" si="45"/>
        <v>4.75</v>
      </c>
      <c r="S129" s="240">
        <f>IF('Crisis Indicator Data'!I126="x","x",IF('Crisis Indicator Data'!I126=0,0,IF(LOG('Crisis Indicator Data'!I126)&lt;S$4,0,IF(LOG('Crisis Indicator Data'!I126)&gt;S$3,5,ROUND(5-(S$3-LOG('Crisis Indicator Data'!I126))/(S$3-S$4)*5,1)))))</f>
        <v>5</v>
      </c>
      <c r="T129" s="143">
        <f>IF('Crisis Indicator Data'!H126="x","x",IF('Crisis Indicator Data'!I126="x","x",'Crisis Indicator Data'!I126/'Crisis Indicator Data'!H126))</f>
        <v>0.24053126588713777</v>
      </c>
      <c r="U129" s="240">
        <f t="shared" si="46"/>
        <v>5</v>
      </c>
      <c r="V129" s="240">
        <f t="shared" si="47"/>
        <v>5</v>
      </c>
      <c r="W129" s="240">
        <f>IF('Crisis Indicator Data'!L126="x","x",IF('Crisis Indicator Data'!L126=0,0,IF(LOG('Crisis Indicator Data'!L126)&lt;W$4,0,IF(LOG('Crisis Indicator Data'!L126)&gt;W$3,5,ROUND(5-(W$3-LOG('Crisis Indicator Data'!L126))/(W$3-W$4)*5,1)))))</f>
        <v>4.7</v>
      </c>
      <c r="X129" s="247">
        <f>IF(OR('Crisis Indicator Data'!L126="x",'Crisis Indicator Data'!H126="x"),"x",'Crisis Indicator Data'!L126/'Crisis Indicator Data'!H126)</f>
        <v>1.1432384341637011E-4</v>
      </c>
      <c r="Y129" s="240">
        <f t="shared" si="48"/>
        <v>5</v>
      </c>
      <c r="Z129" s="240">
        <f t="shared" si="49"/>
        <v>4.9000000000000004</v>
      </c>
      <c r="AA129" s="240">
        <f t="shared" si="50"/>
        <v>5</v>
      </c>
      <c r="AB129" s="248">
        <f t="shared" si="51"/>
        <v>4.9000000000000004</v>
      </c>
    </row>
    <row r="130" spans="1:28" x14ac:dyDescent="0.35">
      <c r="A130" s="149" t="str">
        <f>'Crisis Indicator Data'!A127</f>
        <v>Mixed Migration Flows in Somalia</v>
      </c>
      <c r="B130" s="150" t="str">
        <f>'Crisis Indicator Data'!B127</f>
        <v>International displacement</v>
      </c>
      <c r="C130" s="150" t="str">
        <f>'Crisis Indicator Data'!C127</f>
        <v>SOM002</v>
      </c>
      <c r="D130" s="150" t="str">
        <f>'Crisis Indicator Data'!D127</f>
        <v>Somalia</v>
      </c>
      <c r="E130" s="151" t="str">
        <f>'Crisis Indicator Data'!E127</f>
        <v>SOM</v>
      </c>
      <c r="F130" s="246">
        <f>IF('Crisis Indicator Data'!F127="x","x",IF(LOG('Crisis Indicator Data'!F127)&lt;F$4,0,IF(LOG('Crisis Indicator Data'!F127)&gt;F$3,5,ROUND(5-(F$3-LOG('Crisis Indicator Data'!F127))/(F$3-F$4)*5,1))))</f>
        <v>2.4</v>
      </c>
      <c r="G130" s="144">
        <f>IF('Crisis Indicator Data'!F127="x","x",IF(B130="Regional crisis",('Crisis Indicator Data'!F127/VLOOKUP('Impact of the crisis'!$C130,'Regional Crises'!$B$1:$R$66,4,FALSE)),'Crisis Indicator Data'!F127/VLOOKUP('Impact of the crisis'!$E130,'Country Indicator Data'!$B$4:$P$300,15,FALSE)))</f>
        <v>4.5965505148723183E-2</v>
      </c>
      <c r="H130" s="240">
        <f t="shared" si="39"/>
        <v>0.1</v>
      </c>
      <c r="I130" s="240">
        <f t="shared" si="40"/>
        <v>1.25</v>
      </c>
      <c r="J130" s="240">
        <f>IF('Crisis Indicator Data'!G127="x","x",IF(LOG('Crisis Indicator Data'!G127)&lt;J$4,0,IF(LOG('Crisis Indicator Data'!G127)&gt;J$3,5,ROUND(5-(J$3-LOG('Crisis Indicator Data'!G127))/(J$3-J$4)*5,1))))</f>
        <v>0.4</v>
      </c>
      <c r="K130" s="144">
        <f>IF('Crisis Indicator Data'!G127="x","x",IF(B130="Regional crisis",('Crisis Indicator Data'!G127/VLOOKUP('Impact of the crisis'!$C130,'Regional Crises'!$B$1:$R$66,5,FALSE)),'Crisis Indicator Data'!G127/VLOOKUP('Impact of the crisis'!$E130,'Country Indicator Data'!$B$4:$P$300,14,FALSE)))</f>
        <v>8.3909869882576954E-2</v>
      </c>
      <c r="L130" s="240">
        <f t="shared" si="41"/>
        <v>0.4</v>
      </c>
      <c r="M130" s="240">
        <f t="shared" si="42"/>
        <v>0.4</v>
      </c>
      <c r="N130" s="240">
        <f t="shared" si="43"/>
        <v>0.8</v>
      </c>
      <c r="O130" s="240">
        <f>IF('Crisis Indicator Data'!H127="x","x",IF('Crisis Indicator Data'!H127=0,0,IF(LOG('Crisis Indicator Data'!H127)&lt;O$4,0,IF(LOG('Crisis Indicator Data'!H127)&gt;O$3,5,ROUND(5-(O$3-LOG('Crisis Indicator Data'!H127))/(O$3-O$4)*5,1)))))</f>
        <v>0</v>
      </c>
      <c r="P130" s="143">
        <f>IF('Crisis Indicator Data'!H127="x","x",'Crisis Indicator Data'!H127/'Crisis Indicator Data'!G127)</f>
        <v>1.8910741301059002E-2</v>
      </c>
      <c r="Q130" s="240">
        <f t="shared" si="44"/>
        <v>0</v>
      </c>
      <c r="R130" s="240">
        <f t="shared" si="45"/>
        <v>0</v>
      </c>
      <c r="S130" s="240">
        <f>IF('Crisis Indicator Data'!I127="x","x",IF('Crisis Indicator Data'!I127=0,0,IF(LOG('Crisis Indicator Data'!I127)&lt;S$4,0,IF(LOG('Crisis Indicator Data'!I127)&gt;S$3,5,ROUND(5-(S$3-LOG('Crisis Indicator Data'!I127))/(S$3-S$4)*5,1)))))</f>
        <v>2</v>
      </c>
      <c r="T130" s="143">
        <f>IF('Crisis Indicator Data'!H127="x","x",IF('Crisis Indicator Data'!I127="x","x",'Crisis Indicator Data'!I127/'Crisis Indicator Data'!H127))</f>
        <v>1</v>
      </c>
      <c r="U130" s="240">
        <f t="shared" si="46"/>
        <v>5</v>
      </c>
      <c r="V130" s="240">
        <f t="shared" si="47"/>
        <v>3.5</v>
      </c>
      <c r="W130" s="240">
        <f>IF('Crisis Indicator Data'!L127="x","x",IF('Crisis Indicator Data'!L127=0,0,IF(LOG('Crisis Indicator Data'!L127)&lt;W$4,0,IF(LOG('Crisis Indicator Data'!L127)&gt;W$3,5,ROUND(5-(W$3-LOG('Crisis Indicator Data'!L127))/(W$3-W$4)*5,1)))))</f>
        <v>0.4</v>
      </c>
      <c r="X130" s="247">
        <f>IF(OR('Crisis Indicator Data'!L127="x",'Crisis Indicator Data'!H127="x"),"x",'Crisis Indicator Data'!L127/'Crisis Indicator Data'!H127)</f>
        <v>8.0000000000000007E-5</v>
      </c>
      <c r="Y130" s="240">
        <f t="shared" si="48"/>
        <v>4</v>
      </c>
      <c r="Z130" s="240">
        <f t="shared" si="49"/>
        <v>2.2000000000000002</v>
      </c>
      <c r="AA130" s="240">
        <f t="shared" si="50"/>
        <v>2.9</v>
      </c>
      <c r="AB130" s="248">
        <f t="shared" si="51"/>
        <v>1.7</v>
      </c>
    </row>
    <row r="131" spans="1:28" x14ac:dyDescent="0.35">
      <c r="A131" s="149" t="str">
        <f>'Crisis Indicator Data'!A128</f>
        <v>Complex crisis in South Sudan</v>
      </c>
      <c r="B131" s="150" t="str">
        <f>'Crisis Indicator Data'!B128</f>
        <v>Complex crisis</v>
      </c>
      <c r="C131" s="150" t="str">
        <f>'Crisis Indicator Data'!C128</f>
        <v>SSD001</v>
      </c>
      <c r="D131" s="150" t="str">
        <f>'Crisis Indicator Data'!D128</f>
        <v>South Sudan</v>
      </c>
      <c r="E131" s="151" t="str">
        <f>'Crisis Indicator Data'!E128</f>
        <v>SSD</v>
      </c>
      <c r="F131" s="246">
        <f>IF('Crisis Indicator Data'!F128="x","x",IF(LOG('Crisis Indicator Data'!F128)&lt;F$4,0,IF(LOG('Crisis Indicator Data'!F128)&gt;F$3,5,ROUND(5-(F$3-LOG('Crisis Indicator Data'!F128))/(F$3-F$4)*5,1))))</f>
        <v>4.7</v>
      </c>
      <c r="G131" s="144">
        <f>IF('Crisis Indicator Data'!F128="x","x",IF(B131="Regional crisis",('Crisis Indicator Data'!F128/VLOOKUP('Impact of the crisis'!$C131,'Regional Crises'!$B$1:$R$66,4,FALSE)),'Crisis Indicator Data'!F128/VLOOKUP('Impact of the crisis'!$E131,'Country Indicator Data'!$B$4:$P$300,15,FALSE)))</f>
        <v>0.99948939128923264</v>
      </c>
      <c r="H131" s="240">
        <f t="shared" si="39"/>
        <v>5</v>
      </c>
      <c r="I131" s="240">
        <f t="shared" si="40"/>
        <v>4.8499999999999996</v>
      </c>
      <c r="J131" s="240">
        <f>IF('Crisis Indicator Data'!G128="x","x",IF(LOG('Crisis Indicator Data'!G128)&lt;J$4,0,IF(LOG('Crisis Indicator Data'!G128)&gt;J$3,5,ROUND(5-(J$3-LOG('Crisis Indicator Data'!G128))/(J$3-J$4)*5,1))))</f>
        <v>3.6</v>
      </c>
      <c r="K131" s="144">
        <f>IF('Crisis Indicator Data'!G128="x","x",IF(B131="Regional crisis",('Crisis Indicator Data'!G128/VLOOKUP('Impact of the crisis'!$C131,'Regional Crises'!$B$1:$R$66,5,FALSE)),'Crisis Indicator Data'!G128/VLOOKUP('Impact of the crisis'!$E131,'Country Indicator Data'!$B$4:$P$300,14,FALSE)))</f>
        <v>1</v>
      </c>
      <c r="L131" s="240">
        <f t="shared" si="41"/>
        <v>5</v>
      </c>
      <c r="M131" s="240">
        <f t="shared" si="42"/>
        <v>4.3</v>
      </c>
      <c r="N131" s="240">
        <f t="shared" si="43"/>
        <v>4.5999999999999996</v>
      </c>
      <c r="O131" s="240">
        <f>IF('Crisis Indicator Data'!H128="x","x",IF('Crisis Indicator Data'!H128=0,0,IF(LOG('Crisis Indicator Data'!H128)&lt;O$4,0,IF(LOG('Crisis Indicator Data'!H128)&gt;O$3,5,ROUND(5-(O$3-LOG('Crisis Indicator Data'!H128))/(O$3-O$4)*5,1)))))</f>
        <v>4.3</v>
      </c>
      <c r="P131" s="143">
        <f>IF('Crisis Indicator Data'!H128="x","x",'Crisis Indicator Data'!H128/'Crisis Indicator Data'!G128)</f>
        <v>1</v>
      </c>
      <c r="Q131" s="240">
        <f t="shared" si="44"/>
        <v>5</v>
      </c>
      <c r="R131" s="240">
        <f t="shared" si="45"/>
        <v>4.6500000000000004</v>
      </c>
      <c r="S131" s="240">
        <f>IF('Crisis Indicator Data'!I128="x","x",IF('Crisis Indicator Data'!I128=0,0,IF(LOG('Crisis Indicator Data'!I128)&lt;S$4,0,IF(LOG('Crisis Indicator Data'!I128)&gt;S$3,5,ROUND(5-(S$3-LOG('Crisis Indicator Data'!I128))/(S$3-S$4)*5,1)))))</f>
        <v>5</v>
      </c>
      <c r="T131" s="143">
        <f>IF('Crisis Indicator Data'!H128="x","x",IF('Crisis Indicator Data'!I128="x","x",'Crisis Indicator Data'!I128/'Crisis Indicator Data'!H128))</f>
        <v>0.35217741935483871</v>
      </c>
      <c r="U131" s="240">
        <f t="shared" si="46"/>
        <v>5</v>
      </c>
      <c r="V131" s="240">
        <f t="shared" si="47"/>
        <v>5</v>
      </c>
      <c r="W131" s="240">
        <f>IF('Crisis Indicator Data'!L128="x","x",IF('Crisis Indicator Data'!L128=0,0,IF(LOG('Crisis Indicator Data'!L128)&lt;W$4,0,IF(LOG('Crisis Indicator Data'!L128)&gt;W$3,5,ROUND(5-(W$3-LOG('Crisis Indicator Data'!L128))/(W$3-W$4)*5,1)))))</f>
        <v>4.2</v>
      </c>
      <c r="X131" s="247">
        <f>IF(OR('Crisis Indicator Data'!L128="x",'Crisis Indicator Data'!H128="x"),"x",'Crisis Indicator Data'!L128/'Crisis Indicator Data'!H128)</f>
        <v>6.8467741935483869E-5</v>
      </c>
      <c r="Y131" s="240">
        <f t="shared" si="48"/>
        <v>3.4</v>
      </c>
      <c r="Z131" s="240">
        <f t="shared" si="49"/>
        <v>3.8</v>
      </c>
      <c r="AA131" s="240">
        <f t="shared" si="50"/>
        <v>4.5</v>
      </c>
      <c r="AB131" s="248">
        <f t="shared" si="51"/>
        <v>4.5999999999999996</v>
      </c>
    </row>
    <row r="132" spans="1:28" x14ac:dyDescent="0.35">
      <c r="A132" s="149" t="str">
        <f>'Crisis Indicator Data'!A129</f>
        <v>Displacement from Ukraine conflict in Slovakia</v>
      </c>
      <c r="B132" s="150" t="str">
        <f>'Crisis Indicator Data'!B129</f>
        <v>International displacement</v>
      </c>
      <c r="C132" s="150" t="str">
        <f>'Crisis Indicator Data'!C129</f>
        <v>SVK002</v>
      </c>
      <c r="D132" s="150" t="str">
        <f>'Crisis Indicator Data'!D129</f>
        <v>Slovakia</v>
      </c>
      <c r="E132" s="151" t="str">
        <f>'Crisis Indicator Data'!E129</f>
        <v>SVK</v>
      </c>
      <c r="F132" s="246">
        <f>IF('Crisis Indicator Data'!F129="x","x",IF(LOG('Crisis Indicator Data'!F129)&lt;F$4,0,IF(LOG('Crisis Indicator Data'!F129)&gt;F$3,5,ROUND(5-(F$3-LOG('Crisis Indicator Data'!F129))/(F$3-F$4)*5,1))))</f>
        <v>2</v>
      </c>
      <c r="G132" s="144">
        <f>IF('Crisis Indicator Data'!F129="x","x",IF(B132="Regional crisis",('Crisis Indicator Data'!F129/VLOOKUP('Impact of the crisis'!$C132,'Regional Crises'!$B$1:$R$66,4,FALSE)),'Crisis Indicator Data'!F129/VLOOKUP('Impact of the crisis'!$E132,'Country Indicator Data'!$B$4:$P$300,15,FALSE)))</f>
        <v>0.32649835711017761</v>
      </c>
      <c r="H132" s="240">
        <f t="shared" si="39"/>
        <v>1.6</v>
      </c>
      <c r="I132" s="240">
        <f t="shared" si="40"/>
        <v>1.8</v>
      </c>
      <c r="J132" s="240">
        <f>IF('Crisis Indicator Data'!G129="x","x",IF(LOG('Crisis Indicator Data'!G129)&lt;J$4,0,IF(LOG('Crisis Indicator Data'!G129)&gt;J$3,5,ROUND(5-(J$3-LOG('Crisis Indicator Data'!G129))/(J$3-J$4)*5,1))))</f>
        <v>1.1000000000000001</v>
      </c>
      <c r="K132" s="144">
        <f>IF('Crisis Indicator Data'!G129="x","x",IF(B132="Regional crisis",('Crisis Indicator Data'!G129/VLOOKUP('Impact of the crisis'!$C132,'Regional Crises'!$B$1:$R$66,5,FALSE)),'Crisis Indicator Data'!G129/VLOOKUP('Impact of the crisis'!$E132,'Country Indicator Data'!$B$4:$P$300,14,FALSE)))</f>
        <v>0.38916430594900847</v>
      </c>
      <c r="L132" s="240">
        <f t="shared" si="41"/>
        <v>1.9</v>
      </c>
      <c r="M132" s="240">
        <f t="shared" si="42"/>
        <v>1.5</v>
      </c>
      <c r="N132" s="240">
        <f t="shared" si="43"/>
        <v>1.7</v>
      </c>
      <c r="O132" s="240">
        <f>IF('Crisis Indicator Data'!H129="x","x",IF('Crisis Indicator Data'!H129=0,0,IF(LOG('Crisis Indicator Data'!H129)&lt;O$4,0,IF(LOG('Crisis Indicator Data'!H129)&gt;O$3,5,ROUND(5-(O$3-LOG('Crisis Indicator Data'!H129))/(O$3-O$4)*5,1)))))</f>
        <v>2.2000000000000002</v>
      </c>
      <c r="P132" s="143">
        <f>IF('Crisis Indicator Data'!H129="x","x",'Crisis Indicator Data'!H129/'Crisis Indicator Data'!G129)</f>
        <v>0.2857142857142857</v>
      </c>
      <c r="Q132" s="240">
        <f t="shared" si="44"/>
        <v>1.4</v>
      </c>
      <c r="R132" s="240">
        <f t="shared" si="45"/>
        <v>1.8</v>
      </c>
      <c r="S132" s="240">
        <f>IF('Crisis Indicator Data'!I129="x","x",IF('Crisis Indicator Data'!I129=0,0,IF(LOG('Crisis Indicator Data'!I129)&lt;S$4,0,IF(LOG('Crisis Indicator Data'!I129)&gt;S$3,5,ROUND(5-(S$3-LOG('Crisis Indicator Data'!I129))/(S$3-S$4)*5,1)))))</f>
        <v>4</v>
      </c>
      <c r="T132" s="143">
        <f>IF('Crisis Indicator Data'!H129="x","x",IF('Crisis Indicator Data'!I129="x","x",'Crisis Indicator Data'!I129/'Crisis Indicator Data'!H129))</f>
        <v>1</v>
      </c>
      <c r="U132" s="240">
        <f t="shared" si="46"/>
        <v>5</v>
      </c>
      <c r="V132" s="240">
        <f t="shared" si="47"/>
        <v>4.5</v>
      </c>
      <c r="W132" s="240">
        <f>IF('Crisis Indicator Data'!L129="x","x",IF('Crisis Indicator Data'!L129=0,0,IF(LOG('Crisis Indicator Data'!L129)&lt;W$4,0,IF(LOG('Crisis Indicator Data'!L129)&gt;W$3,5,ROUND(5-(W$3-LOG('Crisis Indicator Data'!L129))/(W$3-W$4)*5,1)))))</f>
        <v>0</v>
      </c>
      <c r="X132" s="247">
        <f>IF(OR('Crisis Indicator Data'!L129="x",'Crisis Indicator Data'!H129="x"),"x",'Crisis Indicator Data'!L129/'Crisis Indicator Data'!H129)</f>
        <v>0</v>
      </c>
      <c r="Y132" s="240">
        <f t="shared" si="48"/>
        <v>0</v>
      </c>
      <c r="Z132" s="240">
        <f t="shared" si="49"/>
        <v>0</v>
      </c>
      <c r="AA132" s="240">
        <f t="shared" si="50"/>
        <v>2.9</v>
      </c>
      <c r="AB132" s="248">
        <f t="shared" si="51"/>
        <v>2.4</v>
      </c>
    </row>
    <row r="133" spans="1:28" x14ac:dyDescent="0.35">
      <c r="A133" s="149" t="str">
        <f>'Crisis Indicator Data'!A130</f>
        <v>Food Security Crisis in Eswatini</v>
      </c>
      <c r="B133" s="150" t="str">
        <f>'Crisis Indicator Data'!B130</f>
        <v>Food Security</v>
      </c>
      <c r="C133" s="150" t="str">
        <f>'Crisis Indicator Data'!C130</f>
        <v>SWZ001</v>
      </c>
      <c r="D133" s="150" t="str">
        <f>'Crisis Indicator Data'!D130</f>
        <v>Eswatini</v>
      </c>
      <c r="E133" s="151" t="str">
        <f>'Crisis Indicator Data'!E130</f>
        <v>SWZ</v>
      </c>
      <c r="F133" s="246">
        <f>IF('Crisis Indicator Data'!F130="x","x",IF(LOG('Crisis Indicator Data'!F130)&lt;F$4,0,IF(LOG('Crisis Indicator Data'!F130)&gt;F$3,5,ROUND(5-(F$3-LOG('Crisis Indicator Data'!F130))/(F$3-F$4)*5,1))))</f>
        <v>2.1</v>
      </c>
      <c r="G133" s="144">
        <f>IF('Crisis Indicator Data'!F130="x","x",IF(B133="Regional crisis",('Crisis Indicator Data'!F130/VLOOKUP('Impact of the crisis'!$C133,'Regional Crises'!$B$1:$R$66,4,FALSE)),'Crisis Indicator Data'!F130/VLOOKUP('Impact of the crisis'!$E133,'Country Indicator Data'!$B$4:$P$300,15,FALSE)))</f>
        <v>1.0095348837209301</v>
      </c>
      <c r="H133" s="240">
        <f t="shared" si="39"/>
        <v>5</v>
      </c>
      <c r="I133" s="240">
        <f t="shared" si="40"/>
        <v>3.55</v>
      </c>
      <c r="J133" s="240">
        <f>IF('Crisis Indicator Data'!G130="x","x",IF(LOG('Crisis Indicator Data'!G130)&lt;J$4,0,IF(LOG('Crisis Indicator Data'!G130)&gt;J$3,5,ROUND(5-(J$3-LOG('Crisis Indicator Data'!G130))/(J$3-J$4)*5,1))))</f>
        <v>0.2</v>
      </c>
      <c r="K133" s="144">
        <f>IF('Crisis Indicator Data'!G130="x","x",IF(B133="Regional crisis",('Crisis Indicator Data'!G130/VLOOKUP('Impact of the crisis'!$C133,'Regional Crises'!$B$1:$R$66,5,FALSE)),'Crisis Indicator Data'!G130/VLOOKUP('Impact of the crisis'!$E133,'Country Indicator Data'!$B$4:$P$300,14,FALSE)))</f>
        <v>0.99156118143459915</v>
      </c>
      <c r="L133" s="240">
        <f t="shared" si="41"/>
        <v>5</v>
      </c>
      <c r="M133" s="240">
        <f t="shared" si="42"/>
        <v>2.6</v>
      </c>
      <c r="N133" s="240">
        <f t="shared" si="43"/>
        <v>3.1</v>
      </c>
      <c r="O133" s="240">
        <f>IF('Crisis Indicator Data'!H130="x","x",IF('Crisis Indicator Data'!H130=0,0,IF(LOG('Crisis Indicator Data'!H130)&lt;O$4,0,IF(LOG('Crisis Indicator Data'!H130)&gt;O$3,5,ROUND(5-(O$3-LOG('Crisis Indicator Data'!H130))/(O$3-O$4)*5,1)))))</f>
        <v>2.1</v>
      </c>
      <c r="P133" s="143">
        <f>IF('Crisis Indicator Data'!H130="x","x",'Crisis Indicator Data'!H130/'Crisis Indicator Data'!G130)</f>
        <v>0.52340425531914891</v>
      </c>
      <c r="Q133" s="240">
        <f t="shared" si="44"/>
        <v>2.6</v>
      </c>
      <c r="R133" s="240">
        <f t="shared" si="45"/>
        <v>2.35</v>
      </c>
      <c r="S133" s="240">
        <f>IF('Crisis Indicator Data'!I130="x","x",IF('Crisis Indicator Data'!I130=0,0,IF(LOG('Crisis Indicator Data'!I130)&lt;S$4,0,IF(LOG('Crisis Indicator Data'!I130)&gt;S$3,5,ROUND(5-(S$3-LOG('Crisis Indicator Data'!I130))/(S$3-S$4)*5,1)))))</f>
        <v>0</v>
      </c>
      <c r="T133" s="143">
        <f>IF('Crisis Indicator Data'!H130="x","x",IF('Crisis Indicator Data'!I130="x","x",'Crisis Indicator Data'!I130/'Crisis Indicator Data'!H130))</f>
        <v>0</v>
      </c>
      <c r="U133" s="240">
        <f t="shared" si="46"/>
        <v>0</v>
      </c>
      <c r="V133" s="240">
        <f t="shared" si="47"/>
        <v>0</v>
      </c>
      <c r="W133" s="240">
        <f>IF('Crisis Indicator Data'!L130="x","x",IF('Crisis Indicator Data'!L130=0,0,IF(LOG('Crisis Indicator Data'!L130)&lt;W$4,0,IF(LOG('Crisis Indicator Data'!L130)&gt;W$3,5,ROUND(5-(W$3-LOG('Crisis Indicator Data'!L130))/(W$3-W$4)*5,1)))))</f>
        <v>0</v>
      </c>
      <c r="X133" s="247">
        <f>IF(OR('Crisis Indicator Data'!L130="x",'Crisis Indicator Data'!H130="x"),"x",'Crisis Indicator Data'!L130/'Crisis Indicator Data'!H130)</f>
        <v>0</v>
      </c>
      <c r="Y133" s="240">
        <f t="shared" si="48"/>
        <v>0</v>
      </c>
      <c r="Z133" s="240">
        <f t="shared" si="49"/>
        <v>0</v>
      </c>
      <c r="AA133" s="240">
        <f t="shared" si="50"/>
        <v>0</v>
      </c>
      <c r="AB133" s="248">
        <f t="shared" si="51"/>
        <v>1.3</v>
      </c>
    </row>
    <row r="134" spans="1:28" x14ac:dyDescent="0.35">
      <c r="A134" s="149" t="str">
        <f>'Crisis Indicator Data'!A131</f>
        <v>Syrian conflict</v>
      </c>
      <c r="B134" s="150" t="str">
        <f>'Crisis Indicator Data'!B131</f>
        <v>Complex crisis</v>
      </c>
      <c r="C134" s="150" t="str">
        <f>'Crisis Indicator Data'!C131</f>
        <v>SYR001</v>
      </c>
      <c r="D134" s="150" t="str">
        <f>'Crisis Indicator Data'!D131</f>
        <v>Syria</v>
      </c>
      <c r="E134" s="151" t="str">
        <f>'Crisis Indicator Data'!E131</f>
        <v>SYR</v>
      </c>
      <c r="F134" s="246">
        <f>IF('Crisis Indicator Data'!F131="x","x",IF(LOG('Crisis Indicator Data'!F131)&lt;F$4,0,IF(LOG('Crisis Indicator Data'!F131)&gt;F$3,5,ROUND(5-(F$3-LOG('Crisis Indicator Data'!F131))/(F$3-F$4)*5,1))))</f>
        <v>3.8</v>
      </c>
      <c r="G134" s="144">
        <f>IF('Crisis Indicator Data'!F131="x","x",IF(B134="Regional crisis",('Crisis Indicator Data'!F131/VLOOKUP('Impact of the crisis'!$C134,'Regional Crises'!$B$1:$R$66,4,FALSE)),'Crisis Indicator Data'!F131/VLOOKUP('Impact of the crisis'!$E134,'Country Indicator Data'!$B$4:$P$300,15,FALSE)))</f>
        <v>1.008440886565376</v>
      </c>
      <c r="H134" s="240">
        <f t="shared" ref="H134:H161" si="52">IF(G134="x","x",IF(G134&lt;H$4,0,IF(G134&gt;H$3,5,ROUND(5-(H$3-G134)/(H$3-H$4)*5,1))))</f>
        <v>5</v>
      </c>
      <c r="I134" s="240">
        <f t="shared" ref="I134:I161" si="53">IF(AND(H134="x",F134="x"),"x",AVERAGE(F134,H134))</f>
        <v>4.4000000000000004</v>
      </c>
      <c r="J134" s="240">
        <f>IF('Crisis Indicator Data'!G131="x","x",IF(LOG('Crisis Indicator Data'!G131)&lt;J$4,0,IF(LOG('Crisis Indicator Data'!G131)&gt;J$3,5,ROUND(5-(J$3-LOG('Crisis Indicator Data'!G131))/(J$3-J$4)*5,1))))</f>
        <v>4.5</v>
      </c>
      <c r="K134" s="144">
        <f>IF('Crisis Indicator Data'!G131="x","x",IF(B134="Regional crisis",('Crisis Indicator Data'!G131/VLOOKUP('Impact of the crisis'!$C134,'Regional Crises'!$B$1:$R$66,5,FALSE)),'Crisis Indicator Data'!G131/VLOOKUP('Impact of the crisis'!$E134,'Country Indicator Data'!$B$4:$P$300,14,FALSE)))</f>
        <v>1</v>
      </c>
      <c r="L134" s="240">
        <f t="shared" ref="L134:L161" si="54">IF(K134="x","x",IF(K134&lt;L$4,0,IF(K134&gt;L$3,5,ROUND(5-(L$3-K134)/(L$3-L$4)*5,1))))</f>
        <v>5</v>
      </c>
      <c r="M134" s="240">
        <f t="shared" ref="M134:M161" si="55">IF(AND(L134="x",J134="x"),"x",AVERAGE(J134,L134))</f>
        <v>4.75</v>
      </c>
      <c r="N134" s="240">
        <f t="shared" ref="N134:N161" si="56">IF(AND(M134="x",I134="x"),"x",IF(OR(M134="x",I134="x"),AVERAGE(I134,M134),ROUND((5-GEOMEAN(((5-I134)/5*4+1),((5-M134)/5*4+1)))/4*5,1)))</f>
        <v>4.5999999999999996</v>
      </c>
      <c r="O134" s="240">
        <f>IF('Crisis Indicator Data'!H131="x","x",IF('Crisis Indicator Data'!H131=0,0,IF(LOG('Crisis Indicator Data'!H131)&lt;O$4,0,IF(LOG('Crisis Indicator Data'!H131)&gt;O$3,5,ROUND(5-(O$3-LOG('Crisis Indicator Data'!H131))/(O$3-O$4)*5,1)))))</f>
        <v>4.7</v>
      </c>
      <c r="P134" s="143">
        <f>IF('Crisis Indicator Data'!H131="x","x",'Crisis Indicator Data'!H131/'Crisis Indicator Data'!G131)</f>
        <v>1</v>
      </c>
      <c r="Q134" s="240">
        <f t="shared" ref="Q134:Q161" si="57">IF(P134="x","x",IF(P134&lt;Q$4,0,IF(P134&gt;Q$3,5,ROUND(5-(Q$3-P134)/(Q$3-Q$4)*5,1))))</f>
        <v>5</v>
      </c>
      <c r="R134" s="240">
        <f t="shared" ref="R134:R161" si="58">IF(AND(Q134="x",O134="x"),"x",AVERAGE(O134,Q134))</f>
        <v>4.8499999999999996</v>
      </c>
      <c r="S134" s="240">
        <f>IF('Crisis Indicator Data'!I131="x","x",IF('Crisis Indicator Data'!I131=0,0,IF(LOG('Crisis Indicator Data'!I131)&lt;S$4,0,IF(LOG('Crisis Indicator Data'!I131)&gt;S$3,5,ROUND(5-(S$3-LOG('Crisis Indicator Data'!I131))/(S$3-S$4)*5,1)))))</f>
        <v>5</v>
      </c>
      <c r="T134" s="143">
        <f>IF('Crisis Indicator Data'!H131="x","x",IF('Crisis Indicator Data'!I131="x","x",'Crisis Indicator Data'!I131/'Crisis Indicator Data'!H131))</f>
        <v>1.0587096774193547</v>
      </c>
      <c r="U134" s="240">
        <f t="shared" ref="U134:U161" si="59">IF(T134="x","x",IF(T134&lt;U$4,0,IF(T134&gt;U$3,5,ROUND(5-(U$3-T134)/(U$3-U$4)*5,1))))</f>
        <v>5</v>
      </c>
      <c r="V134" s="240">
        <f t="shared" ref="V134:V161" si="60">IF(AND(U134="x",S134="x"),"x",ROUND(AVERAGE(S134,U134),1))</f>
        <v>5</v>
      </c>
      <c r="W134" s="240">
        <f>IF('Crisis Indicator Data'!L131="x","x",IF('Crisis Indicator Data'!L131=0,0,IF(LOG('Crisis Indicator Data'!L131)&lt;W$4,0,IF(LOG('Crisis Indicator Data'!L131)&gt;W$3,5,ROUND(5-(W$3-LOG('Crisis Indicator Data'!L131))/(W$3-W$4)*5,1)))))</f>
        <v>4.8</v>
      </c>
      <c r="X134" s="247">
        <f>IF(OR('Crisis Indicator Data'!L131="x",'Crisis Indicator Data'!H131="x"),"x",'Crisis Indicator Data'!L131/'Crisis Indicator Data'!H131)</f>
        <v>1.1271889400921659E-4</v>
      </c>
      <c r="Y134" s="240">
        <f t="shared" ref="Y134:Y161" si="61">IF(X134="x","x",IF(X134&lt;Y$4,0,IF(X134&gt;Y$3,5,ROUND(5-(Y$3-X134)/(Y$3-Y$4)*5,1))))</f>
        <v>5</v>
      </c>
      <c r="Z134" s="240">
        <f t="shared" ref="Z134:Z161" si="62">IF(AND(Y134="x",W134="x"),"x",ROUND(AVERAGE(W134,Y134),1))</f>
        <v>4.9000000000000004</v>
      </c>
      <c r="AA134" s="240">
        <f t="shared" ref="AA134:AA161" si="63">IF(AND(V134="x",Z134="x"),"x",IF(OR(V134="x",Z134="x"),AVERAGE(V134,Z134),ROUND((5-GEOMEAN(((5-V134)/5*4+1),((5-Z134)/5*4+1)))/4*5,1)))</f>
        <v>5</v>
      </c>
      <c r="AB134" s="248">
        <f t="shared" ref="AB134:AB161" si="64">IF(AND(R134="x",AA134="x"),"x",IF(OR(R134="x",AA134="x"),AVERAGE(R134,AA134),ROUND((5-GEOMEAN(((5-R134)/5*4+1),((5-AA134)/5*4+1)))/4*5,1)))</f>
        <v>4.9000000000000004</v>
      </c>
    </row>
    <row r="135" spans="1:28" x14ac:dyDescent="0.35">
      <c r="A135" s="149" t="str">
        <f>'Crisis Indicator Data'!A132</f>
        <v>Complex crisis in Chad</v>
      </c>
      <c r="B135" s="150" t="str">
        <f>'Crisis Indicator Data'!B132</f>
        <v>Multiple crises country</v>
      </c>
      <c r="C135" s="150" t="str">
        <f>'Crisis Indicator Data'!C132</f>
        <v>TCD001</v>
      </c>
      <c r="D135" s="150" t="str">
        <f>'Crisis Indicator Data'!D132</f>
        <v>Chad</v>
      </c>
      <c r="E135" s="151" t="str">
        <f>'Crisis Indicator Data'!E132</f>
        <v>TCD</v>
      </c>
      <c r="F135" s="246">
        <f>IF('Crisis Indicator Data'!F132="x","x",IF(LOG('Crisis Indicator Data'!F132)&lt;F$4,0,IF(LOG('Crisis Indicator Data'!F132)&gt;F$3,5,ROUND(5-(F$3-LOG('Crisis Indicator Data'!F132))/(F$3-F$4)*5,1))))</f>
        <v>5</v>
      </c>
      <c r="G135" s="144">
        <f>IF('Crisis Indicator Data'!F132="x","x",IF(B135="Regional crisis",('Crisis Indicator Data'!F132/VLOOKUP('Impact of the crisis'!$C135,'Regional Crises'!$B$1:$R$66,4,FALSE)),'Crisis Indicator Data'!F132/VLOOKUP('Impact of the crisis'!$E135,'Country Indicator Data'!$B$4:$P$300,15,FALSE)))</f>
        <v>1</v>
      </c>
      <c r="H135" s="240">
        <f t="shared" si="52"/>
        <v>5</v>
      </c>
      <c r="I135" s="240">
        <f t="shared" si="53"/>
        <v>5</v>
      </c>
      <c r="J135" s="240">
        <f>IF('Crisis Indicator Data'!G132="x","x",IF(LOG('Crisis Indicator Data'!G132)&lt;J$4,0,IF(LOG('Crisis Indicator Data'!G132)&gt;J$3,5,ROUND(5-(J$3-LOG('Crisis Indicator Data'!G132))/(J$3-J$4)*5,1))))</f>
        <v>4.0999999999999996</v>
      </c>
      <c r="K135" s="144">
        <f>IF('Crisis Indicator Data'!G132="x","x",IF(B135="Regional crisis",('Crisis Indicator Data'!G132/VLOOKUP('Impact of the crisis'!$C135,'Regional Crises'!$B$1:$R$66,5,FALSE)),'Crisis Indicator Data'!G132/VLOOKUP('Impact of the crisis'!$E135,'Country Indicator Data'!$B$4:$P$300,14,FALSE)))</f>
        <v>0.91711711711711708</v>
      </c>
      <c r="L135" s="240">
        <f t="shared" si="54"/>
        <v>4.5999999999999996</v>
      </c>
      <c r="M135" s="240">
        <f t="shared" si="55"/>
        <v>4.3499999999999996</v>
      </c>
      <c r="N135" s="240">
        <f t="shared" si="56"/>
        <v>4.7</v>
      </c>
      <c r="O135" s="240">
        <f>IF('Crisis Indicator Data'!H132="x","x",IF('Crisis Indicator Data'!H132=0,0,IF(LOG('Crisis Indicator Data'!H132)&lt;O$4,0,IF(LOG('Crisis Indicator Data'!H132)&gt;O$3,5,ROUND(5-(O$3-LOG('Crisis Indicator Data'!H132))/(O$3-O$4)*5,1)))))</f>
        <v>4</v>
      </c>
      <c r="P135" s="143">
        <f>IF('Crisis Indicator Data'!H132="x","x",'Crisis Indicator Data'!H132/'Crisis Indicator Data'!G132)</f>
        <v>0.45287849020658449</v>
      </c>
      <c r="Q135" s="240">
        <f t="shared" si="57"/>
        <v>2.2000000000000002</v>
      </c>
      <c r="R135" s="240">
        <f t="shared" si="58"/>
        <v>3.1</v>
      </c>
      <c r="S135" s="240">
        <f>IF('Crisis Indicator Data'!I132="x","x",IF('Crisis Indicator Data'!I132=0,0,IF(LOG('Crisis Indicator Data'!I132)&lt;S$4,0,IF(LOG('Crisis Indicator Data'!I132)&gt;S$3,5,ROUND(5-(S$3-LOG('Crisis Indicator Data'!I132))/(S$3-S$4)*5,1)))))</f>
        <v>4.3</v>
      </c>
      <c r="T135" s="143">
        <f>IF('Crisis Indicator Data'!H132="x","x",IF('Crisis Indicator Data'!I132="x","x",'Crisis Indicator Data'!I132/'Crisis Indicator Data'!H132))</f>
        <v>0.1371105560667806</v>
      </c>
      <c r="U135" s="240">
        <f t="shared" si="59"/>
        <v>4.5999999999999996</v>
      </c>
      <c r="V135" s="240">
        <f t="shared" si="60"/>
        <v>4.5</v>
      </c>
      <c r="W135" s="240">
        <f>IF('Crisis Indicator Data'!L132="x","x",IF('Crisis Indicator Data'!L132=0,0,IF(LOG('Crisis Indicator Data'!L132)&lt;W$4,0,IF(LOG('Crisis Indicator Data'!L132)&gt;W$3,5,ROUND(5-(W$3-LOG('Crisis Indicator Data'!L132))/(W$3-W$4)*5,1)))))</f>
        <v>3.3</v>
      </c>
      <c r="X135" s="247">
        <f>IF(OR('Crisis Indicator Data'!L132="x",'Crisis Indicator Data'!H132="x"),"x",'Crisis Indicator Data'!L132/'Crisis Indicator Data'!H132)</f>
        <v>2.5765742079663467E-5</v>
      </c>
      <c r="Y135" s="240">
        <f t="shared" si="61"/>
        <v>1.3</v>
      </c>
      <c r="Z135" s="240">
        <f t="shared" si="62"/>
        <v>2.2999999999999998</v>
      </c>
      <c r="AA135" s="240">
        <f t="shared" si="63"/>
        <v>3.6</v>
      </c>
      <c r="AB135" s="248">
        <f t="shared" si="64"/>
        <v>3.4</v>
      </c>
    </row>
    <row r="136" spans="1:28" x14ac:dyDescent="0.35">
      <c r="A136" s="149" t="str">
        <f>'Crisis Indicator Data'!A133</f>
        <v>Boko Haram in Chad</v>
      </c>
      <c r="B136" s="150" t="str">
        <f>'Crisis Indicator Data'!B133</f>
        <v>Conflict</v>
      </c>
      <c r="C136" s="150" t="str">
        <f>'Crisis Indicator Data'!C133</f>
        <v>TCD003</v>
      </c>
      <c r="D136" s="150" t="str">
        <f>'Crisis Indicator Data'!D133</f>
        <v>Chad</v>
      </c>
      <c r="E136" s="151" t="str">
        <f>'Crisis Indicator Data'!E133</f>
        <v>TCD</v>
      </c>
      <c r="F136" s="246">
        <f>IF('Crisis Indicator Data'!F133="x","x",IF(LOG('Crisis Indicator Data'!F133)&lt;F$4,0,IF(LOG('Crisis Indicator Data'!F133)&gt;F$3,5,ROUND(5-(F$3-LOG('Crisis Indicator Data'!F133))/(F$3-F$4)*5,1))))</f>
        <v>2.2000000000000002</v>
      </c>
      <c r="G136" s="144">
        <f>IF('Crisis Indicator Data'!F133="x","x",IF(B136="Regional crisis",('Crisis Indicator Data'!F133/VLOOKUP('Impact of the crisis'!$C136,'Regional Crises'!$B$1:$R$66,4,FALSE)),'Crisis Indicator Data'!F133/VLOOKUP('Impact of the crisis'!$E136,'Country Indicator Data'!$B$4:$P$300,15,FALSE)))</f>
        <v>1.5815597204574334E-2</v>
      </c>
      <c r="H136" s="240">
        <f t="shared" si="52"/>
        <v>0</v>
      </c>
      <c r="I136" s="240">
        <f t="shared" si="53"/>
        <v>1.1000000000000001</v>
      </c>
      <c r="J136" s="240">
        <f>IF('Crisis Indicator Data'!G133="x","x",IF(LOG('Crisis Indicator Data'!G133)&lt;J$4,0,IF(LOG('Crisis Indicator Data'!G133)&gt;J$3,5,ROUND(5-(J$3-LOG('Crisis Indicator Data'!G133))/(J$3-J$4)*5,1))))</f>
        <v>0.1</v>
      </c>
      <c r="K136" s="144">
        <f>IF('Crisis Indicator Data'!G133="x","x",IF(B136="Regional crisis",('Crisis Indicator Data'!G133/VLOOKUP('Impact of the crisis'!$C136,'Regional Crises'!$B$1:$R$66,5,FALSE)),'Crisis Indicator Data'!G133/VLOOKUP('Impact of the crisis'!$E136,'Country Indicator Data'!$B$4:$P$300,14,FALSE)))</f>
        <v>6.0278460278460282E-2</v>
      </c>
      <c r="L136" s="240">
        <f t="shared" si="54"/>
        <v>0.3</v>
      </c>
      <c r="M136" s="240">
        <f t="shared" si="55"/>
        <v>0.2</v>
      </c>
      <c r="N136" s="240">
        <f t="shared" si="56"/>
        <v>0.7</v>
      </c>
      <c r="O136" s="240">
        <f>IF('Crisis Indicator Data'!H133="x","x",IF('Crisis Indicator Data'!H133=0,0,IF(LOG('Crisis Indicator Data'!H133)&lt;O$4,0,IF(LOG('Crisis Indicator Data'!H133)&gt;O$3,5,ROUND(5-(O$3-LOG('Crisis Indicator Data'!H133))/(O$3-O$4)*5,1)))))</f>
        <v>2.4</v>
      </c>
      <c r="P136" s="143">
        <f>IF('Crisis Indicator Data'!H133="x","x",'Crisis Indicator Data'!H133/'Crisis Indicator Data'!G133)</f>
        <v>0.74909420289855078</v>
      </c>
      <c r="Q136" s="240">
        <f t="shared" si="57"/>
        <v>3.7</v>
      </c>
      <c r="R136" s="240">
        <f t="shared" si="58"/>
        <v>3.05</v>
      </c>
      <c r="S136" s="240">
        <f>IF('Crisis Indicator Data'!I133="x","x",IF('Crisis Indicator Data'!I133=0,0,IF(LOG('Crisis Indicator Data'!I133)&lt;S$4,0,IF(LOG('Crisis Indicator Data'!I133)&gt;S$3,5,ROUND(5-(S$3-LOG('Crisis Indicator Data'!I133))/(S$3-S$4)*5,1)))))</f>
        <v>3.8</v>
      </c>
      <c r="T136" s="143">
        <f>IF('Crisis Indicator Data'!H133="x","x",IF('Crisis Indicator Data'!I133="x","x",'Crisis Indicator Data'!I133/'Crisis Indicator Data'!H133))</f>
        <v>0.51027811366384523</v>
      </c>
      <c r="U136" s="240">
        <f t="shared" si="59"/>
        <v>5</v>
      </c>
      <c r="V136" s="240">
        <f t="shared" si="60"/>
        <v>4.4000000000000004</v>
      </c>
      <c r="W136" s="240">
        <f>IF('Crisis Indicator Data'!L133="x","x",IF('Crisis Indicator Data'!L133=0,0,IF(LOG('Crisis Indicator Data'!L133)&lt;W$4,0,IF(LOG('Crisis Indicator Data'!L133)&gt;W$3,5,ROUND(5-(W$3-LOG('Crisis Indicator Data'!L133))/(W$3-W$4)*5,1)))))</f>
        <v>3</v>
      </c>
      <c r="X136" s="247">
        <f>IF(OR('Crisis Indicator Data'!L133="x",'Crisis Indicator Data'!H133="x"),"x",'Crisis Indicator Data'!L133/'Crisis Indicator Data'!H133)</f>
        <v>1.4510278113663845E-4</v>
      </c>
      <c r="Y136" s="240">
        <f t="shared" si="61"/>
        <v>5</v>
      </c>
      <c r="Z136" s="240">
        <f t="shared" si="62"/>
        <v>4</v>
      </c>
      <c r="AA136" s="240">
        <f t="shared" si="63"/>
        <v>4.2</v>
      </c>
      <c r="AB136" s="248">
        <f t="shared" si="64"/>
        <v>3.7</v>
      </c>
    </row>
    <row r="137" spans="1:28" x14ac:dyDescent="0.35">
      <c r="A137" s="149" t="str">
        <f>'Crisis Indicator Data'!A134</f>
        <v>CAR refugees in Chad</v>
      </c>
      <c r="B137" s="150" t="str">
        <f>'Crisis Indicator Data'!B134</f>
        <v>International displacement</v>
      </c>
      <c r="C137" s="150" t="str">
        <f>'Crisis Indicator Data'!C134</f>
        <v>TCD004</v>
      </c>
      <c r="D137" s="150" t="str">
        <f>'Crisis Indicator Data'!D134</f>
        <v>Chad</v>
      </c>
      <c r="E137" s="151" t="str">
        <f>'Crisis Indicator Data'!E134</f>
        <v>TCD</v>
      </c>
      <c r="F137" s="246">
        <f>IF('Crisis Indicator Data'!F134="x","x",IF(LOG('Crisis Indicator Data'!F134)&lt;F$4,0,IF(LOG('Crisis Indicator Data'!F134)&gt;F$3,5,ROUND(5-(F$3-LOG('Crisis Indicator Data'!F134))/(F$3-F$4)*5,1))))</f>
        <v>3.6</v>
      </c>
      <c r="G137" s="144">
        <f>IF('Crisis Indicator Data'!F134="x","x",IF(B137="Regional crisis",('Crisis Indicator Data'!F134/VLOOKUP('Impact of the crisis'!$C137,'Regional Crises'!$B$1:$R$66,4,FALSE)),'Crisis Indicator Data'!F134/VLOOKUP('Impact of the crisis'!$E137,'Country Indicator Data'!$B$4:$P$300,15,FALSE)))</f>
        <v>0.12279463151207115</v>
      </c>
      <c r="H137" s="240">
        <f t="shared" si="52"/>
        <v>0.5</v>
      </c>
      <c r="I137" s="240">
        <f t="shared" si="53"/>
        <v>2.0499999999999998</v>
      </c>
      <c r="J137" s="240">
        <f>IF('Crisis Indicator Data'!G134="x","x",IF(LOG('Crisis Indicator Data'!G134)&lt;J$4,0,IF(LOG('Crisis Indicator Data'!G134)&gt;J$3,5,ROUND(5-(J$3-LOG('Crisis Indicator Data'!G134))/(J$3-J$4)*5,1))))</f>
        <v>2.2000000000000002</v>
      </c>
      <c r="K137" s="144">
        <f>IF('Crisis Indicator Data'!G134="x","x",IF(B137="Regional crisis",('Crisis Indicator Data'!G134/VLOOKUP('Impact of the crisis'!$C137,'Regional Crises'!$B$1:$R$66,5,FALSE)),'Crisis Indicator Data'!G134/VLOOKUP('Impact of the crisis'!$E137,'Country Indicator Data'!$B$4:$P$300,14,FALSE)))</f>
        <v>0.24329784329784329</v>
      </c>
      <c r="L137" s="240">
        <f t="shared" si="54"/>
        <v>1.2</v>
      </c>
      <c r="M137" s="240">
        <f t="shared" si="55"/>
        <v>1.7000000000000002</v>
      </c>
      <c r="N137" s="240">
        <f t="shared" si="56"/>
        <v>1.9</v>
      </c>
      <c r="O137" s="240">
        <f>IF('Crisis Indicator Data'!H134="x","x",IF('Crisis Indicator Data'!H134=0,0,IF(LOG('Crisis Indicator Data'!H134)&lt;O$4,0,IF(LOG('Crisis Indicator Data'!H134)&gt;O$3,5,ROUND(5-(O$3-LOG('Crisis Indicator Data'!H134))/(O$3-O$4)*5,1)))))</f>
        <v>2.5</v>
      </c>
      <c r="P137" s="143">
        <f>IF('Crisis Indicator Data'!H134="x","x",'Crisis Indicator Data'!H134/'Crisis Indicator Data'!G134)</f>
        <v>0.22531418312387791</v>
      </c>
      <c r="Q137" s="240">
        <f t="shared" si="57"/>
        <v>1.1000000000000001</v>
      </c>
      <c r="R137" s="240">
        <f t="shared" si="58"/>
        <v>1.8</v>
      </c>
      <c r="S137" s="240">
        <f>IF('Crisis Indicator Data'!I134="x","x",IF('Crisis Indicator Data'!I134=0,0,IF(LOG('Crisis Indicator Data'!I134)&lt;S$4,0,IF(LOG('Crisis Indicator Data'!I134)&gt;S$3,5,ROUND(5-(S$3-LOG('Crisis Indicator Data'!I134))/(S$3-S$4)*5,1)))))</f>
        <v>3</v>
      </c>
      <c r="T137" s="143">
        <f>IF('Crisis Indicator Data'!H134="x","x",IF('Crisis Indicator Data'!I134="x","x",'Crisis Indicator Data'!I134/'Crisis Indicator Data'!H134))</f>
        <v>0.12250996015936255</v>
      </c>
      <c r="U137" s="240">
        <f t="shared" si="59"/>
        <v>4.0999999999999996</v>
      </c>
      <c r="V137" s="240">
        <f t="shared" si="60"/>
        <v>3.6</v>
      </c>
      <c r="W137" s="240">
        <f>IF('Crisis Indicator Data'!L134="x","x",IF('Crisis Indicator Data'!L134=0,0,IF(LOG('Crisis Indicator Data'!L134)&lt;W$4,0,IF(LOG('Crisis Indicator Data'!L134)&gt;W$3,5,ROUND(5-(W$3-LOG('Crisis Indicator Data'!L134))/(W$3-W$4)*5,1)))))</f>
        <v>3.3</v>
      </c>
      <c r="X137" s="247">
        <f>IF(OR('Crisis Indicator Data'!L134="x",'Crisis Indicator Data'!H134="x"),"x",'Crisis Indicator Data'!L134/'Crisis Indicator Data'!H134)</f>
        <v>1.9521912350597609E-4</v>
      </c>
      <c r="Y137" s="240">
        <f t="shared" si="61"/>
        <v>5</v>
      </c>
      <c r="Z137" s="240">
        <f t="shared" si="62"/>
        <v>4.2</v>
      </c>
      <c r="AA137" s="240">
        <f t="shared" si="63"/>
        <v>3.9</v>
      </c>
      <c r="AB137" s="248">
        <f t="shared" si="64"/>
        <v>3</v>
      </c>
    </row>
    <row r="138" spans="1:28" x14ac:dyDescent="0.35">
      <c r="A138" s="149" t="str">
        <f>'Crisis Indicator Data'!A135</f>
        <v>Darfur refugees in Chad</v>
      </c>
      <c r="B138" s="150" t="str">
        <f>'Crisis Indicator Data'!B135</f>
        <v>International displacement</v>
      </c>
      <c r="C138" s="150" t="str">
        <f>'Crisis Indicator Data'!C135</f>
        <v>TCD005</v>
      </c>
      <c r="D138" s="150" t="str">
        <f>'Crisis Indicator Data'!D135</f>
        <v>Chad</v>
      </c>
      <c r="E138" s="151" t="str">
        <f>'Crisis Indicator Data'!E135</f>
        <v>TCD</v>
      </c>
      <c r="F138" s="246">
        <f>IF('Crisis Indicator Data'!F135="x","x",IF(LOG('Crisis Indicator Data'!F135)&lt;F$4,0,IF(LOG('Crisis Indicator Data'!F135)&gt;F$3,5,ROUND(5-(F$3-LOG('Crisis Indicator Data'!F135))/(F$3-F$4)*5,1))))</f>
        <v>3.9</v>
      </c>
      <c r="G138" s="144">
        <f>IF('Crisis Indicator Data'!F135="x","x",IF(B138="Regional crisis",('Crisis Indicator Data'!F135/VLOOKUP('Impact of the crisis'!$C138,'Regional Crises'!$B$1:$R$66,4,FALSE)),'Crisis Indicator Data'!F135/VLOOKUP('Impact of the crisis'!$E138,'Country Indicator Data'!$B$4:$P$300,15,FALSE)))</f>
        <v>0.16333465692503177</v>
      </c>
      <c r="H138" s="240">
        <f t="shared" si="52"/>
        <v>0.7</v>
      </c>
      <c r="I138" s="240">
        <f t="shared" si="53"/>
        <v>2.2999999999999998</v>
      </c>
      <c r="J138" s="240">
        <f>IF('Crisis Indicator Data'!G135="x","x",IF(LOG('Crisis Indicator Data'!G135)&lt;J$4,0,IF(LOG('Crisis Indicator Data'!G135)&gt;J$3,5,ROUND(5-(J$3-LOG('Crisis Indicator Data'!G135))/(J$3-J$4)*5,1))))</f>
        <v>1.3</v>
      </c>
      <c r="K138" s="144">
        <f>IF('Crisis Indicator Data'!G135="x","x",IF(B138="Regional crisis",('Crisis Indicator Data'!G135/VLOOKUP('Impact of the crisis'!$C138,'Regional Crises'!$B$1:$R$66,5,FALSE)),'Crisis Indicator Data'!G135/VLOOKUP('Impact of the crisis'!$E138,'Country Indicator Data'!$B$4:$P$300,14,FALSE)))</f>
        <v>0.13366093366093365</v>
      </c>
      <c r="L138" s="240">
        <f t="shared" si="54"/>
        <v>0.6</v>
      </c>
      <c r="M138" s="240">
        <f t="shared" si="55"/>
        <v>0.95</v>
      </c>
      <c r="N138" s="240">
        <f t="shared" si="56"/>
        <v>1.7</v>
      </c>
      <c r="O138" s="240">
        <f>IF('Crisis Indicator Data'!H135="x","x",IF('Crisis Indicator Data'!H135=0,0,IF(LOG('Crisis Indicator Data'!H135)&lt;O$4,0,IF(LOG('Crisis Indicator Data'!H135)&gt;O$3,5,ROUND(5-(O$3-LOG('Crisis Indicator Data'!H135))/(O$3-O$4)*5,1)))))</f>
        <v>2.7</v>
      </c>
      <c r="P138" s="143">
        <f>IF('Crisis Indicator Data'!H135="x","x",'Crisis Indicator Data'!H135/'Crisis Indicator Data'!G135)</f>
        <v>0.52328431372549022</v>
      </c>
      <c r="Q138" s="240">
        <f t="shared" si="57"/>
        <v>2.6</v>
      </c>
      <c r="R138" s="240">
        <f t="shared" si="58"/>
        <v>2.6500000000000004</v>
      </c>
      <c r="S138" s="240">
        <f>IF('Crisis Indicator Data'!I135="x","x",IF('Crisis Indicator Data'!I135=0,0,IF(LOG('Crisis Indicator Data'!I135)&lt;S$4,0,IF(LOG('Crisis Indicator Data'!I135)&gt;S$3,5,ROUND(5-(S$3-LOG('Crisis Indicator Data'!I135))/(S$3-S$4)*5,1)))))</f>
        <v>3.7</v>
      </c>
      <c r="T138" s="143">
        <f>IF('Crisis Indicator Data'!H135="x","x",IF('Crisis Indicator Data'!I135="x","x",'Crisis Indicator Data'!I135/'Crisis Indicator Data'!H135))</f>
        <v>0.30679156908665106</v>
      </c>
      <c r="U138" s="240">
        <f t="shared" si="59"/>
        <v>5</v>
      </c>
      <c r="V138" s="240">
        <f t="shared" si="60"/>
        <v>4.4000000000000004</v>
      </c>
      <c r="W138" s="240">
        <f>IF('Crisis Indicator Data'!L135="x","x",IF('Crisis Indicator Data'!L135=0,0,IF(LOG('Crisis Indicator Data'!L135)&lt;W$4,0,IF(LOG('Crisis Indicator Data'!L135)&gt;W$3,5,ROUND(5-(W$3-LOG('Crisis Indicator Data'!L135))/(W$3-W$4)*5,1)))))</f>
        <v>3.3</v>
      </c>
      <c r="X138" s="247">
        <f>IF(OR('Crisis Indicator Data'!L135="x",'Crisis Indicator Data'!H135="x"),"x",'Crisis Indicator Data'!L135/'Crisis Indicator Data'!H135)</f>
        <v>1.5300546448087431E-4</v>
      </c>
      <c r="Y138" s="240">
        <f t="shared" si="61"/>
        <v>5</v>
      </c>
      <c r="Z138" s="240">
        <f t="shared" si="62"/>
        <v>4.2</v>
      </c>
      <c r="AA138" s="240">
        <f t="shared" si="63"/>
        <v>4.3</v>
      </c>
      <c r="AB138" s="248">
        <f t="shared" si="64"/>
        <v>3.6</v>
      </c>
    </row>
    <row r="139" spans="1:28" x14ac:dyDescent="0.35">
      <c r="A139" s="149" t="str">
        <f>'Crisis Indicator Data'!A136</f>
        <v>Tibesti Conflict in Chad</v>
      </c>
      <c r="B139" s="150" t="str">
        <f>'Crisis Indicator Data'!B136</f>
        <v>Conflict</v>
      </c>
      <c r="C139" s="150" t="str">
        <f>'Crisis Indicator Data'!C136</f>
        <v>TCD006</v>
      </c>
      <c r="D139" s="150" t="str">
        <f>'Crisis Indicator Data'!D136</f>
        <v>Chad</v>
      </c>
      <c r="E139" s="151" t="str">
        <f>'Crisis Indicator Data'!E136</f>
        <v>TCD</v>
      </c>
      <c r="F139" s="246">
        <f>IF('Crisis Indicator Data'!F136="x","x",IF(LOG('Crisis Indicator Data'!F136)&lt;F$4,0,IF(LOG('Crisis Indicator Data'!F136)&gt;F$3,5,ROUND(5-(F$3-LOG('Crisis Indicator Data'!F136))/(F$3-F$4)*5,1))))</f>
        <v>3.9</v>
      </c>
      <c r="G139" s="144">
        <f>IF('Crisis Indicator Data'!F136="x","x",IF(B139="Regional crisis",('Crisis Indicator Data'!F136/VLOOKUP('Impact of the crisis'!$C139,'Regional Crises'!$B$1:$R$66,4,FALSE)),'Crisis Indicator Data'!F136/VLOOKUP('Impact of the crisis'!$E139,'Country Indicator Data'!$B$4:$P$300,15,FALSE)))</f>
        <v>0.17471410419313851</v>
      </c>
      <c r="H139" s="240">
        <f t="shared" si="52"/>
        <v>0.8</v>
      </c>
      <c r="I139" s="240">
        <f t="shared" si="53"/>
        <v>2.35</v>
      </c>
      <c r="J139" s="240">
        <f>IF('Crisis Indicator Data'!G136="x","x",IF(LOG('Crisis Indicator Data'!G136)&lt;J$4,0,IF(LOG('Crisis Indicator Data'!G136)&gt;J$3,5,ROUND(5-(J$3-LOG('Crisis Indicator Data'!G136))/(J$3-J$4)*5,1))))</f>
        <v>0</v>
      </c>
      <c r="K139" s="144">
        <f>IF('Crisis Indicator Data'!G136="x","x",IF(B139="Regional crisis",('Crisis Indicator Data'!G136/VLOOKUP('Impact of the crisis'!$C139,'Regional Crises'!$B$1:$R$66,5,FALSE)),'Crisis Indicator Data'!G136/VLOOKUP('Impact of the crisis'!$E139,'Country Indicator Data'!$B$4:$P$300,14,FALSE)))</f>
        <v>2.0748020748020748E-3</v>
      </c>
      <c r="L139" s="240">
        <f t="shared" si="54"/>
        <v>0</v>
      </c>
      <c r="M139" s="240">
        <f t="shared" si="55"/>
        <v>0</v>
      </c>
      <c r="N139" s="240">
        <f t="shared" si="56"/>
        <v>1.3</v>
      </c>
      <c r="O139" s="240">
        <f>IF('Crisis Indicator Data'!H136="x","x",IF('Crisis Indicator Data'!H136=0,0,IF(LOG('Crisis Indicator Data'!H136)&lt;O$4,0,IF(LOG('Crisis Indicator Data'!H136)&gt;O$3,5,ROUND(5-(O$3-LOG('Crisis Indicator Data'!H136))/(O$3-O$4)*5,1)))))</f>
        <v>0.1</v>
      </c>
      <c r="P139" s="143">
        <f>IF('Crisis Indicator Data'!H136="x","x",'Crisis Indicator Data'!H136/'Crisis Indicator Data'!G136)</f>
        <v>1</v>
      </c>
      <c r="Q139" s="240">
        <f t="shared" si="57"/>
        <v>5</v>
      </c>
      <c r="R139" s="240">
        <f t="shared" si="58"/>
        <v>2.5499999999999998</v>
      </c>
      <c r="S139" s="240" t="str">
        <f>IF('Crisis Indicator Data'!I136="x","x",IF('Crisis Indicator Data'!I136=0,0,IF(LOG('Crisis Indicator Data'!I136)&lt;S$4,0,IF(LOG('Crisis Indicator Data'!I136)&gt;S$3,5,ROUND(5-(S$3-LOG('Crisis Indicator Data'!I136))/(S$3-S$4)*5,1)))))</f>
        <v>x</v>
      </c>
      <c r="T139" s="143" t="str">
        <f>IF('Crisis Indicator Data'!H136="x","x",IF('Crisis Indicator Data'!I136="x","x",'Crisis Indicator Data'!I136/'Crisis Indicator Data'!H136))</f>
        <v>x</v>
      </c>
      <c r="U139" s="240" t="str">
        <f t="shared" si="59"/>
        <v>x</v>
      </c>
      <c r="V139" s="240" t="str">
        <f t="shared" si="60"/>
        <v>x</v>
      </c>
      <c r="W139" s="240">
        <f>IF('Crisis Indicator Data'!L136="x","x",IF('Crisis Indicator Data'!L136=0,0,IF(LOG('Crisis Indicator Data'!L136)&lt;W$4,0,IF(LOG('Crisis Indicator Data'!L136)&gt;W$3,5,ROUND(5-(W$3-LOG('Crisis Indicator Data'!L136))/(W$3-W$4)*5,1)))))</f>
        <v>3.3</v>
      </c>
      <c r="X139" s="247">
        <f>IF(OR('Crisis Indicator Data'!L136="x",'Crisis Indicator Data'!H136="x"),"x",'Crisis Indicator Data'!L136/'Crisis Indicator Data'!H136)</f>
        <v>5.1578947368421052E-3</v>
      </c>
      <c r="Y139" s="240">
        <f t="shared" si="61"/>
        <v>5</v>
      </c>
      <c r="Z139" s="240">
        <f t="shared" si="62"/>
        <v>4.2</v>
      </c>
      <c r="AA139" s="240">
        <f t="shared" si="63"/>
        <v>4.2</v>
      </c>
      <c r="AB139" s="248">
        <f t="shared" si="64"/>
        <v>3.5</v>
      </c>
    </row>
    <row r="140" spans="1:28" x14ac:dyDescent="0.35">
      <c r="A140" s="149" t="str">
        <f>'Crisis Indicator Data'!A137</f>
        <v>Multiple situations in Thailand</v>
      </c>
      <c r="B140" s="150" t="str">
        <f>'Crisis Indicator Data'!B137</f>
        <v>Multiple crises country</v>
      </c>
      <c r="C140" s="150" t="str">
        <f>'Crisis Indicator Data'!C137</f>
        <v>THA001</v>
      </c>
      <c r="D140" s="150" t="str">
        <f>'Crisis Indicator Data'!D137</f>
        <v>Thailand</v>
      </c>
      <c r="E140" s="151" t="str">
        <f>'Crisis Indicator Data'!E137</f>
        <v>THA</v>
      </c>
      <c r="F140" s="246">
        <f>IF('Crisis Indicator Data'!F137="x","x",IF(LOG('Crisis Indicator Data'!F137)&lt;F$4,0,IF(LOG('Crisis Indicator Data'!F137)&gt;F$3,5,ROUND(5-(F$3-LOG('Crisis Indicator Data'!F137))/(F$3-F$4)*5,1))))</f>
        <v>2.5</v>
      </c>
      <c r="G140" s="144">
        <f>IF('Crisis Indicator Data'!F137="x","x",IF(B140="Regional crisis",('Crisis Indicator Data'!F137/VLOOKUP('Impact of the crisis'!$C140,'Regional Crises'!$B$1:$R$66,4,FALSE)),'Crisis Indicator Data'!F137/VLOOKUP('Impact of the crisis'!$E140,'Country Indicator Data'!$B$4:$P$300,15,FALSE)))</f>
        <v>5.9390475444811998E-2</v>
      </c>
      <c r="H140" s="240">
        <f t="shared" si="52"/>
        <v>0.2</v>
      </c>
      <c r="I140" s="240">
        <f t="shared" si="53"/>
        <v>1.35</v>
      </c>
      <c r="J140" s="240">
        <f>IF('Crisis Indicator Data'!G137="x","x",IF(LOG('Crisis Indicator Data'!G137)&lt;J$4,0,IF(LOG('Crisis Indicator Data'!G137)&gt;J$3,5,ROUND(5-(J$3-LOG('Crisis Indicator Data'!G137))/(J$3-J$4)*5,1))))</f>
        <v>1.9</v>
      </c>
      <c r="K140" s="144">
        <f>IF('Crisis Indicator Data'!G137="x","x",IF(B140="Regional crisis",('Crisis Indicator Data'!G137/VLOOKUP('Impact of the crisis'!$C140,'Regional Crises'!$B$1:$R$66,5,FALSE)),'Crisis Indicator Data'!G137/VLOOKUP('Impact of the crisis'!$E140,'Country Indicator Data'!$B$4:$P$300,14,FALSE)))</f>
        <v>5.9488399762046403E-2</v>
      </c>
      <c r="L140" s="240">
        <f t="shared" si="54"/>
        <v>0.2</v>
      </c>
      <c r="M140" s="240">
        <f t="shared" si="55"/>
        <v>1.05</v>
      </c>
      <c r="N140" s="240">
        <f t="shared" si="56"/>
        <v>1.2</v>
      </c>
      <c r="O140" s="240">
        <f>IF('Crisis Indicator Data'!H137="x","x",IF('Crisis Indicator Data'!H137=0,0,IF(LOG('Crisis Indicator Data'!H137)&lt;O$4,0,IF(LOG('Crisis Indicator Data'!H137)&gt;O$3,5,ROUND(5-(O$3-LOG('Crisis Indicator Data'!H137))/(O$3-O$4)*5,1)))))</f>
        <v>0.8</v>
      </c>
      <c r="P140" s="143">
        <f>IF('Crisis Indicator Data'!H137="x","x",'Crisis Indicator Data'!H137/'Crisis Indicator Data'!G137)</f>
        <v>2.394736842105263E-2</v>
      </c>
      <c r="Q140" s="240">
        <f t="shared" si="57"/>
        <v>0.1</v>
      </c>
      <c r="R140" s="240">
        <f t="shared" si="58"/>
        <v>0.45</v>
      </c>
      <c r="S140" s="240">
        <f>IF('Crisis Indicator Data'!I137="x","x",IF('Crisis Indicator Data'!I137=0,0,IF(LOG('Crisis Indicator Data'!I137)&lt;S$4,0,IF(LOG('Crisis Indicator Data'!I137)&gt;S$3,5,ROUND(5-(S$3-LOG('Crisis Indicator Data'!I137))/(S$3-S$4)*5,1)))))</f>
        <v>2.8</v>
      </c>
      <c r="T140" s="143">
        <f>IF('Crisis Indicator Data'!H137="x","x",IF('Crisis Indicator Data'!I137="x","x",'Crisis Indicator Data'!I137/'Crisis Indicator Data'!H137))</f>
        <v>1</v>
      </c>
      <c r="U140" s="240">
        <f t="shared" si="59"/>
        <v>5</v>
      </c>
      <c r="V140" s="240">
        <f t="shared" si="60"/>
        <v>3.9</v>
      </c>
      <c r="W140" s="240">
        <f>IF('Crisis Indicator Data'!L137="x","x",IF('Crisis Indicator Data'!L137=0,0,IF(LOG('Crisis Indicator Data'!L137)&lt;W$4,0,IF(LOG('Crisis Indicator Data'!L137)&gt;W$3,5,ROUND(5-(W$3-LOG('Crisis Indicator Data'!L137))/(W$3-W$4)*5,1)))))</f>
        <v>1.7</v>
      </c>
      <c r="X140" s="247">
        <f>IF(OR('Crisis Indicator Data'!L137="x",'Crisis Indicator Data'!H137="x"),"x",'Crisis Indicator Data'!L137/'Crisis Indicator Data'!H137)</f>
        <v>1.6483516483516484E-4</v>
      </c>
      <c r="Y140" s="240">
        <f t="shared" si="61"/>
        <v>5</v>
      </c>
      <c r="Z140" s="240">
        <f t="shared" si="62"/>
        <v>3.4</v>
      </c>
      <c r="AA140" s="240">
        <f t="shared" si="63"/>
        <v>3.7</v>
      </c>
      <c r="AB140" s="248">
        <f t="shared" si="64"/>
        <v>2.4</v>
      </c>
    </row>
    <row r="141" spans="1:28" x14ac:dyDescent="0.35">
      <c r="A141" s="149" t="str">
        <f>'Crisis Indicator Data'!A138</f>
        <v xml:space="preserve">Conflict in southern Thailand </v>
      </c>
      <c r="B141" s="150" t="str">
        <f>'Crisis Indicator Data'!B138</f>
        <v>Conflict</v>
      </c>
      <c r="C141" s="150" t="str">
        <f>'Crisis Indicator Data'!C138</f>
        <v>THA002</v>
      </c>
      <c r="D141" s="150" t="str">
        <f>'Crisis Indicator Data'!D138</f>
        <v>Thailand</v>
      </c>
      <c r="E141" s="151" t="str">
        <f>'Crisis Indicator Data'!E138</f>
        <v>THA</v>
      </c>
      <c r="F141" s="246">
        <f>IF('Crisis Indicator Data'!F138="x","x",IF(LOG('Crisis Indicator Data'!F138)&lt;F$4,0,IF(LOG('Crisis Indicator Data'!F138)&gt;F$3,5,ROUND(5-(F$3-LOG('Crisis Indicator Data'!F138))/(F$3-F$4)*5,1))))</f>
        <v>2.1</v>
      </c>
      <c r="G141" s="144">
        <f>IF('Crisis Indicator Data'!F138="x","x",IF(B141="Regional crisis",('Crisis Indicator Data'!F138/VLOOKUP('Impact of the crisis'!$C141,'Regional Crises'!$B$1:$R$66,4,FALSE)),'Crisis Indicator Data'!F138/VLOOKUP('Impact of the crisis'!$E141,'Country Indicator Data'!$B$4:$P$300,15,FALSE)))</f>
        <v>3.5878564857405704E-2</v>
      </c>
      <c r="H141" s="240">
        <f t="shared" si="52"/>
        <v>0.1</v>
      </c>
      <c r="I141" s="240">
        <f t="shared" si="53"/>
        <v>1.1000000000000001</v>
      </c>
      <c r="J141" s="240">
        <f>IF('Crisis Indicator Data'!G138="x","x",IF(LOG('Crisis Indicator Data'!G138)&lt;J$4,0,IF(LOG('Crisis Indicator Data'!G138)&gt;J$3,5,ROUND(5-(J$3-LOG('Crisis Indicator Data'!G138))/(J$3-J$4)*5,1))))</f>
        <v>1.8</v>
      </c>
      <c r="K141" s="144">
        <f>IF('Crisis Indicator Data'!G138="x","x",IF(B141="Regional crisis",('Crisis Indicator Data'!G138/VLOOKUP('Impact of the crisis'!$C141,'Regional Crises'!$B$1:$R$66,5,FALSE)),'Crisis Indicator Data'!G138/VLOOKUP('Impact of the crisis'!$E141,'Country Indicator Data'!$B$4:$P$300,14,FALSE)))</f>
        <v>5.4134443783462223E-2</v>
      </c>
      <c r="L141" s="240">
        <f t="shared" si="54"/>
        <v>0.2</v>
      </c>
      <c r="M141" s="240">
        <f t="shared" si="55"/>
        <v>1</v>
      </c>
      <c r="N141" s="240">
        <f t="shared" si="56"/>
        <v>1.1000000000000001</v>
      </c>
      <c r="O141" s="240" t="str">
        <f>IF('Crisis Indicator Data'!H138="x","x",IF('Crisis Indicator Data'!H138=0,0,IF(LOG('Crisis Indicator Data'!H138)&lt;O$4,0,IF(LOG('Crisis Indicator Data'!H138)&gt;O$3,5,ROUND(5-(O$3-LOG('Crisis Indicator Data'!H138))/(O$3-O$4)*5,1)))))</f>
        <v>x</v>
      </c>
      <c r="P141" s="143" t="str">
        <f>IF('Crisis Indicator Data'!H138="x","x",'Crisis Indicator Data'!H138/'Crisis Indicator Data'!G138)</f>
        <v>x</v>
      </c>
      <c r="Q141" s="240" t="str">
        <f t="shared" si="57"/>
        <v>x</v>
      </c>
      <c r="R141" s="240" t="str">
        <f t="shared" si="58"/>
        <v>x</v>
      </c>
      <c r="S141" s="240" t="str">
        <f>IF('Crisis Indicator Data'!I138="x","x",IF('Crisis Indicator Data'!I138=0,0,IF(LOG('Crisis Indicator Data'!I138)&lt;S$4,0,IF(LOG('Crisis Indicator Data'!I138)&gt;S$3,5,ROUND(5-(S$3-LOG('Crisis Indicator Data'!I138))/(S$3-S$4)*5,1)))))</f>
        <v>x</v>
      </c>
      <c r="T141" s="143" t="str">
        <f>IF('Crisis Indicator Data'!H138="x","x",IF('Crisis Indicator Data'!I138="x","x",'Crisis Indicator Data'!I138/'Crisis Indicator Data'!H138))</f>
        <v>x</v>
      </c>
      <c r="U141" s="240" t="str">
        <f t="shared" si="59"/>
        <v>x</v>
      </c>
      <c r="V141" s="240" t="str">
        <f t="shared" si="60"/>
        <v>x</v>
      </c>
      <c r="W141" s="240">
        <f>IF('Crisis Indicator Data'!L138="x","x",IF('Crisis Indicator Data'!L138=0,0,IF(LOG('Crisis Indicator Data'!L138)&lt;W$4,0,IF(LOG('Crisis Indicator Data'!L138)&gt;W$3,5,ROUND(5-(W$3-LOG('Crisis Indicator Data'!L138))/(W$3-W$4)*5,1)))))</f>
        <v>1.7</v>
      </c>
      <c r="X141" s="247" t="str">
        <f>IF(OR('Crisis Indicator Data'!L138="x",'Crisis Indicator Data'!H138="x"),"x",'Crisis Indicator Data'!L138/'Crisis Indicator Data'!H138)</f>
        <v>x</v>
      </c>
      <c r="Y141" s="240" t="str">
        <f t="shared" si="61"/>
        <v>x</v>
      </c>
      <c r="Z141" s="240">
        <f t="shared" si="62"/>
        <v>1.7</v>
      </c>
      <c r="AA141" s="240">
        <f t="shared" si="63"/>
        <v>1.7</v>
      </c>
      <c r="AB141" s="248">
        <f t="shared" si="64"/>
        <v>1.7</v>
      </c>
    </row>
    <row r="142" spans="1:28" x14ac:dyDescent="0.35">
      <c r="A142" s="149" t="str">
        <f>'Crisis Indicator Data'!A139</f>
        <v>Myanmar refugees in Thailand</v>
      </c>
      <c r="B142" s="150" t="str">
        <f>'Crisis Indicator Data'!B139</f>
        <v>International displacement</v>
      </c>
      <c r="C142" s="150" t="str">
        <f>'Crisis Indicator Data'!C139</f>
        <v>THA003</v>
      </c>
      <c r="D142" s="150" t="str">
        <f>'Crisis Indicator Data'!D139</f>
        <v>Thailand</v>
      </c>
      <c r="E142" s="151" t="str">
        <f>'Crisis Indicator Data'!E139</f>
        <v>THA</v>
      </c>
      <c r="F142" s="246">
        <f>IF('Crisis Indicator Data'!F139="x","x",IF(LOG('Crisis Indicator Data'!F139)&lt;F$4,0,IF(LOG('Crisis Indicator Data'!F139)&gt;F$3,5,ROUND(5-(F$3-LOG('Crisis Indicator Data'!F139))/(F$3-F$4)*5,1))))</f>
        <v>1.8</v>
      </c>
      <c r="G142" s="144">
        <f>IF('Crisis Indicator Data'!F139="x","x",IF(B142="Regional crisis",('Crisis Indicator Data'!F139/VLOOKUP('Impact of the crisis'!$C142,'Regional Crises'!$B$1:$R$66,4,FALSE)),'Crisis Indicator Data'!F139/VLOOKUP('Impact of the crisis'!$E142,'Country Indicator Data'!$B$4:$P$300,15,FALSE)))</f>
        <v>2.3511910587406291E-2</v>
      </c>
      <c r="H142" s="240">
        <f t="shared" si="52"/>
        <v>0</v>
      </c>
      <c r="I142" s="240">
        <f t="shared" si="53"/>
        <v>0.9</v>
      </c>
      <c r="J142" s="240">
        <f>IF('Crisis Indicator Data'!G139="x","x",IF(LOG('Crisis Indicator Data'!G139)&lt;J$4,0,IF(LOG('Crisis Indicator Data'!G139)&gt;J$3,5,ROUND(5-(J$3-LOG('Crisis Indicator Data'!G139))/(J$3-J$4)*5,1))))</f>
        <v>0</v>
      </c>
      <c r="K142" s="144">
        <f>IF('Crisis Indicator Data'!G139="x","x",IF(B142="Regional crisis",('Crisis Indicator Data'!G139/VLOOKUP('Impact of the crisis'!$C142,'Regional Crises'!$B$1:$R$66,5,FALSE)),'Crisis Indicator Data'!G139/VLOOKUP('Impact of the crisis'!$E142,'Country Indicator Data'!$B$4:$P$300,14,FALSE)))</f>
        <v>5.3696108206268195E-3</v>
      </c>
      <c r="L142" s="240">
        <f t="shared" si="54"/>
        <v>0</v>
      </c>
      <c r="M142" s="240">
        <f t="shared" si="55"/>
        <v>0</v>
      </c>
      <c r="N142" s="240">
        <f t="shared" si="56"/>
        <v>0.5</v>
      </c>
      <c r="O142" s="240">
        <f>IF('Crisis Indicator Data'!H139="x","x",IF('Crisis Indicator Data'!H139=0,0,IF(LOG('Crisis Indicator Data'!H139)&lt;O$4,0,IF(LOG('Crisis Indicator Data'!H139)&gt;O$3,5,ROUND(5-(O$3-LOG('Crisis Indicator Data'!H139))/(O$3-O$4)*5,1)))))</f>
        <v>0.8</v>
      </c>
      <c r="P142" s="143">
        <f>IF('Crisis Indicator Data'!H139="x","x",'Crisis Indicator Data'!H139/'Crisis Indicator Data'!G139)</f>
        <v>0.26530612244897961</v>
      </c>
      <c r="Q142" s="240">
        <f t="shared" si="57"/>
        <v>1.3</v>
      </c>
      <c r="R142" s="240">
        <f t="shared" si="58"/>
        <v>1.05</v>
      </c>
      <c r="S142" s="240">
        <f>IF('Crisis Indicator Data'!I139="x","x",IF('Crisis Indicator Data'!I139=0,0,IF(LOG('Crisis Indicator Data'!I139)&lt;S$4,0,IF(LOG('Crisis Indicator Data'!I139)&gt;S$3,5,ROUND(5-(S$3-LOG('Crisis Indicator Data'!I139))/(S$3-S$4)*5,1)))))</f>
        <v>2.8</v>
      </c>
      <c r="T142" s="143">
        <f>IF('Crisis Indicator Data'!H139="x","x",IF('Crisis Indicator Data'!I139="x","x",'Crisis Indicator Data'!I139/'Crisis Indicator Data'!H139))</f>
        <v>1</v>
      </c>
      <c r="U142" s="240">
        <f t="shared" si="59"/>
        <v>5</v>
      </c>
      <c r="V142" s="240">
        <f t="shared" si="60"/>
        <v>3.9</v>
      </c>
      <c r="W142" s="240" t="str">
        <f>IF('Crisis Indicator Data'!L139="x","x",IF('Crisis Indicator Data'!L139=0,0,IF(LOG('Crisis Indicator Data'!L139)&lt;W$4,0,IF(LOG('Crisis Indicator Data'!L139)&gt;W$3,5,ROUND(5-(W$3-LOG('Crisis Indicator Data'!L139))/(W$3-W$4)*5,1)))))</f>
        <v>x</v>
      </c>
      <c r="X142" s="247" t="str">
        <f>IF(OR('Crisis Indicator Data'!L139="x",'Crisis Indicator Data'!H139="x"),"x",'Crisis Indicator Data'!L139/'Crisis Indicator Data'!H139)</f>
        <v>x</v>
      </c>
      <c r="Y142" s="240" t="str">
        <f t="shared" si="61"/>
        <v>x</v>
      </c>
      <c r="Z142" s="240" t="str">
        <f t="shared" si="62"/>
        <v>x</v>
      </c>
      <c r="AA142" s="240">
        <f t="shared" si="63"/>
        <v>3.9</v>
      </c>
      <c r="AB142" s="248">
        <f t="shared" si="64"/>
        <v>2.8</v>
      </c>
    </row>
    <row r="143" spans="1:28" x14ac:dyDescent="0.35">
      <c r="A143" s="149" t="str">
        <f>'Crisis Indicator Data'!A140</f>
        <v>Tonga Volcano Eruption</v>
      </c>
      <c r="B143" s="150" t="str">
        <f>'Crisis Indicator Data'!B140</f>
        <v>Volcano</v>
      </c>
      <c r="C143" s="150" t="str">
        <f>'Crisis Indicator Data'!C140</f>
        <v>TON002</v>
      </c>
      <c r="D143" s="150" t="str">
        <f>'Crisis Indicator Data'!D140</f>
        <v>Tonga</v>
      </c>
      <c r="E143" s="151" t="str">
        <f>'Crisis Indicator Data'!E140</f>
        <v>TON</v>
      </c>
      <c r="F143" s="246">
        <f>IF('Crisis Indicator Data'!F140="x","x",IF(LOG('Crisis Indicator Data'!F140)&lt;F$4,0,IF(LOG('Crisis Indicator Data'!F140)&gt;F$3,5,ROUND(5-(F$3-LOG('Crisis Indicator Data'!F140))/(F$3-F$4)*5,1))))</f>
        <v>0</v>
      </c>
      <c r="G143" s="144">
        <f>IF('Crisis Indicator Data'!F140="x","x",IF(B143="Regional crisis",('Crisis Indicator Data'!F140/VLOOKUP('Impact of the crisis'!$C143,'Regional Crises'!$B$1:$R$66,4,FALSE)),'Crisis Indicator Data'!F140/VLOOKUP('Impact of the crisis'!$E143,'Country Indicator Data'!$B$4:$P$300,15,FALSE)))</f>
        <v>1</v>
      </c>
      <c r="H143" s="240">
        <f t="shared" si="52"/>
        <v>5</v>
      </c>
      <c r="I143" s="240">
        <f t="shared" si="53"/>
        <v>2.5</v>
      </c>
      <c r="J143" s="240">
        <f>IF('Crisis Indicator Data'!G140="x","x",IF(LOG('Crisis Indicator Data'!G140)&lt;J$4,0,IF(LOG('Crisis Indicator Data'!G140)&gt;J$3,5,ROUND(5-(J$3-LOG('Crisis Indicator Data'!G140))/(J$3-J$4)*5,1))))</f>
        <v>0</v>
      </c>
      <c r="K143" s="144">
        <f>IF('Crisis Indicator Data'!G140="x","x",IF(B143="Regional crisis",('Crisis Indicator Data'!G140/VLOOKUP('Impact of the crisis'!$C143,'Regional Crises'!$B$1:$R$66,5,FALSE)),'Crisis Indicator Data'!G140/VLOOKUP('Impact of the crisis'!$E143,'Country Indicator Data'!$B$4:$P$300,14,FALSE)))</f>
        <v>1</v>
      </c>
      <c r="L143" s="240">
        <f t="shared" si="54"/>
        <v>5</v>
      </c>
      <c r="M143" s="240">
        <f t="shared" si="55"/>
        <v>2.5</v>
      </c>
      <c r="N143" s="240">
        <f t="shared" si="56"/>
        <v>2.5</v>
      </c>
      <c r="O143" s="240">
        <f>IF('Crisis Indicator Data'!H140="x","x",IF('Crisis Indicator Data'!H140=0,0,IF(LOG('Crisis Indicator Data'!H140)&lt;O$4,0,IF(LOG('Crisis Indicator Data'!H140)&gt;O$3,5,ROUND(5-(O$3-LOG('Crisis Indicator Data'!H140))/(O$3-O$4)*5,1)))))</f>
        <v>0.7</v>
      </c>
      <c r="P143" s="143">
        <f>IF('Crisis Indicator Data'!H140="x","x",'Crisis Indicator Data'!H140/'Crisis Indicator Data'!G140)</f>
        <v>0.80952380952380953</v>
      </c>
      <c r="Q143" s="240">
        <f t="shared" si="57"/>
        <v>4</v>
      </c>
      <c r="R143" s="240">
        <f t="shared" si="58"/>
        <v>2.35</v>
      </c>
      <c r="S143" s="240">
        <f>IF('Crisis Indicator Data'!I140="x","x",IF('Crisis Indicator Data'!I140=0,0,IF(LOG('Crisis Indicator Data'!I140)&lt;S$4,0,IF(LOG('Crisis Indicator Data'!I140)&gt;S$3,5,ROUND(5-(S$3-LOG('Crisis Indicator Data'!I140))/(S$3-S$4)*5,1)))))</f>
        <v>0.4</v>
      </c>
      <c r="T143" s="143">
        <f>IF('Crisis Indicator Data'!H140="x","x",IF('Crisis Indicator Data'!I140="x","x",'Crisis Indicator Data'!I140/'Crisis Indicator Data'!H140))</f>
        <v>2.3529411764705882E-2</v>
      </c>
      <c r="U143" s="240">
        <f t="shared" si="59"/>
        <v>0.8</v>
      </c>
      <c r="V143" s="240">
        <f t="shared" si="60"/>
        <v>0.6</v>
      </c>
      <c r="W143" s="240">
        <f>IF('Crisis Indicator Data'!L140="x","x",IF('Crisis Indicator Data'!L140=0,0,IF(LOG('Crisis Indicator Data'!L140)&lt;W$4,0,IF(LOG('Crisis Indicator Data'!L140)&gt;W$3,5,ROUND(5-(W$3-LOG('Crisis Indicator Data'!L140))/(W$3-W$4)*5,1)))))</f>
        <v>0.7</v>
      </c>
      <c r="X143" s="247">
        <f>IF(OR('Crisis Indicator Data'!L140="x",'Crisis Indicator Data'!H140="x"),"x",'Crisis Indicator Data'!L140/'Crisis Indicator Data'!H140)</f>
        <v>3.529411764705882E-5</v>
      </c>
      <c r="Y143" s="240">
        <f t="shared" si="61"/>
        <v>1.8</v>
      </c>
      <c r="Z143" s="240">
        <f t="shared" si="62"/>
        <v>1.3</v>
      </c>
      <c r="AA143" s="240">
        <f t="shared" si="63"/>
        <v>1</v>
      </c>
      <c r="AB143" s="248">
        <f t="shared" si="64"/>
        <v>1.7</v>
      </c>
    </row>
    <row r="144" spans="1:28" x14ac:dyDescent="0.35">
      <c r="A144" s="152" t="str">
        <f>'Crisis Indicator Data'!A141</f>
        <v>Venezuelan refugees in Trinidad and Tobago</v>
      </c>
      <c r="B144" s="153" t="str">
        <f>'Crisis Indicator Data'!B141</f>
        <v>International displacement</v>
      </c>
      <c r="C144" s="153" t="str">
        <f>'Crisis Indicator Data'!C141</f>
        <v>TTO002</v>
      </c>
      <c r="D144" s="153" t="str">
        <f>'Crisis Indicator Data'!D141</f>
        <v>Trinidad and Tobago</v>
      </c>
      <c r="E144" s="154" t="str">
        <f>'Crisis Indicator Data'!E141</f>
        <v>TTO</v>
      </c>
      <c r="F144" s="246">
        <f>IF('Crisis Indicator Data'!F141="x","x",IF(LOG('Crisis Indicator Data'!F141)&lt;F$4,0,IF(LOG('Crisis Indicator Data'!F141)&gt;F$3,5,ROUND(5-(F$3-LOG('Crisis Indicator Data'!F141))/(F$3-F$4)*5,1))))</f>
        <v>1.2</v>
      </c>
      <c r="G144" s="145">
        <f>IF('Crisis Indicator Data'!F141="x","x",IF(B144="Regional crisis",('Crisis Indicator Data'!F141/VLOOKUP('Impact of the crisis'!$C144,'Regional Crises'!$B$1:$R$66,4,FALSE)),'Crisis Indicator Data'!F141/VLOOKUP('Impact of the crisis'!$E144,'Country Indicator Data'!$B$4:$P$300,15,FALSE)))</f>
        <v>1</v>
      </c>
      <c r="H144" s="240">
        <f t="shared" si="52"/>
        <v>5</v>
      </c>
      <c r="I144" s="240">
        <f t="shared" si="53"/>
        <v>3.1</v>
      </c>
      <c r="J144" s="240">
        <f>IF('Crisis Indicator Data'!G141="x","x",IF(LOG('Crisis Indicator Data'!G141)&lt;J$4,0,IF(LOG('Crisis Indicator Data'!G141)&gt;J$3,5,ROUND(5-(J$3-LOG('Crisis Indicator Data'!G141))/(J$3-J$4)*5,1))))</f>
        <v>0.5</v>
      </c>
      <c r="K144" s="145">
        <f>IF('Crisis Indicator Data'!G141="x","x",IF(B144="Regional crisis",('Crisis Indicator Data'!G141/VLOOKUP('Impact of the crisis'!$C144,'Regional Crises'!$B$1:$R$66,5,FALSE)),'Crisis Indicator Data'!G141/VLOOKUP('Impact of the crisis'!$E144,'Country Indicator Data'!$B$4:$P$300,14,FALSE)))</f>
        <v>1</v>
      </c>
      <c r="L144" s="240">
        <f t="shared" si="54"/>
        <v>5</v>
      </c>
      <c r="M144" s="240">
        <f t="shared" si="55"/>
        <v>2.75</v>
      </c>
      <c r="N144" s="240">
        <f t="shared" si="56"/>
        <v>2.9</v>
      </c>
      <c r="O144" s="240">
        <f>IF('Crisis Indicator Data'!H141="x","x",IF('Crisis Indicator Data'!H141=0,0,IF(LOG('Crisis Indicator Data'!H141)&lt;O$4,0,IF(LOG('Crisis Indicator Data'!H141)&gt;O$3,5,ROUND(5-(O$3-LOG('Crisis Indicator Data'!H141))/(O$3-O$4)*5,1)))))</f>
        <v>1.4</v>
      </c>
      <c r="P144" s="143">
        <f>IF('Crisis Indicator Data'!H141="x","x",'Crisis Indicator Data'!H141/'Crisis Indicator Data'!G141)</f>
        <v>0.1511047754811119</v>
      </c>
      <c r="Q144" s="240">
        <f t="shared" si="57"/>
        <v>0.7</v>
      </c>
      <c r="R144" s="240">
        <f t="shared" si="58"/>
        <v>1.0499999999999998</v>
      </c>
      <c r="S144" s="240">
        <f>IF('Crisis Indicator Data'!I141="x","x",IF('Crisis Indicator Data'!I141=0,0,IF(LOG('Crisis Indicator Data'!I141)&lt;S$4,0,IF(LOG('Crisis Indicator Data'!I141)&gt;S$3,5,ROUND(5-(S$3-LOG('Crisis Indicator Data'!I141))/(S$3-S$4)*5,1)))))</f>
        <v>2.2000000000000002</v>
      </c>
      <c r="T144" s="143">
        <f>IF('Crisis Indicator Data'!H141="x","x",IF('Crisis Indicator Data'!I141="x","x",'Crisis Indicator Data'!I141/'Crisis Indicator Data'!H141))</f>
        <v>0.16037735849056603</v>
      </c>
      <c r="U144" s="240">
        <f t="shared" si="59"/>
        <v>5</v>
      </c>
      <c r="V144" s="240">
        <f t="shared" si="60"/>
        <v>3.6</v>
      </c>
      <c r="W144" s="240">
        <f>IF('Crisis Indicator Data'!L141="x","x",IF('Crisis Indicator Data'!L141=0,0,IF(LOG('Crisis Indicator Data'!L141)&lt;W$4,0,IF(LOG('Crisis Indicator Data'!L141)&gt;W$3,5,ROUND(5-(W$3-LOG('Crisis Indicator Data'!L141))/(W$3-W$4)*5,1)))))</f>
        <v>1.9</v>
      </c>
      <c r="X144" s="247">
        <f>IF(OR('Crisis Indicator Data'!L141="x",'Crisis Indicator Data'!H141="x"),"x",'Crisis Indicator Data'!L141/'Crisis Indicator Data'!H141)</f>
        <v>9.4339622641509429E-5</v>
      </c>
      <c r="Y144" s="240">
        <f t="shared" si="61"/>
        <v>4.7</v>
      </c>
      <c r="Z144" s="240">
        <f t="shared" si="62"/>
        <v>3.3</v>
      </c>
      <c r="AA144" s="240">
        <f t="shared" si="63"/>
        <v>3.5</v>
      </c>
      <c r="AB144" s="248">
        <f t="shared" si="64"/>
        <v>2.5</v>
      </c>
    </row>
    <row r="145" spans="1:28" x14ac:dyDescent="0.35">
      <c r="A145" s="152" t="str">
        <f>'Crisis Indicator Data'!A142</f>
        <v>Mixed migration flows in Tunisia</v>
      </c>
      <c r="B145" s="153" t="str">
        <f>'Crisis Indicator Data'!B142</f>
        <v>International displacement</v>
      </c>
      <c r="C145" s="153" t="str">
        <f>'Crisis Indicator Data'!C142</f>
        <v>TUN002</v>
      </c>
      <c r="D145" s="153" t="str">
        <f>'Crisis Indicator Data'!D142</f>
        <v>Tunisia</v>
      </c>
      <c r="E145" s="154" t="str">
        <f>'Crisis Indicator Data'!E142</f>
        <v>TUN</v>
      </c>
      <c r="F145" s="246">
        <f>IF('Crisis Indicator Data'!F142="x","x",IF(LOG('Crisis Indicator Data'!F142)&lt;F$4,0,IF(LOG('Crisis Indicator Data'!F142)&gt;F$3,5,ROUND(5-(F$3-LOG('Crisis Indicator Data'!F142))/(F$3-F$4)*5,1))))</f>
        <v>3.7</v>
      </c>
      <c r="G145" s="145">
        <f>IF('Crisis Indicator Data'!F142="x","x",IF(B145="Regional crisis",('Crisis Indicator Data'!F142/VLOOKUP('Impact of the crisis'!$C145,'Regional Crises'!$B$1:$R$66,4,FALSE)),'Crisis Indicator Data'!F142/VLOOKUP('Impact of the crisis'!$E145,'Country Indicator Data'!$B$4:$P$300,15,FALSE)))</f>
        <v>1.0531024716786819</v>
      </c>
      <c r="H145" s="240">
        <f t="shared" si="52"/>
        <v>5</v>
      </c>
      <c r="I145" s="240">
        <f t="shared" si="53"/>
        <v>4.3499999999999996</v>
      </c>
      <c r="J145" s="240">
        <f>IF('Crisis Indicator Data'!G142="x","x",IF(LOG('Crisis Indicator Data'!G142)&lt;J$4,0,IF(LOG('Crisis Indicator Data'!G142)&gt;J$3,5,ROUND(5-(J$3-LOG('Crisis Indicator Data'!G142))/(J$3-J$4)*5,1))))</f>
        <v>3.6</v>
      </c>
      <c r="K145" s="145">
        <f>IF('Crisis Indicator Data'!G142="x","x",IF(B145="Regional crisis",('Crisis Indicator Data'!G142/VLOOKUP('Impact of the crisis'!$C145,'Regional Crises'!$B$1:$R$66,5,FALSE)),'Crisis Indicator Data'!G142/VLOOKUP('Impact of the crisis'!$E145,'Country Indicator Data'!$B$4:$P$300,14,FALSE)))</f>
        <v>1</v>
      </c>
      <c r="L145" s="240">
        <f t="shared" si="54"/>
        <v>5</v>
      </c>
      <c r="M145" s="240">
        <f t="shared" si="55"/>
        <v>4.3</v>
      </c>
      <c r="N145" s="240">
        <f t="shared" si="56"/>
        <v>4.3</v>
      </c>
      <c r="O145" s="240">
        <f>IF('Crisis Indicator Data'!H142="x","x",IF('Crisis Indicator Data'!H142=0,0,IF(LOG('Crisis Indicator Data'!H142)&lt;O$4,0,IF(LOG('Crisis Indicator Data'!H142)&gt;O$3,5,ROUND(5-(O$3-LOG('Crisis Indicator Data'!H142))/(O$3-O$4)*5,1)))))</f>
        <v>0</v>
      </c>
      <c r="P145" s="143">
        <f>IF('Crisis Indicator Data'!H142="x","x",'Crisis Indicator Data'!H142/'Crisis Indicator Data'!G142)</f>
        <v>1E-3</v>
      </c>
      <c r="Q145" s="240">
        <f t="shared" si="57"/>
        <v>0</v>
      </c>
      <c r="R145" s="240">
        <f t="shared" si="58"/>
        <v>0</v>
      </c>
      <c r="S145" s="240">
        <f>IF('Crisis Indicator Data'!I142="x","x",IF('Crisis Indicator Data'!I142=0,0,IF(LOG('Crisis Indicator Data'!I142)&lt;S$4,0,IF(LOG('Crisis Indicator Data'!I142)&gt;S$3,5,ROUND(5-(S$3-LOG('Crisis Indicator Data'!I142))/(S$3-S$4)*5,1)))))</f>
        <v>1.5</v>
      </c>
      <c r="T145" s="143">
        <f>IF('Crisis Indicator Data'!H142="x","x",IF('Crisis Indicator Data'!I142="x","x",'Crisis Indicator Data'!I142/'Crisis Indicator Data'!H142))</f>
        <v>1</v>
      </c>
      <c r="U145" s="240">
        <f t="shared" si="59"/>
        <v>5</v>
      </c>
      <c r="V145" s="240">
        <f t="shared" si="60"/>
        <v>3.3</v>
      </c>
      <c r="W145" s="240">
        <f>IF('Crisis Indicator Data'!L142="x","x",IF('Crisis Indicator Data'!L142=0,0,IF(LOG('Crisis Indicator Data'!L142)&lt;W$4,0,IF(LOG('Crisis Indicator Data'!L142)&gt;W$3,5,ROUND(5-(W$3-LOG('Crisis Indicator Data'!L142))/(W$3-W$4)*5,1)))))</f>
        <v>4.2</v>
      </c>
      <c r="X145" s="247">
        <f>IF(OR('Crisis Indicator Data'!L142="x",'Crisis Indicator Data'!H142="x"),"x",'Crisis Indicator Data'!L142/'Crisis Indicator Data'!H142)</f>
        <v>7.2916666666666671E-2</v>
      </c>
      <c r="Y145" s="240">
        <f t="shared" si="61"/>
        <v>5</v>
      </c>
      <c r="Z145" s="240">
        <f t="shared" si="62"/>
        <v>4.5999999999999996</v>
      </c>
      <c r="AA145" s="240">
        <f t="shared" si="63"/>
        <v>4</v>
      </c>
      <c r="AB145" s="248">
        <f t="shared" si="64"/>
        <v>2.5</v>
      </c>
    </row>
    <row r="146" spans="1:28" x14ac:dyDescent="0.35">
      <c r="A146" s="152" t="str">
        <f>'Crisis Indicator Data'!A143</f>
        <v>Complex situation in Turkey</v>
      </c>
      <c r="B146" s="153" t="str">
        <f>'Crisis Indicator Data'!B143</f>
        <v>Multiple crises country</v>
      </c>
      <c r="C146" s="153" t="str">
        <f>'Crisis Indicator Data'!C143</f>
        <v>TUR001</v>
      </c>
      <c r="D146" s="153" t="str">
        <f>'Crisis Indicator Data'!D143</f>
        <v>Turkey</v>
      </c>
      <c r="E146" s="154" t="str">
        <f>'Crisis Indicator Data'!E143</f>
        <v>TUR</v>
      </c>
      <c r="F146" s="246">
        <f>IF('Crisis Indicator Data'!F143="x","x",IF(LOG('Crisis Indicator Data'!F143)&lt;F$4,0,IF(LOG('Crisis Indicator Data'!F143)&gt;F$3,5,ROUND(5-(F$3-LOG('Crisis Indicator Data'!F143))/(F$3-F$4)*5,1))))</f>
        <v>4.3</v>
      </c>
      <c r="G146" s="145">
        <f>IF('Crisis Indicator Data'!F143="x","x",IF(B146="Regional crisis",('Crisis Indicator Data'!F143/VLOOKUP('Impact of the crisis'!$C146,'Regional Crises'!$B$1:$R$66,4,FALSE)),'Crisis Indicator Data'!F143/VLOOKUP('Impact of the crisis'!$E146,'Country Indicator Data'!$B$4:$P$300,15,FALSE)))</f>
        <v>0.49234437327027275</v>
      </c>
      <c r="H146" s="240">
        <f t="shared" si="52"/>
        <v>2.4</v>
      </c>
      <c r="I146" s="240">
        <f t="shared" si="53"/>
        <v>3.3499999999999996</v>
      </c>
      <c r="J146" s="240">
        <f>IF('Crisis Indicator Data'!G143="x","x",IF(LOG('Crisis Indicator Data'!G143)&lt;J$4,0,IF(LOG('Crisis Indicator Data'!G143)&gt;J$3,5,ROUND(5-(J$3-LOG('Crisis Indicator Data'!G143))/(J$3-J$4)*5,1))))</f>
        <v>5</v>
      </c>
      <c r="K146" s="145">
        <f>IF('Crisis Indicator Data'!G143="x","x",IF(B146="Regional crisis",('Crisis Indicator Data'!G143/VLOOKUP('Impact of the crisis'!$C146,'Regional Crises'!$B$1:$R$66,5,FALSE)),'Crisis Indicator Data'!G143/VLOOKUP('Impact of the crisis'!$E146,'Country Indicator Data'!$B$4:$P$300,14,FALSE)))</f>
        <v>0.59995968650327847</v>
      </c>
      <c r="L146" s="240">
        <f t="shared" si="54"/>
        <v>3</v>
      </c>
      <c r="M146" s="240">
        <f t="shared" si="55"/>
        <v>4</v>
      </c>
      <c r="N146" s="240">
        <f t="shared" si="56"/>
        <v>3.7</v>
      </c>
      <c r="O146" s="240">
        <f>IF('Crisis Indicator Data'!H143="x","x",IF('Crisis Indicator Data'!H143=0,0,IF(LOG('Crisis Indicator Data'!H143)&lt;O$4,0,IF(LOG('Crisis Indicator Data'!H143)&gt;O$3,5,ROUND(5-(O$3-LOG('Crisis Indicator Data'!H143))/(O$3-O$4)*5,1)))))</f>
        <v>4.3</v>
      </c>
      <c r="P146" s="143">
        <f>IF('Crisis Indicator Data'!H143="x","x",'Crisis Indicator Data'!H143/'Crisis Indicator Data'!G143)</f>
        <v>0.2466600790513834</v>
      </c>
      <c r="Q146" s="240">
        <f t="shared" si="57"/>
        <v>1.2</v>
      </c>
      <c r="R146" s="240">
        <f t="shared" si="58"/>
        <v>2.75</v>
      </c>
      <c r="S146" s="240">
        <f>IF('Crisis Indicator Data'!I143="x","x",IF('Crisis Indicator Data'!I143=0,0,IF(LOG('Crisis Indicator Data'!I143)&lt;S$4,0,IF(LOG('Crisis Indicator Data'!I143)&gt;S$3,5,ROUND(5-(S$3-LOG('Crisis Indicator Data'!I143))/(S$3-S$4)*5,1)))))</f>
        <v>5</v>
      </c>
      <c r="T146" s="143">
        <f>IF('Crisis Indicator Data'!H143="x","x",IF('Crisis Indicator Data'!I143="x","x",'Crisis Indicator Data'!I143/'Crisis Indicator Data'!H143))</f>
        <v>0.31896482653633523</v>
      </c>
      <c r="U146" s="240">
        <f t="shared" si="59"/>
        <v>5</v>
      </c>
      <c r="V146" s="240">
        <f t="shared" si="60"/>
        <v>5</v>
      </c>
      <c r="W146" s="240">
        <f>IF('Crisis Indicator Data'!L143="x","x",IF('Crisis Indicator Data'!L143=0,0,IF(LOG('Crisis Indicator Data'!L143)&lt;W$4,0,IF(LOG('Crisis Indicator Data'!L143)&gt;W$3,5,ROUND(5-(W$3-LOG('Crisis Indicator Data'!L143))/(W$3-W$4)*5,1)))))</f>
        <v>2.8</v>
      </c>
      <c r="X146" s="247">
        <f>IF(OR('Crisis Indicator Data'!L143="x",'Crisis Indicator Data'!H143="x"),"x",'Crisis Indicator Data'!L143/'Crisis Indicator Data'!H143)</f>
        <v>7.7718131559971156E-6</v>
      </c>
      <c r="Y146" s="240">
        <f t="shared" si="61"/>
        <v>0.4</v>
      </c>
      <c r="Z146" s="240">
        <f t="shared" si="62"/>
        <v>1.6</v>
      </c>
      <c r="AA146" s="240">
        <f t="shared" si="63"/>
        <v>3.8</v>
      </c>
      <c r="AB146" s="248">
        <f t="shared" si="64"/>
        <v>3.3</v>
      </c>
    </row>
    <row r="147" spans="1:28" x14ac:dyDescent="0.35">
      <c r="A147" s="152" t="str">
        <f>'Crisis Indicator Data'!A144</f>
        <v>Syrian Refugees in Turkey</v>
      </c>
      <c r="B147" s="153" t="str">
        <f>'Crisis Indicator Data'!B144</f>
        <v>International displacement</v>
      </c>
      <c r="C147" s="153" t="str">
        <f>'Crisis Indicator Data'!C144</f>
        <v>TUR002</v>
      </c>
      <c r="D147" s="153" t="str">
        <f>'Crisis Indicator Data'!D144</f>
        <v>Turkey</v>
      </c>
      <c r="E147" s="154" t="str">
        <f>'Crisis Indicator Data'!E144</f>
        <v>TUR</v>
      </c>
      <c r="F147" s="246">
        <f>IF('Crisis Indicator Data'!F144="x","x",IF(LOG('Crisis Indicator Data'!F144)&lt;F$4,0,IF(LOG('Crisis Indicator Data'!F144)&gt;F$3,5,ROUND(5-(F$3-LOG('Crisis Indicator Data'!F144))/(F$3-F$4)*5,1))))</f>
        <v>3.5</v>
      </c>
      <c r="G147" s="145">
        <f>IF('Crisis Indicator Data'!F144="x","x",IF(B147="Regional crisis",('Crisis Indicator Data'!F144/VLOOKUP('Impact of the crisis'!$C147,'Regional Crises'!$B$1:$R$66,4,FALSE)),'Crisis Indicator Data'!F144/VLOOKUP('Impact of the crisis'!$E147,'Country Indicator Data'!$B$4:$P$300,15,FALSE)))</f>
        <v>0.1715473669165703</v>
      </c>
      <c r="H147" s="240">
        <f t="shared" si="52"/>
        <v>0.8</v>
      </c>
      <c r="I147" s="240">
        <f t="shared" si="53"/>
        <v>2.15</v>
      </c>
      <c r="J147" s="240">
        <f>IF('Crisis Indicator Data'!G144="x","x",IF(LOG('Crisis Indicator Data'!G144)&lt;J$4,0,IF(LOG('Crisis Indicator Data'!G144)&gt;J$3,5,ROUND(5-(J$3-LOG('Crisis Indicator Data'!G144))/(J$3-J$4)*5,1))))</f>
        <v>5</v>
      </c>
      <c r="K147" s="145">
        <f>IF('Crisis Indicator Data'!G144="x","x",IF(B147="Regional crisis",('Crisis Indicator Data'!G144/VLOOKUP('Impact of the crisis'!$C147,'Regional Crises'!$B$1:$R$66,5,FALSE)),'Crisis Indicator Data'!G144/VLOOKUP('Impact of the crisis'!$E147,'Country Indicator Data'!$B$4:$P$300,14,FALSE)))</f>
        <v>0.42872218072303442</v>
      </c>
      <c r="L147" s="240">
        <f t="shared" si="54"/>
        <v>2.1</v>
      </c>
      <c r="M147" s="240">
        <f t="shared" si="55"/>
        <v>3.55</v>
      </c>
      <c r="N147" s="240">
        <f t="shared" si="56"/>
        <v>2.9</v>
      </c>
      <c r="O147" s="240">
        <f>IF('Crisis Indicator Data'!H144="x","x",IF('Crisis Indicator Data'!H144=0,0,IF(LOG('Crisis Indicator Data'!H144)&lt;O$4,0,IF(LOG('Crisis Indicator Data'!H144)&gt;O$3,5,ROUND(5-(O$3-LOG('Crisis Indicator Data'!H144))/(O$3-O$4)*5,1)))))</f>
        <v>4.3</v>
      </c>
      <c r="P147" s="143">
        <f>IF('Crisis Indicator Data'!H144="x","x",'Crisis Indicator Data'!H144/'Crisis Indicator Data'!G144)</f>
        <v>0.33605287903091985</v>
      </c>
      <c r="Q147" s="240">
        <f t="shared" si="57"/>
        <v>1.6</v>
      </c>
      <c r="R147" s="240">
        <f t="shared" si="58"/>
        <v>2.95</v>
      </c>
      <c r="S147" s="240">
        <f>IF('Crisis Indicator Data'!I144="x","x",IF('Crisis Indicator Data'!I144=0,0,IF(LOG('Crisis Indicator Data'!I144)&lt;S$4,0,IF(LOG('Crisis Indicator Data'!I144)&gt;S$3,5,ROUND(5-(S$3-LOG('Crisis Indicator Data'!I144))/(S$3-S$4)*5,1)))))</f>
        <v>5</v>
      </c>
      <c r="T147" s="143">
        <f>IF('Crisis Indicator Data'!H144="x","x",IF('Crisis Indicator Data'!I144="x","x",'Crisis Indicator Data'!I144/'Crisis Indicator Data'!H144))</f>
        <v>0.30046909719364662</v>
      </c>
      <c r="U147" s="240">
        <f t="shared" si="59"/>
        <v>5</v>
      </c>
      <c r="V147" s="240">
        <f t="shared" si="60"/>
        <v>5</v>
      </c>
      <c r="W147" s="240" t="str">
        <f>IF('Crisis Indicator Data'!L144="x","x",IF('Crisis Indicator Data'!L144=0,0,IF(LOG('Crisis Indicator Data'!L144)&lt;W$4,0,IF(LOG('Crisis Indicator Data'!L144)&gt;W$3,5,ROUND(5-(W$3-LOG('Crisis Indicator Data'!L144))/(W$3-W$4)*5,1)))))</f>
        <v>x</v>
      </c>
      <c r="X147" s="247" t="str">
        <f>IF(OR('Crisis Indicator Data'!L144="x",'Crisis Indicator Data'!H144="x"),"x",'Crisis Indicator Data'!L144/'Crisis Indicator Data'!H144)</f>
        <v>x</v>
      </c>
      <c r="Y147" s="240" t="str">
        <f t="shared" si="61"/>
        <v>x</v>
      </c>
      <c r="Z147" s="240" t="str">
        <f t="shared" si="62"/>
        <v>x</v>
      </c>
      <c r="AA147" s="240">
        <f t="shared" si="63"/>
        <v>5</v>
      </c>
      <c r="AB147" s="248">
        <f t="shared" si="64"/>
        <v>4.2</v>
      </c>
    </row>
    <row r="148" spans="1:28" x14ac:dyDescent="0.35">
      <c r="A148" s="152" t="str">
        <f>'Crisis Indicator Data'!A145</f>
        <v>Mixed Migration Flows in Turkey</v>
      </c>
      <c r="B148" s="153" t="str">
        <f>'Crisis Indicator Data'!B145</f>
        <v>International displacement</v>
      </c>
      <c r="C148" s="153" t="str">
        <f>'Crisis Indicator Data'!C145</f>
        <v>TUR003</v>
      </c>
      <c r="D148" s="153" t="str">
        <f>'Crisis Indicator Data'!D145</f>
        <v>Turkey</v>
      </c>
      <c r="E148" s="154" t="str">
        <f>'Crisis Indicator Data'!E145</f>
        <v>TUR</v>
      </c>
      <c r="F148" s="246">
        <f>IF('Crisis Indicator Data'!F145="x","x",IF(LOG('Crisis Indicator Data'!F145)&lt;F$4,0,IF(LOG('Crisis Indicator Data'!F145)&gt;F$3,5,ROUND(5-(F$3-LOG('Crisis Indicator Data'!F145))/(F$3-F$4)*5,1))))</f>
        <v>3.7</v>
      </c>
      <c r="G148" s="145">
        <f>IF('Crisis Indicator Data'!F145="x","x",IF(B148="Regional crisis",('Crisis Indicator Data'!F145/VLOOKUP('Impact of the crisis'!$C148,'Regional Crises'!$B$1:$R$66,4,FALSE)),'Crisis Indicator Data'!F145/VLOOKUP('Impact of the crisis'!$E148,'Country Indicator Data'!$B$4:$P$300,15,FALSE)))</f>
        <v>0.23063550017540896</v>
      </c>
      <c r="H148" s="240">
        <f t="shared" si="52"/>
        <v>1.1000000000000001</v>
      </c>
      <c r="I148" s="240">
        <f t="shared" si="53"/>
        <v>2.4000000000000004</v>
      </c>
      <c r="J148" s="240">
        <f>IF('Crisis Indicator Data'!G145="x","x",IF(LOG('Crisis Indicator Data'!G145)&lt;J$4,0,IF(LOG('Crisis Indicator Data'!G145)&gt;J$3,5,ROUND(5-(J$3-LOG('Crisis Indicator Data'!G145))/(J$3-J$4)*5,1))))</f>
        <v>5</v>
      </c>
      <c r="K148" s="145">
        <f>IF('Crisis Indicator Data'!G145="x","x",IF(B148="Regional crisis",('Crisis Indicator Data'!G145/VLOOKUP('Impact of the crisis'!$C148,'Regional Crises'!$B$1:$R$66,5,FALSE)),'Crisis Indicator Data'!G145/VLOOKUP('Impact of the crisis'!$E148,'Country Indicator Data'!$B$4:$P$300,14,FALSE)))</f>
        <v>0.44612812577810979</v>
      </c>
      <c r="L148" s="240">
        <f t="shared" si="54"/>
        <v>2.2000000000000002</v>
      </c>
      <c r="M148" s="240">
        <f t="shared" si="55"/>
        <v>3.6</v>
      </c>
      <c r="N148" s="240">
        <f t="shared" si="56"/>
        <v>3.1</v>
      </c>
      <c r="O148" s="240">
        <f>IF('Crisis Indicator Data'!H145="x","x",IF('Crisis Indicator Data'!H145=0,0,IF(LOG('Crisis Indicator Data'!H145)&lt;O$4,0,IF(LOG('Crisis Indicator Data'!H145)&gt;O$3,5,ROUND(5-(O$3-LOG('Crisis Indicator Data'!H145))/(O$3-O$4)*5,1)))))</f>
        <v>4.3</v>
      </c>
      <c r="P148" s="143">
        <f>IF('Crisis Indicator Data'!H145="x","x",'Crisis Indicator Data'!H145/'Crisis Indicator Data'!G145)</f>
        <v>0.33171211396374845</v>
      </c>
      <c r="Q148" s="240">
        <f t="shared" si="57"/>
        <v>1.6</v>
      </c>
      <c r="R148" s="240">
        <f t="shared" si="58"/>
        <v>2.95</v>
      </c>
      <c r="S148" s="240">
        <f>IF('Crisis Indicator Data'!I145="x","x",IF('Crisis Indicator Data'!I145=0,0,IF(LOG('Crisis Indicator Data'!I145)&lt;S$4,0,IF(LOG('Crisis Indicator Data'!I145)&gt;S$3,5,ROUND(5-(S$3-LOG('Crisis Indicator Data'!I145))/(S$3-S$4)*5,1)))))</f>
        <v>5</v>
      </c>
      <c r="T148" s="143">
        <f>IF('Crisis Indicator Data'!H145="x","x",IF('Crisis Indicator Data'!I145="x","x",'Crisis Indicator Data'!I145/'Crisis Indicator Data'!H145))</f>
        <v>0.31896482653633523</v>
      </c>
      <c r="U148" s="240">
        <f t="shared" si="59"/>
        <v>5</v>
      </c>
      <c r="V148" s="240">
        <f t="shared" si="60"/>
        <v>5</v>
      </c>
      <c r="W148" s="240">
        <f>IF('Crisis Indicator Data'!L145="x","x",IF('Crisis Indicator Data'!L145=0,0,IF(LOG('Crisis Indicator Data'!L145)&lt;W$4,0,IF(LOG('Crisis Indicator Data'!L145)&gt;W$3,5,ROUND(5-(W$3-LOG('Crisis Indicator Data'!L145))/(W$3-W$4)*5,1)))))</f>
        <v>1.3</v>
      </c>
      <c r="X148" s="247">
        <f>IF(OR('Crisis Indicator Data'!L145="x",'Crisis Indicator Data'!H145="x"),"x",'Crisis Indicator Data'!L145/'Crisis Indicator Data'!H145)</f>
        <v>6.409742809069786E-7</v>
      </c>
      <c r="Y148" s="240">
        <f t="shared" si="61"/>
        <v>0</v>
      </c>
      <c r="Z148" s="240">
        <f t="shared" si="62"/>
        <v>0.7</v>
      </c>
      <c r="AA148" s="240">
        <f t="shared" si="63"/>
        <v>3.6</v>
      </c>
      <c r="AB148" s="248">
        <f t="shared" si="64"/>
        <v>3.3</v>
      </c>
    </row>
    <row r="149" spans="1:28" x14ac:dyDescent="0.35">
      <c r="A149" s="152" t="str">
        <f>'Crisis Indicator Data'!A146</f>
        <v>Kurdish Conflict</v>
      </c>
      <c r="B149" s="153" t="str">
        <f>'Crisis Indicator Data'!B146</f>
        <v>Conflict</v>
      </c>
      <c r="C149" s="153" t="str">
        <f>'Crisis Indicator Data'!C146</f>
        <v>TUR004</v>
      </c>
      <c r="D149" s="153" t="str">
        <f>'Crisis Indicator Data'!D146</f>
        <v>Turkey</v>
      </c>
      <c r="E149" s="154" t="str">
        <f>'Crisis Indicator Data'!E146</f>
        <v>TUR</v>
      </c>
      <c r="F149" s="246">
        <f>IF('Crisis Indicator Data'!F146="x","x",IF(LOG('Crisis Indicator Data'!F146)&lt;F$4,0,IF(LOG('Crisis Indicator Data'!F146)&gt;F$3,5,ROUND(5-(F$3-LOG('Crisis Indicator Data'!F146))/(F$3-F$4)*5,1))))</f>
        <v>3.8</v>
      </c>
      <c r="G149" s="145">
        <f>IF('Crisis Indicator Data'!F146="x","x",IF(B149="Regional crisis",('Crisis Indicator Data'!F146/VLOOKUP('Impact of the crisis'!$C149,'Regional Crises'!$B$1:$R$66,4,FALSE)),'Crisis Indicator Data'!F146/VLOOKUP('Impact of the crisis'!$E149,'Country Indicator Data'!$B$4:$P$300,15,FALSE)))</f>
        <v>0.25413120590413574</v>
      </c>
      <c r="H149" s="240">
        <f t="shared" si="52"/>
        <v>1.2</v>
      </c>
      <c r="I149" s="240">
        <f t="shared" si="53"/>
        <v>2.5</v>
      </c>
      <c r="J149" s="240">
        <f>IF('Crisis Indicator Data'!G146="x","x",IF(LOG('Crisis Indicator Data'!G146)&lt;J$4,0,IF(LOG('Crisis Indicator Data'!G146)&gt;J$3,5,ROUND(5-(J$3-LOG('Crisis Indicator Data'!G146))/(J$3-J$4)*5,1))))</f>
        <v>3.7</v>
      </c>
      <c r="K149" s="145">
        <f>IF('Crisis Indicator Data'!G146="x","x",IF(B149="Regional crisis",('Crisis Indicator Data'!G146/VLOOKUP('Impact of the crisis'!$C149,'Regional Crises'!$B$1:$R$66,5,FALSE)),'Crisis Indicator Data'!G146/VLOOKUP('Impact of the crisis'!$E149,'Country Indicator Data'!$B$4:$P$300,14,FALSE)))</f>
        <v>0.15383156072516865</v>
      </c>
      <c r="L149" s="240">
        <f t="shared" si="54"/>
        <v>0.7</v>
      </c>
      <c r="M149" s="240">
        <f t="shared" si="55"/>
        <v>2.2000000000000002</v>
      </c>
      <c r="N149" s="240">
        <f t="shared" si="56"/>
        <v>2.4</v>
      </c>
      <c r="O149" s="240" t="str">
        <f>IF('Crisis Indicator Data'!H146="x","x",IF('Crisis Indicator Data'!H146=0,0,IF(LOG('Crisis Indicator Data'!H146)&lt;O$4,0,IF(LOG('Crisis Indicator Data'!H146)&gt;O$3,5,ROUND(5-(O$3-LOG('Crisis Indicator Data'!H146))/(O$3-O$4)*5,1)))))</f>
        <v>x</v>
      </c>
      <c r="P149" s="143" t="str">
        <f>IF('Crisis Indicator Data'!H146="x","x",'Crisis Indicator Data'!H146/'Crisis Indicator Data'!G146)</f>
        <v>x</v>
      </c>
      <c r="Q149" s="240" t="str">
        <f t="shared" si="57"/>
        <v>x</v>
      </c>
      <c r="R149" s="240" t="str">
        <f t="shared" si="58"/>
        <v>x</v>
      </c>
      <c r="S149" s="240" t="str">
        <f>IF('Crisis Indicator Data'!I146="x","x",IF('Crisis Indicator Data'!I146=0,0,IF(LOG('Crisis Indicator Data'!I146)&lt;S$4,0,IF(LOG('Crisis Indicator Data'!I146)&gt;S$3,5,ROUND(5-(S$3-LOG('Crisis Indicator Data'!I146))/(S$3-S$4)*5,1)))))</f>
        <v>x</v>
      </c>
      <c r="T149" s="143" t="str">
        <f>IF('Crisis Indicator Data'!H146="x","x",IF('Crisis Indicator Data'!I146="x","x",'Crisis Indicator Data'!I146/'Crisis Indicator Data'!H146))</f>
        <v>x</v>
      </c>
      <c r="U149" s="240" t="str">
        <f t="shared" si="59"/>
        <v>x</v>
      </c>
      <c r="V149" s="240" t="str">
        <f t="shared" si="60"/>
        <v>x</v>
      </c>
      <c r="W149" s="240">
        <f>IF('Crisis Indicator Data'!L146="x","x",IF('Crisis Indicator Data'!L146=0,0,IF(LOG('Crisis Indicator Data'!L146)&lt;W$4,0,IF(LOG('Crisis Indicator Data'!L146)&gt;W$3,5,ROUND(5-(W$3-LOG('Crisis Indicator Data'!L146))/(W$3-W$4)*5,1)))))</f>
        <v>2.8</v>
      </c>
      <c r="X149" s="247" t="str">
        <f>IF(OR('Crisis Indicator Data'!L146="x",'Crisis Indicator Data'!H146="x"),"x",'Crisis Indicator Data'!L146/'Crisis Indicator Data'!H146)</f>
        <v>x</v>
      </c>
      <c r="Y149" s="240" t="str">
        <f t="shared" si="61"/>
        <v>x</v>
      </c>
      <c r="Z149" s="240">
        <f t="shared" si="62"/>
        <v>2.8</v>
      </c>
      <c r="AA149" s="240">
        <f t="shared" si="63"/>
        <v>2.8</v>
      </c>
      <c r="AB149" s="248">
        <f t="shared" si="64"/>
        <v>2.8</v>
      </c>
    </row>
    <row r="150" spans="1:28" x14ac:dyDescent="0.35">
      <c r="A150" s="152" t="str">
        <f>'Crisis Indicator Data'!A147</f>
        <v>Multiple Crises in Tanzania</v>
      </c>
      <c r="B150" s="153" t="str">
        <f>'Crisis Indicator Data'!B147</f>
        <v>Multiple crises country</v>
      </c>
      <c r="C150" s="153" t="str">
        <f>'Crisis Indicator Data'!C147</f>
        <v>TZA001</v>
      </c>
      <c r="D150" s="153" t="str">
        <f>'Crisis Indicator Data'!D147</f>
        <v>Tanzania</v>
      </c>
      <c r="E150" s="154" t="str">
        <f>'Crisis Indicator Data'!E147</f>
        <v>TZA</v>
      </c>
      <c r="F150" s="246">
        <f>IF('Crisis Indicator Data'!F147="x","x",IF(LOG('Crisis Indicator Data'!F147)&lt;F$4,0,IF(LOG('Crisis Indicator Data'!F147)&gt;F$3,5,ROUND(5-(F$3-LOG('Crisis Indicator Data'!F147))/(F$3-F$4)*5,1))))</f>
        <v>3.6</v>
      </c>
      <c r="G150" s="145">
        <f>IF('Crisis Indicator Data'!F147="x","x",IF(B150="Regional crisis",('Crisis Indicator Data'!F147/VLOOKUP('Impact of the crisis'!$C150,'Regional Crises'!$B$1:$R$66,4,FALSE)),'Crisis Indicator Data'!F147/VLOOKUP('Impact of the crisis'!$E150,'Country Indicator Data'!$B$4:$P$300,15,FALSE)))</f>
        <v>0.16368932038834952</v>
      </c>
      <c r="H150" s="240">
        <f t="shared" si="52"/>
        <v>0.7</v>
      </c>
      <c r="I150" s="240">
        <f t="shared" si="53"/>
        <v>2.15</v>
      </c>
      <c r="J150" s="240">
        <f>IF('Crisis Indicator Data'!G147="x","x",IF(LOG('Crisis Indicator Data'!G147)&lt;J$4,0,IF(LOG('Crisis Indicator Data'!G147)&gt;J$3,5,ROUND(5-(J$3-LOG('Crisis Indicator Data'!G147))/(J$3-J$4)*5,1))))</f>
        <v>3.9</v>
      </c>
      <c r="K150" s="145">
        <f>IF('Crisis Indicator Data'!G147="x","x",IF(B150="Regional crisis",('Crisis Indicator Data'!G147/VLOOKUP('Impact of the crisis'!$C150,'Regional Crises'!$B$1:$R$66,5,FALSE)),'Crisis Indicator Data'!G147/VLOOKUP('Impact of the crisis'!$E150,'Country Indicator Data'!$B$4:$P$300,14,FALSE)))</f>
        <v>0.23536375546540811</v>
      </c>
      <c r="L150" s="240">
        <f t="shared" si="54"/>
        <v>1.1000000000000001</v>
      </c>
      <c r="M150" s="240">
        <f t="shared" si="55"/>
        <v>2.5</v>
      </c>
      <c r="N150" s="240">
        <f t="shared" si="56"/>
        <v>2.2999999999999998</v>
      </c>
      <c r="O150" s="240">
        <f>IF('Crisis Indicator Data'!H147="x","x",IF('Crisis Indicator Data'!H147=0,0,IF(LOG('Crisis Indicator Data'!H147)&lt;O$4,0,IF(LOG('Crisis Indicator Data'!H147)&gt;O$3,5,ROUND(5-(O$3-LOG('Crisis Indicator Data'!H147))/(O$3-O$4)*5,1)))))</f>
        <v>4.4000000000000004</v>
      </c>
      <c r="P150" s="143">
        <f>IF('Crisis Indicator Data'!H147="x","x",'Crisis Indicator Data'!H147/'Crisis Indicator Data'!G147)</f>
        <v>0.86607202736234989</v>
      </c>
      <c r="Q150" s="240">
        <f t="shared" si="57"/>
        <v>4.3</v>
      </c>
      <c r="R150" s="240">
        <f t="shared" si="58"/>
        <v>4.3499999999999996</v>
      </c>
      <c r="S150" s="240">
        <f>IF('Crisis Indicator Data'!I147="x","x",IF('Crisis Indicator Data'!I147=0,0,IF(LOG('Crisis Indicator Data'!I147)&lt;S$4,0,IF(LOG('Crisis Indicator Data'!I147)&gt;S$3,5,ROUND(5-(S$3-LOG('Crisis Indicator Data'!I147))/(S$3-S$4)*5,1)))))</f>
        <v>3.4</v>
      </c>
      <c r="T150" s="143">
        <f>IF('Crisis Indicator Data'!H147="x","x",IF('Crisis Indicator Data'!I147="x","x",'Crisis Indicator Data'!I147/'Crisis Indicator Data'!H147))</f>
        <v>1.9281400030974137E-2</v>
      </c>
      <c r="U150" s="240">
        <f t="shared" si="59"/>
        <v>0.6</v>
      </c>
      <c r="V150" s="240">
        <f t="shared" si="60"/>
        <v>2</v>
      </c>
      <c r="W150" s="240">
        <f>IF('Crisis Indicator Data'!L147="x","x",IF('Crisis Indicator Data'!L147=0,0,IF(LOG('Crisis Indicator Data'!L147)&lt;W$4,0,IF(LOG('Crisis Indicator Data'!L147)&gt;W$3,5,ROUND(5-(W$3-LOG('Crisis Indicator Data'!L147))/(W$3-W$4)*5,1)))))</f>
        <v>1.9</v>
      </c>
      <c r="X150" s="247">
        <f>IF(OR('Crisis Indicator Data'!L147="x",'Crisis Indicator Data'!H147="x"),"x",'Crisis Indicator Data'!L147/'Crisis Indicator Data'!H147)</f>
        <v>1.6261421712869754E-6</v>
      </c>
      <c r="Y150" s="240">
        <f t="shared" si="61"/>
        <v>0.1</v>
      </c>
      <c r="Z150" s="240">
        <f t="shared" si="62"/>
        <v>1</v>
      </c>
      <c r="AA150" s="240">
        <f t="shared" si="63"/>
        <v>1.5</v>
      </c>
      <c r="AB150" s="248">
        <f t="shared" si="64"/>
        <v>3.2</v>
      </c>
    </row>
    <row r="151" spans="1:28" x14ac:dyDescent="0.35">
      <c r="A151" s="152" t="str">
        <f>'Crisis Indicator Data'!A148</f>
        <v>International Displacement in Tanzania</v>
      </c>
      <c r="B151" s="153" t="str">
        <f>'Crisis Indicator Data'!B148</f>
        <v>International displacement</v>
      </c>
      <c r="C151" s="153" t="str">
        <f>'Crisis Indicator Data'!C148</f>
        <v>TZA002</v>
      </c>
      <c r="D151" s="153" t="str">
        <f>'Crisis Indicator Data'!D148</f>
        <v>Tanzania</v>
      </c>
      <c r="E151" s="154" t="str">
        <f>'Crisis Indicator Data'!E148</f>
        <v>TZA</v>
      </c>
      <c r="F151" s="246">
        <f>IF('Crisis Indicator Data'!F148="x","x",IF(LOG('Crisis Indicator Data'!F148)&lt;F$4,0,IF(LOG('Crisis Indicator Data'!F148)&gt;F$3,5,ROUND(5-(F$3-LOG('Crisis Indicator Data'!F148))/(F$3-F$4)*5,1))))</f>
        <v>3.1</v>
      </c>
      <c r="G151" s="145">
        <f>IF('Crisis Indicator Data'!F148="x","x",IF(B151="Regional crisis",('Crisis Indicator Data'!F148/VLOOKUP('Impact of the crisis'!$C151,'Regional Crises'!$B$1:$R$66,4,FALSE)),'Crisis Indicator Data'!F148/VLOOKUP('Impact of the crisis'!$E151,'Country Indicator Data'!$B$4:$P$300,15,FALSE)))</f>
        <v>8.1546624520207722E-2</v>
      </c>
      <c r="H151" s="240">
        <f t="shared" si="52"/>
        <v>0.3</v>
      </c>
      <c r="I151" s="240">
        <f t="shared" si="53"/>
        <v>1.7</v>
      </c>
      <c r="J151" s="240">
        <f>IF('Crisis Indicator Data'!G148="x","x",IF(LOG('Crisis Indicator Data'!G148)&lt;J$4,0,IF(LOG('Crisis Indicator Data'!G148)&gt;J$3,5,ROUND(5-(J$3-LOG('Crisis Indicator Data'!G148))/(J$3-J$4)*5,1))))</f>
        <v>3.5</v>
      </c>
      <c r="K151" s="145">
        <f>IF('Crisis Indicator Data'!G148="x","x",IF(B151="Regional crisis",('Crisis Indicator Data'!G148/VLOOKUP('Impact of the crisis'!$C151,'Regional Crises'!$B$1:$R$66,5,FALSE)),'Crisis Indicator Data'!G148/VLOOKUP('Impact of the crisis'!$E151,'Country Indicator Data'!$B$4:$P$300,14,FALSE)))</f>
        <v>0.17983363060944232</v>
      </c>
      <c r="L151" s="240">
        <f t="shared" si="54"/>
        <v>0.9</v>
      </c>
      <c r="M151" s="240">
        <f t="shared" si="55"/>
        <v>2.2000000000000002</v>
      </c>
      <c r="N151" s="240">
        <f t="shared" si="56"/>
        <v>2</v>
      </c>
      <c r="O151" s="240">
        <f>IF('Crisis Indicator Data'!H148="x","x",IF('Crisis Indicator Data'!H148=0,0,IF(LOG('Crisis Indicator Data'!H148)&lt;O$4,0,IF(LOG('Crisis Indicator Data'!H148)&gt;O$3,5,ROUND(5-(O$3-LOG('Crisis Indicator Data'!H148))/(O$3-O$4)*5,1)))))</f>
        <v>4.3</v>
      </c>
      <c r="P151" s="143">
        <f>IF('Crisis Indicator Data'!H148="x","x",'Crisis Indicator Data'!H148/'Crisis Indicator Data'!G148)</f>
        <v>1</v>
      </c>
      <c r="Q151" s="240">
        <f t="shared" si="57"/>
        <v>5</v>
      </c>
      <c r="R151" s="240">
        <f t="shared" si="58"/>
        <v>4.6500000000000004</v>
      </c>
      <c r="S151" s="240">
        <f>IF('Crisis Indicator Data'!I148="x","x",IF('Crisis Indicator Data'!I148=0,0,IF(LOG('Crisis Indicator Data'!I148)&lt;S$4,0,IF(LOG('Crisis Indicator Data'!I148)&gt;S$3,5,ROUND(5-(S$3-LOG('Crisis Indicator Data'!I148))/(S$3-S$4)*5,1)))))</f>
        <v>3.4</v>
      </c>
      <c r="T151" s="143">
        <f>IF('Crisis Indicator Data'!H148="x","x",IF('Crisis Indicator Data'!I148="x","x",'Crisis Indicator Data'!I148/'Crisis Indicator Data'!H148))</f>
        <v>2.1855525322566488E-2</v>
      </c>
      <c r="U151" s="240">
        <f t="shared" si="59"/>
        <v>0.7</v>
      </c>
      <c r="V151" s="240">
        <f t="shared" si="60"/>
        <v>2.1</v>
      </c>
      <c r="W151" s="240">
        <f>IF('Crisis Indicator Data'!L148="x","x",IF('Crisis Indicator Data'!L148=0,0,IF(LOG('Crisis Indicator Data'!L148)&lt;W$4,0,IF(LOG('Crisis Indicator Data'!L148)&gt;W$3,5,ROUND(5-(W$3-LOG('Crisis Indicator Data'!L148))/(W$3-W$4)*5,1)))))</f>
        <v>0</v>
      </c>
      <c r="X151" s="247">
        <f>IF(OR('Crisis Indicator Data'!L148="x",'Crisis Indicator Data'!H148="x"),"x",'Crisis Indicator Data'!L148/'Crisis Indicator Data'!H148)</f>
        <v>8.7773194066532086E-8</v>
      </c>
      <c r="Y151" s="240">
        <f t="shared" si="61"/>
        <v>0</v>
      </c>
      <c r="Z151" s="240">
        <f t="shared" si="62"/>
        <v>0</v>
      </c>
      <c r="AA151" s="240">
        <f t="shared" si="63"/>
        <v>1.2</v>
      </c>
      <c r="AB151" s="248">
        <f t="shared" si="64"/>
        <v>3.4</v>
      </c>
    </row>
    <row r="152" spans="1:28" x14ac:dyDescent="0.35">
      <c r="A152" s="152" t="str">
        <f>'Crisis Indicator Data'!A149</f>
        <v>Food Security Crisis in North-East Tanzania</v>
      </c>
      <c r="B152" s="153" t="str">
        <f>'Crisis Indicator Data'!B149</f>
        <v>Food Security</v>
      </c>
      <c r="C152" s="153" t="str">
        <f>'Crisis Indicator Data'!C149</f>
        <v>TZA003</v>
      </c>
      <c r="D152" s="153" t="str">
        <f>'Crisis Indicator Data'!D149</f>
        <v>Tanzania</v>
      </c>
      <c r="E152" s="154" t="str">
        <f>'Crisis Indicator Data'!E149</f>
        <v>TZA</v>
      </c>
      <c r="F152" s="246">
        <f>IF('Crisis Indicator Data'!F149="x","x",IF(LOG('Crisis Indicator Data'!F149)&lt;F$4,0,IF(LOG('Crisis Indicator Data'!F149)&gt;F$3,5,ROUND(5-(F$3-LOG('Crisis Indicator Data'!F149))/(F$3-F$4)*5,1))))</f>
        <v>3.2</v>
      </c>
      <c r="G152" s="145">
        <f>IF('Crisis Indicator Data'!F149="x","x",IF(B152="Regional crisis",('Crisis Indicator Data'!F149/VLOOKUP('Impact of the crisis'!$C152,'Regional Crises'!$B$1:$R$66,4,FALSE)),'Crisis Indicator Data'!F149/VLOOKUP('Impact of the crisis'!$E152,'Country Indicator Data'!$B$4:$P$300,15,FALSE)))</f>
        <v>9.376608715285617E-2</v>
      </c>
      <c r="H152" s="240">
        <f t="shared" si="52"/>
        <v>0.4</v>
      </c>
      <c r="I152" s="240">
        <f t="shared" si="53"/>
        <v>1.8</v>
      </c>
      <c r="J152" s="240">
        <f>IF('Crisis Indicator Data'!G149="x","x",IF(LOG('Crisis Indicator Data'!G149)&lt;J$4,0,IF(LOG('Crisis Indicator Data'!G149)&gt;J$3,5,ROUND(5-(J$3-LOG('Crisis Indicator Data'!G149))/(J$3-J$4)*5,1))))</f>
        <v>1.8</v>
      </c>
      <c r="K152" s="145">
        <f>IF('Crisis Indicator Data'!G149="x","x",IF(B152="Regional crisis",('Crisis Indicator Data'!G149/VLOOKUP('Impact of the crisis'!$C152,'Regional Crises'!$B$1:$R$66,5,FALSE)),'Crisis Indicator Data'!G149/VLOOKUP('Impact of the crisis'!$E152,'Country Indicator Data'!$B$4:$P$300,14,FALSE)))</f>
        <v>5.5530124855965778E-2</v>
      </c>
      <c r="L152" s="240">
        <f t="shared" si="54"/>
        <v>0.2</v>
      </c>
      <c r="M152" s="240">
        <f t="shared" si="55"/>
        <v>1</v>
      </c>
      <c r="N152" s="240">
        <f t="shared" si="56"/>
        <v>1.4</v>
      </c>
      <c r="O152" s="240">
        <f>IF('Crisis Indicator Data'!H149="x","x",IF('Crisis Indicator Data'!H149=0,0,IF(LOG('Crisis Indicator Data'!H149)&lt;O$4,0,IF(LOG('Crisis Indicator Data'!H149)&gt;O$3,5,ROUND(5-(O$3-LOG('Crisis Indicator Data'!H149))/(O$3-O$4)*5,1)))))</f>
        <v>2.8</v>
      </c>
      <c r="P152" s="143">
        <f>IF('Crisis Indicator Data'!H149="x","x",'Crisis Indicator Data'!H149/'Crisis Indicator Data'!G149)</f>
        <v>0.43234792495736213</v>
      </c>
      <c r="Q152" s="240">
        <f t="shared" si="57"/>
        <v>2.1</v>
      </c>
      <c r="R152" s="240">
        <f t="shared" si="58"/>
        <v>2.4500000000000002</v>
      </c>
      <c r="S152" s="240" t="str">
        <f>IF('Crisis Indicator Data'!I149="x","x",IF('Crisis Indicator Data'!I149=0,0,IF(LOG('Crisis Indicator Data'!I149)&lt;S$4,0,IF(LOG('Crisis Indicator Data'!I149)&gt;S$3,5,ROUND(5-(S$3-LOG('Crisis Indicator Data'!I149))/(S$3-S$4)*5,1)))))</f>
        <v>x</v>
      </c>
      <c r="T152" s="143" t="str">
        <f>IF('Crisis Indicator Data'!H149="x","x",IF('Crisis Indicator Data'!I149="x","x",'Crisis Indicator Data'!I149/'Crisis Indicator Data'!H149))</f>
        <v>x</v>
      </c>
      <c r="U152" s="240" t="str">
        <f t="shared" si="59"/>
        <v>x</v>
      </c>
      <c r="V152" s="240" t="str">
        <f t="shared" si="60"/>
        <v>x</v>
      </c>
      <c r="W152" s="240">
        <f>IF('Crisis Indicator Data'!L149="x","x",IF('Crisis Indicator Data'!L149=0,0,IF(LOG('Crisis Indicator Data'!L149)&lt;W$4,0,IF(LOG('Crisis Indicator Data'!L149)&gt;W$3,5,ROUND(5-(W$3-LOG('Crisis Indicator Data'!L149))/(W$3-W$4)*5,1)))))</f>
        <v>0</v>
      </c>
      <c r="X152" s="247">
        <f>IF(OR('Crisis Indicator Data'!L149="x",'Crisis Indicator Data'!H149="x"),"x",'Crisis Indicator Data'!L149/'Crisis Indicator Data'!H149)</f>
        <v>0</v>
      </c>
      <c r="Y152" s="240">
        <f t="shared" si="61"/>
        <v>0</v>
      </c>
      <c r="Z152" s="240">
        <f t="shared" si="62"/>
        <v>0</v>
      </c>
      <c r="AA152" s="240">
        <f t="shared" si="63"/>
        <v>0</v>
      </c>
      <c r="AB152" s="248">
        <f t="shared" si="64"/>
        <v>1.4</v>
      </c>
    </row>
    <row r="153" spans="1:28" x14ac:dyDescent="0.35">
      <c r="A153" s="152" t="str">
        <f>'Crisis Indicator Data'!A150</f>
        <v>Multiple crises in Uganda</v>
      </c>
      <c r="B153" s="153" t="str">
        <f>'Crisis Indicator Data'!B150</f>
        <v>Multiple crises country</v>
      </c>
      <c r="C153" s="153" t="str">
        <f>'Crisis Indicator Data'!C150</f>
        <v>UGA001</v>
      </c>
      <c r="D153" s="153" t="str">
        <f>'Crisis Indicator Data'!D150</f>
        <v>Uganda</v>
      </c>
      <c r="E153" s="154" t="str">
        <f>'Crisis Indicator Data'!E150</f>
        <v>UGA</v>
      </c>
      <c r="F153" s="246">
        <f>IF('Crisis Indicator Data'!F150="x","x",IF(LOG('Crisis Indicator Data'!F150)&lt;F$4,0,IF(LOG('Crisis Indicator Data'!F150)&gt;F$3,5,ROUND(5-(F$3-LOG('Crisis Indicator Data'!F150))/(F$3-F$4)*5,1))))</f>
        <v>2.9</v>
      </c>
      <c r="G153" s="145">
        <f>IF('Crisis Indicator Data'!F150="x","x",IF(B153="Regional crisis",('Crisis Indicator Data'!F150/VLOOKUP('Impact of the crisis'!$C153,'Regional Crises'!$B$1:$R$66,4,FALSE)),'Crisis Indicator Data'!F150/VLOOKUP('Impact of the crisis'!$E153,'Country Indicator Data'!$B$4:$P$300,15,FALSE)))</f>
        <v>0.26985338120885699</v>
      </c>
      <c r="H153" s="240">
        <f t="shared" si="52"/>
        <v>1.3</v>
      </c>
      <c r="I153" s="240">
        <f t="shared" si="53"/>
        <v>2.1</v>
      </c>
      <c r="J153" s="240">
        <f>IF('Crisis Indicator Data'!G150="x","x",IF(LOG('Crisis Indicator Data'!G150)&lt;J$4,0,IF(LOG('Crisis Indicator Data'!G150)&gt;J$3,5,ROUND(5-(J$3-LOG('Crisis Indicator Data'!G150))/(J$3-J$4)*5,1))))</f>
        <v>3.1</v>
      </c>
      <c r="K153" s="145">
        <f>IF('Crisis Indicator Data'!G150="x","x",IF(B153="Regional crisis",('Crisis Indicator Data'!G150/VLOOKUP('Impact of the crisis'!$C153,'Regional Crises'!$B$1:$R$66,5,FALSE)),'Crisis Indicator Data'!G150/VLOOKUP('Impact of the crisis'!$E153,'Country Indicator Data'!$B$4:$P$300,14,FALSE)))</f>
        <v>0.18375119009838148</v>
      </c>
      <c r="L153" s="240">
        <f t="shared" si="54"/>
        <v>0.9</v>
      </c>
      <c r="M153" s="240">
        <f t="shared" si="55"/>
        <v>2</v>
      </c>
      <c r="N153" s="240">
        <f t="shared" si="56"/>
        <v>2.1</v>
      </c>
      <c r="O153" s="240">
        <f>IF('Crisis Indicator Data'!H150="x","x",IF('Crisis Indicator Data'!H150=0,0,IF(LOG('Crisis Indicator Data'!H150)&lt;O$4,0,IF(LOG('Crisis Indicator Data'!H150)&gt;O$3,5,ROUND(5-(O$3-LOG('Crisis Indicator Data'!H150))/(O$3-O$4)*5,1)))))</f>
        <v>3.2</v>
      </c>
      <c r="P153" s="143">
        <f>IF('Crisis Indicator Data'!H150="x","x",'Crisis Indicator Data'!H150/'Crisis Indicator Data'!G150)</f>
        <v>0.31951640759930916</v>
      </c>
      <c r="Q153" s="240">
        <f t="shared" si="57"/>
        <v>1.6</v>
      </c>
      <c r="R153" s="240">
        <f t="shared" si="58"/>
        <v>2.4000000000000004</v>
      </c>
      <c r="S153" s="240">
        <f>IF('Crisis Indicator Data'!I150="x","x",IF('Crisis Indicator Data'!I150=0,0,IF(LOG('Crisis Indicator Data'!I150)&lt;S$4,0,IF(LOG('Crisis Indicator Data'!I150)&gt;S$3,5,ROUND(5-(S$3-LOG('Crisis Indicator Data'!I150))/(S$3-S$4)*5,1)))))</f>
        <v>4.5</v>
      </c>
      <c r="T153" s="143">
        <f>IF('Crisis Indicator Data'!H150="x","x",IF('Crisis Indicator Data'!I150="x","x",'Crisis Indicator Data'!I150/'Crisis Indicator Data'!H150))</f>
        <v>0.55099099099099103</v>
      </c>
      <c r="U153" s="240">
        <f t="shared" si="59"/>
        <v>5</v>
      </c>
      <c r="V153" s="240">
        <f t="shared" si="60"/>
        <v>4.8</v>
      </c>
      <c r="W153" s="240">
        <f>IF('Crisis Indicator Data'!L150="x","x",IF('Crisis Indicator Data'!L150=0,0,IF(LOG('Crisis Indicator Data'!L150)&lt;W$4,0,IF(LOG('Crisis Indicator Data'!L150)&gt;W$3,5,ROUND(5-(W$3-LOG('Crisis Indicator Data'!L150))/(W$3-W$4)*5,1)))))</f>
        <v>4.8</v>
      </c>
      <c r="X153" s="247">
        <f>IF(OR('Crisis Indicator Data'!L150="x",'Crisis Indicator Data'!H150="x"),"x",'Crisis Indicator Data'!L150/'Crisis Indicator Data'!H150)</f>
        <v>8.8828828828828831E-4</v>
      </c>
      <c r="Y153" s="240">
        <f t="shared" si="61"/>
        <v>5</v>
      </c>
      <c r="Z153" s="240">
        <f t="shared" si="62"/>
        <v>4.9000000000000004</v>
      </c>
      <c r="AA153" s="240">
        <f t="shared" si="63"/>
        <v>4.9000000000000004</v>
      </c>
      <c r="AB153" s="248">
        <f t="shared" si="64"/>
        <v>4</v>
      </c>
    </row>
    <row r="154" spans="1:28" x14ac:dyDescent="0.35">
      <c r="A154" s="152" t="str">
        <f>'Crisis Indicator Data'!A151</f>
        <v>International Displacement in Uganda</v>
      </c>
      <c r="B154" s="153" t="str">
        <f>'Crisis Indicator Data'!B151</f>
        <v>International displacement</v>
      </c>
      <c r="C154" s="153" t="str">
        <f>'Crisis Indicator Data'!C151</f>
        <v>UGA005</v>
      </c>
      <c r="D154" s="153" t="str">
        <f>'Crisis Indicator Data'!D151</f>
        <v>Uganda</v>
      </c>
      <c r="E154" s="154" t="str">
        <f>'Crisis Indicator Data'!E151</f>
        <v>UGA</v>
      </c>
      <c r="F154" s="246">
        <f>IF('Crisis Indicator Data'!F151="x","x",IF(LOG('Crisis Indicator Data'!F151)&lt;F$4,0,IF(LOG('Crisis Indicator Data'!F151)&gt;F$3,5,ROUND(5-(F$3-LOG('Crisis Indicator Data'!F151))/(F$3-F$4)*5,1))))</f>
        <v>2.4</v>
      </c>
      <c r="G154" s="145">
        <f>IF('Crisis Indicator Data'!F151="x","x",IF(B154="Regional crisis",('Crisis Indicator Data'!F151/VLOOKUP('Impact of the crisis'!$C154,'Regional Crises'!$B$1:$R$66,4,FALSE)),'Crisis Indicator Data'!F151/VLOOKUP('Impact of the crisis'!$E154,'Country Indicator Data'!$B$4:$P$300,15,FALSE)))</f>
        <v>0.13222122481547977</v>
      </c>
      <c r="H154" s="240">
        <f t="shared" si="52"/>
        <v>0.6</v>
      </c>
      <c r="I154" s="240">
        <f t="shared" si="53"/>
        <v>1.5</v>
      </c>
      <c r="J154" s="240">
        <f>IF('Crisis Indicator Data'!G151="x","x",IF(LOG('Crisis Indicator Data'!G151)&lt;J$4,0,IF(LOG('Crisis Indicator Data'!G151)&gt;J$3,5,ROUND(5-(J$3-LOG('Crisis Indicator Data'!G151))/(J$3-J$4)*5,1))))</f>
        <v>2.9</v>
      </c>
      <c r="K154" s="145">
        <f>IF('Crisis Indicator Data'!G151="x","x",IF(B154="Regional crisis",('Crisis Indicator Data'!G151/VLOOKUP('Impact of the crisis'!$C154,'Regional Crises'!$B$1:$R$66,5,FALSE)),'Crisis Indicator Data'!G151/VLOOKUP('Impact of the crisis'!$E154,'Country Indicator Data'!$B$4:$P$300,14,FALSE)))</f>
        <v>0.15741034592192954</v>
      </c>
      <c r="L154" s="240">
        <f t="shared" si="54"/>
        <v>0.7</v>
      </c>
      <c r="M154" s="240">
        <f t="shared" si="55"/>
        <v>1.7999999999999998</v>
      </c>
      <c r="N154" s="240">
        <f t="shared" si="56"/>
        <v>1.7</v>
      </c>
      <c r="O154" s="240">
        <f>IF('Crisis Indicator Data'!H151="x","x",IF('Crisis Indicator Data'!H151=0,0,IF(LOG('Crisis Indicator Data'!H151)&lt;O$4,0,IF(LOG('Crisis Indicator Data'!H151)&gt;O$3,5,ROUND(5-(O$3-LOG('Crisis Indicator Data'!H151))/(O$3-O$4)*5,1)))))</f>
        <v>2.8</v>
      </c>
      <c r="P154" s="143">
        <f>IF('Crisis Indicator Data'!H151="x","x",'Crisis Indicator Data'!H151/'Crisis Indicator Data'!G151)</f>
        <v>0.20551075268817204</v>
      </c>
      <c r="Q154" s="240">
        <f t="shared" si="57"/>
        <v>1</v>
      </c>
      <c r="R154" s="240">
        <f t="shared" si="58"/>
        <v>1.9</v>
      </c>
      <c r="S154" s="240">
        <f>IF('Crisis Indicator Data'!I151="x","x",IF('Crisis Indicator Data'!I151=0,0,IF(LOG('Crisis Indicator Data'!I151)&lt;S$4,0,IF(LOG('Crisis Indicator Data'!I151)&gt;S$3,5,ROUND(5-(S$3-LOG('Crisis Indicator Data'!I151))/(S$3-S$4)*5,1)))))</f>
        <v>4.5</v>
      </c>
      <c r="T154" s="143">
        <f>IF('Crisis Indicator Data'!H151="x","x",IF('Crisis Indicator Data'!I151="x","x",'Crisis Indicator Data'!I151/'Crisis Indicator Data'!H151))</f>
        <v>1</v>
      </c>
      <c r="U154" s="240">
        <f t="shared" si="59"/>
        <v>5</v>
      </c>
      <c r="V154" s="240">
        <f t="shared" si="60"/>
        <v>4.8</v>
      </c>
      <c r="W154" s="240" t="str">
        <f>IF('Crisis Indicator Data'!L151="x","x",IF('Crisis Indicator Data'!L151=0,0,IF(LOG('Crisis Indicator Data'!L151)&lt;W$4,0,IF(LOG('Crisis Indicator Data'!L151)&gt;W$3,5,ROUND(5-(W$3-LOG('Crisis Indicator Data'!L151))/(W$3-W$4)*5,1)))))</f>
        <v>x</v>
      </c>
      <c r="X154" s="247" t="str">
        <f>IF(OR('Crisis Indicator Data'!L151="x",'Crisis Indicator Data'!H151="x"),"x",'Crisis Indicator Data'!L151/'Crisis Indicator Data'!H151)</f>
        <v>x</v>
      </c>
      <c r="Y154" s="240" t="str">
        <f t="shared" si="61"/>
        <v>x</v>
      </c>
      <c r="Z154" s="240" t="str">
        <f t="shared" si="62"/>
        <v>x</v>
      </c>
      <c r="AA154" s="240">
        <f t="shared" si="63"/>
        <v>4.8</v>
      </c>
      <c r="AB154" s="248">
        <f t="shared" si="64"/>
        <v>3.7</v>
      </c>
    </row>
    <row r="155" spans="1:28" x14ac:dyDescent="0.35">
      <c r="A155" s="152" t="str">
        <f>'Crisis Indicator Data'!A152</f>
        <v>Food Security Crisis in Karamoja Region</v>
      </c>
      <c r="B155" s="153" t="str">
        <f>'Crisis Indicator Data'!B152</f>
        <v>Food Security</v>
      </c>
      <c r="C155" s="153" t="str">
        <f>'Crisis Indicator Data'!C152</f>
        <v>UGA007</v>
      </c>
      <c r="D155" s="153" t="str">
        <f>'Crisis Indicator Data'!D152</f>
        <v>Uganda</v>
      </c>
      <c r="E155" s="154" t="str">
        <f>'Crisis Indicator Data'!E152</f>
        <v>UGA</v>
      </c>
      <c r="F155" s="246">
        <f>IF('Crisis Indicator Data'!F152="x","x",IF(LOG('Crisis Indicator Data'!F152)&lt;F$4,0,IF(LOG('Crisis Indicator Data'!F152)&gt;F$3,5,ROUND(5-(F$3-LOG('Crisis Indicator Data'!F152))/(F$3-F$4)*5,1))))</f>
        <v>2.4</v>
      </c>
      <c r="G155" s="145">
        <f>IF('Crisis Indicator Data'!F152="x","x",IF(B155="Regional crisis",('Crisis Indicator Data'!F152/VLOOKUP('Impact of the crisis'!$C155,'Regional Crises'!$B$1:$R$66,4,FALSE)),'Crisis Indicator Data'!F152/VLOOKUP('Impact of the crisis'!$E155,'Country Indicator Data'!$B$4:$P$300,15,FALSE)))</f>
        <v>0.13763215639337723</v>
      </c>
      <c r="H155" s="240">
        <f t="shared" si="52"/>
        <v>0.6</v>
      </c>
      <c r="I155" s="240">
        <f t="shared" si="53"/>
        <v>1.5</v>
      </c>
      <c r="J155" s="240">
        <f>IF('Crisis Indicator Data'!G152="x","x",IF(LOG('Crisis Indicator Data'!G152)&lt;J$4,0,IF(LOG('Crisis Indicator Data'!G152)&gt;J$3,5,ROUND(5-(J$3-LOG('Crisis Indicator Data'!G152))/(J$3-J$4)*5,1))))</f>
        <v>0.3</v>
      </c>
      <c r="K155" s="145">
        <f>IF('Crisis Indicator Data'!G152="x","x",IF(B155="Regional crisis",('Crisis Indicator Data'!G152/VLOOKUP('Impact of the crisis'!$C155,'Regional Crises'!$B$1:$R$66,5,FALSE)),'Crisis Indicator Data'!G152/VLOOKUP('Impact of the crisis'!$E155,'Country Indicator Data'!$B$4:$P$300,14,FALSE)))</f>
        <v>2.6362001481011321E-2</v>
      </c>
      <c r="L155" s="240">
        <f t="shared" si="54"/>
        <v>0.1</v>
      </c>
      <c r="M155" s="240">
        <f t="shared" si="55"/>
        <v>0.2</v>
      </c>
      <c r="N155" s="240">
        <f t="shared" si="56"/>
        <v>0.9</v>
      </c>
      <c r="O155" s="240">
        <f>IF('Crisis Indicator Data'!H152="x","x",IF('Crisis Indicator Data'!H152=0,0,IF(LOG('Crisis Indicator Data'!H152)&lt;O$4,0,IF(LOG('Crisis Indicator Data'!H152)&gt;O$3,5,ROUND(5-(O$3-LOG('Crisis Indicator Data'!H152))/(O$3-O$4)*5,1)))))</f>
        <v>2.7</v>
      </c>
      <c r="P155" s="143">
        <f>IF('Crisis Indicator Data'!H152="x","x",'Crisis Indicator Data'!H152/'Crisis Indicator Data'!G152)</f>
        <v>1</v>
      </c>
      <c r="Q155" s="240">
        <f t="shared" si="57"/>
        <v>5</v>
      </c>
      <c r="R155" s="240">
        <f t="shared" si="58"/>
        <v>3.85</v>
      </c>
      <c r="S155" s="240" t="str">
        <f>IF('Crisis Indicator Data'!I152="x","x",IF('Crisis Indicator Data'!I152=0,0,IF(LOG('Crisis Indicator Data'!I152)&lt;S$4,0,IF(LOG('Crisis Indicator Data'!I152)&gt;S$3,5,ROUND(5-(S$3-LOG('Crisis Indicator Data'!I152))/(S$3-S$4)*5,1)))))</f>
        <v>x</v>
      </c>
      <c r="T155" s="143" t="str">
        <f>IF('Crisis Indicator Data'!H152="x","x",IF('Crisis Indicator Data'!I152="x","x",'Crisis Indicator Data'!I152/'Crisis Indicator Data'!H152))</f>
        <v>x</v>
      </c>
      <c r="U155" s="240" t="str">
        <f t="shared" si="59"/>
        <v>x</v>
      </c>
      <c r="V155" s="240" t="str">
        <f t="shared" si="60"/>
        <v>x</v>
      </c>
      <c r="W155" s="240">
        <f>IF('Crisis Indicator Data'!L152="x","x",IF('Crisis Indicator Data'!L152=0,0,IF(LOG('Crisis Indicator Data'!L152)&lt;W$4,0,IF(LOG('Crisis Indicator Data'!L152)&gt;W$3,5,ROUND(5-(W$3-LOG('Crisis Indicator Data'!L152))/(W$3-W$4)*5,1)))))</f>
        <v>4.8</v>
      </c>
      <c r="X155" s="247">
        <f>IF(OR('Crisis Indicator Data'!L152="x",'Crisis Indicator Data'!H152="x"),"x",'Crisis Indicator Data'!L152/'Crisis Indicator Data'!H152)</f>
        <v>1.978330658105939E-3</v>
      </c>
      <c r="Y155" s="240">
        <f t="shared" si="61"/>
        <v>5</v>
      </c>
      <c r="Z155" s="240">
        <f t="shared" si="62"/>
        <v>4.9000000000000004</v>
      </c>
      <c r="AA155" s="240">
        <f t="shared" si="63"/>
        <v>4.9000000000000004</v>
      </c>
      <c r="AB155" s="248">
        <f t="shared" si="64"/>
        <v>4.5</v>
      </c>
    </row>
    <row r="156" spans="1:28" x14ac:dyDescent="0.35">
      <c r="A156" s="152" t="str">
        <f>'Crisis Indicator Data'!A153</f>
        <v>Conflict in Ukraine</v>
      </c>
      <c r="B156" s="153" t="str">
        <f>'Crisis Indicator Data'!B153</f>
        <v>Conflict</v>
      </c>
      <c r="C156" s="153" t="str">
        <f>'Crisis Indicator Data'!C153</f>
        <v>UKR002</v>
      </c>
      <c r="D156" s="153" t="str">
        <f>'Crisis Indicator Data'!D153</f>
        <v>Ukraine</v>
      </c>
      <c r="E156" s="154" t="str">
        <f>'Crisis Indicator Data'!E153</f>
        <v>UKR</v>
      </c>
      <c r="F156" s="246">
        <f>IF('Crisis Indicator Data'!F153="x","x",IF(LOG('Crisis Indicator Data'!F153)&lt;F$4,0,IF(LOG('Crisis Indicator Data'!F153)&gt;F$3,5,ROUND(5-(F$3-LOG('Crisis Indicator Data'!F153))/(F$3-F$4)*5,1))))</f>
        <v>4.5999999999999996</v>
      </c>
      <c r="G156" s="145">
        <f>IF('Crisis Indicator Data'!F153="x","x",IF(B156="Regional crisis",('Crisis Indicator Data'!F153/VLOOKUP('Impact of the crisis'!$C156,'Regional Crises'!$B$1:$R$66,4,FALSE)),'Crisis Indicator Data'!F153/VLOOKUP('Impact of the crisis'!$E156,'Country Indicator Data'!$B$4:$P$300,15,FALSE)))</f>
        <v>1.0420134992836059</v>
      </c>
      <c r="H156" s="240">
        <f t="shared" si="52"/>
        <v>5</v>
      </c>
      <c r="I156" s="240">
        <f t="shared" si="53"/>
        <v>4.8</v>
      </c>
      <c r="J156" s="240">
        <f>IF('Crisis Indicator Data'!G153="x","x",IF(LOG('Crisis Indicator Data'!G153)&lt;J$4,0,IF(LOG('Crisis Indicator Data'!G153)&gt;J$3,5,ROUND(5-(J$3-LOG('Crisis Indicator Data'!G153))/(J$3-J$4)*5,1))))</f>
        <v>5</v>
      </c>
      <c r="K156" s="145">
        <f>IF('Crisis Indicator Data'!G153="x","x",IF(B156="Regional crisis",('Crisis Indicator Data'!G153/VLOOKUP('Impact of the crisis'!$C156,'Regional Crises'!$B$1:$R$66,5,FALSE)),'Crisis Indicator Data'!G153/VLOOKUP('Impact of the crisis'!$E156,'Country Indicator Data'!$B$4:$P$300,14,FALSE)))</f>
        <v>1</v>
      </c>
      <c r="L156" s="240">
        <f t="shared" si="54"/>
        <v>5</v>
      </c>
      <c r="M156" s="240">
        <f t="shared" si="55"/>
        <v>5</v>
      </c>
      <c r="N156" s="240">
        <f t="shared" si="56"/>
        <v>4.9000000000000004</v>
      </c>
      <c r="O156" s="240">
        <f>IF('Crisis Indicator Data'!H153="x","x",IF('Crisis Indicator Data'!H153=0,0,IF(LOG('Crisis Indicator Data'!H153)&lt;O$4,0,IF(LOG('Crisis Indicator Data'!H153)&gt;O$3,5,ROUND(5-(O$3-LOG('Crisis Indicator Data'!H153))/(O$3-O$4)*5,1)))))</f>
        <v>5</v>
      </c>
      <c r="P156" s="143">
        <f>IF('Crisis Indicator Data'!H153="x","x",'Crisis Indicator Data'!H153/'Crisis Indicator Data'!G153)</f>
        <v>1</v>
      </c>
      <c r="Q156" s="240">
        <f t="shared" si="57"/>
        <v>5</v>
      </c>
      <c r="R156" s="240">
        <f t="shared" si="58"/>
        <v>5</v>
      </c>
      <c r="S156" s="240">
        <f>IF('Crisis Indicator Data'!I153="x","x",IF('Crisis Indicator Data'!I153=0,0,IF(LOG('Crisis Indicator Data'!I153)&lt;S$4,0,IF(LOG('Crisis Indicator Data'!I153)&gt;S$3,5,ROUND(5-(S$3-LOG('Crisis Indicator Data'!I153))/(S$3-S$4)*5,1)))))</f>
        <v>5</v>
      </c>
      <c r="T156" s="143">
        <f>IF('Crisis Indicator Data'!H153="x","x",IF('Crisis Indicator Data'!I153="x","x",'Crisis Indicator Data'!I153/'Crisis Indicator Data'!H153))</f>
        <v>0.31033846040216406</v>
      </c>
      <c r="U156" s="240">
        <f t="shared" si="59"/>
        <v>5</v>
      </c>
      <c r="V156" s="240">
        <f t="shared" si="60"/>
        <v>5</v>
      </c>
      <c r="W156" s="240">
        <f>IF('Crisis Indicator Data'!L153="x","x",IF('Crisis Indicator Data'!L153=0,0,IF(LOG('Crisis Indicator Data'!L153)&lt;W$4,0,IF(LOG('Crisis Indicator Data'!L153)&gt;W$3,5,ROUND(5-(W$3-LOG('Crisis Indicator Data'!L153))/(W$3-W$4)*5,1)))))</f>
        <v>5</v>
      </c>
      <c r="X156" s="247">
        <f>IF(OR('Crisis Indicator Data'!L153="x",'Crisis Indicator Data'!H153="x"),"x",'Crisis Indicator Data'!L153/'Crisis Indicator Data'!H153)</f>
        <v>9.6700334213490412E-5</v>
      </c>
      <c r="Y156" s="240">
        <f t="shared" si="61"/>
        <v>4.8</v>
      </c>
      <c r="Z156" s="240">
        <f t="shared" si="62"/>
        <v>4.9000000000000004</v>
      </c>
      <c r="AA156" s="240">
        <f t="shared" si="63"/>
        <v>5</v>
      </c>
      <c r="AB156" s="248">
        <f t="shared" si="64"/>
        <v>5</v>
      </c>
    </row>
    <row r="157" spans="1:28" x14ac:dyDescent="0.35">
      <c r="A157" s="152" t="str">
        <f>'Crisis Indicator Data'!A154</f>
        <v>Complex crisis in Venezuela</v>
      </c>
      <c r="B157" s="153" t="str">
        <f>'Crisis Indicator Data'!B154</f>
        <v>Complex crisis</v>
      </c>
      <c r="C157" s="153" t="str">
        <f>'Crisis Indicator Data'!C154</f>
        <v>VEN001</v>
      </c>
      <c r="D157" s="153" t="str">
        <f>'Crisis Indicator Data'!D154</f>
        <v>Venezuela</v>
      </c>
      <c r="E157" s="154" t="str">
        <f>'Crisis Indicator Data'!E154</f>
        <v>VEN</v>
      </c>
      <c r="F157" s="246">
        <f>IF('Crisis Indicator Data'!F154="x","x",IF(LOG('Crisis Indicator Data'!F154)&lt;F$4,0,IF(LOG('Crisis Indicator Data'!F154)&gt;F$3,5,ROUND(5-(F$3-LOG('Crisis Indicator Data'!F154))/(F$3-F$4)*5,1))))</f>
        <v>4.9000000000000004</v>
      </c>
      <c r="G157" s="145">
        <f>IF('Crisis Indicator Data'!F154="x","x",IF(B157="Regional crisis",('Crisis Indicator Data'!F154/VLOOKUP('Impact of the crisis'!$C157,'Regional Crises'!$B$1:$R$66,4,FALSE)),'Crisis Indicator Data'!F154/VLOOKUP('Impact of the crisis'!$E157,'Country Indicator Data'!$B$4:$P$300,15,FALSE)))</f>
        <v>1</v>
      </c>
      <c r="H157" s="240">
        <f t="shared" si="52"/>
        <v>5</v>
      </c>
      <c r="I157" s="240">
        <f t="shared" si="53"/>
        <v>4.95</v>
      </c>
      <c r="J157" s="240">
        <f>IF('Crisis Indicator Data'!G154="x","x",IF(LOG('Crisis Indicator Data'!G154)&lt;J$4,0,IF(LOG('Crisis Indicator Data'!G154)&gt;J$3,5,ROUND(5-(J$3-LOG('Crisis Indicator Data'!G154))/(J$3-J$4)*5,1))))</f>
        <v>4.8</v>
      </c>
      <c r="K157" s="145">
        <f>IF('Crisis Indicator Data'!G154="x","x",IF(B157="Regional crisis",('Crisis Indicator Data'!G154/VLOOKUP('Impact of the crisis'!$C157,'Regional Crises'!$B$1:$R$66,5,FALSE)),'Crisis Indicator Data'!G154/VLOOKUP('Impact of the crisis'!$E157,'Country Indicator Data'!$B$4:$P$300,14,FALSE)))</f>
        <v>1</v>
      </c>
      <c r="L157" s="240">
        <f t="shared" si="54"/>
        <v>5</v>
      </c>
      <c r="M157" s="240">
        <f t="shared" si="55"/>
        <v>4.9000000000000004</v>
      </c>
      <c r="N157" s="240">
        <f t="shared" si="56"/>
        <v>4.9000000000000004</v>
      </c>
      <c r="O157" s="240">
        <f>IF('Crisis Indicator Data'!H154="x","x",IF('Crisis Indicator Data'!H154=0,0,IF(LOG('Crisis Indicator Data'!H154)&lt;O$4,0,IF(LOG('Crisis Indicator Data'!H154)&gt;O$3,5,ROUND(5-(O$3-LOG('Crisis Indicator Data'!H154))/(O$3-O$4)*5,1)))))</f>
        <v>4.5999999999999996</v>
      </c>
      <c r="P157" s="143">
        <f>IF('Crisis Indicator Data'!H154="x","x",'Crisis Indicator Data'!H154/'Crisis Indicator Data'!G154)</f>
        <v>0.65982394366197183</v>
      </c>
      <c r="Q157" s="240">
        <f t="shared" si="57"/>
        <v>3.3</v>
      </c>
      <c r="R157" s="240">
        <f t="shared" si="58"/>
        <v>3.9499999999999997</v>
      </c>
      <c r="S157" s="240">
        <f>IF('Crisis Indicator Data'!I154="x","x",IF('Crisis Indicator Data'!I154=0,0,IF(LOG('Crisis Indicator Data'!I154)&lt;S$4,0,IF(LOG('Crisis Indicator Data'!I154)&gt;S$3,5,ROUND(5-(S$3-LOG('Crisis Indicator Data'!I154))/(S$3-S$4)*5,1)))))</f>
        <v>5</v>
      </c>
      <c r="T157" s="143">
        <f>IF('Crisis Indicator Data'!H154="x","x",IF('Crisis Indicator Data'!I154="x","x",'Crisis Indicator Data'!I154/'Crisis Indicator Data'!H154))</f>
        <v>0.32728534073323018</v>
      </c>
      <c r="U157" s="240">
        <f t="shared" si="59"/>
        <v>5</v>
      </c>
      <c r="V157" s="240">
        <f t="shared" si="60"/>
        <v>5</v>
      </c>
      <c r="W157" s="240">
        <f>IF('Crisis Indicator Data'!L154="x","x",IF('Crisis Indicator Data'!L154=0,0,IF(LOG('Crisis Indicator Data'!L154)&lt;W$4,0,IF(LOG('Crisis Indicator Data'!L154)&gt;W$3,5,ROUND(5-(W$3-LOG('Crisis Indicator Data'!L154))/(W$3-W$4)*5,1)))))</f>
        <v>2.2999999999999998</v>
      </c>
      <c r="X157" s="247">
        <f>IF(OR('Crisis Indicator Data'!L154="x",'Crisis Indicator Data'!H154="x"),"x",'Crisis Indicator Data'!L154/'Crisis Indicator Data'!H154)</f>
        <v>2.2413149047441166E-6</v>
      </c>
      <c r="Y157" s="240">
        <f t="shared" si="61"/>
        <v>0.1</v>
      </c>
      <c r="Z157" s="240">
        <f t="shared" si="62"/>
        <v>1.2</v>
      </c>
      <c r="AA157" s="240">
        <f t="shared" si="63"/>
        <v>3.7</v>
      </c>
      <c r="AB157" s="248">
        <f t="shared" si="64"/>
        <v>3.8</v>
      </c>
    </row>
    <row r="158" spans="1:28" x14ac:dyDescent="0.35">
      <c r="A158" s="152" t="str">
        <f>'Crisis Indicator Data'!A155</f>
        <v>Conflict in Yemen</v>
      </c>
      <c r="B158" s="153" t="str">
        <f>'Crisis Indicator Data'!B155</f>
        <v>Complex crisis</v>
      </c>
      <c r="C158" s="153" t="str">
        <f>'Crisis Indicator Data'!C155</f>
        <v>YEM001</v>
      </c>
      <c r="D158" s="153" t="str">
        <f>'Crisis Indicator Data'!D155</f>
        <v>Yemen</v>
      </c>
      <c r="E158" s="154" t="str">
        <f>'Crisis Indicator Data'!E155</f>
        <v>YEM</v>
      </c>
      <c r="F158" s="246">
        <f>IF('Crisis Indicator Data'!F155="x","x",IF(LOG('Crisis Indicator Data'!F155)&lt;F$4,0,IF(LOG('Crisis Indicator Data'!F155)&gt;F$3,5,ROUND(5-(F$3-LOG('Crisis Indicator Data'!F155))/(F$3-F$4)*5,1))))</f>
        <v>4.5</v>
      </c>
      <c r="G158" s="145">
        <f>IF('Crisis Indicator Data'!F155="x","x",IF(B158="Regional crisis",('Crisis Indicator Data'!F155/VLOOKUP('Impact of the crisis'!$C158,'Regional Crises'!$B$1:$R$66,4,FALSE)),'Crisis Indicator Data'!F155/VLOOKUP('Impact of the crisis'!$E158,'Country Indicator Data'!$B$4:$P$300,15,FALSE)))</f>
        <v>1</v>
      </c>
      <c r="H158" s="240">
        <f t="shared" si="52"/>
        <v>5</v>
      </c>
      <c r="I158" s="240">
        <f t="shared" si="53"/>
        <v>4.75</v>
      </c>
      <c r="J158" s="240">
        <f>IF('Crisis Indicator Data'!G155="x","x",IF(LOG('Crisis Indicator Data'!G155)&lt;J$4,0,IF(LOG('Crisis Indicator Data'!G155)&gt;J$3,5,ROUND(5-(J$3-LOG('Crisis Indicator Data'!G155))/(J$3-J$4)*5,1))))</f>
        <v>4.9000000000000004</v>
      </c>
      <c r="K158" s="145">
        <f>IF('Crisis Indicator Data'!G155="x","x",IF(B158="Regional crisis",('Crisis Indicator Data'!G155/VLOOKUP('Impact of the crisis'!$C158,'Regional Crises'!$B$1:$R$66,5,FALSE)),'Crisis Indicator Data'!G155/VLOOKUP('Impact of the crisis'!$E158,'Country Indicator Data'!$B$4:$P$300,14,FALSE)))</f>
        <v>0.96837662337662334</v>
      </c>
      <c r="L158" s="240">
        <f t="shared" si="54"/>
        <v>4.8</v>
      </c>
      <c r="M158" s="240">
        <f t="shared" si="55"/>
        <v>4.8499999999999996</v>
      </c>
      <c r="N158" s="240">
        <f t="shared" si="56"/>
        <v>4.8</v>
      </c>
      <c r="O158" s="240">
        <f>IF('Crisis Indicator Data'!H155="x","x",IF('Crisis Indicator Data'!H155=0,0,IF(LOG('Crisis Indicator Data'!H155)&lt;O$4,0,IF(LOG('Crisis Indicator Data'!H155)&gt;O$3,5,ROUND(5-(O$3-LOG('Crisis Indicator Data'!H155))/(O$3-O$4)*5,1)))))</f>
        <v>5</v>
      </c>
      <c r="P158" s="143">
        <f>IF('Crisis Indicator Data'!H155="x","x",'Crisis Indicator Data'!H155/'Crisis Indicator Data'!G155)</f>
        <v>1</v>
      </c>
      <c r="Q158" s="240">
        <f t="shared" si="57"/>
        <v>5</v>
      </c>
      <c r="R158" s="240">
        <f t="shared" si="58"/>
        <v>5</v>
      </c>
      <c r="S158" s="240">
        <f>IF('Crisis Indicator Data'!I155="x","x",IF('Crisis Indicator Data'!I155=0,0,IF(LOG('Crisis Indicator Data'!I155)&lt;S$4,0,IF(LOG('Crisis Indicator Data'!I155)&gt;S$3,5,ROUND(5-(S$3-LOG('Crisis Indicator Data'!I155))/(S$3-S$4)*5,1)))))</f>
        <v>5</v>
      </c>
      <c r="T158" s="143">
        <f>IF('Crisis Indicator Data'!H155="x","x",IF('Crisis Indicator Data'!I155="x","x",'Crisis Indicator Data'!I155/'Crisis Indicator Data'!H155))</f>
        <v>0.18996848387313084</v>
      </c>
      <c r="U158" s="240">
        <f t="shared" si="59"/>
        <v>5</v>
      </c>
      <c r="V158" s="240">
        <f t="shared" si="60"/>
        <v>5</v>
      </c>
      <c r="W158" s="240">
        <f>IF('Crisis Indicator Data'!L155="x","x",IF('Crisis Indicator Data'!L155=0,0,IF(LOG('Crisis Indicator Data'!L155)&lt;W$4,0,IF(LOG('Crisis Indicator Data'!L155)&gt;W$3,5,ROUND(5-(W$3-LOG('Crisis Indicator Data'!L155))/(W$3-W$4)*5,1)))))</f>
        <v>3.8</v>
      </c>
      <c r="X158" s="247">
        <f>IF(OR('Crisis Indicator Data'!L155="x",'Crisis Indicator Data'!H155="x"),"x",'Crisis Indicator Data'!L155/'Crisis Indicator Data'!H155)</f>
        <v>1.5020451954670422E-5</v>
      </c>
      <c r="Y158" s="240">
        <f t="shared" si="61"/>
        <v>0.8</v>
      </c>
      <c r="Z158" s="240">
        <f t="shared" si="62"/>
        <v>2.2999999999999998</v>
      </c>
      <c r="AA158" s="240">
        <f t="shared" si="63"/>
        <v>4</v>
      </c>
      <c r="AB158" s="248">
        <f t="shared" si="64"/>
        <v>4.5999999999999996</v>
      </c>
    </row>
    <row r="159" spans="1:28" x14ac:dyDescent="0.35">
      <c r="A159" s="152" t="str">
        <f>'Crisis Indicator Data'!A156</f>
        <v>Mixed migration flows in Yemen</v>
      </c>
      <c r="B159" s="153" t="str">
        <f>'Crisis Indicator Data'!B156</f>
        <v>International displacement</v>
      </c>
      <c r="C159" s="153" t="str">
        <f>'Crisis Indicator Data'!C156</f>
        <v>YEM002</v>
      </c>
      <c r="D159" s="153" t="str">
        <f>'Crisis Indicator Data'!D156</f>
        <v>Yemen</v>
      </c>
      <c r="E159" s="154" t="str">
        <f>'Crisis Indicator Data'!E156</f>
        <v>YEM</v>
      </c>
      <c r="F159" s="246">
        <f>IF('Crisis Indicator Data'!F156="x","x",IF(LOG('Crisis Indicator Data'!F156)&lt;F$4,0,IF(LOG('Crisis Indicator Data'!F156)&gt;F$3,5,ROUND(5-(F$3-LOG('Crisis Indicator Data'!F156))/(F$3-F$4)*5,1))))</f>
        <v>4.5</v>
      </c>
      <c r="G159" s="145">
        <f>IF('Crisis Indicator Data'!F156="x","x",IF(B159="Regional crisis",('Crisis Indicator Data'!F156/VLOOKUP('Impact of the crisis'!$C159,'Regional Crises'!$B$1:$R$66,4,FALSE)),'Crisis Indicator Data'!F156/VLOOKUP('Impact of the crisis'!$E159,'Country Indicator Data'!$B$4:$P$300,15,FALSE)))</f>
        <v>1</v>
      </c>
      <c r="H159" s="240">
        <f t="shared" si="52"/>
        <v>5</v>
      </c>
      <c r="I159" s="240">
        <f t="shared" si="53"/>
        <v>4.75</v>
      </c>
      <c r="J159" s="240">
        <f>IF('Crisis Indicator Data'!G156="x","x",IF(LOG('Crisis Indicator Data'!G156)&lt;J$4,0,IF(LOG('Crisis Indicator Data'!G156)&gt;J$3,5,ROUND(5-(J$3-LOG('Crisis Indicator Data'!G156))/(J$3-J$4)*5,1))))</f>
        <v>1.9</v>
      </c>
      <c r="K159" s="145">
        <f>IF('Crisis Indicator Data'!G156="x","x",IF(B159="Regional crisis",('Crisis Indicator Data'!G156/VLOOKUP('Impact of the crisis'!$C159,'Regional Crises'!$B$1:$R$66,5,FALSE)),'Crisis Indicator Data'!G156/VLOOKUP('Impact of the crisis'!$E159,'Country Indicator Data'!$B$4:$P$300,14,FALSE)))</f>
        <v>0.12035714285714286</v>
      </c>
      <c r="L159" s="240">
        <f t="shared" si="54"/>
        <v>0.6</v>
      </c>
      <c r="M159" s="240">
        <f t="shared" si="55"/>
        <v>1.25</v>
      </c>
      <c r="N159" s="240">
        <f t="shared" si="56"/>
        <v>3.5</v>
      </c>
      <c r="O159" s="240">
        <f>IF('Crisis Indicator Data'!H156="x","x",IF('Crisis Indicator Data'!H156=0,0,IF(LOG('Crisis Indicator Data'!H156)&lt;O$4,0,IF(LOG('Crisis Indicator Data'!H156)&gt;O$3,5,ROUND(5-(O$3-LOG('Crisis Indicator Data'!H156))/(O$3-O$4)*5,1)))))</f>
        <v>1.6</v>
      </c>
      <c r="P159" s="143">
        <f>IF('Crisis Indicator Data'!H156="x","x",'Crisis Indicator Data'!H156/'Crisis Indicator Data'!G156)</f>
        <v>7.9309414620987326E-2</v>
      </c>
      <c r="Q159" s="240">
        <f t="shared" si="57"/>
        <v>0.4</v>
      </c>
      <c r="R159" s="240">
        <f t="shared" si="58"/>
        <v>1</v>
      </c>
      <c r="S159" s="240">
        <f>IF('Crisis Indicator Data'!I156="x","x",IF('Crisis Indicator Data'!I156=0,0,IF(LOG('Crisis Indicator Data'!I156)&lt;S$4,0,IF(LOG('Crisis Indicator Data'!I156)&gt;S$3,5,ROUND(5-(S$3-LOG('Crisis Indicator Data'!I156))/(S$3-S$4)*5,1)))))</f>
        <v>3.5</v>
      </c>
      <c r="T159" s="143">
        <f>IF('Crisis Indicator Data'!H156="x","x",IF('Crisis Indicator Data'!I156="x","x",'Crisis Indicator Data'!I156/'Crisis Indicator Data'!H156))</f>
        <v>1</v>
      </c>
      <c r="U159" s="240">
        <f t="shared" si="59"/>
        <v>5</v>
      </c>
      <c r="V159" s="240">
        <f t="shared" si="60"/>
        <v>4.3</v>
      </c>
      <c r="W159" s="240">
        <f>IF('Crisis Indicator Data'!L156="x","x",IF('Crisis Indicator Data'!L156=0,0,IF(LOG('Crisis Indicator Data'!L156)&lt;W$4,0,IF(LOG('Crisis Indicator Data'!L156)&gt;W$3,5,ROUND(5-(W$3-LOG('Crisis Indicator Data'!L156))/(W$3-W$4)*5,1)))))</f>
        <v>3.8</v>
      </c>
      <c r="X159" s="247">
        <f>IF(OR('Crisis Indicator Data'!L156="x",'Crisis Indicator Data'!H156="x"),"x",'Crisis Indicator Data'!L156/'Crisis Indicator Data'!H156)</f>
        <v>1.5238095238095239E-3</v>
      </c>
      <c r="Y159" s="240">
        <f t="shared" si="61"/>
        <v>5</v>
      </c>
      <c r="Z159" s="240">
        <f t="shared" si="62"/>
        <v>4.4000000000000004</v>
      </c>
      <c r="AA159" s="240">
        <f t="shared" si="63"/>
        <v>4.4000000000000004</v>
      </c>
      <c r="AB159" s="248">
        <f t="shared" si="64"/>
        <v>3.1</v>
      </c>
    </row>
    <row r="160" spans="1:28" x14ac:dyDescent="0.35">
      <c r="A160" s="152" t="str">
        <f>'Crisis Indicator Data'!A157</f>
        <v>Drought in Zambia</v>
      </c>
      <c r="B160" s="153" t="str">
        <f>'Crisis Indicator Data'!B157</f>
        <v>Drought</v>
      </c>
      <c r="C160" s="153" t="str">
        <f>'Crisis Indicator Data'!C157</f>
        <v>ZMB002</v>
      </c>
      <c r="D160" s="153" t="str">
        <f>'Crisis Indicator Data'!D157</f>
        <v>Zambia</v>
      </c>
      <c r="E160" s="154" t="str">
        <f>'Crisis Indicator Data'!E157</f>
        <v>ZMB</v>
      </c>
      <c r="F160" s="246">
        <f>IF('Crisis Indicator Data'!F157="x","x",IF(LOG('Crisis Indicator Data'!F157)&lt;F$4,0,IF(LOG('Crisis Indicator Data'!F157)&gt;F$3,5,ROUND(5-(F$3-LOG('Crisis Indicator Data'!F157))/(F$3-F$4)*5,1))))</f>
        <v>4.8</v>
      </c>
      <c r="G160" s="145">
        <f>IF('Crisis Indicator Data'!F157="x","x",IF(B160="Regional crisis",('Crisis Indicator Data'!F157/VLOOKUP('Impact of the crisis'!$C160,'Regional Crises'!$B$1:$R$66,4,FALSE)),'Crisis Indicator Data'!F157/VLOOKUP('Impact of the crisis'!$E160,'Country Indicator Data'!$B$4:$P$300,15,FALSE)))</f>
        <v>1.0124134034625163</v>
      </c>
      <c r="H160" s="240">
        <f t="shared" si="52"/>
        <v>5</v>
      </c>
      <c r="I160" s="240">
        <f t="shared" si="53"/>
        <v>4.9000000000000004</v>
      </c>
      <c r="J160" s="240">
        <f>IF('Crisis Indicator Data'!G157="x","x",IF(LOG('Crisis Indicator Data'!G157)&lt;J$4,0,IF(LOG('Crisis Indicator Data'!G157)&gt;J$3,5,ROUND(5-(J$3-LOG('Crisis Indicator Data'!G157))/(J$3-J$4)*5,1))))</f>
        <v>3.6</v>
      </c>
      <c r="K160" s="145">
        <f>IF('Crisis Indicator Data'!G157="x","x",IF(B160="Regional crisis",('Crisis Indicator Data'!G157/VLOOKUP('Impact of the crisis'!$C160,'Regional Crises'!$B$1:$R$66,5,FALSE)),'Crisis Indicator Data'!G157/VLOOKUP('Impact of the crisis'!$E160,'Country Indicator Data'!$B$4:$P$300,14,FALSE)))</f>
        <v>0.62524381480340829</v>
      </c>
      <c r="L160" s="240">
        <f t="shared" si="54"/>
        <v>3.1</v>
      </c>
      <c r="M160" s="240">
        <f t="shared" si="55"/>
        <v>3.35</v>
      </c>
      <c r="N160" s="240">
        <f t="shared" si="56"/>
        <v>4.3</v>
      </c>
      <c r="O160" s="240">
        <f>IF('Crisis Indicator Data'!H157="x","x",IF('Crisis Indicator Data'!H157=0,0,IF(LOG('Crisis Indicator Data'!H157)&lt;O$4,0,IF(LOG('Crisis Indicator Data'!H157)&gt;O$3,5,ROUND(5-(O$3-LOG('Crisis Indicator Data'!H157))/(O$3-O$4)*5,1)))))</f>
        <v>3.9</v>
      </c>
      <c r="P160" s="143">
        <f>IF('Crisis Indicator Data'!H157="x","x",'Crisis Indicator Data'!H157/'Crisis Indicator Data'!G157)</f>
        <v>0.55496264674493068</v>
      </c>
      <c r="Q160" s="240">
        <f t="shared" si="57"/>
        <v>2.8</v>
      </c>
      <c r="R160" s="240">
        <f t="shared" si="58"/>
        <v>3.3499999999999996</v>
      </c>
      <c r="S160" s="240">
        <f>IF('Crisis Indicator Data'!I157="x","x",IF('Crisis Indicator Data'!I157=0,0,IF(LOG('Crisis Indicator Data'!I157)&lt;S$4,0,IF(LOG('Crisis Indicator Data'!I157)&gt;S$3,5,ROUND(5-(S$3-LOG('Crisis Indicator Data'!I157))/(S$3-S$4)*5,1)))))</f>
        <v>0</v>
      </c>
      <c r="T160" s="143">
        <f>IF('Crisis Indicator Data'!H157="x","x",IF('Crisis Indicator Data'!I157="x","x",'Crisis Indicator Data'!I157/'Crisis Indicator Data'!H157))</f>
        <v>0</v>
      </c>
      <c r="U160" s="240">
        <f t="shared" si="59"/>
        <v>0</v>
      </c>
      <c r="V160" s="240">
        <f t="shared" si="60"/>
        <v>0</v>
      </c>
      <c r="W160" s="240">
        <f>IF('Crisis Indicator Data'!L157="x","x",IF('Crisis Indicator Data'!L157=0,0,IF(LOG('Crisis Indicator Data'!L157)&lt;W$4,0,IF(LOG('Crisis Indicator Data'!L157)&gt;W$3,5,ROUND(5-(W$3-LOG('Crisis Indicator Data'!L157))/(W$3-W$4)*5,1)))))</f>
        <v>0</v>
      </c>
      <c r="X160" s="247">
        <f>IF(OR('Crisis Indicator Data'!L157="x",'Crisis Indicator Data'!H157="x"),"x",'Crisis Indicator Data'!L157/'Crisis Indicator Data'!H157)</f>
        <v>0</v>
      </c>
      <c r="Y160" s="240">
        <f t="shared" si="61"/>
        <v>0</v>
      </c>
      <c r="Z160" s="240">
        <f t="shared" si="62"/>
        <v>0</v>
      </c>
      <c r="AA160" s="240">
        <f t="shared" si="63"/>
        <v>0</v>
      </c>
      <c r="AB160" s="248">
        <f t="shared" si="64"/>
        <v>2</v>
      </c>
    </row>
    <row r="161" spans="1:28" x14ac:dyDescent="0.35">
      <c r="A161" s="152" t="str">
        <f>'Crisis Indicator Data'!A158</f>
        <v>Complex crisis in Zimbabwe</v>
      </c>
      <c r="B161" s="153" t="str">
        <f>'Crisis Indicator Data'!B158</f>
        <v>Complex crisis</v>
      </c>
      <c r="C161" s="153" t="str">
        <f>'Crisis Indicator Data'!C158</f>
        <v>ZWE001</v>
      </c>
      <c r="D161" s="153" t="str">
        <f>'Crisis Indicator Data'!D158</f>
        <v>Zimbabwe</v>
      </c>
      <c r="E161" s="154" t="str">
        <f>'Crisis Indicator Data'!E158</f>
        <v>ZWE</v>
      </c>
      <c r="F161" s="246">
        <f>IF('Crisis Indicator Data'!F158="x","x",IF(LOG('Crisis Indicator Data'!F158)&lt;F$4,0,IF(LOG('Crisis Indicator Data'!F158)&gt;F$3,5,ROUND(5-(F$3-LOG('Crisis Indicator Data'!F158))/(F$3-F$4)*5,1))))</f>
        <v>4.3</v>
      </c>
      <c r="G161" s="145">
        <f>IF('Crisis Indicator Data'!F158="x","x",IF(B161="Regional crisis",('Crisis Indicator Data'!F158/VLOOKUP('Impact of the crisis'!$C161,'Regional Crises'!$B$1:$R$66,4,FALSE)),'Crisis Indicator Data'!F158/VLOOKUP('Impact of the crisis'!$E161,'Country Indicator Data'!$B$4:$P$300,15,FALSE)))</f>
        <v>1.0100995217784672</v>
      </c>
      <c r="H161" s="240">
        <f t="shared" si="52"/>
        <v>5</v>
      </c>
      <c r="I161" s="240">
        <f t="shared" si="53"/>
        <v>4.6500000000000004</v>
      </c>
      <c r="J161" s="240">
        <f>IF('Crisis Indicator Data'!G158="x","x",IF(LOG('Crisis Indicator Data'!G158)&lt;J$4,0,IF(LOG('Crisis Indicator Data'!G158)&gt;J$3,5,ROUND(5-(J$3-LOG('Crisis Indicator Data'!G158))/(J$3-J$4)*5,1))))</f>
        <v>4</v>
      </c>
      <c r="K161" s="145">
        <f>IF('Crisis Indicator Data'!G158="x","x",IF(B161="Regional crisis",('Crisis Indicator Data'!G158/VLOOKUP('Impact of the crisis'!$C161,'Regional Crises'!$B$1:$R$66,5,FALSE)),'Crisis Indicator Data'!G158/VLOOKUP('Impact of the crisis'!$E161,'Country Indicator Data'!$B$4:$P$300,14,FALSE)))</f>
        <v>1</v>
      </c>
      <c r="L161" s="240">
        <f t="shared" si="54"/>
        <v>5</v>
      </c>
      <c r="M161" s="240">
        <f t="shared" si="55"/>
        <v>4.5</v>
      </c>
      <c r="N161" s="240">
        <f t="shared" si="56"/>
        <v>4.5999999999999996</v>
      </c>
      <c r="O161" s="240">
        <f>IF('Crisis Indicator Data'!H158="x","x",IF('Crisis Indicator Data'!H158=0,0,IF(LOG('Crisis Indicator Data'!H158)&lt;O$4,0,IF(LOG('Crisis Indicator Data'!H158)&gt;O$3,5,ROUND(5-(O$3-LOG('Crisis Indicator Data'!H158))/(O$3-O$4)*5,1)))))</f>
        <v>4.0999999999999996</v>
      </c>
      <c r="P161" s="143">
        <f>IF('Crisis Indicator Data'!H158="x","x",'Crisis Indicator Data'!H158/'Crisis Indicator Data'!G158)</f>
        <v>0.63297247945741486</v>
      </c>
      <c r="Q161" s="240">
        <f t="shared" si="57"/>
        <v>3.1</v>
      </c>
      <c r="R161" s="240">
        <f t="shared" si="58"/>
        <v>3.5999999999999996</v>
      </c>
      <c r="S161" s="240">
        <f>IF('Crisis Indicator Data'!I158="x","x",IF('Crisis Indicator Data'!I158=0,0,IF(LOG('Crisis Indicator Data'!I158)&lt;S$4,0,IF(LOG('Crisis Indicator Data'!I158)&gt;S$3,5,ROUND(5-(S$3-LOG('Crisis Indicator Data'!I158))/(S$3-S$4)*5,1)))))</f>
        <v>2.2999999999999998</v>
      </c>
      <c r="T161" s="143">
        <f>IF('Crisis Indicator Data'!H158="x","x",IF('Crisis Indicator Data'!I158="x","x",'Crisis Indicator Data'!I158/'Crisis Indicator Data'!H158))</f>
        <v>4.3272202761178652E-3</v>
      </c>
      <c r="U161" s="240">
        <f t="shared" si="59"/>
        <v>0.1</v>
      </c>
      <c r="V161" s="240">
        <f t="shared" si="60"/>
        <v>1.2</v>
      </c>
      <c r="W161" s="240">
        <f>IF('Crisis Indicator Data'!L158="x","x",IF('Crisis Indicator Data'!L158=0,0,IF(LOG('Crisis Indicator Data'!L158)&lt;W$4,0,IF(LOG('Crisis Indicator Data'!L158)&gt;W$3,5,ROUND(5-(W$3-LOG('Crisis Indicator Data'!L158))/(W$3-W$4)*5,1)))))</f>
        <v>1.5</v>
      </c>
      <c r="X161" s="247">
        <f>IF(OR('Crisis Indicator Data'!L158="x",'Crisis Indicator Data'!H158="x"),"x",'Crisis Indicator Data'!L158/'Crisis Indicator Data'!H158)</f>
        <v>1.2363486503193901E-6</v>
      </c>
      <c r="Y161" s="240">
        <f t="shared" si="61"/>
        <v>0.1</v>
      </c>
      <c r="Z161" s="240">
        <f t="shared" si="62"/>
        <v>0.8</v>
      </c>
      <c r="AA161" s="240">
        <f t="shared" si="63"/>
        <v>1</v>
      </c>
      <c r="AB161" s="248">
        <f t="shared" si="64"/>
        <v>2.5</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82" priority="92" stopIfTrue="1" operator="between">
      <formula>4</formula>
      <formula>5</formula>
    </cfRule>
    <cfRule type="cellIs" dxfId="481" priority="93" stopIfTrue="1" operator="between">
      <formula>3</formula>
      <formula>4</formula>
    </cfRule>
    <cfRule type="cellIs" dxfId="480" priority="94" stopIfTrue="1" operator="between">
      <formula>2</formula>
      <formula>3</formula>
    </cfRule>
    <cfRule type="cellIs" dxfId="479" priority="95" stopIfTrue="1" operator="between">
      <formula>1</formula>
      <formula>2</formula>
    </cfRule>
    <cfRule type="cellIs" dxfId="478" priority="96" stopIfTrue="1" operator="between">
      <formula>0</formula>
      <formula>1</formula>
    </cfRule>
  </conditionalFormatting>
  <conditionalFormatting sqref="H6:H250">
    <cfRule type="cellIs" dxfId="477" priority="87" stopIfTrue="1" operator="between">
      <formula>4</formula>
      <formula>5</formula>
    </cfRule>
    <cfRule type="cellIs" dxfId="476" priority="88" stopIfTrue="1" operator="between">
      <formula>3</formula>
      <formula>4</formula>
    </cfRule>
    <cfRule type="cellIs" dxfId="475" priority="89" stopIfTrue="1" operator="between">
      <formula>2</formula>
      <formula>3</formula>
    </cfRule>
    <cfRule type="cellIs" dxfId="474" priority="90" stopIfTrue="1" operator="between">
      <formula>1</formula>
      <formula>2</formula>
    </cfRule>
    <cfRule type="cellIs" dxfId="473" priority="91" stopIfTrue="1" operator="between">
      <formula>0</formula>
      <formula>1</formula>
    </cfRule>
  </conditionalFormatting>
  <conditionalFormatting sqref="I7:I250">
    <cfRule type="cellIs" dxfId="472" priority="82" stopIfTrue="1" operator="between">
      <formula>4</formula>
      <formula>5</formula>
    </cfRule>
    <cfRule type="cellIs" dxfId="471" priority="83" stopIfTrue="1" operator="between">
      <formula>3</formula>
      <formula>4</formula>
    </cfRule>
    <cfRule type="cellIs" dxfId="470" priority="84" stopIfTrue="1" operator="between">
      <formula>2</formula>
      <formula>3</formula>
    </cfRule>
    <cfRule type="cellIs" dxfId="469" priority="85" stopIfTrue="1" operator="between">
      <formula>1</formula>
      <formula>2</formula>
    </cfRule>
    <cfRule type="cellIs" dxfId="468" priority="86" stopIfTrue="1" operator="between">
      <formula>0</formula>
      <formula>1</formula>
    </cfRule>
  </conditionalFormatting>
  <conditionalFormatting sqref="J6:J250">
    <cfRule type="cellIs" dxfId="467" priority="77" stopIfTrue="1" operator="between">
      <formula>4</formula>
      <formula>5</formula>
    </cfRule>
    <cfRule type="cellIs" dxfId="466" priority="78" stopIfTrue="1" operator="between">
      <formula>3</formula>
      <formula>4</formula>
    </cfRule>
    <cfRule type="cellIs" dxfId="465" priority="79" stopIfTrue="1" operator="between">
      <formula>2</formula>
      <formula>3</formula>
    </cfRule>
    <cfRule type="cellIs" dxfId="464" priority="80" stopIfTrue="1" operator="between">
      <formula>1</formula>
      <formula>2</formula>
    </cfRule>
    <cfRule type="cellIs" dxfId="463" priority="81" stopIfTrue="1" operator="between">
      <formula>0</formula>
      <formula>1</formula>
    </cfRule>
  </conditionalFormatting>
  <conditionalFormatting sqref="I6">
    <cfRule type="cellIs" dxfId="462" priority="72" stopIfTrue="1" operator="between">
      <formula>4</formula>
      <formula>5</formula>
    </cfRule>
    <cfRule type="cellIs" dxfId="461" priority="73" stopIfTrue="1" operator="between">
      <formula>3</formula>
      <formula>4</formula>
    </cfRule>
    <cfRule type="cellIs" dxfId="460" priority="74" stopIfTrue="1" operator="between">
      <formula>2</formula>
      <formula>3</formula>
    </cfRule>
    <cfRule type="cellIs" dxfId="459" priority="75" stopIfTrue="1" operator="between">
      <formula>1</formula>
      <formula>2</formula>
    </cfRule>
    <cfRule type="cellIs" dxfId="458" priority="76" stopIfTrue="1" operator="between">
      <formula>0</formula>
      <formula>1</formula>
    </cfRule>
  </conditionalFormatting>
  <conditionalFormatting sqref="L6:L250">
    <cfRule type="cellIs" dxfId="457" priority="67" stopIfTrue="1" operator="between">
      <formula>4</formula>
      <formula>5</formula>
    </cfRule>
    <cfRule type="cellIs" dxfId="456" priority="68" stopIfTrue="1" operator="between">
      <formula>3</formula>
      <formula>4</formula>
    </cfRule>
    <cfRule type="cellIs" dxfId="455" priority="69" stopIfTrue="1" operator="between">
      <formula>2</formula>
      <formula>3</formula>
    </cfRule>
    <cfRule type="cellIs" dxfId="454" priority="70" stopIfTrue="1" operator="between">
      <formula>1</formula>
      <formula>2</formula>
    </cfRule>
    <cfRule type="cellIs" dxfId="453" priority="71" stopIfTrue="1" operator="between">
      <formula>0</formula>
      <formula>1</formula>
    </cfRule>
  </conditionalFormatting>
  <conditionalFormatting sqref="M6:M250">
    <cfRule type="cellIs" dxfId="452" priority="62" stopIfTrue="1" operator="between">
      <formula>4</formula>
      <formula>5</formula>
    </cfRule>
    <cfRule type="cellIs" dxfId="451" priority="63" stopIfTrue="1" operator="between">
      <formula>3</formula>
      <formula>4</formula>
    </cfRule>
    <cfRule type="cellIs" dxfId="450" priority="64" stopIfTrue="1" operator="between">
      <formula>2</formula>
      <formula>3</formula>
    </cfRule>
    <cfRule type="cellIs" dxfId="449" priority="65" stopIfTrue="1" operator="between">
      <formula>1</formula>
      <formula>2</formula>
    </cfRule>
    <cfRule type="cellIs" dxfId="448" priority="66" stopIfTrue="1" operator="between">
      <formula>0</formula>
      <formula>1</formula>
    </cfRule>
  </conditionalFormatting>
  <conditionalFormatting sqref="N6:N250">
    <cfRule type="cellIs" dxfId="447" priority="57" stopIfTrue="1" operator="between">
      <formula>4</formula>
      <formula>5</formula>
    </cfRule>
    <cfRule type="cellIs" dxfId="446" priority="58" stopIfTrue="1" operator="between">
      <formula>3</formula>
      <formula>4</formula>
    </cfRule>
    <cfRule type="cellIs" dxfId="445" priority="59" stopIfTrue="1" operator="between">
      <formula>2</formula>
      <formula>3</formula>
    </cfRule>
    <cfRule type="cellIs" dxfId="444" priority="60" stopIfTrue="1" operator="between">
      <formula>1</formula>
      <formula>2</formula>
    </cfRule>
    <cfRule type="cellIs" dxfId="443" priority="61" stopIfTrue="1" operator="between">
      <formula>0</formula>
      <formula>1</formula>
    </cfRule>
  </conditionalFormatting>
  <conditionalFormatting sqref="O6:O250">
    <cfRule type="cellIs" dxfId="442" priority="52" stopIfTrue="1" operator="between">
      <formula>4</formula>
      <formula>5</formula>
    </cfRule>
    <cfRule type="cellIs" dxfId="441" priority="53" stopIfTrue="1" operator="between">
      <formula>3</formula>
      <formula>4</formula>
    </cfRule>
    <cfRule type="cellIs" dxfId="440" priority="54" stopIfTrue="1" operator="between">
      <formula>2</formula>
      <formula>3</formula>
    </cfRule>
    <cfRule type="cellIs" dxfId="439" priority="55" stopIfTrue="1" operator="between">
      <formula>1</formula>
      <formula>2</formula>
    </cfRule>
    <cfRule type="cellIs" dxfId="438" priority="56" stopIfTrue="1" operator="between">
      <formula>0</formula>
      <formula>1</formula>
    </cfRule>
  </conditionalFormatting>
  <conditionalFormatting sqref="Q6:Q250">
    <cfRule type="cellIs" dxfId="437" priority="47" stopIfTrue="1" operator="between">
      <formula>4</formula>
      <formula>5</formula>
    </cfRule>
    <cfRule type="cellIs" dxfId="436" priority="48" stopIfTrue="1" operator="between">
      <formula>3</formula>
      <formula>4</formula>
    </cfRule>
    <cfRule type="cellIs" dxfId="435" priority="49" stopIfTrue="1" operator="between">
      <formula>2</formula>
      <formula>3</formula>
    </cfRule>
    <cfRule type="cellIs" dxfId="434" priority="50" stopIfTrue="1" operator="between">
      <formula>1</formula>
      <formula>2</formula>
    </cfRule>
    <cfRule type="cellIs" dxfId="433" priority="51" stopIfTrue="1" operator="between">
      <formula>0</formula>
      <formula>1</formula>
    </cfRule>
  </conditionalFormatting>
  <conditionalFormatting sqref="R6:R250">
    <cfRule type="cellIs" dxfId="432" priority="42" stopIfTrue="1" operator="between">
      <formula>4</formula>
      <formula>5</formula>
    </cfRule>
    <cfRule type="cellIs" dxfId="431" priority="43" stopIfTrue="1" operator="between">
      <formula>3</formula>
      <formula>4</formula>
    </cfRule>
    <cfRule type="cellIs" dxfId="430" priority="44" stopIfTrue="1" operator="between">
      <formula>2</formula>
      <formula>3</formula>
    </cfRule>
    <cfRule type="cellIs" dxfId="429" priority="45" stopIfTrue="1" operator="between">
      <formula>1</formula>
      <formula>2</formula>
    </cfRule>
    <cfRule type="cellIs" dxfId="428" priority="46" stopIfTrue="1" operator="between">
      <formula>0</formula>
      <formula>1</formula>
    </cfRule>
  </conditionalFormatting>
  <conditionalFormatting sqref="S6:S250">
    <cfRule type="cellIs" dxfId="427" priority="37" stopIfTrue="1" operator="between">
      <formula>4</formula>
      <formula>5</formula>
    </cfRule>
    <cfRule type="cellIs" dxfId="426" priority="38" stopIfTrue="1" operator="between">
      <formula>3</formula>
      <formula>4</formula>
    </cfRule>
    <cfRule type="cellIs" dxfId="425" priority="39" stopIfTrue="1" operator="between">
      <formula>2</formula>
      <formula>3</formula>
    </cfRule>
    <cfRule type="cellIs" dxfId="424" priority="40" stopIfTrue="1" operator="between">
      <formula>1</formula>
      <formula>2</formula>
    </cfRule>
    <cfRule type="cellIs" dxfId="423" priority="41" stopIfTrue="1" operator="between">
      <formula>0</formula>
      <formula>1</formula>
    </cfRule>
  </conditionalFormatting>
  <conditionalFormatting sqref="U6:U250">
    <cfRule type="cellIs" dxfId="422" priority="32" stopIfTrue="1" operator="between">
      <formula>4</formula>
      <formula>5</formula>
    </cfRule>
    <cfRule type="cellIs" dxfId="421" priority="33" stopIfTrue="1" operator="between">
      <formula>3</formula>
      <formula>4</formula>
    </cfRule>
    <cfRule type="cellIs" dxfId="420" priority="34" stopIfTrue="1" operator="between">
      <formula>2</formula>
      <formula>3</formula>
    </cfRule>
    <cfRule type="cellIs" dxfId="419" priority="35" stopIfTrue="1" operator="between">
      <formula>1</formula>
      <formula>2</formula>
    </cfRule>
    <cfRule type="cellIs" dxfId="418" priority="36" stopIfTrue="1" operator="between">
      <formula>0</formula>
      <formula>1</formula>
    </cfRule>
  </conditionalFormatting>
  <conditionalFormatting sqref="V6:V250">
    <cfRule type="cellIs" dxfId="417" priority="27" stopIfTrue="1" operator="between">
      <formula>4</formula>
      <formula>5</formula>
    </cfRule>
    <cfRule type="cellIs" dxfId="416" priority="28" stopIfTrue="1" operator="between">
      <formula>3</formula>
      <formula>4</formula>
    </cfRule>
    <cfRule type="cellIs" dxfId="415" priority="29" stopIfTrue="1" operator="between">
      <formula>2</formula>
      <formula>3</formula>
    </cfRule>
    <cfRule type="cellIs" dxfId="414" priority="30" stopIfTrue="1" operator="between">
      <formula>1</formula>
      <formula>2</formula>
    </cfRule>
    <cfRule type="cellIs" dxfId="413" priority="31" stopIfTrue="1" operator="between">
      <formula>0</formula>
      <formula>1</formula>
    </cfRule>
  </conditionalFormatting>
  <conditionalFormatting sqref="W6:W250">
    <cfRule type="cellIs" dxfId="412" priority="22" stopIfTrue="1" operator="between">
      <formula>4</formula>
      <formula>5</formula>
    </cfRule>
    <cfRule type="cellIs" dxfId="411" priority="23" stopIfTrue="1" operator="between">
      <formula>3</formula>
      <formula>4</formula>
    </cfRule>
    <cfRule type="cellIs" dxfId="410" priority="24" stopIfTrue="1" operator="between">
      <formula>2</formula>
      <formula>3</formula>
    </cfRule>
    <cfRule type="cellIs" dxfId="409" priority="25" stopIfTrue="1" operator="between">
      <formula>1</formula>
      <formula>2</formula>
    </cfRule>
    <cfRule type="cellIs" dxfId="408" priority="26" stopIfTrue="1" operator="between">
      <formula>0</formula>
      <formula>1</formula>
    </cfRule>
  </conditionalFormatting>
  <conditionalFormatting sqref="AB6:AB250">
    <cfRule type="cellIs" dxfId="407" priority="2" stopIfTrue="1" operator="between">
      <formula>4</formula>
      <formula>5</formula>
    </cfRule>
    <cfRule type="cellIs" dxfId="406" priority="3" stopIfTrue="1" operator="between">
      <formula>3</formula>
      <formula>4</formula>
    </cfRule>
    <cfRule type="cellIs" dxfId="405" priority="4" stopIfTrue="1" operator="between">
      <formula>2</formula>
      <formula>3</formula>
    </cfRule>
    <cfRule type="cellIs" dxfId="404" priority="5" stopIfTrue="1" operator="between">
      <formula>1</formula>
      <formula>2</formula>
    </cfRule>
    <cfRule type="cellIs" dxfId="403" priority="6" stopIfTrue="1" operator="between">
      <formula>0</formula>
      <formula>1</formula>
    </cfRule>
  </conditionalFormatting>
  <conditionalFormatting sqref="Y6:Y250">
    <cfRule type="cellIs" dxfId="402" priority="17" stopIfTrue="1" operator="between">
      <formula>4</formula>
      <formula>5</formula>
    </cfRule>
    <cfRule type="cellIs" dxfId="401" priority="18" stopIfTrue="1" operator="between">
      <formula>3</formula>
      <formula>4</formula>
    </cfRule>
    <cfRule type="cellIs" dxfId="400" priority="19" stopIfTrue="1" operator="between">
      <formula>2</formula>
      <formula>3</formula>
    </cfRule>
    <cfRule type="cellIs" dxfId="399" priority="20" stopIfTrue="1" operator="between">
      <formula>1</formula>
      <formula>2</formula>
    </cfRule>
    <cfRule type="cellIs" dxfId="398" priority="21" stopIfTrue="1" operator="between">
      <formula>0</formula>
      <formula>1</formula>
    </cfRule>
  </conditionalFormatting>
  <conditionalFormatting sqref="Z6:Z250">
    <cfRule type="cellIs" dxfId="397" priority="12" stopIfTrue="1" operator="between">
      <formula>4</formula>
      <formula>5</formula>
    </cfRule>
    <cfRule type="cellIs" dxfId="396" priority="13" stopIfTrue="1" operator="between">
      <formula>3</formula>
      <formula>4</formula>
    </cfRule>
    <cfRule type="cellIs" dxfId="395" priority="14" stopIfTrue="1" operator="between">
      <formula>2</formula>
      <formula>3</formula>
    </cfRule>
    <cfRule type="cellIs" dxfId="394" priority="15" stopIfTrue="1" operator="between">
      <formula>1</formula>
      <formula>2</formula>
    </cfRule>
    <cfRule type="cellIs" dxfId="393" priority="16" stopIfTrue="1" operator="between">
      <formula>0</formula>
      <formula>1</formula>
    </cfRule>
  </conditionalFormatting>
  <conditionalFormatting sqref="AA6:AA250">
    <cfRule type="cellIs" dxfId="392" priority="7" stopIfTrue="1" operator="between">
      <formula>4</formula>
      <formula>5</formula>
    </cfRule>
    <cfRule type="cellIs" dxfId="391" priority="8" stopIfTrue="1" operator="between">
      <formula>3</formula>
      <formula>4</formula>
    </cfRule>
    <cfRule type="cellIs" dxfId="390" priority="9" stopIfTrue="1" operator="between">
      <formula>2</formula>
      <formula>3</formula>
    </cfRule>
    <cfRule type="cellIs" dxfId="389" priority="10" stopIfTrue="1" operator="between">
      <formula>1</formula>
      <formula>2</formula>
    </cfRule>
    <cfRule type="cellIs" dxfId="388"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1"/>
  <sheetViews>
    <sheetView zoomScale="80" zoomScaleNormal="80" workbookViewId="0">
      <selection activeCell="A248" sqref="A2:R250"/>
    </sheetView>
  </sheetViews>
  <sheetFormatPr defaultColWidth="9.453125" defaultRowHeight="14.5" x14ac:dyDescent="0.35"/>
  <cols>
    <col min="1" max="1" width="36.453125" style="216" customWidth="1"/>
    <col min="2" max="2" width="26" style="216" bestFit="1" customWidth="1"/>
    <col min="3" max="3" width="10.453125" style="216" bestFit="1" customWidth="1"/>
    <col min="4" max="4" width="13.453125" style="216" customWidth="1"/>
    <col min="5" max="5" width="11" style="216" customWidth="1"/>
    <col min="6" max="18" width="10" style="212" customWidth="1"/>
    <col min="19" max="19" width="9.453125" style="216" customWidth="1"/>
    <col min="20" max="16384" width="9.453125" style="216"/>
  </cols>
  <sheetData>
    <row r="1" spans="1:18" ht="15.65" customHeight="1" thickBot="1" x14ac:dyDescent="0.4">
      <c r="A1" s="300"/>
      <c r="B1" s="297"/>
      <c r="C1" s="297"/>
      <c r="D1" s="297"/>
      <c r="E1" s="297"/>
      <c r="F1" s="298"/>
      <c r="G1" s="298"/>
      <c r="H1" s="298"/>
      <c r="I1" s="298"/>
      <c r="J1" s="298"/>
      <c r="K1" s="298"/>
      <c r="L1" s="298"/>
      <c r="M1" s="298"/>
      <c r="N1" s="298"/>
      <c r="O1" s="298"/>
      <c r="P1" s="298"/>
      <c r="Q1" s="298"/>
      <c r="R1" s="298"/>
    </row>
    <row r="2" spans="1:18" s="211" customFormat="1" ht="110.9" customHeight="1" thickBot="1" x14ac:dyDescent="0.3">
      <c r="A2" s="2"/>
      <c r="B2" s="2"/>
      <c r="C2" s="55"/>
      <c r="D2" s="55"/>
      <c r="E2" s="55"/>
      <c r="F2" s="85" t="s">
        <v>8101</v>
      </c>
      <c r="G2" s="85" t="s">
        <v>8102</v>
      </c>
      <c r="H2" s="85" t="s">
        <v>8103</v>
      </c>
      <c r="I2" s="85" t="s">
        <v>8104</v>
      </c>
      <c r="J2" s="86" t="s">
        <v>8105</v>
      </c>
      <c r="K2" s="84" t="s">
        <v>660</v>
      </c>
      <c r="L2" s="87" t="s">
        <v>8106</v>
      </c>
      <c r="M2" s="87" t="s">
        <v>8107</v>
      </c>
      <c r="N2" s="87" t="s">
        <v>8108</v>
      </c>
      <c r="O2" s="87" t="s">
        <v>8109</v>
      </c>
      <c r="P2" s="87" t="s">
        <v>8110</v>
      </c>
      <c r="Q2" s="84" t="s">
        <v>8066</v>
      </c>
      <c r="R2" s="83" t="s">
        <v>8065</v>
      </c>
    </row>
    <row r="3" spans="1:18" x14ac:dyDescent="0.35">
      <c r="A3" s="51"/>
      <c r="B3" s="51"/>
      <c r="C3" s="55"/>
      <c r="D3" s="55"/>
      <c r="E3" s="7" t="s">
        <v>8098</v>
      </c>
      <c r="F3" s="66"/>
      <c r="G3" s="66"/>
      <c r="H3" s="66"/>
      <c r="I3" s="66"/>
      <c r="J3" s="66"/>
      <c r="K3" s="67">
        <v>7</v>
      </c>
      <c r="L3" s="29">
        <v>0.05</v>
      </c>
      <c r="M3" s="29">
        <v>0.05</v>
      </c>
      <c r="N3" s="29">
        <v>0.05</v>
      </c>
      <c r="O3" s="29">
        <v>0.05</v>
      </c>
      <c r="P3" s="29">
        <v>0.05</v>
      </c>
      <c r="Q3" s="66"/>
      <c r="R3" s="66"/>
    </row>
    <row r="4" spans="1:18" x14ac:dyDescent="0.35">
      <c r="A4" s="51"/>
      <c r="B4" s="51"/>
      <c r="C4" s="55"/>
      <c r="D4" s="55"/>
      <c r="E4" s="7" t="s">
        <v>8099</v>
      </c>
      <c r="F4" s="66"/>
      <c r="G4" s="66"/>
      <c r="H4" s="66"/>
      <c r="I4" s="66"/>
      <c r="J4" s="66"/>
      <c r="K4" s="67">
        <v>4</v>
      </c>
      <c r="L4" s="66"/>
      <c r="M4" s="66"/>
      <c r="N4" s="66"/>
      <c r="O4" s="66"/>
      <c r="P4" s="66"/>
      <c r="Q4" s="66"/>
      <c r="R4" s="66"/>
    </row>
    <row r="5" spans="1:18" x14ac:dyDescent="0.35">
      <c r="A5" s="23" t="s">
        <v>8053</v>
      </c>
      <c r="B5" s="23" t="s">
        <v>8058</v>
      </c>
      <c r="C5" s="23" t="s">
        <v>8055</v>
      </c>
      <c r="D5" s="23" t="s">
        <v>8056</v>
      </c>
      <c r="E5" s="24" t="s">
        <v>8100</v>
      </c>
      <c r="F5" s="25"/>
      <c r="G5" s="26"/>
      <c r="H5" s="25"/>
      <c r="I5" s="27"/>
      <c r="J5" s="25"/>
      <c r="K5" s="25"/>
      <c r="L5" s="25"/>
      <c r="M5" s="25"/>
      <c r="N5" s="25"/>
      <c r="O5" s="25"/>
      <c r="P5" s="25"/>
      <c r="Q5" s="25"/>
      <c r="R5" s="25"/>
    </row>
    <row r="6" spans="1:18" x14ac:dyDescent="0.35">
      <c r="A6" s="146" t="str">
        <f>'Crisis Indicator Data'!A3</f>
        <v>Complex crisis in Afghanistan</v>
      </c>
      <c r="B6" s="147" t="str">
        <f>'Crisis Indicator Data'!B3</f>
        <v>Complex crisis</v>
      </c>
      <c r="C6" s="147" t="str">
        <f>'Crisis Indicator Data'!C3</f>
        <v>AFG001</v>
      </c>
      <c r="D6" s="147" t="str">
        <f>'Crisis Indicator Data'!D3</f>
        <v>Afghanistan</v>
      </c>
      <c r="E6" s="147" t="str">
        <f>'Crisis Indicator Data'!E3</f>
        <v>AFG</v>
      </c>
      <c r="F6" s="158">
        <f>IF('Crisis Indicator Data'!Q3="x","x",('Crisis Indicator Data'!Q3/1000000))</f>
        <v>5.88</v>
      </c>
      <c r="G6" s="158">
        <f>IF('Crisis Indicator Data'!R3="x","x",('Crisis Indicator Data'!R3/1000000))</f>
        <v>11.5</v>
      </c>
      <c r="H6" s="158">
        <f>IF('Crisis Indicator Data'!S3="x","x",('Crisis Indicator Data'!S3/1000000))</f>
        <v>15.1</v>
      </c>
      <c r="I6" s="158">
        <f>IF('Crisis Indicator Data'!T3="x","x",('Crisis Indicator Data'!T3/1000000))</f>
        <v>9.3000000000000007</v>
      </c>
      <c r="J6" s="158">
        <f>IF('Crisis Indicator Data'!U3="x","x",('Crisis Indicator Data'!U3/1000000))</f>
        <v>0.02</v>
      </c>
      <c r="K6" s="246">
        <f t="shared" ref="K6:K37" si="0">IF(H6="x","x",IF(SUM(H6:J6)=0,0,IF(LOG(SUM(H6:J6)*1000000)&lt;$K$4,0,IF(LOG(SUM(H6:J6)*1000000)&gt;$K$3,5,ROUND(5-(K$3-LOG(SUM(H6:J6)*1000000))/(K$3-K$4)*5,1)))))</f>
        <v>5</v>
      </c>
      <c r="L6" s="143">
        <f>IF(F6="x","x",(F6*1000000/VLOOKUP($C6,'Crisis Indicator Data'!$C$3:$H$198,5,FALSE)))</f>
        <v>0.14066985645933014</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4.7846889952153111E-4</v>
      </c>
      <c r="Q6" s="240">
        <f t="shared" ref="Q6:Q37" si="1">IF(N6="x","x",IF(OR(L6&gt;=$L$3,M6&gt;=$M$3,N6&gt;=$N$3,O6&gt;=$O$3,P6&gt;=$P$3),(IF(P6&gt;=$P$3,5,IF((O6+P6)&gt;=$O$3,4,IF((O6+P6+N6)&gt;=$N$3,3,IF((O6+P6+N6+M6)&gt;=$M$3,2,1)))))))</f>
        <v>4</v>
      </c>
      <c r="R6" s="240">
        <f t="shared" ref="R6:R37" si="2">IF(Q6="x","x",(AVERAGE(K6,Q6)))</f>
        <v>4.5</v>
      </c>
    </row>
    <row r="7" spans="1:18" x14ac:dyDescent="0.35">
      <c r="A7" s="146" t="str">
        <f>'Crisis Indicator Data'!A4</f>
        <v>Earthquake in Khost and Paktika</v>
      </c>
      <c r="B7" s="147" t="str">
        <f>'Crisis Indicator Data'!B4</f>
        <v>Earthquake</v>
      </c>
      <c r="C7" s="147" t="str">
        <f>'Crisis Indicator Data'!C4</f>
        <v>AFG005</v>
      </c>
      <c r="D7" s="147" t="str">
        <f>'Crisis Indicator Data'!D4</f>
        <v>Afghanistan</v>
      </c>
      <c r="E7" s="147" t="str">
        <f>'Crisis Indicator Data'!E4</f>
        <v>AFG</v>
      </c>
      <c r="F7" s="158">
        <f>IF('Crisis Indicator Data'!Q4="x","x",('Crisis Indicator Data'!Q4/1000000))</f>
        <v>1.484</v>
      </c>
      <c r="G7" s="158">
        <f>IF('Crisis Indicator Data'!R4="x","x",('Crisis Indicator Data'!R4/1000000))</f>
        <v>0</v>
      </c>
      <c r="H7" s="158">
        <f>IF('Crisis Indicator Data'!S4="x","x",('Crisis Indicator Data'!S4/1000000))</f>
        <v>0.36199999999999999</v>
      </c>
      <c r="I7" s="158">
        <f>IF('Crisis Indicator Data'!T4="x","x",('Crisis Indicator Data'!T4/1000000))</f>
        <v>0</v>
      </c>
      <c r="J7" s="158">
        <f>IF('Crisis Indicator Data'!U4="x","x",('Crisis Indicator Data'!U4/1000000))</f>
        <v>0</v>
      </c>
      <c r="K7" s="246">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40">
        <f t="shared" si="1"/>
        <v>3</v>
      </c>
      <c r="R7" s="240">
        <f t="shared" si="2"/>
        <v>2.8</v>
      </c>
    </row>
    <row r="8" spans="1:18" x14ac:dyDescent="0.35">
      <c r="A8" s="146" t="str">
        <f>'Crisis Indicator Data'!A5</f>
        <v>Drought in South-West Angola</v>
      </c>
      <c r="B8" s="147" t="str">
        <f>'Crisis Indicator Data'!B5</f>
        <v>Food Security</v>
      </c>
      <c r="C8" s="147" t="str">
        <f>'Crisis Indicator Data'!C5</f>
        <v>AGO002</v>
      </c>
      <c r="D8" s="147" t="str">
        <f>'Crisis Indicator Data'!D5</f>
        <v>Angola</v>
      </c>
      <c r="E8" s="147" t="str">
        <f>'Crisis Indicator Data'!E5</f>
        <v>AGO</v>
      </c>
      <c r="F8" s="158">
        <f>IF('Crisis Indicator Data'!Q5="x","x",('Crisis Indicator Data'!Q5/1000000))</f>
        <v>0.48299999999999998</v>
      </c>
      <c r="G8" s="158">
        <f>IF('Crisis Indicator Data'!R5="x","x",('Crisis Indicator Data'!R5/1000000))</f>
        <v>0.68300000000000005</v>
      </c>
      <c r="H8" s="158">
        <f>IF('Crisis Indicator Data'!S5="x","x",('Crisis Indicator Data'!S5/1000000))</f>
        <v>1.167</v>
      </c>
      <c r="I8" s="158">
        <f>IF('Crisis Indicator Data'!T5="x","x",('Crisis Indicator Data'!T5/1000000))</f>
        <v>0.41699999999999998</v>
      </c>
      <c r="J8" s="158">
        <f>IF('Crisis Indicator Data'!U5="x","x",('Crisis Indicator Data'!U5/1000000))</f>
        <v>0</v>
      </c>
      <c r="K8" s="246">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40">
        <f t="shared" si="1"/>
        <v>4</v>
      </c>
      <c r="R8" s="240">
        <f t="shared" si="2"/>
        <v>3.85</v>
      </c>
    </row>
    <row r="9" spans="1:18" x14ac:dyDescent="0.35">
      <c r="A9" s="146" t="str">
        <f>'Crisis Indicator Data'!A6</f>
        <v>Nagorno-Karabakh Conflict in Armenia</v>
      </c>
      <c r="B9" s="147" t="str">
        <f>'Crisis Indicator Data'!B6</f>
        <v>Conflict</v>
      </c>
      <c r="C9" s="147" t="str">
        <f>'Crisis Indicator Data'!C6</f>
        <v>ARM002</v>
      </c>
      <c r="D9" s="147" t="str">
        <f>'Crisis Indicator Data'!D6</f>
        <v>Armenia</v>
      </c>
      <c r="E9" s="147" t="str">
        <f>'Crisis Indicator Data'!E6</f>
        <v>ARM</v>
      </c>
      <c r="F9" s="158">
        <f>IF('Crisis Indicator Data'!Q6="x","x",('Crisis Indicator Data'!Q6/1000000))</f>
        <v>1.593</v>
      </c>
      <c r="G9" s="158">
        <f>IF('Crisis Indicator Data'!R6="x","x",('Crisis Indicator Data'!R6/1000000))</f>
        <v>7.0000000000000001E-3</v>
      </c>
      <c r="H9" s="158">
        <f>IF('Crisis Indicator Data'!S6="x","x",('Crisis Indicator Data'!S6/1000000))</f>
        <v>2.7E-2</v>
      </c>
      <c r="I9" s="158">
        <f>IF('Crisis Indicator Data'!T6="x","x",('Crisis Indicator Data'!T6/1000000))</f>
        <v>0</v>
      </c>
      <c r="J9" s="158">
        <f>IF('Crisis Indicator Data'!U6="x","x",('Crisis Indicator Data'!U6/1000000))</f>
        <v>0</v>
      </c>
      <c r="K9" s="246">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40">
        <f t="shared" si="1"/>
        <v>1</v>
      </c>
      <c r="R9" s="240">
        <f t="shared" si="2"/>
        <v>0.85</v>
      </c>
    </row>
    <row r="10" spans="1:18"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7" t="str">
        <f>'Crisis Indicator Data'!E7</f>
        <v>AZE</v>
      </c>
      <c r="F10" s="158">
        <f>IF('Crisis Indicator Data'!Q7="x","x",('Crisis Indicator Data'!Q7/1000000))</f>
        <v>0</v>
      </c>
      <c r="G10" s="158">
        <f>IF('Crisis Indicator Data'!R7="x","x",('Crisis Indicator Data'!R7/1000000))</f>
        <v>2.8260000000000001</v>
      </c>
      <c r="H10" s="158">
        <f>IF('Crisis Indicator Data'!S7="x","x",('Crisis Indicator Data'!S7/1000000))</f>
        <v>0</v>
      </c>
      <c r="I10" s="158">
        <f>IF('Crisis Indicator Data'!T7="x","x",('Crisis Indicator Data'!T7/1000000))</f>
        <v>0</v>
      </c>
      <c r="J10" s="158">
        <f>IF('Crisis Indicator Data'!U7="x","x",('Crisis Indicator Data'!U7/1000000))</f>
        <v>0</v>
      </c>
      <c r="K10" s="246">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40">
        <f t="shared" si="1"/>
        <v>2</v>
      </c>
      <c r="R10" s="240">
        <f t="shared" si="2"/>
        <v>1</v>
      </c>
    </row>
    <row r="11" spans="1:18" x14ac:dyDescent="0.35">
      <c r="A11" s="146" t="str">
        <f>'Crisis Indicator Data'!A8</f>
        <v>Complex in Burundi</v>
      </c>
      <c r="B11" s="147" t="str">
        <f>'Crisis Indicator Data'!B8</f>
        <v>Complex crisis</v>
      </c>
      <c r="C11" s="147" t="str">
        <f>'Crisis Indicator Data'!C8</f>
        <v>BDI001</v>
      </c>
      <c r="D11" s="147" t="str">
        <f>'Crisis Indicator Data'!D8</f>
        <v>Burundi</v>
      </c>
      <c r="E11" s="147" t="str">
        <f>'Crisis Indicator Data'!E8</f>
        <v>BDI</v>
      </c>
      <c r="F11" s="158">
        <f>IF('Crisis Indicator Data'!Q8="x","x",('Crisis Indicator Data'!Q8/1000000))</f>
        <v>0</v>
      </c>
      <c r="G11" s="158">
        <f>IF('Crisis Indicator Data'!R8="x","x",('Crisis Indicator Data'!R8/1000000))</f>
        <v>11.2</v>
      </c>
      <c r="H11" s="158">
        <f>IF('Crisis Indicator Data'!S8="x","x",('Crisis Indicator Data'!S8/1000000))</f>
        <v>1.6919999999999999</v>
      </c>
      <c r="I11" s="158">
        <f>IF('Crisis Indicator Data'!T8="x","x",('Crisis Indicator Data'!T8/1000000))</f>
        <v>0.108</v>
      </c>
      <c r="J11" s="158">
        <f>IF('Crisis Indicator Data'!U8="x","x",('Crisis Indicator Data'!U8/1000000))</f>
        <v>0</v>
      </c>
      <c r="K11" s="246">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40">
        <f t="shared" si="1"/>
        <v>3</v>
      </c>
      <c r="R11" s="240">
        <f t="shared" si="2"/>
        <v>3.4</v>
      </c>
    </row>
    <row r="12" spans="1:18" x14ac:dyDescent="0.35">
      <c r="A12" s="146" t="str">
        <f>'Crisis Indicator Data'!A9</f>
        <v>Conflict in Burkina Faso</v>
      </c>
      <c r="B12" s="147" t="str">
        <f>'Crisis Indicator Data'!B9</f>
        <v>Conflict</v>
      </c>
      <c r="C12" s="147" t="str">
        <f>'Crisis Indicator Data'!C9</f>
        <v>BFA002</v>
      </c>
      <c r="D12" s="147" t="str">
        <f>'Crisis Indicator Data'!D9</f>
        <v>Burkina Faso</v>
      </c>
      <c r="E12" s="147" t="str">
        <f>'Crisis Indicator Data'!E9</f>
        <v>BFA</v>
      </c>
      <c r="F12" s="158">
        <f>IF('Crisis Indicator Data'!Q9="x","x",('Crisis Indicator Data'!Q9/1000000))</f>
        <v>8.1000000000000003E-2</v>
      </c>
      <c r="G12" s="158">
        <f>IF('Crisis Indicator Data'!R9="x","x",('Crisis Indicator Data'!R9/1000000))</f>
        <v>2</v>
      </c>
      <c r="H12" s="158">
        <f>IF('Crisis Indicator Data'!S9="x","x",('Crisis Indicator Data'!S9/1000000))</f>
        <v>0.98299999999999998</v>
      </c>
      <c r="I12" s="158">
        <f>IF('Crisis Indicator Data'!T9="x","x",('Crisis Indicator Data'!T9/1000000))</f>
        <v>0.17499999999999999</v>
      </c>
      <c r="J12" s="158">
        <f>IF('Crisis Indicator Data'!U9="x","x",('Crisis Indicator Data'!U9/1000000))</f>
        <v>0.28399999999999997</v>
      </c>
      <c r="K12" s="246">
        <f t="shared" si="0"/>
        <v>3.6</v>
      </c>
      <c r="L12" s="143">
        <f>IF(F12="x","x",(F12*1000000/VLOOKUP($C12,'Crisis Indicator Data'!$C$3:$H$198,5,FALSE)))</f>
        <v>2.2991768379222254E-2</v>
      </c>
      <c r="M12" s="143">
        <f>IF(G12="x","x",(G12*1000000/VLOOKUP($C12,'Crisis Indicator Data'!$C$3:$H$198,5,FALSE)))</f>
        <v>0.56769798467215438</v>
      </c>
      <c r="N12" s="143">
        <f>IF(H12="x","x",(H12*1000000/VLOOKUP($C12,'Crisis Indicator Data'!$C$3:$H$198,5,FALSE)))</f>
        <v>0.27902355946636387</v>
      </c>
      <c r="O12" s="143">
        <f>IF(I12="x","x",(I12*1000000/VLOOKUP($C12,'Crisis Indicator Data'!$C$3:$H$198,5,FALSE)))</f>
        <v>4.9673573658813509E-2</v>
      </c>
      <c r="P12" s="143">
        <f>IF(J12="x","x",(J12*1000000/VLOOKUP($C12,'Crisis Indicator Data'!$C$3:$H$198,5,FALSE)))</f>
        <v>8.0613113823445923E-2</v>
      </c>
      <c r="Q12" s="240">
        <f t="shared" si="1"/>
        <v>5</v>
      </c>
      <c r="R12" s="240">
        <f t="shared" si="2"/>
        <v>4.3</v>
      </c>
    </row>
    <row r="13" spans="1:18"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7" t="str">
        <f>'Crisis Indicator Data'!E10</f>
        <v>BGD</v>
      </c>
      <c r="F13" s="158">
        <f>IF('Crisis Indicator Data'!Q10="x","x",('Crisis Indicator Data'!Q10/1000000))</f>
        <v>44.283000000000001</v>
      </c>
      <c r="G13" s="158">
        <f>IF('Crisis Indicator Data'!R10="x","x",('Crisis Indicator Data'!R10/1000000))</f>
        <v>3.8</v>
      </c>
      <c r="H13" s="158">
        <f>IF('Crisis Indicator Data'!S10="x","x",('Crisis Indicator Data'!S10/1000000))</f>
        <v>3.3490000000000002</v>
      </c>
      <c r="I13" s="158">
        <f>IF('Crisis Indicator Data'!T10="x","x",('Crisis Indicator Data'!T10/1000000))</f>
        <v>1.522</v>
      </c>
      <c r="J13" s="158">
        <f>IF('Crisis Indicator Data'!U10="x","x",('Crisis Indicator Data'!U10/1000000))</f>
        <v>0</v>
      </c>
      <c r="K13" s="246">
        <f t="shared" si="0"/>
        <v>4.5</v>
      </c>
      <c r="L13" s="143">
        <f>IF(F13="x","x",(F13*1000000/VLOOKUP($C13,'Crisis Indicator Data'!$C$3:$H$198,5,FALSE)))</f>
        <v>0.83625410733844474</v>
      </c>
      <c r="M13" s="143">
        <f>IF(G13="x","x",(G13*1000000/VLOOKUP($C13,'Crisis Indicator Data'!$C$3:$H$198,5,FALSE)))</f>
        <v>7.176039581523587E-2</v>
      </c>
      <c r="N13" s="143">
        <f>IF(H13="x","x",(H13*1000000/VLOOKUP($C13,'Crisis Indicator Data'!$C$3:$H$198,5,FALSE)))</f>
        <v>6.3243569890848658E-2</v>
      </c>
      <c r="O13" s="143">
        <f>IF(I13="x","x",(I13*1000000/VLOOKUP($C13,'Crisis Indicator Data'!$C$3:$H$198,5,FALSE)))</f>
        <v>2.8741926955470787E-2</v>
      </c>
      <c r="P13" s="143">
        <f>IF(J13="x","x",(J13*1000000/VLOOKUP($C13,'Crisis Indicator Data'!$C$3:$H$198,5,FALSE)))</f>
        <v>0</v>
      </c>
      <c r="Q13" s="240">
        <f t="shared" si="1"/>
        <v>3</v>
      </c>
      <c r="R13" s="240">
        <f t="shared" si="2"/>
        <v>3.75</v>
      </c>
    </row>
    <row r="14" spans="1:18"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7" t="str">
        <f>'Crisis Indicator Data'!E11</f>
        <v>BGD</v>
      </c>
      <c r="F14" s="158">
        <f>IF('Crisis Indicator Data'!Q11="x","x",('Crisis Indicator Data'!Q11/1000000))</f>
        <v>0</v>
      </c>
      <c r="G14" s="158">
        <f>IF('Crisis Indicator Data'!R11="x","x",('Crisis Indicator Data'!R11/1000000))</f>
        <v>0</v>
      </c>
      <c r="H14" s="158">
        <f>IF('Crisis Indicator Data'!S11="x","x",('Crisis Indicator Data'!S11/1000000))</f>
        <v>1.4710000000000001</v>
      </c>
      <c r="I14" s="158">
        <f>IF('Crisis Indicator Data'!T11="x","x",('Crisis Indicator Data'!T11/1000000))</f>
        <v>0</v>
      </c>
      <c r="J14" s="158">
        <f>IF('Crisis Indicator Data'!U11="x","x",('Crisis Indicator Data'!U11/1000000))</f>
        <v>0</v>
      </c>
      <c r="K14" s="246">
        <f t="shared" si="0"/>
        <v>3.6</v>
      </c>
      <c r="L14" s="143">
        <f>IF(F14="x","x",(F14*1000000/VLOOKUP($C14,'Crisis Indicator Data'!$C$3:$H$198,5,FALSE)))</f>
        <v>0</v>
      </c>
      <c r="M14" s="143">
        <f>IF(G14="x","x",(G14*1000000/VLOOKUP($C14,'Crisis Indicator Data'!$C$3:$H$198,5,FALSE)))</f>
        <v>0</v>
      </c>
      <c r="N14" s="143">
        <f>IF(H14="x","x",(H14*1000000/VLOOKUP($C14,'Crisis Indicator Data'!$C$3:$H$198,5,FALSE)))</f>
        <v>1</v>
      </c>
      <c r="O14" s="143">
        <f>IF(I14="x","x",(I14*1000000/VLOOKUP($C14,'Crisis Indicator Data'!$C$3:$H$198,5,FALSE)))</f>
        <v>0</v>
      </c>
      <c r="P14" s="143">
        <f>IF(J14="x","x",(J14*1000000/VLOOKUP($C14,'Crisis Indicator Data'!$C$3:$H$198,5,FALSE)))</f>
        <v>0</v>
      </c>
      <c r="Q14" s="240">
        <f t="shared" si="1"/>
        <v>3</v>
      </c>
      <c r="R14" s="240">
        <f t="shared" si="2"/>
        <v>3.3</v>
      </c>
    </row>
    <row r="15" spans="1:18" x14ac:dyDescent="0.35">
      <c r="A15" s="146" t="str">
        <f>'Crisis Indicator Data'!A12</f>
        <v>2022 Floods in Bangladesh</v>
      </c>
      <c r="B15" s="147" t="str">
        <f>'Crisis Indicator Data'!B12</f>
        <v>Flood</v>
      </c>
      <c r="C15" s="147" t="str">
        <f>'Crisis Indicator Data'!C12</f>
        <v>BGD008</v>
      </c>
      <c r="D15" s="147" t="str">
        <f>'Crisis Indicator Data'!D12</f>
        <v>Bangladesh</v>
      </c>
      <c r="E15" s="147" t="str">
        <f>'Crisis Indicator Data'!E12</f>
        <v>BGD</v>
      </c>
      <c r="F15" s="158">
        <f>IF('Crisis Indicator Data'!Q12="x","x",('Crisis Indicator Data'!Q12/1000000))</f>
        <v>44.283000000000001</v>
      </c>
      <c r="G15" s="158">
        <f>IF('Crisis Indicator Data'!R12="x","x",('Crisis Indicator Data'!R12/1000000))</f>
        <v>3.8</v>
      </c>
      <c r="H15" s="158">
        <f>IF('Crisis Indicator Data'!S12="x","x",('Crisis Indicator Data'!S12/1000000))</f>
        <v>1.8779999999999999</v>
      </c>
      <c r="I15" s="158">
        <f>IF('Crisis Indicator Data'!T12="x","x",('Crisis Indicator Data'!T12/1000000))</f>
        <v>1.522</v>
      </c>
      <c r="J15" s="158">
        <f>IF('Crisis Indicator Data'!U12="x","x",('Crisis Indicator Data'!U12/1000000))</f>
        <v>0</v>
      </c>
      <c r="K15" s="246">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40">
        <f t="shared" si="1"/>
        <v>3</v>
      </c>
      <c r="R15" s="240">
        <f t="shared" si="2"/>
        <v>3.6</v>
      </c>
    </row>
    <row r="16" spans="1:18"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7" t="str">
        <f>'Crisis Indicator Data'!E13</f>
        <v>BRA</v>
      </c>
      <c r="F16" s="158">
        <f>IF('Crisis Indicator Data'!Q13="x","x",('Crisis Indicator Data'!Q13/1000000))</f>
        <v>178.45400000000001</v>
      </c>
      <c r="G16" s="158">
        <f>IF('Crisis Indicator Data'!R13="x","x",('Crisis Indicator Data'!R13/1000000))</f>
        <v>0.42399999999999999</v>
      </c>
      <c r="H16" s="158">
        <f>IF('Crisis Indicator Data'!S13="x","x",('Crisis Indicator Data'!S13/1000000))</f>
        <v>0.38200000000000001</v>
      </c>
      <c r="I16" s="158">
        <f>IF('Crisis Indicator Data'!T13="x","x",('Crisis Indicator Data'!T13/1000000))</f>
        <v>0</v>
      </c>
      <c r="J16" s="158">
        <f>IF('Crisis Indicator Data'!U13="x","x",('Crisis Indicator Data'!U13/1000000))</f>
        <v>0</v>
      </c>
      <c r="K16" s="246">
        <f t="shared" si="0"/>
        <v>2.6</v>
      </c>
      <c r="L16" s="143">
        <f>IF(F16="x","x",(F16*1000000/VLOOKUP($C16,'Crisis Indicator Data'!$C$3:$H$198,5,FALSE)))</f>
        <v>0.99550929102583408</v>
      </c>
      <c r="M16" s="143">
        <f>IF(G16="x","x",(G16*1000000/VLOOKUP($C16,'Crisis Indicator Data'!$C$3:$H$198,5,FALSE)))</f>
        <v>2.3652926770761857E-3</v>
      </c>
      <c r="N16" s="143">
        <f>IF(H16="x","x",(H16*1000000/VLOOKUP($C16,'Crisis Indicator Data'!$C$3:$H$198,5,FALSE)))</f>
        <v>2.1309948175544883E-3</v>
      </c>
      <c r="O16" s="143">
        <f>IF(I16="x","x",(I16*1000000/VLOOKUP($C16,'Crisis Indicator Data'!$C$3:$H$198,5,FALSE)))</f>
        <v>0</v>
      </c>
      <c r="P16" s="143">
        <f>IF(J16="x","x",(J16*1000000/VLOOKUP($C16,'Crisis Indicator Data'!$C$3:$H$198,5,FALSE)))</f>
        <v>0</v>
      </c>
      <c r="Q16" s="240">
        <f t="shared" si="1"/>
        <v>1</v>
      </c>
      <c r="R16" s="240">
        <f t="shared" si="2"/>
        <v>1.8</v>
      </c>
    </row>
    <row r="17" spans="1:18"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7" t="str">
        <f>'Crisis Indicator Data'!E14</f>
        <v>BRA</v>
      </c>
      <c r="F17" s="158">
        <f>IF('Crisis Indicator Data'!Q14="x","x",('Crisis Indicator Data'!Q14/1000000))</f>
        <v>80.831000000000003</v>
      </c>
      <c r="G17" s="158">
        <f>IF('Crisis Indicator Data'!R14="x","x",('Crisis Indicator Data'!R14/1000000))</f>
        <v>0.17899999999999999</v>
      </c>
      <c r="H17" s="158">
        <f>IF('Crisis Indicator Data'!S14="x","x",('Crisis Indicator Data'!S14/1000000))</f>
        <v>0.312</v>
      </c>
      <c r="I17" s="158">
        <f>IF('Crisis Indicator Data'!T14="x","x",('Crisis Indicator Data'!T14/1000000))</f>
        <v>0</v>
      </c>
      <c r="J17" s="158">
        <f>IF('Crisis Indicator Data'!U14="x","x",('Crisis Indicator Data'!U14/1000000))</f>
        <v>0</v>
      </c>
      <c r="K17" s="246">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40">
        <f t="shared" si="1"/>
        <v>1</v>
      </c>
      <c r="R17" s="240">
        <f t="shared" si="2"/>
        <v>1.75</v>
      </c>
    </row>
    <row r="18" spans="1:18" x14ac:dyDescent="0.35">
      <c r="A18" s="146" t="str">
        <f>'Crisis Indicator Data'!A15</f>
        <v>Floods in rainy season 2022</v>
      </c>
      <c r="B18" s="147" t="str">
        <f>'Crisis Indicator Data'!B15</f>
        <v>Flood</v>
      </c>
      <c r="C18" s="147" t="str">
        <f>'Crisis Indicator Data'!C15</f>
        <v>BRA003</v>
      </c>
      <c r="D18" s="147" t="str">
        <f>'Crisis Indicator Data'!D15</f>
        <v>Brazil</v>
      </c>
      <c r="E18" s="147" t="str">
        <f>'Crisis Indicator Data'!E15</f>
        <v>BRA</v>
      </c>
      <c r="F18" s="158">
        <f>IF('Crisis Indicator Data'!Q15="x","x",('Crisis Indicator Data'!Q15/1000000))</f>
        <v>97.623000000000005</v>
      </c>
      <c r="G18" s="158">
        <f>IF('Crisis Indicator Data'!R15="x","x",('Crisis Indicator Data'!R15/1000000))</f>
        <v>0.245</v>
      </c>
      <c r="H18" s="158">
        <f>IF('Crisis Indicator Data'!S15="x","x",('Crisis Indicator Data'!S15/1000000))</f>
        <v>7.0000000000000007E-2</v>
      </c>
      <c r="I18" s="158">
        <f>IF('Crisis Indicator Data'!T15="x","x",('Crisis Indicator Data'!T15/1000000))</f>
        <v>0</v>
      </c>
      <c r="J18" s="158">
        <f>IF('Crisis Indicator Data'!U15="x","x",('Crisis Indicator Data'!U15/1000000))</f>
        <v>0</v>
      </c>
      <c r="K18" s="246">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40">
        <f t="shared" si="1"/>
        <v>1</v>
      </c>
      <c r="R18" s="240">
        <f t="shared" si="2"/>
        <v>1.2</v>
      </c>
    </row>
    <row r="19" spans="1:18" x14ac:dyDescent="0.35">
      <c r="A19" s="146" t="str">
        <f>'Crisis Indicator Data'!A16</f>
        <v>Complex crisis in CAR</v>
      </c>
      <c r="B19" s="147" t="str">
        <f>'Crisis Indicator Data'!B16</f>
        <v>Complex crisis</v>
      </c>
      <c r="C19" s="147" t="str">
        <f>'Crisis Indicator Data'!C16</f>
        <v>CAF001</v>
      </c>
      <c r="D19" s="147" t="str">
        <f>'Crisis Indicator Data'!D16</f>
        <v>CAR</v>
      </c>
      <c r="E19" s="147" t="str">
        <f>'Crisis Indicator Data'!E16</f>
        <v>CAF</v>
      </c>
      <c r="F19" s="158">
        <f>IF('Crisis Indicator Data'!Q16="x","x",('Crisis Indicator Data'!Q16/1000000))</f>
        <v>0</v>
      </c>
      <c r="G19" s="158">
        <f>IF('Crisis Indicator Data'!R16="x","x",('Crisis Indicator Data'!R16/1000000))</f>
        <v>2.7</v>
      </c>
      <c r="H19" s="158">
        <f>IF('Crisis Indicator Data'!S16="x","x",('Crisis Indicator Data'!S16/1000000))</f>
        <v>0.748</v>
      </c>
      <c r="I19" s="158">
        <f>IF('Crisis Indicator Data'!T16="x","x",('Crisis Indicator Data'!T16/1000000))</f>
        <v>1.452</v>
      </c>
      <c r="J19" s="158">
        <f>IF('Crisis Indicator Data'!U16="x","x",('Crisis Indicator Data'!U16/1000000))</f>
        <v>0</v>
      </c>
      <c r="K19" s="246">
        <f t="shared" si="0"/>
        <v>3.9</v>
      </c>
      <c r="L19" s="143">
        <f>IF(F19="x","x",(F19*1000000/VLOOKUP($C19,'Crisis Indicator Data'!$C$3:$H$198,5,FALSE)))</f>
        <v>0</v>
      </c>
      <c r="M19" s="143">
        <f>IF(G19="x","x",(G19*1000000/VLOOKUP($C19,'Crisis Indicator Data'!$C$3:$H$198,5,FALSE)))</f>
        <v>0.57397959183673475</v>
      </c>
      <c r="N19" s="143">
        <f>IF(H19="x","x",(H19*1000000/VLOOKUP($C19,'Crisis Indicator Data'!$C$3:$H$198,5,FALSE)))</f>
        <v>0.15901360544217688</v>
      </c>
      <c r="O19" s="143">
        <f>IF(I19="x","x",(I19*1000000/VLOOKUP($C19,'Crisis Indicator Data'!$C$3:$H$198,5,FALSE)))</f>
        <v>0.30867346938775508</v>
      </c>
      <c r="P19" s="143">
        <f>IF(J19="x","x",(J19*1000000/VLOOKUP($C19,'Crisis Indicator Data'!$C$3:$H$198,5,FALSE)))</f>
        <v>0</v>
      </c>
      <c r="Q19" s="240">
        <f t="shared" si="1"/>
        <v>4</v>
      </c>
      <c r="R19" s="240">
        <f t="shared" si="2"/>
        <v>3.95</v>
      </c>
    </row>
    <row r="20" spans="1:18"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7" t="str">
        <f>'Crisis Indicator Data'!E17</f>
        <v>CHL</v>
      </c>
      <c r="F20" s="158">
        <f>IF('Crisis Indicator Data'!Q17="x","x",('Crisis Indicator Data'!Q17/1000000))</f>
        <v>7.4669999999999996</v>
      </c>
      <c r="G20" s="158">
        <f>IF('Crisis Indicator Data'!R17="x","x",('Crisis Indicator Data'!R17/1000000))</f>
        <v>11.169</v>
      </c>
      <c r="H20" s="158">
        <f>IF('Crisis Indicator Data'!S17="x","x",('Crisis Indicator Data'!S17/1000000))</f>
        <v>0.48099999999999998</v>
      </c>
      <c r="I20" s="158">
        <f>IF('Crisis Indicator Data'!T17="x","x",('Crisis Indicator Data'!T17/1000000))</f>
        <v>0</v>
      </c>
      <c r="J20" s="158">
        <f>IF('Crisis Indicator Data'!U17="x","x",('Crisis Indicator Data'!U17/1000000))</f>
        <v>0</v>
      </c>
      <c r="K20" s="246">
        <f t="shared" si="0"/>
        <v>2.8</v>
      </c>
      <c r="L20" s="143">
        <f>IF(F20="x","x",(F20*1000000/VLOOKUP($C20,'Crisis Indicator Data'!$C$3:$H$198,5,FALSE)))</f>
        <v>0.39061519146264911</v>
      </c>
      <c r="M20" s="143">
        <f>IF(G20="x","x",(G20*1000000/VLOOKUP($C20,'Crisis Indicator Data'!$C$3:$H$198,5,FALSE)))</f>
        <v>0.58427495291902076</v>
      </c>
      <c r="N20" s="143">
        <f>IF(H20="x","x",(H20*1000000/VLOOKUP($C20,'Crisis Indicator Data'!$C$3:$H$198,5,FALSE)))</f>
        <v>2.5162167817535049E-2</v>
      </c>
      <c r="O20" s="143">
        <f>IF(I20="x","x",(I20*1000000/VLOOKUP($C20,'Crisis Indicator Data'!$C$3:$H$198,5,FALSE)))</f>
        <v>0</v>
      </c>
      <c r="P20" s="143">
        <f>IF(J20="x","x",(J20*1000000/VLOOKUP($C20,'Crisis Indicator Data'!$C$3:$H$198,5,FALSE)))</f>
        <v>0</v>
      </c>
      <c r="Q20" s="240">
        <f t="shared" si="1"/>
        <v>2</v>
      </c>
      <c r="R20" s="240">
        <f t="shared" si="2"/>
        <v>2.4</v>
      </c>
    </row>
    <row r="21" spans="1:18"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7" t="str">
        <f>'Crisis Indicator Data'!E18</f>
        <v>CMR</v>
      </c>
      <c r="F21" s="158">
        <f>IF('Crisis Indicator Data'!Q18="x","x",('Crisis Indicator Data'!Q18/1000000))</f>
        <v>13.829000000000001</v>
      </c>
      <c r="G21" s="158">
        <f>IF('Crisis Indicator Data'!R18="x","x",('Crisis Indicator Data'!R18/1000000))</f>
        <v>2.0819999999999999</v>
      </c>
      <c r="H21" s="158">
        <f>IF('Crisis Indicator Data'!S18="x","x",('Crisis Indicator Data'!S18/1000000))</f>
        <v>9.07</v>
      </c>
      <c r="I21" s="158">
        <f>IF('Crisis Indicator Data'!T18="x","x",('Crisis Indicator Data'!T18/1000000))</f>
        <v>2.6179999999999999</v>
      </c>
      <c r="J21" s="158">
        <f>IF('Crisis Indicator Data'!U18="x","x",('Crisis Indicator Data'!U18/1000000))</f>
        <v>0</v>
      </c>
      <c r="K21" s="246">
        <f t="shared" si="0"/>
        <v>5</v>
      </c>
      <c r="L21" s="143">
        <f>IF(F21="x","x",(F21*1000000/VLOOKUP($C21,'Crisis Indicator Data'!$C$3:$H$198,5,FALSE)))</f>
        <v>0.50105072463768119</v>
      </c>
      <c r="M21" s="143">
        <f>IF(G21="x","x",(G21*1000000/VLOOKUP($C21,'Crisis Indicator Data'!$C$3:$H$198,5,FALSE)))</f>
        <v>7.5434782608695641E-2</v>
      </c>
      <c r="N21" s="143">
        <f>IF(H21="x","x",(H21*1000000/VLOOKUP($C21,'Crisis Indicator Data'!$C$3:$H$198,5,FALSE)))</f>
        <v>0.32862318840579713</v>
      </c>
      <c r="O21" s="143">
        <f>IF(I21="x","x",(I21*1000000/VLOOKUP($C21,'Crisis Indicator Data'!$C$3:$H$198,5,FALSE)))</f>
        <v>9.485507246376812E-2</v>
      </c>
      <c r="P21" s="143">
        <f>IF(J21="x","x",(J21*1000000/VLOOKUP($C21,'Crisis Indicator Data'!$C$3:$H$198,5,FALSE)))</f>
        <v>0</v>
      </c>
      <c r="Q21" s="240">
        <f t="shared" si="1"/>
        <v>4</v>
      </c>
      <c r="R21" s="240">
        <f t="shared" si="2"/>
        <v>4.5</v>
      </c>
    </row>
    <row r="22" spans="1:18" x14ac:dyDescent="0.35">
      <c r="A22" s="146" t="str">
        <f>'Crisis Indicator Data'!A19</f>
        <v>Boko Haram in Cameroon</v>
      </c>
      <c r="B22" s="147" t="str">
        <f>'Crisis Indicator Data'!B19</f>
        <v>Conflict</v>
      </c>
      <c r="C22" s="147" t="str">
        <f>'Crisis Indicator Data'!C19</f>
        <v>CMR002</v>
      </c>
      <c r="D22" s="147" t="str">
        <f>'Crisis Indicator Data'!D19</f>
        <v>Cameroon</v>
      </c>
      <c r="E22" s="147" t="str">
        <f>'Crisis Indicator Data'!E19</f>
        <v>CMR</v>
      </c>
      <c r="F22" s="158">
        <f>IF('Crisis Indicator Data'!Q19="x","x",('Crisis Indicator Data'!Q19/1000000))</f>
        <v>2.5569999999999999</v>
      </c>
      <c r="G22" s="158">
        <f>IF('Crisis Indicator Data'!R19="x","x",('Crisis Indicator Data'!R19/1000000))</f>
        <v>0</v>
      </c>
      <c r="H22" s="158">
        <f>IF('Crisis Indicator Data'!S19="x","x",('Crisis Indicator Data'!S19/1000000))</f>
        <v>0.16600000000000001</v>
      </c>
      <c r="I22" s="158">
        <f>IF('Crisis Indicator Data'!T19="x","x",('Crisis Indicator Data'!T19/1000000))</f>
        <v>1.08</v>
      </c>
      <c r="J22" s="158">
        <f>IF('Crisis Indicator Data'!U19="x","x",('Crisis Indicator Data'!U19/1000000))</f>
        <v>0</v>
      </c>
      <c r="K22" s="246">
        <f t="shared" si="0"/>
        <v>3.5</v>
      </c>
      <c r="L22" s="143">
        <f>IF(F22="x","x",(F22*1000000/VLOOKUP($C22,'Crisis Indicator Data'!$C$3:$H$198,5,FALSE)))</f>
        <v>0.67236392321851168</v>
      </c>
      <c r="M22" s="143">
        <f>IF(G22="x","x",(G22*1000000/VLOOKUP($C22,'Crisis Indicator Data'!$C$3:$H$198,5,FALSE)))</f>
        <v>0</v>
      </c>
      <c r="N22" s="143">
        <f>IF(H22="x","x",(H22*1000000/VLOOKUP($C22,'Crisis Indicator Data'!$C$3:$H$198,5,FALSE)))</f>
        <v>4.3649750197212726E-2</v>
      </c>
      <c r="O22" s="143">
        <f>IF(I22="x","x",(I22*1000000/VLOOKUP($C22,'Crisis Indicator Data'!$C$3:$H$198,5,FALSE)))</f>
        <v>0.28398632658427558</v>
      </c>
      <c r="P22" s="143">
        <f>IF(J22="x","x",(J22*1000000/VLOOKUP($C22,'Crisis Indicator Data'!$C$3:$H$198,5,FALSE)))</f>
        <v>0</v>
      </c>
      <c r="Q22" s="240">
        <f t="shared" si="1"/>
        <v>4</v>
      </c>
      <c r="R22" s="240">
        <f t="shared" si="2"/>
        <v>3.75</v>
      </c>
    </row>
    <row r="23" spans="1:18" x14ac:dyDescent="0.35">
      <c r="A23" s="146" t="str">
        <f>'Crisis Indicator Data'!A20</f>
        <v>Anglophone Crisis in Cameroon</v>
      </c>
      <c r="B23" s="147" t="str">
        <f>'Crisis Indicator Data'!B20</f>
        <v>Conflict</v>
      </c>
      <c r="C23" s="147" t="str">
        <f>'Crisis Indicator Data'!C20</f>
        <v>CMR003</v>
      </c>
      <c r="D23" s="147" t="str">
        <f>'Crisis Indicator Data'!D20</f>
        <v>Cameroon</v>
      </c>
      <c r="E23" s="147" t="str">
        <f>'Crisis Indicator Data'!E20</f>
        <v>CMR</v>
      </c>
      <c r="F23" s="158">
        <f>IF('Crisis Indicator Data'!Q20="x","x",('Crisis Indicator Data'!Q20/1000000))</f>
        <v>11.439</v>
      </c>
      <c r="G23" s="158">
        <f>IF('Crisis Indicator Data'!R20="x","x",('Crisis Indicator Data'!R20/1000000))</f>
        <v>0</v>
      </c>
      <c r="H23" s="158">
        <f>IF('Crisis Indicator Data'!S20="x","x",('Crisis Indicator Data'!S20/1000000))</f>
        <v>1.431</v>
      </c>
      <c r="I23" s="158">
        <f>IF('Crisis Indicator Data'!T20="x","x",('Crisis Indicator Data'!T20/1000000))</f>
        <v>0.60299999999999998</v>
      </c>
      <c r="J23" s="158">
        <f>IF('Crisis Indicator Data'!U20="x","x",('Crisis Indicator Data'!U20/1000000))</f>
        <v>0</v>
      </c>
      <c r="K23" s="246">
        <f t="shared" si="0"/>
        <v>3.8</v>
      </c>
      <c r="L23" s="143">
        <f>IF(F23="x","x",(F23*1000000/VLOOKUP($C23,'Crisis Indicator Data'!$C$3:$H$198,5,FALSE)))</f>
        <v>0.84896838355351045</v>
      </c>
      <c r="M23" s="143">
        <f>IF(G23="x","x",(G23*1000000/VLOOKUP($C23,'Crisis Indicator Data'!$C$3:$H$198,5,FALSE)))</f>
        <v>0</v>
      </c>
      <c r="N23" s="143">
        <f>IF(H23="x","x",(H23*1000000/VLOOKUP($C23,'Crisis Indicator Data'!$C$3:$H$198,5,FALSE)))</f>
        <v>0.10620454208104498</v>
      </c>
      <c r="O23" s="143">
        <f>IF(I23="x","x",(I23*1000000/VLOOKUP($C23,'Crisis Indicator Data'!$C$3:$H$198,5,FALSE)))</f>
        <v>4.4752857354905744E-2</v>
      </c>
      <c r="P23" s="143">
        <f>IF(J23="x","x",(J23*1000000/VLOOKUP($C23,'Crisis Indicator Data'!$C$3:$H$198,5,FALSE)))</f>
        <v>0</v>
      </c>
      <c r="Q23" s="240">
        <f t="shared" si="1"/>
        <v>3</v>
      </c>
      <c r="R23" s="240">
        <f t="shared" si="2"/>
        <v>3.4</v>
      </c>
    </row>
    <row r="24" spans="1:18"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7" t="str">
        <f>'Crisis Indicator Data'!E21</f>
        <v>CMR</v>
      </c>
      <c r="F24" s="158">
        <f>IF('Crisis Indicator Data'!Q21="x","x",('Crisis Indicator Data'!Q21/1000000))</f>
        <v>5.1829999999999998</v>
      </c>
      <c r="G24" s="158">
        <f>IF('Crisis Indicator Data'!R21="x","x",('Crisis Indicator Data'!R21/1000000))</f>
        <v>0</v>
      </c>
      <c r="H24" s="158">
        <f>IF('Crisis Indicator Data'!S21="x","x",('Crisis Indicator Data'!S21/1000000))</f>
        <v>0.47499999999999998</v>
      </c>
      <c r="I24" s="158">
        <f>IF('Crisis Indicator Data'!T21="x","x",('Crisis Indicator Data'!T21/1000000))</f>
        <v>0</v>
      </c>
      <c r="J24" s="158">
        <f>IF('Crisis Indicator Data'!U21="x","x",('Crisis Indicator Data'!U21/1000000))</f>
        <v>0</v>
      </c>
      <c r="K24" s="246">
        <f t="shared" si="0"/>
        <v>2.8</v>
      </c>
      <c r="L24" s="143">
        <f>IF(F24="x","x",(F24*1000000/VLOOKUP($C24,'Crisis Indicator Data'!$C$3:$H$198,5,FALSE)))</f>
        <v>0.91604807352421347</v>
      </c>
      <c r="M24" s="143">
        <f>IF(G24="x","x",(G24*1000000/VLOOKUP($C24,'Crisis Indicator Data'!$C$3:$H$198,5,FALSE)))</f>
        <v>0</v>
      </c>
      <c r="N24" s="143">
        <f>IF(H24="x","x",(H24*1000000/VLOOKUP($C24,'Crisis Indicator Data'!$C$3:$H$198,5,FALSE)))</f>
        <v>8.3951926475786504E-2</v>
      </c>
      <c r="O24" s="143">
        <f>IF(I24="x","x",(I24*1000000/VLOOKUP($C24,'Crisis Indicator Data'!$C$3:$H$198,5,FALSE)))</f>
        <v>0</v>
      </c>
      <c r="P24" s="143">
        <f>IF(J24="x","x",(J24*1000000/VLOOKUP($C24,'Crisis Indicator Data'!$C$3:$H$198,5,FALSE)))</f>
        <v>0</v>
      </c>
      <c r="Q24" s="240">
        <f t="shared" si="1"/>
        <v>3</v>
      </c>
      <c r="R24" s="240">
        <f t="shared" si="2"/>
        <v>2.9</v>
      </c>
    </row>
    <row r="25" spans="1:18" x14ac:dyDescent="0.35">
      <c r="A25" s="146" t="str">
        <f>'Crisis Indicator Data'!A22</f>
        <v>Complex crisis in DRC</v>
      </c>
      <c r="B25" s="147" t="str">
        <f>'Crisis Indicator Data'!B22</f>
        <v>Complex crisis</v>
      </c>
      <c r="C25" s="147" t="str">
        <f>'Crisis Indicator Data'!C22</f>
        <v>COD001</v>
      </c>
      <c r="D25" s="147" t="str">
        <f>'Crisis Indicator Data'!D22</f>
        <v>DRC</v>
      </c>
      <c r="E25" s="147" t="str">
        <f>'Crisis Indicator Data'!E22</f>
        <v>COD</v>
      </c>
      <c r="F25" s="158">
        <f>IF('Crisis Indicator Data'!Q22="x","x",('Crisis Indicator Data'!Q22/1000000))</f>
        <v>80.7</v>
      </c>
      <c r="G25" s="158">
        <f>IF('Crisis Indicator Data'!R22="x","x",('Crisis Indicator Data'!R22/1000000))</f>
        <v>9.5</v>
      </c>
      <c r="H25" s="158">
        <f>IF('Crisis Indicator Data'!S22="x","x",('Crisis Indicator Data'!S22/1000000))</f>
        <v>12.5</v>
      </c>
      <c r="I25" s="158">
        <f>IF('Crisis Indicator Data'!T22="x","x",('Crisis Indicator Data'!T22/1000000))</f>
        <v>2.9</v>
      </c>
      <c r="J25" s="158">
        <f>IF('Crisis Indicator Data'!U22="x","x",('Crisis Indicator Data'!U22/1000000))</f>
        <v>0.6</v>
      </c>
      <c r="K25" s="246">
        <f t="shared" si="0"/>
        <v>5</v>
      </c>
      <c r="L25" s="143">
        <f>IF(F25="x","x",(F25*1000000/VLOOKUP($C25,'Crisis Indicator Data'!$C$3:$H$198,5,FALSE)))</f>
        <v>0.75988700564971756</v>
      </c>
      <c r="M25" s="143">
        <f>IF(G25="x","x",(G25*1000000/VLOOKUP($C25,'Crisis Indicator Data'!$C$3:$H$198,5,FALSE)))</f>
        <v>8.9453860640301322E-2</v>
      </c>
      <c r="N25" s="143">
        <f>IF(H25="x","x",(H25*1000000/VLOOKUP($C25,'Crisis Indicator Data'!$C$3:$H$198,5,FALSE)))</f>
        <v>0.11770244821092278</v>
      </c>
      <c r="O25" s="143">
        <f>IF(I25="x","x",(I25*1000000/VLOOKUP($C25,'Crisis Indicator Data'!$C$3:$H$198,5,FALSE)))</f>
        <v>2.7306967984934087E-2</v>
      </c>
      <c r="P25" s="143">
        <f>IF(J25="x","x",(J25*1000000/VLOOKUP($C25,'Crisis Indicator Data'!$C$3:$H$198,5,FALSE)))</f>
        <v>5.6497175141242938E-3</v>
      </c>
      <c r="Q25" s="240">
        <f t="shared" si="1"/>
        <v>3</v>
      </c>
      <c r="R25" s="240">
        <f t="shared" si="2"/>
        <v>4</v>
      </c>
    </row>
    <row r="26" spans="1:18" x14ac:dyDescent="0.35">
      <c r="A26" s="146" t="str">
        <f>'Crisis Indicator Data'!A23</f>
        <v>Complex crisis in Congo</v>
      </c>
      <c r="B26" s="147" t="str">
        <f>'Crisis Indicator Data'!B23</f>
        <v>Complex crisis</v>
      </c>
      <c r="C26" s="147" t="str">
        <f>'Crisis Indicator Data'!C23</f>
        <v>COG001</v>
      </c>
      <c r="D26" s="147" t="str">
        <f>'Crisis Indicator Data'!D23</f>
        <v>Congo</v>
      </c>
      <c r="E26" s="147" t="str">
        <f>'Crisis Indicator Data'!E23</f>
        <v>COG</v>
      </c>
      <c r="F26" s="158">
        <f>IF('Crisis Indicator Data'!Q23="x","x",('Crisis Indicator Data'!Q23/1000000))</f>
        <v>0.375</v>
      </c>
      <c r="G26" s="158">
        <f>IF('Crisis Indicator Data'!R23="x","x",('Crisis Indicator Data'!R23/1000000))</f>
        <v>0.23899999999999999</v>
      </c>
      <c r="H26" s="158">
        <f>IF('Crisis Indicator Data'!S23="x","x",('Crisis Indicator Data'!S23/1000000))</f>
        <v>3.5999999999999997E-2</v>
      </c>
      <c r="I26" s="158">
        <f>IF('Crisis Indicator Data'!T23="x","x",('Crisis Indicator Data'!T23/1000000))</f>
        <v>4.0000000000000001E-3</v>
      </c>
      <c r="J26" s="158">
        <f>IF('Crisis Indicator Data'!U23="x","x",('Crisis Indicator Data'!U23/1000000))</f>
        <v>0</v>
      </c>
      <c r="K26" s="246">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40">
        <f t="shared" si="1"/>
        <v>3</v>
      </c>
      <c r="R26" s="240">
        <f t="shared" si="2"/>
        <v>2</v>
      </c>
    </row>
    <row r="27" spans="1:18" x14ac:dyDescent="0.35">
      <c r="A27" s="146" t="str">
        <f>'Crisis Indicator Data'!A24</f>
        <v>Complex crisis in Colombia</v>
      </c>
      <c r="B27" s="147" t="str">
        <f>'Crisis Indicator Data'!B24</f>
        <v>Complex crisis</v>
      </c>
      <c r="C27" s="147" t="str">
        <f>'Crisis Indicator Data'!C24</f>
        <v>COL001</v>
      </c>
      <c r="D27" s="147" t="str">
        <f>'Crisis Indicator Data'!D24</f>
        <v>Colombia</v>
      </c>
      <c r="E27" s="147" t="str">
        <f>'Crisis Indicator Data'!E24</f>
        <v>COL</v>
      </c>
      <c r="F27" s="158">
        <f>IF('Crisis Indicator Data'!Q24="x","x",('Crisis Indicator Data'!Q24/1000000))</f>
        <v>39.9</v>
      </c>
      <c r="G27" s="158">
        <f>IF('Crisis Indicator Data'!R24="x","x",('Crisis Indicator Data'!R24/1000000))</f>
        <v>3.4</v>
      </c>
      <c r="H27" s="158">
        <f>IF('Crisis Indicator Data'!S24="x","x",('Crisis Indicator Data'!S24/1000000))</f>
        <v>4.5069999999999997</v>
      </c>
      <c r="I27" s="158">
        <f>IF('Crisis Indicator Data'!T24="x","x",('Crisis Indicator Data'!T24/1000000))</f>
        <v>2.9</v>
      </c>
      <c r="J27" s="158">
        <f>IF('Crisis Indicator Data'!U24="x","x",('Crisis Indicator Data'!U24/1000000))</f>
        <v>0.29299999999999998</v>
      </c>
      <c r="K27" s="246">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40">
        <f t="shared" si="1"/>
        <v>4</v>
      </c>
      <c r="R27" s="240">
        <f t="shared" si="2"/>
        <v>4.4000000000000004</v>
      </c>
    </row>
    <row r="28" spans="1:18"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7" t="str">
        <f>'Crisis Indicator Data'!E25</f>
        <v>COL</v>
      </c>
      <c r="F28" s="158">
        <f>IF('Crisis Indicator Data'!Q25="x","x",('Crisis Indicator Data'!Q25/1000000))</f>
        <v>17.452999999999999</v>
      </c>
      <c r="G28" s="158">
        <f>IF('Crisis Indicator Data'!R25="x","x",('Crisis Indicator Data'!R25/1000000))</f>
        <v>0.67900000000000005</v>
      </c>
      <c r="H28" s="158">
        <f>IF('Crisis Indicator Data'!S25="x","x",('Crisis Indicator Data'!S25/1000000))</f>
        <v>4.8310000000000004</v>
      </c>
      <c r="I28" s="158">
        <f>IF('Crisis Indicator Data'!T25="x","x",('Crisis Indicator Data'!T25/1000000))</f>
        <v>0</v>
      </c>
      <c r="J28" s="158">
        <f>IF('Crisis Indicator Data'!U25="x","x",('Crisis Indicator Data'!U25/1000000))</f>
        <v>0</v>
      </c>
      <c r="K28" s="246">
        <f t="shared" si="0"/>
        <v>4.5</v>
      </c>
      <c r="L28" s="143">
        <f>IF(F28="x","x",(F28*1000000/VLOOKUP($C28,'Crisis Indicator Data'!$C$3:$H$198,5,FALSE)))</f>
        <v>0.76004877411488048</v>
      </c>
      <c r="M28" s="143">
        <f>IF(G28="x","x",(G28*1000000/VLOOKUP($C28,'Crisis Indicator Data'!$C$3:$H$198,5,FALSE)))</f>
        <v>2.9569307146278798E-2</v>
      </c>
      <c r="N28" s="143">
        <f>IF(H28="x","x",(H28*1000000/VLOOKUP($C28,'Crisis Indicator Data'!$C$3:$H$198,5,FALSE)))</f>
        <v>0.21038191873884074</v>
      </c>
      <c r="O28" s="143">
        <f>IF(I28="x","x",(I28*1000000/VLOOKUP($C28,'Crisis Indicator Data'!$C$3:$H$198,5,FALSE)))</f>
        <v>0</v>
      </c>
      <c r="P28" s="143">
        <f>IF(J28="x","x",(J28*1000000/VLOOKUP($C28,'Crisis Indicator Data'!$C$3:$H$198,5,FALSE)))</f>
        <v>0</v>
      </c>
      <c r="Q28" s="240">
        <f t="shared" si="1"/>
        <v>3</v>
      </c>
      <c r="R28" s="240">
        <f t="shared" si="2"/>
        <v>3.75</v>
      </c>
    </row>
    <row r="29" spans="1:18"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7" t="str">
        <f>'Crisis Indicator Data'!E26</f>
        <v>CRI</v>
      </c>
      <c r="F29" s="158">
        <f>IF('Crisis Indicator Data'!Q26="x","x",('Crisis Indicator Data'!Q26/1000000))</f>
        <v>0.90600000000000003</v>
      </c>
      <c r="G29" s="158">
        <f>IF('Crisis Indicator Data'!R26="x","x",('Crisis Indicator Data'!R26/1000000))</f>
        <v>4.7E-2</v>
      </c>
      <c r="H29" s="158">
        <f>IF('Crisis Indicator Data'!S26="x","x",('Crisis Indicator Data'!S26/1000000))</f>
        <v>0.18</v>
      </c>
      <c r="I29" s="158">
        <f>IF('Crisis Indicator Data'!T26="x","x",('Crisis Indicator Data'!T26/1000000))</f>
        <v>0</v>
      </c>
      <c r="J29" s="158">
        <f>IF('Crisis Indicator Data'!U26="x","x",('Crisis Indicator Data'!U26/1000000))</f>
        <v>0</v>
      </c>
      <c r="K29" s="246">
        <f t="shared" si="0"/>
        <v>2.1</v>
      </c>
      <c r="L29" s="143">
        <f>IF(F29="x","x",(F29*1000000/VLOOKUP($C29,'Crisis Indicator Data'!$C$3:$H$198,5,FALSE)))</f>
        <v>0.79964695498676086</v>
      </c>
      <c r="M29" s="143">
        <f>IF(G29="x","x",(G29*1000000/VLOOKUP($C29,'Crisis Indicator Data'!$C$3:$H$198,5,FALSE)))</f>
        <v>4.1482789055604589E-2</v>
      </c>
      <c r="N29" s="143">
        <f>IF(H29="x","x",(H29*1000000/VLOOKUP($C29,'Crisis Indicator Data'!$C$3:$H$198,5,FALSE)))</f>
        <v>0.1588702559576346</v>
      </c>
      <c r="O29" s="143">
        <f>IF(I29="x","x",(I29*1000000/VLOOKUP($C29,'Crisis Indicator Data'!$C$3:$H$198,5,FALSE)))</f>
        <v>0</v>
      </c>
      <c r="P29" s="143">
        <f>IF(J29="x","x",(J29*1000000/VLOOKUP($C29,'Crisis Indicator Data'!$C$3:$H$198,5,FALSE)))</f>
        <v>0</v>
      </c>
      <c r="Q29" s="240">
        <f t="shared" si="1"/>
        <v>3</v>
      </c>
      <c r="R29" s="240">
        <f t="shared" si="2"/>
        <v>2.5499999999999998</v>
      </c>
    </row>
    <row r="30" spans="1:18"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7" t="str">
        <f>'Crisis Indicator Data'!E27</f>
        <v>DJI</v>
      </c>
      <c r="F30" s="158">
        <f>IF('Crisis Indicator Data'!Q27="x","x",('Crisis Indicator Data'!Q27/1000000))</f>
        <v>0.51400000000000001</v>
      </c>
      <c r="G30" s="158">
        <f>IF('Crisis Indicator Data'!R27="x","x",('Crisis Indicator Data'!R27/1000000))</f>
        <v>0.41499999999999998</v>
      </c>
      <c r="H30" s="158">
        <f>IF('Crisis Indicator Data'!S27="x","x",('Crisis Indicator Data'!S27/1000000))</f>
        <v>0.216</v>
      </c>
      <c r="I30" s="158">
        <f>IF('Crisis Indicator Data'!T27="x","x",('Crisis Indicator Data'!T27/1000000))</f>
        <v>5.0000000000000001E-3</v>
      </c>
      <c r="J30" s="158">
        <f>IF('Crisis Indicator Data'!U27="x","x",('Crisis Indicator Data'!U27/1000000))</f>
        <v>0</v>
      </c>
      <c r="K30" s="246">
        <f t="shared" si="0"/>
        <v>2.2000000000000002</v>
      </c>
      <c r="L30" s="143">
        <f>IF(F30="x","x",(F30*1000000/VLOOKUP($C30,'Crisis Indicator Data'!$C$3:$H$198,5,FALSE)))</f>
        <v>0.44425237683664648</v>
      </c>
      <c r="M30" s="143">
        <f>IF(G30="x","x",(G30*1000000/VLOOKUP($C30,'Crisis Indicator Data'!$C$3:$H$198,5,FALSE)))</f>
        <v>0.35868625756266204</v>
      </c>
      <c r="N30" s="143">
        <f>IF(H30="x","x",(H30*1000000/VLOOKUP($C30,'Crisis Indicator Data'!$C$3:$H$198,5,FALSE)))</f>
        <v>0.18668971477960242</v>
      </c>
      <c r="O30" s="143">
        <f>IF(I30="x","x",(I30*1000000/VLOOKUP($C30,'Crisis Indicator Data'!$C$3:$H$198,5,FALSE)))</f>
        <v>4.3215211754537601E-3</v>
      </c>
      <c r="P30" s="143">
        <f>IF(J30="x","x",(J30*1000000/VLOOKUP($C30,'Crisis Indicator Data'!$C$3:$H$198,5,FALSE)))</f>
        <v>0</v>
      </c>
      <c r="Q30" s="240">
        <f t="shared" si="1"/>
        <v>3</v>
      </c>
      <c r="R30" s="240">
        <f t="shared" si="2"/>
        <v>2.6</v>
      </c>
    </row>
    <row r="31" spans="1:18"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7" t="str">
        <f>'Crisis Indicator Data'!E28</f>
        <v>DJI</v>
      </c>
      <c r="F31" s="158">
        <f>IF('Crisis Indicator Data'!Q28="x","x",('Crisis Indicator Data'!Q28/1000000))</f>
        <v>0.626</v>
      </c>
      <c r="G31" s="158">
        <f>IF('Crisis Indicator Data'!R28="x","x",('Crisis Indicator Data'!R28/1000000))</f>
        <v>0</v>
      </c>
      <c r="H31" s="158">
        <f>IF('Crisis Indicator Data'!S28="x","x",('Crisis Indicator Data'!S28/1000000))</f>
        <v>3.5999999999999997E-2</v>
      </c>
      <c r="I31" s="158">
        <f>IF('Crisis Indicator Data'!T28="x","x",('Crisis Indicator Data'!T28/1000000))</f>
        <v>0</v>
      </c>
      <c r="J31" s="158">
        <f>IF('Crisis Indicator Data'!U28="x","x",('Crisis Indicator Data'!U28/1000000))</f>
        <v>0</v>
      </c>
      <c r="K31" s="246">
        <f t="shared" si="0"/>
        <v>0.9</v>
      </c>
      <c r="L31" s="143">
        <f>IF(F31="x","x",(F31*1000000/VLOOKUP($C31,'Crisis Indicator Data'!$C$3:$H$198,5,FALSE)))</f>
        <v>0.9192364170337739</v>
      </c>
      <c r="M31" s="143">
        <f>IF(G31="x","x",(G31*1000000/VLOOKUP($C31,'Crisis Indicator Data'!$C$3:$H$198,5,FALSE)))</f>
        <v>0</v>
      </c>
      <c r="N31" s="143">
        <f>IF(H31="x","x",(H31*1000000/VLOOKUP($C31,'Crisis Indicator Data'!$C$3:$H$198,5,FALSE)))</f>
        <v>5.2863436123348019E-2</v>
      </c>
      <c r="O31" s="143">
        <f>IF(I31="x","x",(I31*1000000/VLOOKUP($C31,'Crisis Indicator Data'!$C$3:$H$198,5,FALSE)))</f>
        <v>0</v>
      </c>
      <c r="P31" s="143">
        <f>IF(J31="x","x",(J31*1000000/VLOOKUP($C31,'Crisis Indicator Data'!$C$3:$H$198,5,FALSE)))</f>
        <v>0</v>
      </c>
      <c r="Q31" s="240">
        <f t="shared" si="1"/>
        <v>3</v>
      </c>
      <c r="R31" s="240">
        <f t="shared" si="2"/>
        <v>1.95</v>
      </c>
    </row>
    <row r="32" spans="1:18" x14ac:dyDescent="0.35">
      <c r="A32" s="146" t="str">
        <f>'Crisis Indicator Data'!A29</f>
        <v>Drought in Djibouti</v>
      </c>
      <c r="B32" s="147" t="str">
        <f>'Crisis Indicator Data'!B29</f>
        <v>Drought</v>
      </c>
      <c r="C32" s="147" t="str">
        <f>'Crisis Indicator Data'!C29</f>
        <v>DJI003</v>
      </c>
      <c r="D32" s="147" t="str">
        <f>'Crisis Indicator Data'!D29</f>
        <v>Djibouti</v>
      </c>
      <c r="E32" s="147" t="str">
        <f>'Crisis Indicator Data'!E29</f>
        <v>DJI</v>
      </c>
      <c r="F32" s="158">
        <f>IF('Crisis Indicator Data'!Q29="x","x",('Crisis Indicator Data'!Q29/1000000))</f>
        <v>0.55000000000000004</v>
      </c>
      <c r="G32" s="158">
        <f>IF('Crisis Indicator Data'!R29="x","x",('Crisis Indicator Data'!R29/1000000))</f>
        <v>0.41499999999999998</v>
      </c>
      <c r="H32" s="158">
        <f>IF('Crisis Indicator Data'!S29="x","x",('Crisis Indicator Data'!S29/1000000))</f>
        <v>0.18</v>
      </c>
      <c r="I32" s="158">
        <f>IF('Crisis Indicator Data'!T29="x","x",('Crisis Indicator Data'!T29/1000000))</f>
        <v>1.2E-2</v>
      </c>
      <c r="J32" s="158">
        <f>IF('Crisis Indicator Data'!U29="x","x",('Crisis Indicator Data'!U29/1000000))</f>
        <v>0</v>
      </c>
      <c r="K32" s="246">
        <f t="shared" si="0"/>
        <v>2.1</v>
      </c>
      <c r="L32" s="143">
        <f>IF(F32="x","x",(F32*1000000/VLOOKUP($C32,'Crisis Indicator Data'!$C$3:$H$198,5,FALSE)))</f>
        <v>0.47536732929991354</v>
      </c>
      <c r="M32" s="143">
        <f>IF(G32="x","x",(G32*1000000/VLOOKUP($C32,'Crisis Indicator Data'!$C$3:$H$198,5,FALSE)))</f>
        <v>0.35868625756266204</v>
      </c>
      <c r="N32" s="143">
        <f>IF(H32="x","x",(H32*1000000/VLOOKUP($C32,'Crisis Indicator Data'!$C$3:$H$198,5,FALSE)))</f>
        <v>0.15557476231633535</v>
      </c>
      <c r="O32" s="143">
        <f>IF(I32="x","x",(I32*1000000/VLOOKUP($C32,'Crisis Indicator Data'!$C$3:$H$198,5,FALSE)))</f>
        <v>1.0371650821089023E-2</v>
      </c>
      <c r="P32" s="143">
        <f>IF(J32="x","x",(J32*1000000/VLOOKUP($C32,'Crisis Indicator Data'!$C$3:$H$198,5,FALSE)))</f>
        <v>0</v>
      </c>
      <c r="Q32" s="240">
        <f t="shared" si="1"/>
        <v>3</v>
      </c>
      <c r="R32" s="240">
        <f t="shared" si="2"/>
        <v>2.5499999999999998</v>
      </c>
    </row>
    <row r="33" spans="1:18"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7" t="str">
        <f>'Crisis Indicator Data'!E30</f>
        <v>DOM</v>
      </c>
      <c r="F33" s="158">
        <f>IF('Crisis Indicator Data'!Q30="x","x",('Crisis Indicator Data'!Q30/1000000))</f>
        <v>0.56399999999999995</v>
      </c>
      <c r="G33" s="158">
        <f>IF('Crisis Indicator Data'!R30="x","x",('Crisis Indicator Data'!R30/1000000))</f>
        <v>9.4109999999999996</v>
      </c>
      <c r="H33" s="158">
        <f>IF('Crisis Indicator Data'!S30="x","x",('Crisis Indicator Data'!S30/1000000))</f>
        <v>9.9000000000000005E-2</v>
      </c>
      <c r="I33" s="158">
        <f>IF('Crisis Indicator Data'!T30="x","x",('Crisis Indicator Data'!T30/1000000))</f>
        <v>0</v>
      </c>
      <c r="J33" s="158">
        <f>IF('Crisis Indicator Data'!U30="x","x",('Crisis Indicator Data'!U30/1000000))</f>
        <v>0</v>
      </c>
      <c r="K33" s="246">
        <f t="shared" si="0"/>
        <v>1.7</v>
      </c>
      <c r="L33" s="143">
        <f>IF(F33="x","x",(F33*1000000/VLOOKUP($C33,'Crisis Indicator Data'!$C$3:$H$198,5,FALSE)))</f>
        <v>5.598570577724836E-2</v>
      </c>
      <c r="M33" s="143">
        <f>IF(G33="x","x",(G33*1000000/VLOOKUP($C33,'Crisis Indicator Data'!$C$3:$H$198,5,FALSE)))</f>
        <v>0.93418701608100063</v>
      </c>
      <c r="N33" s="143">
        <f>IF(H33="x","x",(H33*1000000/VLOOKUP($C33,'Crisis Indicator Data'!$C$3:$H$198,5,FALSE)))</f>
        <v>9.8272781417510415E-3</v>
      </c>
      <c r="O33" s="143">
        <f>IF(I33="x","x",(I33*1000000/VLOOKUP($C33,'Crisis Indicator Data'!$C$3:$H$198,5,FALSE)))</f>
        <v>0</v>
      </c>
      <c r="P33" s="143">
        <f>IF(J33="x","x",(J33*1000000/VLOOKUP($C33,'Crisis Indicator Data'!$C$3:$H$198,5,FALSE)))</f>
        <v>0</v>
      </c>
      <c r="Q33" s="240">
        <f t="shared" si="1"/>
        <v>2</v>
      </c>
      <c r="R33" s="240">
        <f t="shared" si="2"/>
        <v>1.85</v>
      </c>
    </row>
    <row r="34" spans="1:18"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7" t="str">
        <f>'Crisis Indicator Data'!E31</f>
        <v>DZA</v>
      </c>
      <c r="F34" s="158">
        <f>IF('Crisis Indicator Data'!Q31="x","x",('Crisis Indicator Data'!Q31/1000000))</f>
        <v>44.65</v>
      </c>
      <c r="G34" s="158">
        <f>IF('Crisis Indicator Data'!R31="x","x",('Crisis Indicator Data'!R31/1000000))</f>
        <v>0</v>
      </c>
      <c r="H34" s="158">
        <f>IF('Crisis Indicator Data'!S31="x","x",('Crisis Indicator Data'!S31/1000000))</f>
        <v>0.26200000000000001</v>
      </c>
      <c r="I34" s="158">
        <f>IF('Crisis Indicator Data'!T31="x","x",('Crisis Indicator Data'!T31/1000000))</f>
        <v>0</v>
      </c>
      <c r="J34" s="158">
        <f>IF('Crisis Indicator Data'!U31="x","x",('Crisis Indicator Data'!U31/1000000))</f>
        <v>0</v>
      </c>
      <c r="K34" s="246">
        <f t="shared" si="0"/>
        <v>2.4</v>
      </c>
      <c r="L34" s="143">
        <f>IF(F34="x","x",(F34*1000000/VLOOKUP($C34,'Crisis Indicator Data'!$C$3:$H$198,5,FALSE)))</f>
        <v>0.99416636978981121</v>
      </c>
      <c r="M34" s="143">
        <f>IF(G34="x","x",(G34*1000000/VLOOKUP($C34,'Crisis Indicator Data'!$C$3:$H$198,5,FALSE)))</f>
        <v>0</v>
      </c>
      <c r="N34" s="143">
        <f>IF(H34="x","x",(H34*1000000/VLOOKUP($C34,'Crisis Indicator Data'!$C$3:$H$198,5,FALSE)))</f>
        <v>5.8336302101888136E-3</v>
      </c>
      <c r="O34" s="143">
        <f>IF(I34="x","x",(I34*1000000/VLOOKUP($C34,'Crisis Indicator Data'!$C$3:$H$198,5,FALSE)))</f>
        <v>0</v>
      </c>
      <c r="P34" s="143">
        <f>IF(J34="x","x",(J34*1000000/VLOOKUP($C34,'Crisis Indicator Data'!$C$3:$H$198,5,FALSE)))</f>
        <v>0</v>
      </c>
      <c r="Q34" s="240">
        <f t="shared" si="1"/>
        <v>1</v>
      </c>
      <c r="R34" s="240">
        <f t="shared" si="2"/>
        <v>1.7</v>
      </c>
    </row>
    <row r="35" spans="1:18"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7" t="str">
        <f>'Crisis Indicator Data'!E32</f>
        <v>DZA</v>
      </c>
      <c r="F35" s="159">
        <f>IF('Crisis Indicator Data'!Q32="x","x",('Crisis Indicator Data'!Q32/1000000))</f>
        <v>4.9000000000000002E-2</v>
      </c>
      <c r="G35" s="159">
        <f>IF('Crisis Indicator Data'!R32="x","x",('Crisis Indicator Data'!R32/1000000))</f>
        <v>8.4000000000000005E-2</v>
      </c>
      <c r="H35" s="159">
        <f>IF('Crisis Indicator Data'!S32="x","x",('Crisis Indicator Data'!S32/1000000))</f>
        <v>0.09</v>
      </c>
      <c r="I35" s="159">
        <f>IF('Crisis Indicator Data'!T32="x","x",('Crisis Indicator Data'!T32/1000000))</f>
        <v>0</v>
      </c>
      <c r="J35" s="159">
        <f>IF('Crisis Indicator Data'!U32="x","x",('Crisis Indicator Data'!U32/1000000))</f>
        <v>0</v>
      </c>
      <c r="K35" s="246">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40">
        <f t="shared" si="1"/>
        <v>3</v>
      </c>
      <c r="R35" s="240">
        <f t="shared" si="2"/>
        <v>2.2999999999999998</v>
      </c>
    </row>
    <row r="36" spans="1:18"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7" t="str">
        <f>'Crisis Indicator Data'!E33</f>
        <v>DZA</v>
      </c>
      <c r="F36" s="159" t="str">
        <f>IF('Crisis Indicator Data'!Q33="x","x",('Crisis Indicator Data'!Q33/1000000))</f>
        <v>x</v>
      </c>
      <c r="G36" s="159" t="str">
        <f>IF('Crisis Indicator Data'!R33="x","x",('Crisis Indicator Data'!R33/1000000))</f>
        <v>x</v>
      </c>
      <c r="H36" s="159" t="str">
        <f>IF('Crisis Indicator Data'!S33="x","x",('Crisis Indicator Data'!S33/1000000))</f>
        <v>x</v>
      </c>
      <c r="I36" s="159" t="str">
        <f>IF('Crisis Indicator Data'!T33="x","x",('Crisis Indicator Data'!T33/1000000))</f>
        <v>x</v>
      </c>
      <c r="J36" s="159" t="str">
        <f>IF('Crisis Indicator Data'!U33="x","x",('Crisis Indicator Data'!U33/1000000))</f>
        <v>x</v>
      </c>
      <c r="K36" s="246" t="str">
        <f t="shared" si="0"/>
        <v>x</v>
      </c>
      <c r="L36" s="143" t="str">
        <f>IF(F36="x","x",(F36*1000000/VLOOKUP($C36,'Crisis Indicator Data'!$C$3:$H$198,5,FALSE)))</f>
        <v>x</v>
      </c>
      <c r="M36" s="143" t="str">
        <f>IF(G36="x","x",(G36*1000000/VLOOKUP($C36,'Crisis Indicator Data'!$C$3:$H$198,5,FALSE)))</f>
        <v>x</v>
      </c>
      <c r="N36" s="143" t="str">
        <f>IF(H36="x","x",(H36*1000000/VLOOKUP($C36,'Crisis Indicator Data'!$C$3:$H$198,5,FALSE)))</f>
        <v>x</v>
      </c>
      <c r="O36" s="143" t="str">
        <f>IF(I36="x","x",(I36*1000000/VLOOKUP($C36,'Crisis Indicator Data'!$C$3:$H$198,5,FALSE)))</f>
        <v>x</v>
      </c>
      <c r="P36" s="143" t="str">
        <f>IF(J36="x","x",(J36*1000000/VLOOKUP($C36,'Crisis Indicator Data'!$C$3:$H$198,5,FALSE)))</f>
        <v>x</v>
      </c>
      <c r="Q36" s="240" t="str">
        <f t="shared" si="1"/>
        <v>x</v>
      </c>
      <c r="R36" s="240" t="str">
        <f t="shared" si="2"/>
        <v>x</v>
      </c>
    </row>
    <row r="37" spans="1:18"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7" t="str">
        <f>'Crisis Indicator Data'!E34</f>
        <v>ECU</v>
      </c>
      <c r="F37" s="159">
        <f>IF('Crisis Indicator Data'!Q34="x","x",('Crisis Indicator Data'!Q34/1000000))</f>
        <v>9.3390000000000004</v>
      </c>
      <c r="G37" s="159">
        <f>IF('Crisis Indicator Data'!R34="x","x",('Crisis Indicator Data'!R34/1000000))</f>
        <v>7.431</v>
      </c>
      <c r="H37" s="159">
        <f>IF('Crisis Indicator Data'!S34="x","x",('Crisis Indicator Data'!S34/1000000))</f>
        <v>0.873</v>
      </c>
      <c r="I37" s="159">
        <f>IF('Crisis Indicator Data'!T34="x","x",('Crisis Indicator Data'!T34/1000000))</f>
        <v>0</v>
      </c>
      <c r="J37" s="159">
        <f>IF('Crisis Indicator Data'!U34="x","x",('Crisis Indicator Data'!U34/1000000))</f>
        <v>0</v>
      </c>
      <c r="K37" s="246">
        <f t="shared" si="0"/>
        <v>3.2</v>
      </c>
      <c r="L37" s="143">
        <f>IF(F37="x","x",(F37*1000000/VLOOKUP($C37,'Crisis Indicator Data'!$C$3:$H$198,5,FALSE)))</f>
        <v>0.52933174630164936</v>
      </c>
      <c r="M37" s="143">
        <f>IF(G37="x","x",(G37*1000000/VLOOKUP($C37,'Crisis Indicator Data'!$C$3:$H$198,5,FALSE)))</f>
        <v>0.42118687298078555</v>
      </c>
      <c r="N37" s="143">
        <f>IF(H37="x","x",(H37*1000000/VLOOKUP($C37,'Crisis Indicator Data'!$C$3:$H$198,5,FALSE)))</f>
        <v>4.9481380717565041E-2</v>
      </c>
      <c r="O37" s="143">
        <f>IF(I37="x","x",(I37*1000000/VLOOKUP($C37,'Crisis Indicator Data'!$C$3:$H$198,5,FALSE)))</f>
        <v>0</v>
      </c>
      <c r="P37" s="143">
        <f>IF(J37="x","x",(J37*1000000/VLOOKUP($C37,'Crisis Indicator Data'!$C$3:$H$198,5,FALSE)))</f>
        <v>0</v>
      </c>
      <c r="Q37" s="240">
        <f t="shared" si="1"/>
        <v>2</v>
      </c>
      <c r="R37" s="240">
        <f t="shared" si="2"/>
        <v>2.6</v>
      </c>
    </row>
    <row r="38" spans="1:18"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7" t="str">
        <f>'Crisis Indicator Data'!E35</f>
        <v>EGY</v>
      </c>
      <c r="F38" s="159">
        <f>IF('Crisis Indicator Data'!Q35="x","x",('Crisis Indicator Data'!Q35/1000000))</f>
        <v>13.986000000000001</v>
      </c>
      <c r="G38" s="159">
        <f>IF('Crisis Indicator Data'!R35="x","x",('Crisis Indicator Data'!R35/1000000))</f>
        <v>0</v>
      </c>
      <c r="H38" s="159">
        <f>IF('Crisis Indicator Data'!S35="x","x",('Crisis Indicator Data'!S35/1000000))</f>
        <v>0.14399999999999999</v>
      </c>
      <c r="I38" s="159">
        <f>IF('Crisis Indicator Data'!T35="x","x",('Crisis Indicator Data'!T35/1000000))</f>
        <v>0</v>
      </c>
      <c r="J38" s="159">
        <f>IF('Crisis Indicator Data'!U35="x","x",('Crisis Indicator Data'!U35/1000000))</f>
        <v>0</v>
      </c>
      <c r="K38" s="246">
        <f t="shared" ref="K38:K69" si="3">IF(H38="x","x",IF(SUM(H38:J38)=0,0,IF(LOG(SUM(H38:J38)*1000000)&lt;$K$4,0,IF(LOG(SUM(H38:J38)*1000000)&gt;$K$3,5,ROUND(5-(K$3-LOG(SUM(H38:J38)*1000000))/(K$3-K$4)*5,1)))))</f>
        <v>1.9</v>
      </c>
      <c r="L38" s="143">
        <f>IF(F38="x","x",(F38*1000000/VLOOKUP($C38,'Crisis Indicator Data'!$C$3:$H$198,5,FALSE)))</f>
        <v>0.98980891719745223</v>
      </c>
      <c r="M38" s="143">
        <f>IF(G38="x","x",(G38*1000000/VLOOKUP($C38,'Crisis Indicator Data'!$C$3:$H$198,5,FALSE)))</f>
        <v>0</v>
      </c>
      <c r="N38" s="143">
        <f>IF(H38="x","x",(H38*1000000/VLOOKUP($C38,'Crisis Indicator Data'!$C$3:$H$198,5,FALSE)))</f>
        <v>1.019108280254777E-2</v>
      </c>
      <c r="O38" s="143">
        <f>IF(I38="x","x",(I38*1000000/VLOOKUP($C38,'Crisis Indicator Data'!$C$3:$H$198,5,FALSE)))</f>
        <v>0</v>
      </c>
      <c r="P38" s="143">
        <f>IF(J38="x","x",(J38*1000000/VLOOKUP($C38,'Crisis Indicator Data'!$C$3:$H$198,5,FALSE)))</f>
        <v>0</v>
      </c>
      <c r="Q38" s="240">
        <f t="shared" ref="Q38:Q69" si="4">IF(N38="x","x",IF(OR(L38&gt;=$L$3,M38&gt;=$M$3,N38&gt;=$N$3,O38&gt;=$O$3,P38&gt;=$P$3),(IF(P38&gt;=$P$3,5,IF((O38+P38)&gt;=$O$3,4,IF((O38+P38+N38)&gt;=$N$3,3,IF((O38+P38+N38+M38)&gt;=$M$3,2,1)))))))</f>
        <v>1</v>
      </c>
      <c r="R38" s="240">
        <f t="shared" ref="R38:R69" si="5">IF(Q38="x","x",(AVERAGE(K38,Q38)))</f>
        <v>1.45</v>
      </c>
    </row>
    <row r="39" spans="1:18" x14ac:dyDescent="0.35">
      <c r="A39" s="146" t="str">
        <f>'Crisis Indicator Data'!A36</f>
        <v>Complex crisis in Eritrea</v>
      </c>
      <c r="B39" s="147" t="str">
        <f>'Crisis Indicator Data'!B36</f>
        <v>Complex crisis</v>
      </c>
      <c r="C39" s="147" t="str">
        <f>'Crisis Indicator Data'!C36</f>
        <v>ERI001</v>
      </c>
      <c r="D39" s="147" t="str">
        <f>'Crisis Indicator Data'!D36</f>
        <v>Eritrea</v>
      </c>
      <c r="E39" s="147" t="str">
        <f>'Crisis Indicator Data'!E36</f>
        <v>ERI</v>
      </c>
      <c r="F39" s="159">
        <f>IF('Crisis Indicator Data'!Q36="x","x",('Crisis Indicator Data'!Q36/1000000))</f>
        <v>5.0090000000000003</v>
      </c>
      <c r="G39" s="159">
        <f>IF('Crisis Indicator Data'!R36="x","x",('Crisis Indicator Data'!R36/1000000))</f>
        <v>0</v>
      </c>
      <c r="H39" s="159">
        <f>IF('Crisis Indicator Data'!S36="x","x",('Crisis Indicator Data'!S36/1000000))</f>
        <v>1.2</v>
      </c>
      <c r="I39" s="159">
        <f>IF('Crisis Indicator Data'!T36="x","x",('Crisis Indicator Data'!T36/1000000))</f>
        <v>0</v>
      </c>
      <c r="J39" s="159">
        <f>IF('Crisis Indicator Data'!U36="x","x",('Crisis Indicator Data'!U36/1000000))</f>
        <v>0</v>
      </c>
      <c r="K39" s="246">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40">
        <f t="shared" si="4"/>
        <v>3</v>
      </c>
      <c r="R39" s="240">
        <f t="shared" si="5"/>
        <v>3.25</v>
      </c>
    </row>
    <row r="40" spans="1:18"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7" t="str">
        <f>'Crisis Indicator Data'!E37</f>
        <v>ESP</v>
      </c>
      <c r="F40" s="159">
        <f>IF('Crisis Indicator Data'!Q37="x","x",('Crisis Indicator Data'!Q37/1000000))</f>
        <v>11.988</v>
      </c>
      <c r="G40" s="159">
        <f>IF('Crisis Indicator Data'!R37="x","x",('Crisis Indicator Data'!R37/1000000))</f>
        <v>0</v>
      </c>
      <c r="H40" s="159">
        <f>IF('Crisis Indicator Data'!S37="x","x",('Crisis Indicator Data'!S37/1000000))</f>
        <v>0.13100000000000001</v>
      </c>
      <c r="I40" s="159">
        <f>IF('Crisis Indicator Data'!T37="x","x",('Crisis Indicator Data'!T37/1000000))</f>
        <v>0</v>
      </c>
      <c r="J40" s="159">
        <f>IF('Crisis Indicator Data'!U37="x","x",('Crisis Indicator Data'!U37/1000000))</f>
        <v>0</v>
      </c>
      <c r="K40" s="246">
        <f t="shared" si="3"/>
        <v>1.9</v>
      </c>
      <c r="L40" s="143">
        <f>IF(F40="x","x",(F40*1000000/VLOOKUP($C40,'Crisis Indicator Data'!$C$3:$H$198,5,FALSE)))</f>
        <v>0.98919052727122703</v>
      </c>
      <c r="M40" s="143">
        <f>IF(G40="x","x",(G40*1000000/VLOOKUP($C40,'Crisis Indicator Data'!$C$3:$H$198,5,FALSE)))</f>
        <v>0</v>
      </c>
      <c r="N40" s="143">
        <f>IF(H40="x","x",(H40*1000000/VLOOKUP($C40,'Crisis Indicator Data'!$C$3:$H$198,5,FALSE)))</f>
        <v>1.0809472728773001E-2</v>
      </c>
      <c r="O40" s="143">
        <f>IF(I40="x","x",(I40*1000000/VLOOKUP($C40,'Crisis Indicator Data'!$C$3:$H$198,5,FALSE)))</f>
        <v>0</v>
      </c>
      <c r="P40" s="143">
        <f>IF(J40="x","x",(J40*1000000/VLOOKUP($C40,'Crisis Indicator Data'!$C$3:$H$198,5,FALSE)))</f>
        <v>0</v>
      </c>
      <c r="Q40" s="240">
        <f t="shared" si="4"/>
        <v>1</v>
      </c>
      <c r="R40" s="240">
        <f t="shared" si="5"/>
        <v>1.45</v>
      </c>
    </row>
    <row r="41" spans="1:18" x14ac:dyDescent="0.35">
      <c r="A41" s="146" t="str">
        <f>'Crisis Indicator Data'!A38</f>
        <v>Complex crisis in Ethiopia</v>
      </c>
      <c r="B41" s="147" t="str">
        <f>'Crisis Indicator Data'!B38</f>
        <v>Complex crisis</v>
      </c>
      <c r="C41" s="147" t="str">
        <f>'Crisis Indicator Data'!C38</f>
        <v>ETH001</v>
      </c>
      <c r="D41" s="147" t="str">
        <f>'Crisis Indicator Data'!D38</f>
        <v>Ethiopia</v>
      </c>
      <c r="E41" s="147" t="str">
        <f>'Crisis Indicator Data'!E38</f>
        <v>ETH</v>
      </c>
      <c r="F41" s="159">
        <f>IF('Crisis Indicator Data'!Q38="x","x",('Crisis Indicator Data'!Q38/1000000))</f>
        <v>0</v>
      </c>
      <c r="G41" s="159">
        <f>IF('Crisis Indicator Data'!R38="x","x",('Crisis Indicator Data'!R38/1000000))</f>
        <v>80.2</v>
      </c>
      <c r="H41" s="159">
        <f>IF('Crisis Indicator Data'!S38="x","x",('Crisis Indicator Data'!S38/1000000))</f>
        <v>0.92500000000000004</v>
      </c>
      <c r="I41" s="159">
        <f>IF('Crisis Indicator Data'!T38="x","x",('Crisis Indicator Data'!T38/1000000))</f>
        <v>17.149999999999999</v>
      </c>
      <c r="J41" s="159">
        <f>IF('Crisis Indicator Data'!U38="x","x",('Crisis Indicator Data'!U38/1000000))</f>
        <v>5.4249999999999998</v>
      </c>
      <c r="K41" s="246">
        <f t="shared" si="3"/>
        <v>5</v>
      </c>
      <c r="L41" s="143">
        <f>IF(F41="x","x",(F41*1000000/VLOOKUP($C41,'Crisis Indicator Data'!$C$3:$H$198,5,FALSE)))</f>
        <v>0</v>
      </c>
      <c r="M41" s="143">
        <f>IF(G41="x","x",(G41*1000000/VLOOKUP($C41,'Crisis Indicator Data'!$C$3:$H$198,5,FALSE)))</f>
        <v>0.77338476374156218</v>
      </c>
      <c r="N41" s="143">
        <f>IF(H41="x","x",(H41*1000000/VLOOKUP($C41,'Crisis Indicator Data'!$C$3:$H$198,5,FALSE)))</f>
        <v>8.9199614271938277E-3</v>
      </c>
      <c r="O41" s="143">
        <f>IF(I41="x","x",(I41*1000000/VLOOKUP($C41,'Crisis Indicator Data'!$C$3:$H$198,5,FALSE)))</f>
        <v>0.16538090646094503</v>
      </c>
      <c r="P41" s="143">
        <f>IF(J41="x","x",(J41*1000000/VLOOKUP($C41,'Crisis Indicator Data'!$C$3:$H$198,5,FALSE)))</f>
        <v>5.2314368370298937E-2</v>
      </c>
      <c r="Q41" s="240">
        <f t="shared" si="4"/>
        <v>5</v>
      </c>
      <c r="R41" s="240">
        <f t="shared" si="5"/>
        <v>5</v>
      </c>
    </row>
    <row r="42" spans="1:18"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7" t="str">
        <f>'Crisis Indicator Data'!E39</f>
        <v>ETH</v>
      </c>
      <c r="F42" s="159">
        <f>IF('Crisis Indicator Data'!Q39="x","x",('Crisis Indicator Data'!Q39/1000000))</f>
        <v>86</v>
      </c>
      <c r="G42" s="159">
        <f>IF('Crisis Indicator Data'!R39="x","x",('Crisis Indicator Data'!R39/1000000))</f>
        <v>16.829999999999998</v>
      </c>
      <c r="H42" s="159">
        <f>IF('Crisis Indicator Data'!S39="x","x",('Crisis Indicator Data'!S39/1000000))</f>
        <v>0.871</v>
      </c>
      <c r="I42" s="159">
        <f>IF('Crisis Indicator Data'!T39="x","x",('Crisis Indicator Data'!T39/1000000))</f>
        <v>0</v>
      </c>
      <c r="J42" s="159">
        <f>IF('Crisis Indicator Data'!U39="x","x",('Crisis Indicator Data'!U39/1000000))</f>
        <v>0</v>
      </c>
      <c r="K42" s="246">
        <f t="shared" si="3"/>
        <v>3.2</v>
      </c>
      <c r="L42" s="143">
        <f>IF(F42="x","x",(F42*1000000/VLOOKUP($C42,'Crisis Indicator Data'!$C$3:$H$198,5,FALSE)))</f>
        <v>0.82931533269045321</v>
      </c>
      <c r="M42" s="143">
        <f>IF(G42="x","x",(G42*1000000/VLOOKUP($C42,'Crisis Indicator Data'!$C$3:$H$198,5,FALSE)))</f>
        <v>0.16229508196721312</v>
      </c>
      <c r="N42" s="143">
        <f>IF(H42="x","x",(H42*1000000/VLOOKUP($C42,'Crisis Indicator Data'!$C$3:$H$198,5,FALSE)))</f>
        <v>8.3992285438765669E-3</v>
      </c>
      <c r="O42" s="143">
        <f>IF(I42="x","x",(I42*1000000/VLOOKUP($C42,'Crisis Indicator Data'!$C$3:$H$198,5,FALSE)))</f>
        <v>0</v>
      </c>
      <c r="P42" s="143">
        <f>IF(J42="x","x",(J42*1000000/VLOOKUP($C42,'Crisis Indicator Data'!$C$3:$H$198,5,FALSE)))</f>
        <v>0</v>
      </c>
      <c r="Q42" s="240">
        <f t="shared" si="4"/>
        <v>2</v>
      </c>
      <c r="R42" s="240">
        <f t="shared" si="5"/>
        <v>2.6</v>
      </c>
    </row>
    <row r="43" spans="1:18" x14ac:dyDescent="0.35">
      <c r="A43" s="146" t="str">
        <f>'Crisis Indicator Data'!A40</f>
        <v>Northern Ethiopia Conflict</v>
      </c>
      <c r="B43" s="147" t="str">
        <f>'Crisis Indicator Data'!B40</f>
        <v>Conflict</v>
      </c>
      <c r="C43" s="147" t="str">
        <f>'Crisis Indicator Data'!C40</f>
        <v>ETH004</v>
      </c>
      <c r="D43" s="147" t="str">
        <f>'Crisis Indicator Data'!D40</f>
        <v>Ethiopia</v>
      </c>
      <c r="E43" s="147" t="str">
        <f>'Crisis Indicator Data'!E40</f>
        <v>ETH</v>
      </c>
      <c r="F43" s="159">
        <f>IF('Crisis Indicator Data'!Q40="x","x",('Crisis Indicator Data'!Q40/1000000))</f>
        <v>0</v>
      </c>
      <c r="G43" s="159">
        <f>IF('Crisis Indicator Data'!R40="x","x",('Crisis Indicator Data'!R40/1000000))</f>
        <v>21.1</v>
      </c>
      <c r="H43" s="159">
        <f>IF('Crisis Indicator Data'!S40="x","x",('Crisis Indicator Data'!S40/1000000))</f>
        <v>6.4989999999999997</v>
      </c>
      <c r="I43" s="159">
        <f>IF('Crisis Indicator Data'!T40="x","x",('Crisis Indicator Data'!T40/1000000))</f>
        <v>2.5</v>
      </c>
      <c r="J43" s="159">
        <f>IF('Crisis Indicator Data'!U40="x","x",('Crisis Indicator Data'!U40/1000000))</f>
        <v>0.40100000000000002</v>
      </c>
      <c r="K43" s="246">
        <f t="shared" si="3"/>
        <v>5</v>
      </c>
      <c r="L43" s="143">
        <f>IF(F43="x","x",(F43*1000000/VLOOKUP($C43,'Crisis Indicator Data'!$C$3:$H$198,5,FALSE)))</f>
        <v>0</v>
      </c>
      <c r="M43" s="143">
        <f>IF(G43="x","x",(G43*1000000/VLOOKUP($C43,'Crisis Indicator Data'!$C$3:$H$198,5,FALSE)))</f>
        <v>0.69180327868852454</v>
      </c>
      <c r="N43" s="143">
        <f>IF(H43="x","x",(H43*1000000/VLOOKUP($C43,'Crisis Indicator Data'!$C$3:$H$198,5,FALSE)))</f>
        <v>0.21308196721311476</v>
      </c>
      <c r="O43" s="143">
        <f>IF(I43="x","x",(I43*1000000/VLOOKUP($C43,'Crisis Indicator Data'!$C$3:$H$198,5,FALSE)))</f>
        <v>8.1967213114754092E-2</v>
      </c>
      <c r="P43" s="143">
        <f>IF(J43="x","x",(J43*1000000/VLOOKUP($C43,'Crisis Indicator Data'!$C$3:$H$198,5,FALSE)))</f>
        <v>1.3147540983606557E-2</v>
      </c>
      <c r="Q43" s="240">
        <f t="shared" si="4"/>
        <v>4</v>
      </c>
      <c r="R43" s="240">
        <f t="shared" si="5"/>
        <v>4.5</v>
      </c>
    </row>
    <row r="44" spans="1:18" x14ac:dyDescent="0.35">
      <c r="A44" s="146" t="str">
        <f>'Crisis Indicator Data'!A41</f>
        <v>Drought in Ethiopia</v>
      </c>
      <c r="B44" s="147" t="str">
        <f>'Crisis Indicator Data'!B41</f>
        <v>Drought</v>
      </c>
      <c r="C44" s="147" t="str">
        <f>'Crisis Indicator Data'!C41</f>
        <v>ETH005</v>
      </c>
      <c r="D44" s="147" t="str">
        <f>'Crisis Indicator Data'!D41</f>
        <v>Ethiopia</v>
      </c>
      <c r="E44" s="147" t="str">
        <f>'Crisis Indicator Data'!E41</f>
        <v>ETH</v>
      </c>
      <c r="F44" s="159">
        <f>IF('Crisis Indicator Data'!Q41="x","x",('Crisis Indicator Data'!Q41/1000000))</f>
        <v>54.4</v>
      </c>
      <c r="G44" s="159">
        <f>IF('Crisis Indicator Data'!R41="x","x",('Crisis Indicator Data'!R41/1000000))</f>
        <v>0.9</v>
      </c>
      <c r="H44" s="159">
        <f>IF('Crisis Indicator Data'!S41="x","x",('Crisis Indicator Data'!S41/1000000))</f>
        <v>7.2</v>
      </c>
      <c r="I44" s="159">
        <f>IF('Crisis Indicator Data'!T41="x","x",('Crisis Indicator Data'!T41/1000000))</f>
        <v>0</v>
      </c>
      <c r="J44" s="159">
        <f>IF('Crisis Indicator Data'!U41="x","x",('Crisis Indicator Data'!U41/1000000))</f>
        <v>0</v>
      </c>
      <c r="K44" s="246">
        <f t="shared" si="3"/>
        <v>4.8</v>
      </c>
      <c r="L44" s="143">
        <f>IF(F44="x","x",(F44*1000000/VLOOKUP($C44,'Crisis Indicator Data'!$C$3:$H$198,5,FALSE)))</f>
        <v>0.87039999999999995</v>
      </c>
      <c r="M44" s="143">
        <f>IF(G44="x","x",(G44*1000000/VLOOKUP($C44,'Crisis Indicator Data'!$C$3:$H$198,5,FALSE)))</f>
        <v>1.44E-2</v>
      </c>
      <c r="N44" s="143">
        <f>IF(H44="x","x",(H44*1000000/VLOOKUP($C44,'Crisis Indicator Data'!$C$3:$H$198,5,FALSE)))</f>
        <v>0.1152</v>
      </c>
      <c r="O44" s="143">
        <f>IF(I44="x","x",(I44*1000000/VLOOKUP($C44,'Crisis Indicator Data'!$C$3:$H$198,5,FALSE)))</f>
        <v>0</v>
      </c>
      <c r="P44" s="143">
        <f>IF(J44="x","x",(J44*1000000/VLOOKUP($C44,'Crisis Indicator Data'!$C$3:$H$198,5,FALSE)))</f>
        <v>0</v>
      </c>
      <c r="Q44" s="240">
        <f t="shared" si="4"/>
        <v>3</v>
      </c>
      <c r="R44" s="240">
        <f t="shared" si="5"/>
        <v>3.9</v>
      </c>
    </row>
    <row r="45" spans="1:18" x14ac:dyDescent="0.35">
      <c r="A45" s="146" t="str">
        <f>'Crisis Indicator Data'!A42</f>
        <v>Mixed migration flows in Greece</v>
      </c>
      <c r="B45" s="147" t="str">
        <f>'Crisis Indicator Data'!B42</f>
        <v>International displacement</v>
      </c>
      <c r="C45" s="147" t="str">
        <f>'Crisis Indicator Data'!C42</f>
        <v>GRC002</v>
      </c>
      <c r="D45" s="147" t="str">
        <f>'Crisis Indicator Data'!D42</f>
        <v>Greece</v>
      </c>
      <c r="E45" s="147" t="str">
        <f>'Crisis Indicator Data'!E42</f>
        <v>GRC</v>
      </c>
      <c r="F45" s="159">
        <f>IF('Crisis Indicator Data'!Q42="x","x",('Crisis Indicator Data'!Q42/1000000))</f>
        <v>0.245</v>
      </c>
      <c r="G45" s="159">
        <f>IF('Crisis Indicator Data'!R42="x","x",('Crisis Indicator Data'!R42/1000000))</f>
        <v>0.14699999999999999</v>
      </c>
      <c r="H45" s="159">
        <f>IF('Crisis Indicator Data'!S42="x","x",('Crisis Indicator Data'!S42/1000000))</f>
        <v>1.9E-2</v>
      </c>
      <c r="I45" s="159">
        <f>IF('Crisis Indicator Data'!T42="x","x",('Crisis Indicator Data'!T42/1000000))</f>
        <v>0</v>
      </c>
      <c r="J45" s="159">
        <f>IF('Crisis Indicator Data'!U42="x","x",('Crisis Indicator Data'!U42/1000000))</f>
        <v>0</v>
      </c>
      <c r="K45" s="246">
        <f t="shared" si="3"/>
        <v>0.5</v>
      </c>
      <c r="L45" s="143">
        <f>IF(F45="x","x",(F45*1000000/VLOOKUP($C45,'Crisis Indicator Data'!$C$3:$H$198,5,FALSE)))</f>
        <v>0.59610705596107061</v>
      </c>
      <c r="M45" s="143">
        <f>IF(G45="x","x",(G45*1000000/VLOOKUP($C45,'Crisis Indicator Data'!$C$3:$H$198,5,FALSE)))</f>
        <v>0.35766423357664234</v>
      </c>
      <c r="N45" s="143">
        <f>IF(H45="x","x",(H45*1000000/VLOOKUP($C45,'Crisis Indicator Data'!$C$3:$H$198,5,FALSE)))</f>
        <v>4.6228710462287104E-2</v>
      </c>
      <c r="O45" s="143">
        <f>IF(I45="x","x",(I45*1000000/VLOOKUP($C45,'Crisis Indicator Data'!$C$3:$H$198,5,FALSE)))</f>
        <v>0</v>
      </c>
      <c r="P45" s="143">
        <f>IF(J45="x","x",(J45*1000000/VLOOKUP($C45,'Crisis Indicator Data'!$C$3:$H$198,5,FALSE)))</f>
        <v>0</v>
      </c>
      <c r="Q45" s="240">
        <f t="shared" si="4"/>
        <v>2</v>
      </c>
      <c r="R45" s="240">
        <f t="shared" si="5"/>
        <v>1.25</v>
      </c>
    </row>
    <row r="46" spans="1:18" x14ac:dyDescent="0.35">
      <c r="A46" s="146" t="str">
        <f>'Crisis Indicator Data'!A43</f>
        <v>Complex crisis in Guatemala</v>
      </c>
      <c r="B46" s="147" t="str">
        <f>'Crisis Indicator Data'!B43</f>
        <v>Complex crisis</v>
      </c>
      <c r="C46" s="147" t="str">
        <f>'Crisis Indicator Data'!C43</f>
        <v>GTM001</v>
      </c>
      <c r="D46" s="147" t="str">
        <f>'Crisis Indicator Data'!D43</f>
        <v>Guatemala</v>
      </c>
      <c r="E46" s="147" t="str">
        <f>'Crisis Indicator Data'!E43</f>
        <v>GTM</v>
      </c>
      <c r="F46" s="159">
        <f>IF('Crisis Indicator Data'!Q43="x","x",('Crisis Indicator Data'!Q43/1000000))</f>
        <v>11.4</v>
      </c>
      <c r="G46" s="159">
        <f>IF('Crisis Indicator Data'!R43="x","x",('Crisis Indicator Data'!R43/1000000))</f>
        <v>1.9</v>
      </c>
      <c r="H46" s="159">
        <f>IF('Crisis Indicator Data'!S43="x","x",('Crisis Indicator Data'!S43/1000000))</f>
        <v>3.8</v>
      </c>
      <c r="I46" s="159">
        <f>IF('Crisis Indicator Data'!T43="x","x",('Crisis Indicator Data'!T43/1000000))</f>
        <v>0</v>
      </c>
      <c r="J46" s="159">
        <f>IF('Crisis Indicator Data'!U43="x","x",('Crisis Indicator Data'!U43/1000000))</f>
        <v>0</v>
      </c>
      <c r="K46" s="246">
        <f t="shared" si="3"/>
        <v>4.3</v>
      </c>
      <c r="L46" s="143">
        <f>IF(F46="x","x",(F46*1000000/VLOOKUP($C46,'Crisis Indicator Data'!$C$3:$H$198,5,FALSE)))</f>
        <v>0.66666666666666663</v>
      </c>
      <c r="M46" s="143">
        <f>IF(G46="x","x",(G46*1000000/VLOOKUP($C46,'Crisis Indicator Data'!$C$3:$H$198,5,FALSE)))</f>
        <v>0.1111111111111111</v>
      </c>
      <c r="N46" s="143">
        <f>IF(H46="x","x",(H46*1000000/VLOOKUP($C46,'Crisis Indicator Data'!$C$3:$H$198,5,FALSE)))</f>
        <v>0.22222222222222221</v>
      </c>
      <c r="O46" s="143">
        <f>IF(I46="x","x",(I46*1000000/VLOOKUP($C46,'Crisis Indicator Data'!$C$3:$H$198,5,FALSE)))</f>
        <v>0</v>
      </c>
      <c r="P46" s="143">
        <f>IF(J46="x","x",(J46*1000000/VLOOKUP($C46,'Crisis Indicator Data'!$C$3:$H$198,5,FALSE)))</f>
        <v>0</v>
      </c>
      <c r="Q46" s="240">
        <f t="shared" si="4"/>
        <v>3</v>
      </c>
      <c r="R46" s="240">
        <f t="shared" si="5"/>
        <v>3.65</v>
      </c>
    </row>
    <row r="47" spans="1:18" x14ac:dyDescent="0.35">
      <c r="A47" s="146" t="str">
        <f>'Crisis Indicator Data'!A44</f>
        <v>Complex crisis in Honduras</v>
      </c>
      <c r="B47" s="147" t="str">
        <f>'Crisis Indicator Data'!B44</f>
        <v>Complex crisis</v>
      </c>
      <c r="C47" s="147" t="str">
        <f>'Crisis Indicator Data'!C44</f>
        <v>HND001</v>
      </c>
      <c r="D47" s="147" t="str">
        <f>'Crisis Indicator Data'!D44</f>
        <v>Honduras</v>
      </c>
      <c r="E47" s="147" t="str">
        <f>'Crisis Indicator Data'!E44</f>
        <v>HND</v>
      </c>
      <c r="F47" s="159">
        <f>IF('Crisis Indicator Data'!Q44="x","x",('Crisis Indicator Data'!Q44/1000000))</f>
        <v>5.4</v>
      </c>
      <c r="G47" s="159">
        <f>IF('Crisis Indicator Data'!R44="x","x",('Crisis Indicator Data'!R44/1000000))</f>
        <v>1.2</v>
      </c>
      <c r="H47" s="159">
        <f>IF('Crisis Indicator Data'!S44="x","x",('Crisis Indicator Data'!S44/1000000))</f>
        <v>2.8</v>
      </c>
      <c r="I47" s="159">
        <f>IF('Crisis Indicator Data'!T44="x","x",('Crisis Indicator Data'!T44/1000000))</f>
        <v>0</v>
      </c>
      <c r="J47" s="159">
        <f>IF('Crisis Indicator Data'!U44="x","x",('Crisis Indicator Data'!U44/1000000))</f>
        <v>0</v>
      </c>
      <c r="K47" s="246">
        <f t="shared" si="3"/>
        <v>4.0999999999999996</v>
      </c>
      <c r="L47" s="143">
        <f>IF(F47="x","x",(F47*1000000/VLOOKUP($C47,'Crisis Indicator Data'!$C$3:$H$198,5,FALSE)))</f>
        <v>0.57446808510638303</v>
      </c>
      <c r="M47" s="143">
        <f>IF(G47="x","x",(G47*1000000/VLOOKUP($C47,'Crisis Indicator Data'!$C$3:$H$198,5,FALSE)))</f>
        <v>0.1276595744680851</v>
      </c>
      <c r="N47" s="143">
        <f>IF(H47="x","x",(H47*1000000/VLOOKUP($C47,'Crisis Indicator Data'!$C$3:$H$198,5,FALSE)))</f>
        <v>0.2978723404255319</v>
      </c>
      <c r="O47" s="143">
        <f>IF(I47="x","x",(I47*1000000/VLOOKUP($C47,'Crisis Indicator Data'!$C$3:$H$198,5,FALSE)))</f>
        <v>0</v>
      </c>
      <c r="P47" s="143">
        <f>IF(J47="x","x",(J47*1000000/VLOOKUP($C47,'Crisis Indicator Data'!$C$3:$H$198,5,FALSE)))</f>
        <v>0</v>
      </c>
      <c r="Q47" s="240">
        <f t="shared" si="4"/>
        <v>3</v>
      </c>
      <c r="R47" s="240">
        <f t="shared" si="5"/>
        <v>3.55</v>
      </c>
    </row>
    <row r="48" spans="1:18" x14ac:dyDescent="0.35">
      <c r="A48" s="146" t="str">
        <f>'Crisis Indicator Data'!A45</f>
        <v>Complex crisis in Haiti</v>
      </c>
      <c r="B48" s="147" t="str">
        <f>'Crisis Indicator Data'!B45</f>
        <v>Complex crisis</v>
      </c>
      <c r="C48" s="147" t="str">
        <f>'Crisis Indicator Data'!C45</f>
        <v>HTI001</v>
      </c>
      <c r="D48" s="147" t="str">
        <f>'Crisis Indicator Data'!D45</f>
        <v>Haiti</v>
      </c>
      <c r="E48" s="147" t="str">
        <f>'Crisis Indicator Data'!E45</f>
        <v>HTI</v>
      </c>
      <c r="F48" s="159">
        <f>IF('Crisis Indicator Data'!Q45="x","x",('Crisis Indicator Data'!Q45/1000000))</f>
        <v>3.2</v>
      </c>
      <c r="G48" s="159">
        <f>IF('Crisis Indicator Data'!R45="x","x",('Crisis Indicator Data'!R45/1000000))</f>
        <v>3.8</v>
      </c>
      <c r="H48" s="159">
        <f>IF('Crisis Indicator Data'!S45="x","x",('Crisis Indicator Data'!S45/1000000))</f>
        <v>1.9</v>
      </c>
      <c r="I48" s="159">
        <f>IF('Crisis Indicator Data'!T45="x","x",('Crisis Indicator Data'!T45/1000000))</f>
        <v>1.5</v>
      </c>
      <c r="J48" s="159">
        <f>IF('Crisis Indicator Data'!U45="x","x",('Crisis Indicator Data'!U45/1000000))</f>
        <v>1</v>
      </c>
      <c r="K48" s="246">
        <f t="shared" si="3"/>
        <v>4.4000000000000004</v>
      </c>
      <c r="L48" s="143">
        <f>IF(F48="x","x",(F48*1000000/VLOOKUP($C48,'Crisis Indicator Data'!$C$3:$H$198,5,FALSE)))</f>
        <v>0.2807017543859649</v>
      </c>
      <c r="M48" s="143">
        <f>IF(G48="x","x",(G48*1000000/VLOOKUP($C48,'Crisis Indicator Data'!$C$3:$H$198,5,FALSE)))</f>
        <v>0.33333333333333331</v>
      </c>
      <c r="N48" s="143">
        <f>IF(H48="x","x",(H48*1000000/VLOOKUP($C48,'Crisis Indicator Data'!$C$3:$H$198,5,FALSE)))</f>
        <v>0.16666666666666666</v>
      </c>
      <c r="O48" s="143">
        <f>IF(I48="x","x",(I48*1000000/VLOOKUP($C48,'Crisis Indicator Data'!$C$3:$H$198,5,FALSE)))</f>
        <v>0.13157894736842105</v>
      </c>
      <c r="P48" s="143">
        <f>IF(J48="x","x",(J48*1000000/VLOOKUP($C48,'Crisis Indicator Data'!$C$3:$H$198,5,FALSE)))</f>
        <v>8.771929824561403E-2</v>
      </c>
      <c r="Q48" s="240">
        <f t="shared" si="4"/>
        <v>5</v>
      </c>
      <c r="R48" s="240">
        <f t="shared" si="5"/>
        <v>4.7</v>
      </c>
    </row>
    <row r="49" spans="1:18" x14ac:dyDescent="0.35">
      <c r="A49" s="146" t="str">
        <f>'Crisis Indicator Data'!A46</f>
        <v xml:space="preserve">Nippes Earthquake </v>
      </c>
      <c r="B49" s="147" t="str">
        <f>'Crisis Indicator Data'!B46</f>
        <v>Earthquake</v>
      </c>
      <c r="C49" s="147" t="str">
        <f>'Crisis Indicator Data'!C46</f>
        <v>HTI002</v>
      </c>
      <c r="D49" s="147" t="str">
        <f>'Crisis Indicator Data'!D46</f>
        <v>Haiti</v>
      </c>
      <c r="E49" s="147" t="str">
        <f>'Crisis Indicator Data'!E46</f>
        <v>HTI</v>
      </c>
      <c r="F49" s="159">
        <f>IF('Crisis Indicator Data'!Q46="x","x",('Crisis Indicator Data'!Q46/1000000))</f>
        <v>5.7389999999999999</v>
      </c>
      <c r="G49" s="159">
        <f>IF('Crisis Indicator Data'!R46="x","x",('Crisis Indicator Data'!R46/1000000))</f>
        <v>0.04</v>
      </c>
      <c r="H49" s="159">
        <f>IF('Crisis Indicator Data'!S46="x","x",('Crisis Indicator Data'!S46/1000000))</f>
        <v>0.65</v>
      </c>
      <c r="I49" s="159">
        <f>IF('Crisis Indicator Data'!T46="x","x",('Crisis Indicator Data'!T46/1000000))</f>
        <v>0</v>
      </c>
      <c r="J49" s="159">
        <f>IF('Crisis Indicator Data'!U46="x","x",('Crisis Indicator Data'!U46/1000000))</f>
        <v>0</v>
      </c>
      <c r="K49" s="246">
        <f t="shared" si="3"/>
        <v>3</v>
      </c>
      <c r="L49" s="143">
        <f>IF(F49="x","x",(F49*1000000/VLOOKUP($C49,'Crisis Indicator Data'!$C$3:$H$198,5,FALSE)))</f>
        <v>0.89267382174521703</v>
      </c>
      <c r="M49" s="143">
        <f>IF(G49="x","x",(G49*1000000/VLOOKUP($C49,'Crisis Indicator Data'!$C$3:$H$198,5,FALSE)))</f>
        <v>6.221807435059885E-3</v>
      </c>
      <c r="N49" s="143">
        <f>IF(H49="x","x",(H49*1000000/VLOOKUP($C49,'Crisis Indicator Data'!$C$3:$H$198,5,FALSE)))</f>
        <v>0.10110437081972314</v>
      </c>
      <c r="O49" s="143">
        <f>IF(I49="x","x",(I49*1000000/VLOOKUP($C49,'Crisis Indicator Data'!$C$3:$H$198,5,FALSE)))</f>
        <v>0</v>
      </c>
      <c r="P49" s="143">
        <f>IF(J49="x","x",(J49*1000000/VLOOKUP($C49,'Crisis Indicator Data'!$C$3:$H$198,5,FALSE)))</f>
        <v>0</v>
      </c>
      <c r="Q49" s="240">
        <f t="shared" si="4"/>
        <v>3</v>
      </c>
      <c r="R49" s="240">
        <f t="shared" si="5"/>
        <v>3</v>
      </c>
    </row>
    <row r="50" spans="1:18" x14ac:dyDescent="0.35">
      <c r="A50" s="146" t="str">
        <f>'Crisis Indicator Data'!A47</f>
        <v>Displacement from Ukraine conflict in Hungary</v>
      </c>
      <c r="B50" s="147" t="str">
        <f>'Crisis Indicator Data'!B47</f>
        <v>International displacement</v>
      </c>
      <c r="C50" s="147" t="str">
        <f>'Crisis Indicator Data'!C47</f>
        <v>HUN002</v>
      </c>
      <c r="D50" s="147" t="str">
        <f>'Crisis Indicator Data'!D47</f>
        <v>Hungary</v>
      </c>
      <c r="E50" s="147" t="str">
        <f>'Crisis Indicator Data'!E47</f>
        <v>HUN</v>
      </c>
      <c r="F50" s="159">
        <f>IF('Crisis Indicator Data'!Q47="x","x",('Crisis Indicator Data'!Q47/1000000))</f>
        <v>0.55300000000000005</v>
      </c>
      <c r="G50" s="159">
        <f>IF('Crisis Indicator Data'!R47="x","x",('Crisis Indicator Data'!R47/1000000))</f>
        <v>0</v>
      </c>
      <c r="H50" s="159">
        <f>IF('Crisis Indicator Data'!S47="x","x",('Crisis Indicator Data'!S47/1000000))</f>
        <v>1.042</v>
      </c>
      <c r="I50" s="159">
        <f>IF('Crisis Indicator Data'!T47="x","x",('Crisis Indicator Data'!T47/1000000))</f>
        <v>0</v>
      </c>
      <c r="J50" s="159">
        <f>IF('Crisis Indicator Data'!U47="x","x",('Crisis Indicator Data'!U47/1000000))</f>
        <v>0</v>
      </c>
      <c r="K50" s="246">
        <f t="shared" si="3"/>
        <v>3.4</v>
      </c>
      <c r="L50" s="143">
        <f>IF(F50="x","x",(F50*1000000/VLOOKUP($C50,'Crisis Indicator Data'!$C$3:$H$198,5,FALSE)))</f>
        <v>0.34670846394984328</v>
      </c>
      <c r="M50" s="143">
        <f>IF(G50="x","x",(G50*1000000/VLOOKUP($C50,'Crisis Indicator Data'!$C$3:$H$198,5,FALSE)))</f>
        <v>0</v>
      </c>
      <c r="N50" s="143">
        <f>IF(H50="x","x",(H50*1000000/VLOOKUP($C50,'Crisis Indicator Data'!$C$3:$H$198,5,FALSE)))</f>
        <v>0.65329153605015677</v>
      </c>
      <c r="O50" s="143">
        <f>IF(I50="x","x",(I50*1000000/VLOOKUP($C50,'Crisis Indicator Data'!$C$3:$H$198,5,FALSE)))</f>
        <v>0</v>
      </c>
      <c r="P50" s="143">
        <f>IF(J50="x","x",(J50*1000000/VLOOKUP($C50,'Crisis Indicator Data'!$C$3:$H$198,5,FALSE)))</f>
        <v>0</v>
      </c>
      <c r="Q50" s="240">
        <f t="shared" si="4"/>
        <v>3</v>
      </c>
      <c r="R50" s="240">
        <f t="shared" si="5"/>
        <v>3.2</v>
      </c>
    </row>
    <row r="51" spans="1:18" x14ac:dyDescent="0.35">
      <c r="A51" s="146" t="str">
        <f>'Crisis Indicator Data'!A48</f>
        <v>Papua Conflict</v>
      </c>
      <c r="B51" s="147" t="str">
        <f>'Crisis Indicator Data'!B48</f>
        <v>Conflict</v>
      </c>
      <c r="C51" s="147" t="str">
        <f>'Crisis Indicator Data'!C48</f>
        <v>IDN002</v>
      </c>
      <c r="D51" s="147" t="str">
        <f>'Crisis Indicator Data'!D48</f>
        <v>Indonesia</v>
      </c>
      <c r="E51" s="147" t="str">
        <f>'Crisis Indicator Data'!E48</f>
        <v>IDN</v>
      </c>
      <c r="F51" s="159">
        <f>IF('Crisis Indicator Data'!Q48="x","x",('Crisis Indicator Data'!Q48/1000000))</f>
        <v>0</v>
      </c>
      <c r="G51" s="159">
        <f>IF('Crisis Indicator Data'!R48="x","x",('Crisis Indicator Data'!R48/1000000))</f>
        <v>5.3380000000000001</v>
      </c>
      <c r="H51" s="159">
        <f>IF('Crisis Indicator Data'!S48="x","x",('Crisis Indicator Data'!S48/1000000))</f>
        <v>0.1</v>
      </c>
      <c r="I51" s="159">
        <f>IF('Crisis Indicator Data'!T48="x","x",('Crisis Indicator Data'!T48/1000000))</f>
        <v>0</v>
      </c>
      <c r="J51" s="159">
        <f>IF('Crisis Indicator Data'!U48="x","x",('Crisis Indicator Data'!U48/1000000))</f>
        <v>0</v>
      </c>
      <c r="K51" s="246">
        <f t="shared" si="3"/>
        <v>1.7</v>
      </c>
      <c r="L51" s="143">
        <f>IF(F51="x","x",(F51*1000000/VLOOKUP($C51,'Crisis Indicator Data'!$C$3:$H$198,5,FALSE)))</f>
        <v>0</v>
      </c>
      <c r="M51" s="143">
        <f>IF(G51="x","x",(G51*1000000/VLOOKUP($C51,'Crisis Indicator Data'!$C$3:$H$198,5,FALSE)))</f>
        <v>0.98161088635527771</v>
      </c>
      <c r="N51" s="143">
        <f>IF(H51="x","x",(H51*1000000/VLOOKUP($C51,'Crisis Indicator Data'!$C$3:$H$198,5,FALSE)))</f>
        <v>1.8389113644722323E-2</v>
      </c>
      <c r="O51" s="143">
        <f>IF(I51="x","x",(I51*1000000/VLOOKUP($C51,'Crisis Indicator Data'!$C$3:$H$198,5,FALSE)))</f>
        <v>0</v>
      </c>
      <c r="P51" s="143">
        <f>IF(J51="x","x",(J51*1000000/VLOOKUP($C51,'Crisis Indicator Data'!$C$3:$H$198,5,FALSE)))</f>
        <v>0</v>
      </c>
      <c r="Q51" s="240">
        <f t="shared" si="4"/>
        <v>2</v>
      </c>
      <c r="R51" s="240">
        <f t="shared" si="5"/>
        <v>1.85</v>
      </c>
    </row>
    <row r="52" spans="1:18" x14ac:dyDescent="0.35">
      <c r="A52" s="146" t="str">
        <f>'Crisis Indicator Data'!A49</f>
        <v>Conflict in Jammu and Kashmir</v>
      </c>
      <c r="B52" s="147" t="str">
        <f>'Crisis Indicator Data'!B49</f>
        <v>Conflict</v>
      </c>
      <c r="C52" s="147" t="str">
        <f>'Crisis Indicator Data'!C49</f>
        <v>IND002</v>
      </c>
      <c r="D52" s="147" t="str">
        <f>'Crisis Indicator Data'!D49</f>
        <v>India</v>
      </c>
      <c r="E52" s="147" t="str">
        <f>'Crisis Indicator Data'!E49</f>
        <v>IND</v>
      </c>
      <c r="F52" s="159">
        <f>IF('Crisis Indicator Data'!Q49="x","x",('Crisis Indicator Data'!Q49/1000000))</f>
        <v>12.541</v>
      </c>
      <c r="G52" s="159" t="str">
        <f>IF('Crisis Indicator Data'!R49="x","x",('Crisis Indicator Data'!R49/1000000))</f>
        <v>x</v>
      </c>
      <c r="H52" s="159" t="str">
        <f>IF('Crisis Indicator Data'!S49="x","x",('Crisis Indicator Data'!S49/1000000))</f>
        <v>x</v>
      </c>
      <c r="I52" s="159" t="str">
        <f>IF('Crisis Indicator Data'!T49="x","x",('Crisis Indicator Data'!T49/1000000))</f>
        <v>x</v>
      </c>
      <c r="J52" s="159" t="str">
        <f>IF('Crisis Indicator Data'!U49="x","x",('Crisis Indicator Data'!U49/1000000))</f>
        <v>x</v>
      </c>
      <c r="K52" s="246" t="str">
        <f t="shared" si="3"/>
        <v>x</v>
      </c>
      <c r="L52" s="143">
        <f>IF(F52="x","x",(F52*1000000/VLOOKUP($C52,'Crisis Indicator Data'!$C$3:$H$198,5,FALSE)))</f>
        <v>1</v>
      </c>
      <c r="M52" s="143" t="str">
        <f>IF(G52="x","x",(G52*1000000/VLOOKUP($C52,'Crisis Indicator Data'!$C$3:$H$198,5,FALSE)))</f>
        <v>x</v>
      </c>
      <c r="N52" s="143" t="str">
        <f>IF(H52="x","x",(H52*1000000/VLOOKUP($C52,'Crisis Indicator Data'!$C$3:$H$198,5,FALSE)))</f>
        <v>x</v>
      </c>
      <c r="O52" s="143" t="str">
        <f>IF(I52="x","x",(I52*1000000/VLOOKUP($C52,'Crisis Indicator Data'!$C$3:$H$198,5,FALSE)))</f>
        <v>x</v>
      </c>
      <c r="P52" s="143" t="str">
        <f>IF(J52="x","x",(J52*1000000/VLOOKUP($C52,'Crisis Indicator Data'!$C$3:$H$198,5,FALSE)))</f>
        <v>x</v>
      </c>
      <c r="Q52" s="240" t="str">
        <f t="shared" si="4"/>
        <v>x</v>
      </c>
      <c r="R52" s="240" t="str">
        <f t="shared" si="5"/>
        <v>x</v>
      </c>
    </row>
    <row r="53" spans="1:18" x14ac:dyDescent="0.35">
      <c r="A53" s="146" t="str">
        <f>'Crisis Indicator Data'!A50</f>
        <v>Afghan Refugees in Iran</v>
      </c>
      <c r="B53" s="147" t="str">
        <f>'Crisis Indicator Data'!B50</f>
        <v>International displacement</v>
      </c>
      <c r="C53" s="147" t="str">
        <f>'Crisis Indicator Data'!C50</f>
        <v>IRN004</v>
      </c>
      <c r="D53" s="147" t="str">
        <f>'Crisis Indicator Data'!D50</f>
        <v>Iran</v>
      </c>
      <c r="E53" s="147" t="str">
        <f>'Crisis Indicator Data'!E50</f>
        <v>IRN</v>
      </c>
      <c r="F53" s="159">
        <f>IF('Crisis Indicator Data'!Q50="x","x",('Crisis Indicator Data'!Q50/1000000))</f>
        <v>21.943000000000001</v>
      </c>
      <c r="G53" s="159">
        <f>IF('Crisis Indicator Data'!R50="x","x",('Crisis Indicator Data'!R50/1000000))</f>
        <v>0</v>
      </c>
      <c r="H53" s="159">
        <f>IF('Crisis Indicator Data'!S50="x","x",('Crisis Indicator Data'!S50/1000000))</f>
        <v>0.78</v>
      </c>
      <c r="I53" s="159">
        <f>IF('Crisis Indicator Data'!T50="x","x",('Crisis Indicator Data'!T50/1000000))</f>
        <v>2.1</v>
      </c>
      <c r="J53" s="159">
        <f>IF('Crisis Indicator Data'!U50="x","x",('Crisis Indicator Data'!U50/1000000))</f>
        <v>0</v>
      </c>
      <c r="K53" s="246">
        <f t="shared" si="3"/>
        <v>4.0999999999999996</v>
      </c>
      <c r="L53" s="143">
        <f>IF(F53="x","x",(F53*1000000/VLOOKUP($C53,'Crisis Indicator Data'!$C$3:$H$198,5,FALSE)))</f>
        <v>0.88397856826330423</v>
      </c>
      <c r="M53" s="143">
        <f>IF(G53="x","x",(G53*1000000/VLOOKUP($C53,'Crisis Indicator Data'!$C$3:$H$198,5,FALSE)))</f>
        <v>0</v>
      </c>
      <c r="N53" s="143">
        <f>IF(H53="x","x",(H53*1000000/VLOOKUP($C53,'Crisis Indicator Data'!$C$3:$H$198,5,FALSE)))</f>
        <v>3.1422471095355113E-2</v>
      </c>
      <c r="O53" s="143">
        <f>IF(I53="x","x",(I53*1000000/VLOOKUP($C53,'Crisis Indicator Data'!$C$3:$H$198,5,FALSE)))</f>
        <v>8.459896064134069E-2</v>
      </c>
      <c r="P53" s="143">
        <f>IF(J53="x","x",(J53*1000000/VLOOKUP($C53,'Crisis Indicator Data'!$C$3:$H$198,5,FALSE)))</f>
        <v>0</v>
      </c>
      <c r="Q53" s="240">
        <f t="shared" si="4"/>
        <v>4</v>
      </c>
      <c r="R53" s="240">
        <f t="shared" si="5"/>
        <v>4.05</v>
      </c>
    </row>
    <row r="54" spans="1:18" x14ac:dyDescent="0.35">
      <c r="A54" s="149" t="str">
        <f>'Crisis Indicator Data'!A51</f>
        <v>Multiple crises in Iraq</v>
      </c>
      <c r="B54" s="150" t="str">
        <f>'Crisis Indicator Data'!B51</f>
        <v>Multiple crises country</v>
      </c>
      <c r="C54" s="150" t="str">
        <f>'Crisis Indicator Data'!C51</f>
        <v>IRQ001</v>
      </c>
      <c r="D54" s="150" t="str">
        <f>'Crisis Indicator Data'!D51</f>
        <v>Iraq</v>
      </c>
      <c r="E54" s="150" t="str">
        <f>'Crisis Indicator Data'!E51</f>
        <v>IRQ</v>
      </c>
      <c r="F54" s="159">
        <f>IF('Crisis Indicator Data'!Q51="x","x",('Crisis Indicator Data'!Q51/1000000))</f>
        <v>34.985999999999997</v>
      </c>
      <c r="G54" s="159">
        <f>IF('Crisis Indicator Data'!R51="x","x",('Crisis Indicator Data'!R51/1000000))</f>
        <v>2.827</v>
      </c>
      <c r="H54" s="159">
        <f>IF('Crisis Indicator Data'!S51="x","x",('Crisis Indicator Data'!S51/1000000))</f>
        <v>2.234</v>
      </c>
      <c r="I54" s="159">
        <f>IF('Crisis Indicator Data'!T51="x","x",('Crisis Indicator Data'!T51/1000000))</f>
        <v>0.38300000000000001</v>
      </c>
      <c r="J54" s="159">
        <f>IF('Crisis Indicator Data'!U51="x","x",('Crisis Indicator Data'!U51/1000000))</f>
        <v>0.14599999999999999</v>
      </c>
      <c r="K54" s="246">
        <f t="shared" si="3"/>
        <v>4.0999999999999996</v>
      </c>
      <c r="L54" s="143">
        <f>IF(F54="x","x",(F54*1000000/VLOOKUP($C54,'Crisis Indicator Data'!$C$3:$H$198,5,FALSE)))</f>
        <v>0.86223383280757093</v>
      </c>
      <c r="M54" s="143">
        <f>IF(G54="x","x",(G54*1000000/VLOOKUP($C54,'Crisis Indicator Data'!$C$3:$H$198,5,FALSE)))</f>
        <v>6.9671727129337543E-2</v>
      </c>
      <c r="N54" s="143">
        <f>IF(H54="x","x",(H54*1000000/VLOOKUP($C54,'Crisis Indicator Data'!$C$3:$H$198,5,FALSE)))</f>
        <v>5.5057176656151417E-2</v>
      </c>
      <c r="O54" s="143">
        <f>IF(I54="x","x",(I54*1000000/VLOOKUP($C54,'Crisis Indicator Data'!$C$3:$H$198,5,FALSE)))</f>
        <v>9.4390772870662464E-3</v>
      </c>
      <c r="P54" s="143">
        <f>IF(J54="x","x",(J54*1000000/VLOOKUP($C54,'Crisis Indicator Data'!$C$3:$H$198,5,FALSE)))</f>
        <v>3.5981861198738172E-3</v>
      </c>
      <c r="Q54" s="240">
        <f t="shared" si="4"/>
        <v>3</v>
      </c>
      <c r="R54" s="240">
        <f t="shared" si="5"/>
        <v>3.55</v>
      </c>
    </row>
    <row r="55" spans="1:18" x14ac:dyDescent="0.35">
      <c r="A55" s="149" t="str">
        <f>'Crisis Indicator Data'!A52</f>
        <v>Conflict  in Iraq</v>
      </c>
      <c r="B55" s="150" t="str">
        <f>'Crisis Indicator Data'!B52</f>
        <v>Conflict</v>
      </c>
      <c r="C55" s="150" t="str">
        <f>'Crisis Indicator Data'!C52</f>
        <v>IRQ002</v>
      </c>
      <c r="D55" s="150" t="str">
        <f>'Crisis Indicator Data'!D52</f>
        <v>Iraq</v>
      </c>
      <c r="E55" s="150" t="str">
        <f>'Crisis Indicator Data'!E52</f>
        <v>IRQ</v>
      </c>
      <c r="F55" s="159">
        <f>IF('Crisis Indicator Data'!Q52="x","x",('Crisis Indicator Data'!Q52/1000000))</f>
        <v>35.276000000000003</v>
      </c>
      <c r="G55" s="159">
        <f>IF('Crisis Indicator Data'!R52="x","x",('Crisis Indicator Data'!R52/1000000))</f>
        <v>2.8</v>
      </c>
      <c r="H55" s="159">
        <f>IF('Crisis Indicator Data'!S52="x","x",('Crisis Indicator Data'!S52/1000000))</f>
        <v>2.15</v>
      </c>
      <c r="I55" s="159">
        <f>IF('Crisis Indicator Data'!T52="x","x",('Crisis Indicator Data'!T52/1000000))</f>
        <v>0.22500000000000001</v>
      </c>
      <c r="J55" s="159">
        <f>IF('Crisis Indicator Data'!U52="x","x",('Crisis Indicator Data'!U52/1000000))</f>
        <v>0.125</v>
      </c>
      <c r="K55" s="246">
        <f t="shared" si="3"/>
        <v>4</v>
      </c>
      <c r="L55" s="143">
        <f>IF(F55="x","x",(F55*1000000/VLOOKUP($C55,'Crisis Indicator Data'!$C$3:$H$198,5,FALSE)))</f>
        <v>0.86938091482649837</v>
      </c>
      <c r="M55" s="143">
        <f>IF(G55="x","x",(G55*1000000/VLOOKUP($C55,'Crisis Indicator Data'!$C$3:$H$198,5,FALSE)))</f>
        <v>6.9006309148264985E-2</v>
      </c>
      <c r="N55" s="143">
        <f>IF(H55="x","x",(H55*1000000/VLOOKUP($C55,'Crisis Indicator Data'!$C$3:$H$198,5,FALSE)))</f>
        <v>5.2986987381703467E-2</v>
      </c>
      <c r="O55" s="143">
        <f>IF(I55="x","x",(I55*1000000/VLOOKUP($C55,'Crisis Indicator Data'!$C$3:$H$198,5,FALSE)))</f>
        <v>5.5451498422712936E-3</v>
      </c>
      <c r="P55" s="143">
        <f>IF(J55="x","x",(J55*1000000/VLOOKUP($C55,'Crisis Indicator Data'!$C$3:$H$198,5,FALSE)))</f>
        <v>3.0806388012618296E-3</v>
      </c>
      <c r="Q55" s="240">
        <f t="shared" si="4"/>
        <v>3</v>
      </c>
      <c r="R55" s="240">
        <f t="shared" si="5"/>
        <v>3.5</v>
      </c>
    </row>
    <row r="56" spans="1:18" x14ac:dyDescent="0.35">
      <c r="A56" s="149" t="str">
        <f>'Crisis Indicator Data'!A53</f>
        <v>Syrian and Palestinian refugees in iraq</v>
      </c>
      <c r="B56" s="150" t="str">
        <f>'Crisis Indicator Data'!B53</f>
        <v>International displacement</v>
      </c>
      <c r="C56" s="150" t="str">
        <f>'Crisis Indicator Data'!C53</f>
        <v>IRQ003</v>
      </c>
      <c r="D56" s="150" t="str">
        <f>'Crisis Indicator Data'!D53</f>
        <v>Iraq</v>
      </c>
      <c r="E56" s="150" t="str">
        <f>'Crisis Indicator Data'!E53</f>
        <v>IRQ</v>
      </c>
      <c r="F56" s="159">
        <f>IF('Crisis Indicator Data'!Q53="x","x",('Crisis Indicator Data'!Q53/1000000))</f>
        <v>4.6340000000000003</v>
      </c>
      <c r="G56" s="159">
        <f>IF('Crisis Indicator Data'!R53="x","x",('Crisis Indicator Data'!R53/1000000))</f>
        <v>2.7E-2</v>
      </c>
      <c r="H56" s="159">
        <f>IF('Crisis Indicator Data'!S53="x","x",('Crisis Indicator Data'!S53/1000000))</f>
        <v>0.316</v>
      </c>
      <c r="I56" s="159">
        <f>IF('Crisis Indicator Data'!T53="x","x",('Crisis Indicator Data'!T53/1000000))</f>
        <v>0.158</v>
      </c>
      <c r="J56" s="159">
        <f>IF('Crisis Indicator Data'!U53="x","x",('Crisis Indicator Data'!U53/1000000))</f>
        <v>2.1000000000000001E-2</v>
      </c>
      <c r="K56" s="246">
        <f t="shared" si="3"/>
        <v>2.8</v>
      </c>
      <c r="L56" s="143">
        <f>IF(F56="x","x",(F56*1000000/VLOOKUP($C56,'Crisis Indicator Data'!$C$3:$H$198,5,FALSE)))</f>
        <v>0.89980582524271846</v>
      </c>
      <c r="M56" s="143">
        <f>IF(G56="x","x",(G56*1000000/VLOOKUP($C56,'Crisis Indicator Data'!$C$3:$H$198,5,FALSE)))</f>
        <v>5.2427184466019416E-3</v>
      </c>
      <c r="N56" s="143">
        <f>IF(H56="x","x",(H56*1000000/VLOOKUP($C56,'Crisis Indicator Data'!$C$3:$H$198,5,FALSE)))</f>
        <v>6.1359223300970871E-2</v>
      </c>
      <c r="O56" s="143">
        <f>IF(I56="x","x",(I56*1000000/VLOOKUP($C56,'Crisis Indicator Data'!$C$3:$H$198,5,FALSE)))</f>
        <v>3.0679611650485435E-2</v>
      </c>
      <c r="P56" s="143">
        <f>IF(J56="x","x",(J56*1000000/VLOOKUP($C56,'Crisis Indicator Data'!$C$3:$H$198,5,FALSE)))</f>
        <v>4.0776699029126213E-3</v>
      </c>
      <c r="Q56" s="240">
        <f t="shared" si="4"/>
        <v>3</v>
      </c>
      <c r="R56" s="240">
        <f t="shared" si="5"/>
        <v>2.9</v>
      </c>
    </row>
    <row r="57" spans="1:18" x14ac:dyDescent="0.35">
      <c r="A57" s="149" t="str">
        <f>'Crisis Indicator Data'!A54</f>
        <v>Mixed migration flows in Italy</v>
      </c>
      <c r="B57" s="150" t="str">
        <f>'Crisis Indicator Data'!B54</f>
        <v>International displacement</v>
      </c>
      <c r="C57" s="150" t="str">
        <f>'Crisis Indicator Data'!C54</f>
        <v>ITA002</v>
      </c>
      <c r="D57" s="150" t="str">
        <f>'Crisis Indicator Data'!D54</f>
        <v>Italy</v>
      </c>
      <c r="E57" s="150" t="str">
        <f>'Crisis Indicator Data'!E54</f>
        <v>ITA</v>
      </c>
      <c r="F57" s="159">
        <f>IF('Crisis Indicator Data'!Q54="x","x",('Crisis Indicator Data'!Q54/1000000))</f>
        <v>6.4770000000000003</v>
      </c>
      <c r="G57" s="159">
        <f>IF('Crisis Indicator Data'!R54="x","x",('Crisis Indicator Data'!R54/1000000))</f>
        <v>0</v>
      </c>
      <c r="H57" s="159">
        <f>IF('Crisis Indicator Data'!S54="x","x",('Crisis Indicator Data'!S54/1000000))</f>
        <v>0.16900000000000001</v>
      </c>
      <c r="I57" s="159">
        <f>IF('Crisis Indicator Data'!T54="x","x",('Crisis Indicator Data'!T54/1000000))</f>
        <v>0</v>
      </c>
      <c r="J57" s="159">
        <f>IF('Crisis Indicator Data'!U54="x","x",('Crisis Indicator Data'!U54/1000000))</f>
        <v>0</v>
      </c>
      <c r="K57" s="246">
        <f t="shared" si="3"/>
        <v>2</v>
      </c>
      <c r="L57" s="143">
        <f>IF(F57="x","x",(F57*1000000/VLOOKUP($C57,'Crisis Indicator Data'!$C$3:$H$198,5,FALSE)))</f>
        <v>0.97457117062894971</v>
      </c>
      <c r="M57" s="143">
        <f>IF(G57="x","x",(G57*1000000/VLOOKUP($C57,'Crisis Indicator Data'!$C$3:$H$198,5,FALSE)))</f>
        <v>0</v>
      </c>
      <c r="N57" s="143">
        <f>IF(H57="x","x",(H57*1000000/VLOOKUP($C57,'Crisis Indicator Data'!$C$3:$H$198,5,FALSE)))</f>
        <v>2.5428829371050257E-2</v>
      </c>
      <c r="O57" s="143">
        <f>IF(I57="x","x",(I57*1000000/VLOOKUP($C57,'Crisis Indicator Data'!$C$3:$H$198,5,FALSE)))</f>
        <v>0</v>
      </c>
      <c r="P57" s="143">
        <f>IF(J57="x","x",(J57*1000000/VLOOKUP($C57,'Crisis Indicator Data'!$C$3:$H$198,5,FALSE)))</f>
        <v>0</v>
      </c>
      <c r="Q57" s="240">
        <f t="shared" si="4"/>
        <v>1</v>
      </c>
      <c r="R57" s="240">
        <f t="shared" si="5"/>
        <v>1.5</v>
      </c>
    </row>
    <row r="58" spans="1:18" x14ac:dyDescent="0.35">
      <c r="A58" s="149" t="str">
        <f>'Crisis Indicator Data'!A55</f>
        <v>Syrian refugees in Jordan</v>
      </c>
      <c r="B58" s="150" t="str">
        <f>'Crisis Indicator Data'!B55</f>
        <v>International displacement</v>
      </c>
      <c r="C58" s="150" t="str">
        <f>'Crisis Indicator Data'!C55</f>
        <v>JOR002</v>
      </c>
      <c r="D58" s="150" t="str">
        <f>'Crisis Indicator Data'!D55</f>
        <v>Jordan</v>
      </c>
      <c r="E58" s="150" t="str">
        <f>'Crisis Indicator Data'!E55</f>
        <v>JOR</v>
      </c>
      <c r="F58" s="159">
        <f>IF('Crisis Indicator Data'!Q55="x","x",('Crisis Indicator Data'!Q55/1000000))</f>
        <v>6.8689999999999998</v>
      </c>
      <c r="G58" s="159">
        <f>IF('Crisis Indicator Data'!R55="x","x",('Crisis Indicator Data'!R55/1000000))</f>
        <v>1.0620000000000001</v>
      </c>
      <c r="H58" s="159">
        <f>IF('Crisis Indicator Data'!S55="x","x",('Crisis Indicator Data'!S55/1000000))</f>
        <v>0.622</v>
      </c>
      <c r="I58" s="159">
        <f>IF('Crisis Indicator Data'!T55="x","x",('Crisis Indicator Data'!T55/1000000))</f>
        <v>0.155</v>
      </c>
      <c r="J58" s="159">
        <f>IF('Crisis Indicator Data'!U55="x","x",('Crisis Indicator Data'!U55/1000000))</f>
        <v>0</v>
      </c>
      <c r="K58" s="246">
        <f t="shared" si="3"/>
        <v>3.2</v>
      </c>
      <c r="L58" s="143">
        <f>IF(F58="x","x",(F58*1000000/VLOOKUP($C58,'Crisis Indicator Data'!$C$3:$H$198,5,FALSE)))</f>
        <v>0.78881488286632984</v>
      </c>
      <c r="M58" s="143">
        <f>IF(G58="x","x",(G58*1000000/VLOOKUP($C58,'Crisis Indicator Data'!$C$3:$H$198,5,FALSE)))</f>
        <v>0.1219568213137345</v>
      </c>
      <c r="N58" s="143">
        <f>IF(H58="x","x",(H58*1000000/VLOOKUP($C58,'Crisis Indicator Data'!$C$3:$H$198,5,FALSE)))</f>
        <v>7.1428571428571425E-2</v>
      </c>
      <c r="O58" s="143">
        <f>IF(I58="x","x",(I58*1000000/VLOOKUP($C58,'Crisis Indicator Data'!$C$3:$H$198,5,FALSE)))</f>
        <v>1.7799724391364263E-2</v>
      </c>
      <c r="P58" s="143">
        <f>IF(J58="x","x",(J58*1000000/VLOOKUP($C58,'Crisis Indicator Data'!$C$3:$H$198,5,FALSE)))</f>
        <v>0</v>
      </c>
      <c r="Q58" s="240">
        <f t="shared" si="4"/>
        <v>3</v>
      </c>
      <c r="R58" s="240">
        <f t="shared" si="5"/>
        <v>3.1</v>
      </c>
    </row>
    <row r="59" spans="1:18" x14ac:dyDescent="0.35">
      <c r="A59" s="149" t="str">
        <f>'Crisis Indicator Data'!A56</f>
        <v xml:space="preserve">Multiple crisis in Kenya </v>
      </c>
      <c r="B59" s="150" t="str">
        <f>'Crisis Indicator Data'!B56</f>
        <v>Multiple crises country</v>
      </c>
      <c r="C59" s="150" t="str">
        <f>'Crisis Indicator Data'!C56</f>
        <v>KEN001</v>
      </c>
      <c r="D59" s="150" t="str">
        <f>'Crisis Indicator Data'!D56</f>
        <v>Kenya</v>
      </c>
      <c r="E59" s="150" t="str">
        <f>'Crisis Indicator Data'!E56</f>
        <v>KEN</v>
      </c>
      <c r="F59" s="159">
        <f>IF('Crisis Indicator Data'!Q56="x","x",('Crisis Indicator Data'!Q56/1000000))</f>
        <v>2.6720000000000002</v>
      </c>
      <c r="G59" s="159">
        <f>IF('Crisis Indicator Data'!R56="x","x",('Crisis Indicator Data'!R56/1000000))</f>
        <v>9.7710000000000008</v>
      </c>
      <c r="H59" s="159">
        <f>IF('Crisis Indicator Data'!S56="x","x",('Crisis Indicator Data'!S56/1000000))</f>
        <v>3.5539999999999998</v>
      </c>
      <c r="I59" s="159">
        <f>IF('Crisis Indicator Data'!T56="x","x",('Crisis Indicator Data'!T56/1000000))</f>
        <v>1.1000000000000001</v>
      </c>
      <c r="J59" s="159">
        <f>IF('Crisis Indicator Data'!U56="x","x",('Crisis Indicator Data'!U56/1000000))</f>
        <v>0</v>
      </c>
      <c r="K59" s="246">
        <f t="shared" si="3"/>
        <v>4.4000000000000004</v>
      </c>
      <c r="L59" s="143">
        <f>IF(F59="x","x",(F59*1000000/VLOOKUP($C59,'Crisis Indicator Data'!$C$3:$H$198,5,FALSE)))</f>
        <v>0.15628472831490905</v>
      </c>
      <c r="M59" s="143">
        <f>IF(G59="x","x",(G59*1000000/VLOOKUP($C59,'Crisis Indicator Data'!$C$3:$H$198,5,FALSE)))</f>
        <v>0.57150377259168272</v>
      </c>
      <c r="N59" s="143">
        <f>IF(H59="x","x",(H59*1000000/VLOOKUP($C59,'Crisis Indicator Data'!$C$3:$H$198,5,FALSE)))</f>
        <v>0.20787272620927649</v>
      </c>
      <c r="O59" s="143">
        <f>IF(I59="x","x",(I59*1000000/VLOOKUP($C59,'Crisis Indicator Data'!$C$3:$H$198,5,FALSE)))</f>
        <v>6.4338772884131715E-2</v>
      </c>
      <c r="P59" s="143">
        <f>IF(J59="x","x",(J59*1000000/VLOOKUP($C59,'Crisis Indicator Data'!$C$3:$H$198,5,FALSE)))</f>
        <v>0</v>
      </c>
      <c r="Q59" s="240">
        <f t="shared" si="4"/>
        <v>4</v>
      </c>
      <c r="R59" s="240">
        <f t="shared" si="5"/>
        <v>4.2</v>
      </c>
    </row>
    <row r="60" spans="1:18" x14ac:dyDescent="0.35">
      <c r="A60" s="149" t="str">
        <f>'Crisis Indicator Data'!A57</f>
        <v>Refugee situation in Kenya</v>
      </c>
      <c r="B60" s="150" t="str">
        <f>'Crisis Indicator Data'!B57</f>
        <v>International displacement</v>
      </c>
      <c r="C60" s="150" t="str">
        <f>'Crisis Indicator Data'!C57</f>
        <v>KEN002</v>
      </c>
      <c r="D60" s="150" t="str">
        <f>'Crisis Indicator Data'!D57</f>
        <v>Kenya</v>
      </c>
      <c r="E60" s="150" t="str">
        <f>'Crisis Indicator Data'!E57</f>
        <v>KEN</v>
      </c>
      <c r="F60" s="159">
        <f>IF('Crisis Indicator Data'!Q57="x","x",('Crisis Indicator Data'!Q57/1000000))</f>
        <v>0.74</v>
      </c>
      <c r="G60" s="159">
        <f>IF('Crisis Indicator Data'!R57="x","x",('Crisis Indicator Data'!R57/1000000))</f>
        <v>0</v>
      </c>
      <c r="H60" s="159">
        <f>IF('Crisis Indicator Data'!S57="x","x",('Crisis Indicator Data'!S57/1000000))</f>
        <v>0.55200000000000005</v>
      </c>
      <c r="I60" s="159">
        <f>IF('Crisis Indicator Data'!T57="x","x",('Crisis Indicator Data'!T57/1000000))</f>
        <v>0</v>
      </c>
      <c r="J60" s="159">
        <f>IF('Crisis Indicator Data'!U57="x","x",('Crisis Indicator Data'!U57/1000000))</f>
        <v>0</v>
      </c>
      <c r="K60" s="246">
        <f t="shared" si="3"/>
        <v>2.9</v>
      </c>
      <c r="L60" s="143">
        <f>IF(F60="x","x",(F60*1000000/VLOOKUP($C60,'Crisis Indicator Data'!$C$3:$H$198,5,FALSE)))</f>
        <v>0.5727554179566563</v>
      </c>
      <c r="M60" s="143">
        <f>IF(G60="x","x",(G60*1000000/VLOOKUP($C60,'Crisis Indicator Data'!$C$3:$H$198,5,FALSE)))</f>
        <v>0</v>
      </c>
      <c r="N60" s="143">
        <f>IF(H60="x","x",(H60*1000000/VLOOKUP($C60,'Crisis Indicator Data'!$C$3:$H$198,5,FALSE)))</f>
        <v>0.42724458204334365</v>
      </c>
      <c r="O60" s="143">
        <f>IF(I60="x","x",(I60*1000000/VLOOKUP($C60,'Crisis Indicator Data'!$C$3:$H$198,5,FALSE)))</f>
        <v>0</v>
      </c>
      <c r="P60" s="143">
        <f>IF(J60="x","x",(J60*1000000/VLOOKUP($C60,'Crisis Indicator Data'!$C$3:$H$198,5,FALSE)))</f>
        <v>0</v>
      </c>
      <c r="Q60" s="240">
        <f t="shared" si="4"/>
        <v>3</v>
      </c>
      <c r="R60" s="240">
        <f t="shared" si="5"/>
        <v>2.95</v>
      </c>
    </row>
    <row r="61" spans="1:18" x14ac:dyDescent="0.35">
      <c r="A61" s="149" t="str">
        <f>'Crisis Indicator Data'!A58</f>
        <v>Drought in Kenya</v>
      </c>
      <c r="B61" s="150" t="str">
        <f>'Crisis Indicator Data'!B58</f>
        <v>Drought</v>
      </c>
      <c r="C61" s="150" t="str">
        <f>'Crisis Indicator Data'!C58</f>
        <v>KEN003</v>
      </c>
      <c r="D61" s="150" t="str">
        <f>'Crisis Indicator Data'!D58</f>
        <v>Kenya</v>
      </c>
      <c r="E61" s="150" t="str">
        <f>'Crisis Indicator Data'!E58</f>
        <v>KEN</v>
      </c>
      <c r="F61" s="159">
        <f>IF('Crisis Indicator Data'!Q58="x","x",('Crisis Indicator Data'!Q58/1000000))</f>
        <v>2.956</v>
      </c>
      <c r="G61" s="159">
        <f>IF('Crisis Indicator Data'!R58="x","x",('Crisis Indicator Data'!R58/1000000))</f>
        <v>9.7710000000000008</v>
      </c>
      <c r="H61" s="159">
        <f>IF('Crisis Indicator Data'!S58="x","x",('Crisis Indicator Data'!S58/1000000))</f>
        <v>3.0019999999999998</v>
      </c>
      <c r="I61" s="159">
        <f>IF('Crisis Indicator Data'!T58="x","x",('Crisis Indicator Data'!T58/1000000))</f>
        <v>1.1000000000000001</v>
      </c>
      <c r="J61" s="159">
        <f>IF('Crisis Indicator Data'!U58="x","x",('Crisis Indicator Data'!U58/1000000))</f>
        <v>0</v>
      </c>
      <c r="K61" s="246">
        <f t="shared" si="3"/>
        <v>4.4000000000000004</v>
      </c>
      <c r="L61" s="143">
        <f>IF(F61="x","x",(F61*1000000/VLOOKUP($C61,'Crisis Indicator Data'!$C$3:$H$198,5,FALSE)))</f>
        <v>0.17564917701586547</v>
      </c>
      <c r="M61" s="143">
        <f>IF(G61="x","x",(G61*1000000/VLOOKUP($C61,'Crisis Indicator Data'!$C$3:$H$198,5,FALSE)))</f>
        <v>0.58060490819418864</v>
      </c>
      <c r="N61" s="143">
        <f>IF(H61="x","x",(H61*1000000/VLOOKUP($C61,'Crisis Indicator Data'!$C$3:$H$198,5,FALSE)))</f>
        <v>0.1783825539247727</v>
      </c>
      <c r="O61" s="143">
        <f>IF(I61="x","x",(I61*1000000/VLOOKUP($C61,'Crisis Indicator Data'!$C$3:$H$198,5,FALSE)))</f>
        <v>6.5363360865173206E-2</v>
      </c>
      <c r="P61" s="143">
        <f>IF(J61="x","x",(J61*1000000/VLOOKUP($C61,'Crisis Indicator Data'!$C$3:$H$198,5,FALSE)))</f>
        <v>0</v>
      </c>
      <c r="Q61" s="240">
        <f t="shared" si="4"/>
        <v>4</v>
      </c>
      <c r="R61" s="240">
        <f t="shared" si="5"/>
        <v>4.2</v>
      </c>
    </row>
    <row r="62" spans="1:18" x14ac:dyDescent="0.35">
      <c r="A62" s="149" t="str">
        <f>'Crisis Indicator Data'!A59</f>
        <v>Syrian refugees in Lebanon</v>
      </c>
      <c r="B62" s="150" t="str">
        <f>'Crisis Indicator Data'!B59</f>
        <v>International displacement</v>
      </c>
      <c r="C62" s="150" t="str">
        <f>'Crisis Indicator Data'!C59</f>
        <v>LBN002</v>
      </c>
      <c r="D62" s="150" t="str">
        <f>'Crisis Indicator Data'!D59</f>
        <v>Lebanon</v>
      </c>
      <c r="E62" s="150" t="str">
        <f>'Crisis Indicator Data'!E59</f>
        <v>LBN</v>
      </c>
      <c r="F62" s="159">
        <f>IF('Crisis Indicator Data'!Q59="x","x",('Crisis Indicator Data'!Q59/1000000))</f>
        <v>0.54300000000000004</v>
      </c>
      <c r="G62" s="159">
        <f>IF('Crisis Indicator Data'!R59="x","x",('Crisis Indicator Data'!R59/1000000))</f>
        <v>4.7530000000000001</v>
      </c>
      <c r="H62" s="159">
        <f>IF('Crisis Indicator Data'!S59="x","x",('Crisis Indicator Data'!S59/1000000))</f>
        <v>0.78</v>
      </c>
      <c r="I62" s="159">
        <f>IF('Crisis Indicator Data'!T59="x","x",('Crisis Indicator Data'!T59/1000000))</f>
        <v>0.70299999999999996</v>
      </c>
      <c r="J62" s="159">
        <f>IF('Crisis Indicator Data'!U59="x","x",('Crisis Indicator Data'!U59/1000000))</f>
        <v>4.5999999999999999E-2</v>
      </c>
      <c r="K62" s="246">
        <f t="shared" si="3"/>
        <v>3.6</v>
      </c>
      <c r="L62" s="143">
        <f>IF(F62="x","x",(F62*1000000/VLOOKUP($C62,'Crisis Indicator Data'!$C$3:$H$198,5,FALSE)))</f>
        <v>7.9560439560439566E-2</v>
      </c>
      <c r="M62" s="143">
        <f>IF(G62="x","x",(G62*1000000/VLOOKUP($C62,'Crisis Indicator Data'!$C$3:$H$198,5,FALSE)))</f>
        <v>0.69641025641025645</v>
      </c>
      <c r="N62" s="143">
        <f>IF(H62="x","x",(H62*1000000/VLOOKUP($C62,'Crisis Indicator Data'!$C$3:$H$198,5,FALSE)))</f>
        <v>0.11428571428571428</v>
      </c>
      <c r="O62" s="143">
        <f>IF(I62="x","x",(I62*1000000/VLOOKUP($C62,'Crisis Indicator Data'!$C$3:$H$198,5,FALSE)))</f>
        <v>0.10300366300366301</v>
      </c>
      <c r="P62" s="143">
        <f>IF(J62="x","x",(J62*1000000/VLOOKUP($C62,'Crisis Indicator Data'!$C$3:$H$198,5,FALSE)))</f>
        <v>6.7399267399267399E-3</v>
      </c>
      <c r="Q62" s="240">
        <f t="shared" si="4"/>
        <v>4</v>
      </c>
      <c r="R62" s="240">
        <f t="shared" si="5"/>
        <v>3.8</v>
      </c>
    </row>
    <row r="63" spans="1:18" x14ac:dyDescent="0.35">
      <c r="A63" s="149" t="str">
        <f>'Crisis Indicator Data'!A60</f>
        <v>Socioeconomic crisis in Lebanon</v>
      </c>
      <c r="B63" s="150" t="str">
        <f>'Crisis Indicator Data'!B60</f>
        <v>Political and economic crisis</v>
      </c>
      <c r="C63" s="150" t="str">
        <f>'Crisis Indicator Data'!C60</f>
        <v>LBN004</v>
      </c>
      <c r="D63" s="150" t="str">
        <f>'Crisis Indicator Data'!D60</f>
        <v>Lebanon</v>
      </c>
      <c r="E63" s="150" t="str">
        <f>'Crisis Indicator Data'!E60</f>
        <v>LBN</v>
      </c>
      <c r="F63" s="159">
        <f>IF('Crisis Indicator Data'!Q60="x","x",('Crisis Indicator Data'!Q60/1000000))</f>
        <v>0.54300000000000004</v>
      </c>
      <c r="G63" s="159">
        <f>IF('Crisis Indicator Data'!R60="x","x",('Crisis Indicator Data'!R60/1000000))</f>
        <v>3.073</v>
      </c>
      <c r="H63" s="159">
        <f>IF('Crisis Indicator Data'!S60="x","x",('Crisis Indicator Data'!S60/1000000))</f>
        <v>1.889</v>
      </c>
      <c r="I63" s="159">
        <f>IF('Crisis Indicator Data'!T60="x","x",('Crisis Indicator Data'!T60/1000000))</f>
        <v>1.2749999999999999</v>
      </c>
      <c r="J63" s="159">
        <f>IF('Crisis Indicator Data'!U60="x","x",('Crisis Indicator Data'!U60/1000000))</f>
        <v>4.5999999999999999E-2</v>
      </c>
      <c r="K63" s="246">
        <f t="shared" si="3"/>
        <v>4.2</v>
      </c>
      <c r="L63" s="143">
        <f>IF(F63="x","x",(F63*1000000/VLOOKUP($C63,'Crisis Indicator Data'!$C$3:$H$198,5,FALSE)))</f>
        <v>7.9560439560439566E-2</v>
      </c>
      <c r="M63" s="143">
        <f>IF(G63="x","x",(G63*1000000/VLOOKUP($C63,'Crisis Indicator Data'!$C$3:$H$198,5,FALSE)))</f>
        <v>0.45025641025641028</v>
      </c>
      <c r="N63" s="143">
        <f>IF(H63="x","x",(H63*1000000/VLOOKUP($C63,'Crisis Indicator Data'!$C$3:$H$198,5,FALSE)))</f>
        <v>0.27677655677655677</v>
      </c>
      <c r="O63" s="143">
        <f>IF(I63="x","x",(I63*1000000/VLOOKUP($C63,'Crisis Indicator Data'!$C$3:$H$198,5,FALSE)))</f>
        <v>0.18681318681318682</v>
      </c>
      <c r="P63" s="143">
        <f>IF(J63="x","x",(J63*1000000/VLOOKUP($C63,'Crisis Indicator Data'!$C$3:$H$198,5,FALSE)))</f>
        <v>6.7399267399267399E-3</v>
      </c>
      <c r="Q63" s="240">
        <f t="shared" si="4"/>
        <v>4</v>
      </c>
      <c r="R63" s="240">
        <f t="shared" si="5"/>
        <v>4.0999999999999996</v>
      </c>
    </row>
    <row r="64" spans="1:18" x14ac:dyDescent="0.35">
      <c r="A64" s="149" t="str">
        <f>'Crisis Indicator Data'!A61</f>
        <v>Complex crisis in Libya</v>
      </c>
      <c r="B64" s="150" t="str">
        <f>'Crisis Indicator Data'!B61</f>
        <v>Multiple crises country</v>
      </c>
      <c r="C64" s="150" t="str">
        <f>'Crisis Indicator Data'!C61</f>
        <v>LBY001</v>
      </c>
      <c r="D64" s="150" t="str">
        <f>'Crisis Indicator Data'!D61</f>
        <v>Libya</v>
      </c>
      <c r="E64" s="150" t="str">
        <f>'Crisis Indicator Data'!E61</f>
        <v>LBY</v>
      </c>
      <c r="F64" s="159">
        <f>IF('Crisis Indicator Data'!Q61="x","x",('Crisis Indicator Data'!Q61/1000000))</f>
        <v>4.4279999999999999</v>
      </c>
      <c r="G64" s="159">
        <f>IF('Crisis Indicator Data'!R61="x","x",('Crisis Indicator Data'!R61/1000000))</f>
        <v>2.952</v>
      </c>
      <c r="H64" s="159">
        <f>IF('Crisis Indicator Data'!S61="x","x",('Crisis Indicator Data'!S61/1000000))</f>
        <v>0.73799999999999999</v>
      </c>
      <c r="I64" s="159">
        <f>IF('Crisis Indicator Data'!T61="x","x",('Crisis Indicator Data'!T61/1000000))</f>
        <v>8.2000000000000003E-2</v>
      </c>
      <c r="J64" s="159">
        <f>IF('Crisis Indicator Data'!U61="x","x",('Crisis Indicator Data'!U61/1000000))</f>
        <v>0</v>
      </c>
      <c r="K64" s="246">
        <f t="shared" si="3"/>
        <v>3.2</v>
      </c>
      <c r="L64" s="143">
        <f>IF(F64="x","x",(F64*1000000/VLOOKUP($C64,'Crisis Indicator Data'!$C$3:$H$198,5,FALSE)))</f>
        <v>0.54</v>
      </c>
      <c r="M64" s="143">
        <f>IF(G64="x","x",(G64*1000000/VLOOKUP($C64,'Crisis Indicator Data'!$C$3:$H$198,5,FALSE)))</f>
        <v>0.36</v>
      </c>
      <c r="N64" s="143">
        <f>IF(H64="x","x",(H64*1000000/VLOOKUP($C64,'Crisis Indicator Data'!$C$3:$H$198,5,FALSE)))</f>
        <v>0.09</v>
      </c>
      <c r="O64" s="143">
        <f>IF(I64="x","x",(I64*1000000/VLOOKUP($C64,'Crisis Indicator Data'!$C$3:$H$198,5,FALSE)))</f>
        <v>0.01</v>
      </c>
      <c r="P64" s="143">
        <f>IF(J64="x","x",(J64*1000000/VLOOKUP($C64,'Crisis Indicator Data'!$C$3:$H$198,5,FALSE)))</f>
        <v>0</v>
      </c>
      <c r="Q64" s="240">
        <f t="shared" si="4"/>
        <v>3</v>
      </c>
      <c r="R64" s="240">
        <f t="shared" si="5"/>
        <v>3.1</v>
      </c>
    </row>
    <row r="65" spans="1:18" x14ac:dyDescent="0.35">
      <c r="A65" s="149" t="str">
        <f>'Crisis Indicator Data'!A62</f>
        <v>Mixed migration flows in Libya</v>
      </c>
      <c r="B65" s="150" t="str">
        <f>'Crisis Indicator Data'!B62</f>
        <v>International displacement</v>
      </c>
      <c r="C65" s="150" t="str">
        <f>'Crisis Indicator Data'!C62</f>
        <v>LBY002</v>
      </c>
      <c r="D65" s="150" t="str">
        <f>'Crisis Indicator Data'!D62</f>
        <v>Libya</v>
      </c>
      <c r="E65" s="150" t="str">
        <f>'Crisis Indicator Data'!E62</f>
        <v>LBY</v>
      </c>
      <c r="F65" s="159">
        <f>IF('Crisis Indicator Data'!Q62="x","x",('Crisis Indicator Data'!Q62/1000000))</f>
        <v>7.5069999999999997</v>
      </c>
      <c r="G65" s="159">
        <f>IF('Crisis Indicator Data'!R62="x","x",('Crisis Indicator Data'!R62/1000000))</f>
        <v>0</v>
      </c>
      <c r="H65" s="159">
        <f>IF('Crisis Indicator Data'!S62="x","x",('Crisis Indicator Data'!S62/1000000))</f>
        <v>0.69299999999999995</v>
      </c>
      <c r="I65" s="159">
        <f>IF('Crisis Indicator Data'!T62="x","x",('Crisis Indicator Data'!T62/1000000))</f>
        <v>0</v>
      </c>
      <c r="J65" s="159">
        <f>IF('Crisis Indicator Data'!U62="x","x",('Crisis Indicator Data'!U62/1000000))</f>
        <v>0</v>
      </c>
      <c r="K65" s="246">
        <f t="shared" si="3"/>
        <v>3.1</v>
      </c>
      <c r="L65" s="143">
        <f>IF(F65="x","x",(F65*1000000/VLOOKUP($C65,'Crisis Indicator Data'!$C$3:$H$198,5,FALSE)))</f>
        <v>0.91548780487804882</v>
      </c>
      <c r="M65" s="143">
        <f>IF(G65="x","x",(G65*1000000/VLOOKUP($C65,'Crisis Indicator Data'!$C$3:$H$198,5,FALSE)))</f>
        <v>0</v>
      </c>
      <c r="N65" s="143">
        <f>IF(H65="x","x",(H65*1000000/VLOOKUP($C65,'Crisis Indicator Data'!$C$3:$H$198,5,FALSE)))</f>
        <v>8.4512195121951225E-2</v>
      </c>
      <c r="O65" s="143">
        <f>IF(I65="x","x",(I65*1000000/VLOOKUP($C65,'Crisis Indicator Data'!$C$3:$H$198,5,FALSE)))</f>
        <v>0</v>
      </c>
      <c r="P65" s="143">
        <f>IF(J65="x","x",(J65*1000000/VLOOKUP($C65,'Crisis Indicator Data'!$C$3:$H$198,5,FALSE)))</f>
        <v>0</v>
      </c>
      <c r="Q65" s="240">
        <f t="shared" si="4"/>
        <v>3</v>
      </c>
      <c r="R65" s="240">
        <f t="shared" si="5"/>
        <v>3.05</v>
      </c>
    </row>
    <row r="66" spans="1:18" x14ac:dyDescent="0.35">
      <c r="A66" s="149" t="str">
        <f>'Crisis Indicator Data'!A63</f>
        <v>Socio-economic crisis in Sri Lanka</v>
      </c>
      <c r="B66" s="150" t="str">
        <f>'Crisis Indicator Data'!B63</f>
        <v>Political and economic crisis</v>
      </c>
      <c r="C66" s="150" t="str">
        <f>'Crisis Indicator Data'!C63</f>
        <v>LKA002</v>
      </c>
      <c r="D66" s="150" t="str">
        <f>'Crisis Indicator Data'!D63</f>
        <v>Sri Lanka</v>
      </c>
      <c r="E66" s="150" t="str">
        <f>'Crisis Indicator Data'!E63</f>
        <v>LKA</v>
      </c>
      <c r="F66" s="159">
        <f>IF('Crisis Indicator Data'!Q63="x","x",('Crisis Indicator Data'!Q63/1000000))</f>
        <v>0</v>
      </c>
      <c r="G66" s="159">
        <f>IF('Crisis Indicator Data'!R63="x","x",('Crisis Indicator Data'!R63/1000000))</f>
        <v>16.456</v>
      </c>
      <c r="H66" s="159">
        <f>IF('Crisis Indicator Data'!S63="x","x",('Crisis Indicator Data'!S63/1000000))</f>
        <v>4</v>
      </c>
      <c r="I66" s="159">
        <f>IF('Crisis Indicator Data'!T63="x","x",('Crisis Indicator Data'!T63/1000000))</f>
        <v>1.6439999999999999</v>
      </c>
      <c r="J66" s="159">
        <f>IF('Crisis Indicator Data'!U63="x","x",('Crisis Indicator Data'!U63/1000000))</f>
        <v>5.6000000000000001E-2</v>
      </c>
      <c r="K66" s="246">
        <f t="shared" si="3"/>
        <v>4.5999999999999996</v>
      </c>
      <c r="L66" s="143">
        <f>IF(F66="x","x",(F66*1000000/VLOOKUP($C66,'Crisis Indicator Data'!$C$3:$H$198,5,FALSE)))</f>
        <v>0</v>
      </c>
      <c r="M66" s="143">
        <f>IF(G66="x","x",(G66*1000000/VLOOKUP($C66,'Crisis Indicator Data'!$C$3:$H$198,5,FALSE)))</f>
        <v>0.74273334536920022</v>
      </c>
      <c r="N66" s="143">
        <f>IF(H66="x","x",(H66*1000000/VLOOKUP($C66,'Crisis Indicator Data'!$C$3:$H$198,5,FALSE)))</f>
        <v>0.18053800324968405</v>
      </c>
      <c r="O66" s="143">
        <f>IF(I66="x","x",(I66*1000000/VLOOKUP($C66,'Crisis Indicator Data'!$C$3:$H$198,5,FALSE)))</f>
        <v>7.4201119335620153E-2</v>
      </c>
      <c r="P66" s="143">
        <f>IF(J66="x","x",(J66*1000000/VLOOKUP($C66,'Crisis Indicator Data'!$C$3:$H$198,5,FALSE)))</f>
        <v>2.5275320454955768E-3</v>
      </c>
      <c r="Q66" s="240">
        <f t="shared" si="4"/>
        <v>4</v>
      </c>
      <c r="R66" s="240">
        <f t="shared" si="5"/>
        <v>4.3</v>
      </c>
    </row>
    <row r="67" spans="1:18" x14ac:dyDescent="0.35">
      <c r="A67" s="149" t="str">
        <f>'Crisis Indicator Data'!A64</f>
        <v>Drought in Lesotho</v>
      </c>
      <c r="B67" s="150" t="str">
        <f>'Crisis Indicator Data'!B64</f>
        <v>Drought</v>
      </c>
      <c r="C67" s="150" t="str">
        <f>'Crisis Indicator Data'!C64</f>
        <v>LSO002</v>
      </c>
      <c r="D67" s="150" t="str">
        <f>'Crisis Indicator Data'!D64</f>
        <v>Lesotho</v>
      </c>
      <c r="E67" s="150" t="str">
        <f>'Crisis Indicator Data'!E64</f>
        <v>LSO</v>
      </c>
      <c r="F67" s="159">
        <f>IF('Crisis Indicator Data'!Q64="x","x",('Crisis Indicator Data'!Q64/1000000))</f>
        <v>0.61</v>
      </c>
      <c r="G67" s="159">
        <f>IF('Crisis Indicator Data'!R64="x","x",('Crisis Indicator Data'!R64/1000000))</f>
        <v>0.52800000000000002</v>
      </c>
      <c r="H67" s="159">
        <f>IF('Crisis Indicator Data'!S64="x","x",('Crisis Indicator Data'!S64/1000000))</f>
        <v>0.312</v>
      </c>
      <c r="I67" s="159">
        <f>IF('Crisis Indicator Data'!T64="x","x",('Crisis Indicator Data'!T64/1000000))</f>
        <v>2.5999999999999999E-2</v>
      </c>
      <c r="J67" s="159">
        <f>IF('Crisis Indicator Data'!U64="x","x",('Crisis Indicator Data'!U64/1000000))</f>
        <v>0</v>
      </c>
      <c r="K67" s="246">
        <f t="shared" si="3"/>
        <v>2.5</v>
      </c>
      <c r="L67" s="143">
        <f>IF(F67="x","x",(F67*1000000/VLOOKUP($C67,'Crisis Indicator Data'!$C$3:$H$198,5,FALSE)))</f>
        <v>0.41327913279132789</v>
      </c>
      <c r="M67" s="143">
        <f>IF(G67="x","x",(G67*1000000/VLOOKUP($C67,'Crisis Indicator Data'!$C$3:$H$198,5,FALSE)))</f>
        <v>0.35772357723577236</v>
      </c>
      <c r="N67" s="143">
        <f>IF(H67="x","x",(H67*1000000/VLOOKUP($C67,'Crisis Indicator Data'!$C$3:$H$198,5,FALSE)))</f>
        <v>0.21138211382113822</v>
      </c>
      <c r="O67" s="143">
        <f>IF(I67="x","x",(I67*1000000/VLOOKUP($C67,'Crisis Indicator Data'!$C$3:$H$198,5,FALSE)))</f>
        <v>1.7615176151761516E-2</v>
      </c>
      <c r="P67" s="143">
        <f>IF(J67="x","x",(J67*1000000/VLOOKUP($C67,'Crisis Indicator Data'!$C$3:$H$198,5,FALSE)))</f>
        <v>0</v>
      </c>
      <c r="Q67" s="240">
        <f t="shared" si="4"/>
        <v>3</v>
      </c>
      <c r="R67" s="240">
        <f t="shared" si="5"/>
        <v>2.75</v>
      </c>
    </row>
    <row r="68" spans="1:18" x14ac:dyDescent="0.35">
      <c r="A68" s="149" t="str">
        <f>'Crisis Indicator Data'!A65</f>
        <v>Mixed migration flows in Morocco</v>
      </c>
      <c r="B68" s="150" t="str">
        <f>'Crisis Indicator Data'!B65</f>
        <v>International displacement</v>
      </c>
      <c r="C68" s="150" t="str">
        <f>'Crisis Indicator Data'!C65</f>
        <v>MAR002</v>
      </c>
      <c r="D68" s="150" t="str">
        <f>'Crisis Indicator Data'!D65</f>
        <v>Morocco</v>
      </c>
      <c r="E68" s="150" t="str">
        <f>'Crisis Indicator Data'!E65</f>
        <v>MAR</v>
      </c>
      <c r="F68" s="159">
        <f>IF('Crisis Indicator Data'!Q65="x","x",('Crisis Indicator Data'!Q65/1000000))</f>
        <v>37.441000000000003</v>
      </c>
      <c r="G68" s="159">
        <f>IF('Crisis Indicator Data'!R65="x","x",('Crisis Indicator Data'!R65/1000000))</f>
        <v>0</v>
      </c>
      <c r="H68" s="159">
        <f>IF('Crisis Indicator Data'!S65="x","x",('Crisis Indicator Data'!S65/1000000))</f>
        <v>2.1000000000000001E-2</v>
      </c>
      <c r="I68" s="159">
        <f>IF('Crisis Indicator Data'!T65="x","x",('Crisis Indicator Data'!T65/1000000))</f>
        <v>0</v>
      </c>
      <c r="J68" s="159">
        <f>IF('Crisis Indicator Data'!U65="x","x",('Crisis Indicator Data'!U65/1000000))</f>
        <v>0</v>
      </c>
      <c r="K68" s="246">
        <f t="shared" si="3"/>
        <v>0.5</v>
      </c>
      <c r="L68" s="143">
        <f>IF(F68="x","x",(F68*1000000/VLOOKUP($C68,'Crisis Indicator Data'!$C$3:$H$198,5,FALSE)))</f>
        <v>0.99943943195771712</v>
      </c>
      <c r="M68" s="143">
        <f>IF(G68="x","x",(G68*1000000/VLOOKUP($C68,'Crisis Indicator Data'!$C$3:$H$198,5,FALSE)))</f>
        <v>0</v>
      </c>
      <c r="N68" s="143">
        <f>IF(H68="x","x",(H68*1000000/VLOOKUP($C68,'Crisis Indicator Data'!$C$3:$H$198,5,FALSE)))</f>
        <v>5.6056804228284661E-4</v>
      </c>
      <c r="O68" s="143">
        <f>IF(I68="x","x",(I68*1000000/VLOOKUP($C68,'Crisis Indicator Data'!$C$3:$H$198,5,FALSE)))</f>
        <v>0</v>
      </c>
      <c r="P68" s="143">
        <f>IF(J68="x","x",(J68*1000000/VLOOKUP($C68,'Crisis Indicator Data'!$C$3:$H$198,5,FALSE)))</f>
        <v>0</v>
      </c>
      <c r="Q68" s="240">
        <f t="shared" si="4"/>
        <v>1</v>
      </c>
      <c r="R68" s="240">
        <f t="shared" si="5"/>
        <v>0.75</v>
      </c>
    </row>
    <row r="69" spans="1:18" x14ac:dyDescent="0.35">
      <c r="A69" s="149" t="str">
        <f>'Crisis Indicator Data'!A66</f>
        <v>DIsplacement from Ukraine conflict in Moldova</v>
      </c>
      <c r="B69" s="150" t="str">
        <f>'Crisis Indicator Data'!B66</f>
        <v>International displacement</v>
      </c>
      <c r="C69" s="150" t="str">
        <f>'Crisis Indicator Data'!C66</f>
        <v>MDA002</v>
      </c>
      <c r="D69" s="150" t="str">
        <f>'Crisis Indicator Data'!D66</f>
        <v>Moldova</v>
      </c>
      <c r="E69" s="150" t="str">
        <f>'Crisis Indicator Data'!E66</f>
        <v>MDA</v>
      </c>
      <c r="F69" s="159">
        <f>IF('Crisis Indicator Data'!Q66="x","x",('Crisis Indicator Data'!Q66/1000000))</f>
        <v>0.11</v>
      </c>
      <c r="G69" s="159">
        <f>IF('Crisis Indicator Data'!R66="x","x",('Crisis Indicator Data'!R66/1000000))</f>
        <v>0</v>
      </c>
      <c r="H69" s="159">
        <f>IF('Crisis Indicator Data'!S66="x","x",('Crisis Indicator Data'!S66/1000000))</f>
        <v>0.54900000000000004</v>
      </c>
      <c r="I69" s="159">
        <f>IF('Crisis Indicator Data'!T66="x","x",('Crisis Indicator Data'!T66/1000000))</f>
        <v>0</v>
      </c>
      <c r="J69" s="159">
        <f>IF('Crisis Indicator Data'!U66="x","x",('Crisis Indicator Data'!U66/1000000))</f>
        <v>0</v>
      </c>
      <c r="K69" s="246">
        <f t="shared" si="3"/>
        <v>2.9</v>
      </c>
      <c r="L69" s="143">
        <f>IF(F69="x","x",(F69*1000000/VLOOKUP($C69,'Crisis Indicator Data'!$C$3:$H$198,5,FALSE)))</f>
        <v>0.16691957511380881</v>
      </c>
      <c r="M69" s="143">
        <f>IF(G69="x","x",(G69*1000000/VLOOKUP($C69,'Crisis Indicator Data'!$C$3:$H$198,5,FALSE)))</f>
        <v>0</v>
      </c>
      <c r="N69" s="143">
        <f>IF(H69="x","x",(H69*1000000/VLOOKUP($C69,'Crisis Indicator Data'!$C$3:$H$198,5,FALSE)))</f>
        <v>0.83308042488619116</v>
      </c>
      <c r="O69" s="143">
        <f>IF(I69="x","x",(I69*1000000/VLOOKUP($C69,'Crisis Indicator Data'!$C$3:$H$198,5,FALSE)))</f>
        <v>0</v>
      </c>
      <c r="P69" s="143">
        <f>IF(J69="x","x",(J69*1000000/VLOOKUP($C69,'Crisis Indicator Data'!$C$3:$H$198,5,FALSE)))</f>
        <v>0</v>
      </c>
      <c r="Q69" s="240">
        <f t="shared" si="4"/>
        <v>3</v>
      </c>
      <c r="R69" s="240">
        <f t="shared" si="5"/>
        <v>2.95</v>
      </c>
    </row>
    <row r="70" spans="1:18" x14ac:dyDescent="0.35">
      <c r="A70" s="149" t="str">
        <f>'Crisis Indicator Data'!A67</f>
        <v>Multiple crisis in Madagascar</v>
      </c>
      <c r="B70" s="150" t="str">
        <f>'Crisis Indicator Data'!B67</f>
        <v>Multiple crises country</v>
      </c>
      <c r="C70" s="150" t="str">
        <f>'Crisis Indicator Data'!C67</f>
        <v>MDG001</v>
      </c>
      <c r="D70" s="150" t="str">
        <f>'Crisis Indicator Data'!D67</f>
        <v>Madagascar</v>
      </c>
      <c r="E70" s="150" t="str">
        <f>'Crisis Indicator Data'!E67</f>
        <v>MDG</v>
      </c>
      <c r="F70" s="159">
        <f>IF('Crisis Indicator Data'!Q67="x","x",('Crisis Indicator Data'!Q67/1000000))</f>
        <v>22.491</v>
      </c>
      <c r="G70" s="159">
        <f>IF('Crisis Indicator Data'!R67="x","x",('Crisis Indicator Data'!R67/1000000))</f>
        <v>2.85</v>
      </c>
      <c r="H70" s="159">
        <f>IF('Crisis Indicator Data'!S67="x","x",('Crisis Indicator Data'!S67/1000000))</f>
        <v>1.325</v>
      </c>
      <c r="I70" s="159">
        <f>IF('Crisis Indicator Data'!T67="x","x",('Crisis Indicator Data'!T67/1000000))</f>
        <v>0.33400000000000002</v>
      </c>
      <c r="J70" s="159">
        <f>IF('Crisis Indicator Data'!U67="x","x",('Crisis Indicator Data'!U67/1000000))</f>
        <v>0</v>
      </c>
      <c r="K70" s="246">
        <f t="shared" ref="K70:K101" si="6">IF(H70="x","x",IF(SUM(H70:J70)=0,0,IF(LOG(SUM(H70:J70)*1000000)&lt;$K$4,0,IF(LOG(SUM(H70:J70)*1000000)&gt;$K$3,5,ROUND(5-(K$3-LOG(SUM(H70:J70)*1000000))/(K$3-K$4)*5,1)))))</f>
        <v>3.7</v>
      </c>
      <c r="L70" s="143">
        <f>IF(F70="x","x",(F70*1000000/VLOOKUP($C70,'Crisis Indicator Data'!$C$3:$H$198,5,FALSE)))</f>
        <v>0.83299999999999996</v>
      </c>
      <c r="M70" s="143">
        <f>IF(G70="x","x",(G70*1000000/VLOOKUP($C70,'Crisis Indicator Data'!$C$3:$H$198,5,FALSE)))</f>
        <v>0.10555555555555556</v>
      </c>
      <c r="N70" s="143">
        <f>IF(H70="x","x",(H70*1000000/VLOOKUP($C70,'Crisis Indicator Data'!$C$3:$H$198,5,FALSE)))</f>
        <v>4.9074074074074076E-2</v>
      </c>
      <c r="O70" s="143">
        <f>IF(I70="x","x",(I70*1000000/VLOOKUP($C70,'Crisis Indicator Data'!$C$3:$H$198,5,FALSE)))</f>
        <v>1.237037037037037E-2</v>
      </c>
      <c r="P70" s="143">
        <f>IF(J70="x","x",(J70*1000000/VLOOKUP($C70,'Crisis Indicator Data'!$C$3:$H$198,5,FALSE)))</f>
        <v>0</v>
      </c>
      <c r="Q70" s="240">
        <f t="shared" ref="Q70:Q101" si="7">IF(N70="x","x",IF(OR(L70&gt;=$L$3,M70&gt;=$M$3,N70&gt;=$N$3,O70&gt;=$O$3,P70&gt;=$P$3),(IF(P70&gt;=$P$3,5,IF((O70+P70)&gt;=$O$3,4,IF((O70+P70+N70)&gt;=$N$3,3,IF((O70+P70+N70+M70)&gt;=$M$3,2,1)))))))</f>
        <v>3</v>
      </c>
      <c r="R70" s="240">
        <f t="shared" ref="R70:R101" si="8">IF(Q70="x","x",(AVERAGE(K70,Q70)))</f>
        <v>3.35</v>
      </c>
    </row>
    <row r="71" spans="1:18" x14ac:dyDescent="0.35">
      <c r="A71" s="149" t="str">
        <f>'Crisis Indicator Data'!A68</f>
        <v>Drought in Madagascar</v>
      </c>
      <c r="B71" s="150" t="str">
        <f>'Crisis Indicator Data'!B68</f>
        <v>Drought</v>
      </c>
      <c r="C71" s="150" t="str">
        <f>'Crisis Indicator Data'!C68</f>
        <v>MDG002</v>
      </c>
      <c r="D71" s="150" t="str">
        <f>'Crisis Indicator Data'!D68</f>
        <v>Madagascar</v>
      </c>
      <c r="E71" s="150" t="str">
        <f>'Crisis Indicator Data'!E68</f>
        <v>MDG</v>
      </c>
      <c r="F71" s="159">
        <f>IF('Crisis Indicator Data'!Q68="x","x",('Crisis Indicator Data'!Q68/1000000))</f>
        <v>3.149</v>
      </c>
      <c r="G71" s="159">
        <f>IF('Crisis Indicator Data'!R68="x","x",('Crisis Indicator Data'!R68/1000000))</f>
        <v>2.153</v>
      </c>
      <c r="H71" s="159">
        <f>IF('Crisis Indicator Data'!S68="x","x",('Crisis Indicator Data'!S68/1000000))</f>
        <v>0.92500000000000004</v>
      </c>
      <c r="I71" s="159">
        <f>IF('Crisis Indicator Data'!T68="x","x",('Crisis Indicator Data'!T68/1000000))</f>
        <v>0.122</v>
      </c>
      <c r="J71" s="159">
        <f>IF('Crisis Indicator Data'!U68="x","x",('Crisis Indicator Data'!U68/1000000))</f>
        <v>0</v>
      </c>
      <c r="K71" s="246">
        <f t="shared" si="6"/>
        <v>3.4</v>
      </c>
      <c r="L71" s="143">
        <f>IF(F71="x","x",(F71*1000000/VLOOKUP($C71,'Crisis Indicator Data'!$C$3:$H$198,5,FALSE)))</f>
        <v>0.49606175173282924</v>
      </c>
      <c r="M71" s="143">
        <f>IF(G71="x","x",(G71*1000000/VLOOKUP($C71,'Crisis Indicator Data'!$C$3:$H$198,5,FALSE)))</f>
        <v>0.33916194076874606</v>
      </c>
      <c r="N71" s="143">
        <f>IF(H71="x","x",(H71*1000000/VLOOKUP($C71,'Crisis Indicator Data'!$C$3:$H$198,5,FALSE)))</f>
        <v>0.1457151858853182</v>
      </c>
      <c r="O71" s="143">
        <f>IF(I71="x","x",(I71*1000000/VLOOKUP($C71,'Crisis Indicator Data'!$C$3:$H$198,5,FALSE)))</f>
        <v>1.9218651543793319E-2</v>
      </c>
      <c r="P71" s="143">
        <f>IF(J71="x","x",(J71*1000000/VLOOKUP($C71,'Crisis Indicator Data'!$C$3:$H$198,5,FALSE)))</f>
        <v>0</v>
      </c>
      <c r="Q71" s="240">
        <f t="shared" si="7"/>
        <v>3</v>
      </c>
      <c r="R71" s="240">
        <f t="shared" si="8"/>
        <v>3.2</v>
      </c>
    </row>
    <row r="72" spans="1:18" x14ac:dyDescent="0.35">
      <c r="A72" s="149" t="str">
        <f>'Crisis Indicator Data'!A69</f>
        <v>Tropical Cyclones Season in 2022 in Madagascar</v>
      </c>
      <c r="B72" s="150" t="str">
        <f>'Crisis Indicator Data'!B69</f>
        <v>Tropical cyclone</v>
      </c>
      <c r="C72" s="150" t="str">
        <f>'Crisis Indicator Data'!C69</f>
        <v>MDG006</v>
      </c>
      <c r="D72" s="150" t="str">
        <f>'Crisis Indicator Data'!D69</f>
        <v>Madagascar</v>
      </c>
      <c r="E72" s="150" t="str">
        <f>'Crisis Indicator Data'!E69</f>
        <v>MDG</v>
      </c>
      <c r="F72" s="159">
        <f>IF('Crisis Indicator Data'!Q69="x","x",('Crisis Indicator Data'!Q69/1000000))</f>
        <v>26.04</v>
      </c>
      <c r="G72" s="159">
        <f>IF('Crisis Indicator Data'!R69="x","x",('Crisis Indicator Data'!R69/1000000))</f>
        <v>0.93799999999999994</v>
      </c>
      <c r="H72" s="159">
        <f>IF('Crisis Indicator Data'!S69="x","x",('Crisis Indicator Data'!S69/1000000))</f>
        <v>2.1999999999999999E-2</v>
      </c>
      <c r="I72" s="159">
        <f>IF('Crisis Indicator Data'!T69="x","x",('Crisis Indicator Data'!T69/1000000))</f>
        <v>0</v>
      </c>
      <c r="J72" s="159">
        <f>IF('Crisis Indicator Data'!U69="x","x",('Crisis Indicator Data'!U69/1000000))</f>
        <v>0</v>
      </c>
      <c r="K72" s="246">
        <f t="shared" si="6"/>
        <v>0.6</v>
      </c>
      <c r="L72" s="143">
        <f>IF(F72="x","x",(F72*1000000/VLOOKUP($C72,'Crisis Indicator Data'!$C$3:$H$198,5,FALSE)))</f>
        <v>0.96444444444444444</v>
      </c>
      <c r="M72" s="143">
        <f>IF(G72="x","x",(G72*1000000/VLOOKUP($C72,'Crisis Indicator Data'!$C$3:$H$198,5,FALSE)))</f>
        <v>3.4740740740740739E-2</v>
      </c>
      <c r="N72" s="143">
        <f>IF(H72="x","x",(H72*1000000/VLOOKUP($C72,'Crisis Indicator Data'!$C$3:$H$198,5,FALSE)))</f>
        <v>8.1481481481481476E-4</v>
      </c>
      <c r="O72" s="143">
        <f>IF(I72="x","x",(I72*1000000/VLOOKUP($C72,'Crisis Indicator Data'!$C$3:$H$198,5,FALSE)))</f>
        <v>0</v>
      </c>
      <c r="P72" s="143">
        <f>IF(J72="x","x",(J72*1000000/VLOOKUP($C72,'Crisis Indicator Data'!$C$3:$H$198,5,FALSE)))</f>
        <v>0</v>
      </c>
      <c r="Q72" s="240">
        <f t="shared" si="7"/>
        <v>1</v>
      </c>
      <c r="R72" s="240">
        <f t="shared" si="8"/>
        <v>0.8</v>
      </c>
    </row>
    <row r="73" spans="1:18" x14ac:dyDescent="0.35">
      <c r="A73" s="149" t="str">
        <f>'Crisis Indicator Data'!A70</f>
        <v>Multiple crisis in Mexico</v>
      </c>
      <c r="B73" s="150" t="str">
        <f>'Crisis Indicator Data'!B70</f>
        <v>Multiple crises country</v>
      </c>
      <c r="C73" s="150" t="str">
        <f>'Crisis Indicator Data'!C70</f>
        <v>MEX001</v>
      </c>
      <c r="D73" s="150" t="str">
        <f>'Crisis Indicator Data'!D70</f>
        <v>Mexico</v>
      </c>
      <c r="E73" s="150" t="str">
        <f>'Crisis Indicator Data'!E70</f>
        <v>MEX</v>
      </c>
      <c r="F73" s="159">
        <f>IF('Crisis Indicator Data'!Q70="x","x",('Crisis Indicator Data'!Q70/1000000))</f>
        <v>117.879</v>
      </c>
      <c r="G73" s="159">
        <f>IF('Crisis Indicator Data'!R70="x","x",('Crisis Indicator Data'!R70/1000000))</f>
        <v>0.53400000000000003</v>
      </c>
      <c r="H73" s="159">
        <f>IF('Crisis Indicator Data'!S70="x","x",('Crisis Indicator Data'!S70/1000000))</f>
        <v>8.7999999999999995E-2</v>
      </c>
      <c r="I73" s="159">
        <f>IF('Crisis Indicator Data'!T70="x","x",('Crisis Indicator Data'!T70/1000000))</f>
        <v>0</v>
      </c>
      <c r="J73" s="159">
        <f>IF('Crisis Indicator Data'!U70="x","x",('Crisis Indicator Data'!U70/1000000))</f>
        <v>0</v>
      </c>
      <c r="K73" s="246">
        <f t="shared" si="6"/>
        <v>1.6</v>
      </c>
      <c r="L73" s="143">
        <f>IF(F73="x","x",(F73*1000000/VLOOKUP($C73,'Crisis Indicator Data'!$C$3:$H$198,5,FALSE)))</f>
        <v>0.99548195314743193</v>
      </c>
      <c r="M73" s="143">
        <f>IF(G73="x","x",(G73*1000000/VLOOKUP($C73,'Crisis Indicator Data'!$C$3:$H$198,5,FALSE)))</f>
        <v>4.5096019051801307E-3</v>
      </c>
      <c r="N73" s="143">
        <f>IF(H73="x","x",(H73*1000000/VLOOKUP($C73,'Crisis Indicator Data'!$C$3:$H$198,5,FALSE)))</f>
        <v>7.4315537014204398E-4</v>
      </c>
      <c r="O73" s="143">
        <f>IF(I73="x","x",(I73*1000000/VLOOKUP($C73,'Crisis Indicator Data'!$C$3:$H$198,5,FALSE)))</f>
        <v>0</v>
      </c>
      <c r="P73" s="143">
        <f>IF(J73="x","x",(J73*1000000/VLOOKUP($C73,'Crisis Indicator Data'!$C$3:$H$198,5,FALSE)))</f>
        <v>0</v>
      </c>
      <c r="Q73" s="240">
        <f t="shared" si="7"/>
        <v>1</v>
      </c>
      <c r="R73" s="240">
        <f t="shared" si="8"/>
        <v>1.3</v>
      </c>
    </row>
    <row r="74" spans="1:18" x14ac:dyDescent="0.35">
      <c r="A74" s="149" t="str">
        <f>'Crisis Indicator Data'!A71</f>
        <v>Criminal Violence in Mexico</v>
      </c>
      <c r="B74" s="150" t="str">
        <f>'Crisis Indicator Data'!B71</f>
        <v>Other type of violence</v>
      </c>
      <c r="C74" s="150" t="str">
        <f>'Crisis Indicator Data'!C71</f>
        <v>MEX002</v>
      </c>
      <c r="D74" s="150" t="str">
        <f>'Crisis Indicator Data'!D71</f>
        <v>Mexico</v>
      </c>
      <c r="E74" s="150" t="str">
        <f>'Crisis Indicator Data'!E71</f>
        <v>MEX</v>
      </c>
      <c r="F74" s="159">
        <f>IF('Crisis Indicator Data'!Q71="x","x",('Crisis Indicator Data'!Q71/1000000))</f>
        <v>118.035</v>
      </c>
      <c r="G74" s="159">
        <f>IF('Crisis Indicator Data'!R71="x","x",('Crisis Indicator Data'!R71/1000000))</f>
        <v>0.379</v>
      </c>
      <c r="H74" s="159" t="str">
        <f>IF('Crisis Indicator Data'!S71="x","x",('Crisis Indicator Data'!S71/1000000))</f>
        <v>x</v>
      </c>
      <c r="I74" s="159" t="str">
        <f>IF('Crisis Indicator Data'!T71="x","x",('Crisis Indicator Data'!T71/1000000))</f>
        <v>x</v>
      </c>
      <c r="J74" s="159" t="str">
        <f>IF('Crisis Indicator Data'!U71="x","x",('Crisis Indicator Data'!U71/1000000))</f>
        <v>x</v>
      </c>
      <c r="K74" s="246" t="str">
        <f t="shared" si="6"/>
        <v>x</v>
      </c>
      <c r="L74" s="143">
        <f>IF(F74="x","x",(F74*1000000/VLOOKUP($C74,'Crisis Indicator Data'!$C$3:$H$198,5,FALSE)))</f>
        <v>0.99679936493995647</v>
      </c>
      <c r="M74" s="143">
        <f>IF(G74="x","x",(G74*1000000/VLOOKUP($C74,'Crisis Indicator Data'!$C$3:$H$198,5,FALSE)))</f>
        <v>3.2006350600435759E-3</v>
      </c>
      <c r="N74" s="143" t="str">
        <f>IF(H74="x","x",(H74*1000000/VLOOKUP($C74,'Crisis Indicator Data'!$C$3:$H$198,5,FALSE)))</f>
        <v>x</v>
      </c>
      <c r="O74" s="143" t="str">
        <f>IF(I74="x","x",(I74*1000000/VLOOKUP($C74,'Crisis Indicator Data'!$C$3:$H$198,5,FALSE)))</f>
        <v>x</v>
      </c>
      <c r="P74" s="143" t="str">
        <f>IF(J74="x","x",(J74*1000000/VLOOKUP($C74,'Crisis Indicator Data'!$C$3:$H$198,5,FALSE)))</f>
        <v>x</v>
      </c>
      <c r="Q74" s="240" t="str">
        <f t="shared" si="7"/>
        <v>x</v>
      </c>
      <c r="R74" s="240" t="str">
        <f t="shared" si="8"/>
        <v>x</v>
      </c>
    </row>
    <row r="75" spans="1:18" x14ac:dyDescent="0.35">
      <c r="A75" s="149" t="str">
        <f>'Crisis Indicator Data'!A72</f>
        <v>Mixed Migration in Mexico</v>
      </c>
      <c r="B75" s="150" t="str">
        <f>'Crisis Indicator Data'!B72</f>
        <v>International displacement</v>
      </c>
      <c r="C75" s="150" t="str">
        <f>'Crisis Indicator Data'!C72</f>
        <v>MEX003</v>
      </c>
      <c r="D75" s="150" t="str">
        <f>'Crisis Indicator Data'!D72</f>
        <v>Mexico</v>
      </c>
      <c r="E75" s="150" t="str">
        <f>'Crisis Indicator Data'!E72</f>
        <v>MEX</v>
      </c>
      <c r="F75" s="159">
        <f>IF('Crisis Indicator Data'!Q72="x","x",('Crisis Indicator Data'!Q72/1000000))</f>
        <v>113.80500000000001</v>
      </c>
      <c r="G75" s="159">
        <f>IF('Crisis Indicator Data'!R72="x","x",('Crisis Indicator Data'!R72/1000000))</f>
        <v>6.8000000000000005E-2</v>
      </c>
      <c r="H75" s="159">
        <f>IF('Crisis Indicator Data'!S72="x","x",('Crisis Indicator Data'!S72/1000000))</f>
        <v>8.7999999999999995E-2</v>
      </c>
      <c r="I75" s="159">
        <f>IF('Crisis Indicator Data'!T72="x","x",('Crisis Indicator Data'!T72/1000000))</f>
        <v>0</v>
      </c>
      <c r="J75" s="159">
        <f>IF('Crisis Indicator Data'!U72="x","x",('Crisis Indicator Data'!U72/1000000))</f>
        <v>0</v>
      </c>
      <c r="K75" s="246">
        <f t="shared" si="6"/>
        <v>1.6</v>
      </c>
      <c r="L75" s="143">
        <f>IF(F75="x","x",(F75*1000000/VLOOKUP($C75,'Crisis Indicator Data'!$C$3:$H$198,5,FALSE)))</f>
        <v>0.99863111064311472</v>
      </c>
      <c r="M75" s="143">
        <f>IF(G75="x","x",(G75*1000000/VLOOKUP($C75,'Crisis Indicator Data'!$C$3:$H$198,5,FALSE)))</f>
        <v>5.9669536069357056E-4</v>
      </c>
      <c r="N75" s="143">
        <f>IF(H75="x","x",(H75*1000000/VLOOKUP($C75,'Crisis Indicator Data'!$C$3:$H$198,5,FALSE)))</f>
        <v>7.7219399619167961E-4</v>
      </c>
      <c r="O75" s="143">
        <f>IF(I75="x","x",(I75*1000000/VLOOKUP($C75,'Crisis Indicator Data'!$C$3:$H$198,5,FALSE)))</f>
        <v>0</v>
      </c>
      <c r="P75" s="143">
        <f>IF(J75="x","x",(J75*1000000/VLOOKUP($C75,'Crisis Indicator Data'!$C$3:$H$198,5,FALSE)))</f>
        <v>0</v>
      </c>
      <c r="Q75" s="240">
        <f t="shared" si="7"/>
        <v>1</v>
      </c>
      <c r="R75" s="240">
        <f t="shared" si="8"/>
        <v>1.3</v>
      </c>
    </row>
    <row r="76" spans="1:18" x14ac:dyDescent="0.35">
      <c r="A76" s="149" t="str">
        <f>'Crisis Indicator Data'!A73</f>
        <v>Complex crisis in Mali</v>
      </c>
      <c r="B76" s="150" t="str">
        <f>'Crisis Indicator Data'!B73</f>
        <v>Complex crisis</v>
      </c>
      <c r="C76" s="150" t="str">
        <f>'Crisis Indicator Data'!C73</f>
        <v>MLI001</v>
      </c>
      <c r="D76" s="150" t="str">
        <f>'Crisis Indicator Data'!D73</f>
        <v>Mali</v>
      </c>
      <c r="E76" s="150" t="str">
        <f>'Crisis Indicator Data'!E73</f>
        <v>MLI</v>
      </c>
      <c r="F76" s="159">
        <f>IF('Crisis Indicator Data'!Q73="x","x",('Crisis Indicator Data'!Q73/1000000))</f>
        <v>13.951000000000001</v>
      </c>
      <c r="G76" s="159">
        <f>IF('Crisis Indicator Data'!R73="x","x",('Crisis Indicator Data'!R73/1000000))</f>
        <v>0</v>
      </c>
      <c r="H76" s="159">
        <f>IF('Crisis Indicator Data'!S73="x","x",('Crisis Indicator Data'!S73/1000000))</f>
        <v>3.4</v>
      </c>
      <c r="I76" s="159">
        <f>IF('Crisis Indicator Data'!T73="x","x",('Crisis Indicator Data'!T73/1000000))</f>
        <v>2.7</v>
      </c>
      <c r="J76" s="159">
        <f>IF('Crisis Indicator Data'!U73="x","x",('Crisis Indicator Data'!U73/1000000))</f>
        <v>0.2</v>
      </c>
      <c r="K76" s="246">
        <f t="shared" si="6"/>
        <v>4.7</v>
      </c>
      <c r="L76" s="143">
        <f>IF(F76="x","x",(F76*1000000/VLOOKUP($C76,'Crisis Indicator Data'!$C$3:$H$198,5,FALSE)))</f>
        <v>0.68890425164189417</v>
      </c>
      <c r="M76" s="143">
        <f>IF(G76="x","x",(G76*1000000/VLOOKUP($C76,'Crisis Indicator Data'!$C$3:$H$198,5,FALSE)))</f>
        <v>0</v>
      </c>
      <c r="N76" s="143">
        <f>IF(H76="x","x",(H76*1000000/VLOOKUP($C76,'Crisis Indicator Data'!$C$3:$H$198,5,FALSE)))</f>
        <v>0.16789294355834281</v>
      </c>
      <c r="O76" s="143">
        <f>IF(I76="x","x",(I76*1000000/VLOOKUP($C76,'Crisis Indicator Data'!$C$3:$H$198,5,FALSE)))</f>
        <v>0.13332674929633104</v>
      </c>
      <c r="P76" s="143">
        <f>IF(J76="x","x",(J76*1000000/VLOOKUP($C76,'Crisis Indicator Data'!$C$3:$H$198,5,FALSE)))</f>
        <v>9.8760555034319297E-3</v>
      </c>
      <c r="Q76" s="240">
        <f t="shared" si="7"/>
        <v>4</v>
      </c>
      <c r="R76" s="240">
        <f t="shared" si="8"/>
        <v>4.3499999999999996</v>
      </c>
    </row>
    <row r="77" spans="1:18" x14ac:dyDescent="0.35">
      <c r="A77" s="149" t="str">
        <f>'Crisis Indicator Data'!A74</f>
        <v>Multiple crises in Myanmar</v>
      </c>
      <c r="B77" s="150" t="str">
        <f>'Crisis Indicator Data'!B74</f>
        <v>Multiple crises country</v>
      </c>
      <c r="C77" s="150" t="str">
        <f>'Crisis Indicator Data'!C74</f>
        <v>MMR001</v>
      </c>
      <c r="D77" s="150" t="str">
        <f>'Crisis Indicator Data'!D74</f>
        <v>Myanmar</v>
      </c>
      <c r="E77" s="150" t="str">
        <f>'Crisis Indicator Data'!E74</f>
        <v>MMR</v>
      </c>
      <c r="F77" s="159">
        <f>IF('Crisis Indicator Data'!Q74="x","x",('Crisis Indicator Data'!Q74/1000000))</f>
        <v>20.725999999999999</v>
      </c>
      <c r="G77" s="159">
        <f>IF('Crisis Indicator Data'!R74="x","x",('Crisis Indicator Data'!R74/1000000))</f>
        <v>20.568000000000001</v>
      </c>
      <c r="H77" s="159">
        <f>IF('Crisis Indicator Data'!S74="x","x",('Crisis Indicator Data'!S74/1000000))</f>
        <v>2.8069999999999999</v>
      </c>
      <c r="I77" s="159">
        <f>IF('Crisis Indicator Data'!T74="x","x",('Crisis Indicator Data'!T74/1000000))</f>
        <v>9.1370000000000005</v>
      </c>
      <c r="J77" s="159">
        <f>IF('Crisis Indicator Data'!U74="x","x",('Crisis Indicator Data'!U74/1000000))</f>
        <v>2.4620000000000002</v>
      </c>
      <c r="K77" s="246">
        <f t="shared" si="6"/>
        <v>5</v>
      </c>
      <c r="L77" s="143">
        <f>IF(F77="x","x",(F77*1000000/VLOOKUP($C77,'Crisis Indicator Data'!$C$3:$H$198,5,FALSE)))</f>
        <v>0.37210053859964093</v>
      </c>
      <c r="M77" s="143">
        <f>IF(G77="x","x",(G77*1000000/VLOOKUP($C77,'Crisis Indicator Data'!$C$3:$H$198,5,FALSE)))</f>
        <v>0.36926391382405743</v>
      </c>
      <c r="N77" s="143">
        <f>IF(H77="x","x",(H77*1000000/VLOOKUP($C77,'Crisis Indicator Data'!$C$3:$H$198,5,FALSE)))</f>
        <v>5.0394973070017952E-2</v>
      </c>
      <c r="O77" s="143">
        <f>IF(I77="x","x",(I77*1000000/VLOOKUP($C77,'Crisis Indicator Data'!$C$3:$H$198,5,FALSE)))</f>
        <v>0.16403949730700179</v>
      </c>
      <c r="P77" s="143">
        <f>IF(J77="x","x",(J77*1000000/VLOOKUP($C77,'Crisis Indicator Data'!$C$3:$H$198,5,FALSE)))</f>
        <v>4.4201077199281867E-2</v>
      </c>
      <c r="Q77" s="240">
        <f t="shared" si="7"/>
        <v>4</v>
      </c>
      <c r="R77" s="240">
        <f t="shared" si="8"/>
        <v>4.5</v>
      </c>
    </row>
    <row r="78" spans="1:18" x14ac:dyDescent="0.35">
      <c r="A78" s="149" t="str">
        <f>'Crisis Indicator Data'!A75</f>
        <v>Rakhine Conflict</v>
      </c>
      <c r="B78" s="150" t="str">
        <f>'Crisis Indicator Data'!B75</f>
        <v>Conflict</v>
      </c>
      <c r="C78" s="150" t="str">
        <f>'Crisis Indicator Data'!C75</f>
        <v>MMR002</v>
      </c>
      <c r="D78" s="150" t="str">
        <f>'Crisis Indicator Data'!D75</f>
        <v>Myanmar</v>
      </c>
      <c r="E78" s="150" t="str">
        <f>'Crisis Indicator Data'!E75</f>
        <v>MMR</v>
      </c>
      <c r="F78" s="159">
        <f>IF('Crisis Indicator Data'!Q75="x","x",('Crisis Indicator Data'!Q75/1000000))</f>
        <v>2.2999999999999998</v>
      </c>
      <c r="G78" s="159">
        <f>IF('Crisis Indicator Data'!R75="x","x",('Crisis Indicator Data'!R75/1000000))</f>
        <v>0</v>
      </c>
      <c r="H78" s="159">
        <f>IF('Crisis Indicator Data'!S75="x","x",('Crisis Indicator Data'!S75/1000000))</f>
        <v>0</v>
      </c>
      <c r="I78" s="159">
        <f>IF('Crisis Indicator Data'!T75="x","x",('Crisis Indicator Data'!T75/1000000))</f>
        <v>1.5529999999999999</v>
      </c>
      <c r="J78" s="159">
        <f>IF('Crisis Indicator Data'!U75="x","x",('Crisis Indicator Data'!U75/1000000))</f>
        <v>0</v>
      </c>
      <c r="K78" s="246">
        <f t="shared" si="6"/>
        <v>3.7</v>
      </c>
      <c r="L78" s="143">
        <f>IF(F78="x","x",(F78*1000000/VLOOKUP($C78,'Crisis Indicator Data'!$C$3:$H$198,5,FALSE)))</f>
        <v>0.59678256357031656</v>
      </c>
      <c r="M78" s="143">
        <f>IF(G78="x","x",(G78*1000000/VLOOKUP($C78,'Crisis Indicator Data'!$C$3:$H$198,5,FALSE)))</f>
        <v>0</v>
      </c>
      <c r="N78" s="143">
        <f>IF(H78="x","x",(H78*1000000/VLOOKUP($C78,'Crisis Indicator Data'!$C$3:$H$198,5,FALSE)))</f>
        <v>0</v>
      </c>
      <c r="O78" s="143">
        <f>IF(I78="x","x",(I78*1000000/VLOOKUP($C78,'Crisis Indicator Data'!$C$3:$H$198,5,FALSE)))</f>
        <v>0.40295796574987025</v>
      </c>
      <c r="P78" s="143">
        <f>IF(J78="x","x",(J78*1000000/VLOOKUP($C78,'Crisis Indicator Data'!$C$3:$H$198,5,FALSE)))</f>
        <v>0</v>
      </c>
      <c r="Q78" s="240">
        <f t="shared" si="7"/>
        <v>4</v>
      </c>
      <c r="R78" s="240">
        <f t="shared" si="8"/>
        <v>3.85</v>
      </c>
    </row>
    <row r="79" spans="1:18" x14ac:dyDescent="0.35">
      <c r="A79" s="149" t="str">
        <f>'Crisis Indicator Data'!A76</f>
        <v>Kachin and Shan Conflict</v>
      </c>
      <c r="B79" s="150" t="str">
        <f>'Crisis Indicator Data'!B76</f>
        <v>Conflict</v>
      </c>
      <c r="C79" s="150" t="str">
        <f>'Crisis Indicator Data'!C76</f>
        <v>MMR003</v>
      </c>
      <c r="D79" s="150" t="str">
        <f>'Crisis Indicator Data'!D76</f>
        <v>Myanmar</v>
      </c>
      <c r="E79" s="150" t="str">
        <f>'Crisis Indicator Data'!E76</f>
        <v>MMR</v>
      </c>
      <c r="F79" s="159">
        <f>IF('Crisis Indicator Data'!Q76="x","x",('Crisis Indicator Data'!Q76/1000000))</f>
        <v>5.4</v>
      </c>
      <c r="G79" s="159">
        <f>IF('Crisis Indicator Data'!R76="x","x",('Crisis Indicator Data'!R76/1000000))</f>
        <v>0</v>
      </c>
      <c r="H79" s="159">
        <f>IF('Crisis Indicator Data'!S76="x","x",('Crisis Indicator Data'!S76/1000000))</f>
        <v>0.77700000000000002</v>
      </c>
      <c r="I79" s="159">
        <f>IF('Crisis Indicator Data'!T76="x","x",('Crisis Indicator Data'!T76/1000000))</f>
        <v>2.0649999999999999</v>
      </c>
      <c r="J79" s="159">
        <f>IF('Crisis Indicator Data'!U76="x","x",('Crisis Indicator Data'!U76/1000000))</f>
        <v>0.151</v>
      </c>
      <c r="K79" s="246">
        <f t="shared" si="6"/>
        <v>4.0999999999999996</v>
      </c>
      <c r="L79" s="143">
        <f>IF(F79="x","x",(F79*1000000/VLOOKUP($C79,'Crisis Indicator Data'!$C$3:$H$198,5,FALSE)))</f>
        <v>0.64339330394376271</v>
      </c>
      <c r="M79" s="143">
        <f>IF(G79="x","x",(G79*1000000/VLOOKUP($C79,'Crisis Indicator Data'!$C$3:$H$198,5,FALSE)))</f>
        <v>0</v>
      </c>
      <c r="N79" s="143">
        <f>IF(H79="x","x",(H79*1000000/VLOOKUP($C79,'Crisis Indicator Data'!$C$3:$H$198,5,FALSE)))</f>
        <v>9.2577147623019176E-2</v>
      </c>
      <c r="O79" s="143">
        <f>IF(I79="x","x",(I79*1000000/VLOOKUP($C79,'Crisis Indicator Data'!$C$3:$H$198,5,FALSE)))</f>
        <v>0.24603836530442036</v>
      </c>
      <c r="P79" s="143">
        <f>IF(J79="x","x",(J79*1000000/VLOOKUP($C79,'Crisis Indicator Data'!$C$3:$H$198,5,FALSE)))</f>
        <v>1.7991183128797807E-2</v>
      </c>
      <c r="Q79" s="240">
        <f t="shared" si="7"/>
        <v>4</v>
      </c>
      <c r="R79" s="240">
        <f t="shared" si="8"/>
        <v>4.05</v>
      </c>
    </row>
    <row r="80" spans="1:18" x14ac:dyDescent="0.35">
      <c r="A80" s="149" t="str">
        <f>'Crisis Indicator Data'!A77</f>
        <v>Post-coup conflict in Myanmar</v>
      </c>
      <c r="B80" s="150" t="str">
        <f>'Crisis Indicator Data'!B77</f>
        <v>Conflict</v>
      </c>
      <c r="C80" s="150" t="str">
        <f>'Crisis Indicator Data'!C77</f>
        <v>MMR004</v>
      </c>
      <c r="D80" s="150" t="str">
        <f>'Crisis Indicator Data'!D77</f>
        <v>Myanmar</v>
      </c>
      <c r="E80" s="150" t="str">
        <f>'Crisis Indicator Data'!E77</f>
        <v>MMR</v>
      </c>
      <c r="F80" s="159">
        <f>IF('Crisis Indicator Data'!Q77="x","x",('Crisis Indicator Data'!Q77/1000000))</f>
        <v>13.025</v>
      </c>
      <c r="G80" s="159">
        <f>IF('Crisis Indicator Data'!R77="x","x",('Crisis Indicator Data'!R77/1000000))</f>
        <v>20.568000000000001</v>
      </c>
      <c r="H80" s="159">
        <f>IF('Crisis Indicator Data'!S77="x","x",('Crisis Indicator Data'!S77/1000000))</f>
        <v>2.0299999999999998</v>
      </c>
      <c r="I80" s="159">
        <f>IF('Crisis Indicator Data'!T77="x","x",('Crisis Indicator Data'!T77/1000000))</f>
        <v>5.5190000000000001</v>
      </c>
      <c r="J80" s="159">
        <f>IF('Crisis Indicator Data'!U77="x","x",('Crisis Indicator Data'!U77/1000000))</f>
        <v>2.3109999999999999</v>
      </c>
      <c r="K80" s="246">
        <f t="shared" si="6"/>
        <v>5</v>
      </c>
      <c r="L80" s="143">
        <f>IF(F80="x","x",(F80*1000000/VLOOKUP($C80,'Crisis Indicator Data'!$C$3:$H$198,5,FALSE)))</f>
        <v>0.29974915425862425</v>
      </c>
      <c r="M80" s="143">
        <f>IF(G80="x","x",(G80*1000000/VLOOKUP($C80,'Crisis Indicator Data'!$C$3:$H$198,5,FALSE)))</f>
        <v>0.47333900996478956</v>
      </c>
      <c r="N80" s="143">
        <f>IF(H80="x","x",(H80*1000000/VLOOKUP($C80,'Crisis Indicator Data'!$C$3:$H$198,5,FALSE)))</f>
        <v>4.6717142659885386E-2</v>
      </c>
      <c r="O80" s="143">
        <f>IF(I80="x","x",(I80*1000000/VLOOKUP($C80,'Crisis Indicator Data'!$C$3:$H$198,5,FALSE)))</f>
        <v>0.12701079327089038</v>
      </c>
      <c r="P80" s="143">
        <f>IF(J80="x","x",(J80*1000000/VLOOKUP($C80,'Crisis Indicator Data'!$C$3:$H$198,5,FALSE)))</f>
        <v>5.3183899845810415E-2</v>
      </c>
      <c r="Q80" s="240">
        <f t="shared" si="7"/>
        <v>5</v>
      </c>
      <c r="R80" s="240">
        <f t="shared" si="8"/>
        <v>5</v>
      </c>
    </row>
    <row r="81" spans="1:18" x14ac:dyDescent="0.35">
      <c r="A81" s="149" t="str">
        <f>'Crisis Indicator Data'!A78</f>
        <v>Multiple Crises in Mozambique</v>
      </c>
      <c r="B81" s="150" t="str">
        <f>'Crisis Indicator Data'!B78</f>
        <v>Multiple crises country</v>
      </c>
      <c r="C81" s="150" t="str">
        <f>'Crisis Indicator Data'!C78</f>
        <v>MOZ001</v>
      </c>
      <c r="D81" s="150" t="str">
        <f>'Crisis Indicator Data'!D78</f>
        <v>Mozambique</v>
      </c>
      <c r="E81" s="150" t="str">
        <f>'Crisis Indicator Data'!E78</f>
        <v>MOZ</v>
      </c>
      <c r="F81" s="159">
        <f>IF('Crisis Indicator Data'!Q78="x","x",('Crisis Indicator Data'!Q78/1000000))</f>
        <v>9.5139999999999993</v>
      </c>
      <c r="G81" s="159">
        <f>IF('Crisis Indicator Data'!R78="x","x",('Crisis Indicator Data'!R78/1000000))</f>
        <v>8.3949999999999996</v>
      </c>
      <c r="H81" s="159">
        <f>IF('Crisis Indicator Data'!S78="x","x",('Crisis Indicator Data'!S78/1000000))</f>
        <v>2.4660000000000002</v>
      </c>
      <c r="I81" s="159">
        <f>IF('Crisis Indicator Data'!T78="x","x",('Crisis Indicator Data'!T78/1000000))</f>
        <v>2.4E-2</v>
      </c>
      <c r="J81" s="159">
        <f>IF('Crisis Indicator Data'!U78="x","x",('Crisis Indicator Data'!U78/1000000))</f>
        <v>0</v>
      </c>
      <c r="K81" s="246">
        <f t="shared" si="6"/>
        <v>4</v>
      </c>
      <c r="L81" s="143">
        <f>IF(F81="x","x",(F81*1000000/VLOOKUP($C81,'Crisis Indicator Data'!$C$3:$H$198,5,FALSE)))</f>
        <v>0.46639541153978137</v>
      </c>
      <c r="M81" s="143">
        <f>IF(G81="x","x",(G81*1000000/VLOOKUP($C81,'Crisis Indicator Data'!$C$3:$H$198,5,FALSE)))</f>
        <v>0.41153978136183145</v>
      </c>
      <c r="N81" s="143">
        <f>IF(H81="x","x",(H81*1000000/VLOOKUP($C81,'Crisis Indicator Data'!$C$3:$H$198,5,FALSE)))</f>
        <v>0.1208882788371979</v>
      </c>
      <c r="O81" s="143">
        <f>IF(I81="x","x",(I81*1000000/VLOOKUP($C81,'Crisis Indicator Data'!$C$3:$H$198,5,FALSE)))</f>
        <v>1.176528261189274E-3</v>
      </c>
      <c r="P81" s="143">
        <f>IF(J81="x","x",(J81*1000000/VLOOKUP($C81,'Crisis Indicator Data'!$C$3:$H$198,5,FALSE)))</f>
        <v>0</v>
      </c>
      <c r="Q81" s="240">
        <f t="shared" si="7"/>
        <v>3</v>
      </c>
      <c r="R81" s="240">
        <f t="shared" si="8"/>
        <v>3.5</v>
      </c>
    </row>
    <row r="82" spans="1:18" x14ac:dyDescent="0.35">
      <c r="A82" s="149" t="str">
        <f>'Crisis Indicator Data'!A79</f>
        <v>Cabo Delgado Islamist Insurgency</v>
      </c>
      <c r="B82" s="150" t="str">
        <f>'Crisis Indicator Data'!B79</f>
        <v>Other type of violence</v>
      </c>
      <c r="C82" s="150" t="str">
        <f>'Crisis Indicator Data'!C79</f>
        <v>MOZ004</v>
      </c>
      <c r="D82" s="150" t="str">
        <f>'Crisis Indicator Data'!D79</f>
        <v>Mozambique</v>
      </c>
      <c r="E82" s="150" t="str">
        <f>'Crisis Indicator Data'!E79</f>
        <v>MOZ</v>
      </c>
      <c r="F82" s="159">
        <f>IF('Crisis Indicator Data'!Q79="x","x",('Crisis Indicator Data'!Q79/1000000))</f>
        <v>0</v>
      </c>
      <c r="G82" s="159">
        <f>IF('Crisis Indicator Data'!R79="x","x",('Crisis Indicator Data'!R79/1000000))</f>
        <v>8.7639999999999993</v>
      </c>
      <c r="H82" s="159">
        <f>IF('Crisis Indicator Data'!S79="x","x",('Crisis Indicator Data'!S79/1000000))</f>
        <v>1.514</v>
      </c>
      <c r="I82" s="159">
        <f>IF('Crisis Indicator Data'!T79="x","x",('Crisis Indicator Data'!T79/1000000))</f>
        <v>2.4E-2</v>
      </c>
      <c r="J82" s="159">
        <f>IF('Crisis Indicator Data'!U79="x","x",('Crisis Indicator Data'!U79/1000000))</f>
        <v>0</v>
      </c>
      <c r="K82" s="246">
        <f t="shared" si="6"/>
        <v>3.6</v>
      </c>
      <c r="L82" s="143">
        <f>IF(F82="x","x",(F82*1000000/VLOOKUP($C82,'Crisis Indicator Data'!$C$3:$H$198,5,FALSE)))</f>
        <v>0</v>
      </c>
      <c r="M82" s="143">
        <f>IF(G82="x","x",(G82*1000000/VLOOKUP($C82,'Crisis Indicator Data'!$C$3:$H$198,5,FALSE)))</f>
        <v>0.85070860027179185</v>
      </c>
      <c r="N82" s="143">
        <f>IF(H82="x","x",(H82*1000000/VLOOKUP($C82,'Crisis Indicator Data'!$C$3:$H$198,5,FALSE)))</f>
        <v>0.1469617549990293</v>
      </c>
      <c r="O82" s="143">
        <f>IF(I82="x","x",(I82*1000000/VLOOKUP($C82,'Crisis Indicator Data'!$C$3:$H$198,5,FALSE)))</f>
        <v>2.3296447291788003E-3</v>
      </c>
      <c r="P82" s="143">
        <f>IF(J82="x","x",(J82*1000000/VLOOKUP($C82,'Crisis Indicator Data'!$C$3:$H$198,5,FALSE)))</f>
        <v>0</v>
      </c>
      <c r="Q82" s="240">
        <f t="shared" si="7"/>
        <v>3</v>
      </c>
      <c r="R82" s="240">
        <f t="shared" si="8"/>
        <v>3.3</v>
      </c>
    </row>
    <row r="83" spans="1:18" x14ac:dyDescent="0.35">
      <c r="A83" s="149" t="str">
        <f>'Crisis Indicator Data'!A80</f>
        <v>2022 Tropical Cyclone Seasons in Mozambique</v>
      </c>
      <c r="B83" s="150" t="str">
        <f>'Crisis Indicator Data'!B80</f>
        <v>Tropical cyclone</v>
      </c>
      <c r="C83" s="150" t="str">
        <f>'Crisis Indicator Data'!C80</f>
        <v>MOZ008</v>
      </c>
      <c r="D83" s="150" t="str">
        <f>'Crisis Indicator Data'!D80</f>
        <v>Mozambique</v>
      </c>
      <c r="E83" s="150" t="str">
        <f>'Crisis Indicator Data'!E80</f>
        <v>MOZ</v>
      </c>
      <c r="F83" s="159">
        <f>IF('Crisis Indicator Data'!Q80="x","x",('Crisis Indicator Data'!Q80/1000000))</f>
        <v>17.045000000000002</v>
      </c>
      <c r="G83" s="159">
        <f>IF('Crisis Indicator Data'!R80="x","x",('Crisis Indicator Data'!R80/1000000))</f>
        <v>0</v>
      </c>
      <c r="H83" s="159">
        <f>IF('Crisis Indicator Data'!S80="x","x",('Crisis Indicator Data'!S80/1000000))</f>
        <v>1.0209999999999999</v>
      </c>
      <c r="I83" s="159">
        <f>IF('Crisis Indicator Data'!T80="x","x",('Crisis Indicator Data'!T80/1000000))</f>
        <v>0</v>
      </c>
      <c r="J83" s="159">
        <f>IF('Crisis Indicator Data'!U80="x","x",('Crisis Indicator Data'!U80/1000000))</f>
        <v>0</v>
      </c>
      <c r="K83" s="246">
        <f t="shared" si="6"/>
        <v>3.3</v>
      </c>
      <c r="L83" s="143">
        <f>IF(F83="x","x",(F83*1000000/VLOOKUP($C83,'Crisis Indicator Data'!$C$3:$H$198,5,FALSE)))</f>
        <v>0.94348499944647402</v>
      </c>
      <c r="M83" s="143">
        <f>IF(G83="x","x",(G83*1000000/VLOOKUP($C83,'Crisis Indicator Data'!$C$3:$H$198,5,FALSE)))</f>
        <v>0</v>
      </c>
      <c r="N83" s="143">
        <f>IF(H83="x","x",(H83*1000000/VLOOKUP($C83,'Crisis Indicator Data'!$C$3:$H$198,5,FALSE)))</f>
        <v>5.6515000553525957E-2</v>
      </c>
      <c r="O83" s="143">
        <f>IF(I83="x","x",(I83*1000000/VLOOKUP($C83,'Crisis Indicator Data'!$C$3:$H$198,5,FALSE)))</f>
        <v>0</v>
      </c>
      <c r="P83" s="143">
        <f>IF(J83="x","x",(J83*1000000/VLOOKUP($C83,'Crisis Indicator Data'!$C$3:$H$198,5,FALSE)))</f>
        <v>0</v>
      </c>
      <c r="Q83" s="240">
        <f t="shared" si="7"/>
        <v>3</v>
      </c>
      <c r="R83" s="240">
        <f t="shared" si="8"/>
        <v>3.15</v>
      </c>
    </row>
    <row r="84" spans="1:18" x14ac:dyDescent="0.35">
      <c r="A84" s="149" t="str">
        <f>'Crisis Indicator Data'!A81</f>
        <v>Refugees from Mali in Mauritania</v>
      </c>
      <c r="B84" s="150" t="str">
        <f>'Crisis Indicator Data'!B81</f>
        <v>International displacement</v>
      </c>
      <c r="C84" s="150" t="str">
        <f>'Crisis Indicator Data'!C81</f>
        <v>MRT002</v>
      </c>
      <c r="D84" s="150" t="str">
        <f>'Crisis Indicator Data'!D81</f>
        <v>Mauritania</v>
      </c>
      <c r="E84" s="150" t="str">
        <f>'Crisis Indicator Data'!E81</f>
        <v>MRT</v>
      </c>
      <c r="F84" s="159">
        <f>IF('Crisis Indicator Data'!Q81="x","x",('Crisis Indicator Data'!Q81/1000000))</f>
        <v>0</v>
      </c>
      <c r="G84" s="159">
        <f>IF('Crisis Indicator Data'!R81="x","x",('Crisis Indicator Data'!R81/1000000))</f>
        <v>1.4279999999999999</v>
      </c>
      <c r="H84" s="159">
        <f>IF('Crisis Indicator Data'!S81="x","x",('Crisis Indicator Data'!S81/1000000))</f>
        <v>8.5000000000000006E-2</v>
      </c>
      <c r="I84" s="159">
        <f>IF('Crisis Indicator Data'!T81="x","x",('Crisis Indicator Data'!T81/1000000))</f>
        <v>0</v>
      </c>
      <c r="J84" s="159">
        <f>IF('Crisis Indicator Data'!U81="x","x",('Crisis Indicator Data'!U81/1000000))</f>
        <v>0</v>
      </c>
      <c r="K84" s="246">
        <f t="shared" si="6"/>
        <v>1.5</v>
      </c>
      <c r="L84" s="143">
        <f>IF(F84="x","x",(F84*1000000/VLOOKUP($C84,'Crisis Indicator Data'!$C$3:$H$198,5,FALSE)))</f>
        <v>0</v>
      </c>
      <c r="M84" s="143">
        <f>IF(G84="x","x",(G84*1000000/VLOOKUP($C84,'Crisis Indicator Data'!$C$3:$H$198,5,FALSE)))</f>
        <v>0.9438202247191011</v>
      </c>
      <c r="N84" s="143">
        <f>IF(H84="x","x",(H84*1000000/VLOOKUP($C84,'Crisis Indicator Data'!$C$3:$H$198,5,FALSE)))</f>
        <v>5.6179775280898875E-2</v>
      </c>
      <c r="O84" s="143">
        <f>IF(I84="x","x",(I84*1000000/VLOOKUP($C84,'Crisis Indicator Data'!$C$3:$H$198,5,FALSE)))</f>
        <v>0</v>
      </c>
      <c r="P84" s="143">
        <f>IF(J84="x","x",(J84*1000000/VLOOKUP($C84,'Crisis Indicator Data'!$C$3:$H$198,5,FALSE)))</f>
        <v>0</v>
      </c>
      <c r="Q84" s="240">
        <f t="shared" si="7"/>
        <v>3</v>
      </c>
      <c r="R84" s="240">
        <f t="shared" si="8"/>
        <v>2.25</v>
      </c>
    </row>
    <row r="85" spans="1:18" x14ac:dyDescent="0.35">
      <c r="A85" s="149" t="str">
        <f>'Crisis Indicator Data'!A82</f>
        <v>Food Security in Mauritania</v>
      </c>
      <c r="B85" s="150" t="str">
        <f>'Crisis Indicator Data'!B82</f>
        <v>Drought</v>
      </c>
      <c r="C85" s="150" t="str">
        <f>'Crisis Indicator Data'!C82</f>
        <v>MRT003</v>
      </c>
      <c r="D85" s="150" t="str">
        <f>'Crisis Indicator Data'!D82</f>
        <v>Mauritania</v>
      </c>
      <c r="E85" s="150" t="str">
        <f>'Crisis Indicator Data'!E82</f>
        <v>MRT</v>
      </c>
      <c r="F85" s="159">
        <f>IF('Crisis Indicator Data'!Q82="x","x",('Crisis Indicator Data'!Q82/1000000))</f>
        <v>2.0449999999999999</v>
      </c>
      <c r="G85" s="159">
        <f>IF('Crisis Indicator Data'!R82="x","x",('Crisis Indicator Data'!R82/1000000))</f>
        <v>1.4350000000000001</v>
      </c>
      <c r="H85" s="159">
        <f>IF('Crisis Indicator Data'!S82="x","x",('Crisis Indicator Data'!S82/1000000))</f>
        <v>0.79600000000000004</v>
      </c>
      <c r="I85" s="159">
        <f>IF('Crisis Indicator Data'!T82="x","x",('Crisis Indicator Data'!T82/1000000))</f>
        <v>8.3000000000000004E-2</v>
      </c>
      <c r="J85" s="159">
        <f>IF('Crisis Indicator Data'!U82="x","x",('Crisis Indicator Data'!U82/1000000))</f>
        <v>0</v>
      </c>
      <c r="K85" s="246">
        <f t="shared" si="6"/>
        <v>3.2</v>
      </c>
      <c r="L85" s="143">
        <f>IF(F85="x","x",(F85*1000000/VLOOKUP($C85,'Crisis Indicator Data'!$C$3:$H$198,5,FALSE)))</f>
        <v>0.46914429915118144</v>
      </c>
      <c r="M85" s="143">
        <f>IF(G85="x","x",(G85*1000000/VLOOKUP($C85,'Crisis Indicator Data'!$C$3:$H$198,5,FALSE)))</f>
        <v>0.32920394585914198</v>
      </c>
      <c r="N85" s="143">
        <f>IF(H85="x","x",(H85*1000000/VLOOKUP($C85,'Crisis Indicator Data'!$C$3:$H$198,5,FALSE)))</f>
        <v>0.18261069052534984</v>
      </c>
      <c r="O85" s="143">
        <f>IF(I85="x","x",(I85*1000000/VLOOKUP($C85,'Crisis Indicator Data'!$C$3:$H$198,5,FALSE)))</f>
        <v>1.9041064464326681E-2</v>
      </c>
      <c r="P85" s="143">
        <f>IF(J85="x","x",(J85*1000000/VLOOKUP($C85,'Crisis Indicator Data'!$C$3:$H$198,5,FALSE)))</f>
        <v>0</v>
      </c>
      <c r="Q85" s="240">
        <f t="shared" si="7"/>
        <v>3</v>
      </c>
      <c r="R85" s="240">
        <f t="shared" si="8"/>
        <v>3.1</v>
      </c>
    </row>
    <row r="86" spans="1:18" x14ac:dyDescent="0.35">
      <c r="A86" s="149" t="str">
        <f>'Crisis Indicator Data'!A83</f>
        <v>Complex crisis in Malawi</v>
      </c>
      <c r="B86" s="150" t="str">
        <f>'Crisis Indicator Data'!B83</f>
        <v>Complex crisis</v>
      </c>
      <c r="C86" s="150" t="str">
        <f>'Crisis Indicator Data'!C83</f>
        <v>MWI002</v>
      </c>
      <c r="D86" s="150" t="str">
        <f>'Crisis Indicator Data'!D83</f>
        <v>Malawi</v>
      </c>
      <c r="E86" s="150" t="str">
        <f>'Crisis Indicator Data'!E83</f>
        <v>MWI</v>
      </c>
      <c r="F86" s="159">
        <f>IF('Crisis Indicator Data'!Q83="x","x",('Crisis Indicator Data'!Q83/1000000))</f>
        <v>16.010000000000002</v>
      </c>
      <c r="G86" s="159">
        <f>IF('Crisis Indicator Data'!R83="x","x",('Crisis Indicator Data'!R83/1000000))</f>
        <v>3.992</v>
      </c>
      <c r="H86" s="159">
        <f>IF('Crisis Indicator Data'!S83="x","x",('Crisis Indicator Data'!S83/1000000))</f>
        <v>2</v>
      </c>
      <c r="I86" s="159">
        <f>IF('Crisis Indicator Data'!T83="x","x",('Crisis Indicator Data'!T83/1000000))</f>
        <v>0</v>
      </c>
      <c r="J86" s="159">
        <f>IF('Crisis Indicator Data'!U83="x","x",('Crisis Indicator Data'!U83/1000000))</f>
        <v>0</v>
      </c>
      <c r="K86" s="246">
        <f t="shared" si="6"/>
        <v>3.8</v>
      </c>
      <c r="L86" s="143">
        <f>IF(F86="x","x",(F86*1000000/VLOOKUP($C86,'Crisis Indicator Data'!$C$3:$H$198,5,FALSE)))</f>
        <v>0.83694913482147537</v>
      </c>
      <c r="M86" s="143">
        <f>IF(G86="x","x",(G86*1000000/VLOOKUP($C86,'Crisis Indicator Data'!$C$3:$H$198,5,FALSE)))</f>
        <v>0.20868837890114486</v>
      </c>
      <c r="N86" s="143">
        <f>IF(H86="x","x",(H86*1000000/VLOOKUP($C86,'Crisis Indicator Data'!$C$3:$H$198,5,FALSE)))</f>
        <v>0.10455329604265774</v>
      </c>
      <c r="O86" s="143">
        <f>IF(I86="x","x",(I86*1000000/VLOOKUP($C86,'Crisis Indicator Data'!$C$3:$H$198,5,FALSE)))</f>
        <v>0</v>
      </c>
      <c r="P86" s="143">
        <f>IF(J86="x","x",(J86*1000000/VLOOKUP($C86,'Crisis Indicator Data'!$C$3:$H$198,5,FALSE)))</f>
        <v>0</v>
      </c>
      <c r="Q86" s="240">
        <f t="shared" si="7"/>
        <v>3</v>
      </c>
      <c r="R86" s="240">
        <f t="shared" si="8"/>
        <v>3.4</v>
      </c>
    </row>
    <row r="87" spans="1:18" x14ac:dyDescent="0.35">
      <c r="A87" s="149" t="str">
        <f>'Crisis Indicator Data'!A84</f>
        <v>Tropical Cyclone Ana in Malawi</v>
      </c>
      <c r="B87" s="150" t="str">
        <f>'Crisis Indicator Data'!B84</f>
        <v>Tropical cyclone</v>
      </c>
      <c r="C87" s="150" t="str">
        <f>'Crisis Indicator Data'!C84</f>
        <v>MWI004</v>
      </c>
      <c r="D87" s="150" t="str">
        <f>'Crisis Indicator Data'!D84</f>
        <v>Malawi</v>
      </c>
      <c r="E87" s="150" t="str">
        <f>'Crisis Indicator Data'!E84</f>
        <v>MWI</v>
      </c>
      <c r="F87" s="159">
        <f>IF('Crisis Indicator Data'!Q84="x","x",('Crisis Indicator Data'!Q84/1000000))</f>
        <v>16.010000000000002</v>
      </c>
      <c r="G87" s="159">
        <f>IF('Crisis Indicator Data'!R84="x","x",('Crisis Indicator Data'!R84/1000000))</f>
        <v>0.31</v>
      </c>
      <c r="H87" s="159">
        <f>IF('Crisis Indicator Data'!S84="x","x",('Crisis Indicator Data'!S84/1000000))</f>
        <v>0.68</v>
      </c>
      <c r="I87" s="159">
        <f>IF('Crisis Indicator Data'!T84="x","x",('Crisis Indicator Data'!T84/1000000))</f>
        <v>0</v>
      </c>
      <c r="J87" s="159">
        <f>IF('Crisis Indicator Data'!U84="x","x",('Crisis Indicator Data'!U84/1000000))</f>
        <v>0</v>
      </c>
      <c r="K87" s="246">
        <f t="shared" si="6"/>
        <v>3.1</v>
      </c>
      <c r="L87" s="143">
        <f>IF(F87="x","x",(F87*1000000/VLOOKUP($C87,'Crisis Indicator Data'!$C$3:$H$198,5,FALSE)))</f>
        <v>0.94176470588235306</v>
      </c>
      <c r="M87" s="143">
        <f>IF(G87="x","x",(G87*1000000/VLOOKUP($C87,'Crisis Indicator Data'!$C$3:$H$198,5,FALSE)))</f>
        <v>1.8235294117647058E-2</v>
      </c>
      <c r="N87" s="143">
        <f>IF(H87="x","x",(H87*1000000/VLOOKUP($C87,'Crisis Indicator Data'!$C$3:$H$198,5,FALSE)))</f>
        <v>0.04</v>
      </c>
      <c r="O87" s="143">
        <f>IF(I87="x","x",(I87*1000000/VLOOKUP($C87,'Crisis Indicator Data'!$C$3:$H$198,5,FALSE)))</f>
        <v>0</v>
      </c>
      <c r="P87" s="143">
        <f>IF(J87="x","x",(J87*1000000/VLOOKUP($C87,'Crisis Indicator Data'!$C$3:$H$198,5,FALSE)))</f>
        <v>0</v>
      </c>
      <c r="Q87" s="240">
        <f t="shared" si="7"/>
        <v>2</v>
      </c>
      <c r="R87" s="240">
        <f t="shared" si="8"/>
        <v>2.5499999999999998</v>
      </c>
    </row>
    <row r="88" spans="1:18" x14ac:dyDescent="0.35">
      <c r="A88" s="149" t="str">
        <f>'Crisis Indicator Data'!A85</f>
        <v>International Refugees in Malaysia</v>
      </c>
      <c r="B88" s="150" t="str">
        <f>'Crisis Indicator Data'!B85</f>
        <v>International displacement</v>
      </c>
      <c r="C88" s="150" t="str">
        <f>'Crisis Indicator Data'!C85</f>
        <v>MYS001</v>
      </c>
      <c r="D88" s="150" t="str">
        <f>'Crisis Indicator Data'!D85</f>
        <v>Malaysia</v>
      </c>
      <c r="E88" s="150" t="str">
        <f>'Crisis Indicator Data'!E85</f>
        <v>MYS</v>
      </c>
      <c r="F88" s="159">
        <f>IF('Crisis Indicator Data'!Q85="x","x",('Crisis Indicator Data'!Q85/1000000))</f>
        <v>0</v>
      </c>
      <c r="G88" s="159">
        <f>IF('Crisis Indicator Data'!R85="x","x",('Crisis Indicator Data'!R85/1000000))</f>
        <v>9.907</v>
      </c>
      <c r="H88" s="159">
        <f>IF('Crisis Indicator Data'!S85="x","x",('Crisis Indicator Data'!S85/1000000))</f>
        <v>0.183</v>
      </c>
      <c r="I88" s="159">
        <f>IF('Crisis Indicator Data'!T85="x","x",('Crisis Indicator Data'!T85/1000000))</f>
        <v>0</v>
      </c>
      <c r="J88" s="159">
        <f>IF('Crisis Indicator Data'!U85="x","x",('Crisis Indicator Data'!U85/1000000))</f>
        <v>0</v>
      </c>
      <c r="K88" s="246">
        <f t="shared" si="6"/>
        <v>2.1</v>
      </c>
      <c r="L88" s="143">
        <f>IF(F88="x","x",(F88*1000000/VLOOKUP($C88,'Crisis Indicator Data'!$C$3:$H$198,5,FALSE)))</f>
        <v>0</v>
      </c>
      <c r="M88" s="143">
        <f>IF(G88="x","x",(G88*1000000/VLOOKUP($C88,'Crisis Indicator Data'!$C$3:$H$198,5,FALSE)))</f>
        <v>0.98186323092170469</v>
      </c>
      <c r="N88" s="143">
        <f>IF(H88="x","x",(H88*1000000/VLOOKUP($C88,'Crisis Indicator Data'!$C$3:$H$198,5,FALSE)))</f>
        <v>1.8136769078295343E-2</v>
      </c>
      <c r="O88" s="143">
        <f>IF(I88="x","x",(I88*1000000/VLOOKUP($C88,'Crisis Indicator Data'!$C$3:$H$198,5,FALSE)))</f>
        <v>0</v>
      </c>
      <c r="P88" s="143">
        <f>IF(J88="x","x",(J88*1000000/VLOOKUP($C88,'Crisis Indicator Data'!$C$3:$H$198,5,FALSE)))</f>
        <v>0</v>
      </c>
      <c r="Q88" s="240">
        <f t="shared" si="7"/>
        <v>2</v>
      </c>
      <c r="R88" s="240">
        <f t="shared" si="8"/>
        <v>2.0499999999999998</v>
      </c>
    </row>
    <row r="89" spans="1:18" x14ac:dyDescent="0.35">
      <c r="A89" s="149" t="str">
        <f>'Crisis Indicator Data'!A86</f>
        <v>Food Security Crisis in Namibia</v>
      </c>
      <c r="B89" s="150" t="str">
        <f>'Crisis Indicator Data'!B86</f>
        <v>Food Security</v>
      </c>
      <c r="C89" s="150" t="str">
        <f>'Crisis Indicator Data'!C86</f>
        <v>NAM002</v>
      </c>
      <c r="D89" s="150" t="str">
        <f>'Crisis Indicator Data'!D86</f>
        <v>Namibia</v>
      </c>
      <c r="E89" s="150" t="str">
        <f>'Crisis Indicator Data'!E86</f>
        <v>NAM</v>
      </c>
      <c r="F89" s="159">
        <f>IF('Crisis Indicator Data'!Q86="x","x",('Crisis Indicator Data'!Q86/1000000))</f>
        <v>0.96399999999999997</v>
      </c>
      <c r="G89" s="159">
        <f>IF('Crisis Indicator Data'!R86="x","x",('Crisis Indicator Data'!R86/1000000))</f>
        <v>0.83599999999999997</v>
      </c>
      <c r="H89" s="159">
        <f>IF('Crisis Indicator Data'!S86="x","x",('Crisis Indicator Data'!S86/1000000))</f>
        <v>0.63200000000000001</v>
      </c>
      <c r="I89" s="159">
        <f>IF('Crisis Indicator Data'!T86="x","x",('Crisis Indicator Data'!T86/1000000))</f>
        <v>0.11899999999999999</v>
      </c>
      <c r="J89" s="159">
        <f>IF('Crisis Indicator Data'!U86="x","x",('Crisis Indicator Data'!U86/1000000))</f>
        <v>0</v>
      </c>
      <c r="K89" s="246">
        <f t="shared" si="6"/>
        <v>3.1</v>
      </c>
      <c r="L89" s="143">
        <f>IF(F89="x","x",(F89*1000000/VLOOKUP($C89,'Crisis Indicator Data'!$C$3:$H$198,5,FALSE)))</f>
        <v>0.37789102312818501</v>
      </c>
      <c r="M89" s="143">
        <f>IF(G89="x","x",(G89*1000000/VLOOKUP($C89,'Crisis Indicator Data'!$C$3:$H$198,5,FALSE)))</f>
        <v>0.32771462171697374</v>
      </c>
      <c r="N89" s="143">
        <f>IF(H89="x","x",(H89*1000000/VLOOKUP($C89,'Crisis Indicator Data'!$C$3:$H$198,5,FALSE)))</f>
        <v>0.24774598196785574</v>
      </c>
      <c r="O89" s="143">
        <f>IF(I89="x","x",(I89*1000000/VLOOKUP($C89,'Crisis Indicator Data'!$C$3:$H$198,5,FALSE)))</f>
        <v>4.6648373186985496E-2</v>
      </c>
      <c r="P89" s="143">
        <f>IF(J89="x","x",(J89*1000000/VLOOKUP($C89,'Crisis Indicator Data'!$C$3:$H$198,5,FALSE)))</f>
        <v>0</v>
      </c>
      <c r="Q89" s="240">
        <f t="shared" si="7"/>
        <v>3</v>
      </c>
      <c r="R89" s="240">
        <f t="shared" si="8"/>
        <v>3.05</v>
      </c>
    </row>
    <row r="90" spans="1:18" x14ac:dyDescent="0.35">
      <c r="A90" s="149" t="str">
        <f>'Crisis Indicator Data'!A87</f>
        <v>Multiple crises in Niger</v>
      </c>
      <c r="B90" s="150" t="str">
        <f>'Crisis Indicator Data'!B87</f>
        <v>Multiple crises country</v>
      </c>
      <c r="C90" s="150" t="str">
        <f>'Crisis Indicator Data'!C87</f>
        <v>NER001</v>
      </c>
      <c r="D90" s="150" t="str">
        <f>'Crisis Indicator Data'!D87</f>
        <v>Niger</v>
      </c>
      <c r="E90" s="150" t="str">
        <f>'Crisis Indicator Data'!E87</f>
        <v>NER</v>
      </c>
      <c r="F90" s="159">
        <f>IF('Crisis Indicator Data'!Q87="x","x",('Crisis Indicator Data'!Q87/1000000))</f>
        <v>20.158999999999999</v>
      </c>
      <c r="G90" s="159">
        <f>IF('Crisis Indicator Data'!R87="x","x",('Crisis Indicator Data'!R87/1000000))</f>
        <v>0.7</v>
      </c>
      <c r="H90" s="159">
        <f>IF('Crisis Indicator Data'!S87="x","x",('Crisis Indicator Data'!S87/1000000))</f>
        <v>2.9</v>
      </c>
      <c r="I90" s="159">
        <f>IF('Crisis Indicator Data'!T87="x","x",('Crisis Indicator Data'!T87/1000000))</f>
        <v>0.7</v>
      </c>
      <c r="J90" s="159">
        <f>IF('Crisis Indicator Data'!U87="x","x",('Crisis Indicator Data'!U87/1000000))</f>
        <v>4.1000000000000002E-2</v>
      </c>
      <c r="K90" s="246">
        <f t="shared" si="6"/>
        <v>4.3</v>
      </c>
      <c r="L90" s="143">
        <f>IF(F90="x","x",(F90*1000000/VLOOKUP($C90,'Crisis Indicator Data'!$C$3:$H$198,5,FALSE)))</f>
        <v>0.82281632653061221</v>
      </c>
      <c r="M90" s="143">
        <f>IF(G90="x","x",(G90*1000000/VLOOKUP($C90,'Crisis Indicator Data'!$C$3:$H$198,5,FALSE)))</f>
        <v>2.8571428571428571E-2</v>
      </c>
      <c r="N90" s="143">
        <f>IF(H90="x","x",(H90*1000000/VLOOKUP($C90,'Crisis Indicator Data'!$C$3:$H$198,5,FALSE)))</f>
        <v>0.11836734693877551</v>
      </c>
      <c r="O90" s="143">
        <f>IF(I90="x","x",(I90*1000000/VLOOKUP($C90,'Crisis Indicator Data'!$C$3:$H$198,5,FALSE)))</f>
        <v>2.8571428571428571E-2</v>
      </c>
      <c r="P90" s="143">
        <f>IF(J90="x","x",(J90*1000000/VLOOKUP($C90,'Crisis Indicator Data'!$C$3:$H$198,5,FALSE)))</f>
        <v>1.673469387755102E-3</v>
      </c>
      <c r="Q90" s="240">
        <f t="shared" si="7"/>
        <v>3</v>
      </c>
      <c r="R90" s="240">
        <f t="shared" si="8"/>
        <v>3.65</v>
      </c>
    </row>
    <row r="91" spans="1:18" x14ac:dyDescent="0.35">
      <c r="A91" s="149" t="str">
        <f>'Crisis Indicator Data'!A88</f>
        <v>Boko Haram in Niger</v>
      </c>
      <c r="B91" s="150" t="str">
        <f>'Crisis Indicator Data'!B88</f>
        <v>Conflict</v>
      </c>
      <c r="C91" s="150" t="str">
        <f>'Crisis Indicator Data'!C88</f>
        <v>NER002</v>
      </c>
      <c r="D91" s="150" t="str">
        <f>'Crisis Indicator Data'!D88</f>
        <v>Niger</v>
      </c>
      <c r="E91" s="150" t="str">
        <f>'Crisis Indicator Data'!E88</f>
        <v>NER</v>
      </c>
      <c r="F91" s="159">
        <f>IF('Crisis Indicator Data'!Q88="x","x",('Crisis Indicator Data'!Q88/1000000))</f>
        <v>0.65600000000000003</v>
      </c>
      <c r="G91" s="159">
        <f>IF('Crisis Indicator Data'!R88="x","x",('Crisis Indicator Data'!R88/1000000))</f>
        <v>1E-3</v>
      </c>
      <c r="H91" s="159">
        <f>IF('Crisis Indicator Data'!S88="x","x",('Crisis Indicator Data'!S88/1000000))</f>
        <v>0.27200000000000002</v>
      </c>
      <c r="I91" s="159">
        <f>IF('Crisis Indicator Data'!T88="x","x",('Crisis Indicator Data'!T88/1000000))</f>
        <v>0.02</v>
      </c>
      <c r="J91" s="159">
        <f>IF('Crisis Indicator Data'!U88="x","x",('Crisis Indicator Data'!U88/1000000))</f>
        <v>0</v>
      </c>
      <c r="K91" s="246">
        <f t="shared" si="6"/>
        <v>2.4</v>
      </c>
      <c r="L91" s="143">
        <f>IF(F91="x","x",(F91*1000000/VLOOKUP($C91,'Crisis Indicator Data'!$C$3:$H$198,5,FALSE)))</f>
        <v>0.69125395152792413</v>
      </c>
      <c r="M91" s="143">
        <f>IF(G91="x","x",(G91*1000000/VLOOKUP($C91,'Crisis Indicator Data'!$C$3:$H$198,5,FALSE)))</f>
        <v>1.053740779768177E-3</v>
      </c>
      <c r="N91" s="143">
        <f>IF(H91="x","x",(H91*1000000/VLOOKUP($C91,'Crisis Indicator Data'!$C$3:$H$198,5,FALSE)))</f>
        <v>0.28661749209694415</v>
      </c>
      <c r="O91" s="143">
        <f>IF(I91="x","x",(I91*1000000/VLOOKUP($C91,'Crisis Indicator Data'!$C$3:$H$198,5,FALSE)))</f>
        <v>2.107481559536354E-2</v>
      </c>
      <c r="P91" s="143">
        <f>IF(J91="x","x",(J91*1000000/VLOOKUP($C91,'Crisis Indicator Data'!$C$3:$H$198,5,FALSE)))</f>
        <v>0</v>
      </c>
      <c r="Q91" s="240">
        <f t="shared" si="7"/>
        <v>3</v>
      </c>
      <c r="R91" s="240">
        <f t="shared" si="8"/>
        <v>2.7</v>
      </c>
    </row>
    <row r="92" spans="1:18" x14ac:dyDescent="0.35">
      <c r="A92" s="149" t="str">
        <f>'Crisis Indicator Data'!A89</f>
        <v>Mali/Burkina Faso conflict</v>
      </c>
      <c r="B92" s="150" t="str">
        <f>'Crisis Indicator Data'!B89</f>
        <v>Conflict</v>
      </c>
      <c r="C92" s="150" t="str">
        <f>'Crisis Indicator Data'!C89</f>
        <v>NER003</v>
      </c>
      <c r="D92" s="150" t="str">
        <f>'Crisis Indicator Data'!D89</f>
        <v>Niger</v>
      </c>
      <c r="E92" s="150" t="str">
        <f>'Crisis Indicator Data'!E89</f>
        <v>NER</v>
      </c>
      <c r="F92" s="159">
        <f>IF('Crisis Indicator Data'!Q89="x","x",('Crisis Indicator Data'!Q89/1000000))</f>
        <v>7.0439999999999996</v>
      </c>
      <c r="G92" s="159">
        <f>IF('Crisis Indicator Data'!R89="x","x",('Crisis Indicator Data'!R89/1000000))</f>
        <v>8.9999999999999993E-3</v>
      </c>
      <c r="H92" s="159">
        <f>IF('Crisis Indicator Data'!S89="x","x",('Crisis Indicator Data'!S89/1000000))</f>
        <v>1.31</v>
      </c>
      <c r="I92" s="159">
        <f>IF('Crisis Indicator Data'!T89="x","x",('Crisis Indicator Data'!T89/1000000))</f>
        <v>3.5999999999999997E-2</v>
      </c>
      <c r="J92" s="159">
        <f>IF('Crisis Indicator Data'!U89="x","x",('Crisis Indicator Data'!U89/1000000))</f>
        <v>0</v>
      </c>
      <c r="K92" s="246">
        <f t="shared" si="6"/>
        <v>3.5</v>
      </c>
      <c r="L92" s="143">
        <f>IF(F92="x","x",(F92*1000000/VLOOKUP($C92,'Crisis Indicator Data'!$C$3:$H$198,5,FALSE)))</f>
        <v>0.83857142857142852</v>
      </c>
      <c r="M92" s="143">
        <f>IF(G92="x","x",(G92*1000000/VLOOKUP($C92,'Crisis Indicator Data'!$C$3:$H$198,5,FALSE)))</f>
        <v>1.0714285714285715E-3</v>
      </c>
      <c r="N92" s="143">
        <f>IF(H92="x","x",(H92*1000000/VLOOKUP($C92,'Crisis Indicator Data'!$C$3:$H$198,5,FALSE)))</f>
        <v>0.15595238095238095</v>
      </c>
      <c r="O92" s="143">
        <f>IF(I92="x","x",(I92*1000000/VLOOKUP($C92,'Crisis Indicator Data'!$C$3:$H$198,5,FALSE)))</f>
        <v>4.2857142857142859E-3</v>
      </c>
      <c r="P92" s="143">
        <f>IF(J92="x","x",(J92*1000000/VLOOKUP($C92,'Crisis Indicator Data'!$C$3:$H$198,5,FALSE)))</f>
        <v>0</v>
      </c>
      <c r="Q92" s="240">
        <f t="shared" si="7"/>
        <v>3</v>
      </c>
      <c r="R92" s="240">
        <f t="shared" si="8"/>
        <v>3.25</v>
      </c>
    </row>
    <row r="93" spans="1:18" x14ac:dyDescent="0.35">
      <c r="A93" s="149" t="str">
        <f>'Crisis Indicator Data'!A90</f>
        <v>Nigerian Refugees</v>
      </c>
      <c r="B93" s="150" t="str">
        <f>'Crisis Indicator Data'!B90</f>
        <v>International displacement</v>
      </c>
      <c r="C93" s="150" t="str">
        <f>'Crisis Indicator Data'!C90</f>
        <v>NER004</v>
      </c>
      <c r="D93" s="150" t="str">
        <f>'Crisis Indicator Data'!D90</f>
        <v>Niger</v>
      </c>
      <c r="E93" s="150" t="str">
        <f>'Crisis Indicator Data'!E90</f>
        <v>NER</v>
      </c>
      <c r="F93" s="159">
        <f>IF('Crisis Indicator Data'!Q90="x","x",('Crisis Indicator Data'!Q90/1000000))</f>
        <v>0.624</v>
      </c>
      <c r="G93" s="159">
        <f>IF('Crisis Indicator Data'!R90="x","x",('Crisis Indicator Data'!R90/1000000))</f>
        <v>0</v>
      </c>
      <c r="H93" s="159">
        <f>IF('Crisis Indicator Data'!S90="x","x",('Crisis Indicator Data'!S90/1000000))</f>
        <v>0.66200000000000003</v>
      </c>
      <c r="I93" s="159">
        <f>IF('Crisis Indicator Data'!T90="x","x",('Crisis Indicator Data'!T90/1000000))</f>
        <v>4.2000000000000003E-2</v>
      </c>
      <c r="J93" s="159">
        <f>IF('Crisis Indicator Data'!U90="x","x",('Crisis Indicator Data'!U90/1000000))</f>
        <v>0</v>
      </c>
      <c r="K93" s="246">
        <f t="shared" si="6"/>
        <v>3.1</v>
      </c>
      <c r="L93" s="143">
        <f>IF(F93="x","x",(F93*1000000/VLOOKUP($C93,'Crisis Indicator Data'!$C$3:$H$198,5,FALSE)))</f>
        <v>0.46987951807228917</v>
      </c>
      <c r="M93" s="143">
        <f>IF(G93="x","x",(G93*1000000/VLOOKUP($C93,'Crisis Indicator Data'!$C$3:$H$198,5,FALSE)))</f>
        <v>0</v>
      </c>
      <c r="N93" s="143">
        <f>IF(H93="x","x",(H93*1000000/VLOOKUP($C93,'Crisis Indicator Data'!$C$3:$H$198,5,FALSE)))</f>
        <v>0.49849397590361444</v>
      </c>
      <c r="O93" s="143">
        <f>IF(I93="x","x",(I93*1000000/VLOOKUP($C93,'Crisis Indicator Data'!$C$3:$H$198,5,FALSE)))</f>
        <v>3.1626506024096383E-2</v>
      </c>
      <c r="P93" s="143">
        <f>IF(J93="x","x",(J93*1000000/VLOOKUP($C93,'Crisis Indicator Data'!$C$3:$H$198,5,FALSE)))</f>
        <v>0</v>
      </c>
      <c r="Q93" s="240">
        <f t="shared" si="7"/>
        <v>3</v>
      </c>
      <c r="R93" s="240">
        <f t="shared" si="8"/>
        <v>3.05</v>
      </c>
    </row>
    <row r="94" spans="1:18" x14ac:dyDescent="0.35">
      <c r="A94" s="149" t="str">
        <f>'Crisis Indicator Data'!A91</f>
        <v>Complex crisis in Nigeria</v>
      </c>
      <c r="B94" s="150" t="str">
        <f>'Crisis Indicator Data'!B91</f>
        <v>Complex crisis</v>
      </c>
      <c r="C94" s="150" t="str">
        <f>'Crisis Indicator Data'!C91</f>
        <v>NGA001</v>
      </c>
      <c r="D94" s="150" t="str">
        <f>'Crisis Indicator Data'!D91</f>
        <v>Nigeria</v>
      </c>
      <c r="E94" s="150" t="str">
        <f>'Crisis Indicator Data'!E91</f>
        <v>NGA</v>
      </c>
      <c r="F94" s="159">
        <f>IF('Crisis Indicator Data'!Q91="x","x",('Crisis Indicator Data'!Q91/1000000))</f>
        <v>183.91300000000001</v>
      </c>
      <c r="G94" s="159">
        <f>IF('Crisis Indicator Data'!R91="x","x",('Crisis Indicator Data'!R91/1000000))</f>
        <v>6.2110000000000003</v>
      </c>
      <c r="H94" s="159">
        <f>IF('Crisis Indicator Data'!S91="x","x",('Crisis Indicator Data'!S91/1000000))</f>
        <v>13.516</v>
      </c>
      <c r="I94" s="159">
        <f>IF('Crisis Indicator Data'!T91="x","x",('Crisis Indicator Data'!T91/1000000))</f>
        <v>2.4159999999999999</v>
      </c>
      <c r="J94" s="159">
        <f>IF('Crisis Indicator Data'!U91="x","x",('Crisis Indicator Data'!U91/1000000))</f>
        <v>8.4000000000000005E-2</v>
      </c>
      <c r="K94" s="246">
        <f t="shared" si="6"/>
        <v>5</v>
      </c>
      <c r="L94" s="143">
        <f>IF(F94="x","x",(F94*1000000/VLOOKUP($C94,'Crisis Indicator Data'!$C$3:$H$198,5,FALSE)))</f>
        <v>0.89217522072377997</v>
      </c>
      <c r="M94" s="143">
        <f>IF(G94="x","x",(G94*1000000/VLOOKUP($C94,'Crisis Indicator Data'!$C$3:$H$198,5,FALSE)))</f>
        <v>3.0130008731929756E-2</v>
      </c>
      <c r="N94" s="143">
        <f>IF(H94="x","x",(H94*1000000/VLOOKUP($C94,'Crisis Indicator Data'!$C$3:$H$198,5,FALSE)))</f>
        <v>6.5567090326962257E-2</v>
      </c>
      <c r="O94" s="143">
        <f>IF(I94="x","x",(I94*1000000/VLOOKUP($C94,'Crisis Indicator Data'!$C$3:$H$198,5,FALSE)))</f>
        <v>1.1720190162025808E-2</v>
      </c>
      <c r="P94" s="143">
        <f>IF(J94="x","x",(J94*1000000/VLOOKUP($C94,'Crisis Indicator Data'!$C$3:$H$198,5,FALSE)))</f>
        <v>4.0749005530222178E-4</v>
      </c>
      <c r="Q94" s="240">
        <f t="shared" si="7"/>
        <v>3</v>
      </c>
      <c r="R94" s="240">
        <f t="shared" si="8"/>
        <v>4</v>
      </c>
    </row>
    <row r="95" spans="1:18" x14ac:dyDescent="0.35">
      <c r="A95" s="149" t="str">
        <f>'Crisis Indicator Data'!A92</f>
        <v>Middle belt conflict</v>
      </c>
      <c r="B95" s="150" t="str">
        <f>'Crisis Indicator Data'!B92</f>
        <v>Conflict</v>
      </c>
      <c r="C95" s="150" t="str">
        <f>'Crisis Indicator Data'!C92</f>
        <v>NGA003</v>
      </c>
      <c r="D95" s="150" t="str">
        <f>'Crisis Indicator Data'!D92</f>
        <v>Nigeria</v>
      </c>
      <c r="E95" s="150" t="str">
        <f>'Crisis Indicator Data'!E92</f>
        <v>NGA</v>
      </c>
      <c r="F95" s="159">
        <f>IF('Crisis Indicator Data'!Q92="x","x",('Crisis Indicator Data'!Q92/1000000))</f>
        <v>14.055999999999999</v>
      </c>
      <c r="G95" s="159">
        <f>IF('Crisis Indicator Data'!R92="x","x",('Crisis Indicator Data'!R92/1000000))</f>
        <v>0</v>
      </c>
      <c r="H95" s="159">
        <f>IF('Crisis Indicator Data'!S92="x","x",('Crisis Indicator Data'!S92/1000000))</f>
        <v>1.456</v>
      </c>
      <c r="I95" s="159">
        <f>IF('Crisis Indicator Data'!T92="x","x",('Crisis Indicator Data'!T92/1000000))</f>
        <v>0.02</v>
      </c>
      <c r="J95" s="159">
        <f>IF('Crisis Indicator Data'!U92="x","x",('Crisis Indicator Data'!U92/1000000))</f>
        <v>0</v>
      </c>
      <c r="K95" s="246">
        <f t="shared" si="6"/>
        <v>3.6</v>
      </c>
      <c r="L95" s="143">
        <f>IF(F95="x","x",(F95*1000000/VLOOKUP($C95,'Crisis Indicator Data'!$C$3:$H$198,5,FALSE)))</f>
        <v>0.9049703837239248</v>
      </c>
      <c r="M95" s="143">
        <f>IF(G95="x","x",(G95*1000000/VLOOKUP($C95,'Crisis Indicator Data'!$C$3:$H$198,5,FALSE)))</f>
        <v>0</v>
      </c>
      <c r="N95" s="143">
        <f>IF(H95="x","x",(H95*1000000/VLOOKUP($C95,'Crisis Indicator Data'!$C$3:$H$198,5,FALSE)))</f>
        <v>9.3741952098892606E-2</v>
      </c>
      <c r="O95" s="143">
        <f>IF(I95="x","x",(I95*1000000/VLOOKUP($C95,'Crisis Indicator Data'!$C$3:$H$198,5,FALSE)))</f>
        <v>1.2876641771825909E-3</v>
      </c>
      <c r="P95" s="143">
        <f>IF(J95="x","x",(J95*1000000/VLOOKUP($C95,'Crisis Indicator Data'!$C$3:$H$198,5,FALSE)))</f>
        <v>0</v>
      </c>
      <c r="Q95" s="240">
        <f t="shared" si="7"/>
        <v>3</v>
      </c>
      <c r="R95" s="240">
        <f t="shared" si="8"/>
        <v>3.3</v>
      </c>
    </row>
    <row r="96" spans="1:18" x14ac:dyDescent="0.35">
      <c r="A96" s="149" t="str">
        <f>'Crisis Indicator Data'!A93</f>
        <v>Boko Haram crisis in Nigeria</v>
      </c>
      <c r="B96" s="150" t="str">
        <f>'Crisis Indicator Data'!B93</f>
        <v>Conflict</v>
      </c>
      <c r="C96" s="150" t="str">
        <f>'Crisis Indicator Data'!C93</f>
        <v>NGA004</v>
      </c>
      <c r="D96" s="150" t="str">
        <f>'Crisis Indicator Data'!D93</f>
        <v>Nigeria</v>
      </c>
      <c r="E96" s="150" t="str">
        <f>'Crisis Indicator Data'!E93</f>
        <v>NGA</v>
      </c>
      <c r="F96" s="159">
        <f>IF('Crisis Indicator Data'!Q93="x","x",('Crisis Indicator Data'!Q93/1000000))</f>
        <v>0</v>
      </c>
      <c r="G96" s="159">
        <f>IF('Crisis Indicator Data'!R93="x","x",('Crisis Indicator Data'!R93/1000000))</f>
        <v>6.2110000000000003</v>
      </c>
      <c r="H96" s="159">
        <f>IF('Crisis Indicator Data'!S93="x","x",('Crisis Indicator Data'!S93/1000000))</f>
        <v>5.9640000000000004</v>
      </c>
      <c r="I96" s="159">
        <f>IF('Crisis Indicator Data'!T93="x","x",('Crisis Indicator Data'!T93/1000000))</f>
        <v>2.3519999999999999</v>
      </c>
      <c r="J96" s="159">
        <f>IF('Crisis Indicator Data'!U93="x","x",('Crisis Indicator Data'!U93/1000000))</f>
        <v>8.4000000000000005E-2</v>
      </c>
      <c r="K96" s="246">
        <f t="shared" si="6"/>
        <v>4.9000000000000004</v>
      </c>
      <c r="L96" s="143">
        <f>IF(F96="x","x",(F96*1000000/VLOOKUP($C96,'Crisis Indicator Data'!$C$3:$H$198,5,FALSE)))</f>
        <v>0</v>
      </c>
      <c r="M96" s="143">
        <f>IF(G96="x","x",(G96*1000000/VLOOKUP($C96,'Crisis Indicator Data'!$C$3:$H$198,5,FALSE)))</f>
        <v>0.42509068510026693</v>
      </c>
      <c r="N96" s="143">
        <f>IF(H96="x","x",(H96*1000000/VLOOKUP($C96,'Crisis Indicator Data'!$C$3:$H$198,5,FALSE)))</f>
        <v>0.4081856135788105</v>
      </c>
      <c r="O96" s="143">
        <f>IF(I96="x","x",(I96*1000000/VLOOKUP($C96,'Crisis Indicator Data'!$C$3:$H$198,5,FALSE)))</f>
        <v>0.16097460817192527</v>
      </c>
      <c r="P96" s="143">
        <f>IF(J96="x","x",(J96*1000000/VLOOKUP($C96,'Crisis Indicator Data'!$C$3:$H$198,5,FALSE)))</f>
        <v>5.7490931489973304E-3</v>
      </c>
      <c r="Q96" s="240">
        <f t="shared" si="7"/>
        <v>4</v>
      </c>
      <c r="R96" s="240">
        <f t="shared" si="8"/>
        <v>4.45</v>
      </c>
    </row>
    <row r="97" spans="1:18" x14ac:dyDescent="0.35">
      <c r="A97" s="149" t="str">
        <f>'Crisis Indicator Data'!A94</f>
        <v>Northwest Banditry</v>
      </c>
      <c r="B97" s="150" t="str">
        <f>'Crisis Indicator Data'!B94</f>
        <v>Other type of violence</v>
      </c>
      <c r="C97" s="150" t="str">
        <f>'Crisis Indicator Data'!C94</f>
        <v>NGA007</v>
      </c>
      <c r="D97" s="150" t="str">
        <f>'Crisis Indicator Data'!D94</f>
        <v>Nigeria</v>
      </c>
      <c r="E97" s="150" t="str">
        <f>'Crisis Indicator Data'!E94</f>
        <v>NGA</v>
      </c>
      <c r="F97" s="159">
        <f>IF('Crisis Indicator Data'!Q94="x","x",('Crisis Indicator Data'!Q94/1000000))</f>
        <v>29.532</v>
      </c>
      <c r="G97" s="159">
        <f>IF('Crisis Indicator Data'!R94="x","x",('Crisis Indicator Data'!R94/1000000))</f>
        <v>0</v>
      </c>
      <c r="H97" s="159">
        <f>IF('Crisis Indicator Data'!S94="x","x",('Crisis Indicator Data'!S94/1000000))</f>
        <v>6.0179999999999998</v>
      </c>
      <c r="I97" s="159">
        <f>IF('Crisis Indicator Data'!T94="x","x",('Crisis Indicator Data'!T94/1000000))</f>
        <v>4.3999999999999997E-2</v>
      </c>
      <c r="J97" s="159">
        <f>IF('Crisis Indicator Data'!U94="x","x",('Crisis Indicator Data'!U94/1000000))</f>
        <v>0</v>
      </c>
      <c r="K97" s="246">
        <f t="shared" si="6"/>
        <v>4.5999999999999996</v>
      </c>
      <c r="L97" s="143">
        <f>IF(F97="x","x",(F97*1000000/VLOOKUP($C97,'Crisis Indicator Data'!$C$3:$H$198,5,FALSE)))</f>
        <v>0.8297137077515242</v>
      </c>
      <c r="M97" s="143">
        <f>IF(G97="x","x",(G97*1000000/VLOOKUP($C97,'Crisis Indicator Data'!$C$3:$H$198,5,FALSE)))</f>
        <v>0</v>
      </c>
      <c r="N97" s="143">
        <f>IF(H97="x","x",(H97*1000000/VLOOKUP($C97,'Crisis Indicator Data'!$C$3:$H$198,5,FALSE)))</f>
        <v>0.16907818953164949</v>
      </c>
      <c r="O97" s="143">
        <f>IF(I97="x","x",(I97*1000000/VLOOKUP($C97,'Crisis Indicator Data'!$C$3:$H$198,5,FALSE)))</f>
        <v>1.2361981288455594E-3</v>
      </c>
      <c r="P97" s="143">
        <f>IF(J97="x","x",(J97*1000000/VLOOKUP($C97,'Crisis Indicator Data'!$C$3:$H$198,5,FALSE)))</f>
        <v>0</v>
      </c>
      <c r="Q97" s="240">
        <f t="shared" si="7"/>
        <v>3</v>
      </c>
      <c r="R97" s="240">
        <f t="shared" si="8"/>
        <v>3.8</v>
      </c>
    </row>
    <row r="98" spans="1:18" x14ac:dyDescent="0.35">
      <c r="A98" s="149" t="str">
        <f>'Crisis Indicator Data'!A95</f>
        <v>Cameroonian Refugees in Nigeria</v>
      </c>
      <c r="B98" s="150" t="str">
        <f>'Crisis Indicator Data'!B95</f>
        <v>International displacement</v>
      </c>
      <c r="C98" s="150" t="str">
        <f>'Crisis Indicator Data'!C95</f>
        <v>NGA008</v>
      </c>
      <c r="D98" s="150" t="str">
        <f>'Crisis Indicator Data'!D95</f>
        <v>Nigeria</v>
      </c>
      <c r="E98" s="150" t="str">
        <f>'Crisis Indicator Data'!E95</f>
        <v>NGA</v>
      </c>
      <c r="F98" s="159">
        <f>IF('Crisis Indicator Data'!Q95="x","x",('Crisis Indicator Data'!Q95/1000000))</f>
        <v>12.597</v>
      </c>
      <c r="G98" s="159">
        <f>IF('Crisis Indicator Data'!R95="x","x",('Crisis Indicator Data'!R95/1000000))</f>
        <v>0</v>
      </c>
      <c r="H98" s="159">
        <f>IF('Crisis Indicator Data'!S95="x","x",('Crisis Indicator Data'!S95/1000000))</f>
        <v>7.8E-2</v>
      </c>
      <c r="I98" s="159">
        <f>IF('Crisis Indicator Data'!T95="x","x",('Crisis Indicator Data'!T95/1000000))</f>
        <v>0</v>
      </c>
      <c r="J98" s="159">
        <f>IF('Crisis Indicator Data'!U95="x","x",('Crisis Indicator Data'!U95/1000000))</f>
        <v>0</v>
      </c>
      <c r="K98" s="246">
        <f t="shared" si="6"/>
        <v>1.5</v>
      </c>
      <c r="L98" s="143">
        <f>IF(F98="x","x",(F98*1000000/VLOOKUP($C98,'Crisis Indicator Data'!$C$3:$H$198,5,FALSE)))</f>
        <v>0.99384615384615382</v>
      </c>
      <c r="M98" s="143">
        <f>IF(G98="x","x",(G98*1000000/VLOOKUP($C98,'Crisis Indicator Data'!$C$3:$H$198,5,FALSE)))</f>
        <v>0</v>
      </c>
      <c r="N98" s="143">
        <f>IF(H98="x","x",(H98*1000000/VLOOKUP($C98,'Crisis Indicator Data'!$C$3:$H$198,5,FALSE)))</f>
        <v>6.1538461538461538E-3</v>
      </c>
      <c r="O98" s="143">
        <f>IF(I98="x","x",(I98*1000000/VLOOKUP($C98,'Crisis Indicator Data'!$C$3:$H$198,5,FALSE)))</f>
        <v>0</v>
      </c>
      <c r="P98" s="143">
        <f>IF(J98="x","x",(J98*1000000/VLOOKUP($C98,'Crisis Indicator Data'!$C$3:$H$198,5,FALSE)))</f>
        <v>0</v>
      </c>
      <c r="Q98" s="240">
        <f t="shared" si="7"/>
        <v>1</v>
      </c>
      <c r="R98" s="240">
        <f t="shared" si="8"/>
        <v>1.25</v>
      </c>
    </row>
    <row r="99" spans="1:18" x14ac:dyDescent="0.35">
      <c r="A99" s="149" t="str">
        <f>'Crisis Indicator Data'!A96</f>
        <v>Socioeconomic crisis in Nicaragua</v>
      </c>
      <c r="B99" s="150" t="str">
        <f>'Crisis Indicator Data'!B96</f>
        <v>Political and economic crisis</v>
      </c>
      <c r="C99" s="150" t="str">
        <f>'Crisis Indicator Data'!C96</f>
        <v>NIC001</v>
      </c>
      <c r="D99" s="150" t="str">
        <f>'Crisis Indicator Data'!D96</f>
        <v>Nicaragua</v>
      </c>
      <c r="E99" s="150" t="str">
        <f>'Crisis Indicator Data'!E96</f>
        <v>NIC</v>
      </c>
      <c r="F99" s="159">
        <f>IF('Crisis Indicator Data'!Q96="x","x",('Crisis Indicator Data'!Q96/1000000))</f>
        <v>6.0510000000000002</v>
      </c>
      <c r="G99" s="159" t="str">
        <f>IF('Crisis Indicator Data'!R96="x","x",('Crisis Indicator Data'!R96/1000000))</f>
        <v>x</v>
      </c>
      <c r="H99" s="159" t="str">
        <f>IF('Crisis Indicator Data'!S96="x","x",('Crisis Indicator Data'!S96/1000000))</f>
        <v>x</v>
      </c>
      <c r="I99" s="159" t="str">
        <f>IF('Crisis Indicator Data'!T96="x","x",('Crisis Indicator Data'!T96/1000000))</f>
        <v>x</v>
      </c>
      <c r="J99" s="159" t="str">
        <f>IF('Crisis Indicator Data'!U96="x","x",('Crisis Indicator Data'!U96/1000000))</f>
        <v>x</v>
      </c>
      <c r="K99" s="246" t="str">
        <f t="shared" si="6"/>
        <v>x</v>
      </c>
      <c r="L99" s="143">
        <f>IF(F99="x","x",(F99*1000000/VLOOKUP($C99,'Crisis Indicator Data'!$C$3:$H$198,5,FALSE)))</f>
        <v>0.97581035316884368</v>
      </c>
      <c r="M99" s="143" t="str">
        <f>IF(G99="x","x",(G99*1000000/VLOOKUP($C99,'Crisis Indicator Data'!$C$3:$H$198,5,FALSE)))</f>
        <v>x</v>
      </c>
      <c r="N99" s="143" t="str">
        <f>IF(H99="x","x",(H99*1000000/VLOOKUP($C99,'Crisis Indicator Data'!$C$3:$H$198,5,FALSE)))</f>
        <v>x</v>
      </c>
      <c r="O99" s="143" t="str">
        <f>IF(I99="x","x",(I99*1000000/VLOOKUP($C99,'Crisis Indicator Data'!$C$3:$H$198,5,FALSE)))</f>
        <v>x</v>
      </c>
      <c r="P99" s="143" t="str">
        <f>IF(J99="x","x",(J99*1000000/VLOOKUP($C99,'Crisis Indicator Data'!$C$3:$H$198,5,FALSE)))</f>
        <v>x</v>
      </c>
      <c r="Q99" s="240" t="str">
        <f t="shared" si="7"/>
        <v>x</v>
      </c>
      <c r="R99" s="240" t="str">
        <f t="shared" si="8"/>
        <v>x</v>
      </c>
    </row>
    <row r="100" spans="1:18" x14ac:dyDescent="0.35">
      <c r="A100" s="149" t="str">
        <f>'Crisis Indicator Data'!A97</f>
        <v>Complex crisis in Pakistan</v>
      </c>
      <c r="B100" s="150" t="str">
        <f>'Crisis Indicator Data'!B97</f>
        <v>Complex crisis</v>
      </c>
      <c r="C100" s="150" t="str">
        <f>'Crisis Indicator Data'!C97</f>
        <v>PAK001</v>
      </c>
      <c r="D100" s="150" t="str">
        <f>'Crisis Indicator Data'!D97</f>
        <v>Pakistan</v>
      </c>
      <c r="E100" s="150" t="str">
        <f>'Crisis Indicator Data'!E97</f>
        <v>PAK</v>
      </c>
      <c r="F100" s="159">
        <f>IF('Crisis Indicator Data'!Q97="x","x",('Crisis Indicator Data'!Q97/1000000))</f>
        <v>160.64599999999999</v>
      </c>
      <c r="G100" s="159">
        <f>IF('Crisis Indicator Data'!R97="x","x",('Crisis Indicator Data'!R97/1000000))</f>
        <v>57.843000000000004</v>
      </c>
      <c r="H100" s="159">
        <f>IF('Crisis Indicator Data'!S97="x","x",('Crisis Indicator Data'!S97/1000000))</f>
        <v>9.9090000000000007</v>
      </c>
      <c r="I100" s="159">
        <f>IF('Crisis Indicator Data'!T97="x","x",('Crisis Indicator Data'!T97/1000000))</f>
        <v>1.0920000000000001</v>
      </c>
      <c r="J100" s="159">
        <f>IF('Crisis Indicator Data'!U97="x","x",('Crisis Indicator Data'!U97/1000000))</f>
        <v>0</v>
      </c>
      <c r="K100" s="246">
        <f t="shared" si="6"/>
        <v>5</v>
      </c>
      <c r="L100" s="143">
        <f>IF(F100="x","x",(F100*1000000/VLOOKUP($C100,'Crisis Indicator Data'!$C$3:$H$198,5,FALSE)))</f>
        <v>0.70001612277712655</v>
      </c>
      <c r="M100" s="143">
        <f>IF(G100="x","x",(G100*1000000/VLOOKUP($C100,'Crisis Indicator Data'!$C$3:$H$198,5,FALSE)))</f>
        <v>0.25205129657630648</v>
      </c>
      <c r="N100" s="143">
        <f>IF(H100="x","x",(H100*1000000/VLOOKUP($C100,'Crisis Indicator Data'!$C$3:$H$198,5,FALSE)))</f>
        <v>4.3178540147893796E-2</v>
      </c>
      <c r="O100" s="143">
        <f>IF(I100="x","x",(I100*1000000/VLOOKUP($C100,'Crisis Indicator Data'!$C$3:$H$198,5,FALSE)))</f>
        <v>4.7583980060046452E-3</v>
      </c>
      <c r="P100" s="143">
        <f>IF(J100="x","x",(J100*1000000/VLOOKUP($C100,'Crisis Indicator Data'!$C$3:$H$198,5,FALSE)))</f>
        <v>0</v>
      </c>
      <c r="Q100" s="240">
        <f t="shared" si="7"/>
        <v>2</v>
      </c>
      <c r="R100" s="240">
        <f t="shared" si="8"/>
        <v>3.5</v>
      </c>
    </row>
    <row r="101" spans="1:18" x14ac:dyDescent="0.35">
      <c r="A101" s="149" t="str">
        <f>'Crisis Indicator Data'!A98</f>
        <v>Kashmir conflict in Pakistan</v>
      </c>
      <c r="B101" s="150" t="str">
        <f>'Crisis Indicator Data'!B98</f>
        <v>Conflict</v>
      </c>
      <c r="C101" s="150" t="str">
        <f>'Crisis Indicator Data'!C98</f>
        <v>PAK004</v>
      </c>
      <c r="D101" s="150" t="str">
        <f>'Crisis Indicator Data'!D98</f>
        <v>Pakistan</v>
      </c>
      <c r="E101" s="150" t="str">
        <f>'Crisis Indicator Data'!E98</f>
        <v>PAK</v>
      </c>
      <c r="F101" s="159" t="str">
        <f>IF('Crisis Indicator Data'!Q98="x","x",('Crisis Indicator Data'!Q98/1000000))</f>
        <v>x</v>
      </c>
      <c r="G101" s="159" t="str">
        <f>IF('Crisis Indicator Data'!R98="x","x",('Crisis Indicator Data'!R98/1000000))</f>
        <v>x</v>
      </c>
      <c r="H101" s="159" t="str">
        <f>IF('Crisis Indicator Data'!S98="x","x",('Crisis Indicator Data'!S98/1000000))</f>
        <v>x</v>
      </c>
      <c r="I101" s="159" t="str">
        <f>IF('Crisis Indicator Data'!T98="x","x",('Crisis Indicator Data'!T98/1000000))</f>
        <v>x</v>
      </c>
      <c r="J101" s="159" t="str">
        <f>IF('Crisis Indicator Data'!U98="x","x",('Crisis Indicator Data'!U98/1000000))</f>
        <v>x</v>
      </c>
      <c r="K101" s="246" t="str">
        <f t="shared" si="6"/>
        <v>x</v>
      </c>
      <c r="L101" s="143" t="str">
        <f>IF(F101="x","x",(F101*1000000/VLOOKUP($C101,'Crisis Indicator Data'!$C$3:$H$198,5,FALSE)))</f>
        <v>x</v>
      </c>
      <c r="M101" s="143" t="str">
        <f>IF(G101="x","x",(G101*1000000/VLOOKUP($C101,'Crisis Indicator Data'!$C$3:$H$198,5,FALSE)))</f>
        <v>x</v>
      </c>
      <c r="N101" s="143" t="str">
        <f>IF(H101="x","x",(H101*1000000/VLOOKUP($C101,'Crisis Indicator Data'!$C$3:$H$198,5,FALSE)))</f>
        <v>x</v>
      </c>
      <c r="O101" s="143" t="str">
        <f>IF(I101="x","x",(I101*1000000/VLOOKUP($C101,'Crisis Indicator Data'!$C$3:$H$198,5,FALSE)))</f>
        <v>x</v>
      </c>
      <c r="P101" s="143" t="str">
        <f>IF(J101="x","x",(J101*1000000/VLOOKUP($C101,'Crisis Indicator Data'!$C$3:$H$198,5,FALSE)))</f>
        <v>x</v>
      </c>
      <c r="Q101" s="240" t="str">
        <f t="shared" si="7"/>
        <v>x</v>
      </c>
      <c r="R101" s="240" t="str">
        <f t="shared" si="8"/>
        <v>x</v>
      </c>
    </row>
    <row r="102" spans="1:18" x14ac:dyDescent="0.35">
      <c r="A102" s="149" t="str">
        <f>'Crisis Indicator Data'!A99</f>
        <v xml:space="preserve">Floods in Pakistan </v>
      </c>
      <c r="B102" s="150" t="str">
        <f>'Crisis Indicator Data'!B99</f>
        <v>Flood</v>
      </c>
      <c r="C102" s="150" t="str">
        <f>'Crisis Indicator Data'!C99</f>
        <v>PAK005</v>
      </c>
      <c r="D102" s="150" t="str">
        <f>'Crisis Indicator Data'!D99</f>
        <v>Pakistan</v>
      </c>
      <c r="E102" s="150" t="str">
        <f>'Crisis Indicator Data'!E99</f>
        <v>PAK</v>
      </c>
      <c r="F102" s="159">
        <f>IF('Crisis Indicator Data'!Q99="x","x",('Crisis Indicator Data'!Q99/1000000))</f>
        <v>90.536000000000001</v>
      </c>
      <c r="G102" s="159">
        <f>IF('Crisis Indicator Data'!R99="x","x",('Crisis Indicator Data'!R99/1000000))</f>
        <v>6.8000000000000005E-2</v>
      </c>
      <c r="H102" s="159">
        <f>IF('Crisis Indicator Data'!S99="x","x",('Crisis Indicator Data'!S99/1000000))</f>
        <v>0.12</v>
      </c>
      <c r="I102" s="159">
        <f>IF('Crisis Indicator Data'!T99="x","x",('Crisis Indicator Data'!T99/1000000))</f>
        <v>0.03</v>
      </c>
      <c r="J102" s="159">
        <f>IF('Crisis Indicator Data'!U99="x","x",('Crisis Indicator Data'!U99/1000000))</f>
        <v>0</v>
      </c>
      <c r="K102" s="246">
        <f t="shared" ref="K102:K133" si="9">IF(H102="x","x",IF(SUM(H102:J102)=0,0,IF(LOG(SUM(H102:J102)*1000000)&lt;$K$4,0,IF(LOG(SUM(H102:J102)*1000000)&gt;$K$3,5,ROUND(5-(K$3-LOG(SUM(H102:J102)*1000000))/(K$3-K$4)*5,1)))))</f>
        <v>2</v>
      </c>
      <c r="L102" s="143">
        <f>IF(F102="x","x",(F102*1000000/VLOOKUP($C102,'Crisis Indicator Data'!$C$3:$H$198,5,FALSE)))</f>
        <v>0.99759790202084753</v>
      </c>
      <c r="M102" s="143">
        <f>IF(G102="x","x",(G102*1000000/VLOOKUP($C102,'Crisis Indicator Data'!$C$3:$H$198,5,FALSE)))</f>
        <v>7.4927826872644727E-4</v>
      </c>
      <c r="N102" s="143">
        <f>IF(H102="x","x",(H102*1000000/VLOOKUP($C102,'Crisis Indicator Data'!$C$3:$H$198,5,FALSE)))</f>
        <v>1.3222557683407895E-3</v>
      </c>
      <c r="O102" s="143">
        <f>IF(I102="x","x",(I102*1000000/VLOOKUP($C102,'Crisis Indicator Data'!$C$3:$H$198,5,FALSE)))</f>
        <v>3.3056394208519737E-4</v>
      </c>
      <c r="P102" s="143">
        <f>IF(J102="x","x",(J102*1000000/VLOOKUP($C102,'Crisis Indicator Data'!$C$3:$H$198,5,FALSE)))</f>
        <v>0</v>
      </c>
      <c r="Q102" s="240">
        <f t="shared" ref="Q102:Q133" si="10">IF(N102="x","x",IF(OR(L102&gt;=$L$3,M102&gt;=$M$3,N102&gt;=$N$3,O102&gt;=$O$3,P102&gt;=$P$3),(IF(P102&gt;=$P$3,5,IF((O102+P102)&gt;=$O$3,4,IF((O102+P102+N102)&gt;=$N$3,3,IF((O102+P102+N102+M102)&gt;=$M$3,2,1)))))))</f>
        <v>1</v>
      </c>
      <c r="R102" s="240">
        <f t="shared" ref="R102:R133" si="11">IF(Q102="x","x",(AVERAGE(K102,Q102)))</f>
        <v>1.5</v>
      </c>
    </row>
    <row r="103" spans="1:18" x14ac:dyDescent="0.35">
      <c r="A103" s="149" t="str">
        <f>'Crisis Indicator Data'!A100</f>
        <v>Venezuela displacement in Panama</v>
      </c>
      <c r="B103" s="150" t="str">
        <f>'Crisis Indicator Data'!B100</f>
        <v>International displacement</v>
      </c>
      <c r="C103" s="150" t="str">
        <f>'Crisis Indicator Data'!C100</f>
        <v>PAN002</v>
      </c>
      <c r="D103" s="150" t="str">
        <f>'Crisis Indicator Data'!D100</f>
        <v>Panama</v>
      </c>
      <c r="E103" s="150" t="str">
        <f>'Crisis Indicator Data'!E100</f>
        <v>PAN</v>
      </c>
      <c r="F103" s="159">
        <f>IF('Crisis Indicator Data'!Q100="x","x",('Crisis Indicator Data'!Q100/1000000))</f>
        <v>2.5999999999999999E-2</v>
      </c>
      <c r="G103" s="159">
        <f>IF('Crisis Indicator Data'!R100="x","x",('Crisis Indicator Data'!R100/1000000))</f>
        <v>2E-3</v>
      </c>
      <c r="H103" s="159">
        <f>IF('Crisis Indicator Data'!S100="x","x",('Crisis Indicator Data'!S100/1000000))</f>
        <v>9.4E-2</v>
      </c>
      <c r="I103" s="159">
        <f>IF('Crisis Indicator Data'!T100="x","x",('Crisis Indicator Data'!T100/1000000))</f>
        <v>0</v>
      </c>
      <c r="J103" s="159">
        <f>IF('Crisis Indicator Data'!U100="x","x",('Crisis Indicator Data'!U100/1000000))</f>
        <v>0</v>
      </c>
      <c r="K103" s="246">
        <f t="shared" si="9"/>
        <v>1.6</v>
      </c>
      <c r="L103" s="143">
        <f>IF(F103="x","x",(F103*1000000/VLOOKUP($C103,'Crisis Indicator Data'!$C$3:$H$198,5,FALSE)))</f>
        <v>0.21311475409836064</v>
      </c>
      <c r="M103" s="143">
        <f>IF(G103="x","x",(G103*1000000/VLOOKUP($C103,'Crisis Indicator Data'!$C$3:$H$198,5,FALSE)))</f>
        <v>1.6393442622950821E-2</v>
      </c>
      <c r="N103" s="143">
        <f>IF(H103="x","x",(H103*1000000/VLOOKUP($C103,'Crisis Indicator Data'!$C$3:$H$198,5,FALSE)))</f>
        <v>0.77049180327868849</v>
      </c>
      <c r="O103" s="143">
        <f>IF(I103="x","x",(I103*1000000/VLOOKUP($C103,'Crisis Indicator Data'!$C$3:$H$198,5,FALSE)))</f>
        <v>0</v>
      </c>
      <c r="P103" s="143">
        <f>IF(J103="x","x",(J103*1000000/VLOOKUP($C103,'Crisis Indicator Data'!$C$3:$H$198,5,FALSE)))</f>
        <v>0</v>
      </c>
      <c r="Q103" s="240">
        <f t="shared" si="10"/>
        <v>3</v>
      </c>
      <c r="R103" s="240">
        <f t="shared" si="11"/>
        <v>2.2999999999999998</v>
      </c>
    </row>
    <row r="104" spans="1:18" x14ac:dyDescent="0.35">
      <c r="A104" s="149" t="str">
        <f>'Crisis Indicator Data'!A101</f>
        <v>Venezuela displacement in Peru</v>
      </c>
      <c r="B104" s="150" t="str">
        <f>'Crisis Indicator Data'!B101</f>
        <v>International displacement</v>
      </c>
      <c r="C104" s="150" t="str">
        <f>'Crisis Indicator Data'!C101</f>
        <v>PER002</v>
      </c>
      <c r="D104" s="150" t="str">
        <f>'Crisis Indicator Data'!D101</f>
        <v>Peru</v>
      </c>
      <c r="E104" s="150" t="str">
        <f>'Crisis Indicator Data'!E101</f>
        <v>PER</v>
      </c>
      <c r="F104" s="159">
        <f>IF('Crisis Indicator Data'!Q101="x","x",('Crisis Indicator Data'!Q101/1000000))</f>
        <v>23.277999999999999</v>
      </c>
      <c r="G104" s="159">
        <f>IF('Crisis Indicator Data'!R101="x","x",('Crisis Indicator Data'!R101/1000000))</f>
        <v>8.3810000000000002</v>
      </c>
      <c r="H104" s="159">
        <f>IF('Crisis Indicator Data'!S101="x","x",('Crisis Indicator Data'!S101/1000000))</f>
        <v>1.7</v>
      </c>
      <c r="I104" s="159">
        <f>IF('Crisis Indicator Data'!T101="x","x",('Crisis Indicator Data'!T101/1000000))</f>
        <v>0</v>
      </c>
      <c r="J104" s="159">
        <f>IF('Crisis Indicator Data'!U101="x","x",('Crisis Indicator Data'!U101/1000000))</f>
        <v>0</v>
      </c>
      <c r="K104" s="246">
        <f t="shared" si="9"/>
        <v>3.7</v>
      </c>
      <c r="L104" s="143">
        <f>IF(F104="x","x",(F104*1000000/VLOOKUP($C104,'Crisis Indicator Data'!$C$3:$H$198,5,FALSE)))</f>
        <v>0.697802691927216</v>
      </c>
      <c r="M104" s="143">
        <f>IF(G104="x","x",(G104*1000000/VLOOKUP($C104,'Crisis Indicator Data'!$C$3:$H$198,5,FALSE)))</f>
        <v>0.25123654785814925</v>
      </c>
      <c r="N104" s="143">
        <f>IF(H104="x","x",(H104*1000000/VLOOKUP($C104,'Crisis Indicator Data'!$C$3:$H$198,5,FALSE)))</f>
        <v>5.0960760214634734E-2</v>
      </c>
      <c r="O104" s="143">
        <f>IF(I104="x","x",(I104*1000000/VLOOKUP($C104,'Crisis Indicator Data'!$C$3:$H$198,5,FALSE)))</f>
        <v>0</v>
      </c>
      <c r="P104" s="143">
        <f>IF(J104="x","x",(J104*1000000/VLOOKUP($C104,'Crisis Indicator Data'!$C$3:$H$198,5,FALSE)))</f>
        <v>0</v>
      </c>
      <c r="Q104" s="240">
        <f t="shared" si="10"/>
        <v>3</v>
      </c>
      <c r="R104" s="240">
        <f t="shared" si="11"/>
        <v>3.35</v>
      </c>
    </row>
    <row r="105" spans="1:18" x14ac:dyDescent="0.35">
      <c r="A105" s="149" t="str">
        <f>'Crisis Indicator Data'!A102</f>
        <v>Multiple crises in the Philippines</v>
      </c>
      <c r="B105" s="150" t="str">
        <f>'Crisis Indicator Data'!B102</f>
        <v>Multiple crises country</v>
      </c>
      <c r="C105" s="150" t="str">
        <f>'Crisis Indicator Data'!C102</f>
        <v>PHL001</v>
      </c>
      <c r="D105" s="150" t="str">
        <f>'Crisis Indicator Data'!D102</f>
        <v>Philippines</v>
      </c>
      <c r="E105" s="150" t="str">
        <f>'Crisis Indicator Data'!E102</f>
        <v>PHL</v>
      </c>
      <c r="F105" s="159">
        <f>IF('Crisis Indicator Data'!Q102="x","x",('Crisis Indicator Data'!Q102/1000000))</f>
        <v>32.78</v>
      </c>
      <c r="G105" s="159">
        <f>IF('Crisis Indicator Data'!R102="x","x",('Crisis Indicator Data'!R102/1000000))</f>
        <v>9.6229999999999993</v>
      </c>
      <c r="H105" s="159">
        <f>IF('Crisis Indicator Data'!S102="x","x",('Crisis Indicator Data'!S102/1000000))</f>
        <v>2.5110000000000001</v>
      </c>
      <c r="I105" s="159">
        <f>IF('Crisis Indicator Data'!T102="x","x",('Crisis Indicator Data'!T102/1000000))</f>
        <v>0</v>
      </c>
      <c r="J105" s="159">
        <f>IF('Crisis Indicator Data'!U102="x","x",('Crisis Indicator Data'!U102/1000000))</f>
        <v>0</v>
      </c>
      <c r="K105" s="246">
        <f t="shared" si="9"/>
        <v>4</v>
      </c>
      <c r="L105" s="143">
        <f>IF(F105="x","x",(F105*1000000/VLOOKUP($C105,'Crisis Indicator Data'!$C$3:$H$198,5,FALSE)))</f>
        <v>0.72982299899810754</v>
      </c>
      <c r="M105" s="143">
        <f>IF(G105="x","x",(G105*1000000/VLOOKUP($C105,'Crisis Indicator Data'!$C$3:$H$198,5,FALSE)))</f>
        <v>0.2142491372592675</v>
      </c>
      <c r="N105" s="143">
        <f>IF(H105="x","x",(H105*1000000/VLOOKUP($C105,'Crisis Indicator Data'!$C$3:$H$198,5,FALSE)))</f>
        <v>5.5905599465657353E-2</v>
      </c>
      <c r="O105" s="143">
        <f>IF(I105="x","x",(I105*1000000/VLOOKUP($C105,'Crisis Indicator Data'!$C$3:$H$198,5,FALSE)))</f>
        <v>0</v>
      </c>
      <c r="P105" s="143">
        <f>IF(J105="x","x",(J105*1000000/VLOOKUP($C105,'Crisis Indicator Data'!$C$3:$H$198,5,FALSE)))</f>
        <v>0</v>
      </c>
      <c r="Q105" s="240">
        <f t="shared" si="10"/>
        <v>3</v>
      </c>
      <c r="R105" s="240">
        <f t="shared" si="11"/>
        <v>3.5</v>
      </c>
    </row>
    <row r="106" spans="1:18" x14ac:dyDescent="0.35">
      <c r="A106" s="149" t="str">
        <f>'Crisis Indicator Data'!A103</f>
        <v>Mindanao conflict</v>
      </c>
      <c r="B106" s="150" t="str">
        <f>'Crisis Indicator Data'!B103</f>
        <v>Conflict</v>
      </c>
      <c r="C106" s="150" t="str">
        <f>'Crisis Indicator Data'!C103</f>
        <v>PHL003</v>
      </c>
      <c r="D106" s="150" t="str">
        <f>'Crisis Indicator Data'!D103</f>
        <v>Philippines</v>
      </c>
      <c r="E106" s="150" t="str">
        <f>'Crisis Indicator Data'!E103</f>
        <v>PHL</v>
      </c>
      <c r="F106" s="159">
        <f>IF('Crisis Indicator Data'!Q103="x","x",('Crisis Indicator Data'!Q103/1000000))</f>
        <v>26.140999999999998</v>
      </c>
      <c r="G106" s="159">
        <f>IF('Crisis Indicator Data'!R103="x","x",('Crisis Indicator Data'!R103/1000000))</f>
        <v>0</v>
      </c>
      <c r="H106" s="159">
        <f>IF('Crisis Indicator Data'!S103="x","x",('Crisis Indicator Data'!S103/1000000))</f>
        <v>0.111</v>
      </c>
      <c r="I106" s="159">
        <f>IF('Crisis Indicator Data'!T103="x","x",('Crisis Indicator Data'!T103/1000000))</f>
        <v>0</v>
      </c>
      <c r="J106" s="159">
        <f>IF('Crisis Indicator Data'!U103="x","x",('Crisis Indicator Data'!U103/1000000))</f>
        <v>0</v>
      </c>
      <c r="K106" s="246">
        <f t="shared" si="9"/>
        <v>1.7</v>
      </c>
      <c r="L106" s="143">
        <f>IF(F106="x","x",(F106*1000000/VLOOKUP($C106,'Crisis Indicator Data'!$C$3:$H$198,5,FALSE)))</f>
        <v>0.99577175072375435</v>
      </c>
      <c r="M106" s="143">
        <f>IF(G106="x","x",(G106*1000000/VLOOKUP($C106,'Crisis Indicator Data'!$C$3:$H$198,5,FALSE)))</f>
        <v>0</v>
      </c>
      <c r="N106" s="143">
        <f>IF(H106="x","x",(H106*1000000/VLOOKUP($C106,'Crisis Indicator Data'!$C$3:$H$198,5,FALSE)))</f>
        <v>4.2282492762456192E-3</v>
      </c>
      <c r="O106" s="143">
        <f>IF(I106="x","x",(I106*1000000/VLOOKUP($C106,'Crisis Indicator Data'!$C$3:$H$198,5,FALSE)))</f>
        <v>0</v>
      </c>
      <c r="P106" s="143">
        <f>IF(J106="x","x",(J106*1000000/VLOOKUP($C106,'Crisis Indicator Data'!$C$3:$H$198,5,FALSE)))</f>
        <v>0</v>
      </c>
      <c r="Q106" s="240">
        <f t="shared" si="10"/>
        <v>1</v>
      </c>
      <c r="R106" s="240">
        <f t="shared" si="11"/>
        <v>1.35</v>
      </c>
    </row>
    <row r="107" spans="1:18" x14ac:dyDescent="0.35">
      <c r="A107" s="149" t="str">
        <f>'Crisis Indicator Data'!A104</f>
        <v>Typhoon RAI</v>
      </c>
      <c r="B107" s="150" t="str">
        <f>'Crisis Indicator Data'!B104</f>
        <v>Tropical cyclone</v>
      </c>
      <c r="C107" s="150" t="str">
        <f>'Crisis Indicator Data'!C104</f>
        <v>PHL010</v>
      </c>
      <c r="D107" s="150" t="str">
        <f>'Crisis Indicator Data'!D104</f>
        <v>Philippines</v>
      </c>
      <c r="E107" s="150" t="str">
        <f>'Crisis Indicator Data'!E104</f>
        <v>PHL</v>
      </c>
      <c r="F107" s="159">
        <f>IF('Crisis Indicator Data'!Q104="x","x",('Crisis Indicator Data'!Q104/1000000))</f>
        <v>6.6390000000000002</v>
      </c>
      <c r="G107" s="159">
        <f>IF('Crisis Indicator Data'!R104="x","x",('Crisis Indicator Data'!R104/1000000))</f>
        <v>9.6229999999999993</v>
      </c>
      <c r="H107" s="159">
        <f>IF('Crisis Indicator Data'!S104="x","x",('Crisis Indicator Data'!S104/1000000))</f>
        <v>2.4</v>
      </c>
      <c r="I107" s="159">
        <f>IF('Crisis Indicator Data'!T104="x","x",('Crisis Indicator Data'!T104/1000000))</f>
        <v>0</v>
      </c>
      <c r="J107" s="159">
        <f>IF('Crisis Indicator Data'!U104="x","x",('Crisis Indicator Data'!U104/1000000))</f>
        <v>0</v>
      </c>
      <c r="K107" s="246">
        <f t="shared" si="9"/>
        <v>4</v>
      </c>
      <c r="L107" s="143">
        <f>IF(F107="x","x",(F107*1000000/VLOOKUP($C107,'Crisis Indicator Data'!$C$3:$H$198,5,FALSE)))</f>
        <v>0.35574965169863892</v>
      </c>
      <c r="M107" s="143">
        <f>IF(G107="x","x",(G107*1000000/VLOOKUP($C107,'Crisis Indicator Data'!$C$3:$H$198,5,FALSE)))</f>
        <v>0.51564676883506588</v>
      </c>
      <c r="N107" s="143">
        <f>IF(H107="x","x",(H107*1000000/VLOOKUP($C107,'Crisis Indicator Data'!$C$3:$H$198,5,FALSE)))</f>
        <v>0.12860357946629514</v>
      </c>
      <c r="O107" s="143">
        <f>IF(I107="x","x",(I107*1000000/VLOOKUP($C107,'Crisis Indicator Data'!$C$3:$H$198,5,FALSE)))</f>
        <v>0</v>
      </c>
      <c r="P107" s="143">
        <f>IF(J107="x","x",(J107*1000000/VLOOKUP($C107,'Crisis Indicator Data'!$C$3:$H$198,5,FALSE)))</f>
        <v>0</v>
      </c>
      <c r="Q107" s="240">
        <f t="shared" si="10"/>
        <v>3</v>
      </c>
      <c r="R107" s="240">
        <f t="shared" si="11"/>
        <v>3.5</v>
      </c>
    </row>
    <row r="108" spans="1:18" x14ac:dyDescent="0.35">
      <c r="A108" s="149" t="str">
        <f>'Crisis Indicator Data'!A105</f>
        <v>Displacement from Ukraine conflict in Poland</v>
      </c>
      <c r="B108" s="150" t="str">
        <f>'Crisis Indicator Data'!B105</f>
        <v>International displacement</v>
      </c>
      <c r="C108" s="150" t="str">
        <f>'Crisis Indicator Data'!C105</f>
        <v>POL002</v>
      </c>
      <c r="D108" s="150" t="str">
        <f>'Crisis Indicator Data'!D105</f>
        <v>Poland</v>
      </c>
      <c r="E108" s="150" t="str">
        <f>'Crisis Indicator Data'!E105</f>
        <v>POL</v>
      </c>
      <c r="F108" s="159">
        <f>IF('Crisis Indicator Data'!Q105="x","x",('Crisis Indicator Data'!Q105/1000000))</f>
        <v>0.33300000000000002</v>
      </c>
      <c r="G108" s="159">
        <f>IF('Crisis Indicator Data'!R105="x","x",('Crisis Indicator Data'!R105/1000000))</f>
        <v>0</v>
      </c>
      <c r="H108" s="159">
        <f>IF('Crisis Indicator Data'!S105="x","x",('Crisis Indicator Data'!S105/1000000))</f>
        <v>4.944</v>
      </c>
      <c r="I108" s="159">
        <f>IF('Crisis Indicator Data'!T105="x","x",('Crisis Indicator Data'!T105/1000000))</f>
        <v>0</v>
      </c>
      <c r="J108" s="159">
        <f>IF('Crisis Indicator Data'!U105="x","x",('Crisis Indicator Data'!U105/1000000))</f>
        <v>0</v>
      </c>
      <c r="K108" s="246">
        <f t="shared" si="9"/>
        <v>4.5</v>
      </c>
      <c r="L108" s="143">
        <f>IF(F108="x","x",(F108*1000000/VLOOKUP($C108,'Crisis Indicator Data'!$C$3:$H$198,5,FALSE)))</f>
        <v>6.3104036384309267E-2</v>
      </c>
      <c r="M108" s="143">
        <f>IF(G108="x","x",(G108*1000000/VLOOKUP($C108,'Crisis Indicator Data'!$C$3:$H$198,5,FALSE)))</f>
        <v>0</v>
      </c>
      <c r="N108" s="143">
        <f>IF(H108="x","x",(H108*1000000/VLOOKUP($C108,'Crisis Indicator Data'!$C$3:$H$198,5,FALSE)))</f>
        <v>0.93689596361569072</v>
      </c>
      <c r="O108" s="143">
        <f>IF(I108="x","x",(I108*1000000/VLOOKUP($C108,'Crisis Indicator Data'!$C$3:$H$198,5,FALSE)))</f>
        <v>0</v>
      </c>
      <c r="P108" s="143">
        <f>IF(J108="x","x",(J108*1000000/VLOOKUP($C108,'Crisis Indicator Data'!$C$3:$H$198,5,FALSE)))</f>
        <v>0</v>
      </c>
      <c r="Q108" s="240">
        <f t="shared" si="10"/>
        <v>3</v>
      </c>
      <c r="R108" s="240">
        <f t="shared" si="11"/>
        <v>3.75</v>
      </c>
    </row>
    <row r="109" spans="1:18" x14ac:dyDescent="0.35">
      <c r="A109" s="149" t="str">
        <f>'Crisis Indicator Data'!A106</f>
        <v>Complex crisis in DPRK</v>
      </c>
      <c r="B109" s="150" t="str">
        <f>'Crisis Indicator Data'!B106</f>
        <v>Complex crisis</v>
      </c>
      <c r="C109" s="150" t="str">
        <f>'Crisis Indicator Data'!C106</f>
        <v>PRK001</v>
      </c>
      <c r="D109" s="150" t="str">
        <f>'Crisis Indicator Data'!D106</f>
        <v>DPRK</v>
      </c>
      <c r="E109" s="150" t="str">
        <f>'Crisis Indicator Data'!E106</f>
        <v>PRK</v>
      </c>
      <c r="F109" s="159">
        <f>IF('Crisis Indicator Data'!Q106="x","x",('Crisis Indicator Data'!Q106/1000000))</f>
        <v>0</v>
      </c>
      <c r="G109" s="159">
        <f>IF('Crisis Indicator Data'!R106="x","x",('Crisis Indicator Data'!R106/1000000))</f>
        <v>15.12</v>
      </c>
      <c r="H109" s="159">
        <f>IF('Crisis Indicator Data'!S106="x","x",('Crisis Indicator Data'!S106/1000000))</f>
        <v>4.97</v>
      </c>
      <c r="I109" s="159">
        <f>IF('Crisis Indicator Data'!T106="x","x",('Crisis Indicator Data'!T106/1000000))</f>
        <v>5.4589999999999996</v>
      </c>
      <c r="J109" s="159">
        <f>IF('Crisis Indicator Data'!U106="x","x",('Crisis Indicator Data'!U106/1000000))</f>
        <v>0</v>
      </c>
      <c r="K109" s="246">
        <f t="shared" si="9"/>
        <v>5</v>
      </c>
      <c r="L109" s="143">
        <f>IF(F109="x","x",(F109*1000000/VLOOKUP($C109,'Crisis Indicator Data'!$C$3:$H$198,5,FALSE)))</f>
        <v>0</v>
      </c>
      <c r="M109" s="143">
        <f>IF(G109="x","x",(G109*1000000/VLOOKUP($C109,'Crisis Indicator Data'!$C$3:$H$198,5,FALSE)))</f>
        <v>0.58910621055092338</v>
      </c>
      <c r="N109" s="143">
        <f>IF(H109="x","x",(H109*1000000/VLOOKUP($C109,'Crisis Indicator Data'!$C$3:$H$198,5,FALSE)))</f>
        <v>0.19364139328294241</v>
      </c>
      <c r="O109" s="143">
        <f>IF(I109="x","x",(I109*1000000/VLOOKUP($C109,'Crisis Indicator Data'!$C$3:$H$198,5,FALSE)))</f>
        <v>0.21269383620353777</v>
      </c>
      <c r="P109" s="143">
        <f>IF(J109="x","x",(J109*1000000/VLOOKUP($C109,'Crisis Indicator Data'!$C$3:$H$198,5,FALSE)))</f>
        <v>0</v>
      </c>
      <c r="Q109" s="240">
        <f t="shared" si="10"/>
        <v>4</v>
      </c>
      <c r="R109" s="240">
        <f t="shared" si="11"/>
        <v>4.5</v>
      </c>
    </row>
    <row r="110" spans="1:18" x14ac:dyDescent="0.35">
      <c r="A110" s="149" t="str">
        <f>'Crisis Indicator Data'!A107</f>
        <v>Conflict in Palestine</v>
      </c>
      <c r="B110" s="150" t="str">
        <f>'Crisis Indicator Data'!B107</f>
        <v>Conflict</v>
      </c>
      <c r="C110" s="150" t="str">
        <f>'Crisis Indicator Data'!C107</f>
        <v>PSE002</v>
      </c>
      <c r="D110" s="150" t="str">
        <f>'Crisis Indicator Data'!D107</f>
        <v>Palestine</v>
      </c>
      <c r="E110" s="150" t="str">
        <f>'Crisis Indicator Data'!E107</f>
        <v>PSE</v>
      </c>
      <c r="F110" s="159">
        <f>IF('Crisis Indicator Data'!Q107="x","x",('Crisis Indicator Data'!Q107/1000000))</f>
        <v>0.64300000000000002</v>
      </c>
      <c r="G110" s="159">
        <f>IF('Crisis Indicator Data'!R107="x","x",('Crisis Indicator Data'!R107/1000000))</f>
        <v>2.3559999999999999</v>
      </c>
      <c r="H110" s="159">
        <f>IF('Crisis Indicator Data'!S107="x","x",('Crisis Indicator Data'!S107/1000000))</f>
        <v>2.0350000000000001</v>
      </c>
      <c r="I110" s="159">
        <f>IF('Crisis Indicator Data'!T107="x","x",('Crisis Indicator Data'!T107/1000000))</f>
        <v>0.32100000000000001</v>
      </c>
      <c r="J110" s="159">
        <f>IF('Crisis Indicator Data'!U107="x","x",('Crisis Indicator Data'!U107/1000000))</f>
        <v>0</v>
      </c>
      <c r="K110" s="246">
        <f t="shared" si="9"/>
        <v>4</v>
      </c>
      <c r="L110" s="143">
        <f>IF(F110="x","x",(F110*1000000/VLOOKUP($C110,'Crisis Indicator Data'!$C$3:$H$198,5,FALSE)))</f>
        <v>0.12007469654528478</v>
      </c>
      <c r="M110" s="143">
        <f>IF(G110="x","x",(G110*1000000/VLOOKUP($C110,'Crisis Indicator Data'!$C$3:$H$198,5,FALSE)))</f>
        <v>0.4399626517273576</v>
      </c>
      <c r="N110" s="143">
        <f>IF(H110="x","x",(H110*1000000/VLOOKUP($C110,'Crisis Indicator Data'!$C$3:$H$198,5,FALSE)))</f>
        <v>0.38001867413632123</v>
      </c>
      <c r="O110" s="143">
        <f>IF(I110="x","x",(I110*1000000/VLOOKUP($C110,'Crisis Indicator Data'!$C$3:$H$198,5,FALSE)))</f>
        <v>5.9943977591036417E-2</v>
      </c>
      <c r="P110" s="143">
        <f>IF(J110="x","x",(J110*1000000/VLOOKUP($C110,'Crisis Indicator Data'!$C$3:$H$198,5,FALSE)))</f>
        <v>0</v>
      </c>
      <c r="Q110" s="240">
        <f t="shared" si="10"/>
        <v>4</v>
      </c>
      <c r="R110" s="240">
        <f t="shared" si="11"/>
        <v>4</v>
      </c>
    </row>
    <row r="111" spans="1:18" x14ac:dyDescent="0.35">
      <c r="A111" s="149" t="str">
        <f>'Crisis Indicator Data'!A108</f>
        <v>Regional Boko Haram Crisis</v>
      </c>
      <c r="B111" s="150" t="str">
        <f>'Crisis Indicator Data'!B108</f>
        <v>Regional crisis</v>
      </c>
      <c r="C111" s="150" t="str">
        <f>'Crisis Indicator Data'!C108</f>
        <v>REG001</v>
      </c>
      <c r="D111" s="150" t="str">
        <f>'Crisis Indicator Data'!D108</f>
        <v>Nigeria,Niger,Chad,Cameroon</v>
      </c>
      <c r="E111" s="150" t="str">
        <f>'Crisis Indicator Data'!E108</f>
        <v>NGA,NER,TCD,CMR</v>
      </c>
      <c r="F111" s="159">
        <f>IF('Crisis Indicator Data'!Q108="x","x",('Crisis Indicator Data'!Q108/1000000))</f>
        <v>6.0350000000000001</v>
      </c>
      <c r="G111" s="159">
        <f>IF('Crisis Indicator Data'!R108="x","x",('Crisis Indicator Data'!R108/1000000))</f>
        <v>4.2229999999999999</v>
      </c>
      <c r="H111" s="159">
        <f>IF('Crisis Indicator Data'!S108="x","x",('Crisis Indicator Data'!S108/1000000))</f>
        <v>4.6360000000000001</v>
      </c>
      <c r="I111" s="159">
        <f>IF('Crisis Indicator Data'!T108="x","x",('Crisis Indicator Data'!T108/1000000))</f>
        <v>4.2009999999999996</v>
      </c>
      <c r="J111" s="159">
        <f>IF('Crisis Indicator Data'!U108="x","x",('Crisis Indicator Data'!U108/1000000))</f>
        <v>0.122</v>
      </c>
      <c r="K111" s="246">
        <f t="shared" si="9"/>
        <v>4.9000000000000004</v>
      </c>
      <c r="L111" s="143">
        <f>IF(F111="x","x",(F111*1000000/VLOOKUP($C111,'Crisis Indicator Data'!$C$3:$H$198,5,FALSE)))</f>
        <v>0.31404485611697974</v>
      </c>
      <c r="M111" s="143">
        <f>IF(G111="x","x",(G111*1000000/VLOOKUP($C111,'Crisis Indicator Data'!$C$3:$H$198,5,FALSE)))</f>
        <v>0.21975334339387001</v>
      </c>
      <c r="N111" s="143">
        <f>IF(H111="x","x",(H111*1000000/VLOOKUP($C111,'Crisis Indicator Data'!$C$3:$H$198,5,FALSE)))</f>
        <v>0.24124473122755893</v>
      </c>
      <c r="O111" s="143">
        <f>IF(I111="x","x",(I111*1000000/VLOOKUP($C111,'Crisis Indicator Data'!$C$3:$H$198,5,FALSE)))</f>
        <v>0.21860852370297132</v>
      </c>
      <c r="P111" s="143">
        <f>IF(J111="x","x",(J111*1000000/VLOOKUP($C111,'Crisis Indicator Data'!$C$3:$H$198,5,FALSE)))</f>
        <v>6.348545558619972E-3</v>
      </c>
      <c r="Q111" s="240">
        <f t="shared" si="10"/>
        <v>4</v>
      </c>
      <c r="R111" s="240">
        <f t="shared" si="11"/>
        <v>4.45</v>
      </c>
    </row>
    <row r="112" spans="1:18" x14ac:dyDescent="0.35">
      <c r="A112" s="149" t="str">
        <f>'Crisis Indicator Data'!A109</f>
        <v>Venezuela Regional Crisis</v>
      </c>
      <c r="B112" s="150" t="str">
        <f>'Crisis Indicator Data'!B109</f>
        <v>Regional crisis</v>
      </c>
      <c r="C112" s="150" t="str">
        <f>'Crisis Indicator Data'!C109</f>
        <v>REG002</v>
      </c>
      <c r="D112" s="150" t="str">
        <f>'Crisis Indicator Data'!D109</f>
        <v>Venezuela,Brazil,Colombia,Ecuador,Peru,Trinidad and Tobago,Chile,Dominican Republic,Panama</v>
      </c>
      <c r="E112" s="150" t="str">
        <f>'Crisis Indicator Data'!E109</f>
        <v>VEN,BRA,COL,ECU,PER,TTO,CHL,DOM,PAN</v>
      </c>
      <c r="F112" s="159">
        <f>IF('Crisis Indicator Data'!Q109="x","x",('Crisis Indicator Data'!Q109/1000000))</f>
        <v>54.055999999999997</v>
      </c>
      <c r="G112" s="159">
        <f>IF('Crisis Indicator Data'!R109="x","x",('Crisis Indicator Data'!R109/1000000))</f>
        <v>15.092000000000001</v>
      </c>
      <c r="H112" s="159">
        <f>IF('Crisis Indicator Data'!S109="x","x",('Crisis Indicator Data'!S109/1000000))</f>
        <v>22.492999999999999</v>
      </c>
      <c r="I112" s="159">
        <f>IF('Crisis Indicator Data'!T109="x","x",('Crisis Indicator Data'!T109/1000000))</f>
        <v>0</v>
      </c>
      <c r="J112" s="159">
        <f>IF('Crisis Indicator Data'!U109="x","x",('Crisis Indicator Data'!U109/1000000))</f>
        <v>0</v>
      </c>
      <c r="K112" s="246">
        <f t="shared" si="9"/>
        <v>5</v>
      </c>
      <c r="L112" s="143">
        <f>IF(F112="x","x",(F112*1000000/VLOOKUP($C112,'Crisis Indicator Data'!$C$3:$H$198,5,FALSE)))</f>
        <v>0.58986698093648038</v>
      </c>
      <c r="M112" s="143">
        <f>IF(G112="x","x",(G112*1000000/VLOOKUP($C112,'Crisis Indicator Data'!$C$3:$H$198,5,FALSE)))</f>
        <v>0.1646861121113912</v>
      </c>
      <c r="N112" s="143">
        <f>IF(H112="x","x",(H112*1000000/VLOOKUP($C112,'Crisis Indicator Data'!$C$3:$H$198,5,FALSE)))</f>
        <v>0.24544690695212842</v>
      </c>
      <c r="O112" s="143">
        <f>IF(I112="x","x",(I112*1000000/VLOOKUP($C112,'Crisis Indicator Data'!$C$3:$H$198,5,FALSE)))</f>
        <v>0</v>
      </c>
      <c r="P112" s="143">
        <f>IF(J112="x","x",(J112*1000000/VLOOKUP($C112,'Crisis Indicator Data'!$C$3:$H$198,5,FALSE)))</f>
        <v>0</v>
      </c>
      <c r="Q112" s="240">
        <f t="shared" si="10"/>
        <v>3</v>
      </c>
      <c r="R112" s="240">
        <f t="shared" si="11"/>
        <v>4</v>
      </c>
    </row>
    <row r="113" spans="1:18" x14ac:dyDescent="0.35">
      <c r="A113" s="149" t="str">
        <f>'Crisis Indicator Data'!A110</f>
        <v>Regional Kashmir conflict</v>
      </c>
      <c r="B113" s="150" t="str">
        <f>'Crisis Indicator Data'!B110</f>
        <v>Regional crisis</v>
      </c>
      <c r="C113" s="150" t="str">
        <f>'Crisis Indicator Data'!C110</f>
        <v>REG003</v>
      </c>
      <c r="D113" s="150" t="str">
        <f>'Crisis Indicator Data'!D110</f>
        <v>India,Pakistan</v>
      </c>
      <c r="E113" s="150" t="str">
        <f>'Crisis Indicator Data'!E110</f>
        <v>IND,PAK</v>
      </c>
      <c r="F113" s="159" t="str">
        <f>IF('Crisis Indicator Data'!Q110="x","x",('Crisis Indicator Data'!Q110/1000000))</f>
        <v>x</v>
      </c>
      <c r="G113" s="159" t="str">
        <f>IF('Crisis Indicator Data'!R110="x","x",('Crisis Indicator Data'!R110/1000000))</f>
        <v>x</v>
      </c>
      <c r="H113" s="159" t="str">
        <f>IF('Crisis Indicator Data'!S110="x","x",('Crisis Indicator Data'!S110/1000000))</f>
        <v>x</v>
      </c>
      <c r="I113" s="159" t="str">
        <f>IF('Crisis Indicator Data'!T110="x","x",('Crisis Indicator Data'!T110/1000000))</f>
        <v>x</v>
      </c>
      <c r="J113" s="159" t="str">
        <f>IF('Crisis Indicator Data'!U110="x","x",('Crisis Indicator Data'!U110/1000000))</f>
        <v>x</v>
      </c>
      <c r="K113" s="246" t="str">
        <f t="shared" si="9"/>
        <v>x</v>
      </c>
      <c r="L113" s="143" t="str">
        <f>IF(F113="x","x",(F113*1000000/VLOOKUP($C113,'Crisis Indicator Data'!$C$3:$H$198,5,FALSE)))</f>
        <v>x</v>
      </c>
      <c r="M113" s="143" t="str">
        <f>IF(G113="x","x",(G113*1000000/VLOOKUP($C113,'Crisis Indicator Data'!$C$3:$H$198,5,FALSE)))</f>
        <v>x</v>
      </c>
      <c r="N113" s="143" t="str">
        <f>IF(H113="x","x",(H113*1000000/VLOOKUP($C113,'Crisis Indicator Data'!$C$3:$H$198,5,FALSE)))</f>
        <v>x</v>
      </c>
      <c r="O113" s="143" t="str">
        <f>IF(I113="x","x",(I113*1000000/VLOOKUP($C113,'Crisis Indicator Data'!$C$3:$H$198,5,FALSE)))</f>
        <v>x</v>
      </c>
      <c r="P113" s="143" t="str">
        <f>IF(J113="x","x",(J113*1000000/VLOOKUP($C113,'Crisis Indicator Data'!$C$3:$H$198,5,FALSE)))</f>
        <v>x</v>
      </c>
      <c r="Q113" s="240" t="str">
        <f t="shared" si="10"/>
        <v>x</v>
      </c>
      <c r="R113" s="240" t="str">
        <f t="shared" si="11"/>
        <v>x</v>
      </c>
    </row>
    <row r="114" spans="1:18" x14ac:dyDescent="0.35">
      <c r="A114" s="149" t="str">
        <f>'Crisis Indicator Data'!A111</f>
        <v>Syrian Regional Crisis</v>
      </c>
      <c r="B114" s="150" t="str">
        <f>'Crisis Indicator Data'!B111</f>
        <v>Regional crisis</v>
      </c>
      <c r="C114" s="150" t="str">
        <f>'Crisis Indicator Data'!C111</f>
        <v>REG004</v>
      </c>
      <c r="D114" s="150" t="str">
        <f>'Crisis Indicator Data'!D111</f>
        <v>Syria,Turkey,Iraq,Egypt,Jordan,Lebanon</v>
      </c>
      <c r="E114" s="150" t="str">
        <f>'Crisis Indicator Data'!E111</f>
        <v>SYR,TUR,IRQ,EGY,JOR,LBN</v>
      </c>
      <c r="F114" s="159">
        <f>IF('Crisis Indicator Data'!Q111="x","x",('Crisis Indicator Data'!Q111/1000000))</f>
        <v>57.040999999999997</v>
      </c>
      <c r="G114" s="159">
        <f>IF('Crisis Indicator Data'!R111="x","x",('Crisis Indicator Data'!R111/1000000))</f>
        <v>23.228999999999999</v>
      </c>
      <c r="H114" s="159">
        <f>IF('Crisis Indicator Data'!S111="x","x",('Crisis Indicator Data'!S111/1000000))</f>
        <v>15.632</v>
      </c>
      <c r="I114" s="159">
        <f>IF('Crisis Indicator Data'!T111="x","x",('Crisis Indicator Data'!T111/1000000))</f>
        <v>6.3179999999999996</v>
      </c>
      <c r="J114" s="159">
        <f>IF('Crisis Indicator Data'!U111="x","x",('Crisis Indicator Data'!U111/1000000))</f>
        <v>0.127</v>
      </c>
      <c r="K114" s="246">
        <f t="shared" si="9"/>
        <v>5</v>
      </c>
      <c r="L114" s="143">
        <f>IF(F114="x","x",(F114*1000000/VLOOKUP($C114,'Crisis Indicator Data'!$C$3:$H$198,5,FALSE)))</f>
        <v>0.55734581411709527</v>
      </c>
      <c r="M114" s="143">
        <f>IF(G114="x","x",(G114*1000000/VLOOKUP($C114,'Crisis Indicator Data'!$C$3:$H$198,5,FALSE)))</f>
        <v>0.22696982724927695</v>
      </c>
      <c r="N114" s="143">
        <f>IF(H114="x","x",(H114*1000000/VLOOKUP($C114,'Crisis Indicator Data'!$C$3:$H$198,5,FALSE)))</f>
        <v>0.15273977956695067</v>
      </c>
      <c r="O114" s="143">
        <f>IF(I114="x","x",(I114*1000000/VLOOKUP($C114,'Crisis Indicator Data'!$C$3:$H$198,5,FALSE)))</f>
        <v>6.1732978972875795E-2</v>
      </c>
      <c r="P114" s="143">
        <f>IF(J114="x","x",(J114*1000000/VLOOKUP($C114,'Crisis Indicator Data'!$C$3:$H$198,5,FALSE)))</f>
        <v>1.2409129992964902E-3</v>
      </c>
      <c r="Q114" s="240">
        <f t="shared" si="10"/>
        <v>4</v>
      </c>
      <c r="R114" s="240">
        <f t="shared" si="11"/>
        <v>4.5</v>
      </c>
    </row>
    <row r="115" spans="1:18" x14ac:dyDescent="0.35">
      <c r="A115" s="149" t="str">
        <f>'Crisis Indicator Data'!A112</f>
        <v xml:space="preserve">Eastern Mediterranean Route </v>
      </c>
      <c r="B115" s="150" t="str">
        <f>'Crisis Indicator Data'!B112</f>
        <v>Regional crisis</v>
      </c>
      <c r="C115" s="150" t="str">
        <f>'Crisis Indicator Data'!C112</f>
        <v>REG006</v>
      </c>
      <c r="D115" s="150" t="str">
        <f>'Crisis Indicator Data'!D112</f>
        <v>Turkey,Greece</v>
      </c>
      <c r="E115" s="150" t="str">
        <f>'Crisis Indicator Data'!E112</f>
        <v>TUR,GRC</v>
      </c>
      <c r="F115" s="159">
        <f>IF('Crisis Indicator Data'!Q112="x","x",('Crisis Indicator Data'!Q112/1000000))</f>
        <v>25.388999999999999</v>
      </c>
      <c r="G115" s="159">
        <f>IF('Crisis Indicator Data'!R112="x","x",('Crisis Indicator Data'!R112/1000000))</f>
        <v>10.254</v>
      </c>
      <c r="H115" s="159">
        <f>IF('Crisis Indicator Data'!S112="x","x",('Crisis Indicator Data'!S112/1000000))</f>
        <v>1.6619999999999999</v>
      </c>
      <c r="I115" s="159">
        <f>IF('Crisis Indicator Data'!T112="x","x",('Crisis Indicator Data'!T112/1000000))</f>
        <v>0.73199999999999998</v>
      </c>
      <c r="J115" s="159">
        <f>IF('Crisis Indicator Data'!U112="x","x",('Crisis Indicator Data'!U112/1000000))</f>
        <v>0</v>
      </c>
      <c r="K115" s="246">
        <f t="shared" si="9"/>
        <v>4</v>
      </c>
      <c r="L115" s="143">
        <f>IF(F115="x","x",(F115*1000000/VLOOKUP($C115,'Crisis Indicator Data'!$C$3:$H$198,5,FALSE)))</f>
        <v>0.66748166259168706</v>
      </c>
      <c r="M115" s="143">
        <f>IF(G115="x","x",(G115*1000000/VLOOKUP($C115,'Crisis Indicator Data'!$C$3:$H$198,5,FALSE)))</f>
        <v>0.26957961984383627</v>
      </c>
      <c r="N115" s="143">
        <f>IF(H115="x","x",(H115*1000000/VLOOKUP($C115,'Crisis Indicator Data'!$C$3:$H$198,5,FALSE)))</f>
        <v>4.3694297657543971E-2</v>
      </c>
      <c r="O115" s="143">
        <f>IF(I115="x","x",(I115*1000000/VLOOKUP($C115,'Crisis Indicator Data'!$C$3:$H$198,5,FALSE)))</f>
        <v>1.9244419906932722E-2</v>
      </c>
      <c r="P115" s="143">
        <f>IF(J115="x","x",(J115*1000000/VLOOKUP($C115,'Crisis Indicator Data'!$C$3:$H$198,5,FALSE)))</f>
        <v>0</v>
      </c>
      <c r="Q115" s="240">
        <f t="shared" si="10"/>
        <v>3</v>
      </c>
      <c r="R115" s="240">
        <f t="shared" si="11"/>
        <v>3.5</v>
      </c>
    </row>
    <row r="116" spans="1:18" x14ac:dyDescent="0.35">
      <c r="A116" s="149" t="str">
        <f>'Crisis Indicator Data'!A113</f>
        <v>Central Mediterranean Route</v>
      </c>
      <c r="B116" s="150" t="str">
        <f>'Crisis Indicator Data'!B113</f>
        <v>Regional crisis</v>
      </c>
      <c r="C116" s="150" t="str">
        <f>'Crisis Indicator Data'!C113</f>
        <v>REG007</v>
      </c>
      <c r="D116" s="150" t="str">
        <f>'Crisis Indicator Data'!D113</f>
        <v>Algeria,Tunisia,Libya,Italy</v>
      </c>
      <c r="E116" s="150" t="str">
        <f>'Crisis Indicator Data'!E113</f>
        <v>DZA,TUN,LBY,ITA</v>
      </c>
      <c r="F116" s="159" t="str">
        <f>IF('Crisis Indicator Data'!Q113="x","x",('Crisis Indicator Data'!Q113/1000000))</f>
        <v>x</v>
      </c>
      <c r="G116" s="159" t="str">
        <f>IF('Crisis Indicator Data'!R113="x","x",('Crisis Indicator Data'!R113/1000000))</f>
        <v>x</v>
      </c>
      <c r="H116" s="159" t="str">
        <f>IF('Crisis Indicator Data'!S113="x","x",('Crisis Indicator Data'!S113/1000000))</f>
        <v>x</v>
      </c>
      <c r="I116" s="159" t="str">
        <f>IF('Crisis Indicator Data'!T113="x","x",('Crisis Indicator Data'!T113/1000000))</f>
        <v>x</v>
      </c>
      <c r="J116" s="159" t="str">
        <f>IF('Crisis Indicator Data'!U113="x","x",('Crisis Indicator Data'!U113/1000000))</f>
        <v>x</v>
      </c>
      <c r="K116" s="246" t="str">
        <f t="shared" si="9"/>
        <v>x</v>
      </c>
      <c r="L116" s="143" t="str">
        <f>IF(F116="x","x",(F116*1000000/VLOOKUP($C116,'Crisis Indicator Data'!$C$3:$H$198,5,FALSE)))</f>
        <v>x</v>
      </c>
      <c r="M116" s="143" t="str">
        <f>IF(G116="x","x",(G116*1000000/VLOOKUP($C116,'Crisis Indicator Data'!$C$3:$H$198,5,FALSE)))</f>
        <v>x</v>
      </c>
      <c r="N116" s="143" t="str">
        <f>IF(H116="x","x",(H116*1000000/VLOOKUP($C116,'Crisis Indicator Data'!$C$3:$H$198,5,FALSE)))</f>
        <v>x</v>
      </c>
      <c r="O116" s="143" t="str">
        <f>IF(I116="x","x",(I116*1000000/VLOOKUP($C116,'Crisis Indicator Data'!$C$3:$H$198,5,FALSE)))</f>
        <v>x</v>
      </c>
      <c r="P116" s="143" t="str">
        <f>IF(J116="x","x",(J116*1000000/VLOOKUP($C116,'Crisis Indicator Data'!$C$3:$H$198,5,FALSE)))</f>
        <v>x</v>
      </c>
      <c r="Q116" s="240" t="str">
        <f t="shared" si="10"/>
        <v>x</v>
      </c>
      <c r="R116" s="240" t="str">
        <f t="shared" si="11"/>
        <v>x</v>
      </c>
    </row>
    <row r="117" spans="1:18" x14ac:dyDescent="0.35">
      <c r="A117" s="149" t="str">
        <f>'Crisis Indicator Data'!A114</f>
        <v>Western Mediterranean Route</v>
      </c>
      <c r="B117" s="150" t="str">
        <f>'Crisis Indicator Data'!B114</f>
        <v>Regional crisis</v>
      </c>
      <c r="C117" s="150" t="str">
        <f>'Crisis Indicator Data'!C114</f>
        <v>REG008</v>
      </c>
      <c r="D117" s="150" t="str">
        <f>'Crisis Indicator Data'!D114</f>
        <v>Algeria,Morocco,Spain</v>
      </c>
      <c r="E117" s="150" t="str">
        <f>'Crisis Indicator Data'!E114</f>
        <v>DZA,MAR,ESP</v>
      </c>
      <c r="F117" s="159" t="str">
        <f>IF('Crisis Indicator Data'!Q114="x","x",('Crisis Indicator Data'!Q114/1000000))</f>
        <v>x</v>
      </c>
      <c r="G117" s="159" t="str">
        <f>IF('Crisis Indicator Data'!R114="x","x",('Crisis Indicator Data'!R114/1000000))</f>
        <v>x</v>
      </c>
      <c r="H117" s="159" t="str">
        <f>IF('Crisis Indicator Data'!S114="x","x",('Crisis Indicator Data'!S114/1000000))</f>
        <v>x</v>
      </c>
      <c r="I117" s="159" t="str">
        <f>IF('Crisis Indicator Data'!T114="x","x",('Crisis Indicator Data'!T114/1000000))</f>
        <v>x</v>
      </c>
      <c r="J117" s="159" t="str">
        <f>IF('Crisis Indicator Data'!U114="x","x",('Crisis Indicator Data'!U114/1000000))</f>
        <v>x</v>
      </c>
      <c r="K117" s="246" t="str">
        <f t="shared" si="9"/>
        <v>x</v>
      </c>
      <c r="L117" s="143" t="str">
        <f>IF(F117="x","x",(F117*1000000/VLOOKUP($C117,'Crisis Indicator Data'!$C$3:$H$198,5,FALSE)))</f>
        <v>x</v>
      </c>
      <c r="M117" s="143" t="str">
        <f>IF(G117="x","x",(G117*1000000/VLOOKUP($C117,'Crisis Indicator Data'!$C$3:$H$198,5,FALSE)))</f>
        <v>x</v>
      </c>
      <c r="N117" s="143" t="str">
        <f>IF(H117="x","x",(H117*1000000/VLOOKUP($C117,'Crisis Indicator Data'!$C$3:$H$198,5,FALSE)))</f>
        <v>x</v>
      </c>
      <c r="O117" s="143" t="str">
        <f>IF(I117="x","x",(I117*1000000/VLOOKUP($C117,'Crisis Indicator Data'!$C$3:$H$198,5,FALSE)))</f>
        <v>x</v>
      </c>
      <c r="P117" s="143" t="str">
        <f>IF(J117="x","x",(J117*1000000/VLOOKUP($C117,'Crisis Indicator Data'!$C$3:$H$198,5,FALSE)))</f>
        <v>x</v>
      </c>
      <c r="Q117" s="240" t="str">
        <f t="shared" si="10"/>
        <v>x</v>
      </c>
      <c r="R117" s="240" t="str">
        <f t="shared" si="11"/>
        <v>x</v>
      </c>
    </row>
    <row r="118" spans="1:18" x14ac:dyDescent="0.35">
      <c r="A118" s="149" t="str">
        <f>'Crisis Indicator Data'!A115</f>
        <v>Rohingya Regional Crisis</v>
      </c>
      <c r="B118" s="150" t="str">
        <f>'Crisis Indicator Data'!B115</f>
        <v>Regional crisis</v>
      </c>
      <c r="C118" s="150" t="str">
        <f>'Crisis Indicator Data'!C115</f>
        <v>REG011</v>
      </c>
      <c r="D118" s="150" t="str">
        <f>'Crisis Indicator Data'!D115</f>
        <v>Bangladesh,Myanmar</v>
      </c>
      <c r="E118" s="150" t="str">
        <f>'Crisis Indicator Data'!E115</f>
        <v>BGD,MMR</v>
      </c>
      <c r="F118" s="159">
        <f>IF('Crisis Indicator Data'!Q115="x","x",('Crisis Indicator Data'!Q115/1000000))</f>
        <v>2.2999999999999998</v>
      </c>
      <c r="G118" s="159">
        <f>IF('Crisis Indicator Data'!R115="x","x",('Crisis Indicator Data'!R115/1000000))</f>
        <v>0</v>
      </c>
      <c r="H118" s="159">
        <f>IF('Crisis Indicator Data'!S115="x","x",('Crisis Indicator Data'!S115/1000000))</f>
        <v>1.4710000000000001</v>
      </c>
      <c r="I118" s="159">
        <f>IF('Crisis Indicator Data'!T115="x","x",('Crisis Indicator Data'!T115/1000000))</f>
        <v>1.5529999999999999</v>
      </c>
      <c r="J118" s="159">
        <f>IF('Crisis Indicator Data'!U115="x","x",('Crisis Indicator Data'!U115/1000000))</f>
        <v>0</v>
      </c>
      <c r="K118" s="246">
        <f t="shared" si="9"/>
        <v>4.0999999999999996</v>
      </c>
      <c r="L118" s="143">
        <f>IF(F118="x","x",(F118*1000000/VLOOKUP($C118,'Crisis Indicator Data'!$C$3:$H$198,5,FALSE)))</f>
        <v>0.4320060105184072</v>
      </c>
      <c r="M118" s="143">
        <f>IF(G118="x","x",(G118*1000000/VLOOKUP($C118,'Crisis Indicator Data'!$C$3:$H$198,5,FALSE)))</f>
        <v>0</v>
      </c>
      <c r="N118" s="143">
        <f>IF(H118="x","x",(H118*1000000/VLOOKUP($C118,'Crisis Indicator Data'!$C$3:$H$198,5,FALSE)))</f>
        <v>0.27629601803155523</v>
      </c>
      <c r="O118" s="143">
        <f>IF(I118="x","x",(I118*1000000/VLOOKUP($C118,'Crisis Indicator Data'!$C$3:$H$198,5,FALSE)))</f>
        <v>0.29169797145003756</v>
      </c>
      <c r="P118" s="143">
        <f>IF(J118="x","x",(J118*1000000/VLOOKUP($C118,'Crisis Indicator Data'!$C$3:$H$198,5,FALSE)))</f>
        <v>0</v>
      </c>
      <c r="Q118" s="240">
        <f t="shared" si="10"/>
        <v>4</v>
      </c>
      <c r="R118" s="240">
        <f t="shared" si="11"/>
        <v>4.05</v>
      </c>
    </row>
    <row r="119" spans="1:18" x14ac:dyDescent="0.35">
      <c r="A119" s="149" t="str">
        <f>'Crisis Indicator Data'!A116</f>
        <v>Southern Africa Regional Food Security Crisis</v>
      </c>
      <c r="B119" s="150" t="str">
        <f>'Crisis Indicator Data'!B116</f>
        <v>Regional crisis</v>
      </c>
      <c r="C119" s="150" t="str">
        <f>'Crisis Indicator Data'!C116</f>
        <v>REG012</v>
      </c>
      <c r="D119" s="150" t="str">
        <f>'Crisis Indicator Data'!D116</f>
        <v>Lesotho,Madagascar,Malawi,Namibia,Eswatini,Zambia,Zimbabwe,Tanzania</v>
      </c>
      <c r="E119" s="150" t="str">
        <f>'Crisis Indicator Data'!E116</f>
        <v>LSO,MDG,MWI,NAM,SWZ,ZMB,ZWE,TZA</v>
      </c>
      <c r="F119" s="159">
        <f>IF('Crisis Indicator Data'!Q116="x","x",('Crisis Indicator Data'!Q116/1000000))</f>
        <v>29.734999999999999</v>
      </c>
      <c r="G119" s="159">
        <f>IF('Crisis Indicator Data'!R116="x","x",('Crisis Indicator Data'!R116/1000000))</f>
        <v>16.760999999999999</v>
      </c>
      <c r="H119" s="159">
        <f>IF('Crisis Indicator Data'!S116="x","x",('Crisis Indicator Data'!S116/1000000))</f>
        <v>12.705</v>
      </c>
      <c r="I119" s="159">
        <f>IF('Crisis Indicator Data'!T116="x","x",('Crisis Indicator Data'!T116/1000000))</f>
        <v>1.4139999999999999</v>
      </c>
      <c r="J119" s="159">
        <f>IF('Crisis Indicator Data'!U116="x","x",('Crisis Indicator Data'!U116/1000000))</f>
        <v>0</v>
      </c>
      <c r="K119" s="246">
        <f t="shared" si="9"/>
        <v>5</v>
      </c>
      <c r="L119" s="143">
        <f>IF(F119="x","x",(F119*1000000/VLOOKUP($C119,'Crisis Indicator Data'!$C$3:$H$198,5,FALSE)))</f>
        <v>0.49055514311639031</v>
      </c>
      <c r="M119" s="143">
        <f>IF(G119="x","x",(G119*1000000/VLOOKUP($C119,'Crisis Indicator Data'!$C$3:$H$198,5,FALSE)))</f>
        <v>0.27651571393219498</v>
      </c>
      <c r="N119" s="143">
        <f>IF(H119="x","x",(H119*1000000/VLOOKUP($C119,'Crisis Indicator Data'!$C$3:$H$198,5,FALSE)))</f>
        <v>0.20960158376639446</v>
      </c>
      <c r="O119" s="143">
        <f>IF(I119="x","x",(I119*1000000/VLOOKUP($C119,'Crisis Indicator Data'!$C$3:$H$198,5,FALSE)))</f>
        <v>2.3327559185020209E-2</v>
      </c>
      <c r="P119" s="143">
        <f>IF(J119="x","x",(J119*1000000/VLOOKUP($C119,'Crisis Indicator Data'!$C$3:$H$198,5,FALSE)))</f>
        <v>0</v>
      </c>
      <c r="Q119" s="240">
        <f t="shared" si="10"/>
        <v>3</v>
      </c>
      <c r="R119" s="240">
        <f t="shared" si="11"/>
        <v>4</v>
      </c>
    </row>
    <row r="120" spans="1:18" x14ac:dyDescent="0.35">
      <c r="A120" s="149" t="str">
        <f>'Crisis Indicator Data'!A117</f>
        <v>Nagorno-Karabakh Conflict</v>
      </c>
      <c r="B120" s="150" t="str">
        <f>'Crisis Indicator Data'!B117</f>
        <v>Regional crisis</v>
      </c>
      <c r="C120" s="150" t="str">
        <f>'Crisis Indicator Data'!C117</f>
        <v>REG013</v>
      </c>
      <c r="D120" s="150" t="str">
        <f>'Crisis Indicator Data'!D117</f>
        <v>Armenia,Azerbaijan</v>
      </c>
      <c r="E120" s="150" t="str">
        <f>'Crisis Indicator Data'!E117</f>
        <v>ARM,AZE</v>
      </c>
      <c r="F120" s="159">
        <f>IF('Crisis Indicator Data'!Q117="x","x",('Crisis Indicator Data'!Q117/1000000))</f>
        <v>1.593</v>
      </c>
      <c r="G120" s="159">
        <f>IF('Crisis Indicator Data'!R117="x","x",('Crisis Indicator Data'!R117/1000000))</f>
        <v>2.8330000000000002</v>
      </c>
      <c r="H120" s="159">
        <f>IF('Crisis Indicator Data'!S117="x","x",('Crisis Indicator Data'!S117/1000000))</f>
        <v>2.7E-2</v>
      </c>
      <c r="I120" s="159">
        <f>IF('Crisis Indicator Data'!T117="x","x",('Crisis Indicator Data'!T117/1000000))</f>
        <v>0</v>
      </c>
      <c r="J120" s="159">
        <f>IF('Crisis Indicator Data'!U117="x","x",('Crisis Indicator Data'!U117/1000000))</f>
        <v>0</v>
      </c>
      <c r="K120" s="246">
        <f t="shared" si="9"/>
        <v>0.7</v>
      </c>
      <c r="L120" s="143">
        <f>IF(F120="x","x",(F120*1000000/VLOOKUP($C120,'Crisis Indicator Data'!$C$3:$H$198,5,FALSE)))</f>
        <v>0.35781671159029649</v>
      </c>
      <c r="M120" s="143">
        <f>IF(G120="x","x",(G120*1000000/VLOOKUP($C120,'Crisis Indicator Data'!$C$3:$H$198,5,FALSE)))</f>
        <v>0.63634321653189574</v>
      </c>
      <c r="N120" s="143">
        <f>IF(H120="x","x",(H120*1000000/VLOOKUP($C120,'Crisis Indicator Data'!$C$3:$H$198,5,FALSE)))</f>
        <v>6.0646900269541778E-3</v>
      </c>
      <c r="O120" s="143">
        <f>IF(I120="x","x",(I120*1000000/VLOOKUP($C120,'Crisis Indicator Data'!$C$3:$H$198,5,FALSE)))</f>
        <v>0</v>
      </c>
      <c r="P120" s="143">
        <f>IF(J120="x","x",(J120*1000000/VLOOKUP($C120,'Crisis Indicator Data'!$C$3:$H$198,5,FALSE)))</f>
        <v>0</v>
      </c>
      <c r="Q120" s="240">
        <f t="shared" si="10"/>
        <v>2</v>
      </c>
      <c r="R120" s="240">
        <f t="shared" si="11"/>
        <v>1.35</v>
      </c>
    </row>
    <row r="121" spans="1:18" x14ac:dyDescent="0.35">
      <c r="A121" s="149" t="str">
        <f>'Crisis Indicator Data'!A118</f>
        <v>Eastern Africa Regional Drought Crisis</v>
      </c>
      <c r="B121" s="150" t="str">
        <f>'Crisis Indicator Data'!B118</f>
        <v>Regional crisis</v>
      </c>
      <c r="C121" s="150" t="str">
        <f>'Crisis Indicator Data'!C118</f>
        <v>REG014</v>
      </c>
      <c r="D121" s="150" t="str">
        <f>'Crisis Indicator Data'!D118</f>
        <v>Ethiopia,Somalia,Kenya</v>
      </c>
      <c r="E121" s="150" t="str">
        <f>'Crisis Indicator Data'!E118</f>
        <v>ETH,SOM,KEN</v>
      </c>
      <c r="F121" s="159">
        <f>IF('Crisis Indicator Data'!Q118="x","x",('Crisis Indicator Data'!Q118/1000000))</f>
        <v>57.258000000000003</v>
      </c>
      <c r="G121" s="159">
        <f>IF('Crisis Indicator Data'!R118="x","x",('Crisis Indicator Data'!R118/1000000))</f>
        <v>30.047999999999998</v>
      </c>
      <c r="H121" s="159">
        <f>IF('Crisis Indicator Data'!S118="x","x",('Crisis Indicator Data'!S118/1000000))</f>
        <v>6.5910000000000002</v>
      </c>
      <c r="I121" s="159">
        <f>IF('Crisis Indicator Data'!T118="x","x",('Crisis Indicator Data'!T118/1000000))</f>
        <v>1.1839999999999999</v>
      </c>
      <c r="J121" s="159">
        <f>IF('Crisis Indicator Data'!U118="x","x",('Crisis Indicator Data'!U118/1000000))</f>
        <v>0</v>
      </c>
      <c r="K121" s="246">
        <f t="shared" si="9"/>
        <v>4.8</v>
      </c>
      <c r="L121" s="143">
        <f>IF(F121="x","x",(F121*1000000/VLOOKUP($C121,'Crisis Indicator Data'!$C$3:$H$198,5,FALSE)))</f>
        <v>0.60220233274786761</v>
      </c>
      <c r="M121" s="143">
        <f>IF(G121="x","x",(G121*1000000/VLOOKUP($C121,'Crisis Indicator Data'!$C$3:$H$198,5,FALSE)))</f>
        <v>0.31602528370547217</v>
      </c>
      <c r="N121" s="143">
        <f>IF(H121="x","x",(H121*1000000/VLOOKUP($C121,'Crisis Indicator Data'!$C$3:$H$198,5,FALSE)))</f>
        <v>6.9319843081162374E-2</v>
      </c>
      <c r="O121" s="143">
        <f>IF(I121="x","x",(I121*1000000/VLOOKUP($C121,'Crisis Indicator Data'!$C$3:$H$198,5,FALSE)))</f>
        <v>1.2452540465497838E-2</v>
      </c>
      <c r="P121" s="143">
        <f>IF(J121="x","x",(J121*1000000/VLOOKUP($C121,'Crisis Indicator Data'!$C$3:$H$198,5,FALSE)))</f>
        <v>0</v>
      </c>
      <c r="Q121" s="240">
        <f t="shared" si="10"/>
        <v>3</v>
      </c>
      <c r="R121" s="240">
        <f t="shared" si="11"/>
        <v>3.9</v>
      </c>
    </row>
    <row r="122" spans="1:18" x14ac:dyDescent="0.35">
      <c r="A122" s="149" t="str">
        <f>'Crisis Indicator Data'!A119</f>
        <v>Displacement from Ukraine conflict in Romania</v>
      </c>
      <c r="B122" s="150" t="str">
        <f>'Crisis Indicator Data'!B119</f>
        <v>International displacement</v>
      </c>
      <c r="C122" s="150" t="str">
        <f>'Crisis Indicator Data'!C119</f>
        <v>ROU002</v>
      </c>
      <c r="D122" s="150" t="str">
        <f>'Crisis Indicator Data'!D119</f>
        <v>Romania</v>
      </c>
      <c r="E122" s="150" t="str">
        <f>'Crisis Indicator Data'!E119</f>
        <v>ROU</v>
      </c>
      <c r="F122" s="159">
        <f>IF('Crisis Indicator Data'!Q119="x","x",('Crisis Indicator Data'!Q119/1000000))</f>
        <v>5.0490000000000004</v>
      </c>
      <c r="G122" s="159">
        <f>IF('Crisis Indicator Data'!R119="x","x",('Crisis Indicator Data'!R119/1000000))</f>
        <v>0</v>
      </c>
      <c r="H122" s="159">
        <f>IF('Crisis Indicator Data'!S119="x","x",('Crisis Indicator Data'!S119/1000000))</f>
        <v>0.89</v>
      </c>
      <c r="I122" s="159">
        <f>IF('Crisis Indicator Data'!T119="x","x",('Crisis Indicator Data'!T119/1000000))</f>
        <v>0</v>
      </c>
      <c r="J122" s="159">
        <f>IF('Crisis Indicator Data'!U119="x","x",('Crisis Indicator Data'!U119/1000000))</f>
        <v>0</v>
      </c>
      <c r="K122" s="246">
        <f t="shared" si="9"/>
        <v>3.2</v>
      </c>
      <c r="L122" s="143">
        <f>IF(F122="x","x",(F122*1000000/VLOOKUP($C122,'Crisis Indicator Data'!$C$3:$H$198,5,FALSE)))</f>
        <v>0.85014312173766626</v>
      </c>
      <c r="M122" s="143">
        <f>IF(G122="x","x",(G122*1000000/VLOOKUP($C122,'Crisis Indicator Data'!$C$3:$H$198,5,FALSE)))</f>
        <v>0</v>
      </c>
      <c r="N122" s="143">
        <f>IF(H122="x","x",(H122*1000000/VLOOKUP($C122,'Crisis Indicator Data'!$C$3:$H$198,5,FALSE)))</f>
        <v>0.14985687826233374</v>
      </c>
      <c r="O122" s="143">
        <f>IF(I122="x","x",(I122*1000000/VLOOKUP($C122,'Crisis Indicator Data'!$C$3:$H$198,5,FALSE)))</f>
        <v>0</v>
      </c>
      <c r="P122" s="143">
        <f>IF(J122="x","x",(J122*1000000/VLOOKUP($C122,'Crisis Indicator Data'!$C$3:$H$198,5,FALSE)))</f>
        <v>0</v>
      </c>
      <c r="Q122" s="240">
        <f t="shared" si="10"/>
        <v>3</v>
      </c>
      <c r="R122" s="240">
        <f t="shared" si="11"/>
        <v>3.1</v>
      </c>
    </row>
    <row r="123" spans="1:18" x14ac:dyDescent="0.35">
      <c r="A123" s="149" t="str">
        <f>'Crisis Indicator Data'!A120</f>
        <v>Burundi and DRC refugees in Rwanda</v>
      </c>
      <c r="B123" s="150" t="str">
        <f>'Crisis Indicator Data'!B120</f>
        <v>International displacement</v>
      </c>
      <c r="C123" s="150" t="str">
        <f>'Crisis Indicator Data'!C120</f>
        <v>RWA002</v>
      </c>
      <c r="D123" s="150" t="str">
        <f>'Crisis Indicator Data'!D120</f>
        <v>Rwanda</v>
      </c>
      <c r="E123" s="150" t="str">
        <f>'Crisis Indicator Data'!E120</f>
        <v>RWA</v>
      </c>
      <c r="F123" s="159">
        <f>IF('Crisis Indicator Data'!Q120="x","x",('Crisis Indicator Data'!Q120/1000000))</f>
        <v>2.242</v>
      </c>
      <c r="G123" s="159">
        <f>IF('Crisis Indicator Data'!R120="x","x",('Crisis Indicator Data'!R120/1000000))</f>
        <v>0</v>
      </c>
      <c r="H123" s="159">
        <f>IF('Crisis Indicator Data'!S120="x","x",('Crisis Indicator Data'!S120/1000000))</f>
        <v>0.127</v>
      </c>
      <c r="I123" s="159">
        <f>IF('Crisis Indicator Data'!T120="x","x",('Crisis Indicator Data'!T120/1000000))</f>
        <v>0</v>
      </c>
      <c r="J123" s="159">
        <f>IF('Crisis Indicator Data'!U120="x","x",('Crisis Indicator Data'!U120/1000000))</f>
        <v>0</v>
      </c>
      <c r="K123" s="246">
        <f t="shared" si="9"/>
        <v>1.8</v>
      </c>
      <c r="L123" s="143">
        <f>IF(F123="x","x",(F123*1000000/VLOOKUP($C123,'Crisis Indicator Data'!$C$3:$H$198,5,FALSE)))</f>
        <v>0.94639088222878853</v>
      </c>
      <c r="M123" s="143">
        <f>IF(G123="x","x",(G123*1000000/VLOOKUP($C123,'Crisis Indicator Data'!$C$3:$H$198,5,FALSE)))</f>
        <v>0</v>
      </c>
      <c r="N123" s="143">
        <f>IF(H123="x","x",(H123*1000000/VLOOKUP($C123,'Crisis Indicator Data'!$C$3:$H$198,5,FALSE)))</f>
        <v>5.3609117771211481E-2</v>
      </c>
      <c r="O123" s="143">
        <f>IF(I123="x","x",(I123*1000000/VLOOKUP($C123,'Crisis Indicator Data'!$C$3:$H$198,5,FALSE)))</f>
        <v>0</v>
      </c>
      <c r="P123" s="143">
        <f>IF(J123="x","x",(J123*1000000/VLOOKUP($C123,'Crisis Indicator Data'!$C$3:$H$198,5,FALSE)))</f>
        <v>0</v>
      </c>
      <c r="Q123" s="240">
        <f t="shared" si="10"/>
        <v>3</v>
      </c>
      <c r="R123" s="240">
        <f t="shared" si="11"/>
        <v>2.4</v>
      </c>
    </row>
    <row r="124" spans="1:18" x14ac:dyDescent="0.35">
      <c r="A124" s="149" t="str">
        <f>'Crisis Indicator Data'!A121</f>
        <v>Complex crisis in Sudan</v>
      </c>
      <c r="B124" s="150" t="str">
        <f>'Crisis Indicator Data'!B121</f>
        <v>Multiple crises country</v>
      </c>
      <c r="C124" s="150" t="str">
        <f>'Crisis Indicator Data'!C121</f>
        <v>SDN001</v>
      </c>
      <c r="D124" s="150" t="str">
        <f>'Crisis Indicator Data'!D121</f>
        <v>Sudan</v>
      </c>
      <c r="E124" s="150" t="str">
        <f>'Crisis Indicator Data'!E121</f>
        <v>SDN</v>
      </c>
      <c r="F124" s="159">
        <f>IF('Crisis Indicator Data'!Q121="x","x",('Crisis Indicator Data'!Q121/1000000))</f>
        <v>17.899999999999999</v>
      </c>
      <c r="G124" s="159">
        <f>IF('Crisis Indicator Data'!R121="x","x",('Crisis Indicator Data'!R121/1000000))</f>
        <v>15.8</v>
      </c>
      <c r="H124" s="159">
        <f>IF('Crisis Indicator Data'!S121="x","x",('Crisis Indicator Data'!S121/1000000))</f>
        <v>6.2</v>
      </c>
      <c r="I124" s="159">
        <f>IF('Crisis Indicator Data'!T121="x","x",('Crisis Indicator Data'!T121/1000000))</f>
        <v>6.2</v>
      </c>
      <c r="J124" s="159">
        <f>IF('Crisis Indicator Data'!U121="x","x",('Crisis Indicator Data'!U121/1000000))</f>
        <v>1.9</v>
      </c>
      <c r="K124" s="246">
        <f t="shared" si="9"/>
        <v>5</v>
      </c>
      <c r="L124" s="143">
        <f>IF(F124="x","x",(F124*1000000/VLOOKUP($C124,'Crisis Indicator Data'!$C$3:$H$198,5,FALSE)))</f>
        <v>0.37291666666666667</v>
      </c>
      <c r="M124" s="143">
        <f>IF(G124="x","x",(G124*1000000/VLOOKUP($C124,'Crisis Indicator Data'!$C$3:$H$198,5,FALSE)))</f>
        <v>0.32916666666666666</v>
      </c>
      <c r="N124" s="143">
        <f>IF(H124="x","x",(H124*1000000/VLOOKUP($C124,'Crisis Indicator Data'!$C$3:$H$198,5,FALSE)))</f>
        <v>0.12916666666666668</v>
      </c>
      <c r="O124" s="143">
        <f>IF(I124="x","x",(I124*1000000/VLOOKUP($C124,'Crisis Indicator Data'!$C$3:$H$198,5,FALSE)))</f>
        <v>0.12916666666666668</v>
      </c>
      <c r="P124" s="143">
        <f>IF(J124="x","x",(J124*1000000/VLOOKUP($C124,'Crisis Indicator Data'!$C$3:$H$198,5,FALSE)))</f>
        <v>3.9583333333333331E-2</v>
      </c>
      <c r="Q124" s="240">
        <f t="shared" si="10"/>
        <v>4</v>
      </c>
      <c r="R124" s="240">
        <f t="shared" si="11"/>
        <v>4.5</v>
      </c>
    </row>
    <row r="125" spans="1:18" x14ac:dyDescent="0.35">
      <c r="A125" s="149" t="str">
        <f>'Crisis Indicator Data'!A122</f>
        <v>Refugees in Sudan</v>
      </c>
      <c r="B125" s="150" t="str">
        <f>'Crisis Indicator Data'!B122</f>
        <v>International displacement</v>
      </c>
      <c r="C125" s="150" t="str">
        <f>'Crisis Indicator Data'!C122</f>
        <v>SDN005</v>
      </c>
      <c r="D125" s="150" t="str">
        <f>'Crisis Indicator Data'!D122</f>
        <v>Sudan</v>
      </c>
      <c r="E125" s="150" t="str">
        <f>'Crisis Indicator Data'!E122</f>
        <v>SDN</v>
      </c>
      <c r="F125" s="159">
        <f>IF('Crisis Indicator Data'!Q122="x","x",('Crisis Indicator Data'!Q122/1000000))</f>
        <v>0</v>
      </c>
      <c r="G125" s="159">
        <f>IF('Crisis Indicator Data'!R122="x","x",('Crisis Indicator Data'!R122/1000000))</f>
        <v>11.865</v>
      </c>
      <c r="H125" s="159">
        <f>IF('Crisis Indicator Data'!S122="x","x",('Crisis Indicator Data'!S122/1000000))</f>
        <v>1.1419999999999999</v>
      </c>
      <c r="I125" s="159">
        <f>IF('Crisis Indicator Data'!T122="x","x",('Crisis Indicator Data'!T122/1000000))</f>
        <v>0</v>
      </c>
      <c r="J125" s="159">
        <f>IF('Crisis Indicator Data'!U122="x","x",('Crisis Indicator Data'!U122/1000000))</f>
        <v>0</v>
      </c>
      <c r="K125" s="246">
        <f t="shared" si="9"/>
        <v>3.4</v>
      </c>
      <c r="L125" s="143">
        <f>IF(F125="x","x",(F125*1000000/VLOOKUP($C125,'Crisis Indicator Data'!$C$3:$H$198,5,FALSE)))</f>
        <v>0</v>
      </c>
      <c r="M125" s="143">
        <f>IF(G125="x","x",(G125*1000000/VLOOKUP($C125,'Crisis Indicator Data'!$C$3:$H$198,5,FALSE)))</f>
        <v>0.91220112247251484</v>
      </c>
      <c r="N125" s="143">
        <f>IF(H125="x","x",(H125*1000000/VLOOKUP($C125,'Crisis Indicator Data'!$C$3:$H$198,5,FALSE)))</f>
        <v>8.7798877527485206E-2</v>
      </c>
      <c r="O125" s="143">
        <f>IF(I125="x","x",(I125*1000000/VLOOKUP($C125,'Crisis Indicator Data'!$C$3:$H$198,5,FALSE)))</f>
        <v>0</v>
      </c>
      <c r="P125" s="143">
        <f>IF(J125="x","x",(J125*1000000/VLOOKUP($C125,'Crisis Indicator Data'!$C$3:$H$198,5,FALSE)))</f>
        <v>0</v>
      </c>
      <c r="Q125" s="240">
        <f t="shared" si="10"/>
        <v>3</v>
      </c>
      <c r="R125" s="240">
        <f t="shared" si="11"/>
        <v>3.2</v>
      </c>
    </row>
    <row r="126" spans="1:18" x14ac:dyDescent="0.35">
      <c r="A126" s="149" t="str">
        <f>'Crisis Indicator Data'!A123</f>
        <v>Violence in Darfur and Kordofan regions</v>
      </c>
      <c r="B126" s="150" t="str">
        <f>'Crisis Indicator Data'!B123</f>
        <v>Other type of violence</v>
      </c>
      <c r="C126" s="150" t="str">
        <f>'Crisis Indicator Data'!C123</f>
        <v>SDN008</v>
      </c>
      <c r="D126" s="150" t="str">
        <f>'Crisis Indicator Data'!D123</f>
        <v>Sudan</v>
      </c>
      <c r="E126" s="150" t="str">
        <f>'Crisis Indicator Data'!E123</f>
        <v>SDN</v>
      </c>
      <c r="F126" s="159">
        <f>IF('Crisis Indicator Data'!Q123="x","x",('Crisis Indicator Data'!Q123/1000000))</f>
        <v>3.379</v>
      </c>
      <c r="G126" s="159">
        <f>IF('Crisis Indicator Data'!R123="x","x",('Crisis Indicator Data'!R123/1000000))</f>
        <v>5.7249999999999996</v>
      </c>
      <c r="H126" s="159">
        <f>IF('Crisis Indicator Data'!S123="x","x",('Crisis Indicator Data'!S123/1000000))</f>
        <v>2.98</v>
      </c>
      <c r="I126" s="159">
        <f>IF('Crisis Indicator Data'!T123="x","x",('Crisis Indicator Data'!T123/1000000))</f>
        <v>4.16</v>
      </c>
      <c r="J126" s="159">
        <f>IF('Crisis Indicator Data'!U123="x","x",('Crisis Indicator Data'!U123/1000000))</f>
        <v>0.9</v>
      </c>
      <c r="K126" s="246">
        <f t="shared" si="9"/>
        <v>4.8</v>
      </c>
      <c r="L126" s="143">
        <f>IF(F126="x","x",(F126*1000000/VLOOKUP($C126,'Crisis Indicator Data'!$C$3:$H$198,5,FALSE)))</f>
        <v>0.19709519365375641</v>
      </c>
      <c r="M126" s="143">
        <f>IF(G126="x","x",(G126*1000000/VLOOKUP($C126,'Crisis Indicator Data'!$C$3:$H$198,5,FALSE)))</f>
        <v>0.33393607092860478</v>
      </c>
      <c r="N126" s="143">
        <f>IF(H126="x","x",(H126*1000000/VLOOKUP($C126,'Crisis Indicator Data'!$C$3:$H$198,5,FALSE)))</f>
        <v>0.17382174521698554</v>
      </c>
      <c r="O126" s="143">
        <f>IF(I126="x","x",(I126*1000000/VLOOKUP($C126,'Crisis Indicator Data'!$C$3:$H$198,5,FALSE)))</f>
        <v>0.24265048996733551</v>
      </c>
      <c r="P126" s="143">
        <f>IF(J126="x","x",(J126*1000000/VLOOKUP($C126,'Crisis Indicator Data'!$C$3:$H$198,5,FALSE)))</f>
        <v>5.2496500233317776E-2</v>
      </c>
      <c r="Q126" s="240">
        <f t="shared" si="10"/>
        <v>5</v>
      </c>
      <c r="R126" s="240">
        <f t="shared" si="11"/>
        <v>4.9000000000000004</v>
      </c>
    </row>
    <row r="127" spans="1:18" x14ac:dyDescent="0.35">
      <c r="A127" s="149" t="str">
        <f>'Crisis Indicator Data'!A124</f>
        <v>Drought in Senegal</v>
      </c>
      <c r="B127" s="150" t="str">
        <f>'Crisis Indicator Data'!B124</f>
        <v>Drought</v>
      </c>
      <c r="C127" s="150" t="str">
        <f>'Crisis Indicator Data'!C124</f>
        <v>SEN002</v>
      </c>
      <c r="D127" s="150" t="str">
        <f>'Crisis Indicator Data'!D124</f>
        <v>Senegal</v>
      </c>
      <c r="E127" s="150" t="str">
        <f>'Crisis Indicator Data'!E124</f>
        <v>SEN</v>
      </c>
      <c r="F127" s="159">
        <f>IF('Crisis Indicator Data'!Q124="x","x",('Crisis Indicator Data'!Q124/1000000))</f>
        <v>14.106</v>
      </c>
      <c r="G127" s="159">
        <f>IF('Crisis Indicator Data'!R124="x","x",('Crisis Indicator Data'!R124/1000000))</f>
        <v>3.0840000000000001</v>
      </c>
      <c r="H127" s="159">
        <f>IF('Crisis Indicator Data'!S124="x","x",('Crisis Indicator Data'!S124/1000000))</f>
        <v>0.54800000000000004</v>
      </c>
      <c r="I127" s="159">
        <f>IF('Crisis Indicator Data'!T124="x","x",('Crisis Indicator Data'!T124/1000000))</f>
        <v>1E-3</v>
      </c>
      <c r="J127" s="159">
        <f>IF('Crisis Indicator Data'!U124="x","x",('Crisis Indicator Data'!U124/1000000))</f>
        <v>0</v>
      </c>
      <c r="K127" s="246">
        <f t="shared" si="9"/>
        <v>2.9</v>
      </c>
      <c r="L127" s="143">
        <f>IF(F127="x","x",(F127*1000000/VLOOKUP($C127,'Crisis Indicator Data'!$C$3:$H$198,5,FALSE)))</f>
        <v>0.79519702350752575</v>
      </c>
      <c r="M127" s="143">
        <f>IF(G127="x","x",(G127*1000000/VLOOKUP($C127,'Crisis Indicator Data'!$C$3:$H$198,5,FALSE)))</f>
        <v>0.17385421951631996</v>
      </c>
      <c r="N127" s="143">
        <f>IF(H127="x","x",(H127*1000000/VLOOKUP($C127,'Crisis Indicator Data'!$C$3:$H$198,5,FALSE)))</f>
        <v>3.0892384012627543E-2</v>
      </c>
      <c r="O127" s="143">
        <f>IF(I127="x","x",(I127*1000000/VLOOKUP($C127,'Crisis Indicator Data'!$C$3:$H$198,5,FALSE)))</f>
        <v>5.6372963526692597E-5</v>
      </c>
      <c r="P127" s="143">
        <f>IF(J127="x","x",(J127*1000000/VLOOKUP($C127,'Crisis Indicator Data'!$C$3:$H$198,5,FALSE)))</f>
        <v>0</v>
      </c>
      <c r="Q127" s="240">
        <f t="shared" si="10"/>
        <v>2</v>
      </c>
      <c r="R127" s="240">
        <f t="shared" si="11"/>
        <v>2.4500000000000002</v>
      </c>
    </row>
    <row r="128" spans="1:18" x14ac:dyDescent="0.35">
      <c r="A128" s="149" t="str">
        <f>'Crisis Indicator Data'!A125</f>
        <v>Complex crisis in El Salvador</v>
      </c>
      <c r="B128" s="150" t="str">
        <f>'Crisis Indicator Data'!B125</f>
        <v>Complex crisis</v>
      </c>
      <c r="C128" s="150" t="str">
        <f>'Crisis Indicator Data'!C125</f>
        <v>SLV001</v>
      </c>
      <c r="D128" s="150" t="str">
        <f>'Crisis Indicator Data'!D125</f>
        <v>El Salvador</v>
      </c>
      <c r="E128" s="150" t="str">
        <f>'Crisis Indicator Data'!E125</f>
        <v>SLV</v>
      </c>
      <c r="F128" s="159">
        <f>IF('Crisis Indicator Data'!Q125="x","x",('Crisis Indicator Data'!Q125/1000000))</f>
        <v>3.5</v>
      </c>
      <c r="G128" s="159">
        <f>IF('Crisis Indicator Data'!R125="x","x",('Crisis Indicator Data'!R125/1000000))</f>
        <v>1.5</v>
      </c>
      <c r="H128" s="159">
        <f>IF('Crisis Indicator Data'!S125="x","x",('Crisis Indicator Data'!S125/1000000))</f>
        <v>1.7</v>
      </c>
      <c r="I128" s="159">
        <f>IF('Crisis Indicator Data'!T125="x","x",('Crisis Indicator Data'!T125/1000000))</f>
        <v>0</v>
      </c>
      <c r="J128" s="159">
        <f>IF('Crisis Indicator Data'!U125="x","x",('Crisis Indicator Data'!U125/1000000))</f>
        <v>0</v>
      </c>
      <c r="K128" s="246">
        <f t="shared" si="9"/>
        <v>3.7</v>
      </c>
      <c r="L128" s="143">
        <f>IF(F128="x","x",(F128*1000000/VLOOKUP($C128,'Crisis Indicator Data'!$C$3:$H$198,5,FALSE)))</f>
        <v>0.52238805970149249</v>
      </c>
      <c r="M128" s="143">
        <f>IF(G128="x","x",(G128*1000000/VLOOKUP($C128,'Crisis Indicator Data'!$C$3:$H$198,5,FALSE)))</f>
        <v>0.22388059701492538</v>
      </c>
      <c r="N128" s="143">
        <f>IF(H128="x","x",(H128*1000000/VLOOKUP($C128,'Crisis Indicator Data'!$C$3:$H$198,5,FALSE)))</f>
        <v>0.2537313432835821</v>
      </c>
      <c r="O128" s="143">
        <f>IF(I128="x","x",(I128*1000000/VLOOKUP($C128,'Crisis Indicator Data'!$C$3:$H$198,5,FALSE)))</f>
        <v>0</v>
      </c>
      <c r="P128" s="143">
        <f>IF(J128="x","x",(J128*1000000/VLOOKUP($C128,'Crisis Indicator Data'!$C$3:$H$198,5,FALSE)))</f>
        <v>0</v>
      </c>
      <c r="Q128" s="240">
        <f t="shared" si="10"/>
        <v>3</v>
      </c>
      <c r="R128" s="240">
        <f t="shared" si="11"/>
        <v>3.35</v>
      </c>
    </row>
    <row r="129" spans="1:18" x14ac:dyDescent="0.35">
      <c r="A129" s="149" t="str">
        <f>'Crisis Indicator Data'!A126</f>
        <v>Complex crisis in Somalia</v>
      </c>
      <c r="B129" s="150" t="str">
        <f>'Crisis Indicator Data'!B126</f>
        <v>Complex crisis</v>
      </c>
      <c r="C129" s="150" t="str">
        <f>'Crisis Indicator Data'!C126</f>
        <v>SOM001</v>
      </c>
      <c r="D129" s="150" t="str">
        <f>'Crisis Indicator Data'!D126</f>
        <v>Somalia</v>
      </c>
      <c r="E129" s="150" t="str">
        <f>'Crisis Indicator Data'!E126</f>
        <v>SOM</v>
      </c>
      <c r="F129" s="159">
        <f>IF('Crisis Indicator Data'!Q126="x","x",('Crisis Indicator Data'!Q126/1000000))</f>
        <v>1.9E-2</v>
      </c>
      <c r="G129" s="159">
        <f>IF('Crisis Indicator Data'!R126="x","x",('Crisis Indicator Data'!R126/1000000))</f>
        <v>8</v>
      </c>
      <c r="H129" s="159">
        <f>IF('Crisis Indicator Data'!S126="x","x",('Crisis Indicator Data'!S126/1000000))</f>
        <v>5.915</v>
      </c>
      <c r="I129" s="159">
        <f>IF('Crisis Indicator Data'!T126="x","x",('Crisis Indicator Data'!T126/1000000))</f>
        <v>1.74</v>
      </c>
      <c r="J129" s="159">
        <f>IF('Crisis Indicator Data'!U126="x","x",('Crisis Indicator Data'!U126/1000000))</f>
        <v>8.1000000000000003E-2</v>
      </c>
      <c r="K129" s="246">
        <f t="shared" si="9"/>
        <v>4.8</v>
      </c>
      <c r="L129" s="143">
        <f>IF(F129="x","x",(F129*1000000/VLOOKUP($C129,'Crisis Indicator Data'!$C$3:$H$198,5,FALSE)))</f>
        <v>1.2059663598857505E-3</v>
      </c>
      <c r="M129" s="143">
        <f>IF(G129="x","x",(G129*1000000/VLOOKUP($C129,'Crisis Indicator Data'!$C$3:$H$198,5,FALSE)))</f>
        <v>0.50777530942557914</v>
      </c>
      <c r="N129" s="143">
        <f>IF(H129="x","x",(H129*1000000/VLOOKUP($C129,'Crisis Indicator Data'!$C$3:$H$198,5,FALSE)))</f>
        <v>0.37543636940653763</v>
      </c>
      <c r="O129" s="143">
        <f>IF(I129="x","x",(I129*1000000/VLOOKUP($C129,'Crisis Indicator Data'!$C$3:$H$198,5,FALSE)))</f>
        <v>0.11044112980006347</v>
      </c>
      <c r="P129" s="143">
        <f>IF(J129="x","x",(J129*1000000/VLOOKUP($C129,'Crisis Indicator Data'!$C$3:$H$198,5,FALSE)))</f>
        <v>5.1412250079339895E-3</v>
      </c>
      <c r="Q129" s="240">
        <f t="shared" si="10"/>
        <v>4</v>
      </c>
      <c r="R129" s="240">
        <f t="shared" si="11"/>
        <v>4.4000000000000004</v>
      </c>
    </row>
    <row r="130" spans="1:18" x14ac:dyDescent="0.35">
      <c r="A130" s="149" t="str">
        <f>'Crisis Indicator Data'!A127</f>
        <v>Mixed Migration Flows in Somalia</v>
      </c>
      <c r="B130" s="150" t="str">
        <f>'Crisis Indicator Data'!B127</f>
        <v>International displacement</v>
      </c>
      <c r="C130" s="150" t="str">
        <f>'Crisis Indicator Data'!C127</f>
        <v>SOM002</v>
      </c>
      <c r="D130" s="150" t="str">
        <f>'Crisis Indicator Data'!D127</f>
        <v>Somalia</v>
      </c>
      <c r="E130" s="150" t="str">
        <f>'Crisis Indicator Data'!E127</f>
        <v>SOM</v>
      </c>
      <c r="F130" s="159">
        <f>IF('Crisis Indicator Data'!Q127="x","x",('Crisis Indicator Data'!Q127/1000000))</f>
        <v>1.296</v>
      </c>
      <c r="G130" s="159">
        <f>IF('Crisis Indicator Data'!R127="x","x",('Crisis Indicator Data'!R127/1000000))</f>
        <v>0</v>
      </c>
      <c r="H130" s="159">
        <f>IF('Crisis Indicator Data'!S127="x","x",('Crisis Indicator Data'!S127/1000000))</f>
        <v>0</v>
      </c>
      <c r="I130" s="159">
        <f>IF('Crisis Indicator Data'!T127="x","x",('Crisis Indicator Data'!T127/1000000))</f>
        <v>2.5000000000000001E-2</v>
      </c>
      <c r="J130" s="159">
        <f>IF('Crisis Indicator Data'!U127="x","x",('Crisis Indicator Data'!U127/1000000))</f>
        <v>0</v>
      </c>
      <c r="K130" s="246">
        <f t="shared" si="9"/>
        <v>0.7</v>
      </c>
      <c r="L130" s="143">
        <f>IF(F130="x","x",(F130*1000000/VLOOKUP($C130,'Crisis Indicator Data'!$C$3:$H$198,5,FALSE)))</f>
        <v>0.98033282904689867</v>
      </c>
      <c r="M130" s="143">
        <f>IF(G130="x","x",(G130*1000000/VLOOKUP($C130,'Crisis Indicator Data'!$C$3:$H$198,5,FALSE)))</f>
        <v>0</v>
      </c>
      <c r="N130" s="143">
        <f>IF(H130="x","x",(H130*1000000/VLOOKUP($C130,'Crisis Indicator Data'!$C$3:$H$198,5,FALSE)))</f>
        <v>0</v>
      </c>
      <c r="O130" s="143">
        <f>IF(I130="x","x",(I130*1000000/VLOOKUP($C130,'Crisis Indicator Data'!$C$3:$H$198,5,FALSE)))</f>
        <v>1.8910741301059002E-2</v>
      </c>
      <c r="P130" s="143">
        <f>IF(J130="x","x",(J130*1000000/VLOOKUP($C130,'Crisis Indicator Data'!$C$3:$H$198,5,FALSE)))</f>
        <v>0</v>
      </c>
      <c r="Q130" s="240">
        <f t="shared" si="10"/>
        <v>1</v>
      </c>
      <c r="R130" s="240">
        <f t="shared" si="11"/>
        <v>0.85</v>
      </c>
    </row>
    <row r="131" spans="1:18" x14ac:dyDescent="0.35">
      <c r="A131" s="149" t="str">
        <f>'Crisis Indicator Data'!A128</f>
        <v>Complex crisis in South Sudan</v>
      </c>
      <c r="B131" s="150" t="str">
        <f>'Crisis Indicator Data'!B128</f>
        <v>Complex crisis</v>
      </c>
      <c r="C131" s="150" t="str">
        <f>'Crisis Indicator Data'!C128</f>
        <v>SSD001</v>
      </c>
      <c r="D131" s="150" t="str">
        <f>'Crisis Indicator Data'!D128</f>
        <v>South Sudan</v>
      </c>
      <c r="E131" s="150" t="str">
        <f>'Crisis Indicator Data'!E128</f>
        <v>SSD</v>
      </c>
      <c r="F131" s="159">
        <f>IF('Crisis Indicator Data'!Q128="x","x",('Crisis Indicator Data'!Q128/1000000))</f>
        <v>0</v>
      </c>
      <c r="G131" s="159">
        <f>IF('Crisis Indicator Data'!R128="x","x",('Crisis Indicator Data'!R128/1000000))</f>
        <v>3.5</v>
      </c>
      <c r="H131" s="159">
        <f>IF('Crisis Indicator Data'!S128="x","x",('Crisis Indicator Data'!S128/1000000))</f>
        <v>6.4969999999999999</v>
      </c>
      <c r="I131" s="159">
        <f>IF('Crisis Indicator Data'!T128="x","x",('Crisis Indicator Data'!T128/1000000))</f>
        <v>1.4239999999999999</v>
      </c>
      <c r="J131" s="159">
        <f>IF('Crisis Indicator Data'!U128="x","x",('Crisis Indicator Data'!U128/1000000))</f>
        <v>0.97899999999999998</v>
      </c>
      <c r="K131" s="246">
        <f t="shared" si="9"/>
        <v>4.9000000000000004</v>
      </c>
      <c r="L131" s="143">
        <f>IF(F131="x","x",(F131*1000000/VLOOKUP($C131,'Crisis Indicator Data'!$C$3:$H$198,5,FALSE)))</f>
        <v>0</v>
      </c>
      <c r="M131" s="143">
        <f>IF(G131="x","x",(G131*1000000/VLOOKUP($C131,'Crisis Indicator Data'!$C$3:$H$198,5,FALSE)))</f>
        <v>0.28225806451612906</v>
      </c>
      <c r="N131" s="143">
        <f>IF(H131="x","x",(H131*1000000/VLOOKUP($C131,'Crisis Indicator Data'!$C$3:$H$198,5,FALSE)))</f>
        <v>0.52395161290322578</v>
      </c>
      <c r="O131" s="143">
        <f>IF(I131="x","x",(I131*1000000/VLOOKUP($C131,'Crisis Indicator Data'!$C$3:$H$198,5,FALSE)))</f>
        <v>0.11483870967741935</v>
      </c>
      <c r="P131" s="143">
        <f>IF(J131="x","x",(J131*1000000/VLOOKUP($C131,'Crisis Indicator Data'!$C$3:$H$198,5,FALSE)))</f>
        <v>7.8951612903225804E-2</v>
      </c>
      <c r="Q131" s="240">
        <f t="shared" si="10"/>
        <v>5</v>
      </c>
      <c r="R131" s="240">
        <f t="shared" si="11"/>
        <v>4.95</v>
      </c>
    </row>
    <row r="132" spans="1:18" x14ac:dyDescent="0.35">
      <c r="A132" s="149" t="str">
        <f>'Crisis Indicator Data'!A129</f>
        <v>Displacement from Ukraine conflict in Slovakia</v>
      </c>
      <c r="B132" s="150" t="str">
        <f>'Crisis Indicator Data'!B129</f>
        <v>International displacement</v>
      </c>
      <c r="C132" s="150" t="str">
        <f>'Crisis Indicator Data'!C129</f>
        <v>SVK002</v>
      </c>
      <c r="D132" s="150" t="str">
        <f>'Crisis Indicator Data'!D129</f>
        <v>Slovakia</v>
      </c>
      <c r="E132" s="150" t="str">
        <f>'Crisis Indicator Data'!E129</f>
        <v>SVK</v>
      </c>
      <c r="F132" s="159">
        <f>IF('Crisis Indicator Data'!Q129="x","x",('Crisis Indicator Data'!Q129/1000000))</f>
        <v>1.571</v>
      </c>
      <c r="G132" s="159">
        <f>IF('Crisis Indicator Data'!R129="x","x",('Crisis Indicator Data'!R129/1000000))</f>
        <v>0</v>
      </c>
      <c r="H132" s="159">
        <f>IF('Crisis Indicator Data'!S129="x","x",('Crisis Indicator Data'!S129/1000000))</f>
        <v>0.628</v>
      </c>
      <c r="I132" s="159">
        <f>IF('Crisis Indicator Data'!T129="x","x",('Crisis Indicator Data'!T129/1000000))</f>
        <v>0</v>
      </c>
      <c r="J132" s="159">
        <f>IF('Crisis Indicator Data'!U129="x","x",('Crisis Indicator Data'!U129/1000000))</f>
        <v>0</v>
      </c>
      <c r="K132" s="246">
        <f t="shared" si="9"/>
        <v>3</v>
      </c>
      <c r="L132" s="143">
        <f>IF(F132="x","x",(F132*1000000/VLOOKUP($C132,'Crisis Indicator Data'!$C$3:$H$198,5,FALSE)))</f>
        <v>0.7147406733393995</v>
      </c>
      <c r="M132" s="143">
        <f>IF(G132="x","x",(G132*1000000/VLOOKUP($C132,'Crisis Indicator Data'!$C$3:$H$198,5,FALSE)))</f>
        <v>0</v>
      </c>
      <c r="N132" s="143">
        <f>IF(H132="x","x",(H132*1000000/VLOOKUP($C132,'Crisis Indicator Data'!$C$3:$H$198,5,FALSE)))</f>
        <v>0.2857142857142857</v>
      </c>
      <c r="O132" s="143">
        <f>IF(I132="x","x",(I132*1000000/VLOOKUP($C132,'Crisis Indicator Data'!$C$3:$H$198,5,FALSE)))</f>
        <v>0</v>
      </c>
      <c r="P132" s="143">
        <f>IF(J132="x","x",(J132*1000000/VLOOKUP($C132,'Crisis Indicator Data'!$C$3:$H$198,5,FALSE)))</f>
        <v>0</v>
      </c>
      <c r="Q132" s="240">
        <f t="shared" si="10"/>
        <v>3</v>
      </c>
      <c r="R132" s="240">
        <f t="shared" si="11"/>
        <v>3</v>
      </c>
    </row>
    <row r="133" spans="1:18" x14ac:dyDescent="0.35">
      <c r="A133" s="149" t="str">
        <f>'Crisis Indicator Data'!A130</f>
        <v>Food Security Crisis in Eswatini</v>
      </c>
      <c r="B133" s="150" t="str">
        <f>'Crisis Indicator Data'!B130</f>
        <v>Food Security</v>
      </c>
      <c r="C133" s="150" t="str">
        <f>'Crisis Indicator Data'!C130</f>
        <v>SWZ001</v>
      </c>
      <c r="D133" s="150" t="str">
        <f>'Crisis Indicator Data'!D130</f>
        <v>Eswatini</v>
      </c>
      <c r="E133" s="150" t="str">
        <f>'Crisis Indicator Data'!E130</f>
        <v>SWZ</v>
      </c>
      <c r="F133" s="159">
        <f>IF('Crisis Indicator Data'!Q130="x","x",('Crisis Indicator Data'!Q130/1000000))</f>
        <v>0.56000000000000005</v>
      </c>
      <c r="G133" s="159">
        <f>IF('Crisis Indicator Data'!R130="x","x",('Crisis Indicator Data'!R130/1000000))</f>
        <v>0.432</v>
      </c>
      <c r="H133" s="159">
        <f>IF('Crisis Indicator Data'!S130="x","x",('Crisis Indicator Data'!S130/1000000))</f>
        <v>0.16900000000000001</v>
      </c>
      <c r="I133" s="159">
        <f>IF('Crisis Indicator Data'!T130="x","x",('Crisis Indicator Data'!T130/1000000))</f>
        <v>1.4E-2</v>
      </c>
      <c r="J133" s="159">
        <f>IF('Crisis Indicator Data'!U130="x","x",('Crisis Indicator Data'!U130/1000000))</f>
        <v>0</v>
      </c>
      <c r="K133" s="246">
        <f t="shared" si="9"/>
        <v>2.1</v>
      </c>
      <c r="L133" s="143">
        <f>IF(F133="x","x",(F133*1000000/VLOOKUP($C133,'Crisis Indicator Data'!$C$3:$H$198,5,FALSE)))</f>
        <v>0.47659574468085109</v>
      </c>
      <c r="M133" s="143">
        <f>IF(G133="x","x",(G133*1000000/VLOOKUP($C133,'Crisis Indicator Data'!$C$3:$H$198,5,FALSE)))</f>
        <v>0.36765957446808512</v>
      </c>
      <c r="N133" s="143">
        <f>IF(H133="x","x",(H133*1000000/VLOOKUP($C133,'Crisis Indicator Data'!$C$3:$H$198,5,FALSE)))</f>
        <v>0.14382978723404255</v>
      </c>
      <c r="O133" s="143">
        <f>IF(I133="x","x",(I133*1000000/VLOOKUP($C133,'Crisis Indicator Data'!$C$3:$H$198,5,FALSE)))</f>
        <v>1.1914893617021277E-2</v>
      </c>
      <c r="P133" s="143">
        <f>IF(J133="x","x",(J133*1000000/VLOOKUP($C133,'Crisis Indicator Data'!$C$3:$H$198,5,FALSE)))</f>
        <v>0</v>
      </c>
      <c r="Q133" s="240">
        <f t="shared" si="10"/>
        <v>3</v>
      </c>
      <c r="R133" s="240">
        <f t="shared" si="11"/>
        <v>2.5499999999999998</v>
      </c>
    </row>
    <row r="134" spans="1:18" x14ac:dyDescent="0.35">
      <c r="A134" s="149" t="str">
        <f>'Crisis Indicator Data'!A131</f>
        <v>Syrian conflict</v>
      </c>
      <c r="B134" s="150" t="str">
        <f>'Crisis Indicator Data'!B131</f>
        <v>Complex crisis</v>
      </c>
      <c r="C134" s="150" t="str">
        <f>'Crisis Indicator Data'!C131</f>
        <v>SYR001</v>
      </c>
      <c r="D134" s="150" t="str">
        <f>'Crisis Indicator Data'!D131</f>
        <v>Syria</v>
      </c>
      <c r="E134" s="150" t="str">
        <f>'Crisis Indicator Data'!E131</f>
        <v>SYR</v>
      </c>
      <c r="F134" s="159">
        <f>IF('Crisis Indicator Data'!Q131="x","x",('Crisis Indicator Data'!Q131/1000000))</f>
        <v>0</v>
      </c>
      <c r="G134" s="159">
        <f>IF('Crisis Indicator Data'!R131="x","x",('Crisis Indicator Data'!R131/1000000))</f>
        <v>7.14</v>
      </c>
      <c r="H134" s="159">
        <f>IF('Crisis Indicator Data'!S131="x","x",('Crisis Indicator Data'!S131/1000000))</f>
        <v>9.6</v>
      </c>
      <c r="I134" s="159">
        <f>IF('Crisis Indicator Data'!T131="x","x",('Crisis Indicator Data'!T131/1000000))</f>
        <v>4.9000000000000004</v>
      </c>
      <c r="J134" s="159">
        <f>IF('Crisis Indicator Data'!U131="x","x",('Crisis Indicator Data'!U131/1000000))</f>
        <v>0.06</v>
      </c>
      <c r="K134" s="246">
        <f t="shared" ref="K134:K161" si="12">IF(H134="x","x",IF(SUM(H134:J134)=0,0,IF(LOG(SUM(H134:J134)*1000000)&lt;$K$4,0,IF(LOG(SUM(H134:J134)*1000000)&gt;$K$3,5,ROUND(5-(K$3-LOG(SUM(H134:J134)*1000000))/(K$3-K$4)*5,1)))))</f>
        <v>5</v>
      </c>
      <c r="L134" s="143">
        <f>IF(F134="x","x",(F134*1000000/VLOOKUP($C134,'Crisis Indicator Data'!$C$3:$H$198,5,FALSE)))</f>
        <v>0</v>
      </c>
      <c r="M134" s="143">
        <f>IF(G134="x","x",(G134*1000000/VLOOKUP($C134,'Crisis Indicator Data'!$C$3:$H$198,5,FALSE)))</f>
        <v>0.32903225806451614</v>
      </c>
      <c r="N134" s="143">
        <f>IF(H134="x","x",(H134*1000000/VLOOKUP($C134,'Crisis Indicator Data'!$C$3:$H$198,5,FALSE)))</f>
        <v>0.44239631336405533</v>
      </c>
      <c r="O134" s="143">
        <f>IF(I134="x","x",(I134*1000000/VLOOKUP($C134,'Crisis Indicator Data'!$C$3:$H$198,5,FALSE)))</f>
        <v>0.22580645161290322</v>
      </c>
      <c r="P134" s="143">
        <f>IF(J134="x","x",(J134*1000000/VLOOKUP($C134,'Crisis Indicator Data'!$C$3:$H$198,5,FALSE)))</f>
        <v>2.7649769585253456E-3</v>
      </c>
      <c r="Q134" s="240">
        <f t="shared" ref="Q134:Q161" si="13">IF(N134="x","x",IF(OR(L134&gt;=$L$3,M134&gt;=$M$3,N134&gt;=$N$3,O134&gt;=$O$3,P134&gt;=$P$3),(IF(P134&gt;=$P$3,5,IF((O134+P134)&gt;=$O$3,4,IF((O134+P134+N134)&gt;=$N$3,3,IF((O134+P134+N134+M134)&gt;=$M$3,2,1)))))))</f>
        <v>4</v>
      </c>
      <c r="R134" s="240">
        <f t="shared" ref="R134:R161" si="14">IF(Q134="x","x",(AVERAGE(K134,Q134)))</f>
        <v>4.5</v>
      </c>
    </row>
    <row r="135" spans="1:18" x14ac:dyDescent="0.35">
      <c r="A135" s="149" t="str">
        <f>'Crisis Indicator Data'!A132</f>
        <v>Complex crisis in Chad</v>
      </c>
      <c r="B135" s="150" t="str">
        <f>'Crisis Indicator Data'!B132</f>
        <v>Multiple crises country</v>
      </c>
      <c r="C135" s="150" t="str">
        <f>'Crisis Indicator Data'!C132</f>
        <v>TCD001</v>
      </c>
      <c r="D135" s="150" t="str">
        <f>'Crisis Indicator Data'!D132</f>
        <v>Chad</v>
      </c>
      <c r="E135" s="150" t="str">
        <f>'Crisis Indicator Data'!E132</f>
        <v>TCD</v>
      </c>
      <c r="F135" s="159">
        <f>IF('Crisis Indicator Data'!Q132="x","x",('Crisis Indicator Data'!Q132/1000000))</f>
        <v>9.1750000000000007</v>
      </c>
      <c r="G135" s="159">
        <f>IF('Crisis Indicator Data'!R132="x","x",('Crisis Indicator Data'!R132/1000000))</f>
        <v>1.2070000000000001</v>
      </c>
      <c r="H135" s="159">
        <f>IF('Crisis Indicator Data'!S132="x","x",('Crisis Indicator Data'!S132/1000000))</f>
        <v>0.71499999999999997</v>
      </c>
      <c r="I135" s="159">
        <f>IF('Crisis Indicator Data'!T132="x","x",('Crisis Indicator Data'!T132/1000000))</f>
        <v>1.91</v>
      </c>
      <c r="J135" s="159">
        <f>IF('Crisis Indicator Data'!U132="x","x",('Crisis Indicator Data'!U132/1000000))</f>
        <v>3.5249999999999999</v>
      </c>
      <c r="K135" s="246">
        <f t="shared" si="12"/>
        <v>4.5999999999999996</v>
      </c>
      <c r="L135" s="143">
        <f>IF(F135="x","x",(F135*1000000/VLOOKUP($C135,'Crisis Indicator Data'!$C$3:$H$198,5,FALSE)))</f>
        <v>0.54622849318330657</v>
      </c>
      <c r="M135" s="143">
        <f>IF(G135="x","x",(G135*1000000/VLOOKUP($C135,'Crisis Indicator Data'!$C$3:$H$198,5,FALSE)))</f>
        <v>7.1858069893433352E-2</v>
      </c>
      <c r="N135" s="143">
        <f>IF(H135="x","x",(H135*1000000/VLOOKUP($C135,'Crisis Indicator Data'!$C$3:$H$198,5,FALSE)))</f>
        <v>4.2567125081859856E-2</v>
      </c>
      <c r="O135" s="143">
        <f>IF(I135="x","x",(I135*1000000/VLOOKUP($C135,'Crisis Indicator Data'!$C$3:$H$198,5,FALSE)))</f>
        <v>0.11371078168720605</v>
      </c>
      <c r="P135" s="143">
        <f>IF(J135="x","x",(J135*1000000/VLOOKUP($C135,'Crisis Indicator Data'!$C$3:$H$198,5,FALSE)))</f>
        <v>0.20985890337560278</v>
      </c>
      <c r="Q135" s="240">
        <f t="shared" si="13"/>
        <v>5</v>
      </c>
      <c r="R135" s="240">
        <f t="shared" si="14"/>
        <v>4.8</v>
      </c>
    </row>
    <row r="136" spans="1:18" x14ac:dyDescent="0.35">
      <c r="A136" s="149" t="str">
        <f>'Crisis Indicator Data'!A133</f>
        <v>Boko Haram in Chad</v>
      </c>
      <c r="B136" s="150" t="str">
        <f>'Crisis Indicator Data'!B133</f>
        <v>Conflict</v>
      </c>
      <c r="C136" s="150" t="str">
        <f>'Crisis Indicator Data'!C133</f>
        <v>TCD003</v>
      </c>
      <c r="D136" s="150" t="str">
        <f>'Crisis Indicator Data'!D133</f>
        <v>Chad</v>
      </c>
      <c r="E136" s="150" t="str">
        <f>'Crisis Indicator Data'!E133</f>
        <v>TCD</v>
      </c>
      <c r="F136" s="159">
        <f>IF('Crisis Indicator Data'!Q133="x","x",('Crisis Indicator Data'!Q133/1000000))</f>
        <v>0.27700000000000002</v>
      </c>
      <c r="G136" s="159">
        <f>IF('Crisis Indicator Data'!R133="x","x",('Crisis Indicator Data'!R133/1000000))</f>
        <v>0</v>
      </c>
      <c r="H136" s="159">
        <f>IF('Crisis Indicator Data'!S133="x","x",('Crisis Indicator Data'!S133/1000000))</f>
        <v>0</v>
      </c>
      <c r="I136" s="159">
        <f>IF('Crisis Indicator Data'!T133="x","x",('Crisis Indicator Data'!T133/1000000))</f>
        <v>0</v>
      </c>
      <c r="J136" s="159">
        <f>IF('Crisis Indicator Data'!U133="x","x",('Crisis Indicator Data'!U133/1000000))</f>
        <v>0.82699999999999996</v>
      </c>
      <c r="K136" s="246">
        <f t="shared" si="12"/>
        <v>3.2</v>
      </c>
      <c r="L136" s="143">
        <f>IF(F136="x","x",(F136*1000000/VLOOKUP($C136,'Crisis Indicator Data'!$C$3:$H$198,5,FALSE)))</f>
        <v>0.25090579710144928</v>
      </c>
      <c r="M136" s="143">
        <f>IF(G136="x","x",(G136*1000000/VLOOKUP($C136,'Crisis Indicator Data'!$C$3:$H$198,5,FALSE)))</f>
        <v>0</v>
      </c>
      <c r="N136" s="143">
        <f>IF(H136="x","x",(H136*1000000/VLOOKUP($C136,'Crisis Indicator Data'!$C$3:$H$198,5,FALSE)))</f>
        <v>0</v>
      </c>
      <c r="O136" s="143">
        <f>IF(I136="x","x",(I136*1000000/VLOOKUP($C136,'Crisis Indicator Data'!$C$3:$H$198,5,FALSE)))</f>
        <v>0</v>
      </c>
      <c r="P136" s="143">
        <f>IF(J136="x","x",(J136*1000000/VLOOKUP($C136,'Crisis Indicator Data'!$C$3:$H$198,5,FALSE)))</f>
        <v>0.74909420289855078</v>
      </c>
      <c r="Q136" s="240">
        <f t="shared" si="13"/>
        <v>5</v>
      </c>
      <c r="R136" s="240">
        <f t="shared" si="14"/>
        <v>4.0999999999999996</v>
      </c>
    </row>
    <row r="137" spans="1:18" x14ac:dyDescent="0.35">
      <c r="A137" s="149" t="str">
        <f>'Crisis Indicator Data'!A134</f>
        <v>CAR refugees in Chad</v>
      </c>
      <c r="B137" s="150" t="str">
        <f>'Crisis Indicator Data'!B134</f>
        <v>International displacement</v>
      </c>
      <c r="C137" s="150" t="str">
        <f>'Crisis Indicator Data'!C134</f>
        <v>TCD004</v>
      </c>
      <c r="D137" s="150" t="str">
        <f>'Crisis Indicator Data'!D134</f>
        <v>Chad</v>
      </c>
      <c r="E137" s="150" t="str">
        <f>'Crisis Indicator Data'!E134</f>
        <v>TCD</v>
      </c>
      <c r="F137" s="159">
        <f>IF('Crisis Indicator Data'!Q134="x","x",('Crisis Indicator Data'!Q134/1000000))</f>
        <v>1.9390000000000001</v>
      </c>
      <c r="G137" s="159">
        <f>IF('Crisis Indicator Data'!R134="x","x",('Crisis Indicator Data'!R134/1000000))</f>
        <v>0</v>
      </c>
      <c r="H137" s="159">
        <f>IF('Crisis Indicator Data'!S134="x","x",('Crisis Indicator Data'!S134/1000000))</f>
        <v>0.74299999999999999</v>
      </c>
      <c r="I137" s="159">
        <f>IF('Crisis Indicator Data'!T134="x","x",('Crisis Indicator Data'!T134/1000000))</f>
        <v>0.26100000000000001</v>
      </c>
      <c r="J137" s="159">
        <f>IF('Crisis Indicator Data'!U134="x","x",('Crisis Indicator Data'!U134/1000000))</f>
        <v>0</v>
      </c>
      <c r="K137" s="246">
        <f t="shared" si="12"/>
        <v>3.3</v>
      </c>
      <c r="L137" s="143">
        <f>IF(F137="x","x",(F137*1000000/VLOOKUP($C137,'Crisis Indicator Data'!$C$3:$H$198,5,FALSE)))</f>
        <v>0.4351436265709156</v>
      </c>
      <c r="M137" s="143">
        <f>IF(G137="x","x",(G137*1000000/VLOOKUP($C137,'Crisis Indicator Data'!$C$3:$H$198,5,FALSE)))</f>
        <v>0</v>
      </c>
      <c r="N137" s="143">
        <f>IF(H137="x","x",(H137*1000000/VLOOKUP($C137,'Crisis Indicator Data'!$C$3:$H$198,5,FALSE)))</f>
        <v>0.16674147217235188</v>
      </c>
      <c r="O137" s="143">
        <f>IF(I137="x","x",(I137*1000000/VLOOKUP($C137,'Crisis Indicator Data'!$C$3:$H$198,5,FALSE)))</f>
        <v>5.8572710951526032E-2</v>
      </c>
      <c r="P137" s="143">
        <f>IF(J137="x","x",(J137*1000000/VLOOKUP($C137,'Crisis Indicator Data'!$C$3:$H$198,5,FALSE)))</f>
        <v>0</v>
      </c>
      <c r="Q137" s="240">
        <f t="shared" si="13"/>
        <v>4</v>
      </c>
      <c r="R137" s="240">
        <f t="shared" si="14"/>
        <v>3.65</v>
      </c>
    </row>
    <row r="138" spans="1:18" x14ac:dyDescent="0.35">
      <c r="A138" s="149" t="str">
        <f>'Crisis Indicator Data'!A135</f>
        <v>Darfur refugees in Chad</v>
      </c>
      <c r="B138" s="150" t="str">
        <f>'Crisis Indicator Data'!B135</f>
        <v>International displacement</v>
      </c>
      <c r="C138" s="150" t="str">
        <f>'Crisis Indicator Data'!C135</f>
        <v>TCD005</v>
      </c>
      <c r="D138" s="150" t="str">
        <f>'Crisis Indicator Data'!D135</f>
        <v>Chad</v>
      </c>
      <c r="E138" s="150" t="str">
        <f>'Crisis Indicator Data'!E135</f>
        <v>TCD</v>
      </c>
      <c r="F138" s="159">
        <f>IF('Crisis Indicator Data'!Q135="x","x",('Crisis Indicator Data'!Q135/1000000))</f>
        <v>1.167</v>
      </c>
      <c r="G138" s="159">
        <f>IF('Crisis Indicator Data'!R135="x","x",('Crisis Indicator Data'!R135/1000000))</f>
        <v>0</v>
      </c>
      <c r="H138" s="159">
        <f>IF('Crisis Indicator Data'!S135="x","x",('Crisis Indicator Data'!S135/1000000))</f>
        <v>0.69399999999999995</v>
      </c>
      <c r="I138" s="159">
        <f>IF('Crisis Indicator Data'!T135="x","x",('Crisis Indicator Data'!T135/1000000))</f>
        <v>0.63100000000000001</v>
      </c>
      <c r="J138" s="159">
        <f>IF('Crisis Indicator Data'!U135="x","x",('Crisis Indicator Data'!U135/1000000))</f>
        <v>0.65</v>
      </c>
      <c r="K138" s="246">
        <f t="shared" si="12"/>
        <v>3.8</v>
      </c>
      <c r="L138" s="143">
        <f>IF(F138="x","x",(F138*1000000/VLOOKUP($C138,'Crisis Indicator Data'!$C$3:$H$198,5,FALSE)))</f>
        <v>0.47671568627450983</v>
      </c>
      <c r="M138" s="143">
        <f>IF(G138="x","x",(G138*1000000/VLOOKUP($C138,'Crisis Indicator Data'!$C$3:$H$198,5,FALSE)))</f>
        <v>0</v>
      </c>
      <c r="N138" s="143">
        <f>IF(H138="x","x",(H138*1000000/VLOOKUP($C138,'Crisis Indicator Data'!$C$3:$H$198,5,FALSE)))</f>
        <v>0.28349673202614378</v>
      </c>
      <c r="O138" s="143">
        <f>IF(I138="x","x",(I138*1000000/VLOOKUP($C138,'Crisis Indicator Data'!$C$3:$H$198,5,FALSE)))</f>
        <v>0.2577614379084967</v>
      </c>
      <c r="P138" s="143">
        <f>IF(J138="x","x",(J138*1000000/VLOOKUP($C138,'Crisis Indicator Data'!$C$3:$H$198,5,FALSE)))</f>
        <v>0.26552287581699346</v>
      </c>
      <c r="Q138" s="240">
        <f t="shared" si="13"/>
        <v>5</v>
      </c>
      <c r="R138" s="240">
        <f t="shared" si="14"/>
        <v>4.4000000000000004</v>
      </c>
    </row>
    <row r="139" spans="1:18" x14ac:dyDescent="0.35">
      <c r="A139" s="149" t="str">
        <f>'Crisis Indicator Data'!A136</f>
        <v>Tibesti Conflict in Chad</v>
      </c>
      <c r="B139" s="150" t="str">
        <f>'Crisis Indicator Data'!B136</f>
        <v>Conflict</v>
      </c>
      <c r="C139" s="150" t="str">
        <f>'Crisis Indicator Data'!C136</f>
        <v>TCD006</v>
      </c>
      <c r="D139" s="150" t="str">
        <f>'Crisis Indicator Data'!D136</f>
        <v>Chad</v>
      </c>
      <c r="E139" s="150" t="str">
        <f>'Crisis Indicator Data'!E136</f>
        <v>TCD</v>
      </c>
      <c r="F139" s="159">
        <f>IF('Crisis Indicator Data'!Q136="x","x",('Crisis Indicator Data'!Q136/1000000))</f>
        <v>0</v>
      </c>
      <c r="G139" s="159">
        <f>IF('Crisis Indicator Data'!R136="x","x",('Crisis Indicator Data'!R136/1000000))</f>
        <v>0.02</v>
      </c>
      <c r="H139" s="159">
        <f>IF('Crisis Indicator Data'!S136="x","x",('Crisis Indicator Data'!S136/1000000))</f>
        <v>1.0999999999999999E-2</v>
      </c>
      <c r="I139" s="159">
        <f>IF('Crisis Indicator Data'!T136="x","x",('Crisis Indicator Data'!T136/1000000))</f>
        <v>6.0000000000000001E-3</v>
      </c>
      <c r="J139" s="159">
        <f>IF('Crisis Indicator Data'!U136="x","x",('Crisis Indicator Data'!U136/1000000))</f>
        <v>1E-3</v>
      </c>
      <c r="K139" s="246">
        <f t="shared" si="12"/>
        <v>0.4</v>
      </c>
      <c r="L139" s="143">
        <f>IF(F139="x","x",(F139*1000000/VLOOKUP($C139,'Crisis Indicator Data'!$C$3:$H$198,5,FALSE)))</f>
        <v>0</v>
      </c>
      <c r="M139" s="143">
        <f>IF(G139="x","x",(G139*1000000/VLOOKUP($C139,'Crisis Indicator Data'!$C$3:$H$198,5,FALSE)))</f>
        <v>0.52631578947368418</v>
      </c>
      <c r="N139" s="143">
        <f>IF(H139="x","x",(H139*1000000/VLOOKUP($C139,'Crisis Indicator Data'!$C$3:$H$198,5,FALSE)))</f>
        <v>0.28947368421052633</v>
      </c>
      <c r="O139" s="143">
        <f>IF(I139="x","x",(I139*1000000/VLOOKUP($C139,'Crisis Indicator Data'!$C$3:$H$198,5,FALSE)))</f>
        <v>0.15789473684210525</v>
      </c>
      <c r="P139" s="143">
        <f>IF(J139="x","x",(J139*1000000/VLOOKUP($C139,'Crisis Indicator Data'!$C$3:$H$198,5,FALSE)))</f>
        <v>2.6315789473684209E-2</v>
      </c>
      <c r="Q139" s="240">
        <f t="shared" si="13"/>
        <v>4</v>
      </c>
      <c r="R139" s="240">
        <f t="shared" si="14"/>
        <v>2.2000000000000002</v>
      </c>
    </row>
    <row r="140" spans="1:18" x14ac:dyDescent="0.35">
      <c r="A140" s="149" t="str">
        <f>'Crisis Indicator Data'!A137</f>
        <v>Multiple situations in Thailand</v>
      </c>
      <c r="B140" s="150" t="str">
        <f>'Crisis Indicator Data'!B137</f>
        <v>Multiple crises country</v>
      </c>
      <c r="C140" s="150" t="str">
        <f>'Crisis Indicator Data'!C137</f>
        <v>THA001</v>
      </c>
      <c r="D140" s="150" t="str">
        <f>'Crisis Indicator Data'!D137</f>
        <v>Thailand</v>
      </c>
      <c r="E140" s="150" t="str">
        <f>'Crisis Indicator Data'!E137</f>
        <v>THA</v>
      </c>
      <c r="F140" s="159">
        <f>IF('Crisis Indicator Data'!Q137="x","x",('Crisis Indicator Data'!Q137/1000000))</f>
        <v>3.7090000000000001</v>
      </c>
      <c r="G140" s="159">
        <f>IF('Crisis Indicator Data'!R137="x","x",('Crisis Indicator Data'!R137/1000000))</f>
        <v>0</v>
      </c>
      <c r="H140" s="159">
        <f>IF('Crisis Indicator Data'!S137="x","x",('Crisis Indicator Data'!S137/1000000))</f>
        <v>9.0999999999999998E-2</v>
      </c>
      <c r="I140" s="159">
        <f>IF('Crisis Indicator Data'!T137="x","x",('Crisis Indicator Data'!T137/1000000))</f>
        <v>0</v>
      </c>
      <c r="J140" s="159">
        <f>IF('Crisis Indicator Data'!U137="x","x",('Crisis Indicator Data'!U137/1000000))</f>
        <v>0</v>
      </c>
      <c r="K140" s="246">
        <f t="shared" si="12"/>
        <v>1.6</v>
      </c>
      <c r="L140" s="143">
        <f>IF(F140="x","x",(F140*1000000/VLOOKUP($C140,'Crisis Indicator Data'!$C$3:$H$198,5,FALSE)))</f>
        <v>0.97605263157894739</v>
      </c>
      <c r="M140" s="143">
        <f>IF(G140="x","x",(G140*1000000/VLOOKUP($C140,'Crisis Indicator Data'!$C$3:$H$198,5,FALSE)))</f>
        <v>0</v>
      </c>
      <c r="N140" s="143">
        <f>IF(H140="x","x",(H140*1000000/VLOOKUP($C140,'Crisis Indicator Data'!$C$3:$H$198,5,FALSE)))</f>
        <v>2.394736842105263E-2</v>
      </c>
      <c r="O140" s="143">
        <f>IF(I140="x","x",(I140*1000000/VLOOKUP($C140,'Crisis Indicator Data'!$C$3:$H$198,5,FALSE)))</f>
        <v>0</v>
      </c>
      <c r="P140" s="143">
        <f>IF(J140="x","x",(J140*1000000/VLOOKUP($C140,'Crisis Indicator Data'!$C$3:$H$198,5,FALSE)))</f>
        <v>0</v>
      </c>
      <c r="Q140" s="240">
        <f t="shared" si="13"/>
        <v>1</v>
      </c>
      <c r="R140" s="240">
        <f t="shared" si="14"/>
        <v>1.3</v>
      </c>
    </row>
    <row r="141" spans="1:18" x14ac:dyDescent="0.35">
      <c r="A141" s="149" t="str">
        <f>'Crisis Indicator Data'!A138</f>
        <v xml:space="preserve">Conflict in southern Thailand </v>
      </c>
      <c r="B141" s="150" t="str">
        <f>'Crisis Indicator Data'!B138</f>
        <v>Conflict</v>
      </c>
      <c r="C141" s="150" t="str">
        <f>'Crisis Indicator Data'!C138</f>
        <v>THA002</v>
      </c>
      <c r="D141" s="150" t="str">
        <f>'Crisis Indicator Data'!D138</f>
        <v>Thailand</v>
      </c>
      <c r="E141" s="150" t="str">
        <f>'Crisis Indicator Data'!E138</f>
        <v>THA</v>
      </c>
      <c r="F141" s="159">
        <f>IF('Crisis Indicator Data'!Q138="x","x",('Crisis Indicator Data'!Q138/1000000))</f>
        <v>3.4580000000000002</v>
      </c>
      <c r="G141" s="159" t="str">
        <f>IF('Crisis Indicator Data'!R138="x","x",('Crisis Indicator Data'!R138/1000000))</f>
        <v>x</v>
      </c>
      <c r="H141" s="159" t="str">
        <f>IF('Crisis Indicator Data'!S138="x","x",('Crisis Indicator Data'!S138/1000000))</f>
        <v>x</v>
      </c>
      <c r="I141" s="159" t="str">
        <f>IF('Crisis Indicator Data'!T138="x","x",('Crisis Indicator Data'!T138/1000000))</f>
        <v>x</v>
      </c>
      <c r="J141" s="159" t="str">
        <f>IF('Crisis Indicator Data'!U138="x","x",('Crisis Indicator Data'!U138/1000000))</f>
        <v>x</v>
      </c>
      <c r="K141" s="246" t="str">
        <f t="shared" si="12"/>
        <v>x</v>
      </c>
      <c r="L141" s="143">
        <f>IF(F141="x","x",(F141*1000000/VLOOKUP($C141,'Crisis Indicator Data'!$C$3:$H$198,5,FALSE)))</f>
        <v>1</v>
      </c>
      <c r="M141" s="143" t="str">
        <f>IF(G141="x","x",(G141*1000000/VLOOKUP($C141,'Crisis Indicator Data'!$C$3:$H$198,5,FALSE)))</f>
        <v>x</v>
      </c>
      <c r="N141" s="143" t="str">
        <f>IF(H141="x","x",(H141*1000000/VLOOKUP($C141,'Crisis Indicator Data'!$C$3:$H$198,5,FALSE)))</f>
        <v>x</v>
      </c>
      <c r="O141" s="143" t="str">
        <f>IF(I141="x","x",(I141*1000000/VLOOKUP($C141,'Crisis Indicator Data'!$C$3:$H$198,5,FALSE)))</f>
        <v>x</v>
      </c>
      <c r="P141" s="143" t="str">
        <f>IF(J141="x","x",(J141*1000000/VLOOKUP($C141,'Crisis Indicator Data'!$C$3:$H$198,5,FALSE)))</f>
        <v>x</v>
      </c>
      <c r="Q141" s="240" t="str">
        <f t="shared" si="13"/>
        <v>x</v>
      </c>
      <c r="R141" s="240" t="str">
        <f t="shared" si="14"/>
        <v>x</v>
      </c>
    </row>
    <row r="142" spans="1:18" x14ac:dyDescent="0.35">
      <c r="A142" s="149" t="str">
        <f>'Crisis Indicator Data'!A139</f>
        <v>Myanmar refugees in Thailand</v>
      </c>
      <c r="B142" s="150" t="str">
        <f>'Crisis Indicator Data'!B139</f>
        <v>International displacement</v>
      </c>
      <c r="C142" s="150" t="str">
        <f>'Crisis Indicator Data'!C139</f>
        <v>THA003</v>
      </c>
      <c r="D142" s="150" t="str">
        <f>'Crisis Indicator Data'!D139</f>
        <v>Thailand</v>
      </c>
      <c r="E142" s="150" t="str">
        <f>'Crisis Indicator Data'!E139</f>
        <v>THA</v>
      </c>
      <c r="F142" s="159">
        <f>IF('Crisis Indicator Data'!Q139="x","x",('Crisis Indicator Data'!Q139/1000000))</f>
        <v>0.252</v>
      </c>
      <c r="G142" s="159">
        <f>IF('Crisis Indicator Data'!R139="x","x",('Crisis Indicator Data'!R139/1000000))</f>
        <v>0</v>
      </c>
      <c r="H142" s="159">
        <f>IF('Crisis Indicator Data'!S139="x","x",('Crisis Indicator Data'!S139/1000000))</f>
        <v>9.0999999999999998E-2</v>
      </c>
      <c r="I142" s="159">
        <f>IF('Crisis Indicator Data'!T139="x","x",('Crisis Indicator Data'!T139/1000000))</f>
        <v>0</v>
      </c>
      <c r="J142" s="159">
        <f>IF('Crisis Indicator Data'!U139="x","x",('Crisis Indicator Data'!U139/1000000))</f>
        <v>0</v>
      </c>
      <c r="K142" s="246">
        <f t="shared" si="12"/>
        <v>1.6</v>
      </c>
      <c r="L142" s="143">
        <f>IF(F142="x","x",(F142*1000000/VLOOKUP($C142,'Crisis Indicator Data'!$C$3:$H$198,5,FALSE)))</f>
        <v>0.73469387755102045</v>
      </c>
      <c r="M142" s="143">
        <f>IF(G142="x","x",(G142*1000000/VLOOKUP($C142,'Crisis Indicator Data'!$C$3:$H$198,5,FALSE)))</f>
        <v>0</v>
      </c>
      <c r="N142" s="143">
        <f>IF(H142="x","x",(H142*1000000/VLOOKUP($C142,'Crisis Indicator Data'!$C$3:$H$198,5,FALSE)))</f>
        <v>0.26530612244897961</v>
      </c>
      <c r="O142" s="143">
        <f>IF(I142="x","x",(I142*1000000/VLOOKUP($C142,'Crisis Indicator Data'!$C$3:$H$198,5,FALSE)))</f>
        <v>0</v>
      </c>
      <c r="P142" s="143">
        <f>IF(J142="x","x",(J142*1000000/VLOOKUP($C142,'Crisis Indicator Data'!$C$3:$H$198,5,FALSE)))</f>
        <v>0</v>
      </c>
      <c r="Q142" s="240">
        <f t="shared" si="13"/>
        <v>3</v>
      </c>
      <c r="R142" s="240">
        <f t="shared" si="14"/>
        <v>2.2999999999999998</v>
      </c>
    </row>
    <row r="143" spans="1:18" x14ac:dyDescent="0.35">
      <c r="A143" s="149" t="str">
        <f>'Crisis Indicator Data'!A140</f>
        <v>Tonga Volcano Eruption</v>
      </c>
      <c r="B143" s="150" t="str">
        <f>'Crisis Indicator Data'!B140</f>
        <v>Volcano</v>
      </c>
      <c r="C143" s="150" t="str">
        <f>'Crisis Indicator Data'!C140</f>
        <v>TON002</v>
      </c>
      <c r="D143" s="150" t="str">
        <f>'Crisis Indicator Data'!D140</f>
        <v>Tonga</v>
      </c>
      <c r="E143" s="150" t="str">
        <f>'Crisis Indicator Data'!E140</f>
        <v>TON</v>
      </c>
      <c r="F143" s="160">
        <f>IF('Crisis Indicator Data'!Q140="x","x",('Crisis Indicator Data'!Q140/1000000))</f>
        <v>0.02</v>
      </c>
      <c r="G143" s="160">
        <f>IF('Crisis Indicator Data'!R140="x","x",('Crisis Indicator Data'!R140/1000000))</f>
        <v>8.2000000000000003E-2</v>
      </c>
      <c r="H143" s="160">
        <f>IF('Crisis Indicator Data'!S140="x","x",('Crisis Indicator Data'!S140/1000000))</f>
        <v>2E-3</v>
      </c>
      <c r="I143" s="160">
        <f>IF('Crisis Indicator Data'!T140="x","x",('Crisis Indicator Data'!T140/1000000))</f>
        <v>0</v>
      </c>
      <c r="J143" s="160">
        <f>IF('Crisis Indicator Data'!U140="x","x",('Crisis Indicator Data'!U140/1000000))</f>
        <v>0</v>
      </c>
      <c r="K143" s="246">
        <f t="shared" si="12"/>
        <v>0</v>
      </c>
      <c r="L143" s="143">
        <f>IF(F143="x","x",(F143*1000000/VLOOKUP($C143,'Crisis Indicator Data'!$C$3:$H$198,5,FALSE)))</f>
        <v>0.19047619047619047</v>
      </c>
      <c r="M143" s="143">
        <f>IF(G143="x","x",(G143*1000000/VLOOKUP($C143,'Crisis Indicator Data'!$C$3:$H$198,5,FALSE)))</f>
        <v>0.78095238095238095</v>
      </c>
      <c r="N143" s="143">
        <f>IF(H143="x","x",(H143*1000000/VLOOKUP($C143,'Crisis Indicator Data'!$C$3:$H$198,5,FALSE)))</f>
        <v>1.9047619047619049E-2</v>
      </c>
      <c r="O143" s="143">
        <f>IF(I143="x","x",(I143*1000000/VLOOKUP($C143,'Crisis Indicator Data'!$C$3:$H$198,5,FALSE)))</f>
        <v>0</v>
      </c>
      <c r="P143" s="143">
        <f>IF(J143="x","x",(J143*1000000/VLOOKUP($C143,'Crisis Indicator Data'!$C$3:$H$198,5,FALSE)))</f>
        <v>0</v>
      </c>
      <c r="Q143" s="240">
        <f t="shared" si="13"/>
        <v>2</v>
      </c>
      <c r="R143" s="240">
        <f t="shared" si="14"/>
        <v>1</v>
      </c>
    </row>
    <row r="144" spans="1:18" x14ac:dyDescent="0.35">
      <c r="A144" s="152" t="str">
        <f>'Crisis Indicator Data'!A141</f>
        <v>Venezuelan refugees in Trinidad and Tobago</v>
      </c>
      <c r="B144" s="153" t="str">
        <f>'Crisis Indicator Data'!B141</f>
        <v>International displacement</v>
      </c>
      <c r="C144" s="153" t="str">
        <f>'Crisis Indicator Data'!C141</f>
        <v>TTO002</v>
      </c>
      <c r="D144" s="153" t="str">
        <f>'Crisis Indicator Data'!D141</f>
        <v>Trinidad and Tobago</v>
      </c>
      <c r="E144" s="153" t="str">
        <f>'Crisis Indicator Data'!E141</f>
        <v>TTO</v>
      </c>
      <c r="F144" s="160">
        <f>IF('Crisis Indicator Data'!Q141="x","x",('Crisis Indicator Data'!Q141/1000000))</f>
        <v>1.1910000000000001</v>
      </c>
      <c r="G144" s="160">
        <f>IF('Crisis Indicator Data'!R141="x","x",('Crisis Indicator Data'!R141/1000000))</f>
        <v>0.17699999999999999</v>
      </c>
      <c r="H144" s="160">
        <f>IF('Crisis Indicator Data'!S141="x","x",('Crisis Indicator Data'!S141/1000000))</f>
        <v>3.5000000000000003E-2</v>
      </c>
      <c r="I144" s="160">
        <f>IF('Crisis Indicator Data'!T141="x","x",('Crisis Indicator Data'!T141/1000000))</f>
        <v>0</v>
      </c>
      <c r="J144" s="160">
        <f>IF('Crisis Indicator Data'!U141="x","x",('Crisis Indicator Data'!U141/1000000))</f>
        <v>0</v>
      </c>
      <c r="K144" s="246">
        <f t="shared" si="12"/>
        <v>0.9</v>
      </c>
      <c r="L144" s="143">
        <f>IF(F144="x","x",(F144*1000000/VLOOKUP($C144,'Crisis Indicator Data'!$C$3:$H$198,5,FALSE)))</f>
        <v>0.8488952245188881</v>
      </c>
      <c r="M144" s="143">
        <f>IF(G144="x","x",(G144*1000000/VLOOKUP($C144,'Crisis Indicator Data'!$C$3:$H$198,5,FALSE)))</f>
        <v>0.12615823235923021</v>
      </c>
      <c r="N144" s="143">
        <f>IF(H144="x","x",(H144*1000000/VLOOKUP($C144,'Crisis Indicator Data'!$C$3:$H$198,5,FALSE)))</f>
        <v>2.4946543121881683E-2</v>
      </c>
      <c r="O144" s="143">
        <f>IF(I144="x","x",(I144*1000000/VLOOKUP($C144,'Crisis Indicator Data'!$C$3:$H$198,5,FALSE)))</f>
        <v>0</v>
      </c>
      <c r="P144" s="143">
        <f>IF(J144="x","x",(J144*1000000/VLOOKUP($C144,'Crisis Indicator Data'!$C$3:$H$198,5,FALSE)))</f>
        <v>0</v>
      </c>
      <c r="Q144" s="240">
        <f t="shared" si="13"/>
        <v>2</v>
      </c>
      <c r="R144" s="240">
        <f t="shared" si="14"/>
        <v>1.45</v>
      </c>
    </row>
    <row r="145" spans="1:18" x14ac:dyDescent="0.35">
      <c r="A145" s="152" t="str">
        <f>'Crisis Indicator Data'!A142</f>
        <v>Mixed migration flows in Tunisia</v>
      </c>
      <c r="B145" s="153" t="str">
        <f>'Crisis Indicator Data'!B142</f>
        <v>International displacement</v>
      </c>
      <c r="C145" s="153" t="str">
        <f>'Crisis Indicator Data'!C142</f>
        <v>TUN002</v>
      </c>
      <c r="D145" s="153" t="str">
        <f>'Crisis Indicator Data'!D142</f>
        <v>Tunisia</v>
      </c>
      <c r="E145" s="153" t="str">
        <f>'Crisis Indicator Data'!E142</f>
        <v>TUN</v>
      </c>
      <c r="F145" s="160">
        <f>IF('Crisis Indicator Data'!Q142="x","x",('Crisis Indicator Data'!Q142/1000000))</f>
        <v>11.988</v>
      </c>
      <c r="G145" s="160">
        <f>IF('Crisis Indicator Data'!R142="x","x",('Crisis Indicator Data'!R142/1000000))</f>
        <v>0</v>
      </c>
      <c r="H145" s="160">
        <f>IF('Crisis Indicator Data'!S142="x","x",('Crisis Indicator Data'!S142/1000000))</f>
        <v>1.2E-2</v>
      </c>
      <c r="I145" s="160">
        <f>IF('Crisis Indicator Data'!T142="x","x",('Crisis Indicator Data'!T142/1000000))</f>
        <v>0</v>
      </c>
      <c r="J145" s="160">
        <f>IF('Crisis Indicator Data'!U142="x","x",('Crisis Indicator Data'!U142/1000000))</f>
        <v>0</v>
      </c>
      <c r="K145" s="246">
        <f t="shared" si="12"/>
        <v>0.1</v>
      </c>
      <c r="L145" s="143">
        <f>IF(F145="x","x",(F145*1000000/VLOOKUP($C145,'Crisis Indicator Data'!$C$3:$H$198,5,FALSE)))</f>
        <v>0.999</v>
      </c>
      <c r="M145" s="143">
        <f>IF(G145="x","x",(G145*1000000/VLOOKUP($C145,'Crisis Indicator Data'!$C$3:$H$198,5,FALSE)))</f>
        <v>0</v>
      </c>
      <c r="N145" s="143">
        <f>IF(H145="x","x",(H145*1000000/VLOOKUP($C145,'Crisis Indicator Data'!$C$3:$H$198,5,FALSE)))</f>
        <v>1E-3</v>
      </c>
      <c r="O145" s="143">
        <f>IF(I145="x","x",(I145*1000000/VLOOKUP($C145,'Crisis Indicator Data'!$C$3:$H$198,5,FALSE)))</f>
        <v>0</v>
      </c>
      <c r="P145" s="143">
        <f>IF(J145="x","x",(J145*1000000/VLOOKUP($C145,'Crisis Indicator Data'!$C$3:$H$198,5,FALSE)))</f>
        <v>0</v>
      </c>
      <c r="Q145" s="240">
        <f t="shared" si="13"/>
        <v>1</v>
      </c>
      <c r="R145" s="240">
        <f t="shared" si="14"/>
        <v>0.55000000000000004</v>
      </c>
    </row>
    <row r="146" spans="1:18" x14ac:dyDescent="0.35">
      <c r="A146" s="152" t="str">
        <f>'Crisis Indicator Data'!A143</f>
        <v>Complex situation in Turkey</v>
      </c>
      <c r="B146" s="153" t="str">
        <f>'Crisis Indicator Data'!B143</f>
        <v>Multiple crises country</v>
      </c>
      <c r="C146" s="153" t="str">
        <f>'Crisis Indicator Data'!C143</f>
        <v>TUR001</v>
      </c>
      <c r="D146" s="153" t="str">
        <f>'Crisis Indicator Data'!D143</f>
        <v>Turkey</v>
      </c>
      <c r="E146" s="153" t="str">
        <f>'Crisis Indicator Data'!E143</f>
        <v>TUR</v>
      </c>
      <c r="F146" s="160">
        <f>IF('Crisis Indicator Data'!Q143="x","x",('Crisis Indicator Data'!Q143/1000000))</f>
        <v>46.618000000000002</v>
      </c>
      <c r="G146" s="160">
        <f>IF('Crisis Indicator Data'!R143="x","x",('Crisis Indicator Data'!R143/1000000))</f>
        <v>1.607</v>
      </c>
      <c r="H146" s="160">
        <f>IF('Crisis Indicator Data'!S143="x","x",('Crisis Indicator Data'!S143/1000000))</f>
        <v>1.643</v>
      </c>
      <c r="I146" s="160">
        <f>IF('Crisis Indicator Data'!T143="x","x",('Crisis Indicator Data'!T143/1000000))</f>
        <v>0.73199999999999998</v>
      </c>
      <c r="J146" s="160">
        <f>IF('Crisis Indicator Data'!U143="x","x",('Crisis Indicator Data'!U143/1000000))</f>
        <v>0</v>
      </c>
      <c r="K146" s="246">
        <f t="shared" si="12"/>
        <v>4</v>
      </c>
      <c r="L146" s="143">
        <f>IF(F146="x","x",(F146*1000000/VLOOKUP($C146,'Crisis Indicator Data'!$C$3:$H$198,5,FALSE)))</f>
        <v>0.92130434782608694</v>
      </c>
      <c r="M146" s="143">
        <f>IF(G146="x","x",(G146*1000000/VLOOKUP($C146,'Crisis Indicator Data'!$C$3:$H$198,5,FALSE)))</f>
        <v>3.175889328063241E-2</v>
      </c>
      <c r="N146" s="143">
        <f>IF(H146="x","x",(H146*1000000/VLOOKUP($C146,'Crisis Indicator Data'!$C$3:$H$198,5,FALSE)))</f>
        <v>3.2470355731225295E-2</v>
      </c>
      <c r="O146" s="143">
        <f>IF(I146="x","x",(I146*1000000/VLOOKUP($C146,'Crisis Indicator Data'!$C$3:$H$198,5,FALSE)))</f>
        <v>1.4466403162055335E-2</v>
      </c>
      <c r="P146" s="143">
        <f>IF(J146="x","x",(J146*1000000/VLOOKUP($C146,'Crisis Indicator Data'!$C$3:$H$198,5,FALSE)))</f>
        <v>0</v>
      </c>
      <c r="Q146" s="240">
        <f t="shared" si="13"/>
        <v>2</v>
      </c>
      <c r="R146" s="240">
        <f t="shared" si="14"/>
        <v>3</v>
      </c>
    </row>
    <row r="147" spans="1:18" x14ac:dyDescent="0.35">
      <c r="A147" s="152" t="str">
        <f>'Crisis Indicator Data'!A144</f>
        <v>Syrian Refugees in Turkey</v>
      </c>
      <c r="B147" s="153" t="str">
        <f>'Crisis Indicator Data'!B144</f>
        <v>International displacement</v>
      </c>
      <c r="C147" s="153" t="str">
        <f>'Crisis Indicator Data'!C144</f>
        <v>TUR002</v>
      </c>
      <c r="D147" s="153" t="str">
        <f>'Crisis Indicator Data'!D144</f>
        <v>Turkey</v>
      </c>
      <c r="E147" s="153" t="str">
        <f>'Crisis Indicator Data'!E144</f>
        <v>TUR</v>
      </c>
      <c r="F147" s="160">
        <f>IF('Crisis Indicator Data'!Q144="x","x",('Crisis Indicator Data'!Q144/1000000))</f>
        <v>24.006</v>
      </c>
      <c r="G147" s="160">
        <f>IF('Crisis Indicator Data'!R144="x","x",('Crisis Indicator Data'!R144/1000000))</f>
        <v>10.106999999999999</v>
      </c>
      <c r="H147" s="160">
        <f>IF('Crisis Indicator Data'!S144="x","x",('Crisis Indicator Data'!S144/1000000))</f>
        <v>1.643</v>
      </c>
      <c r="I147" s="160">
        <f>IF('Crisis Indicator Data'!T144="x","x",('Crisis Indicator Data'!T144/1000000))</f>
        <v>0.40200000000000002</v>
      </c>
      <c r="J147" s="160">
        <f>IF('Crisis Indicator Data'!U144="x","x",('Crisis Indicator Data'!U144/1000000))</f>
        <v>0</v>
      </c>
      <c r="K147" s="246">
        <f t="shared" si="12"/>
        <v>3.9</v>
      </c>
      <c r="L147" s="143">
        <f>IF(F147="x","x",(F147*1000000/VLOOKUP($C147,'Crisis Indicator Data'!$C$3:$H$198,5,FALSE)))</f>
        <v>0.66391946457215556</v>
      </c>
      <c r="M147" s="143">
        <f>IF(G147="x","x",(G147*1000000/VLOOKUP($C147,'Crisis Indicator Data'!$C$3:$H$198,5,FALSE)))</f>
        <v>0.27952320371701972</v>
      </c>
      <c r="N147" s="143">
        <f>IF(H147="x","x",(H147*1000000/VLOOKUP($C147,'Crisis Indicator Data'!$C$3:$H$198,5,FALSE)))</f>
        <v>4.543946014713203E-2</v>
      </c>
      <c r="O147" s="143">
        <f>IF(I147="x","x",(I147*1000000/VLOOKUP($C147,'Crisis Indicator Data'!$C$3:$H$198,5,FALSE)))</f>
        <v>1.1117871563692682E-2</v>
      </c>
      <c r="P147" s="143">
        <f>IF(J147="x","x",(J147*1000000/VLOOKUP($C147,'Crisis Indicator Data'!$C$3:$H$198,5,FALSE)))</f>
        <v>0</v>
      </c>
      <c r="Q147" s="240">
        <f t="shared" si="13"/>
        <v>3</v>
      </c>
      <c r="R147" s="240">
        <f t="shared" si="14"/>
        <v>3.45</v>
      </c>
    </row>
    <row r="148" spans="1:18" x14ac:dyDescent="0.35">
      <c r="A148" s="152" t="str">
        <f>'Crisis Indicator Data'!A145</f>
        <v>Mixed Migration Flows in Turkey</v>
      </c>
      <c r="B148" s="153" t="str">
        <f>'Crisis Indicator Data'!B145</f>
        <v>International displacement</v>
      </c>
      <c r="C148" s="153" t="str">
        <f>'Crisis Indicator Data'!C145</f>
        <v>TUR003</v>
      </c>
      <c r="D148" s="153" t="str">
        <f>'Crisis Indicator Data'!D145</f>
        <v>Turkey</v>
      </c>
      <c r="E148" s="153" t="str">
        <f>'Crisis Indicator Data'!E145</f>
        <v>TUR</v>
      </c>
      <c r="F148" s="160">
        <f>IF('Crisis Indicator Data'!Q145="x","x",('Crisis Indicator Data'!Q145/1000000))</f>
        <v>25.143999999999998</v>
      </c>
      <c r="G148" s="160">
        <f>IF('Crisis Indicator Data'!R145="x","x",('Crisis Indicator Data'!R145/1000000))</f>
        <v>10.106999999999999</v>
      </c>
      <c r="H148" s="160">
        <f>IF('Crisis Indicator Data'!S145="x","x",('Crisis Indicator Data'!S145/1000000))</f>
        <v>1.643</v>
      </c>
      <c r="I148" s="160">
        <f>IF('Crisis Indicator Data'!T145="x","x",('Crisis Indicator Data'!T145/1000000))</f>
        <v>0.73199999999999998</v>
      </c>
      <c r="J148" s="160">
        <f>IF('Crisis Indicator Data'!U145="x","x",('Crisis Indicator Data'!U145/1000000))</f>
        <v>0</v>
      </c>
      <c r="K148" s="246">
        <f t="shared" si="12"/>
        <v>4</v>
      </c>
      <c r="L148" s="143">
        <f>IF(F148="x","x",(F148*1000000/VLOOKUP($C148,'Crisis Indicator Data'!$C$3:$H$198,5,FALSE)))</f>
        <v>0.66826130866953704</v>
      </c>
      <c r="M148" s="143">
        <f>IF(G148="x","x",(G148*1000000/VLOOKUP($C148,'Crisis Indicator Data'!$C$3:$H$198,5,FALSE)))</f>
        <v>0.2686174453835114</v>
      </c>
      <c r="N148" s="143">
        <f>IF(H148="x","x",(H148*1000000/VLOOKUP($C148,'Crisis Indicator Data'!$C$3:$H$198,5,FALSE)))</f>
        <v>4.3666613511933239E-2</v>
      </c>
      <c r="O148" s="143">
        <f>IF(I148="x","x",(I148*1000000/VLOOKUP($C148,'Crisis Indicator Data'!$C$3:$H$198,5,FALSE)))</f>
        <v>1.9454632435018337E-2</v>
      </c>
      <c r="P148" s="143">
        <f>IF(J148="x","x",(J148*1000000/VLOOKUP($C148,'Crisis Indicator Data'!$C$3:$H$198,5,FALSE)))</f>
        <v>0</v>
      </c>
      <c r="Q148" s="240">
        <f t="shared" si="13"/>
        <v>3</v>
      </c>
      <c r="R148" s="240">
        <f t="shared" si="14"/>
        <v>3.5</v>
      </c>
    </row>
    <row r="149" spans="1:18" x14ac:dyDescent="0.35">
      <c r="A149" s="152" t="str">
        <f>'Crisis Indicator Data'!A146</f>
        <v>Kurdish Conflict</v>
      </c>
      <c r="B149" s="153" t="str">
        <f>'Crisis Indicator Data'!B146</f>
        <v>Conflict</v>
      </c>
      <c r="C149" s="153" t="str">
        <f>'Crisis Indicator Data'!C146</f>
        <v>TUR004</v>
      </c>
      <c r="D149" s="153" t="str">
        <f>'Crisis Indicator Data'!D146</f>
        <v>Turkey</v>
      </c>
      <c r="E149" s="153" t="str">
        <f>'Crisis Indicator Data'!E146</f>
        <v>TUR</v>
      </c>
      <c r="F149" s="160" t="str">
        <f>IF('Crisis Indicator Data'!Q146="x","x",('Crisis Indicator Data'!Q146/1000000))</f>
        <v>x</v>
      </c>
      <c r="G149" s="160" t="str">
        <f>IF('Crisis Indicator Data'!R146="x","x",('Crisis Indicator Data'!R146/1000000))</f>
        <v>x</v>
      </c>
      <c r="H149" s="160" t="str">
        <f>IF('Crisis Indicator Data'!S146="x","x",('Crisis Indicator Data'!S146/1000000))</f>
        <v>x</v>
      </c>
      <c r="I149" s="160" t="str">
        <f>IF('Crisis Indicator Data'!T146="x","x",('Crisis Indicator Data'!T146/1000000))</f>
        <v>x</v>
      </c>
      <c r="J149" s="160" t="str">
        <f>IF('Crisis Indicator Data'!U146="x","x",('Crisis Indicator Data'!U146/1000000))</f>
        <v>x</v>
      </c>
      <c r="K149" s="246" t="str">
        <f t="shared" si="12"/>
        <v>x</v>
      </c>
      <c r="L149" s="143" t="str">
        <f>IF(F149="x","x",(F149*1000000/VLOOKUP($C149,'Crisis Indicator Data'!$C$3:$H$198,5,FALSE)))</f>
        <v>x</v>
      </c>
      <c r="M149" s="143" t="str">
        <f>IF(G149="x","x",(G149*1000000/VLOOKUP($C149,'Crisis Indicator Data'!$C$3:$H$198,5,FALSE)))</f>
        <v>x</v>
      </c>
      <c r="N149" s="143" t="str">
        <f>IF(H149="x","x",(H149*1000000/VLOOKUP($C149,'Crisis Indicator Data'!$C$3:$H$198,5,FALSE)))</f>
        <v>x</v>
      </c>
      <c r="O149" s="143" t="str">
        <f>IF(I149="x","x",(I149*1000000/VLOOKUP($C149,'Crisis Indicator Data'!$C$3:$H$198,5,FALSE)))</f>
        <v>x</v>
      </c>
      <c r="P149" s="143" t="str">
        <f>IF(J149="x","x",(J149*1000000/VLOOKUP($C149,'Crisis Indicator Data'!$C$3:$H$198,5,FALSE)))</f>
        <v>x</v>
      </c>
      <c r="Q149" s="240" t="str">
        <f t="shared" si="13"/>
        <v>x</v>
      </c>
      <c r="R149" s="240" t="str">
        <f t="shared" si="14"/>
        <v>x</v>
      </c>
    </row>
    <row r="150" spans="1:18" x14ac:dyDescent="0.35">
      <c r="A150" s="152" t="str">
        <f>'Crisis Indicator Data'!A147</f>
        <v>Multiple Crises in Tanzania</v>
      </c>
      <c r="B150" s="153" t="str">
        <f>'Crisis Indicator Data'!B147</f>
        <v>Multiple crises country</v>
      </c>
      <c r="C150" s="153" t="str">
        <f>'Crisis Indicator Data'!C147</f>
        <v>TZA001</v>
      </c>
      <c r="D150" s="153" t="str">
        <f>'Crisis Indicator Data'!D147</f>
        <v>Tanzania</v>
      </c>
      <c r="E150" s="153" t="str">
        <f>'Crisis Indicator Data'!E147</f>
        <v>TZA</v>
      </c>
      <c r="F150" s="160">
        <f>IF('Crisis Indicator Data'!Q147="x","x",('Crisis Indicator Data'!Q147/1000000))</f>
        <v>1.9970000000000001</v>
      </c>
      <c r="G150" s="160">
        <f>IF('Crisis Indicator Data'!R147="x","x",('Crisis Indicator Data'!R147/1000000))</f>
        <v>12.073</v>
      </c>
      <c r="H150" s="160">
        <f>IF('Crisis Indicator Data'!S147="x","x",('Crisis Indicator Data'!S147/1000000))</f>
        <v>0.746</v>
      </c>
      <c r="I150" s="160">
        <f>IF('Crisis Indicator Data'!T147="x","x",('Crisis Indicator Data'!T147/1000000))</f>
        <v>9.5000000000000001E-2</v>
      </c>
      <c r="J150" s="160">
        <f>IF('Crisis Indicator Data'!U147="x","x",('Crisis Indicator Data'!U147/1000000))</f>
        <v>0</v>
      </c>
      <c r="K150" s="246">
        <f t="shared" si="12"/>
        <v>3.2</v>
      </c>
      <c r="L150" s="143">
        <f>IF(F150="x","x",(F150*1000000/VLOOKUP($C150,'Crisis Indicator Data'!$C$3:$H$198,5,FALSE)))</f>
        <v>0.13392797263765005</v>
      </c>
      <c r="M150" s="143">
        <f>IF(G150="x","x",(G150*1000000/VLOOKUP($C150,'Crisis Indicator Data'!$C$3:$H$198,5,FALSE)))</f>
        <v>0.80967071289651937</v>
      </c>
      <c r="N150" s="143">
        <f>IF(H150="x","x",(H150*1000000/VLOOKUP($C150,'Crisis Indicator Data'!$C$3:$H$198,5,FALSE)))</f>
        <v>5.0030179062437126E-2</v>
      </c>
      <c r="O150" s="143">
        <f>IF(I150="x","x",(I150*1000000/VLOOKUP($C150,'Crisis Indicator Data'!$C$3:$H$198,5,FALSE)))</f>
        <v>6.3711354033934679E-3</v>
      </c>
      <c r="P150" s="143">
        <f>IF(J150="x","x",(J150*1000000/VLOOKUP($C150,'Crisis Indicator Data'!$C$3:$H$198,5,FALSE)))</f>
        <v>0</v>
      </c>
      <c r="Q150" s="240">
        <f t="shared" si="13"/>
        <v>3</v>
      </c>
      <c r="R150" s="240">
        <f t="shared" si="14"/>
        <v>3.1</v>
      </c>
    </row>
    <row r="151" spans="1:18" x14ac:dyDescent="0.35">
      <c r="A151" s="152" t="str">
        <f>'Crisis Indicator Data'!A148</f>
        <v>International Displacement in Tanzania</v>
      </c>
      <c r="B151" s="153" t="str">
        <f>'Crisis Indicator Data'!B148</f>
        <v>International displacement</v>
      </c>
      <c r="C151" s="153" t="str">
        <f>'Crisis Indicator Data'!C148</f>
        <v>TZA002</v>
      </c>
      <c r="D151" s="153" t="str">
        <f>'Crisis Indicator Data'!D148</f>
        <v>Tanzania</v>
      </c>
      <c r="E151" s="153" t="str">
        <f>'Crisis Indicator Data'!E148</f>
        <v>TZA</v>
      </c>
      <c r="F151" s="160">
        <f>IF('Crisis Indicator Data'!Q148="x","x",('Crisis Indicator Data'!Q148/1000000))</f>
        <v>0</v>
      </c>
      <c r="G151" s="160">
        <f>IF('Crisis Indicator Data'!R148="x","x",('Crisis Indicator Data'!R148/1000000))</f>
        <v>11.144</v>
      </c>
      <c r="H151" s="160">
        <f>IF('Crisis Indicator Data'!S148="x","x",('Crisis Indicator Data'!S148/1000000))</f>
        <v>0.249</v>
      </c>
      <c r="I151" s="160">
        <f>IF('Crisis Indicator Data'!T148="x","x",('Crisis Indicator Data'!T148/1000000))</f>
        <v>0</v>
      </c>
      <c r="J151" s="160">
        <f>IF('Crisis Indicator Data'!U148="x","x",('Crisis Indicator Data'!U148/1000000))</f>
        <v>0</v>
      </c>
      <c r="K151" s="246">
        <f t="shared" si="12"/>
        <v>2.2999999999999998</v>
      </c>
      <c r="L151" s="143">
        <f>IF(F151="x","x",(F151*1000000/VLOOKUP($C151,'Crisis Indicator Data'!$C$3:$H$198,5,FALSE)))</f>
        <v>0</v>
      </c>
      <c r="M151" s="143">
        <f>IF(G151="x","x",(G151*1000000/VLOOKUP($C151,'Crisis Indicator Data'!$C$3:$H$198,5,FALSE)))</f>
        <v>0.97814447467743348</v>
      </c>
      <c r="N151" s="143">
        <f>IF(H151="x","x",(H151*1000000/VLOOKUP($C151,'Crisis Indicator Data'!$C$3:$H$198,5,FALSE)))</f>
        <v>2.1855525322566488E-2</v>
      </c>
      <c r="O151" s="143">
        <f>IF(I151="x","x",(I151*1000000/VLOOKUP($C151,'Crisis Indicator Data'!$C$3:$H$198,5,FALSE)))</f>
        <v>0</v>
      </c>
      <c r="P151" s="143">
        <f>IF(J151="x","x",(J151*1000000/VLOOKUP($C151,'Crisis Indicator Data'!$C$3:$H$198,5,FALSE)))</f>
        <v>0</v>
      </c>
      <c r="Q151" s="240">
        <f t="shared" si="13"/>
        <v>2</v>
      </c>
      <c r="R151" s="240">
        <f t="shared" si="14"/>
        <v>2.15</v>
      </c>
    </row>
    <row r="152" spans="1:18" x14ac:dyDescent="0.35">
      <c r="A152" s="152" t="str">
        <f>'Crisis Indicator Data'!A149</f>
        <v>Food Security Crisis in North-East Tanzania</v>
      </c>
      <c r="B152" s="153" t="str">
        <f>'Crisis Indicator Data'!B149</f>
        <v>Food Security</v>
      </c>
      <c r="C152" s="153" t="str">
        <f>'Crisis Indicator Data'!C149</f>
        <v>TZA003</v>
      </c>
      <c r="D152" s="153" t="str">
        <f>'Crisis Indicator Data'!D149</f>
        <v>Tanzania</v>
      </c>
      <c r="E152" s="153" t="str">
        <f>'Crisis Indicator Data'!E149</f>
        <v>TZA</v>
      </c>
      <c r="F152" s="160">
        <f>IF('Crisis Indicator Data'!Q149="x","x",('Crisis Indicator Data'!Q149/1000000))</f>
        <v>1.9970000000000001</v>
      </c>
      <c r="G152" s="160">
        <f>IF('Crisis Indicator Data'!R149="x","x",('Crisis Indicator Data'!R149/1000000))</f>
        <v>0.92900000000000005</v>
      </c>
      <c r="H152" s="160">
        <f>IF('Crisis Indicator Data'!S149="x","x",('Crisis Indicator Data'!S149/1000000))</f>
        <v>0.497</v>
      </c>
      <c r="I152" s="160">
        <f>IF('Crisis Indicator Data'!T149="x","x",('Crisis Indicator Data'!T149/1000000))</f>
        <v>9.5000000000000001E-2</v>
      </c>
      <c r="J152" s="160">
        <f>IF('Crisis Indicator Data'!U149="x","x",('Crisis Indicator Data'!U149/1000000))</f>
        <v>0</v>
      </c>
      <c r="K152" s="246">
        <f t="shared" si="12"/>
        <v>3</v>
      </c>
      <c r="L152" s="143">
        <f>IF(F152="x","x",(F152*1000000/VLOOKUP($C152,'Crisis Indicator Data'!$C$3:$H$198,5,FALSE)))</f>
        <v>0.56765207504263782</v>
      </c>
      <c r="M152" s="143">
        <f>IF(G152="x","x",(G152*1000000/VLOOKUP($C152,'Crisis Indicator Data'!$C$3:$H$198,5,FALSE)))</f>
        <v>0.26407049459920412</v>
      </c>
      <c r="N152" s="143">
        <f>IF(H152="x","x",(H152*1000000/VLOOKUP($C152,'Crisis Indicator Data'!$C$3:$H$198,5,FALSE)))</f>
        <v>0.14127345082433201</v>
      </c>
      <c r="O152" s="143">
        <f>IF(I152="x","x",(I152*1000000/VLOOKUP($C152,'Crisis Indicator Data'!$C$3:$H$198,5,FALSE)))</f>
        <v>2.7003979533826036E-2</v>
      </c>
      <c r="P152" s="143">
        <f>IF(J152="x","x",(J152*1000000/VLOOKUP($C152,'Crisis Indicator Data'!$C$3:$H$198,5,FALSE)))</f>
        <v>0</v>
      </c>
      <c r="Q152" s="240">
        <f t="shared" si="13"/>
        <v>3</v>
      </c>
      <c r="R152" s="240">
        <f t="shared" si="14"/>
        <v>3</v>
      </c>
    </row>
    <row r="153" spans="1:18" x14ac:dyDescent="0.35">
      <c r="A153" s="152" t="str">
        <f>'Crisis Indicator Data'!A150</f>
        <v>Multiple crises in Uganda</v>
      </c>
      <c r="B153" s="153" t="str">
        <f>'Crisis Indicator Data'!B150</f>
        <v>Multiple crises country</v>
      </c>
      <c r="C153" s="153" t="str">
        <f>'Crisis Indicator Data'!C150</f>
        <v>UGA001</v>
      </c>
      <c r="D153" s="153" t="str">
        <f>'Crisis Indicator Data'!D150</f>
        <v>Uganda</v>
      </c>
      <c r="E153" s="153" t="str">
        <f>'Crisis Indicator Data'!E150</f>
        <v>UGA</v>
      </c>
      <c r="F153" s="160">
        <f>IF('Crisis Indicator Data'!Q150="x","x",('Crisis Indicator Data'!Q150/1000000))</f>
        <v>5.91</v>
      </c>
      <c r="G153" s="160">
        <f>IF('Crisis Indicator Data'!R150="x","x",('Crisis Indicator Data'!R150/1000000))</f>
        <v>0.72799999999999998</v>
      </c>
      <c r="H153" s="160">
        <f>IF('Crisis Indicator Data'!S150="x","x",('Crisis Indicator Data'!S150/1000000))</f>
        <v>1.9570000000000001</v>
      </c>
      <c r="I153" s="160">
        <f>IF('Crisis Indicator Data'!T150="x","x",('Crisis Indicator Data'!T150/1000000))</f>
        <v>0.09</v>
      </c>
      <c r="J153" s="160">
        <f>IF('Crisis Indicator Data'!U150="x","x",('Crisis Indicator Data'!U150/1000000))</f>
        <v>0</v>
      </c>
      <c r="K153" s="246">
        <f t="shared" si="12"/>
        <v>3.9</v>
      </c>
      <c r="L153" s="143">
        <f>IF(F153="x","x",(F153*1000000/VLOOKUP($C153,'Crisis Indicator Data'!$C$3:$H$198,5,FALSE)))</f>
        <v>0.6804835924006909</v>
      </c>
      <c r="M153" s="143">
        <f>IF(G153="x","x",(G153*1000000/VLOOKUP($C153,'Crisis Indicator Data'!$C$3:$H$198,5,FALSE)))</f>
        <v>8.3822682786413361E-2</v>
      </c>
      <c r="N153" s="143">
        <f>IF(H153="x","x",(H153*1000000/VLOOKUP($C153,'Crisis Indicator Data'!$C$3:$H$198,5,FALSE)))</f>
        <v>0.22533103051237766</v>
      </c>
      <c r="O153" s="143">
        <f>IF(I153="x","x",(I153*1000000/VLOOKUP($C153,'Crisis Indicator Data'!$C$3:$H$198,5,FALSE)))</f>
        <v>1.0362694300518135E-2</v>
      </c>
      <c r="P153" s="143">
        <f>IF(J153="x","x",(J153*1000000/VLOOKUP($C153,'Crisis Indicator Data'!$C$3:$H$198,5,FALSE)))</f>
        <v>0</v>
      </c>
      <c r="Q153" s="240">
        <f t="shared" si="13"/>
        <v>3</v>
      </c>
      <c r="R153" s="240">
        <f t="shared" si="14"/>
        <v>3.45</v>
      </c>
    </row>
    <row r="154" spans="1:18" x14ac:dyDescent="0.35">
      <c r="A154" s="152" t="str">
        <f>'Crisis Indicator Data'!A151</f>
        <v>International Displacement in Uganda</v>
      </c>
      <c r="B154" s="153" t="str">
        <f>'Crisis Indicator Data'!B151</f>
        <v>International displacement</v>
      </c>
      <c r="C154" s="153" t="str">
        <f>'Crisis Indicator Data'!C151</f>
        <v>UGA005</v>
      </c>
      <c r="D154" s="153" t="str">
        <f>'Crisis Indicator Data'!D151</f>
        <v>Uganda</v>
      </c>
      <c r="E154" s="153" t="str">
        <f>'Crisis Indicator Data'!E151</f>
        <v>UGA</v>
      </c>
      <c r="F154" s="160">
        <f>IF('Crisis Indicator Data'!Q151="x","x",('Crisis Indicator Data'!Q151/1000000))</f>
        <v>5.91</v>
      </c>
      <c r="G154" s="160">
        <f>IF('Crisis Indicator Data'!R151="x","x",('Crisis Indicator Data'!R151/1000000))</f>
        <v>0</v>
      </c>
      <c r="H154" s="160">
        <f>IF('Crisis Indicator Data'!S151="x","x",('Crisis Indicator Data'!S151/1000000))</f>
        <v>1.5289999999999999</v>
      </c>
      <c r="I154" s="160">
        <f>IF('Crisis Indicator Data'!T151="x","x",('Crisis Indicator Data'!T151/1000000))</f>
        <v>0</v>
      </c>
      <c r="J154" s="160">
        <f>IF('Crisis Indicator Data'!U151="x","x",('Crisis Indicator Data'!U151/1000000))</f>
        <v>0</v>
      </c>
      <c r="K154" s="246">
        <f t="shared" si="12"/>
        <v>3.6</v>
      </c>
      <c r="L154" s="143">
        <f>IF(F154="x","x",(F154*1000000/VLOOKUP($C154,'Crisis Indicator Data'!$C$3:$H$198,5,FALSE)))</f>
        <v>0.79435483870967738</v>
      </c>
      <c r="M154" s="143">
        <f>IF(G154="x","x",(G154*1000000/VLOOKUP($C154,'Crisis Indicator Data'!$C$3:$H$198,5,FALSE)))</f>
        <v>0</v>
      </c>
      <c r="N154" s="143">
        <f>IF(H154="x","x",(H154*1000000/VLOOKUP($C154,'Crisis Indicator Data'!$C$3:$H$198,5,FALSE)))</f>
        <v>0.20551075268817204</v>
      </c>
      <c r="O154" s="143">
        <f>IF(I154="x","x",(I154*1000000/VLOOKUP($C154,'Crisis Indicator Data'!$C$3:$H$198,5,FALSE)))</f>
        <v>0</v>
      </c>
      <c r="P154" s="143">
        <f>IF(J154="x","x",(J154*1000000/VLOOKUP($C154,'Crisis Indicator Data'!$C$3:$H$198,5,FALSE)))</f>
        <v>0</v>
      </c>
      <c r="Q154" s="240">
        <f t="shared" si="13"/>
        <v>3</v>
      </c>
      <c r="R154" s="240">
        <f t="shared" si="14"/>
        <v>3.3</v>
      </c>
    </row>
    <row r="155" spans="1:18" x14ac:dyDescent="0.35">
      <c r="A155" s="152" t="str">
        <f>'Crisis Indicator Data'!A152</f>
        <v>Food Security Crisis in Karamoja Region</v>
      </c>
      <c r="B155" s="153" t="str">
        <f>'Crisis Indicator Data'!B152</f>
        <v>Food Security</v>
      </c>
      <c r="C155" s="153" t="str">
        <f>'Crisis Indicator Data'!C152</f>
        <v>UGA007</v>
      </c>
      <c r="D155" s="153" t="str">
        <f>'Crisis Indicator Data'!D152</f>
        <v>Uganda</v>
      </c>
      <c r="E155" s="153" t="str">
        <f>'Crisis Indicator Data'!E152</f>
        <v>UGA</v>
      </c>
      <c r="F155" s="160">
        <f>IF('Crisis Indicator Data'!Q152="x","x",('Crisis Indicator Data'!Q152/1000000))</f>
        <v>0</v>
      </c>
      <c r="G155" s="160">
        <f>IF('Crisis Indicator Data'!R152="x","x",('Crisis Indicator Data'!R152/1000000))</f>
        <v>0.72799999999999998</v>
      </c>
      <c r="H155" s="160">
        <f>IF('Crisis Indicator Data'!S152="x","x",('Crisis Indicator Data'!S152/1000000))</f>
        <v>0.42799999999999999</v>
      </c>
      <c r="I155" s="160">
        <f>IF('Crisis Indicator Data'!T152="x","x",('Crisis Indicator Data'!T152/1000000))</f>
        <v>0.09</v>
      </c>
      <c r="J155" s="160">
        <f>IF('Crisis Indicator Data'!U152="x","x",('Crisis Indicator Data'!U152/1000000))</f>
        <v>0</v>
      </c>
      <c r="K155" s="246">
        <f t="shared" si="12"/>
        <v>2.9</v>
      </c>
      <c r="L155" s="143">
        <f>IF(F155="x","x",(F155*1000000/VLOOKUP($C155,'Crisis Indicator Data'!$C$3:$H$198,5,FALSE)))</f>
        <v>0</v>
      </c>
      <c r="M155" s="143">
        <f>IF(G155="x","x",(G155*1000000/VLOOKUP($C155,'Crisis Indicator Data'!$C$3:$H$198,5,FALSE)))</f>
        <v>0.5842696629213483</v>
      </c>
      <c r="N155" s="143">
        <f>IF(H155="x","x",(H155*1000000/VLOOKUP($C155,'Crisis Indicator Data'!$C$3:$H$198,5,FALSE)))</f>
        <v>0.3434991974317817</v>
      </c>
      <c r="O155" s="143">
        <f>IF(I155="x","x",(I155*1000000/VLOOKUP($C155,'Crisis Indicator Data'!$C$3:$H$198,5,FALSE)))</f>
        <v>7.2231139646869988E-2</v>
      </c>
      <c r="P155" s="143">
        <f>IF(J155="x","x",(J155*1000000/VLOOKUP($C155,'Crisis Indicator Data'!$C$3:$H$198,5,FALSE)))</f>
        <v>0</v>
      </c>
      <c r="Q155" s="240">
        <f t="shared" si="13"/>
        <v>4</v>
      </c>
      <c r="R155" s="240">
        <f t="shared" si="14"/>
        <v>3.45</v>
      </c>
    </row>
    <row r="156" spans="1:18" x14ac:dyDescent="0.35">
      <c r="A156" s="152" t="str">
        <f>'Crisis Indicator Data'!A153</f>
        <v>Conflict in Ukraine</v>
      </c>
      <c r="B156" s="153" t="str">
        <f>'Crisis Indicator Data'!B153</f>
        <v>Conflict</v>
      </c>
      <c r="C156" s="153" t="str">
        <f>'Crisis Indicator Data'!C153</f>
        <v>UKR002</v>
      </c>
      <c r="D156" s="153" t="str">
        <f>'Crisis Indicator Data'!D153</f>
        <v>Ukraine</v>
      </c>
      <c r="E156" s="153" t="str">
        <f>'Crisis Indicator Data'!E153</f>
        <v>UKR</v>
      </c>
      <c r="F156" s="160">
        <f>IF('Crisis Indicator Data'!Q153="x","x",('Crisis Indicator Data'!Q153/1000000))</f>
        <v>0</v>
      </c>
      <c r="G156" s="160">
        <f>IF('Crisis Indicator Data'!R153="x","x",('Crisis Indicator Data'!R153/1000000))</f>
        <v>38.457000000000001</v>
      </c>
      <c r="H156" s="160">
        <f>IF('Crisis Indicator Data'!S153="x","x",('Crisis Indicator Data'!S153/1000000))</f>
        <v>2.2999999999999998</v>
      </c>
      <c r="I156" s="160">
        <f>IF('Crisis Indicator Data'!T153="x","x",('Crisis Indicator Data'!T153/1000000))</f>
        <v>13.4</v>
      </c>
      <c r="J156" s="160">
        <f>IF('Crisis Indicator Data'!U153="x","x",('Crisis Indicator Data'!U153/1000000))</f>
        <v>0</v>
      </c>
      <c r="K156" s="246">
        <f t="shared" si="12"/>
        <v>5</v>
      </c>
      <c r="L156" s="143">
        <f>IF(F156="x","x",(F156*1000000/VLOOKUP($C156,'Crisis Indicator Data'!$C$3:$H$198,5,FALSE)))</f>
        <v>0</v>
      </c>
      <c r="M156" s="143">
        <f>IF(G156="x","x",(G156*1000000/VLOOKUP($C156,'Crisis Indicator Data'!$C$3:$H$198,5,FALSE)))</f>
        <v>0.71010211053049466</v>
      </c>
      <c r="N156" s="143">
        <f>IF(H156="x","x",(H156*1000000/VLOOKUP($C156,'Crisis Indicator Data'!$C$3:$H$198,5,FALSE)))</f>
        <v>4.246911756559632E-2</v>
      </c>
      <c r="O156" s="143">
        <f>IF(I156="x","x",(I156*1000000/VLOOKUP($C156,'Crisis Indicator Data'!$C$3:$H$198,5,FALSE)))</f>
        <v>0.247428771903909</v>
      </c>
      <c r="P156" s="143">
        <f>IF(J156="x","x",(J156*1000000/VLOOKUP($C156,'Crisis Indicator Data'!$C$3:$H$198,5,FALSE)))</f>
        <v>0</v>
      </c>
      <c r="Q156" s="240">
        <f t="shared" si="13"/>
        <v>4</v>
      </c>
      <c r="R156" s="240">
        <f t="shared" si="14"/>
        <v>4.5</v>
      </c>
    </row>
    <row r="157" spans="1:18" x14ac:dyDescent="0.35">
      <c r="A157" s="152" t="str">
        <f>'Crisis Indicator Data'!A154</f>
        <v>Complex crisis in Venezuela</v>
      </c>
      <c r="B157" s="153" t="str">
        <f>'Crisis Indicator Data'!B154</f>
        <v>Complex crisis</v>
      </c>
      <c r="C157" s="153" t="str">
        <f>'Crisis Indicator Data'!C154</f>
        <v>VEN001</v>
      </c>
      <c r="D157" s="153" t="str">
        <f>'Crisis Indicator Data'!D154</f>
        <v>Venezuela</v>
      </c>
      <c r="E157" s="153" t="str">
        <f>'Crisis Indicator Data'!E154</f>
        <v>VEN</v>
      </c>
      <c r="F157" s="160">
        <f>IF('Crisis Indicator Data'!Q154="x","x",('Crisis Indicator Data'!Q154/1000000))</f>
        <v>9.6609999999999996</v>
      </c>
      <c r="G157" s="160">
        <f>IF('Crisis Indicator Data'!R154="x","x",('Crisis Indicator Data'!R154/1000000))</f>
        <v>0.222</v>
      </c>
      <c r="H157" s="160">
        <f>IF('Crisis Indicator Data'!S154="x","x",('Crisis Indicator Data'!S154/1000000))</f>
        <v>18.516999999999999</v>
      </c>
      <c r="I157" s="160">
        <f>IF('Crisis Indicator Data'!T154="x","x",('Crisis Indicator Data'!T154/1000000))</f>
        <v>0</v>
      </c>
      <c r="J157" s="160">
        <f>IF('Crisis Indicator Data'!U154="x","x",('Crisis Indicator Data'!U154/1000000))</f>
        <v>0</v>
      </c>
      <c r="K157" s="246">
        <f t="shared" si="12"/>
        <v>5</v>
      </c>
      <c r="L157" s="143">
        <f>IF(F157="x","x",(F157*1000000/VLOOKUP($C157,'Crisis Indicator Data'!$C$3:$H$198,5,FALSE)))</f>
        <v>0.34017605633802817</v>
      </c>
      <c r="M157" s="143">
        <f>IF(G157="x","x",(G157*1000000/VLOOKUP($C157,'Crisis Indicator Data'!$C$3:$H$198,5,FALSE)))</f>
        <v>7.8169014084507049E-3</v>
      </c>
      <c r="N157" s="143">
        <f>IF(H157="x","x",(H157*1000000/VLOOKUP($C157,'Crisis Indicator Data'!$C$3:$H$198,5,FALSE)))</f>
        <v>0.65200704225352113</v>
      </c>
      <c r="O157" s="143">
        <f>IF(I157="x","x",(I157*1000000/VLOOKUP($C157,'Crisis Indicator Data'!$C$3:$H$198,5,FALSE)))</f>
        <v>0</v>
      </c>
      <c r="P157" s="143">
        <f>IF(J157="x","x",(J157*1000000/VLOOKUP($C157,'Crisis Indicator Data'!$C$3:$H$198,5,FALSE)))</f>
        <v>0</v>
      </c>
      <c r="Q157" s="240">
        <f t="shared" si="13"/>
        <v>3</v>
      </c>
      <c r="R157" s="240">
        <f t="shared" si="14"/>
        <v>4</v>
      </c>
    </row>
    <row r="158" spans="1:18" x14ac:dyDescent="0.35">
      <c r="A158" s="152" t="str">
        <f>'Crisis Indicator Data'!A155</f>
        <v>Conflict in Yemen</v>
      </c>
      <c r="B158" s="153" t="str">
        <f>'Crisis Indicator Data'!B155</f>
        <v>Complex crisis</v>
      </c>
      <c r="C158" s="153" t="str">
        <f>'Crisis Indicator Data'!C155</f>
        <v>YEM001</v>
      </c>
      <c r="D158" s="153" t="str">
        <f>'Crisis Indicator Data'!D155</f>
        <v>Yemen</v>
      </c>
      <c r="E158" s="153" t="str">
        <f>'Crisis Indicator Data'!E155</f>
        <v>YEM</v>
      </c>
      <c r="F158" s="160">
        <f>IF('Crisis Indicator Data'!Q155="x","x",('Crisis Indicator Data'!Q155/1000000))</f>
        <v>0</v>
      </c>
      <c r="G158" s="160">
        <f>IF('Crisis Indicator Data'!R155="x","x",('Crisis Indicator Data'!R155/1000000))</f>
        <v>6.4260000000000002</v>
      </c>
      <c r="H158" s="160">
        <f>IF('Crisis Indicator Data'!S155="x","x",('Crisis Indicator Data'!S155/1000000))</f>
        <v>14.04</v>
      </c>
      <c r="I158" s="160">
        <f>IF('Crisis Indicator Data'!T155="x","x",('Crisis Indicator Data'!T155/1000000))</f>
        <v>5.3819999999999997</v>
      </c>
      <c r="J158" s="160">
        <f>IF('Crisis Indicator Data'!U155="x","x",('Crisis Indicator Data'!U155/1000000))</f>
        <v>3.9780000000000002</v>
      </c>
      <c r="K158" s="246">
        <f t="shared" si="12"/>
        <v>5</v>
      </c>
      <c r="L158" s="143">
        <f>IF(F158="x","x",(F158*1000000/VLOOKUP($C158,'Crisis Indicator Data'!$C$3:$H$198,5,FALSE)))</f>
        <v>0</v>
      </c>
      <c r="M158" s="143">
        <f>IF(G158="x","x",(G158*1000000/VLOOKUP($C158,'Crisis Indicator Data'!$C$3:$H$198,5,FALSE)))</f>
        <v>0.21544960772480387</v>
      </c>
      <c r="N158" s="143">
        <f>IF(H158="x","x",(H158*1000000/VLOOKUP($C158,'Crisis Indicator Data'!$C$3:$H$198,5,FALSE)))</f>
        <v>0.47073023536511766</v>
      </c>
      <c r="O158" s="143">
        <f>IF(I158="x","x",(I158*1000000/VLOOKUP($C158,'Crisis Indicator Data'!$C$3:$H$198,5,FALSE)))</f>
        <v>0.18044659022329512</v>
      </c>
      <c r="P158" s="143">
        <f>IF(J158="x","x",(J158*1000000/VLOOKUP($C158,'Crisis Indicator Data'!$C$3:$H$198,5,FALSE)))</f>
        <v>0.13337356668678335</v>
      </c>
      <c r="Q158" s="240">
        <f t="shared" si="13"/>
        <v>5</v>
      </c>
      <c r="R158" s="240">
        <f t="shared" si="14"/>
        <v>5</v>
      </c>
    </row>
    <row r="159" spans="1:18" x14ac:dyDescent="0.35">
      <c r="A159" s="152" t="str">
        <f>'Crisis Indicator Data'!A156</f>
        <v>Mixed migration flows in Yemen</v>
      </c>
      <c r="B159" s="153" t="str">
        <f>'Crisis Indicator Data'!B156</f>
        <v>International displacement</v>
      </c>
      <c r="C159" s="153" t="str">
        <f>'Crisis Indicator Data'!C156</f>
        <v>YEM002</v>
      </c>
      <c r="D159" s="153" t="str">
        <f>'Crisis Indicator Data'!D156</f>
        <v>Yemen</v>
      </c>
      <c r="E159" s="153" t="str">
        <f>'Crisis Indicator Data'!E156</f>
        <v>YEM</v>
      </c>
      <c r="F159" s="160">
        <f>IF('Crisis Indicator Data'!Q156="x","x",('Crisis Indicator Data'!Q156/1000000))</f>
        <v>3.4129999999999998</v>
      </c>
      <c r="G159" s="160">
        <f>IF('Crisis Indicator Data'!R156="x","x",('Crisis Indicator Data'!R156/1000000))</f>
        <v>0</v>
      </c>
      <c r="H159" s="160">
        <f>IF('Crisis Indicator Data'!S156="x","x",('Crisis Indicator Data'!S156/1000000))</f>
        <v>0.13200000000000001</v>
      </c>
      <c r="I159" s="160">
        <f>IF('Crisis Indicator Data'!T156="x","x",('Crisis Indicator Data'!T156/1000000))</f>
        <v>0.13200000000000001</v>
      </c>
      <c r="J159" s="160">
        <f>IF('Crisis Indicator Data'!U156="x","x",('Crisis Indicator Data'!U156/1000000))</f>
        <v>2.9000000000000001E-2</v>
      </c>
      <c r="K159" s="246">
        <f t="shared" si="12"/>
        <v>2.4</v>
      </c>
      <c r="L159" s="143">
        <f>IF(F159="x","x",(F159*1000000/VLOOKUP($C159,'Crisis Indicator Data'!$C$3:$H$198,5,FALSE)))</f>
        <v>0.92069058537901272</v>
      </c>
      <c r="M159" s="143">
        <f>IF(G159="x","x",(G159*1000000/VLOOKUP($C159,'Crisis Indicator Data'!$C$3:$H$198,5,FALSE)))</f>
        <v>0</v>
      </c>
      <c r="N159" s="143">
        <f>IF(H159="x","x",(H159*1000000/VLOOKUP($C159,'Crisis Indicator Data'!$C$3:$H$198,5,FALSE)))</f>
        <v>3.5608308605341248E-2</v>
      </c>
      <c r="O159" s="143">
        <f>IF(I159="x","x",(I159*1000000/VLOOKUP($C159,'Crisis Indicator Data'!$C$3:$H$198,5,FALSE)))</f>
        <v>3.5608308605341248E-2</v>
      </c>
      <c r="P159" s="143">
        <f>IF(J159="x","x",(J159*1000000/VLOOKUP($C159,'Crisis Indicator Data'!$C$3:$H$198,5,FALSE)))</f>
        <v>7.8230374966280006E-3</v>
      </c>
      <c r="Q159" s="240">
        <f t="shared" si="13"/>
        <v>3</v>
      </c>
      <c r="R159" s="240">
        <f t="shared" si="14"/>
        <v>2.7</v>
      </c>
    </row>
    <row r="160" spans="1:18" x14ac:dyDescent="0.35">
      <c r="A160" s="152" t="str">
        <f>'Crisis Indicator Data'!A157</f>
        <v>Drought in Zambia</v>
      </c>
      <c r="B160" s="153" t="str">
        <f>'Crisis Indicator Data'!B157</f>
        <v>Drought</v>
      </c>
      <c r="C160" s="153" t="str">
        <f>'Crisis Indicator Data'!C157</f>
        <v>ZMB002</v>
      </c>
      <c r="D160" s="153" t="str">
        <f>'Crisis Indicator Data'!D157</f>
        <v>Zambia</v>
      </c>
      <c r="E160" s="153" t="str">
        <f>'Crisis Indicator Data'!E157</f>
        <v>ZMB</v>
      </c>
      <c r="F160" s="160">
        <f>IF('Crisis Indicator Data'!Q157="x","x",('Crisis Indicator Data'!Q157/1000000))</f>
        <v>5.4210000000000003</v>
      </c>
      <c r="G160" s="160">
        <f>IF('Crisis Indicator Data'!R157="x","x",('Crisis Indicator Data'!R157/1000000))</f>
        <v>5.1849999999999996</v>
      </c>
      <c r="H160" s="160">
        <f>IF('Crisis Indicator Data'!S157="x","x",('Crisis Indicator Data'!S157/1000000))</f>
        <v>1.575</v>
      </c>
      <c r="I160" s="160">
        <f>IF('Crisis Indicator Data'!T157="x","x",('Crisis Indicator Data'!T157/1000000))</f>
        <v>0</v>
      </c>
      <c r="J160" s="160">
        <f>IF('Crisis Indicator Data'!U157="x","x",('Crisis Indicator Data'!U157/1000000))</f>
        <v>0</v>
      </c>
      <c r="K160" s="246">
        <f t="shared" si="12"/>
        <v>3.7</v>
      </c>
      <c r="L160" s="143">
        <f>IF(F160="x","x",(F160*1000000/VLOOKUP($C160,'Crisis Indicator Data'!$C$3:$H$198,5,FALSE)))</f>
        <v>0.44503735325506938</v>
      </c>
      <c r="M160" s="143">
        <f>IF(G160="x","x",(G160*1000000/VLOOKUP($C160,'Crisis Indicator Data'!$C$3:$H$198,5,FALSE)))</f>
        <v>0.42566291765864872</v>
      </c>
      <c r="N160" s="143">
        <f>IF(H160="x","x",(H160*1000000/VLOOKUP($C160,'Crisis Indicator Data'!$C$3:$H$198,5,FALSE)))</f>
        <v>0.12929972908628193</v>
      </c>
      <c r="O160" s="143">
        <f>IF(I160="x","x",(I160*1000000/VLOOKUP($C160,'Crisis Indicator Data'!$C$3:$H$198,5,FALSE)))</f>
        <v>0</v>
      </c>
      <c r="P160" s="143">
        <f>IF(J160="x","x",(J160*1000000/VLOOKUP($C160,'Crisis Indicator Data'!$C$3:$H$198,5,FALSE)))</f>
        <v>0</v>
      </c>
      <c r="Q160" s="240">
        <f t="shared" si="13"/>
        <v>3</v>
      </c>
      <c r="R160" s="240">
        <f t="shared" si="14"/>
        <v>3.35</v>
      </c>
    </row>
    <row r="161" spans="1:18" x14ac:dyDescent="0.35">
      <c r="A161" s="152" t="str">
        <f>'Crisis Indicator Data'!A158</f>
        <v>Complex crisis in Zimbabwe</v>
      </c>
      <c r="B161" s="153" t="str">
        <f>'Crisis Indicator Data'!B158</f>
        <v>Complex crisis</v>
      </c>
      <c r="C161" s="153" t="str">
        <f>'Crisis Indicator Data'!C158</f>
        <v>ZWE001</v>
      </c>
      <c r="D161" s="153" t="str">
        <f>'Crisis Indicator Data'!D158</f>
        <v>Zimbabwe</v>
      </c>
      <c r="E161" s="153" t="str">
        <f>'Crisis Indicator Data'!E158</f>
        <v>ZWE</v>
      </c>
      <c r="F161" s="160">
        <f>IF('Crisis Indicator Data'!Q158="x","x",('Crisis Indicator Data'!Q158/1000000))</f>
        <v>5.6280000000000001</v>
      </c>
      <c r="G161" s="160">
        <f>IF('Crisis Indicator Data'!R158="x","x",('Crisis Indicator Data'!R158/1000000))</f>
        <v>2.706</v>
      </c>
      <c r="H161" s="160">
        <f>IF('Crisis Indicator Data'!S158="x","x",('Crisis Indicator Data'!S158/1000000))</f>
        <v>6.05</v>
      </c>
      <c r="I161" s="160">
        <f>IF('Crisis Indicator Data'!T158="x","x",('Crisis Indicator Data'!T158/1000000))</f>
        <v>0.95</v>
      </c>
      <c r="J161" s="160">
        <f>IF('Crisis Indicator Data'!U158="x","x",('Crisis Indicator Data'!U158/1000000))</f>
        <v>0</v>
      </c>
      <c r="K161" s="246">
        <f t="shared" si="12"/>
        <v>4.7</v>
      </c>
      <c r="L161" s="143">
        <f>IF(F161="x","x",(F161*1000000/VLOOKUP($C161,'Crisis Indicator Data'!$C$3:$H$198,5,FALSE)))</f>
        <v>0.36702752054258508</v>
      </c>
      <c r="M161" s="143">
        <f>IF(G161="x","x",(G161*1000000/VLOOKUP($C161,'Crisis Indicator Data'!$C$3:$H$198,5,FALSE)))</f>
        <v>0.17647058823529413</v>
      </c>
      <c r="N161" s="143">
        <f>IF(H161="x","x",(H161*1000000/VLOOKUP($C161,'Crisis Indicator Data'!$C$3:$H$198,5,FALSE)))</f>
        <v>0.39454806312769009</v>
      </c>
      <c r="O161" s="143">
        <f>IF(I161="x","x",(I161*1000000/VLOOKUP($C161,'Crisis Indicator Data'!$C$3:$H$198,5,FALSE)))</f>
        <v>6.1953828094430674E-2</v>
      </c>
      <c r="P161" s="143">
        <f>IF(J161="x","x",(J161*1000000/VLOOKUP($C161,'Crisis Indicator Data'!$C$3:$H$198,5,FALSE)))</f>
        <v>0</v>
      </c>
      <c r="Q161" s="240">
        <f t="shared" si="13"/>
        <v>4</v>
      </c>
      <c r="R161" s="240">
        <f t="shared" si="14"/>
        <v>4.3499999999999996</v>
      </c>
    </row>
  </sheetData>
  <mergeCells count="1">
    <mergeCell ref="A1:R1"/>
  </mergeCells>
  <conditionalFormatting sqref="K6:K250">
    <cfRule type="cellIs" dxfId="387" priority="22" stopIfTrue="1" operator="between">
      <formula>7.1</formula>
      <formula>10</formula>
    </cfRule>
    <cfRule type="cellIs" dxfId="386" priority="23" stopIfTrue="1" operator="between">
      <formula>5.4</formula>
      <formula>7</formula>
    </cfRule>
    <cfRule type="cellIs" dxfId="385" priority="24" stopIfTrue="1" operator="between">
      <formula>3.5</formula>
      <formula>5.3</formula>
    </cfRule>
    <cfRule type="cellIs" dxfId="384" priority="25" stopIfTrue="1" operator="between">
      <formula>1.8</formula>
      <formula>3.4</formula>
    </cfRule>
    <cfRule type="cellIs" dxfId="383" priority="26" stopIfTrue="1" operator="between">
      <formula>0</formula>
      <formula>1.7</formula>
    </cfRule>
  </conditionalFormatting>
  <conditionalFormatting sqref="Q6:Q250">
    <cfRule type="cellIs" dxfId="382" priority="17" stopIfTrue="1" operator="between">
      <formula>7.1</formula>
      <formula>10</formula>
    </cfRule>
    <cfRule type="cellIs" dxfId="381" priority="18" stopIfTrue="1" operator="between">
      <formula>5.4</formula>
      <formula>7</formula>
    </cfRule>
    <cfRule type="cellIs" dxfId="380" priority="19" stopIfTrue="1" operator="between">
      <formula>3.5</formula>
      <formula>5.3</formula>
    </cfRule>
    <cfRule type="cellIs" dxfId="379" priority="20" stopIfTrue="1" operator="between">
      <formula>1.8</formula>
      <formula>3.4</formula>
    </cfRule>
    <cfRule type="cellIs" dxfId="378" priority="21" stopIfTrue="1" operator="between">
      <formula>0</formula>
      <formula>1.7</formula>
    </cfRule>
  </conditionalFormatting>
  <conditionalFormatting sqref="R6:R250">
    <cfRule type="cellIs" dxfId="377" priority="7" stopIfTrue="1" operator="between">
      <formula>5</formula>
      <formula>5.9</formula>
    </cfRule>
    <cfRule type="cellIs" dxfId="376" priority="8" stopIfTrue="1" operator="between">
      <formula>4</formula>
      <formula>4.9</formula>
    </cfRule>
    <cfRule type="cellIs" dxfId="375" priority="9" stopIfTrue="1" operator="between">
      <formula>3</formula>
      <formula>3.9</formula>
    </cfRule>
    <cfRule type="cellIs" dxfId="374" priority="10" stopIfTrue="1" operator="between">
      <formula>2</formula>
      <formula>2.9</formula>
    </cfRule>
    <cfRule type="cellIs" dxfId="373" priority="11" stopIfTrue="1" operator="between">
      <formula>0</formula>
      <formula>1.9</formula>
    </cfRule>
  </conditionalFormatting>
  <conditionalFormatting sqref="L6:P143">
    <cfRule type="cellIs" priority="5" stopIfTrue="1" operator="equal">
      <formula>"x"</formula>
    </cfRule>
    <cfRule type="cellIs" dxfId="372" priority="6" operator="greaterThan">
      <formula>1.05</formula>
    </cfRule>
  </conditionalFormatting>
  <conditionalFormatting sqref="L144:P250">
    <cfRule type="cellIs" priority="3" stopIfTrue="1" operator="equal">
      <formula>"x"</formula>
    </cfRule>
    <cfRule type="cellIs" dxfId="371"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1"/>
  <sheetViews>
    <sheetView zoomScale="80" zoomScaleNormal="80" workbookViewId="0">
      <selection activeCell="B249" sqref="A2:AN250"/>
    </sheetView>
  </sheetViews>
  <sheetFormatPr defaultColWidth="9.453125" defaultRowHeight="14.5" x14ac:dyDescent="0.35"/>
  <cols>
    <col min="1" max="1" width="40.453125" style="216" bestFit="1" customWidth="1"/>
    <col min="2" max="2" width="25.54296875" style="216" bestFit="1" customWidth="1"/>
    <col min="3" max="3" width="11.453125" style="216" bestFit="1" customWidth="1"/>
    <col min="4" max="4" width="11.453125" style="216" customWidth="1"/>
    <col min="5" max="5" width="8.453125" style="213" customWidth="1"/>
    <col min="6" max="14" width="8.54296875" style="216" customWidth="1"/>
    <col min="15" max="15" width="8.54296875" style="214" customWidth="1"/>
    <col min="16" max="17" width="8.54296875" style="216" customWidth="1"/>
    <col min="18" max="18" width="8.54296875" style="214" customWidth="1"/>
    <col min="19" max="22" width="8.54296875" style="216" customWidth="1"/>
    <col min="23" max="24" width="8.54296875" style="214" customWidth="1"/>
    <col min="25" max="25" width="8.54296875" style="216" customWidth="1"/>
    <col min="26" max="26" width="8.54296875" style="214" customWidth="1"/>
    <col min="27" max="30" width="13" style="216" hidden="1" customWidth="1"/>
    <col min="31" max="31" width="8.54296875" style="216" hidden="1" customWidth="1"/>
    <col min="32" max="38" width="13" style="216" hidden="1" customWidth="1"/>
    <col min="39" max="40" width="8.54296875" style="214" customWidth="1"/>
    <col min="41" max="41" width="9.453125" style="216" customWidth="1"/>
    <col min="42" max="16384" width="9.453125" style="216"/>
  </cols>
  <sheetData>
    <row r="1" spans="1:40" x14ac:dyDescent="0.3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4">
      <c r="A2" s="51"/>
      <c r="B2" s="51"/>
      <c r="C2" s="55"/>
      <c r="D2" s="55"/>
      <c r="E2" s="8"/>
      <c r="F2" s="82" t="s">
        <v>8111</v>
      </c>
      <c r="G2" s="82" t="s">
        <v>8112</v>
      </c>
      <c r="H2" s="81" t="s">
        <v>8113</v>
      </c>
      <c r="I2" s="82" t="s">
        <v>8114</v>
      </c>
      <c r="J2" s="82" t="s">
        <v>8115</v>
      </c>
      <c r="K2" s="81" t="s">
        <v>8116</v>
      </c>
      <c r="L2" s="82" t="s">
        <v>8117</v>
      </c>
      <c r="M2" s="82" t="s">
        <v>8118</v>
      </c>
      <c r="N2" s="81" t="s">
        <v>8119</v>
      </c>
      <c r="O2" s="80" t="s">
        <v>8120</v>
      </c>
      <c r="P2" s="82" t="s">
        <v>8121</v>
      </c>
      <c r="Q2" s="82" t="s">
        <v>8122</v>
      </c>
      <c r="R2" s="80" t="s">
        <v>8123</v>
      </c>
      <c r="S2" s="82" t="s">
        <v>8124</v>
      </c>
      <c r="T2" s="82" t="s">
        <v>8125</v>
      </c>
      <c r="U2" s="82" t="s">
        <v>8126</v>
      </c>
      <c r="V2" s="82" t="s">
        <v>8127</v>
      </c>
      <c r="W2" s="80" t="s">
        <v>8128</v>
      </c>
      <c r="X2" s="79" t="s">
        <v>8068</v>
      </c>
      <c r="Y2" s="82" t="s">
        <v>8129</v>
      </c>
      <c r="Z2" s="80" t="s">
        <v>8130</v>
      </c>
      <c r="AA2" s="82" t="s">
        <v>3056</v>
      </c>
      <c r="AB2" s="82" t="s">
        <v>3068</v>
      </c>
      <c r="AC2" s="82" t="s">
        <v>3058</v>
      </c>
      <c r="AD2" s="82" t="s">
        <v>3070</v>
      </c>
      <c r="AE2" s="81" t="s">
        <v>8131</v>
      </c>
      <c r="AF2" s="82" t="s">
        <v>3053</v>
      </c>
      <c r="AG2" s="82" t="s">
        <v>3066</v>
      </c>
      <c r="AH2" s="81" t="s">
        <v>8132</v>
      </c>
      <c r="AI2" s="82" t="s">
        <v>3060</v>
      </c>
      <c r="AJ2" s="82" t="s">
        <v>8133</v>
      </c>
      <c r="AK2" s="82" t="s">
        <v>3062</v>
      </c>
      <c r="AL2" s="81" t="s">
        <v>8134</v>
      </c>
      <c r="AM2" s="80" t="s">
        <v>8135</v>
      </c>
      <c r="AN2" s="79" t="s">
        <v>8069</v>
      </c>
    </row>
    <row r="3" spans="1:40" x14ac:dyDescent="0.35">
      <c r="A3" s="51"/>
      <c r="B3" s="51"/>
      <c r="C3" s="55"/>
      <c r="D3" s="55"/>
      <c r="E3" s="7" t="s">
        <v>8098</v>
      </c>
      <c r="F3" s="249">
        <v>14</v>
      </c>
      <c r="G3" s="249">
        <v>10</v>
      </c>
      <c r="H3" s="249"/>
      <c r="I3" s="249">
        <v>1</v>
      </c>
      <c r="J3" s="249">
        <v>0.5</v>
      </c>
      <c r="K3" s="249"/>
      <c r="L3" s="249">
        <v>0.75</v>
      </c>
      <c r="M3" s="249">
        <v>65</v>
      </c>
      <c r="N3" s="249"/>
      <c r="O3" s="249"/>
      <c r="P3" s="249"/>
      <c r="Q3" s="69">
        <v>3000</v>
      </c>
      <c r="R3" s="249"/>
      <c r="S3" s="249">
        <v>100</v>
      </c>
      <c r="T3" s="249">
        <v>2.5</v>
      </c>
      <c r="U3" s="249">
        <v>10</v>
      </c>
      <c r="V3" s="249">
        <v>100</v>
      </c>
      <c r="W3" s="249"/>
      <c r="X3" s="249"/>
      <c r="Y3" s="249"/>
      <c r="Z3" s="249"/>
      <c r="AA3" s="249"/>
      <c r="AB3" s="249"/>
      <c r="AC3" s="249"/>
      <c r="AD3" s="249"/>
      <c r="AE3" s="249"/>
      <c r="AF3" s="249"/>
      <c r="AG3" s="249"/>
      <c r="AH3" s="249"/>
      <c r="AI3" s="249"/>
      <c r="AJ3" s="249"/>
      <c r="AK3" s="249"/>
      <c r="AL3" s="249"/>
      <c r="AM3" s="249"/>
      <c r="AN3" s="249"/>
    </row>
    <row r="4" spans="1:40" x14ac:dyDescent="0.35">
      <c r="A4" s="51"/>
      <c r="B4" s="51"/>
      <c r="C4" s="55"/>
      <c r="D4" s="55"/>
      <c r="E4" s="7" t="s">
        <v>8099</v>
      </c>
      <c r="F4" s="249">
        <v>0</v>
      </c>
      <c r="G4" s="249">
        <v>0</v>
      </c>
      <c r="H4" s="249"/>
      <c r="I4" s="249">
        <v>0</v>
      </c>
      <c r="J4" s="249">
        <v>0</v>
      </c>
      <c r="K4" s="249"/>
      <c r="L4" s="249">
        <v>0</v>
      </c>
      <c r="M4" s="249">
        <v>25</v>
      </c>
      <c r="N4" s="249"/>
      <c r="O4" s="249"/>
      <c r="P4" s="249"/>
      <c r="Q4" s="249">
        <v>1</v>
      </c>
      <c r="R4" s="249"/>
      <c r="S4" s="249">
        <v>0</v>
      </c>
      <c r="T4" s="249">
        <v>-2.5</v>
      </c>
      <c r="U4" s="249">
        <v>0</v>
      </c>
      <c r="V4" s="249">
        <v>0</v>
      </c>
      <c r="W4" s="249"/>
      <c r="X4" s="249"/>
      <c r="Y4" s="249"/>
      <c r="Z4" s="249"/>
      <c r="AA4" s="249"/>
      <c r="AB4" s="249"/>
      <c r="AC4" s="249"/>
      <c r="AD4" s="249"/>
      <c r="AE4" s="249"/>
      <c r="AF4" s="249"/>
      <c r="AG4" s="249"/>
      <c r="AH4" s="249"/>
      <c r="AI4" s="249"/>
      <c r="AJ4" s="249"/>
      <c r="AK4" s="249"/>
      <c r="AL4" s="249"/>
      <c r="AM4" s="249"/>
      <c r="AN4" s="249"/>
    </row>
    <row r="5" spans="1:40" x14ac:dyDescent="0.35">
      <c r="A5" s="23" t="s">
        <v>8053</v>
      </c>
      <c r="B5" s="23" t="s">
        <v>8136</v>
      </c>
      <c r="C5" s="23" t="s">
        <v>8055</v>
      </c>
      <c r="D5" s="23" t="s">
        <v>8056</v>
      </c>
      <c r="E5" s="24" t="s">
        <v>8100</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3">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3">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3">
        <f t="shared" ref="H6:H37" si="0">IF(AND(F6="x",G6="x"),"x",AVERAGE(F6,G6))</f>
        <v>3.5</v>
      </c>
      <c r="I6" s="243">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3">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3">
        <f t="shared" ref="K6:K37" si="1">IF(AND(I6="x",J6="x"),"x",AVERAGE(I6,J6))</f>
        <v>1.85</v>
      </c>
      <c r="L6" s="243">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3"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3">
        <f t="shared" ref="N6:N37" si="2">IF(AND(L6="x",M6="x"),"x",AVERAGE(L6,M6))</f>
        <v>3.8</v>
      </c>
      <c r="O6" s="243">
        <f t="shared" ref="O6:O37" si="3">AVERAGE(H6,K6,N6)</f>
        <v>3.0499999999999994</v>
      </c>
      <c r="P6" s="243">
        <f>IF(B6="Regional crisis",VLOOKUP(C6,'Regional Crises'!$B$1:$R$69,12,FALSE),VLOOKUP(E6,'Country Indicator Data'!$B$4:$I$300,8,FALSE))</f>
        <v>5</v>
      </c>
      <c r="Q6" s="243">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4.9000000000000004</v>
      </c>
      <c r="R6" s="243">
        <f t="shared" ref="R6:R37" si="4">AVERAGE(P6:Q6)</f>
        <v>4.95</v>
      </c>
      <c r="S6" s="243">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3">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3">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3">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3">
        <f t="shared" ref="W6:W37" si="5">IF(AND(S6="x",V6="x"),"x",ROUND(AVERAGE(S6,V6,T6,U6),1))</f>
        <v>3.9</v>
      </c>
      <c r="X6" s="243">
        <f t="shared" ref="X6:X37" si="6">ROUND(AVERAGE(O6,W6,R6),1)</f>
        <v>4</v>
      </c>
      <c r="Y6" s="250">
        <f>IF('Core Indicators'!FC3="x","x",IF('Core Indicators'!FC3&gt;=5,5,IF('Core Indicators'!FC3&gt;=4,4,IF('Core Indicators'!FC3&gt;=3,3,IF('Core Indicators'!FC3&gt;=2,2,IF('Core Indicators'!FC3&gt;=1,1,0))))))</f>
        <v>5</v>
      </c>
      <c r="Z6" s="243">
        <f t="shared" ref="Z6:Z37" si="7">Y6</f>
        <v>5</v>
      </c>
      <c r="AA6" s="250">
        <f>'Crisis Indicator Data'!Y3</f>
        <v>1</v>
      </c>
      <c r="AB6" s="250">
        <f>'Crisis Indicator Data'!Z3</f>
        <v>2</v>
      </c>
      <c r="AC6" s="250">
        <f>'Crisis Indicator Data'!AA3</f>
        <v>2</v>
      </c>
      <c r="AD6" s="250">
        <f>'Crisis Indicator Data'!AB3</f>
        <v>0</v>
      </c>
      <c r="AE6" s="250">
        <f t="shared" ref="AE6:AE37" si="8">IF(SUM(AA6:AD6)=0,0,IF(SUM(AA6,AB6,AC6,AD6)&lt;2,1,IF(SUM(AA6:AD6)&lt;6,2,IF(SUM(AA6:AD6)&lt;8,3,IF(SUM(AA6:AD6)&lt;10,4,5)))))</f>
        <v>2</v>
      </c>
      <c r="AF6" s="250">
        <f>'Crisis Indicator Data'!AC3</f>
        <v>3</v>
      </c>
      <c r="AG6" s="250">
        <f>'Crisis Indicator Data'!AD3</f>
        <v>3</v>
      </c>
      <c r="AH6" s="250">
        <f t="shared" ref="AH6:AH37" si="9">IF(SUM(AF6:AG6)=0,0,IF(SUM(AF6,AG6)=1,1,IF(SUM(AF6:AG6)&lt;3,2,IF(SUM(AF6:AG6)&lt;4,3,IF(SUM(AF6:AG6)&lt;5,4,5)))))</f>
        <v>5</v>
      </c>
      <c r="AI6" s="250">
        <f>'Crisis Indicator Data'!AE3</f>
        <v>1</v>
      </c>
      <c r="AJ6" s="250">
        <f>'Crisis Indicator Data'!AF3</f>
        <v>3</v>
      </c>
      <c r="AK6" s="250">
        <f>'Crisis Indicator Data'!AG3</f>
        <v>3</v>
      </c>
      <c r="AL6" s="250">
        <f t="shared" ref="AL6:AL37" si="10">IF(SUM(AI6:AK6)=0,0,IF(SUM(AI6:AK6)=1,1,IF(SUM(AI6:AK6)&lt;3,2,IF(SUM(AI6:AK6)&lt;5,3,IF(SUM(AI6:AK6)&lt;7,4,5)))))</f>
        <v>5</v>
      </c>
      <c r="AM6" s="243">
        <f t="shared" ref="AM6:AM37" si="11">IF(AA6=3,5,ROUND(AVERAGE(AE6,AH6,AL6),0))</f>
        <v>4</v>
      </c>
      <c r="AN6" s="243">
        <f t="shared" ref="AN6:AN37" si="12">IF(AND(Z6="x",AM6="x"),"x",ROUND(AVERAGE(Z6,AM6),1))</f>
        <v>4.5</v>
      </c>
    </row>
    <row r="7" spans="1:40" ht="13.5" customHeight="1" x14ac:dyDescent="0.35">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3">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3">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3">
        <f t="shared" si="0"/>
        <v>3.5</v>
      </c>
      <c r="I7" s="243">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3">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3">
        <f t="shared" si="1"/>
        <v>1.85</v>
      </c>
      <c r="L7" s="243">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3" t="str">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3">
        <f t="shared" si="2"/>
        <v>3.8</v>
      </c>
      <c r="O7" s="243">
        <f t="shared" si="3"/>
        <v>3.0499999999999994</v>
      </c>
      <c r="P7" s="243">
        <f>IF(B7="Regional crisis",VLOOKUP(C7,'Regional Crises'!$B$1:$R$69,12,FALSE),VLOOKUP(E7,'Country Indicator Data'!$B$4:$I$300,8,FALSE))</f>
        <v>5</v>
      </c>
      <c r="Q7" s="243">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4.9000000000000004</v>
      </c>
      <c r="R7" s="243">
        <f t="shared" si="4"/>
        <v>4.95</v>
      </c>
      <c r="S7" s="243">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3">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3">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3">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3">
        <f t="shared" si="5"/>
        <v>3.9</v>
      </c>
      <c r="X7" s="243">
        <f t="shared" si="6"/>
        <v>4</v>
      </c>
      <c r="Y7" s="250">
        <f>IF('Core Indicators'!FC4="x","x",IF('Core Indicators'!FC4&gt;=5,5,IF('Core Indicators'!FC4&gt;=4,4,IF('Core Indicators'!FC4&gt;=3,3,IF('Core Indicators'!FC4&gt;=2,2,IF('Core Indicators'!FC4&gt;=1,1,0))))))</f>
        <v>2</v>
      </c>
      <c r="Z7" s="243">
        <f t="shared" si="7"/>
        <v>2</v>
      </c>
      <c r="AA7" s="250">
        <f>'Crisis Indicator Data'!Y4</f>
        <v>1</v>
      </c>
      <c r="AB7" s="250">
        <f>'Crisis Indicator Data'!Z4</f>
        <v>2</v>
      </c>
      <c r="AC7" s="250">
        <f>'Crisis Indicator Data'!AA4</f>
        <v>2</v>
      </c>
      <c r="AD7" s="250">
        <f>'Crisis Indicator Data'!AB4</f>
        <v>0</v>
      </c>
      <c r="AE7" s="250">
        <f t="shared" si="8"/>
        <v>2</v>
      </c>
      <c r="AF7" s="250">
        <f>'Crisis Indicator Data'!AC4</f>
        <v>3</v>
      </c>
      <c r="AG7" s="250">
        <f>'Crisis Indicator Data'!AD4</f>
        <v>3</v>
      </c>
      <c r="AH7" s="250">
        <f t="shared" si="9"/>
        <v>5</v>
      </c>
      <c r="AI7" s="250">
        <f>'Crisis Indicator Data'!AE4</f>
        <v>0</v>
      </c>
      <c r="AJ7" s="250">
        <f>'Crisis Indicator Data'!AF4</f>
        <v>3</v>
      </c>
      <c r="AK7" s="250">
        <f>'Crisis Indicator Data'!AG4</f>
        <v>3</v>
      </c>
      <c r="AL7" s="250">
        <f t="shared" si="10"/>
        <v>4</v>
      </c>
      <c r="AM7" s="243">
        <f t="shared" si="11"/>
        <v>4</v>
      </c>
      <c r="AN7" s="243">
        <f t="shared" si="12"/>
        <v>3</v>
      </c>
    </row>
    <row r="8" spans="1:40" ht="13.5" customHeight="1" x14ac:dyDescent="0.35">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3">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3">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3">
        <f t="shared" si="0"/>
        <v>3.1500000000000004</v>
      </c>
      <c r="I8" s="243">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3">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3">
        <f t="shared" si="1"/>
        <v>4.4000000000000004</v>
      </c>
      <c r="L8" s="243">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3">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3">
        <f t="shared" si="2"/>
        <v>3.5999999999999996</v>
      </c>
      <c r="O8" s="243">
        <f t="shared" si="3"/>
        <v>3.7166666666666668</v>
      </c>
      <c r="P8" s="243">
        <f>IF(B8="Regional crisis",VLOOKUP(C8,'Regional Crises'!$B$1:$R$69,12,FALSE),VLOOKUP(E8,'Country Indicator Data'!$B$4:$I$300,8,FALSE))</f>
        <v>3</v>
      </c>
      <c r="Q8" s="243">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3">
        <f t="shared" si="4"/>
        <v>1.95</v>
      </c>
      <c r="S8" s="243">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3">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3">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3">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3">
        <f t="shared" si="5"/>
        <v>3.5</v>
      </c>
      <c r="X8" s="243">
        <f t="shared" si="6"/>
        <v>3.1</v>
      </c>
      <c r="Y8" s="250">
        <f>IF('Core Indicators'!FC5="x","x",IF('Core Indicators'!FC5&gt;=5,5,IF('Core Indicators'!FC5&gt;=4,4,IF('Core Indicators'!FC5&gt;=3,3,IF('Core Indicators'!FC5&gt;=2,2,IF('Core Indicators'!FC5&gt;=1,1,0))))))</f>
        <v>2</v>
      </c>
      <c r="Z8" s="243">
        <f t="shared" si="7"/>
        <v>2</v>
      </c>
      <c r="AA8" s="250">
        <f>'Crisis Indicator Data'!Y5</f>
        <v>1</v>
      </c>
      <c r="AB8" s="250">
        <f>'Crisis Indicator Data'!Z5</f>
        <v>0</v>
      </c>
      <c r="AC8" s="250">
        <f>'Crisis Indicator Data'!AA5</f>
        <v>0</v>
      </c>
      <c r="AD8" s="250">
        <f>'Crisis Indicator Data'!AB5</f>
        <v>0</v>
      </c>
      <c r="AE8" s="250">
        <f t="shared" si="8"/>
        <v>1</v>
      </c>
      <c r="AF8" s="250">
        <f>'Crisis Indicator Data'!AC5</f>
        <v>0</v>
      </c>
      <c r="AG8" s="250">
        <f>'Crisis Indicator Data'!AD5</f>
        <v>0</v>
      </c>
      <c r="AH8" s="250">
        <f t="shared" si="9"/>
        <v>0</v>
      </c>
      <c r="AI8" s="250">
        <f>'Crisis Indicator Data'!AE5</f>
        <v>0</v>
      </c>
      <c r="AJ8" s="250">
        <f>'Crisis Indicator Data'!AF5</f>
        <v>2</v>
      </c>
      <c r="AK8" s="250">
        <f>'Crisis Indicator Data'!AG5</f>
        <v>0</v>
      </c>
      <c r="AL8" s="250">
        <f t="shared" si="10"/>
        <v>2</v>
      </c>
      <c r="AM8" s="243">
        <f t="shared" si="11"/>
        <v>1</v>
      </c>
      <c r="AN8" s="243">
        <f t="shared" si="12"/>
        <v>1.5</v>
      </c>
    </row>
    <row r="9" spans="1:40" ht="13.5" customHeight="1" x14ac:dyDescent="0.35">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3">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3">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3">
        <f t="shared" si="0"/>
        <v>2.2000000000000002</v>
      </c>
      <c r="I9" s="243">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3">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3">
        <f t="shared" si="1"/>
        <v>0.2</v>
      </c>
      <c r="L9" s="243">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3">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3">
        <f t="shared" si="2"/>
        <v>1.1499999999999999</v>
      </c>
      <c r="O9" s="243">
        <f t="shared" si="3"/>
        <v>1.1833333333333333</v>
      </c>
      <c r="P9" s="243">
        <f>IF(B9="Regional crisis",VLOOKUP(C9,'Regional Crises'!$B$1:$R$69,12,FALSE),VLOOKUP(E9,'Country Indicator Data'!$B$4:$I$300,8,FALSE))</f>
        <v>3</v>
      </c>
      <c r="Q9" s="243">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1.3</v>
      </c>
      <c r="R9" s="243">
        <f t="shared" si="4"/>
        <v>2.15</v>
      </c>
      <c r="S9" s="243">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3">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3">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3">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3">
        <f t="shared" si="5"/>
        <v>2.5</v>
      </c>
      <c r="X9" s="243">
        <f t="shared" si="6"/>
        <v>1.9</v>
      </c>
      <c r="Y9" s="250">
        <f>IF('Core Indicators'!FC6="x","x",IF('Core Indicators'!FC6&gt;=5,5,IF('Core Indicators'!FC6&gt;=4,4,IF('Core Indicators'!FC6&gt;=3,3,IF('Core Indicators'!FC6&gt;=2,2,IF('Core Indicators'!FC6&gt;=1,1,0))))))</f>
        <v>2</v>
      </c>
      <c r="Z9" s="243">
        <f t="shared" si="7"/>
        <v>2</v>
      </c>
      <c r="AA9" s="250">
        <f>'Crisis Indicator Data'!Y6</f>
        <v>0</v>
      </c>
      <c r="AB9" s="250">
        <f>'Crisis Indicator Data'!Z6</f>
        <v>0</v>
      </c>
      <c r="AC9" s="250">
        <f>'Crisis Indicator Data'!AA6</f>
        <v>0</v>
      </c>
      <c r="AD9" s="250">
        <f>'Crisis Indicator Data'!AB6</f>
        <v>0</v>
      </c>
      <c r="AE9" s="250">
        <f t="shared" si="8"/>
        <v>0</v>
      </c>
      <c r="AF9" s="250">
        <f>'Crisis Indicator Data'!AC6</f>
        <v>0</v>
      </c>
      <c r="AG9" s="250">
        <f>'Crisis Indicator Data'!AD6</f>
        <v>0</v>
      </c>
      <c r="AH9" s="250">
        <f t="shared" si="9"/>
        <v>0</v>
      </c>
      <c r="AI9" s="250">
        <f>'Crisis Indicator Data'!AE6</f>
        <v>0</v>
      </c>
      <c r="AJ9" s="250">
        <f>'Crisis Indicator Data'!AF6</f>
        <v>1</v>
      </c>
      <c r="AK9" s="250">
        <f>'Crisis Indicator Data'!AG6</f>
        <v>0</v>
      </c>
      <c r="AL9" s="250">
        <f t="shared" si="10"/>
        <v>1</v>
      </c>
      <c r="AM9" s="243">
        <f t="shared" si="11"/>
        <v>0</v>
      </c>
      <c r="AN9" s="243">
        <f t="shared" si="12"/>
        <v>1</v>
      </c>
    </row>
    <row r="10" spans="1:40" ht="13.5" customHeight="1"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3">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3">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3">
        <f t="shared" si="0"/>
        <v>3.45</v>
      </c>
      <c r="I10" s="243">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3">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3">
        <f t="shared" si="1"/>
        <v>0.7</v>
      </c>
      <c r="L10" s="243">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3">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3">
        <f t="shared" si="2"/>
        <v>1.1500000000000001</v>
      </c>
      <c r="O10" s="243">
        <f t="shared" si="3"/>
        <v>1.7666666666666668</v>
      </c>
      <c r="P10" s="243">
        <f>IF(B10="Regional crisis",VLOOKUP(C10,'Regional Crises'!$B$1:$R$69,12,FALSE),VLOOKUP(E10,'Country Indicator Data'!$B$4:$I$300,8,FALSE))</f>
        <v>3</v>
      </c>
      <c r="Q10" s="243">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1</v>
      </c>
      <c r="R10" s="243">
        <f t="shared" si="4"/>
        <v>2</v>
      </c>
      <c r="S10" s="243">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3">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3">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3">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3">
        <f t="shared" si="5"/>
        <v>3.7</v>
      </c>
      <c r="X10" s="243">
        <f t="shared" si="6"/>
        <v>2.5</v>
      </c>
      <c r="Y10" s="250">
        <f>IF('Core Indicators'!FC7="x","x",IF('Core Indicators'!FC7&gt;=5,5,IF('Core Indicators'!FC7&gt;=4,4,IF('Core Indicators'!FC7&gt;=3,3,IF('Core Indicators'!FC7&gt;=2,2,IF('Core Indicators'!FC7&gt;=1,1,0))))))</f>
        <v>3</v>
      </c>
      <c r="Z10" s="243">
        <f t="shared" si="7"/>
        <v>3</v>
      </c>
      <c r="AA10" s="250">
        <f>'Crisis Indicator Data'!Y7</f>
        <v>1</v>
      </c>
      <c r="AB10" s="250">
        <f>'Crisis Indicator Data'!Z7</f>
        <v>0</v>
      </c>
      <c r="AC10" s="250">
        <f>'Crisis Indicator Data'!AA7</f>
        <v>1</v>
      </c>
      <c r="AD10" s="250">
        <f>'Crisis Indicator Data'!AB7</f>
        <v>0</v>
      </c>
      <c r="AE10" s="250">
        <f t="shared" si="8"/>
        <v>2</v>
      </c>
      <c r="AF10" s="250">
        <f>'Crisis Indicator Data'!AC7</f>
        <v>0</v>
      </c>
      <c r="AG10" s="250">
        <f>'Crisis Indicator Data'!AD7</f>
        <v>0</v>
      </c>
      <c r="AH10" s="250">
        <f t="shared" si="9"/>
        <v>0</v>
      </c>
      <c r="AI10" s="250">
        <f>'Crisis Indicator Data'!AE7</f>
        <v>0</v>
      </c>
      <c r="AJ10" s="250">
        <f>'Crisis Indicator Data'!AF7</f>
        <v>2</v>
      </c>
      <c r="AK10" s="250">
        <f>'Crisis Indicator Data'!AG7</f>
        <v>0</v>
      </c>
      <c r="AL10" s="250">
        <f t="shared" si="10"/>
        <v>2</v>
      </c>
      <c r="AM10" s="243">
        <f t="shared" si="11"/>
        <v>1</v>
      </c>
      <c r="AN10" s="243">
        <f t="shared" si="12"/>
        <v>2</v>
      </c>
    </row>
    <row r="11" spans="1:40" ht="13.5" customHeight="1" x14ac:dyDescent="0.35">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3">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3">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3">
        <f t="shared" si="0"/>
        <v>2.6500000000000004</v>
      </c>
      <c r="I11" s="243">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3">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3">
        <f t="shared" si="1"/>
        <v>0.65</v>
      </c>
      <c r="L11" s="243">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3">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3">
        <f t="shared" si="2"/>
        <v>2.6</v>
      </c>
      <c r="O11" s="243">
        <f t="shared" si="3"/>
        <v>1.9666666666666668</v>
      </c>
      <c r="P11" s="243">
        <f>IF(B11="Regional crisis",VLOOKUP(C11,'Regional Crises'!$B$1:$R$69,12,FALSE),VLOOKUP(E11,'Country Indicator Data'!$B$4:$I$300,8,FALSE))</f>
        <v>3</v>
      </c>
      <c r="Q11" s="243">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243">
        <f t="shared" si="4"/>
        <v>3</v>
      </c>
      <c r="S11" s="243">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3">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3">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3">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3">
        <f t="shared" si="5"/>
        <v>4.0999999999999996</v>
      </c>
      <c r="X11" s="243">
        <f t="shared" si="6"/>
        <v>3</v>
      </c>
      <c r="Y11" s="250">
        <f>IF('Core Indicators'!FC8="x","x",IF('Core Indicators'!FC8&gt;=5,5,IF('Core Indicators'!FC8&gt;=4,4,IF('Core Indicators'!FC8&gt;=3,3,IF('Core Indicators'!FC8&gt;=2,2,IF('Core Indicators'!FC8&gt;=1,1,0))))))</f>
        <v>5</v>
      </c>
      <c r="Z11" s="243">
        <f t="shared" si="7"/>
        <v>5</v>
      </c>
      <c r="AA11" s="250">
        <f>'Crisis Indicator Data'!Y8</f>
        <v>1</v>
      </c>
      <c r="AB11" s="250">
        <f>'Crisis Indicator Data'!Z8</f>
        <v>1</v>
      </c>
      <c r="AC11" s="250">
        <f>'Crisis Indicator Data'!AA8</f>
        <v>1</v>
      </c>
      <c r="AD11" s="250">
        <f>'Crisis Indicator Data'!AB8</f>
        <v>0</v>
      </c>
      <c r="AE11" s="250">
        <f t="shared" si="8"/>
        <v>2</v>
      </c>
      <c r="AF11" s="250">
        <f>'Crisis Indicator Data'!AC8</f>
        <v>0</v>
      </c>
      <c r="AG11" s="250">
        <f>'Crisis Indicator Data'!AD8</f>
        <v>1</v>
      </c>
      <c r="AH11" s="250">
        <f t="shared" si="9"/>
        <v>1</v>
      </c>
      <c r="AI11" s="250">
        <f>'Crisis Indicator Data'!AE8</f>
        <v>0</v>
      </c>
      <c r="AJ11" s="250">
        <f>'Crisis Indicator Data'!AF8</f>
        <v>0</v>
      </c>
      <c r="AK11" s="250">
        <f>'Crisis Indicator Data'!AG8</f>
        <v>2</v>
      </c>
      <c r="AL11" s="250">
        <f t="shared" si="10"/>
        <v>2</v>
      </c>
      <c r="AM11" s="243">
        <f t="shared" si="11"/>
        <v>2</v>
      </c>
      <c r="AN11" s="243">
        <f t="shared" si="12"/>
        <v>3.5</v>
      </c>
    </row>
    <row r="12" spans="1:40" ht="13.5" customHeight="1" x14ac:dyDescent="0.35">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3">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3">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3">
        <f t="shared" si="0"/>
        <v>1.5</v>
      </c>
      <c r="I12" s="243">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3">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3">
        <f t="shared" si="1"/>
        <v>1.4</v>
      </c>
      <c r="L12" s="243">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3">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3">
        <f t="shared" si="2"/>
        <v>2.6999999999999997</v>
      </c>
      <c r="O12" s="243">
        <f t="shared" si="3"/>
        <v>1.8666666666666665</v>
      </c>
      <c r="P12" s="243">
        <f>IF(B12="Regional crisis",VLOOKUP(C12,'Regional Crises'!$B$1:$R$69,12,FALSE),VLOOKUP(E12,'Country Indicator Data'!$B$4:$I$300,8,FALSE))</f>
        <v>5</v>
      </c>
      <c r="Q12" s="243">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3">
        <f t="shared" si="4"/>
        <v>4.5</v>
      </c>
      <c r="S12" s="243">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3">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3">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3">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3">
        <f t="shared" si="5"/>
        <v>2.8</v>
      </c>
      <c r="X12" s="243">
        <f t="shared" si="6"/>
        <v>3.1</v>
      </c>
      <c r="Y12" s="250">
        <f>IF('Core Indicators'!FC9="x","x",IF('Core Indicators'!FC9&gt;=5,5,IF('Core Indicators'!FC9&gt;=4,4,IF('Core Indicators'!FC9&gt;=3,3,IF('Core Indicators'!FC9&gt;=2,2,IF('Core Indicators'!FC9&gt;=1,1,0))))))</f>
        <v>4</v>
      </c>
      <c r="Z12" s="243">
        <f t="shared" si="7"/>
        <v>4</v>
      </c>
      <c r="AA12" s="250">
        <f>'Crisis Indicator Data'!Y9</f>
        <v>1</v>
      </c>
      <c r="AB12" s="250">
        <f>'Crisis Indicator Data'!Z9</f>
        <v>3</v>
      </c>
      <c r="AC12" s="250">
        <f>'Crisis Indicator Data'!AA9</f>
        <v>1</v>
      </c>
      <c r="AD12" s="250">
        <f>'Crisis Indicator Data'!AB9</f>
        <v>0</v>
      </c>
      <c r="AE12" s="250">
        <f t="shared" si="8"/>
        <v>2</v>
      </c>
      <c r="AF12" s="250">
        <f>'Crisis Indicator Data'!AC9</f>
        <v>0</v>
      </c>
      <c r="AG12" s="250">
        <f>'Crisis Indicator Data'!AD9</f>
        <v>2</v>
      </c>
      <c r="AH12" s="250">
        <f t="shared" si="9"/>
        <v>2</v>
      </c>
      <c r="AI12" s="250">
        <f>'Crisis Indicator Data'!AE9</f>
        <v>3</v>
      </c>
      <c r="AJ12" s="250">
        <f>'Crisis Indicator Data'!AF9</f>
        <v>1</v>
      </c>
      <c r="AK12" s="250">
        <f>'Crisis Indicator Data'!AG9</f>
        <v>3</v>
      </c>
      <c r="AL12" s="250">
        <f t="shared" si="10"/>
        <v>5</v>
      </c>
      <c r="AM12" s="243">
        <f t="shared" si="11"/>
        <v>3</v>
      </c>
      <c r="AN12" s="243">
        <f t="shared" si="12"/>
        <v>3.5</v>
      </c>
    </row>
    <row r="13" spans="1:40" ht="13.5" customHeight="1"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3">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3">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3">
        <f t="shared" si="0"/>
        <v>2.65</v>
      </c>
      <c r="I13" s="243">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3">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3">
        <f t="shared" si="1"/>
        <v>1.05</v>
      </c>
      <c r="L13" s="243">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3">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3">
        <f t="shared" si="2"/>
        <v>2.25</v>
      </c>
      <c r="O13" s="243">
        <f t="shared" si="3"/>
        <v>1.9833333333333334</v>
      </c>
      <c r="P13" s="243">
        <f>IF(B13="Regional crisis",VLOOKUP(C13,'Regional Crises'!$B$1:$R$69,12,FALSE),VLOOKUP(E13,'Country Indicator Data'!$B$4:$I$300,8,FALSE))</f>
        <v>3</v>
      </c>
      <c r="Q13" s="243">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v>
      </c>
      <c r="R13" s="243">
        <f t="shared" si="4"/>
        <v>3</v>
      </c>
      <c r="S13" s="243">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3">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3">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3">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3">
        <f t="shared" si="5"/>
        <v>3.3</v>
      </c>
      <c r="X13" s="243">
        <f t="shared" si="6"/>
        <v>2.8</v>
      </c>
      <c r="Y13" s="250">
        <f>IF('Core Indicators'!FC10="x","x",IF('Core Indicators'!FC10&gt;=5,5,IF('Core Indicators'!FC10&gt;=4,4,IF('Core Indicators'!FC10&gt;=3,3,IF('Core Indicators'!FC10&gt;=2,2,IF('Core Indicators'!FC10&gt;=1,1,0))))))</f>
        <v>4</v>
      </c>
      <c r="Z13" s="243">
        <f t="shared" si="7"/>
        <v>4</v>
      </c>
      <c r="AA13" s="250">
        <f>'Crisis Indicator Data'!Y10</f>
        <v>2</v>
      </c>
      <c r="AB13" s="250">
        <f>'Crisis Indicator Data'!Z10</f>
        <v>1</v>
      </c>
      <c r="AC13" s="250">
        <f>'Crisis Indicator Data'!AA10</f>
        <v>1</v>
      </c>
      <c r="AD13" s="250">
        <f>'Crisis Indicator Data'!AB10</f>
        <v>2</v>
      </c>
      <c r="AE13" s="250">
        <f t="shared" si="8"/>
        <v>3</v>
      </c>
      <c r="AF13" s="250">
        <f>'Crisis Indicator Data'!AC10</f>
        <v>1</v>
      </c>
      <c r="AG13" s="250">
        <f>'Crisis Indicator Data'!AD10</f>
        <v>2</v>
      </c>
      <c r="AH13" s="250">
        <f t="shared" si="9"/>
        <v>3</v>
      </c>
      <c r="AI13" s="250">
        <f>'Crisis Indicator Data'!AE10</f>
        <v>0</v>
      </c>
      <c r="AJ13" s="250">
        <f>'Crisis Indicator Data'!AF10</f>
        <v>0</v>
      </c>
      <c r="AK13" s="250">
        <f>'Crisis Indicator Data'!AG10</f>
        <v>3</v>
      </c>
      <c r="AL13" s="250">
        <f t="shared" si="10"/>
        <v>3</v>
      </c>
      <c r="AM13" s="243">
        <f t="shared" si="11"/>
        <v>3</v>
      </c>
      <c r="AN13" s="243">
        <f t="shared" si="12"/>
        <v>3.5</v>
      </c>
    </row>
    <row r="14" spans="1:40" ht="13.5" customHeight="1"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3">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3">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3">
        <f t="shared" si="0"/>
        <v>2.65</v>
      </c>
      <c r="I14" s="243">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3">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3">
        <f t="shared" si="1"/>
        <v>1.05</v>
      </c>
      <c r="L14" s="243">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3">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3">
        <f t="shared" si="2"/>
        <v>2.25</v>
      </c>
      <c r="O14" s="243">
        <f t="shared" si="3"/>
        <v>1.9833333333333334</v>
      </c>
      <c r="P14" s="243">
        <f>IF(B14="Regional crisis",VLOOKUP(C14,'Regional Crises'!$B$1:$R$69,12,FALSE),VLOOKUP(E14,'Country Indicator Data'!$B$4:$I$300,8,FALSE))</f>
        <v>3</v>
      </c>
      <c r="Q14" s="243">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v>
      </c>
      <c r="R14" s="243">
        <f t="shared" si="4"/>
        <v>3</v>
      </c>
      <c r="S14" s="243">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3">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3">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3">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3">
        <f t="shared" si="5"/>
        <v>3.3</v>
      </c>
      <c r="X14" s="243">
        <f t="shared" si="6"/>
        <v>2.8</v>
      </c>
      <c r="Y14" s="250">
        <f>IF('Core Indicators'!FC11="x","x",IF('Core Indicators'!FC11&gt;=5,5,IF('Core Indicators'!FC11&gt;=4,4,IF('Core Indicators'!FC11&gt;=3,3,IF('Core Indicators'!FC11&gt;=2,2,IF('Core Indicators'!FC11&gt;=1,1,0))))))</f>
        <v>3</v>
      </c>
      <c r="Z14" s="243">
        <f t="shared" si="7"/>
        <v>3</v>
      </c>
      <c r="AA14" s="250">
        <f>'Crisis Indicator Data'!Y11</f>
        <v>2</v>
      </c>
      <c r="AB14" s="250">
        <f>'Crisis Indicator Data'!Z11</f>
        <v>1</v>
      </c>
      <c r="AC14" s="250">
        <f>'Crisis Indicator Data'!AA11</f>
        <v>1</v>
      </c>
      <c r="AD14" s="250">
        <f>'Crisis Indicator Data'!AB11</f>
        <v>2</v>
      </c>
      <c r="AE14" s="250">
        <f t="shared" si="8"/>
        <v>3</v>
      </c>
      <c r="AF14" s="250">
        <f>'Crisis Indicator Data'!AC11</f>
        <v>1</v>
      </c>
      <c r="AG14" s="250">
        <f>'Crisis Indicator Data'!AD11</f>
        <v>2</v>
      </c>
      <c r="AH14" s="250">
        <f t="shared" si="9"/>
        <v>3</v>
      </c>
      <c r="AI14" s="250">
        <f>'Crisis Indicator Data'!AE11</f>
        <v>0</v>
      </c>
      <c r="AJ14" s="250">
        <f>'Crisis Indicator Data'!AF11</f>
        <v>0</v>
      </c>
      <c r="AK14" s="250">
        <f>'Crisis Indicator Data'!AG11</f>
        <v>2</v>
      </c>
      <c r="AL14" s="250">
        <f t="shared" si="10"/>
        <v>2</v>
      </c>
      <c r="AM14" s="243">
        <f t="shared" si="11"/>
        <v>3</v>
      </c>
      <c r="AN14" s="243">
        <f t="shared" si="12"/>
        <v>3</v>
      </c>
    </row>
    <row r="15" spans="1:40" ht="13.5" customHeight="1" x14ac:dyDescent="0.35">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3">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3">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3">
        <f t="shared" si="0"/>
        <v>2.65</v>
      </c>
      <c r="I15" s="243">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3">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3">
        <f t="shared" si="1"/>
        <v>1.05</v>
      </c>
      <c r="L15" s="243">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3">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3">
        <f t="shared" si="2"/>
        <v>2.25</v>
      </c>
      <c r="O15" s="243">
        <f t="shared" si="3"/>
        <v>1.9833333333333334</v>
      </c>
      <c r="P15" s="243">
        <f>IF(B15="Regional crisis",VLOOKUP(C15,'Regional Crises'!$B$1:$R$69,12,FALSE),VLOOKUP(E15,'Country Indicator Data'!$B$4:$I$300,8,FALSE))</f>
        <v>3</v>
      </c>
      <c r="Q15" s="243">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v>
      </c>
      <c r="R15" s="243">
        <f t="shared" si="4"/>
        <v>3</v>
      </c>
      <c r="S15" s="243">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3">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3">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3">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3">
        <f t="shared" si="5"/>
        <v>3.3</v>
      </c>
      <c r="X15" s="243">
        <f t="shared" si="6"/>
        <v>2.8</v>
      </c>
      <c r="Y15" s="250">
        <f>IF('Core Indicators'!FC12="x","x",IF('Core Indicators'!FC12&gt;=5,5,IF('Core Indicators'!FC12&gt;=4,4,IF('Core Indicators'!FC12&gt;=3,3,IF('Core Indicators'!FC12&gt;=2,2,IF('Core Indicators'!FC12&gt;=1,1,0))))))</f>
        <v>3</v>
      </c>
      <c r="Z15" s="243">
        <f t="shared" si="7"/>
        <v>3</v>
      </c>
      <c r="AA15" s="250">
        <f>'Crisis Indicator Data'!Y12</f>
        <v>2</v>
      </c>
      <c r="AB15" s="250">
        <f>'Crisis Indicator Data'!Z12</f>
        <v>0</v>
      </c>
      <c r="AC15" s="250">
        <f>'Crisis Indicator Data'!AA12</f>
        <v>0</v>
      </c>
      <c r="AD15" s="250">
        <f>'Crisis Indicator Data'!AB12</f>
        <v>0</v>
      </c>
      <c r="AE15" s="250">
        <f t="shared" si="8"/>
        <v>2</v>
      </c>
      <c r="AF15" s="250">
        <f>'Crisis Indicator Data'!AC12</f>
        <v>0</v>
      </c>
      <c r="AG15" s="250">
        <f>'Crisis Indicator Data'!AD12</f>
        <v>0</v>
      </c>
      <c r="AH15" s="250">
        <f t="shared" si="9"/>
        <v>0</v>
      </c>
      <c r="AI15" s="250">
        <f>'Crisis Indicator Data'!AE12</f>
        <v>0</v>
      </c>
      <c r="AJ15" s="250">
        <f>'Crisis Indicator Data'!AF12</f>
        <v>0</v>
      </c>
      <c r="AK15" s="250">
        <f>'Crisis Indicator Data'!AG12</f>
        <v>3</v>
      </c>
      <c r="AL15" s="250">
        <f t="shared" si="10"/>
        <v>3</v>
      </c>
      <c r="AM15" s="243">
        <f t="shared" si="11"/>
        <v>2</v>
      </c>
      <c r="AN15" s="243">
        <f t="shared" si="12"/>
        <v>2.5</v>
      </c>
    </row>
    <row r="16" spans="1:40" ht="13.5" customHeight="1"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3">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3">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3">
        <f t="shared" si="0"/>
        <v>1</v>
      </c>
      <c r="I16" s="243">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3">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3">
        <f t="shared" si="1"/>
        <v>1.65</v>
      </c>
      <c r="L16" s="243">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3">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3">
        <f t="shared" si="2"/>
        <v>3.1</v>
      </c>
      <c r="O16" s="243">
        <f t="shared" si="3"/>
        <v>1.9166666666666667</v>
      </c>
      <c r="P16" s="243">
        <f>IF(B16="Regional crisis",VLOOKUP(C16,'Regional Crises'!$B$1:$R$69,12,FALSE),VLOOKUP(E16,'Country Indicator Data'!$B$4:$I$300,8,FALSE))</f>
        <v>4</v>
      </c>
      <c r="Q16" s="243">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3">
        <f t="shared" si="4"/>
        <v>4.5</v>
      </c>
      <c r="S16" s="243">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3">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3">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3">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3">
        <f t="shared" si="5"/>
        <v>2.2000000000000002</v>
      </c>
      <c r="X16" s="243">
        <f t="shared" si="6"/>
        <v>2.9</v>
      </c>
      <c r="Y16" s="250">
        <f>IF('Core Indicators'!FC13="x","x",IF('Core Indicators'!FC13&gt;=5,5,IF('Core Indicators'!FC13&gt;=4,4,IF('Core Indicators'!FC13&gt;=3,3,IF('Core Indicators'!FC13&gt;=2,2,IF('Core Indicators'!FC13&gt;=1,1,0))))))</f>
        <v>5</v>
      </c>
      <c r="Z16" s="243">
        <f t="shared" si="7"/>
        <v>5</v>
      </c>
      <c r="AA16" s="250">
        <f>'Crisis Indicator Data'!Y13</f>
        <v>0</v>
      </c>
      <c r="AB16" s="250">
        <f>'Crisis Indicator Data'!Z13</f>
        <v>1</v>
      </c>
      <c r="AC16" s="250">
        <f>'Crisis Indicator Data'!AA13</f>
        <v>0</v>
      </c>
      <c r="AD16" s="250">
        <f>'Crisis Indicator Data'!AB13</f>
        <v>0</v>
      </c>
      <c r="AE16" s="250">
        <f t="shared" si="8"/>
        <v>1</v>
      </c>
      <c r="AF16" s="250">
        <f>'Crisis Indicator Data'!AC13</f>
        <v>0</v>
      </c>
      <c r="AG16" s="250">
        <f>'Crisis Indicator Data'!AD13</f>
        <v>0</v>
      </c>
      <c r="AH16" s="250">
        <f t="shared" si="9"/>
        <v>0</v>
      </c>
      <c r="AI16" s="250">
        <f>'Crisis Indicator Data'!AE13</f>
        <v>1</v>
      </c>
      <c r="AJ16" s="250">
        <f>'Crisis Indicator Data'!AF13</f>
        <v>0</v>
      </c>
      <c r="AK16" s="250">
        <f>'Crisis Indicator Data'!AG13</f>
        <v>3</v>
      </c>
      <c r="AL16" s="250">
        <f t="shared" si="10"/>
        <v>3</v>
      </c>
      <c r="AM16" s="243">
        <f t="shared" si="11"/>
        <v>1</v>
      </c>
      <c r="AN16" s="243">
        <f t="shared" si="12"/>
        <v>3</v>
      </c>
    </row>
    <row r="17" spans="1:40" ht="13.5" customHeight="1"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3">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3">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3">
        <f t="shared" si="0"/>
        <v>1</v>
      </c>
      <c r="I17" s="243">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3">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3">
        <f t="shared" si="1"/>
        <v>1.65</v>
      </c>
      <c r="L17" s="243">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3">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3">
        <f t="shared" si="2"/>
        <v>3.1</v>
      </c>
      <c r="O17" s="243">
        <f t="shared" si="3"/>
        <v>1.9166666666666667</v>
      </c>
      <c r="P17" s="243">
        <f>IF(B17="Regional crisis",VLOOKUP(C17,'Regional Crises'!$B$1:$R$69,12,FALSE),VLOOKUP(E17,'Country Indicator Data'!$B$4:$I$300,8,FALSE))</f>
        <v>4</v>
      </c>
      <c r="Q17" s="243">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243">
        <f t="shared" si="4"/>
        <v>4.5</v>
      </c>
      <c r="S17" s="243">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3">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3">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3">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3">
        <f t="shared" si="5"/>
        <v>2.2000000000000002</v>
      </c>
      <c r="X17" s="243">
        <f t="shared" si="6"/>
        <v>2.9</v>
      </c>
      <c r="Y17" s="250">
        <f>IF('Core Indicators'!FC14="x","x",IF('Core Indicators'!FC14&gt;=5,5,IF('Core Indicators'!FC14&gt;=4,4,IF('Core Indicators'!FC14&gt;=3,3,IF('Core Indicators'!FC14&gt;=2,2,IF('Core Indicators'!FC14&gt;=1,1,0))))))</f>
        <v>4</v>
      </c>
      <c r="Z17" s="243">
        <f t="shared" si="7"/>
        <v>4</v>
      </c>
      <c r="AA17" s="250">
        <f>'Crisis Indicator Data'!Y14</f>
        <v>0</v>
      </c>
      <c r="AB17" s="250">
        <f>'Crisis Indicator Data'!Z14</f>
        <v>1</v>
      </c>
      <c r="AC17" s="250">
        <f>'Crisis Indicator Data'!AA14</f>
        <v>0</v>
      </c>
      <c r="AD17" s="250">
        <f>'Crisis Indicator Data'!AB14</f>
        <v>0</v>
      </c>
      <c r="AE17" s="250">
        <f t="shared" si="8"/>
        <v>1</v>
      </c>
      <c r="AF17" s="250">
        <f>'Crisis Indicator Data'!AC14</f>
        <v>0</v>
      </c>
      <c r="AG17" s="250">
        <f>'Crisis Indicator Data'!AD14</f>
        <v>0</v>
      </c>
      <c r="AH17" s="250">
        <f t="shared" si="9"/>
        <v>0</v>
      </c>
      <c r="AI17" s="250">
        <f>'Crisis Indicator Data'!AE14</f>
        <v>1</v>
      </c>
      <c r="AJ17" s="250">
        <f>'Crisis Indicator Data'!AF14</f>
        <v>0</v>
      </c>
      <c r="AK17" s="250">
        <f>'Crisis Indicator Data'!AG14</f>
        <v>3</v>
      </c>
      <c r="AL17" s="250">
        <f t="shared" si="10"/>
        <v>3</v>
      </c>
      <c r="AM17" s="243">
        <f t="shared" si="11"/>
        <v>1</v>
      </c>
      <c r="AN17" s="243">
        <f t="shared" si="12"/>
        <v>2.5</v>
      </c>
    </row>
    <row r="18" spans="1:40" ht="13.5" customHeight="1" x14ac:dyDescent="0.35">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3">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3">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3">
        <f t="shared" si="0"/>
        <v>1</v>
      </c>
      <c r="I18" s="243">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3">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3">
        <f t="shared" si="1"/>
        <v>1.65</v>
      </c>
      <c r="L18" s="243">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3">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3">
        <f t="shared" si="2"/>
        <v>3.1</v>
      </c>
      <c r="O18" s="243">
        <f t="shared" si="3"/>
        <v>1.9166666666666667</v>
      </c>
      <c r="P18" s="243">
        <f>IF(B18="Regional crisis",VLOOKUP(C18,'Regional Crises'!$B$1:$R$69,12,FALSE),VLOOKUP(E18,'Country Indicator Data'!$B$4:$I$300,8,FALSE))</f>
        <v>4</v>
      </c>
      <c r="Q18" s="243">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5</v>
      </c>
      <c r="R18" s="243">
        <f t="shared" si="4"/>
        <v>4.5</v>
      </c>
      <c r="S18" s="243">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3">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3">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3">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3">
        <f t="shared" si="5"/>
        <v>2.2000000000000002</v>
      </c>
      <c r="X18" s="243">
        <f t="shared" si="6"/>
        <v>2.9</v>
      </c>
      <c r="Y18" s="250">
        <f>IF('Core Indicators'!FC15="x","x",IF('Core Indicators'!FC15&gt;=5,5,IF('Core Indicators'!FC15&gt;=4,4,IF('Core Indicators'!FC15&gt;=3,3,IF('Core Indicators'!FC15&gt;=2,2,IF('Core Indicators'!FC15&gt;=1,1,0))))))</f>
        <v>3</v>
      </c>
      <c r="Z18" s="243">
        <f t="shared" si="7"/>
        <v>3</v>
      </c>
      <c r="AA18" s="250">
        <f>'Crisis Indicator Data'!Y15</f>
        <v>0</v>
      </c>
      <c r="AB18" s="250">
        <f>'Crisis Indicator Data'!Z15</f>
        <v>1</v>
      </c>
      <c r="AC18" s="250">
        <f>'Crisis Indicator Data'!AA15</f>
        <v>0</v>
      </c>
      <c r="AD18" s="250">
        <f>'Crisis Indicator Data'!AB15</f>
        <v>0</v>
      </c>
      <c r="AE18" s="250">
        <f t="shared" si="8"/>
        <v>1</v>
      </c>
      <c r="AF18" s="250">
        <f>'Crisis Indicator Data'!AC15</f>
        <v>0</v>
      </c>
      <c r="AG18" s="250">
        <f>'Crisis Indicator Data'!AD15</f>
        <v>1</v>
      </c>
      <c r="AH18" s="250">
        <f t="shared" si="9"/>
        <v>1</v>
      </c>
      <c r="AI18" s="250">
        <f>'Crisis Indicator Data'!AE15</f>
        <v>1</v>
      </c>
      <c r="AJ18" s="250">
        <f>'Crisis Indicator Data'!AF15</f>
        <v>0</v>
      </c>
      <c r="AK18" s="250">
        <f>'Crisis Indicator Data'!AG15</f>
        <v>3</v>
      </c>
      <c r="AL18" s="250">
        <f t="shared" si="10"/>
        <v>3</v>
      </c>
      <c r="AM18" s="243">
        <f t="shared" si="11"/>
        <v>2</v>
      </c>
      <c r="AN18" s="243">
        <f t="shared" si="12"/>
        <v>2.5</v>
      </c>
    </row>
    <row r="19" spans="1:40" ht="13.5" customHeight="1" x14ac:dyDescent="0.35">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3">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3">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3">
        <f t="shared" si="0"/>
        <v>3.4000000000000004</v>
      </c>
      <c r="I19" s="243">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3">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3">
        <f t="shared" si="1"/>
        <v>3.1</v>
      </c>
      <c r="L19" s="243">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3">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3">
        <f t="shared" si="2"/>
        <v>4.2</v>
      </c>
      <c r="O19" s="243">
        <f t="shared" si="3"/>
        <v>3.5666666666666664</v>
      </c>
      <c r="P19" s="243">
        <f>IF(B19="Regional crisis",VLOOKUP(C19,'Regional Crises'!$B$1:$R$69,12,FALSE),VLOOKUP(E19,'Country Indicator Data'!$B$4:$I$300,8,FALSE))</f>
        <v>5</v>
      </c>
      <c r="Q19" s="243">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4.3</v>
      </c>
      <c r="R19" s="243">
        <f t="shared" si="4"/>
        <v>4.6500000000000004</v>
      </c>
      <c r="S19" s="243">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3">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3">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3">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3">
        <f t="shared" si="5"/>
        <v>4</v>
      </c>
      <c r="X19" s="243">
        <f t="shared" si="6"/>
        <v>4.0999999999999996</v>
      </c>
      <c r="Y19" s="250">
        <f>IF('Core Indicators'!FC16="x","x",IF('Core Indicators'!FC16&gt;=5,5,IF('Core Indicators'!FC16&gt;=4,4,IF('Core Indicators'!FC16&gt;=3,3,IF('Core Indicators'!FC16&gt;=2,2,IF('Core Indicators'!FC16&gt;=1,1,0))))))</f>
        <v>5</v>
      </c>
      <c r="Z19" s="243">
        <f t="shared" si="7"/>
        <v>5</v>
      </c>
      <c r="AA19" s="250">
        <f>'Crisis Indicator Data'!Y16</f>
        <v>1</v>
      </c>
      <c r="AB19" s="250">
        <f>'Crisis Indicator Data'!Z16</f>
        <v>3</v>
      </c>
      <c r="AC19" s="250">
        <f>'Crisis Indicator Data'!AA16</f>
        <v>2</v>
      </c>
      <c r="AD19" s="250">
        <f>'Crisis Indicator Data'!AB16</f>
        <v>3</v>
      </c>
      <c r="AE19" s="250">
        <f t="shared" si="8"/>
        <v>4</v>
      </c>
      <c r="AF19" s="250">
        <f>'Crisis Indicator Data'!AC16</f>
        <v>0</v>
      </c>
      <c r="AG19" s="250">
        <f>'Crisis Indicator Data'!AD16</f>
        <v>2</v>
      </c>
      <c r="AH19" s="250">
        <f t="shared" si="9"/>
        <v>2</v>
      </c>
      <c r="AI19" s="250">
        <f>'Crisis Indicator Data'!AE16</f>
        <v>3</v>
      </c>
      <c r="AJ19" s="250">
        <f>'Crisis Indicator Data'!AF16</f>
        <v>0</v>
      </c>
      <c r="AK19" s="250">
        <f>'Crisis Indicator Data'!AG16</f>
        <v>3</v>
      </c>
      <c r="AL19" s="250">
        <f t="shared" si="10"/>
        <v>4</v>
      </c>
      <c r="AM19" s="243">
        <f t="shared" si="11"/>
        <v>3</v>
      </c>
      <c r="AN19" s="243">
        <f t="shared" si="12"/>
        <v>4</v>
      </c>
    </row>
    <row r="20" spans="1:40" ht="13.5" customHeight="1"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3">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3">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3">
        <f t="shared" si="0"/>
        <v>0.55000000000000004</v>
      </c>
      <c r="I20" s="243">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3">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3">
        <f t="shared" si="1"/>
        <v>0.60000000000000009</v>
      </c>
      <c r="L20" s="243">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3">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3">
        <f t="shared" si="2"/>
        <v>2.15</v>
      </c>
      <c r="O20" s="243">
        <f t="shared" si="3"/>
        <v>1.0999999999999999</v>
      </c>
      <c r="P20" s="243">
        <f>IF(B20="Regional crisis",VLOOKUP(C20,'Regional Crises'!$B$1:$R$69,12,FALSE),VLOOKUP(E20,'Country Indicator Data'!$B$4:$I$300,8,FALSE))</f>
        <v>3</v>
      </c>
      <c r="Q20" s="243">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1.6</v>
      </c>
      <c r="R20" s="243">
        <f t="shared" si="4"/>
        <v>2.2999999999999998</v>
      </c>
      <c r="S20" s="243">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3">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3">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3">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3">
        <f t="shared" si="5"/>
        <v>1</v>
      </c>
      <c r="X20" s="243">
        <f t="shared" si="6"/>
        <v>1.5</v>
      </c>
      <c r="Y20" s="250">
        <f>IF('Core Indicators'!FC17="x","x",IF('Core Indicators'!FC17&gt;=5,5,IF('Core Indicators'!FC17&gt;=4,4,IF('Core Indicators'!FC17&gt;=3,3,IF('Core Indicators'!FC17&gt;=2,2,IF('Core Indicators'!FC17&gt;=1,1,0))))))</f>
        <v>3</v>
      </c>
      <c r="Z20" s="243">
        <f t="shared" si="7"/>
        <v>3</v>
      </c>
      <c r="AA20" s="250">
        <f>'Crisis Indicator Data'!Y17</f>
        <v>0</v>
      </c>
      <c r="AB20" s="250">
        <f>'Crisis Indicator Data'!Z17</f>
        <v>0</v>
      </c>
      <c r="AC20" s="250">
        <f>'Crisis Indicator Data'!AA17</f>
        <v>0</v>
      </c>
      <c r="AD20" s="250">
        <f>'Crisis Indicator Data'!AB17</f>
        <v>0</v>
      </c>
      <c r="AE20" s="250">
        <f t="shared" si="8"/>
        <v>0</v>
      </c>
      <c r="AF20" s="250">
        <f>'Crisis Indicator Data'!AC17</f>
        <v>0</v>
      </c>
      <c r="AG20" s="250">
        <f>'Crisis Indicator Data'!AD17</f>
        <v>1</v>
      </c>
      <c r="AH20" s="250">
        <f t="shared" si="9"/>
        <v>1</v>
      </c>
      <c r="AI20" s="250">
        <f>'Crisis Indicator Data'!AE17</f>
        <v>0</v>
      </c>
      <c r="AJ20" s="250">
        <f>'Crisis Indicator Data'!AF17</f>
        <v>3</v>
      </c>
      <c r="AK20" s="250">
        <f>'Crisis Indicator Data'!AG17</f>
        <v>2</v>
      </c>
      <c r="AL20" s="250">
        <f t="shared" si="10"/>
        <v>4</v>
      </c>
      <c r="AM20" s="243">
        <f t="shared" si="11"/>
        <v>2</v>
      </c>
      <c r="AN20" s="243">
        <f t="shared" si="12"/>
        <v>2.5</v>
      </c>
    </row>
    <row r="21" spans="1:40" ht="13.5" customHeight="1"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3">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3">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3">
        <f t="shared" si="0"/>
        <v>3.2</v>
      </c>
      <c r="I21" s="243">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3">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3">
        <f t="shared" si="1"/>
        <v>2.15</v>
      </c>
      <c r="L21" s="243">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3">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3">
        <f t="shared" si="2"/>
        <v>3.25</v>
      </c>
      <c r="O21" s="243">
        <f t="shared" si="3"/>
        <v>2.8666666666666667</v>
      </c>
      <c r="P21" s="243">
        <f>IF(B21="Regional crisis",VLOOKUP(C21,'Regional Crises'!$B$1:$R$69,12,FALSE),VLOOKUP(E21,'Country Indicator Data'!$B$4:$I$300,8,FALSE))</f>
        <v>5</v>
      </c>
      <c r="Q21" s="243">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3">
        <f t="shared" si="4"/>
        <v>4.45</v>
      </c>
      <c r="S21" s="243">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3">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3">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3">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3">
        <f t="shared" si="5"/>
        <v>3.7</v>
      </c>
      <c r="X21" s="243">
        <f t="shared" si="6"/>
        <v>3.7</v>
      </c>
      <c r="Y21" s="250">
        <f>IF('Core Indicators'!FC18="x","x",IF('Core Indicators'!FC18&gt;=5,5,IF('Core Indicators'!FC18&gt;=4,4,IF('Core Indicators'!FC18&gt;=3,3,IF('Core Indicators'!FC18&gt;=2,2,IF('Core Indicators'!FC18&gt;=1,1,0))))))</f>
        <v>3</v>
      </c>
      <c r="Z21" s="243">
        <f t="shared" si="7"/>
        <v>3</v>
      </c>
      <c r="AA21" s="250">
        <f>'Crisis Indicator Data'!Y18</f>
        <v>1</v>
      </c>
      <c r="AB21" s="250">
        <f>'Crisis Indicator Data'!Z18</f>
        <v>3</v>
      </c>
      <c r="AC21" s="250">
        <f>'Crisis Indicator Data'!AA18</f>
        <v>3</v>
      </c>
      <c r="AD21" s="250">
        <f>'Crisis Indicator Data'!AB18</f>
        <v>2</v>
      </c>
      <c r="AE21" s="250">
        <f t="shared" si="8"/>
        <v>4</v>
      </c>
      <c r="AF21" s="250">
        <f>'Crisis Indicator Data'!AC18</f>
        <v>0</v>
      </c>
      <c r="AG21" s="250">
        <f>'Crisis Indicator Data'!AD18</f>
        <v>2</v>
      </c>
      <c r="AH21" s="250">
        <f t="shared" si="9"/>
        <v>2</v>
      </c>
      <c r="AI21" s="250">
        <f>'Crisis Indicator Data'!AE18</f>
        <v>3</v>
      </c>
      <c r="AJ21" s="250">
        <f>'Crisis Indicator Data'!AF18</f>
        <v>1</v>
      </c>
      <c r="AK21" s="250">
        <f>'Crisis Indicator Data'!AG18</f>
        <v>2</v>
      </c>
      <c r="AL21" s="250">
        <f t="shared" si="10"/>
        <v>4</v>
      </c>
      <c r="AM21" s="243">
        <f t="shared" si="11"/>
        <v>3</v>
      </c>
      <c r="AN21" s="243">
        <f t="shared" si="12"/>
        <v>3</v>
      </c>
    </row>
    <row r="22" spans="1:40" ht="13.5" customHeight="1" x14ac:dyDescent="0.35">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3">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3">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3">
        <f t="shared" si="0"/>
        <v>3.2</v>
      </c>
      <c r="I22" s="243">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3">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3">
        <f t="shared" si="1"/>
        <v>2.15</v>
      </c>
      <c r="L22" s="243">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3">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3">
        <f t="shared" si="2"/>
        <v>3.25</v>
      </c>
      <c r="O22" s="243">
        <f t="shared" si="3"/>
        <v>2.8666666666666667</v>
      </c>
      <c r="P22" s="243">
        <f>IF(B22="Regional crisis",VLOOKUP(C22,'Regional Crises'!$B$1:$R$69,12,FALSE),VLOOKUP(E22,'Country Indicator Data'!$B$4:$I$300,8,FALSE))</f>
        <v>5</v>
      </c>
      <c r="Q22" s="243">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243">
        <f t="shared" si="4"/>
        <v>4.45</v>
      </c>
      <c r="S22" s="243">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3">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3">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3">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3">
        <f t="shared" si="5"/>
        <v>3.7</v>
      </c>
      <c r="X22" s="243">
        <f t="shared" si="6"/>
        <v>3.7</v>
      </c>
      <c r="Y22" s="250">
        <f>IF('Core Indicators'!FC19="x","x",IF('Core Indicators'!FC19&gt;=5,5,IF('Core Indicators'!FC19&gt;=4,4,IF('Core Indicators'!FC19&gt;=3,3,IF('Core Indicators'!FC19&gt;=2,2,IF('Core Indicators'!FC19&gt;=1,1,0))))))</f>
        <v>5</v>
      </c>
      <c r="Z22" s="243">
        <f t="shared" si="7"/>
        <v>5</v>
      </c>
      <c r="AA22" s="250">
        <f>'Crisis Indicator Data'!Y19</f>
        <v>1</v>
      </c>
      <c r="AB22" s="250">
        <f>'Crisis Indicator Data'!Z19</f>
        <v>3</v>
      </c>
      <c r="AC22" s="250">
        <f>'Crisis Indicator Data'!AA19</f>
        <v>1</v>
      </c>
      <c r="AD22" s="250">
        <f>'Crisis Indicator Data'!AB19</f>
        <v>2</v>
      </c>
      <c r="AE22" s="250">
        <f t="shared" si="8"/>
        <v>3</v>
      </c>
      <c r="AF22" s="250">
        <f>'Crisis Indicator Data'!AC19</f>
        <v>0</v>
      </c>
      <c r="AG22" s="250">
        <f>'Crisis Indicator Data'!AD19</f>
        <v>3</v>
      </c>
      <c r="AH22" s="250">
        <f t="shared" si="9"/>
        <v>3</v>
      </c>
      <c r="AI22" s="250">
        <f>'Crisis Indicator Data'!AE19</f>
        <v>3</v>
      </c>
      <c r="AJ22" s="250">
        <f>'Crisis Indicator Data'!AF19</f>
        <v>1</v>
      </c>
      <c r="AK22" s="250">
        <f>'Crisis Indicator Data'!AG19</f>
        <v>3</v>
      </c>
      <c r="AL22" s="250">
        <f t="shared" si="10"/>
        <v>5</v>
      </c>
      <c r="AM22" s="243">
        <f t="shared" si="11"/>
        <v>4</v>
      </c>
      <c r="AN22" s="243">
        <f t="shared" si="12"/>
        <v>4.5</v>
      </c>
    </row>
    <row r="23" spans="1:40" ht="13.5" customHeight="1" x14ac:dyDescent="0.35">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3">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3">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3">
        <f t="shared" si="0"/>
        <v>3.2</v>
      </c>
      <c r="I23" s="243">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3">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3">
        <f t="shared" si="1"/>
        <v>2.15</v>
      </c>
      <c r="L23" s="243">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3">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3">
        <f t="shared" si="2"/>
        <v>3.25</v>
      </c>
      <c r="O23" s="243">
        <f t="shared" si="3"/>
        <v>2.8666666666666667</v>
      </c>
      <c r="P23" s="243">
        <f>IF(B23="Regional crisis",VLOOKUP(C23,'Regional Crises'!$B$1:$R$69,12,FALSE),VLOOKUP(E23,'Country Indicator Data'!$B$4:$I$300,8,FALSE))</f>
        <v>5</v>
      </c>
      <c r="Q23" s="243">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243">
        <f t="shared" si="4"/>
        <v>4.45</v>
      </c>
      <c r="S23" s="243">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3">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3">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3">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3">
        <f t="shared" si="5"/>
        <v>3.7</v>
      </c>
      <c r="X23" s="243">
        <f t="shared" si="6"/>
        <v>3.7</v>
      </c>
      <c r="Y23" s="250">
        <f>IF('Core Indicators'!FC20="x","x",IF('Core Indicators'!FC20&gt;=5,5,IF('Core Indicators'!FC20&gt;=4,4,IF('Core Indicators'!FC20&gt;=3,3,IF('Core Indicators'!FC20&gt;=2,2,IF('Core Indicators'!FC20&gt;=1,1,0))))))</f>
        <v>4</v>
      </c>
      <c r="Z23" s="243">
        <f t="shared" si="7"/>
        <v>4</v>
      </c>
      <c r="AA23" s="250">
        <f>'Crisis Indicator Data'!Y20</f>
        <v>1</v>
      </c>
      <c r="AB23" s="250">
        <f>'Crisis Indicator Data'!Z20</f>
        <v>3</v>
      </c>
      <c r="AC23" s="250">
        <f>'Crisis Indicator Data'!AA20</f>
        <v>3</v>
      </c>
      <c r="AD23" s="250">
        <f>'Crisis Indicator Data'!AB20</f>
        <v>0</v>
      </c>
      <c r="AE23" s="250">
        <f t="shared" si="8"/>
        <v>3</v>
      </c>
      <c r="AF23" s="250">
        <f>'Crisis Indicator Data'!AC20</f>
        <v>0</v>
      </c>
      <c r="AG23" s="250">
        <f>'Crisis Indicator Data'!AD20</f>
        <v>3</v>
      </c>
      <c r="AH23" s="250">
        <f t="shared" si="9"/>
        <v>3</v>
      </c>
      <c r="AI23" s="250">
        <f>'Crisis Indicator Data'!AE20</f>
        <v>3</v>
      </c>
      <c r="AJ23" s="250">
        <f>'Crisis Indicator Data'!AF20</f>
        <v>0</v>
      </c>
      <c r="AK23" s="250">
        <f>'Crisis Indicator Data'!AG20</f>
        <v>1</v>
      </c>
      <c r="AL23" s="250">
        <f t="shared" si="10"/>
        <v>3</v>
      </c>
      <c r="AM23" s="243">
        <f t="shared" si="11"/>
        <v>3</v>
      </c>
      <c r="AN23" s="243">
        <f t="shared" si="12"/>
        <v>3.5</v>
      </c>
    </row>
    <row r="24" spans="1:40" ht="13.5" customHeight="1"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3">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3">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3">
        <f t="shared" si="0"/>
        <v>3.2</v>
      </c>
      <c r="I24" s="243">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3">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3">
        <f t="shared" si="1"/>
        <v>2.15</v>
      </c>
      <c r="L24" s="243">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3">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3">
        <f t="shared" si="2"/>
        <v>3.25</v>
      </c>
      <c r="O24" s="243">
        <f t="shared" si="3"/>
        <v>2.8666666666666667</v>
      </c>
      <c r="P24" s="243">
        <f>IF(B24="Regional crisis",VLOOKUP(C24,'Regional Crises'!$B$1:$R$69,12,FALSE),VLOOKUP(E24,'Country Indicator Data'!$B$4:$I$300,8,FALSE))</f>
        <v>5</v>
      </c>
      <c r="Q24" s="243">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243">
        <f t="shared" si="4"/>
        <v>4.45</v>
      </c>
      <c r="S24" s="243">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3">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3">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3">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3">
        <f t="shared" si="5"/>
        <v>3.7</v>
      </c>
      <c r="X24" s="243">
        <f t="shared" si="6"/>
        <v>3.7</v>
      </c>
      <c r="Y24" s="250">
        <f>IF('Core Indicators'!FC21="x","x",IF('Core Indicators'!FC21&gt;=5,5,IF('Core Indicators'!FC21&gt;=4,4,IF('Core Indicators'!FC21&gt;=3,3,IF('Core Indicators'!FC21&gt;=2,2,IF('Core Indicators'!FC21&gt;=1,1,0))))))</f>
        <v>3</v>
      </c>
      <c r="Z24" s="243">
        <f t="shared" si="7"/>
        <v>3</v>
      </c>
      <c r="AA24" s="250">
        <f>'Crisis Indicator Data'!Y21</f>
        <v>1</v>
      </c>
      <c r="AB24" s="250">
        <f>'Crisis Indicator Data'!Z21</f>
        <v>2</v>
      </c>
      <c r="AC24" s="250">
        <f>'Crisis Indicator Data'!AA21</f>
        <v>1</v>
      </c>
      <c r="AD24" s="250">
        <f>'Crisis Indicator Data'!AB21</f>
        <v>0</v>
      </c>
      <c r="AE24" s="250">
        <f t="shared" si="8"/>
        <v>2</v>
      </c>
      <c r="AF24" s="250">
        <f>'Crisis Indicator Data'!AC21</f>
        <v>0</v>
      </c>
      <c r="AG24" s="250">
        <f>'Crisis Indicator Data'!AD21</f>
        <v>1</v>
      </c>
      <c r="AH24" s="250">
        <f t="shared" si="9"/>
        <v>1</v>
      </c>
      <c r="AI24" s="250">
        <f>'Crisis Indicator Data'!AE21</f>
        <v>1</v>
      </c>
      <c r="AJ24" s="250">
        <f>'Crisis Indicator Data'!AF21</f>
        <v>0</v>
      </c>
      <c r="AK24" s="250">
        <f>'Crisis Indicator Data'!AG21</f>
        <v>1</v>
      </c>
      <c r="AL24" s="250">
        <f t="shared" si="10"/>
        <v>2</v>
      </c>
      <c r="AM24" s="243">
        <f t="shared" si="11"/>
        <v>2</v>
      </c>
      <c r="AN24" s="243">
        <f t="shared" si="12"/>
        <v>2.5</v>
      </c>
    </row>
    <row r="25" spans="1:40" ht="13.5" customHeight="1" x14ac:dyDescent="0.35">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3">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3">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3">
        <f t="shared" si="0"/>
        <v>3.55</v>
      </c>
      <c r="I25" s="243">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3">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3">
        <f t="shared" si="1"/>
        <v>4.8499999999999996</v>
      </c>
      <c r="L25" s="243">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3">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3">
        <f t="shared" si="2"/>
        <v>3.25</v>
      </c>
      <c r="O25" s="243">
        <f t="shared" si="3"/>
        <v>3.8833333333333329</v>
      </c>
      <c r="P25" s="243">
        <f>IF(B25="Regional crisis",VLOOKUP(C25,'Regional Crises'!$B$1:$R$69,12,FALSE),VLOOKUP(E25,'Country Indicator Data'!$B$4:$I$300,8,FALSE))</f>
        <v>5</v>
      </c>
      <c r="Q25" s="243">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3">
        <f t="shared" si="4"/>
        <v>5</v>
      </c>
      <c r="S25" s="243">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3">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3">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3">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3">
        <f t="shared" si="5"/>
        <v>4</v>
      </c>
      <c r="X25" s="243">
        <f t="shared" si="6"/>
        <v>4.3</v>
      </c>
      <c r="Y25" s="250">
        <f>IF('Core Indicators'!FC22="x","x",IF('Core Indicators'!FC22&gt;=5,5,IF('Core Indicators'!FC22&gt;=4,4,IF('Core Indicators'!FC22&gt;=3,3,IF('Core Indicators'!FC22&gt;=2,2,IF('Core Indicators'!FC22&gt;=1,1,0))))))</f>
        <v>5</v>
      </c>
      <c r="Z25" s="243">
        <f t="shared" si="7"/>
        <v>5</v>
      </c>
      <c r="AA25" s="250">
        <f>'Crisis Indicator Data'!Y22</f>
        <v>1</v>
      </c>
      <c r="AB25" s="250">
        <f>'Crisis Indicator Data'!Z22</f>
        <v>3</v>
      </c>
      <c r="AC25" s="250">
        <f>'Crisis Indicator Data'!AA22</f>
        <v>2</v>
      </c>
      <c r="AD25" s="250">
        <f>'Crisis Indicator Data'!AB22</f>
        <v>3</v>
      </c>
      <c r="AE25" s="250">
        <f t="shared" si="8"/>
        <v>4</v>
      </c>
      <c r="AF25" s="250">
        <f>'Crisis Indicator Data'!AC22</f>
        <v>0</v>
      </c>
      <c r="AG25" s="250">
        <f>'Crisis Indicator Data'!AD22</f>
        <v>2</v>
      </c>
      <c r="AH25" s="250">
        <f t="shared" si="9"/>
        <v>2</v>
      </c>
      <c r="AI25" s="250">
        <f>'Crisis Indicator Data'!AE22</f>
        <v>3</v>
      </c>
      <c r="AJ25" s="250">
        <f>'Crisis Indicator Data'!AF22</f>
        <v>1</v>
      </c>
      <c r="AK25" s="250">
        <f>'Crisis Indicator Data'!AG22</f>
        <v>3</v>
      </c>
      <c r="AL25" s="250">
        <f t="shared" si="10"/>
        <v>5</v>
      </c>
      <c r="AM25" s="243">
        <f t="shared" si="11"/>
        <v>4</v>
      </c>
      <c r="AN25" s="243">
        <f t="shared" si="12"/>
        <v>4.5</v>
      </c>
    </row>
    <row r="26" spans="1:40" ht="13.5" customHeight="1" x14ac:dyDescent="0.35">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3">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3">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3">
        <f t="shared" si="0"/>
        <v>2.4</v>
      </c>
      <c r="I26" s="243">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3">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3">
        <f t="shared" si="1"/>
        <v>4.7</v>
      </c>
      <c r="L26" s="243">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3">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3">
        <f t="shared" si="2"/>
        <v>3.45</v>
      </c>
      <c r="O26" s="243">
        <f t="shared" si="3"/>
        <v>3.5166666666666671</v>
      </c>
      <c r="P26" s="243">
        <f>IF(B26="Regional crisis",VLOOKUP(C26,'Regional Crises'!$B$1:$R$69,12,FALSE),VLOOKUP(E26,'Country Indicator Data'!$B$4:$I$300,8,FALSE))</f>
        <v>1</v>
      </c>
      <c r="Q26" s="243" t="str">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243">
        <f t="shared" si="4"/>
        <v>1</v>
      </c>
      <c r="S26" s="243">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3">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3">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3">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3">
        <f t="shared" si="5"/>
        <v>3.9</v>
      </c>
      <c r="X26" s="243">
        <f t="shared" si="6"/>
        <v>2.8</v>
      </c>
      <c r="Y26" s="250">
        <f>IF('Core Indicators'!FC23="x","x",IF('Core Indicators'!FC23&gt;=5,5,IF('Core Indicators'!FC23&gt;=4,4,IF('Core Indicators'!FC23&gt;=3,3,IF('Core Indicators'!FC23&gt;=2,2,IF('Core Indicators'!FC23&gt;=1,1,0))))))</f>
        <v>3</v>
      </c>
      <c r="Z26" s="243">
        <f t="shared" si="7"/>
        <v>3</v>
      </c>
      <c r="AA26" s="250">
        <f>'Crisis Indicator Data'!Y23</f>
        <v>0</v>
      </c>
      <c r="AB26" s="250">
        <f>'Crisis Indicator Data'!Z23</f>
        <v>1</v>
      </c>
      <c r="AC26" s="250">
        <f>'Crisis Indicator Data'!AA23</f>
        <v>0</v>
      </c>
      <c r="AD26" s="250">
        <f>'Crisis Indicator Data'!AB23</f>
        <v>0</v>
      </c>
      <c r="AE26" s="250">
        <f t="shared" si="8"/>
        <v>1</v>
      </c>
      <c r="AF26" s="250">
        <f>'Crisis Indicator Data'!AC23</f>
        <v>0</v>
      </c>
      <c r="AG26" s="250">
        <f>'Crisis Indicator Data'!AD23</f>
        <v>1</v>
      </c>
      <c r="AH26" s="250">
        <f t="shared" si="9"/>
        <v>1</v>
      </c>
      <c r="AI26" s="250">
        <f>'Crisis Indicator Data'!AE23</f>
        <v>0</v>
      </c>
      <c r="AJ26" s="250">
        <f>'Crisis Indicator Data'!AF23</f>
        <v>0</v>
      </c>
      <c r="AK26" s="250">
        <f>'Crisis Indicator Data'!AG23</f>
        <v>1</v>
      </c>
      <c r="AL26" s="250">
        <f t="shared" si="10"/>
        <v>1</v>
      </c>
      <c r="AM26" s="243">
        <f t="shared" si="11"/>
        <v>1</v>
      </c>
      <c r="AN26" s="243">
        <f t="shared" si="12"/>
        <v>2</v>
      </c>
    </row>
    <row r="27" spans="1:40" ht="13.5" customHeight="1" x14ac:dyDescent="0.35">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3">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3">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3">
        <f t="shared" si="0"/>
        <v>1.5499999999999998</v>
      </c>
      <c r="I27" s="243">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3">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3">
        <f t="shared" si="1"/>
        <v>2.2999999999999998</v>
      </c>
      <c r="L27" s="243">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3">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3">
        <f t="shared" si="2"/>
        <v>3</v>
      </c>
      <c r="O27" s="243">
        <f t="shared" si="3"/>
        <v>2.2833333333333332</v>
      </c>
      <c r="P27" s="243">
        <f>IF(B27="Regional crisis",VLOOKUP(C27,'Regional Crises'!$B$1:$R$69,12,FALSE),VLOOKUP(E27,'Country Indicator Data'!$B$4:$I$300,8,FALSE))</f>
        <v>4</v>
      </c>
      <c r="Q27" s="243">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4.0999999999999996</v>
      </c>
      <c r="R27" s="243">
        <f t="shared" si="4"/>
        <v>4.05</v>
      </c>
      <c r="S27" s="243">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3">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3">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3">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3">
        <f t="shared" si="5"/>
        <v>2.4</v>
      </c>
      <c r="X27" s="243">
        <f t="shared" si="6"/>
        <v>2.9</v>
      </c>
      <c r="Y27" s="250">
        <f>IF('Core Indicators'!FC24="x","x",IF('Core Indicators'!FC24&gt;=5,5,IF('Core Indicators'!FC24&gt;=4,4,IF('Core Indicators'!FC24&gt;=3,3,IF('Core Indicators'!FC24&gt;=2,2,IF('Core Indicators'!FC24&gt;=1,1,0))))))</f>
        <v>3</v>
      </c>
      <c r="Z27" s="243">
        <f t="shared" si="7"/>
        <v>3</v>
      </c>
      <c r="AA27" s="250">
        <f>'Crisis Indicator Data'!Y24</f>
        <v>0</v>
      </c>
      <c r="AB27" s="250">
        <f>'Crisis Indicator Data'!Z24</f>
        <v>2</v>
      </c>
      <c r="AC27" s="250">
        <f>'Crisis Indicator Data'!AA24</f>
        <v>1</v>
      </c>
      <c r="AD27" s="250">
        <f>'Crisis Indicator Data'!AB24</f>
        <v>0</v>
      </c>
      <c r="AE27" s="250">
        <f t="shared" si="8"/>
        <v>2</v>
      </c>
      <c r="AF27" s="250">
        <f>'Crisis Indicator Data'!AC24</f>
        <v>2</v>
      </c>
      <c r="AG27" s="250">
        <f>'Crisis Indicator Data'!AD24</f>
        <v>2</v>
      </c>
      <c r="AH27" s="250">
        <f t="shared" si="9"/>
        <v>4</v>
      </c>
      <c r="AI27" s="250">
        <f>'Crisis Indicator Data'!AE24</f>
        <v>3</v>
      </c>
      <c r="AJ27" s="250">
        <f>'Crisis Indicator Data'!AF24</f>
        <v>2</v>
      </c>
      <c r="AK27" s="250">
        <f>'Crisis Indicator Data'!AG24</f>
        <v>3</v>
      </c>
      <c r="AL27" s="250">
        <f t="shared" si="10"/>
        <v>5</v>
      </c>
      <c r="AM27" s="243">
        <f t="shared" si="11"/>
        <v>4</v>
      </c>
      <c r="AN27" s="243">
        <f t="shared" si="12"/>
        <v>3.5</v>
      </c>
    </row>
    <row r="28" spans="1:40" ht="13.5" customHeight="1"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3">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3">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3">
        <f t="shared" si="0"/>
        <v>1.5499999999999998</v>
      </c>
      <c r="I28" s="243">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3">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3">
        <f t="shared" si="1"/>
        <v>2.2999999999999998</v>
      </c>
      <c r="L28" s="243">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3">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3">
        <f t="shared" si="2"/>
        <v>3</v>
      </c>
      <c r="O28" s="243">
        <f t="shared" si="3"/>
        <v>2.2833333333333332</v>
      </c>
      <c r="P28" s="243">
        <f>IF(B28="Regional crisis",VLOOKUP(C28,'Regional Crises'!$B$1:$R$69,12,FALSE),VLOOKUP(E28,'Country Indicator Data'!$B$4:$I$300,8,FALSE))</f>
        <v>4</v>
      </c>
      <c r="Q28" s="243">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4.0999999999999996</v>
      </c>
      <c r="R28" s="243">
        <f t="shared" si="4"/>
        <v>4.05</v>
      </c>
      <c r="S28" s="243">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3">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3">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3">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3">
        <f t="shared" si="5"/>
        <v>2.4</v>
      </c>
      <c r="X28" s="243">
        <f t="shared" si="6"/>
        <v>2.9</v>
      </c>
      <c r="Y28" s="250">
        <f>IF('Core Indicators'!FC25="x","x",IF('Core Indicators'!FC25&gt;=5,5,IF('Core Indicators'!FC25&gt;=4,4,IF('Core Indicators'!FC25&gt;=3,3,IF('Core Indicators'!FC25&gt;=2,2,IF('Core Indicators'!FC25&gt;=1,1,0))))))</f>
        <v>3</v>
      </c>
      <c r="Z28" s="243">
        <f t="shared" si="7"/>
        <v>3</v>
      </c>
      <c r="AA28" s="250">
        <f>'Crisis Indicator Data'!Y25</f>
        <v>0</v>
      </c>
      <c r="AB28" s="250">
        <f>'Crisis Indicator Data'!Z25</f>
        <v>2</v>
      </c>
      <c r="AC28" s="250">
        <f>'Crisis Indicator Data'!AA25</f>
        <v>1</v>
      </c>
      <c r="AD28" s="250">
        <f>'Crisis Indicator Data'!AB25</f>
        <v>0</v>
      </c>
      <c r="AE28" s="250">
        <f t="shared" si="8"/>
        <v>2</v>
      </c>
      <c r="AF28" s="250">
        <f>'Crisis Indicator Data'!AC25</f>
        <v>2</v>
      </c>
      <c r="AG28" s="250">
        <f>'Crisis Indicator Data'!AD25</f>
        <v>2</v>
      </c>
      <c r="AH28" s="250">
        <f t="shared" si="9"/>
        <v>4</v>
      </c>
      <c r="AI28" s="250">
        <f>'Crisis Indicator Data'!AE25</f>
        <v>3</v>
      </c>
      <c r="AJ28" s="250">
        <f>'Crisis Indicator Data'!AF25</f>
        <v>2</v>
      </c>
      <c r="AK28" s="250">
        <f>'Crisis Indicator Data'!AG25</f>
        <v>3</v>
      </c>
      <c r="AL28" s="250">
        <f t="shared" si="10"/>
        <v>5</v>
      </c>
      <c r="AM28" s="243">
        <f t="shared" si="11"/>
        <v>4</v>
      </c>
      <c r="AN28" s="243">
        <f t="shared" si="12"/>
        <v>3.5</v>
      </c>
    </row>
    <row r="29" spans="1:40" ht="13.5" customHeight="1"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3">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3">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3">
        <f t="shared" si="0"/>
        <v>0.8</v>
      </c>
      <c r="I29" s="243">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3">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3">
        <f t="shared" si="1"/>
        <v>0.85</v>
      </c>
      <c r="L29" s="243">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3">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3">
        <f t="shared" si="2"/>
        <v>2.4</v>
      </c>
      <c r="O29" s="243">
        <f t="shared" si="3"/>
        <v>1.3499999999999999</v>
      </c>
      <c r="P29" s="243">
        <f>IF(B29="Regional crisis",VLOOKUP(C29,'Regional Crises'!$B$1:$R$69,12,FALSE),VLOOKUP(E29,'Country Indicator Data'!$B$4:$I$300,8,FALSE))</f>
        <v>0</v>
      </c>
      <c r="Q29" s="243" t="str">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3">
        <f t="shared" si="4"/>
        <v>0</v>
      </c>
      <c r="S29" s="243">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3">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3">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3">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3">
        <f t="shared" si="5"/>
        <v>1.3</v>
      </c>
      <c r="X29" s="243">
        <f t="shared" si="6"/>
        <v>0.9</v>
      </c>
      <c r="Y29" s="250">
        <f>IF('Core Indicators'!FC26="x","x",IF('Core Indicators'!FC26&gt;=5,5,IF('Core Indicators'!FC26&gt;=4,4,IF('Core Indicators'!FC26&gt;=3,3,IF('Core Indicators'!FC26&gt;=2,2,IF('Core Indicators'!FC26&gt;=1,1,0))))))</f>
        <v>2</v>
      </c>
      <c r="Z29" s="243">
        <f t="shared" si="7"/>
        <v>2</v>
      </c>
      <c r="AA29" s="250">
        <f>'Crisis Indicator Data'!Y26</f>
        <v>0</v>
      </c>
      <c r="AB29" s="250">
        <f>'Crisis Indicator Data'!Z26</f>
        <v>0</v>
      </c>
      <c r="AC29" s="250">
        <f>'Crisis Indicator Data'!AA26</f>
        <v>0</v>
      </c>
      <c r="AD29" s="250">
        <f>'Crisis Indicator Data'!AB26</f>
        <v>0</v>
      </c>
      <c r="AE29" s="250">
        <f t="shared" si="8"/>
        <v>0</v>
      </c>
      <c r="AF29" s="250">
        <f>'Crisis Indicator Data'!AC26</f>
        <v>0</v>
      </c>
      <c r="AG29" s="250">
        <f>'Crisis Indicator Data'!AD26</f>
        <v>0</v>
      </c>
      <c r="AH29" s="250">
        <f t="shared" si="9"/>
        <v>0</v>
      </c>
      <c r="AI29" s="250">
        <f>'Crisis Indicator Data'!AE26</f>
        <v>0</v>
      </c>
      <c r="AJ29" s="250">
        <f>'Crisis Indicator Data'!AF26</f>
        <v>0</v>
      </c>
      <c r="AK29" s="250">
        <f>'Crisis Indicator Data'!AG26</f>
        <v>0</v>
      </c>
      <c r="AL29" s="250">
        <f t="shared" si="10"/>
        <v>0</v>
      </c>
      <c r="AM29" s="243">
        <f t="shared" si="11"/>
        <v>0</v>
      </c>
      <c r="AN29" s="243">
        <f t="shared" si="12"/>
        <v>1</v>
      </c>
    </row>
    <row r="30" spans="1:40" ht="13.5" customHeight="1"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3">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3">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3">
        <f t="shared" si="0"/>
        <v>3</v>
      </c>
      <c r="I30" s="243">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3">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3">
        <f t="shared" si="1"/>
        <v>1.4</v>
      </c>
      <c r="L30" s="243" t="str">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3">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3">
        <f t="shared" si="2"/>
        <v>2.1</v>
      </c>
      <c r="O30" s="243">
        <f t="shared" si="3"/>
        <v>2.1666666666666665</v>
      </c>
      <c r="P30" s="243">
        <f>IF(B30="Regional crisis",VLOOKUP(C30,'Regional Crises'!$B$1:$R$69,12,FALSE),VLOOKUP(E30,'Country Indicator Data'!$B$4:$I$300,8,FALSE))</f>
        <v>3</v>
      </c>
      <c r="Q30" s="243">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0.7</v>
      </c>
      <c r="R30" s="243">
        <f t="shared" si="4"/>
        <v>1.85</v>
      </c>
      <c r="S30" s="243">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3">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3">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3">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3">
        <f t="shared" si="5"/>
        <v>3.6</v>
      </c>
      <c r="X30" s="243">
        <f t="shared" si="6"/>
        <v>2.5</v>
      </c>
      <c r="Y30" s="250">
        <f>IF('Core Indicators'!FC27="x","x",IF('Core Indicators'!FC27&gt;=5,5,IF('Core Indicators'!FC27&gt;=4,4,IF('Core Indicators'!FC27&gt;=3,3,IF('Core Indicators'!FC27&gt;=2,2,IF('Core Indicators'!FC27&gt;=1,1,0))))))</f>
        <v>5</v>
      </c>
      <c r="Z30" s="243">
        <f t="shared" si="7"/>
        <v>5</v>
      </c>
      <c r="AA30" s="250">
        <f>'Crisis Indicator Data'!Y27</f>
        <v>0</v>
      </c>
      <c r="AB30" s="250">
        <f>'Crisis Indicator Data'!Z27</f>
        <v>0</v>
      </c>
      <c r="AC30" s="250">
        <f>'Crisis Indicator Data'!AA27</f>
        <v>0</v>
      </c>
      <c r="AD30" s="250">
        <f>'Crisis Indicator Data'!AB27</f>
        <v>0</v>
      </c>
      <c r="AE30" s="250">
        <f t="shared" si="8"/>
        <v>0</v>
      </c>
      <c r="AF30" s="250">
        <f>'Crisis Indicator Data'!AC27</f>
        <v>0</v>
      </c>
      <c r="AG30" s="250">
        <f>'Crisis Indicator Data'!AD27</f>
        <v>0</v>
      </c>
      <c r="AH30" s="250">
        <f t="shared" si="9"/>
        <v>0</v>
      </c>
      <c r="AI30" s="250">
        <f>'Crisis Indicator Data'!AE27</f>
        <v>0</v>
      </c>
      <c r="AJ30" s="250">
        <f>'Crisis Indicator Data'!AF27</f>
        <v>0</v>
      </c>
      <c r="AK30" s="250">
        <f>'Crisis Indicator Data'!AG27</f>
        <v>0</v>
      </c>
      <c r="AL30" s="250">
        <f t="shared" si="10"/>
        <v>0</v>
      </c>
      <c r="AM30" s="243">
        <f t="shared" si="11"/>
        <v>0</v>
      </c>
      <c r="AN30" s="243">
        <f t="shared" si="12"/>
        <v>2.5</v>
      </c>
    </row>
    <row r="31" spans="1:40" ht="13.5" customHeight="1"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3">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3">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3">
        <f t="shared" si="0"/>
        <v>3</v>
      </c>
      <c r="I31" s="243">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3">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3">
        <f t="shared" si="1"/>
        <v>1.4</v>
      </c>
      <c r="L31" s="243"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3">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3">
        <f t="shared" si="2"/>
        <v>2.1</v>
      </c>
      <c r="O31" s="243">
        <f t="shared" si="3"/>
        <v>2.1666666666666665</v>
      </c>
      <c r="P31" s="243">
        <f>IF(B31="Regional crisis",VLOOKUP(C31,'Regional Crises'!$B$1:$R$69,12,FALSE),VLOOKUP(E31,'Country Indicator Data'!$B$4:$I$300,8,FALSE))</f>
        <v>3</v>
      </c>
      <c r="Q31" s="243">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0.7</v>
      </c>
      <c r="R31" s="243">
        <f t="shared" si="4"/>
        <v>1.85</v>
      </c>
      <c r="S31" s="243">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3">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3">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3">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3">
        <f t="shared" si="5"/>
        <v>3.6</v>
      </c>
      <c r="X31" s="243">
        <f t="shared" si="6"/>
        <v>2.5</v>
      </c>
      <c r="Y31" s="250">
        <f>IF('Core Indicators'!FC28="x","x",IF('Core Indicators'!FC28&gt;=5,5,IF('Core Indicators'!FC28&gt;=4,4,IF('Core Indicators'!FC28&gt;=3,3,IF('Core Indicators'!FC28&gt;=2,2,IF('Core Indicators'!FC28&gt;=1,1,0))))))</f>
        <v>1</v>
      </c>
      <c r="Z31" s="243">
        <f t="shared" si="7"/>
        <v>1</v>
      </c>
      <c r="AA31" s="250">
        <f>'Crisis Indicator Data'!Y28</f>
        <v>0</v>
      </c>
      <c r="AB31" s="250">
        <f>'Crisis Indicator Data'!Z28</f>
        <v>0</v>
      </c>
      <c r="AC31" s="250">
        <f>'Crisis Indicator Data'!AA28</f>
        <v>0</v>
      </c>
      <c r="AD31" s="250">
        <f>'Crisis Indicator Data'!AB28</f>
        <v>0</v>
      </c>
      <c r="AE31" s="250">
        <f t="shared" si="8"/>
        <v>0</v>
      </c>
      <c r="AF31" s="250">
        <f>'Crisis Indicator Data'!AC28</f>
        <v>0</v>
      </c>
      <c r="AG31" s="250">
        <f>'Crisis Indicator Data'!AD28</f>
        <v>0</v>
      </c>
      <c r="AH31" s="250">
        <f t="shared" si="9"/>
        <v>0</v>
      </c>
      <c r="AI31" s="250">
        <f>'Crisis Indicator Data'!AE28</f>
        <v>0</v>
      </c>
      <c r="AJ31" s="250">
        <f>'Crisis Indicator Data'!AF28</f>
        <v>0</v>
      </c>
      <c r="AK31" s="250">
        <f>'Crisis Indicator Data'!AG28</f>
        <v>0</v>
      </c>
      <c r="AL31" s="250">
        <f t="shared" si="10"/>
        <v>0</v>
      </c>
      <c r="AM31" s="243">
        <f t="shared" si="11"/>
        <v>0</v>
      </c>
      <c r="AN31" s="243">
        <f t="shared" si="12"/>
        <v>0.5</v>
      </c>
    </row>
    <row r="32" spans="1:40" ht="13.5" customHeight="1" x14ac:dyDescent="0.35">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3">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3">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3">
        <f t="shared" si="0"/>
        <v>3</v>
      </c>
      <c r="I32" s="243">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3">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3">
        <f t="shared" si="1"/>
        <v>1.4</v>
      </c>
      <c r="L32" s="243" t="str">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3">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3">
        <f t="shared" si="2"/>
        <v>2.1</v>
      </c>
      <c r="O32" s="243">
        <f t="shared" si="3"/>
        <v>2.1666666666666665</v>
      </c>
      <c r="P32" s="243">
        <f>IF(B32="Regional crisis",VLOOKUP(C32,'Regional Crises'!$B$1:$R$69,12,FALSE),VLOOKUP(E32,'Country Indicator Data'!$B$4:$I$300,8,FALSE))</f>
        <v>3</v>
      </c>
      <c r="Q32" s="243">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0.7</v>
      </c>
      <c r="R32" s="243">
        <f t="shared" si="4"/>
        <v>1.85</v>
      </c>
      <c r="S32" s="243">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3">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3">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3">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3">
        <f t="shared" si="5"/>
        <v>3.6</v>
      </c>
      <c r="X32" s="243">
        <f t="shared" si="6"/>
        <v>2.5</v>
      </c>
      <c r="Y32" s="250">
        <f>IF('Core Indicators'!FC29="x","x",IF('Core Indicators'!FC29&gt;=5,5,IF('Core Indicators'!FC29&gt;=4,4,IF('Core Indicators'!FC29&gt;=3,3,IF('Core Indicators'!FC29&gt;=2,2,IF('Core Indicators'!FC29&gt;=1,1,0))))))</f>
        <v>5</v>
      </c>
      <c r="Z32" s="243">
        <f t="shared" si="7"/>
        <v>5</v>
      </c>
      <c r="AA32" s="250">
        <f>'Crisis Indicator Data'!Y29</f>
        <v>0</v>
      </c>
      <c r="AB32" s="250">
        <f>'Crisis Indicator Data'!Z29</f>
        <v>0</v>
      </c>
      <c r="AC32" s="250">
        <f>'Crisis Indicator Data'!AA29</f>
        <v>0</v>
      </c>
      <c r="AD32" s="250">
        <f>'Crisis Indicator Data'!AB29</f>
        <v>0</v>
      </c>
      <c r="AE32" s="250">
        <f t="shared" si="8"/>
        <v>0</v>
      </c>
      <c r="AF32" s="250">
        <f>'Crisis Indicator Data'!AC29</f>
        <v>0</v>
      </c>
      <c r="AG32" s="250">
        <f>'Crisis Indicator Data'!AD29</f>
        <v>0</v>
      </c>
      <c r="AH32" s="250">
        <f t="shared" si="9"/>
        <v>0</v>
      </c>
      <c r="AI32" s="250">
        <f>'Crisis Indicator Data'!AE29</f>
        <v>0</v>
      </c>
      <c r="AJ32" s="250">
        <f>'Crisis Indicator Data'!AF29</f>
        <v>0</v>
      </c>
      <c r="AK32" s="250">
        <f>'Crisis Indicator Data'!AG29</f>
        <v>0</v>
      </c>
      <c r="AL32" s="250">
        <f t="shared" si="10"/>
        <v>0</v>
      </c>
      <c r="AM32" s="243">
        <f t="shared" si="11"/>
        <v>0</v>
      </c>
      <c r="AN32" s="243">
        <f t="shared" si="12"/>
        <v>2.5</v>
      </c>
    </row>
    <row r="33" spans="1:40" ht="13.5" customHeight="1"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3">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3">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3">
        <f t="shared" si="0"/>
        <v>2.0499999999999998</v>
      </c>
      <c r="I33" s="243">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3">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3">
        <f t="shared" si="1"/>
        <v>0.35</v>
      </c>
      <c r="L33" s="243">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3">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3">
        <f t="shared" si="2"/>
        <v>2.5499999999999998</v>
      </c>
      <c r="O33" s="243">
        <f t="shared" si="3"/>
        <v>1.6499999999999997</v>
      </c>
      <c r="P33" s="243">
        <f>IF(B33="Regional crisis",VLOOKUP(C33,'Regional Crises'!$B$1:$R$69,12,FALSE),VLOOKUP(E33,'Country Indicator Data'!$B$4:$I$300,8,FALSE))</f>
        <v>0</v>
      </c>
      <c r="Q33" s="243" t="str">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3">
        <f t="shared" si="4"/>
        <v>0</v>
      </c>
      <c r="S33" s="243">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3">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3">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3">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3">
        <f t="shared" si="5"/>
        <v>2.6</v>
      </c>
      <c r="X33" s="243">
        <f t="shared" si="6"/>
        <v>1.4</v>
      </c>
      <c r="Y33" s="250">
        <f>IF('Core Indicators'!FC30="x","x",IF('Core Indicators'!FC30&gt;=5,5,IF('Core Indicators'!FC30&gt;=4,4,IF('Core Indicators'!FC30&gt;=3,3,IF('Core Indicators'!FC30&gt;=2,2,IF('Core Indicators'!FC30&gt;=1,1,0))))))</f>
        <v>2</v>
      </c>
      <c r="Z33" s="243">
        <f t="shared" si="7"/>
        <v>2</v>
      </c>
      <c r="AA33" s="250">
        <f>'Crisis Indicator Data'!Y30</f>
        <v>0</v>
      </c>
      <c r="AB33" s="250">
        <f>'Crisis Indicator Data'!Z30</f>
        <v>0</v>
      </c>
      <c r="AC33" s="250">
        <f>'Crisis Indicator Data'!AA30</f>
        <v>0</v>
      </c>
      <c r="AD33" s="250">
        <f>'Crisis Indicator Data'!AB30</f>
        <v>0</v>
      </c>
      <c r="AE33" s="250">
        <f t="shared" si="8"/>
        <v>0</v>
      </c>
      <c r="AF33" s="250">
        <f>'Crisis Indicator Data'!AC30</f>
        <v>0</v>
      </c>
      <c r="AG33" s="250">
        <f>'Crisis Indicator Data'!AD30</f>
        <v>0</v>
      </c>
      <c r="AH33" s="250">
        <f t="shared" si="9"/>
        <v>0</v>
      </c>
      <c r="AI33" s="250">
        <f>'Crisis Indicator Data'!AE30</f>
        <v>0</v>
      </c>
      <c r="AJ33" s="250">
        <f>'Crisis Indicator Data'!AF30</f>
        <v>0</v>
      </c>
      <c r="AK33" s="250">
        <f>'Crisis Indicator Data'!AG30</f>
        <v>0</v>
      </c>
      <c r="AL33" s="250">
        <f t="shared" si="10"/>
        <v>0</v>
      </c>
      <c r="AM33" s="243">
        <f t="shared" si="11"/>
        <v>0</v>
      </c>
      <c r="AN33" s="243">
        <f t="shared" si="12"/>
        <v>1</v>
      </c>
    </row>
    <row r="34" spans="1:40" ht="13.5" customHeight="1"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3">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3">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3">
        <f t="shared" si="0"/>
        <v>3.3</v>
      </c>
      <c r="I34" s="243">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3">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3">
        <f t="shared" si="1"/>
        <v>2.35</v>
      </c>
      <c r="L34" s="243">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3">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3">
        <f t="shared" si="2"/>
        <v>1.65</v>
      </c>
      <c r="O34" s="243">
        <f t="shared" si="3"/>
        <v>2.4333333333333336</v>
      </c>
      <c r="P34" s="243">
        <f>IF(B34="Regional crisis",VLOOKUP(C34,'Regional Crises'!$B$1:$R$69,12,FALSE),VLOOKUP(E34,'Country Indicator Data'!$B$4:$I$300,8,FALSE))</f>
        <v>3</v>
      </c>
      <c r="Q34" s="243">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2.7</v>
      </c>
      <c r="R34" s="243">
        <f t="shared" si="4"/>
        <v>2.85</v>
      </c>
      <c r="S34" s="243">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3">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3">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3">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3">
        <f t="shared" si="5"/>
        <v>3.2</v>
      </c>
      <c r="X34" s="243">
        <f t="shared" si="6"/>
        <v>2.8</v>
      </c>
      <c r="Y34" s="250">
        <f>IF('Core Indicators'!FC31="x","x",IF('Core Indicators'!FC31&gt;=5,5,IF('Core Indicators'!FC31&gt;=4,4,IF('Core Indicators'!FC31&gt;=3,3,IF('Core Indicators'!FC31&gt;=2,2,IF('Core Indicators'!FC31&gt;=1,1,0))))))</f>
        <v>4</v>
      </c>
      <c r="Z34" s="243">
        <f t="shared" si="7"/>
        <v>4</v>
      </c>
      <c r="AA34" s="250">
        <f>'Crisis Indicator Data'!Y31</f>
        <v>0</v>
      </c>
      <c r="AB34" s="250">
        <f>'Crisis Indicator Data'!Z31</f>
        <v>1</v>
      </c>
      <c r="AC34" s="250">
        <f>'Crisis Indicator Data'!AA31</f>
        <v>1</v>
      </c>
      <c r="AD34" s="250">
        <f>'Crisis Indicator Data'!AB31</f>
        <v>0</v>
      </c>
      <c r="AE34" s="250">
        <f t="shared" si="8"/>
        <v>2</v>
      </c>
      <c r="AF34" s="250">
        <f>'Crisis Indicator Data'!AC31</f>
        <v>0</v>
      </c>
      <c r="AG34" s="250">
        <f>'Crisis Indicator Data'!AD31</f>
        <v>0</v>
      </c>
      <c r="AH34" s="250">
        <f t="shared" si="9"/>
        <v>0</v>
      </c>
      <c r="AI34" s="250">
        <f>'Crisis Indicator Data'!AE31</f>
        <v>0</v>
      </c>
      <c r="AJ34" s="250">
        <f>'Crisis Indicator Data'!AF31</f>
        <v>1</v>
      </c>
      <c r="AK34" s="250">
        <f>'Crisis Indicator Data'!AG31</f>
        <v>0</v>
      </c>
      <c r="AL34" s="250">
        <f t="shared" si="10"/>
        <v>1</v>
      </c>
      <c r="AM34" s="243">
        <f t="shared" si="11"/>
        <v>1</v>
      </c>
      <c r="AN34" s="243">
        <f t="shared" si="12"/>
        <v>2.5</v>
      </c>
    </row>
    <row r="35" spans="1:40" ht="13.5" customHeight="1"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3">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3">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3">
        <f t="shared" si="0"/>
        <v>3.3</v>
      </c>
      <c r="I35" s="243">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3">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3">
        <f t="shared" si="1"/>
        <v>2.35</v>
      </c>
      <c r="L35" s="243">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3">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3">
        <f t="shared" si="2"/>
        <v>1.65</v>
      </c>
      <c r="O35" s="243">
        <f t="shared" si="3"/>
        <v>2.4333333333333336</v>
      </c>
      <c r="P35" s="243">
        <f>IF(B35="Regional crisis",VLOOKUP(C35,'Regional Crises'!$B$1:$R$69,12,FALSE),VLOOKUP(E35,'Country Indicator Data'!$B$4:$I$300,8,FALSE))</f>
        <v>3</v>
      </c>
      <c r="Q35" s="243">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2.7</v>
      </c>
      <c r="R35" s="243">
        <f t="shared" si="4"/>
        <v>2.85</v>
      </c>
      <c r="S35" s="243">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3">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3">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3">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3">
        <f t="shared" si="5"/>
        <v>3.2</v>
      </c>
      <c r="X35" s="243">
        <f t="shared" si="6"/>
        <v>2.8</v>
      </c>
      <c r="Y35" s="250">
        <f>IF('Core Indicators'!FC32="x","x",IF('Core Indicators'!FC32&gt;=5,5,IF('Core Indicators'!FC32&gt;=4,4,IF('Core Indicators'!FC32&gt;=3,3,IF('Core Indicators'!FC32&gt;=2,2,IF('Core Indicators'!FC32&gt;=1,1,0))))))</f>
        <v>2</v>
      </c>
      <c r="Z35" s="243">
        <f t="shared" si="7"/>
        <v>2</v>
      </c>
      <c r="AA35" s="250">
        <f>'Crisis Indicator Data'!Y32</f>
        <v>1</v>
      </c>
      <c r="AB35" s="250">
        <f>'Crisis Indicator Data'!Z32</f>
        <v>2</v>
      </c>
      <c r="AC35" s="250">
        <f>'Crisis Indicator Data'!AA32</f>
        <v>2</v>
      </c>
      <c r="AD35" s="250">
        <f>'Crisis Indicator Data'!AB32</f>
        <v>0</v>
      </c>
      <c r="AE35" s="250">
        <f t="shared" si="8"/>
        <v>2</v>
      </c>
      <c r="AF35" s="250">
        <f>'Crisis Indicator Data'!AC32</f>
        <v>0</v>
      </c>
      <c r="AG35" s="250">
        <f>'Crisis Indicator Data'!AD32</f>
        <v>2</v>
      </c>
      <c r="AH35" s="250">
        <f t="shared" si="9"/>
        <v>2</v>
      </c>
      <c r="AI35" s="250">
        <f>'Crisis Indicator Data'!AE32</f>
        <v>0</v>
      </c>
      <c r="AJ35" s="250">
        <f>'Crisis Indicator Data'!AF32</f>
        <v>1</v>
      </c>
      <c r="AK35" s="250">
        <f>'Crisis Indicator Data'!AG32</f>
        <v>0</v>
      </c>
      <c r="AL35" s="250">
        <f t="shared" si="10"/>
        <v>1</v>
      </c>
      <c r="AM35" s="243">
        <f t="shared" si="11"/>
        <v>2</v>
      </c>
      <c r="AN35" s="243">
        <f t="shared" si="12"/>
        <v>2</v>
      </c>
    </row>
    <row r="36" spans="1:40" ht="13.5" customHeight="1"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3">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3">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3">
        <f t="shared" si="0"/>
        <v>3.3</v>
      </c>
      <c r="I36" s="243">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3">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3">
        <f t="shared" si="1"/>
        <v>2.35</v>
      </c>
      <c r="L36" s="243">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3">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3">
        <f t="shared" si="2"/>
        <v>1.65</v>
      </c>
      <c r="O36" s="243">
        <f t="shared" si="3"/>
        <v>2.4333333333333336</v>
      </c>
      <c r="P36" s="243">
        <f>IF(B36="Regional crisis",VLOOKUP(C36,'Regional Crises'!$B$1:$R$69,12,FALSE),VLOOKUP(E36,'Country Indicator Data'!$B$4:$I$300,8,FALSE))</f>
        <v>3</v>
      </c>
      <c r="Q36" s="243">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2.7</v>
      </c>
      <c r="R36" s="243">
        <f t="shared" si="4"/>
        <v>2.85</v>
      </c>
      <c r="S36" s="243">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3">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3">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3">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3">
        <f t="shared" si="5"/>
        <v>3.2</v>
      </c>
      <c r="X36" s="243">
        <f t="shared" si="6"/>
        <v>2.8</v>
      </c>
      <c r="Y36" s="250">
        <f>IF('Core Indicators'!FC33="x","x",IF('Core Indicators'!FC33&gt;=5,5,IF('Core Indicators'!FC33&gt;=4,4,IF('Core Indicators'!FC33&gt;=3,3,IF('Core Indicators'!FC33&gt;=2,2,IF('Core Indicators'!FC33&gt;=1,1,0))))))</f>
        <v>3</v>
      </c>
      <c r="Z36" s="243">
        <f t="shared" si="7"/>
        <v>3</v>
      </c>
      <c r="AA36" s="250">
        <f>'Crisis Indicator Data'!Y33</f>
        <v>1</v>
      </c>
      <c r="AB36" s="250">
        <f>'Crisis Indicator Data'!Z33</f>
        <v>2</v>
      </c>
      <c r="AC36" s="250">
        <f>'Crisis Indicator Data'!AA33</f>
        <v>2</v>
      </c>
      <c r="AD36" s="250">
        <f>'Crisis Indicator Data'!AB33</f>
        <v>0</v>
      </c>
      <c r="AE36" s="250">
        <f t="shared" si="8"/>
        <v>2</v>
      </c>
      <c r="AF36" s="250">
        <f>'Crisis Indicator Data'!AC33</f>
        <v>0</v>
      </c>
      <c r="AG36" s="250">
        <f>'Crisis Indicator Data'!AD33</f>
        <v>2</v>
      </c>
      <c r="AH36" s="250">
        <f t="shared" si="9"/>
        <v>2</v>
      </c>
      <c r="AI36" s="250">
        <f>'Crisis Indicator Data'!AE33</f>
        <v>0</v>
      </c>
      <c r="AJ36" s="250">
        <f>'Crisis Indicator Data'!AF33</f>
        <v>1</v>
      </c>
      <c r="AK36" s="250">
        <f>'Crisis Indicator Data'!AG33</f>
        <v>0</v>
      </c>
      <c r="AL36" s="250">
        <f t="shared" si="10"/>
        <v>1</v>
      </c>
      <c r="AM36" s="243">
        <f t="shared" si="11"/>
        <v>2</v>
      </c>
      <c r="AN36" s="243">
        <f t="shared" si="12"/>
        <v>2.5</v>
      </c>
    </row>
    <row r="37" spans="1:40" ht="13.5" customHeight="1"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3">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3">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3">
        <f t="shared" si="0"/>
        <v>1.6</v>
      </c>
      <c r="I37" s="243">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3">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3">
        <f t="shared" si="1"/>
        <v>2.35</v>
      </c>
      <c r="L37" s="243">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3">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3">
        <f t="shared" si="2"/>
        <v>2.6</v>
      </c>
      <c r="O37" s="243">
        <f t="shared" si="3"/>
        <v>2.1833333333333336</v>
      </c>
      <c r="P37" s="243">
        <f>IF(B37="Regional crisis",VLOOKUP(C37,'Regional Crises'!$B$1:$R$69,12,FALSE),VLOOKUP(E37,'Country Indicator Data'!$B$4:$I$300,8,FALSE))</f>
        <v>3</v>
      </c>
      <c r="Q37" s="243">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0.9</v>
      </c>
      <c r="R37" s="243">
        <f t="shared" si="4"/>
        <v>1.95</v>
      </c>
      <c r="S37" s="243">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3">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3">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3">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3">
        <f t="shared" si="5"/>
        <v>2.5</v>
      </c>
      <c r="X37" s="243">
        <f t="shared" si="6"/>
        <v>2.2000000000000002</v>
      </c>
      <c r="Y37" s="250">
        <f>IF('Core Indicators'!FC34="x","x",IF('Core Indicators'!FC34&gt;=5,5,IF('Core Indicators'!FC34&gt;=4,4,IF('Core Indicators'!FC34&gt;=3,3,IF('Core Indicators'!FC34&gt;=2,2,IF('Core Indicators'!FC34&gt;=1,1,0))))))</f>
        <v>3</v>
      </c>
      <c r="Z37" s="243">
        <f t="shared" si="7"/>
        <v>3</v>
      </c>
      <c r="AA37" s="250">
        <f>'Crisis Indicator Data'!Y34</f>
        <v>0</v>
      </c>
      <c r="AB37" s="250">
        <f>'Crisis Indicator Data'!Z34</f>
        <v>0</v>
      </c>
      <c r="AC37" s="250">
        <f>'Crisis Indicator Data'!AA34</f>
        <v>0</v>
      </c>
      <c r="AD37" s="250">
        <f>'Crisis Indicator Data'!AB34</f>
        <v>0</v>
      </c>
      <c r="AE37" s="250">
        <f t="shared" si="8"/>
        <v>0</v>
      </c>
      <c r="AF37" s="250">
        <f>'Crisis Indicator Data'!AC34</f>
        <v>0</v>
      </c>
      <c r="AG37" s="250">
        <f>'Crisis Indicator Data'!AD34</f>
        <v>0</v>
      </c>
      <c r="AH37" s="250">
        <f t="shared" si="9"/>
        <v>0</v>
      </c>
      <c r="AI37" s="250">
        <f>'Crisis Indicator Data'!AE34</f>
        <v>1</v>
      </c>
      <c r="AJ37" s="250">
        <f>'Crisis Indicator Data'!AF34</f>
        <v>1</v>
      </c>
      <c r="AK37" s="250">
        <f>'Crisis Indicator Data'!AG34</f>
        <v>2</v>
      </c>
      <c r="AL37" s="250">
        <f t="shared" si="10"/>
        <v>3</v>
      </c>
      <c r="AM37" s="243">
        <f t="shared" si="11"/>
        <v>1</v>
      </c>
      <c r="AN37" s="243">
        <f t="shared" si="12"/>
        <v>2</v>
      </c>
    </row>
    <row r="38" spans="1:40" ht="13.5" customHeight="1"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3">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3">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3">
        <f t="shared" ref="H38:H69" si="13">IF(AND(F38="x",G38="x"),"x",AVERAGE(F38,G38))</f>
        <v>3.5999999999999996</v>
      </c>
      <c r="I38" s="243">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3">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3">
        <f t="shared" ref="K38:K69" si="14">IF(AND(I38="x",J38="x"),"x",AVERAGE(I38,J38))</f>
        <v>0.85000000000000009</v>
      </c>
      <c r="L38" s="243">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3">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3">
        <f t="shared" ref="N38:N69" si="15">IF(AND(L38="x",M38="x"),"x",AVERAGE(L38,M38))</f>
        <v>1.9</v>
      </c>
      <c r="O38" s="243">
        <f t="shared" ref="O38:O69" si="16">AVERAGE(H38,K38,N38)</f>
        <v>2.1166666666666667</v>
      </c>
      <c r="P38" s="243">
        <f>IF(B38="Regional crisis",VLOOKUP(C38,'Regional Crises'!$B$1:$R$69,12,FALSE),VLOOKUP(E38,'Country Indicator Data'!$B$4:$I$300,8,FALSE))</f>
        <v>3</v>
      </c>
      <c r="Q38" s="243">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243">
        <f t="shared" ref="R38:R69" si="17">AVERAGE(P38:Q38)</f>
        <v>1.5</v>
      </c>
      <c r="S38" s="243">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3">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3">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3">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3">
        <f t="shared" ref="W38:W69" si="18">IF(AND(S38="x",V38="x"),"x",ROUND(AVERAGE(S38,V38,T38,U38),1))</f>
        <v>3.4</v>
      </c>
      <c r="X38" s="243">
        <f t="shared" ref="X38:X69" si="19">ROUND(AVERAGE(O38,W38,R38),1)</f>
        <v>2.2999999999999998</v>
      </c>
      <c r="Y38" s="250">
        <f>IF('Core Indicators'!FC35="x","x",IF('Core Indicators'!FC35&gt;=5,5,IF('Core Indicators'!FC35&gt;=4,4,IF('Core Indicators'!FC35&gt;=3,3,IF('Core Indicators'!FC35&gt;=2,2,IF('Core Indicators'!FC35&gt;=1,1,0))))))</f>
        <v>2</v>
      </c>
      <c r="Z38" s="243">
        <f t="shared" ref="Z38:Z69" si="20">Y38</f>
        <v>2</v>
      </c>
      <c r="AA38" s="250">
        <f>'Crisis Indicator Data'!Y35</f>
        <v>0</v>
      </c>
      <c r="AB38" s="250">
        <f>'Crisis Indicator Data'!Z35</f>
        <v>0</v>
      </c>
      <c r="AC38" s="250">
        <f>'Crisis Indicator Data'!AA35</f>
        <v>0</v>
      </c>
      <c r="AD38" s="250">
        <f>'Crisis Indicator Data'!AB35</f>
        <v>0</v>
      </c>
      <c r="AE38" s="250">
        <f t="shared" ref="AE38:AE69" si="21">IF(SUM(AA38:AD38)=0,0,IF(SUM(AA38,AB38,AC38,AD38)&lt;2,1,IF(SUM(AA38:AD38)&lt;6,2,IF(SUM(AA38:AD38)&lt;8,3,IF(SUM(AA38:AD38)&lt;10,4,5)))))</f>
        <v>0</v>
      </c>
      <c r="AF38" s="250">
        <f>'Crisis Indicator Data'!AC35</f>
        <v>0</v>
      </c>
      <c r="AG38" s="250">
        <f>'Crisis Indicator Data'!AD35</f>
        <v>0</v>
      </c>
      <c r="AH38" s="250">
        <f t="shared" ref="AH38:AH69" si="22">IF(SUM(AF38:AG38)=0,0,IF(SUM(AF38,AG38)=1,1,IF(SUM(AF38:AG38)&lt;3,2,IF(SUM(AF38:AG38)&lt;4,3,IF(SUM(AF38:AG38)&lt;5,4,5)))))</f>
        <v>0</v>
      </c>
      <c r="AI38" s="250">
        <f>'Crisis Indicator Data'!AE35</f>
        <v>0</v>
      </c>
      <c r="AJ38" s="250">
        <f>'Crisis Indicator Data'!AF35</f>
        <v>3</v>
      </c>
      <c r="AK38" s="250">
        <f>'Crisis Indicator Data'!AG35</f>
        <v>0</v>
      </c>
      <c r="AL38" s="250">
        <f t="shared" ref="AL38:AL69" si="23">IF(SUM(AI38:AK38)=0,0,IF(SUM(AI38:AK38)=1,1,IF(SUM(AI38:AK38)&lt;3,2,IF(SUM(AI38:AK38)&lt;5,3,IF(SUM(AI38:AK38)&lt;7,4,5)))))</f>
        <v>3</v>
      </c>
      <c r="AM38" s="243">
        <f t="shared" ref="AM38:AM69" si="24">IF(AA38=3,5,ROUND(AVERAGE(AE38,AH38,AL38),0))</f>
        <v>1</v>
      </c>
      <c r="AN38" s="243">
        <f t="shared" ref="AN38:AN69" si="25">IF(AND(Z38="x",AM38="x"),"x",ROUND(AVERAGE(Z38,AM38),1))</f>
        <v>1.5</v>
      </c>
    </row>
    <row r="39" spans="1:40" ht="13.5" customHeight="1" x14ac:dyDescent="0.35">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3">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3">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3">
        <f t="shared" si="13"/>
        <v>4.45</v>
      </c>
      <c r="I39" s="243">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3">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3">
        <f t="shared" si="14"/>
        <v>1.55</v>
      </c>
      <c r="L39" s="243" t="str">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3" t="str">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3" t="str">
        <f t="shared" si="15"/>
        <v>x</v>
      </c>
      <c r="O39" s="243">
        <f t="shared" si="16"/>
        <v>3</v>
      </c>
      <c r="P39" s="243">
        <f>IF(B39="Regional crisis",VLOOKUP(C39,'Regional Crises'!$B$1:$R$69,12,FALSE),VLOOKUP(E39,'Country Indicator Data'!$B$4:$I$300,8,FALSE))</f>
        <v>5</v>
      </c>
      <c r="Q39" s="243">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3">
        <f t="shared" si="17"/>
        <v>2.5</v>
      </c>
      <c r="S39" s="243">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3">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3">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3">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3">
        <f t="shared" si="18"/>
        <v>4.3</v>
      </c>
      <c r="X39" s="243">
        <f t="shared" si="19"/>
        <v>3.3</v>
      </c>
      <c r="Y39" s="250">
        <f>IF('Core Indicators'!FC36="x","x",IF('Core Indicators'!FC36&gt;=5,5,IF('Core Indicators'!FC36&gt;=4,4,IF('Core Indicators'!FC36&gt;=3,3,IF('Core Indicators'!FC36&gt;=2,2,IF('Core Indicators'!FC36&gt;=1,1,0))))))</f>
        <v>5</v>
      </c>
      <c r="Z39" s="243">
        <f t="shared" si="20"/>
        <v>5</v>
      </c>
      <c r="AA39" s="250">
        <f>'Crisis Indicator Data'!Y36</f>
        <v>3</v>
      </c>
      <c r="AB39" s="250">
        <f>'Crisis Indicator Data'!Z36</f>
        <v>1</v>
      </c>
      <c r="AC39" s="250">
        <f>'Crisis Indicator Data'!AA36</f>
        <v>2</v>
      </c>
      <c r="AD39" s="250">
        <f>'Crisis Indicator Data'!AB36</f>
        <v>0</v>
      </c>
      <c r="AE39" s="250">
        <f t="shared" si="21"/>
        <v>3</v>
      </c>
      <c r="AF39" s="250">
        <f>'Crisis Indicator Data'!AC36</f>
        <v>2</v>
      </c>
      <c r="AG39" s="250">
        <f>'Crisis Indicator Data'!AD36</f>
        <v>2</v>
      </c>
      <c r="AH39" s="250">
        <f t="shared" si="22"/>
        <v>4</v>
      </c>
      <c r="AI39" s="250">
        <f>'Crisis Indicator Data'!AE36</f>
        <v>0</v>
      </c>
      <c r="AJ39" s="250">
        <f>'Crisis Indicator Data'!AF36</f>
        <v>2</v>
      </c>
      <c r="AK39" s="250">
        <f>'Crisis Indicator Data'!AG36</f>
        <v>2</v>
      </c>
      <c r="AL39" s="250">
        <f t="shared" si="23"/>
        <v>3</v>
      </c>
      <c r="AM39" s="243">
        <f t="shared" si="24"/>
        <v>5</v>
      </c>
      <c r="AN39" s="243">
        <f t="shared" si="25"/>
        <v>5</v>
      </c>
    </row>
    <row r="40" spans="1:40" ht="13.5" customHeight="1"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3">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3" t="str">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3">
        <f t="shared" si="13"/>
        <v>1.1000000000000001</v>
      </c>
      <c r="I40" s="243">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3">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3">
        <f t="shared" si="14"/>
        <v>2.75</v>
      </c>
      <c r="L40" s="243">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3">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3">
        <f t="shared" si="15"/>
        <v>0.85</v>
      </c>
      <c r="O40" s="243">
        <f t="shared" si="16"/>
        <v>1.5666666666666667</v>
      </c>
      <c r="P40" s="243">
        <f>IF(B40="Regional crisis",VLOOKUP(C40,'Regional Crises'!$B$1:$R$69,12,FALSE),VLOOKUP(E40,'Country Indicator Data'!$B$4:$I$300,8,FALSE))</f>
        <v>1</v>
      </c>
      <c r="Q40" s="243">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2.9</v>
      </c>
      <c r="R40" s="243">
        <f t="shared" si="17"/>
        <v>1.95</v>
      </c>
      <c r="S40" s="243">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3">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3" t="str">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3">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3">
        <f t="shared" si="18"/>
        <v>1.3</v>
      </c>
      <c r="X40" s="243">
        <f t="shared" si="19"/>
        <v>1.6</v>
      </c>
      <c r="Y40" s="250">
        <f>IF('Core Indicators'!FC37="x","x",IF('Core Indicators'!FC37&gt;=5,5,IF('Core Indicators'!FC37&gt;=4,4,IF('Core Indicators'!FC37&gt;=3,3,IF('Core Indicators'!FC37&gt;=2,2,IF('Core Indicators'!FC37&gt;=1,1,0))))))</f>
        <v>3</v>
      </c>
      <c r="Z40" s="243">
        <f t="shared" si="20"/>
        <v>3</v>
      </c>
      <c r="AA40" s="250">
        <f>'Crisis Indicator Data'!Y37</f>
        <v>0</v>
      </c>
      <c r="AB40" s="250">
        <f>'Crisis Indicator Data'!Z37</f>
        <v>0</v>
      </c>
      <c r="AC40" s="250">
        <f>'Crisis Indicator Data'!AA37</f>
        <v>0</v>
      </c>
      <c r="AD40" s="250">
        <f>'Crisis Indicator Data'!AB37</f>
        <v>0</v>
      </c>
      <c r="AE40" s="250">
        <f t="shared" si="21"/>
        <v>0</v>
      </c>
      <c r="AF40" s="250">
        <f>'Crisis Indicator Data'!AC37</f>
        <v>0</v>
      </c>
      <c r="AG40" s="250">
        <f>'Crisis Indicator Data'!AD37</f>
        <v>0</v>
      </c>
      <c r="AH40" s="250">
        <f t="shared" si="22"/>
        <v>0</v>
      </c>
      <c r="AI40" s="250">
        <f>'Crisis Indicator Data'!AE37</f>
        <v>0</v>
      </c>
      <c r="AJ40" s="250">
        <f>'Crisis Indicator Data'!AF37</f>
        <v>0</v>
      </c>
      <c r="AK40" s="250">
        <f>'Crisis Indicator Data'!AG37</f>
        <v>1</v>
      </c>
      <c r="AL40" s="250">
        <f t="shared" si="23"/>
        <v>1</v>
      </c>
      <c r="AM40" s="243">
        <f t="shared" si="24"/>
        <v>0</v>
      </c>
      <c r="AN40" s="243">
        <f t="shared" si="25"/>
        <v>1.5</v>
      </c>
    </row>
    <row r="41" spans="1:40" ht="13.5" customHeight="1" x14ac:dyDescent="0.35">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3">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3">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3">
        <f t="shared" si="13"/>
        <v>3.45</v>
      </c>
      <c r="I41" s="243">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3">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3">
        <f t="shared" si="14"/>
        <v>3.25</v>
      </c>
      <c r="L41" s="243">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3">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3">
        <f t="shared" si="15"/>
        <v>2.35</v>
      </c>
      <c r="O41" s="243">
        <f t="shared" si="16"/>
        <v>3.0166666666666671</v>
      </c>
      <c r="P41" s="243">
        <f>IF(B41="Regional crisis",VLOOKUP(C41,'Regional Crises'!$B$1:$R$69,12,FALSE),VLOOKUP(E41,'Country Indicator Data'!$B$4:$I$300,8,FALSE))</f>
        <v>5</v>
      </c>
      <c r="Q41" s="243">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4.4000000000000004</v>
      </c>
      <c r="R41" s="243">
        <f t="shared" si="17"/>
        <v>4.7</v>
      </c>
      <c r="S41" s="243">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3">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3">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3">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3">
        <f t="shared" si="18"/>
        <v>3.4</v>
      </c>
      <c r="X41" s="243">
        <f t="shared" si="19"/>
        <v>3.7</v>
      </c>
      <c r="Y41" s="250">
        <f>IF('Core Indicators'!FC38="x","x",IF('Core Indicators'!FC38&gt;=5,5,IF('Core Indicators'!FC38&gt;=4,4,IF('Core Indicators'!FC38&gt;=3,3,IF('Core Indicators'!FC38&gt;=2,2,IF('Core Indicators'!FC38&gt;=1,1,0))))))</f>
        <v>4</v>
      </c>
      <c r="Z41" s="243">
        <f t="shared" si="20"/>
        <v>4</v>
      </c>
      <c r="AA41" s="250">
        <f>'Crisis Indicator Data'!Y38</f>
        <v>2</v>
      </c>
      <c r="AB41" s="250">
        <f>'Crisis Indicator Data'!Z38</f>
        <v>3</v>
      </c>
      <c r="AC41" s="250">
        <f>'Crisis Indicator Data'!AA38</f>
        <v>3</v>
      </c>
      <c r="AD41" s="250">
        <f>'Crisis Indicator Data'!AB38</f>
        <v>0</v>
      </c>
      <c r="AE41" s="250">
        <f t="shared" si="21"/>
        <v>4</v>
      </c>
      <c r="AF41" s="250">
        <f>'Crisis Indicator Data'!AC38</f>
        <v>2</v>
      </c>
      <c r="AG41" s="250">
        <f>'Crisis Indicator Data'!AD38</f>
        <v>2</v>
      </c>
      <c r="AH41" s="250">
        <f t="shared" si="22"/>
        <v>4</v>
      </c>
      <c r="AI41" s="250">
        <f>'Crisis Indicator Data'!AE38</f>
        <v>3</v>
      </c>
      <c r="AJ41" s="250">
        <f>'Crisis Indicator Data'!AF38</f>
        <v>3</v>
      </c>
      <c r="AK41" s="250">
        <f>'Crisis Indicator Data'!AG38</f>
        <v>3</v>
      </c>
      <c r="AL41" s="250">
        <f t="shared" si="23"/>
        <v>5</v>
      </c>
      <c r="AM41" s="243">
        <f t="shared" si="24"/>
        <v>4</v>
      </c>
      <c r="AN41" s="243">
        <f t="shared" si="25"/>
        <v>4</v>
      </c>
    </row>
    <row r="42" spans="1:40" ht="13.5" customHeight="1"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3">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3">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3">
        <f t="shared" si="13"/>
        <v>3.45</v>
      </c>
      <c r="I42" s="243">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3">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3">
        <f t="shared" si="14"/>
        <v>3.25</v>
      </c>
      <c r="L42" s="243">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3">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3">
        <f t="shared" si="15"/>
        <v>2.35</v>
      </c>
      <c r="O42" s="243">
        <f t="shared" si="16"/>
        <v>3.0166666666666671</v>
      </c>
      <c r="P42" s="243">
        <f>IF(B42="Regional crisis",VLOOKUP(C42,'Regional Crises'!$B$1:$R$69,12,FALSE),VLOOKUP(E42,'Country Indicator Data'!$B$4:$I$300,8,FALSE))</f>
        <v>5</v>
      </c>
      <c r="Q42" s="243">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4.4000000000000004</v>
      </c>
      <c r="R42" s="243">
        <f t="shared" si="17"/>
        <v>4.7</v>
      </c>
      <c r="S42" s="243">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3">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3">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3">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3">
        <f t="shared" si="18"/>
        <v>3.4</v>
      </c>
      <c r="X42" s="243">
        <f t="shared" si="19"/>
        <v>3.7</v>
      </c>
      <c r="Y42" s="250">
        <f>IF('Core Indicators'!FC39="x","x",IF('Core Indicators'!FC39&gt;=5,5,IF('Core Indicators'!FC39&gt;=4,4,IF('Core Indicators'!FC39&gt;=3,3,IF('Core Indicators'!FC39&gt;=2,2,IF('Core Indicators'!FC39&gt;=1,1,0))))))</f>
        <v>3</v>
      </c>
      <c r="Z42" s="243">
        <f t="shared" si="20"/>
        <v>3</v>
      </c>
      <c r="AA42" s="250">
        <f>'Crisis Indicator Data'!Y39</f>
        <v>2</v>
      </c>
      <c r="AB42" s="250">
        <f>'Crisis Indicator Data'!Z39</f>
        <v>2</v>
      </c>
      <c r="AC42" s="250">
        <f>'Crisis Indicator Data'!AA39</f>
        <v>1</v>
      </c>
      <c r="AD42" s="250">
        <f>'Crisis Indicator Data'!AB39</f>
        <v>0</v>
      </c>
      <c r="AE42" s="250">
        <f t="shared" si="21"/>
        <v>2</v>
      </c>
      <c r="AF42" s="250">
        <f>'Crisis Indicator Data'!AC39</f>
        <v>0</v>
      </c>
      <c r="AG42" s="250">
        <f>'Crisis Indicator Data'!AD39</f>
        <v>1</v>
      </c>
      <c r="AH42" s="250">
        <f t="shared" si="22"/>
        <v>1</v>
      </c>
      <c r="AI42" s="250">
        <f>'Crisis Indicator Data'!AE39</f>
        <v>3</v>
      </c>
      <c r="AJ42" s="250">
        <f>'Crisis Indicator Data'!AF39</f>
        <v>3</v>
      </c>
      <c r="AK42" s="250">
        <f>'Crisis Indicator Data'!AG39</f>
        <v>0</v>
      </c>
      <c r="AL42" s="250">
        <f t="shared" si="23"/>
        <v>4</v>
      </c>
      <c r="AM42" s="243">
        <f t="shared" si="24"/>
        <v>2</v>
      </c>
      <c r="AN42" s="243">
        <f t="shared" si="25"/>
        <v>2.5</v>
      </c>
    </row>
    <row r="43" spans="1:40" ht="13.5" customHeight="1" x14ac:dyDescent="0.35">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3">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3">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3">
        <f t="shared" si="13"/>
        <v>3.45</v>
      </c>
      <c r="I43" s="243">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3">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3">
        <f t="shared" si="14"/>
        <v>3.25</v>
      </c>
      <c r="L43" s="243">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3">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3">
        <f t="shared" si="15"/>
        <v>2.35</v>
      </c>
      <c r="O43" s="243">
        <f t="shared" si="16"/>
        <v>3.0166666666666671</v>
      </c>
      <c r="P43" s="243">
        <f>IF(B43="Regional crisis",VLOOKUP(C43,'Regional Crises'!$B$1:$R$69,12,FALSE),VLOOKUP(E43,'Country Indicator Data'!$B$4:$I$300,8,FALSE))</f>
        <v>5</v>
      </c>
      <c r="Q43" s="243">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4.4000000000000004</v>
      </c>
      <c r="R43" s="243">
        <f t="shared" si="17"/>
        <v>4.7</v>
      </c>
      <c r="S43" s="243">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3">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3">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3">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3">
        <f t="shared" si="18"/>
        <v>3.4</v>
      </c>
      <c r="X43" s="243">
        <f t="shared" si="19"/>
        <v>3.7</v>
      </c>
      <c r="Y43" s="250">
        <f>IF('Core Indicators'!FC40="x","x",IF('Core Indicators'!FC40&gt;=5,5,IF('Core Indicators'!FC40&gt;=4,4,IF('Core Indicators'!FC40&gt;=3,3,IF('Core Indicators'!FC40&gt;=2,2,IF('Core Indicators'!FC40&gt;=1,1,0))))))</f>
        <v>4</v>
      </c>
      <c r="Z43" s="243">
        <f t="shared" si="20"/>
        <v>4</v>
      </c>
      <c r="AA43" s="250">
        <f>'Crisis Indicator Data'!Y40</f>
        <v>2</v>
      </c>
      <c r="AB43" s="250">
        <f>'Crisis Indicator Data'!Z40</f>
        <v>3</v>
      </c>
      <c r="AC43" s="250">
        <f>'Crisis Indicator Data'!AA40</f>
        <v>3</v>
      </c>
      <c r="AD43" s="250">
        <f>'Crisis Indicator Data'!AB40</f>
        <v>0</v>
      </c>
      <c r="AE43" s="250">
        <f t="shared" si="21"/>
        <v>4</v>
      </c>
      <c r="AF43" s="250">
        <f>'Crisis Indicator Data'!AC40</f>
        <v>2</v>
      </c>
      <c r="AG43" s="250">
        <f>'Crisis Indicator Data'!AD40</f>
        <v>2</v>
      </c>
      <c r="AH43" s="250">
        <f t="shared" si="22"/>
        <v>4</v>
      </c>
      <c r="AI43" s="250">
        <f>'Crisis Indicator Data'!AE40</f>
        <v>3</v>
      </c>
      <c r="AJ43" s="250">
        <f>'Crisis Indicator Data'!AF40</f>
        <v>3</v>
      </c>
      <c r="AK43" s="250">
        <f>'Crisis Indicator Data'!AG40</f>
        <v>3</v>
      </c>
      <c r="AL43" s="250">
        <f t="shared" si="23"/>
        <v>5</v>
      </c>
      <c r="AM43" s="243">
        <f t="shared" si="24"/>
        <v>4</v>
      </c>
      <c r="AN43" s="243">
        <f t="shared" si="25"/>
        <v>4</v>
      </c>
    </row>
    <row r="44" spans="1:40" ht="13.5" customHeight="1" x14ac:dyDescent="0.35">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3">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3">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3">
        <f t="shared" si="13"/>
        <v>3.45</v>
      </c>
      <c r="I44" s="243">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3">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3">
        <f t="shared" si="14"/>
        <v>3.25</v>
      </c>
      <c r="L44" s="243">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3">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3">
        <f t="shared" si="15"/>
        <v>2.35</v>
      </c>
      <c r="O44" s="243">
        <f t="shared" si="16"/>
        <v>3.0166666666666671</v>
      </c>
      <c r="P44" s="243">
        <f>IF(B44="Regional crisis",VLOOKUP(C44,'Regional Crises'!$B$1:$R$69,12,FALSE),VLOOKUP(E44,'Country Indicator Data'!$B$4:$I$300,8,FALSE))</f>
        <v>5</v>
      </c>
      <c r="Q44" s="243">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4.4000000000000004</v>
      </c>
      <c r="R44" s="243">
        <f t="shared" si="17"/>
        <v>4.7</v>
      </c>
      <c r="S44" s="243">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3">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3">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3">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3">
        <f t="shared" si="18"/>
        <v>3.4</v>
      </c>
      <c r="X44" s="243">
        <f t="shared" si="19"/>
        <v>3.7</v>
      </c>
      <c r="Y44" s="250">
        <f>IF('Core Indicators'!FC41="x","x",IF('Core Indicators'!FC41&gt;=5,5,IF('Core Indicators'!FC41&gt;=4,4,IF('Core Indicators'!FC41&gt;=3,3,IF('Core Indicators'!FC41&gt;=2,2,IF('Core Indicators'!FC41&gt;=1,1,0))))))</f>
        <v>3</v>
      </c>
      <c r="Z44" s="243">
        <f t="shared" si="20"/>
        <v>3</v>
      </c>
      <c r="AA44" s="250">
        <f>'Crisis Indicator Data'!Y41</f>
        <v>2</v>
      </c>
      <c r="AB44" s="250">
        <f>'Crisis Indicator Data'!Z41</f>
        <v>1</v>
      </c>
      <c r="AC44" s="250">
        <f>'Crisis Indicator Data'!AA41</f>
        <v>1</v>
      </c>
      <c r="AD44" s="250">
        <f>'Crisis Indicator Data'!AB41</f>
        <v>0</v>
      </c>
      <c r="AE44" s="250">
        <f t="shared" si="21"/>
        <v>2</v>
      </c>
      <c r="AF44" s="250">
        <f>'Crisis Indicator Data'!AC41</f>
        <v>0</v>
      </c>
      <c r="AG44" s="250">
        <f>'Crisis Indicator Data'!AD41</f>
        <v>1</v>
      </c>
      <c r="AH44" s="250">
        <f t="shared" si="22"/>
        <v>1</v>
      </c>
      <c r="AI44" s="250">
        <f>'Crisis Indicator Data'!AE41</f>
        <v>3</v>
      </c>
      <c r="AJ44" s="250">
        <f>'Crisis Indicator Data'!AF41</f>
        <v>3</v>
      </c>
      <c r="AK44" s="250">
        <f>'Crisis Indicator Data'!AG41</f>
        <v>2</v>
      </c>
      <c r="AL44" s="250">
        <f t="shared" si="23"/>
        <v>5</v>
      </c>
      <c r="AM44" s="243">
        <f t="shared" si="24"/>
        <v>3</v>
      </c>
      <c r="AN44" s="243">
        <f t="shared" si="25"/>
        <v>3</v>
      </c>
    </row>
    <row r="45" spans="1:40" ht="13.5" customHeight="1" x14ac:dyDescent="0.35">
      <c r="A45" s="146" t="str">
        <f>'Crisis Indicator Data'!A42</f>
        <v>Mixed migration flows in Greece</v>
      </c>
      <c r="B45" s="147" t="str">
        <f>'Crisis Indicator Data'!B42</f>
        <v>International displacement</v>
      </c>
      <c r="C45" s="147" t="str">
        <f>'Crisis Indicator Data'!C42</f>
        <v>GRC002</v>
      </c>
      <c r="D45" s="147" t="str">
        <f>'Crisis Indicator Data'!D42</f>
        <v>Greece</v>
      </c>
      <c r="E45" s="148" t="str">
        <f>'Crisis Indicator Data'!E42</f>
        <v>GRC</v>
      </c>
      <c r="F45" s="243">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1.8</v>
      </c>
      <c r="G45" s="243" t="str">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243">
        <f t="shared" si="13"/>
        <v>1.8</v>
      </c>
      <c r="I45" s="243">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0.4</v>
      </c>
      <c r="J45" s="243">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0.3</v>
      </c>
      <c r="K45" s="243">
        <f t="shared" si="14"/>
        <v>0.35</v>
      </c>
      <c r="L45" s="243">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0.8</v>
      </c>
      <c r="M45" s="243">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v>
      </c>
      <c r="N45" s="243">
        <f t="shared" si="15"/>
        <v>0.9</v>
      </c>
      <c r="O45" s="243">
        <f t="shared" si="16"/>
        <v>1.0166666666666666</v>
      </c>
      <c r="P45" s="243">
        <f>IF(B45="Regional crisis",VLOOKUP(C45,'Regional Crises'!$B$1:$R$69,12,FALSE),VLOOKUP(E45,'Country Indicator Data'!$B$4:$I$300,8,FALSE))</f>
        <v>3</v>
      </c>
      <c r="Q45" s="243">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2.1</v>
      </c>
      <c r="R45" s="243">
        <f t="shared" si="17"/>
        <v>2.5499999999999998</v>
      </c>
      <c r="S45" s="243">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2.6</v>
      </c>
      <c r="T45" s="243">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2.2999999999999998</v>
      </c>
      <c r="U45" s="243" t="str">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243">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0.6</v>
      </c>
      <c r="W45" s="243">
        <f t="shared" si="18"/>
        <v>1.8</v>
      </c>
      <c r="X45" s="243">
        <f t="shared" si="19"/>
        <v>1.8</v>
      </c>
      <c r="Y45" s="250">
        <f>IF('Core Indicators'!FC42="x","x",IF('Core Indicators'!FC42&gt;=5,5,IF('Core Indicators'!FC42&gt;=4,4,IF('Core Indicators'!FC42&gt;=3,3,IF('Core Indicators'!FC42&gt;=2,2,IF('Core Indicators'!FC42&gt;=1,1,0))))))</f>
        <v>2</v>
      </c>
      <c r="Z45" s="243">
        <f t="shared" si="20"/>
        <v>2</v>
      </c>
      <c r="AA45" s="250">
        <f>'Crisis Indicator Data'!Y42</f>
        <v>0</v>
      </c>
      <c r="AB45" s="250">
        <f>'Crisis Indicator Data'!Z42</f>
        <v>0</v>
      </c>
      <c r="AC45" s="250">
        <f>'Crisis Indicator Data'!AA42</f>
        <v>1</v>
      </c>
      <c r="AD45" s="250">
        <f>'Crisis Indicator Data'!AB42</f>
        <v>0</v>
      </c>
      <c r="AE45" s="250">
        <f t="shared" si="21"/>
        <v>1</v>
      </c>
      <c r="AF45" s="250">
        <f>'Crisis Indicator Data'!AC42</f>
        <v>2</v>
      </c>
      <c r="AG45" s="250">
        <f>'Crisis Indicator Data'!AD42</f>
        <v>0</v>
      </c>
      <c r="AH45" s="250">
        <f t="shared" si="22"/>
        <v>2</v>
      </c>
      <c r="AI45" s="250">
        <f>'Crisis Indicator Data'!AE42</f>
        <v>0</v>
      </c>
      <c r="AJ45" s="250">
        <f>'Crisis Indicator Data'!AF42</f>
        <v>0</v>
      </c>
      <c r="AK45" s="250">
        <f>'Crisis Indicator Data'!AG42</f>
        <v>0</v>
      </c>
      <c r="AL45" s="250">
        <f t="shared" si="23"/>
        <v>0</v>
      </c>
      <c r="AM45" s="243">
        <f t="shared" si="24"/>
        <v>1</v>
      </c>
      <c r="AN45" s="243">
        <f t="shared" si="25"/>
        <v>1.5</v>
      </c>
    </row>
    <row r="46" spans="1:40" ht="13.5" customHeight="1" x14ac:dyDescent="0.35">
      <c r="A46" s="146" t="str">
        <f>'Crisis Indicator Data'!A43</f>
        <v>Complex crisis in Guatemala</v>
      </c>
      <c r="B46" s="147" t="str">
        <f>'Crisis Indicator Data'!B43</f>
        <v>Complex crisis</v>
      </c>
      <c r="C46" s="147" t="str">
        <f>'Crisis Indicator Data'!C43</f>
        <v>GTM001</v>
      </c>
      <c r="D46" s="147" t="str">
        <f>'Crisis Indicator Data'!D43</f>
        <v>Guatemala</v>
      </c>
      <c r="E46" s="148" t="str">
        <f>'Crisis Indicator Data'!E43</f>
        <v>GTM</v>
      </c>
      <c r="F46" s="243">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243">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43">
        <f t="shared" si="13"/>
        <v>2.0499999999999998</v>
      </c>
      <c r="I46" s="243">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243">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3.9</v>
      </c>
      <c r="K46" s="243">
        <f t="shared" si="14"/>
        <v>3.2</v>
      </c>
      <c r="L46" s="243">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3.3</v>
      </c>
      <c r="M46" s="243">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243">
        <f t="shared" si="15"/>
        <v>3.0999999999999996</v>
      </c>
      <c r="O46" s="243">
        <f t="shared" si="16"/>
        <v>2.7833333333333332</v>
      </c>
      <c r="P46" s="243">
        <f>IF(B46="Regional crisis",VLOOKUP(C46,'Regional Crises'!$B$1:$R$69,12,FALSE),VLOOKUP(E46,'Country Indicator Data'!$B$4:$I$300,8,FALSE))</f>
        <v>3</v>
      </c>
      <c r="Q46" s="243">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3.9</v>
      </c>
      <c r="R46" s="243">
        <f t="shared" si="17"/>
        <v>3.45</v>
      </c>
      <c r="S46" s="243">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243">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3.6</v>
      </c>
      <c r="U46" s="243">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243">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2.4</v>
      </c>
      <c r="W46" s="243">
        <f t="shared" si="18"/>
        <v>3.3</v>
      </c>
      <c r="X46" s="243">
        <f t="shared" si="19"/>
        <v>3.2</v>
      </c>
      <c r="Y46" s="250">
        <f>IF('Core Indicators'!FC43="x","x",IF('Core Indicators'!FC43&gt;=5,5,IF('Core Indicators'!FC43&gt;=4,4,IF('Core Indicators'!FC43&gt;=3,3,IF('Core Indicators'!FC43&gt;=2,2,IF('Core Indicators'!FC43&gt;=1,1,0))))))</f>
        <v>5</v>
      </c>
      <c r="Z46" s="243">
        <f t="shared" si="20"/>
        <v>5</v>
      </c>
      <c r="AA46" s="250">
        <f>'Crisis Indicator Data'!Y43</f>
        <v>0</v>
      </c>
      <c r="AB46" s="250">
        <f>'Crisis Indicator Data'!Z43</f>
        <v>1</v>
      </c>
      <c r="AC46" s="250">
        <f>'Crisis Indicator Data'!AA43</f>
        <v>0</v>
      </c>
      <c r="AD46" s="250">
        <f>'Crisis Indicator Data'!AB43</f>
        <v>0</v>
      </c>
      <c r="AE46" s="250">
        <f t="shared" si="21"/>
        <v>1</v>
      </c>
      <c r="AF46" s="250">
        <f>'Crisis Indicator Data'!AC43</f>
        <v>0</v>
      </c>
      <c r="AG46" s="250">
        <f>'Crisis Indicator Data'!AD43</f>
        <v>1</v>
      </c>
      <c r="AH46" s="250">
        <f t="shared" si="22"/>
        <v>1</v>
      </c>
      <c r="AI46" s="250">
        <f>'Crisis Indicator Data'!AE43</f>
        <v>1</v>
      </c>
      <c r="AJ46" s="250">
        <f>'Crisis Indicator Data'!AF43</f>
        <v>0</v>
      </c>
      <c r="AK46" s="250">
        <f>'Crisis Indicator Data'!AG43</f>
        <v>2</v>
      </c>
      <c r="AL46" s="250">
        <f t="shared" si="23"/>
        <v>3</v>
      </c>
      <c r="AM46" s="243">
        <f t="shared" si="24"/>
        <v>2</v>
      </c>
      <c r="AN46" s="243">
        <f t="shared" si="25"/>
        <v>3.5</v>
      </c>
    </row>
    <row r="47" spans="1:40" ht="13.5" customHeight="1" x14ac:dyDescent="0.35">
      <c r="A47" s="146" t="str">
        <f>'Crisis Indicator Data'!A44</f>
        <v>Complex crisis in Honduras</v>
      </c>
      <c r="B47" s="147" t="str">
        <f>'Crisis Indicator Data'!B44</f>
        <v>Complex crisis</v>
      </c>
      <c r="C47" s="147" t="str">
        <f>'Crisis Indicator Data'!C44</f>
        <v>HND001</v>
      </c>
      <c r="D47" s="147" t="str">
        <f>'Crisis Indicator Data'!D44</f>
        <v>Honduras</v>
      </c>
      <c r="E47" s="148" t="str">
        <f>'Crisis Indicator Data'!E44</f>
        <v>HND</v>
      </c>
      <c r="F47" s="243">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1.8</v>
      </c>
      <c r="G47" s="243">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2.7</v>
      </c>
      <c r="H47" s="243">
        <f t="shared" si="13"/>
        <v>2.25</v>
      </c>
      <c r="I47" s="243">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0.8</v>
      </c>
      <c r="J47" s="243">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0.7</v>
      </c>
      <c r="K47" s="243">
        <f t="shared" si="14"/>
        <v>0.75</v>
      </c>
      <c r="L47" s="243">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3.2</v>
      </c>
      <c r="M47" s="243">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3">
        <f t="shared" si="15"/>
        <v>3.05</v>
      </c>
      <c r="O47" s="243">
        <f t="shared" si="16"/>
        <v>2.0166666666666666</v>
      </c>
      <c r="P47" s="243">
        <f>IF(B47="Regional crisis",VLOOKUP(C47,'Regional Crises'!$B$1:$R$69,12,FALSE),VLOOKUP(E47,'Country Indicator Data'!$B$4:$I$300,8,FALSE))</f>
        <v>3</v>
      </c>
      <c r="Q47" s="243">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3.9</v>
      </c>
      <c r="R47" s="243">
        <f t="shared" si="17"/>
        <v>3.45</v>
      </c>
      <c r="S47" s="243">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3">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243">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3">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2.8</v>
      </c>
      <c r="W47" s="243">
        <f t="shared" si="18"/>
        <v>3.4</v>
      </c>
      <c r="X47" s="243">
        <f t="shared" si="19"/>
        <v>3</v>
      </c>
      <c r="Y47" s="250">
        <f>IF('Core Indicators'!FC44="x","x",IF('Core Indicators'!FC44&gt;=5,5,IF('Core Indicators'!FC44&gt;=4,4,IF('Core Indicators'!FC44&gt;=3,3,IF('Core Indicators'!FC44&gt;=2,2,IF('Core Indicators'!FC44&gt;=1,1,0))))))</f>
        <v>3</v>
      </c>
      <c r="Z47" s="243">
        <f t="shared" si="20"/>
        <v>3</v>
      </c>
      <c r="AA47" s="250">
        <f>'Crisis Indicator Data'!Y44</f>
        <v>0</v>
      </c>
      <c r="AB47" s="250">
        <f>'Crisis Indicator Data'!Z44</f>
        <v>1</v>
      </c>
      <c r="AC47" s="250">
        <f>'Crisis Indicator Data'!AA44</f>
        <v>0</v>
      </c>
      <c r="AD47" s="250">
        <f>'Crisis Indicator Data'!AB44</f>
        <v>0</v>
      </c>
      <c r="AE47" s="250">
        <f t="shared" si="21"/>
        <v>1</v>
      </c>
      <c r="AF47" s="250">
        <f>'Crisis Indicator Data'!AC44</f>
        <v>0</v>
      </c>
      <c r="AG47" s="250">
        <f>'Crisis Indicator Data'!AD44</f>
        <v>2</v>
      </c>
      <c r="AH47" s="250">
        <f t="shared" si="22"/>
        <v>2</v>
      </c>
      <c r="AI47" s="250">
        <f>'Crisis Indicator Data'!AE44</f>
        <v>2</v>
      </c>
      <c r="AJ47" s="250">
        <f>'Crisis Indicator Data'!AF44</f>
        <v>0</v>
      </c>
      <c r="AK47" s="250">
        <f>'Crisis Indicator Data'!AG44</f>
        <v>3</v>
      </c>
      <c r="AL47" s="250">
        <f t="shared" si="23"/>
        <v>4</v>
      </c>
      <c r="AM47" s="243">
        <f t="shared" si="24"/>
        <v>2</v>
      </c>
      <c r="AN47" s="243">
        <f t="shared" si="25"/>
        <v>2.5</v>
      </c>
    </row>
    <row r="48" spans="1:40" ht="13.5" customHeight="1" x14ac:dyDescent="0.35">
      <c r="A48" s="146" t="str">
        <f>'Crisis Indicator Data'!A45</f>
        <v>Complex crisis in Haiti</v>
      </c>
      <c r="B48" s="147" t="str">
        <f>'Crisis Indicator Data'!B45</f>
        <v>Complex crisis</v>
      </c>
      <c r="C48" s="147" t="str">
        <f>'Crisis Indicator Data'!C45</f>
        <v>HTI001</v>
      </c>
      <c r="D48" s="147" t="str">
        <f>'Crisis Indicator Data'!D45</f>
        <v>Haiti</v>
      </c>
      <c r="E48" s="148" t="str">
        <f>'Crisis Indicator Data'!E45</f>
        <v>HTI</v>
      </c>
      <c r="F48" s="243">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243">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243">
        <f t="shared" si="13"/>
        <v>2.5</v>
      </c>
      <c r="I48" s="243">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243">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3">
        <f t="shared" si="14"/>
        <v>0</v>
      </c>
      <c r="L48" s="243">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243">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243">
        <f t="shared" si="15"/>
        <v>3.05</v>
      </c>
      <c r="O48" s="243">
        <f t="shared" si="16"/>
        <v>1.8499999999999999</v>
      </c>
      <c r="P48" s="243">
        <f>IF(B48="Regional crisis",VLOOKUP(C48,'Regional Crises'!$B$1:$R$69,12,FALSE),VLOOKUP(E48,'Country Indicator Data'!$B$4:$I$300,8,FALSE))</f>
        <v>3</v>
      </c>
      <c r="Q48" s="243">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243">
        <f t="shared" si="17"/>
        <v>4</v>
      </c>
      <c r="S48" s="243">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243">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3">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243">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243">
        <f t="shared" si="18"/>
        <v>3.6</v>
      </c>
      <c r="X48" s="243">
        <f t="shared" si="19"/>
        <v>3.2</v>
      </c>
      <c r="Y48" s="250">
        <f>IF('Core Indicators'!FC45="x","x",IF('Core Indicators'!FC45&gt;=5,5,IF('Core Indicators'!FC45&gt;=4,4,IF('Core Indicators'!FC45&gt;=3,3,IF('Core Indicators'!FC45&gt;=2,2,IF('Core Indicators'!FC45&gt;=1,1,0))))))</f>
        <v>5</v>
      </c>
      <c r="Z48" s="243">
        <f t="shared" si="20"/>
        <v>5</v>
      </c>
      <c r="AA48" s="250">
        <f>'Crisis Indicator Data'!Y45</f>
        <v>0</v>
      </c>
      <c r="AB48" s="250">
        <f>'Crisis Indicator Data'!Z45</f>
        <v>2</v>
      </c>
      <c r="AC48" s="250">
        <f>'Crisis Indicator Data'!AA45</f>
        <v>2</v>
      </c>
      <c r="AD48" s="250">
        <f>'Crisis Indicator Data'!AB45</f>
        <v>3</v>
      </c>
      <c r="AE48" s="250">
        <f t="shared" si="21"/>
        <v>3</v>
      </c>
      <c r="AF48" s="250">
        <f>'Crisis Indicator Data'!AC45</f>
        <v>0</v>
      </c>
      <c r="AG48" s="250">
        <f>'Crisis Indicator Data'!AD45</f>
        <v>2</v>
      </c>
      <c r="AH48" s="250">
        <f t="shared" si="22"/>
        <v>2</v>
      </c>
      <c r="AI48" s="250">
        <f>'Crisis Indicator Data'!AE45</f>
        <v>3</v>
      </c>
      <c r="AJ48" s="250">
        <f>'Crisis Indicator Data'!AF45</f>
        <v>0</v>
      </c>
      <c r="AK48" s="250">
        <f>'Crisis Indicator Data'!AG45</f>
        <v>3</v>
      </c>
      <c r="AL48" s="250">
        <f t="shared" si="23"/>
        <v>4</v>
      </c>
      <c r="AM48" s="243">
        <f t="shared" si="24"/>
        <v>3</v>
      </c>
      <c r="AN48" s="243">
        <f t="shared" si="25"/>
        <v>4</v>
      </c>
    </row>
    <row r="49" spans="1:40" ht="13.5" customHeight="1" x14ac:dyDescent="0.35">
      <c r="A49" s="146" t="str">
        <f>'Crisis Indicator Data'!A46</f>
        <v xml:space="preserve">Nippes Earthquake </v>
      </c>
      <c r="B49" s="147" t="str">
        <f>'Crisis Indicator Data'!B46</f>
        <v>Earthquake</v>
      </c>
      <c r="C49" s="147" t="str">
        <f>'Crisis Indicator Data'!C46</f>
        <v>HTI002</v>
      </c>
      <c r="D49" s="147" t="str">
        <f>'Crisis Indicator Data'!D46</f>
        <v>Haiti</v>
      </c>
      <c r="E49" s="148" t="str">
        <f>'Crisis Indicator Data'!E46</f>
        <v>HTI</v>
      </c>
      <c r="F49" s="243">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3">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3">
        <f t="shared" si="13"/>
        <v>2.5</v>
      </c>
      <c r="I49" s="243">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3">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3">
        <f t="shared" si="14"/>
        <v>0</v>
      </c>
      <c r="L49" s="243">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3">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3">
        <f t="shared" si="15"/>
        <v>3.05</v>
      </c>
      <c r="O49" s="243">
        <f t="shared" si="16"/>
        <v>1.8499999999999999</v>
      </c>
      <c r="P49" s="243">
        <f>IF(B49="Regional crisis",VLOOKUP(C49,'Regional Crises'!$B$1:$R$69,12,FALSE),VLOOKUP(E49,'Country Indicator Data'!$B$4:$I$300,8,FALSE))</f>
        <v>3</v>
      </c>
      <c r="Q49" s="243">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3">
        <f t="shared" si="17"/>
        <v>4</v>
      </c>
      <c r="S49" s="243">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3">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3">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3">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3">
        <f t="shared" si="18"/>
        <v>3.6</v>
      </c>
      <c r="X49" s="243">
        <f t="shared" si="19"/>
        <v>3.2</v>
      </c>
      <c r="Y49" s="250">
        <f>IF('Core Indicators'!FC46="x","x",IF('Core Indicators'!FC46&gt;=5,5,IF('Core Indicators'!FC46&gt;=4,4,IF('Core Indicators'!FC46&gt;=3,3,IF('Core Indicators'!FC46&gt;=2,2,IF('Core Indicators'!FC46&gt;=1,1,0))))))</f>
        <v>3</v>
      </c>
      <c r="Z49" s="243">
        <f t="shared" si="20"/>
        <v>3</v>
      </c>
      <c r="AA49" s="250">
        <f>'Crisis Indicator Data'!Y46</f>
        <v>0</v>
      </c>
      <c r="AB49" s="250">
        <f>'Crisis Indicator Data'!Z46</f>
        <v>2</v>
      </c>
      <c r="AC49" s="250">
        <f>'Crisis Indicator Data'!AA46</f>
        <v>2</v>
      </c>
      <c r="AD49" s="250">
        <f>'Crisis Indicator Data'!AB46</f>
        <v>3</v>
      </c>
      <c r="AE49" s="250">
        <f t="shared" si="21"/>
        <v>3</v>
      </c>
      <c r="AF49" s="250">
        <f>'Crisis Indicator Data'!AC46</f>
        <v>0</v>
      </c>
      <c r="AG49" s="250">
        <f>'Crisis Indicator Data'!AD46</f>
        <v>2</v>
      </c>
      <c r="AH49" s="250">
        <f t="shared" si="22"/>
        <v>2</v>
      </c>
      <c r="AI49" s="250">
        <f>'Crisis Indicator Data'!AE46</f>
        <v>3</v>
      </c>
      <c r="AJ49" s="250">
        <f>'Crisis Indicator Data'!AF46</f>
        <v>0</v>
      </c>
      <c r="AK49" s="250">
        <f>'Crisis Indicator Data'!AG46</f>
        <v>3</v>
      </c>
      <c r="AL49" s="250">
        <f t="shared" si="23"/>
        <v>4</v>
      </c>
      <c r="AM49" s="243">
        <f t="shared" si="24"/>
        <v>3</v>
      </c>
      <c r="AN49" s="243">
        <f t="shared" si="25"/>
        <v>3</v>
      </c>
    </row>
    <row r="50" spans="1:40" ht="13.5" customHeight="1" x14ac:dyDescent="0.35">
      <c r="A50" s="146" t="str">
        <f>'Crisis Indicator Data'!A47</f>
        <v>Displacement from Ukraine conflict in Hungary</v>
      </c>
      <c r="B50" s="147" t="str">
        <f>'Crisis Indicator Data'!B47</f>
        <v>International displacement</v>
      </c>
      <c r="C50" s="147" t="str">
        <f>'Crisis Indicator Data'!C47</f>
        <v>HUN002</v>
      </c>
      <c r="D50" s="147" t="str">
        <f>'Crisis Indicator Data'!D47</f>
        <v>Hungary</v>
      </c>
      <c r="E50" s="148" t="str">
        <f>'Crisis Indicator Data'!E47</f>
        <v>HUN</v>
      </c>
      <c r="F50" s="243">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243">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1.6</v>
      </c>
      <c r="H50" s="243">
        <f t="shared" si="13"/>
        <v>1.35</v>
      </c>
      <c r="I50" s="243">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0.9</v>
      </c>
      <c r="J50" s="243">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0.5</v>
      </c>
      <c r="K50" s="243">
        <f t="shared" si="14"/>
        <v>0.7</v>
      </c>
      <c r="L50" s="243">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1.7</v>
      </c>
      <c r="M50" s="243">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0.6</v>
      </c>
      <c r="N50" s="243">
        <f t="shared" si="15"/>
        <v>1.1499999999999999</v>
      </c>
      <c r="O50" s="243">
        <f t="shared" si="16"/>
        <v>1.0666666666666667</v>
      </c>
      <c r="P50" s="243">
        <f>IF(B50="Regional crisis",VLOOKUP(C50,'Regional Crises'!$B$1:$R$69,12,FALSE),VLOOKUP(E50,'Country Indicator Data'!$B$4:$I$300,8,FALSE))</f>
        <v>2</v>
      </c>
      <c r="Q50" s="243">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43">
        <f t="shared" si="17"/>
        <v>1</v>
      </c>
      <c r="S50" s="243">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2.8</v>
      </c>
      <c r="T50" s="243">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v>
      </c>
      <c r="U50" s="243">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2.1</v>
      </c>
      <c r="V50" s="243">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1.5</v>
      </c>
      <c r="W50" s="243">
        <f t="shared" si="18"/>
        <v>2.1</v>
      </c>
      <c r="X50" s="243">
        <f t="shared" si="19"/>
        <v>1.4</v>
      </c>
      <c r="Y50" s="250">
        <f>IF('Core Indicators'!FC47="x","x",IF('Core Indicators'!FC47&gt;=5,5,IF('Core Indicators'!FC47&gt;=4,4,IF('Core Indicators'!FC47&gt;=3,3,IF('Core Indicators'!FC47&gt;=2,2,IF('Core Indicators'!FC47&gt;=1,1,0))))))</f>
        <v>2</v>
      </c>
      <c r="Z50" s="243">
        <f t="shared" si="20"/>
        <v>2</v>
      </c>
      <c r="AA50" s="250">
        <f>'Crisis Indicator Data'!Y47</f>
        <v>0</v>
      </c>
      <c r="AB50" s="250">
        <f>'Crisis Indicator Data'!Z47</f>
        <v>0</v>
      </c>
      <c r="AC50" s="250">
        <f>'Crisis Indicator Data'!AA47</f>
        <v>1</v>
      </c>
      <c r="AD50" s="250">
        <f>'Crisis Indicator Data'!AB47</f>
        <v>0</v>
      </c>
      <c r="AE50" s="250">
        <f t="shared" si="21"/>
        <v>1</v>
      </c>
      <c r="AF50" s="250">
        <f>'Crisis Indicator Data'!AC47</f>
        <v>2</v>
      </c>
      <c r="AG50" s="250">
        <f>'Crisis Indicator Data'!AD47</f>
        <v>0</v>
      </c>
      <c r="AH50" s="250">
        <f t="shared" si="22"/>
        <v>2</v>
      </c>
      <c r="AI50" s="250">
        <f>'Crisis Indicator Data'!AE47</f>
        <v>0</v>
      </c>
      <c r="AJ50" s="250">
        <f>'Crisis Indicator Data'!AF47</f>
        <v>0</v>
      </c>
      <c r="AK50" s="250">
        <f>'Crisis Indicator Data'!AG47</f>
        <v>0</v>
      </c>
      <c r="AL50" s="250">
        <f t="shared" si="23"/>
        <v>0</v>
      </c>
      <c r="AM50" s="243">
        <f t="shared" si="24"/>
        <v>1</v>
      </c>
      <c r="AN50" s="243">
        <f t="shared" si="25"/>
        <v>1.5</v>
      </c>
    </row>
    <row r="51" spans="1:40" ht="13.5" customHeight="1" x14ac:dyDescent="0.35">
      <c r="A51" s="146" t="str">
        <f>'Crisis Indicator Data'!A48</f>
        <v>Papua Conflict</v>
      </c>
      <c r="B51" s="147" t="str">
        <f>'Crisis Indicator Data'!B48</f>
        <v>Conflict</v>
      </c>
      <c r="C51" s="147" t="str">
        <f>'Crisis Indicator Data'!C48</f>
        <v>IDN002</v>
      </c>
      <c r="D51" s="147" t="str">
        <f>'Crisis Indicator Data'!D48</f>
        <v>Indonesia</v>
      </c>
      <c r="E51" s="148" t="str">
        <f>'Crisis Indicator Data'!E48</f>
        <v>IDN</v>
      </c>
      <c r="F51" s="243">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243">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243">
        <f t="shared" si="13"/>
        <v>2.5</v>
      </c>
      <c r="I51" s="243">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243">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243">
        <f t="shared" si="14"/>
        <v>2.5</v>
      </c>
      <c r="L51" s="243">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243">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243">
        <f t="shared" si="15"/>
        <v>2.35</v>
      </c>
      <c r="O51" s="243">
        <f t="shared" si="16"/>
        <v>2.4499999999999997</v>
      </c>
      <c r="P51" s="243">
        <f>IF(B51="Regional crisis",VLOOKUP(C51,'Regional Crises'!$B$1:$R$69,12,FALSE),VLOOKUP(E51,'Country Indicator Data'!$B$4:$I$300,8,FALSE))</f>
        <v>3</v>
      </c>
      <c r="Q51" s="243">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2.2999999999999998</v>
      </c>
      <c r="R51" s="243">
        <f t="shared" si="17"/>
        <v>2.65</v>
      </c>
      <c r="S51" s="243">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243">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243">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243">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243">
        <f t="shared" si="18"/>
        <v>2.5</v>
      </c>
      <c r="X51" s="243">
        <f t="shared" si="19"/>
        <v>2.5</v>
      </c>
      <c r="Y51" s="250">
        <f>IF('Core Indicators'!FC48="x","x",IF('Core Indicators'!FC48&gt;=5,5,IF('Core Indicators'!FC48&gt;=4,4,IF('Core Indicators'!FC48&gt;=3,3,IF('Core Indicators'!FC48&gt;=2,2,IF('Core Indicators'!FC48&gt;=1,1,0))))))</f>
        <v>4</v>
      </c>
      <c r="Z51" s="243">
        <f t="shared" si="20"/>
        <v>4</v>
      </c>
      <c r="AA51" s="250">
        <f>'Crisis Indicator Data'!Y48</f>
        <v>1</v>
      </c>
      <c r="AB51" s="250">
        <f>'Crisis Indicator Data'!Z48</f>
        <v>3</v>
      </c>
      <c r="AC51" s="250">
        <f>'Crisis Indicator Data'!AA48</f>
        <v>2</v>
      </c>
      <c r="AD51" s="250">
        <f>'Crisis Indicator Data'!AB48</f>
        <v>0</v>
      </c>
      <c r="AE51" s="250">
        <f t="shared" si="21"/>
        <v>3</v>
      </c>
      <c r="AF51" s="250">
        <f>'Crisis Indicator Data'!AC48</f>
        <v>2</v>
      </c>
      <c r="AG51" s="250">
        <f>'Crisis Indicator Data'!AD48</f>
        <v>3</v>
      </c>
      <c r="AH51" s="250">
        <f t="shared" si="22"/>
        <v>5</v>
      </c>
      <c r="AI51" s="250">
        <f>'Crisis Indicator Data'!AE48</f>
        <v>1</v>
      </c>
      <c r="AJ51" s="250">
        <f>'Crisis Indicator Data'!AF48</f>
        <v>1</v>
      </c>
      <c r="AK51" s="250">
        <f>'Crisis Indicator Data'!AG48</f>
        <v>2</v>
      </c>
      <c r="AL51" s="250">
        <f t="shared" si="23"/>
        <v>3</v>
      </c>
      <c r="AM51" s="243">
        <f t="shared" si="24"/>
        <v>4</v>
      </c>
      <c r="AN51" s="243">
        <f t="shared" si="25"/>
        <v>4</v>
      </c>
    </row>
    <row r="52" spans="1:40" ht="13.5" customHeight="1" x14ac:dyDescent="0.35">
      <c r="A52" s="146" t="str">
        <f>'Crisis Indicator Data'!A49</f>
        <v>Conflict in Jammu and Kashmir</v>
      </c>
      <c r="B52" s="147" t="str">
        <f>'Crisis Indicator Data'!B49</f>
        <v>Conflict</v>
      </c>
      <c r="C52" s="147" t="str">
        <f>'Crisis Indicator Data'!C49</f>
        <v>IND002</v>
      </c>
      <c r="D52" s="147" t="str">
        <f>'Crisis Indicator Data'!D49</f>
        <v>India</v>
      </c>
      <c r="E52" s="148" t="str">
        <f>'Crisis Indicator Data'!E49</f>
        <v>IND</v>
      </c>
      <c r="F52" s="243">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2.5</v>
      </c>
      <c r="G52" s="243">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1.4</v>
      </c>
      <c r="H52" s="243">
        <f t="shared" si="13"/>
        <v>1.95</v>
      </c>
      <c r="I52" s="243">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4.4000000000000004</v>
      </c>
      <c r="J52" s="243">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0.1</v>
      </c>
      <c r="K52" s="243">
        <f t="shared" si="14"/>
        <v>2.25</v>
      </c>
      <c r="L52" s="243">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243">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1.3</v>
      </c>
      <c r="N52" s="243">
        <f t="shared" si="15"/>
        <v>2.2999999999999998</v>
      </c>
      <c r="O52" s="243">
        <f t="shared" si="16"/>
        <v>2.1666666666666665</v>
      </c>
      <c r="P52" s="243">
        <f>IF(B52="Regional crisis",VLOOKUP(C52,'Regional Crises'!$B$1:$R$69,12,FALSE),VLOOKUP(E52,'Country Indicator Data'!$B$4:$I$300,8,FALSE))</f>
        <v>3</v>
      </c>
      <c r="Q52" s="243">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3.3</v>
      </c>
      <c r="R52" s="243">
        <f t="shared" si="17"/>
        <v>3.15</v>
      </c>
      <c r="S52" s="243">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3">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2.5</v>
      </c>
      <c r="U52" s="243">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1.5</v>
      </c>
      <c r="V52" s="243">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1.5</v>
      </c>
      <c r="W52" s="243">
        <f t="shared" si="18"/>
        <v>2.1</v>
      </c>
      <c r="X52" s="243">
        <f t="shared" si="19"/>
        <v>2.5</v>
      </c>
      <c r="Y52" s="250" t="str">
        <f>IF('Core Indicators'!FC49="x","x",IF('Core Indicators'!FC49&gt;=5,5,IF('Core Indicators'!FC49&gt;=4,4,IF('Core Indicators'!FC49&gt;=3,3,IF('Core Indicators'!FC49&gt;=2,2,IF('Core Indicators'!FC49&gt;=1,1,0))))))</f>
        <v>x</v>
      </c>
      <c r="Z52" s="243" t="str">
        <f t="shared" si="20"/>
        <v>x</v>
      </c>
      <c r="AA52" s="250">
        <f>'Crisis Indicator Data'!Y49</f>
        <v>1</v>
      </c>
      <c r="AB52" s="250">
        <f>'Crisis Indicator Data'!Z49</f>
        <v>1</v>
      </c>
      <c r="AC52" s="250">
        <f>'Crisis Indicator Data'!AA49</f>
        <v>1</v>
      </c>
      <c r="AD52" s="250">
        <f>'Crisis Indicator Data'!AB49</f>
        <v>0</v>
      </c>
      <c r="AE52" s="250">
        <f t="shared" si="21"/>
        <v>2</v>
      </c>
      <c r="AF52" s="250">
        <f>'Crisis Indicator Data'!AC49</f>
        <v>0</v>
      </c>
      <c r="AG52" s="250">
        <f>'Crisis Indicator Data'!AD49</f>
        <v>2</v>
      </c>
      <c r="AH52" s="250">
        <f t="shared" si="22"/>
        <v>2</v>
      </c>
      <c r="AI52" s="250">
        <f>'Crisis Indicator Data'!AE49</f>
        <v>0</v>
      </c>
      <c r="AJ52" s="250">
        <f>'Crisis Indicator Data'!AF49</f>
        <v>1</v>
      </c>
      <c r="AK52" s="250">
        <f>'Crisis Indicator Data'!AG49</f>
        <v>1</v>
      </c>
      <c r="AL52" s="250">
        <f t="shared" si="23"/>
        <v>2</v>
      </c>
      <c r="AM52" s="243">
        <f t="shared" si="24"/>
        <v>2</v>
      </c>
      <c r="AN52" s="243">
        <f t="shared" si="25"/>
        <v>2</v>
      </c>
    </row>
    <row r="53" spans="1:40" ht="13.5" customHeight="1" x14ac:dyDescent="0.35">
      <c r="A53" s="146" t="str">
        <f>'Crisis Indicator Data'!A50</f>
        <v>Afghan Refugees in Iran</v>
      </c>
      <c r="B53" s="147" t="str">
        <f>'Crisis Indicator Data'!B50</f>
        <v>International displacement</v>
      </c>
      <c r="C53" s="147" t="str">
        <f>'Crisis Indicator Data'!C50</f>
        <v>IRN004</v>
      </c>
      <c r="D53" s="147" t="str">
        <f>'Crisis Indicator Data'!D50</f>
        <v>Iran</v>
      </c>
      <c r="E53" s="148" t="str">
        <f>'Crisis Indicator Data'!E50</f>
        <v>IRN</v>
      </c>
      <c r="F53" s="243">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5</v>
      </c>
      <c r="G53" s="243">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3.6</v>
      </c>
      <c r="H53" s="243">
        <f t="shared" si="13"/>
        <v>4.3</v>
      </c>
      <c r="I53" s="243">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3.4</v>
      </c>
      <c r="J53" s="243">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1.6</v>
      </c>
      <c r="K53" s="243">
        <f t="shared" si="14"/>
        <v>2.5</v>
      </c>
      <c r="L53" s="243">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3">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2.1</v>
      </c>
      <c r="N53" s="243">
        <f t="shared" si="15"/>
        <v>2.7</v>
      </c>
      <c r="O53" s="243">
        <f t="shared" si="16"/>
        <v>3.1666666666666665</v>
      </c>
      <c r="P53" s="243">
        <f>IF(B53="Regional crisis",VLOOKUP(C53,'Regional Crises'!$B$1:$R$69,12,FALSE),VLOOKUP(E53,'Country Indicator Data'!$B$4:$I$300,8,FALSE))</f>
        <v>3</v>
      </c>
      <c r="Q53" s="243">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243">
        <f t="shared" si="17"/>
        <v>2.95</v>
      </c>
      <c r="S53" s="243">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243">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3.2</v>
      </c>
      <c r="U53" s="243">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3.9</v>
      </c>
      <c r="V53" s="243">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4.2</v>
      </c>
      <c r="W53" s="243">
        <f t="shared" si="18"/>
        <v>3.8</v>
      </c>
      <c r="X53" s="243">
        <f t="shared" si="19"/>
        <v>3.3</v>
      </c>
      <c r="Y53" s="250">
        <f>IF('Core Indicators'!FC50="x","x",IF('Core Indicators'!FC50&gt;=5,5,IF('Core Indicators'!FC50&gt;=4,4,IF('Core Indicators'!FC50&gt;=3,3,IF('Core Indicators'!FC50&gt;=2,2,IF('Core Indicators'!FC50&gt;=1,1,0))))))</f>
        <v>2</v>
      </c>
      <c r="Z53" s="243">
        <f t="shared" si="20"/>
        <v>2</v>
      </c>
      <c r="AA53" s="250">
        <f>'Crisis Indicator Data'!Y50</f>
        <v>1</v>
      </c>
      <c r="AB53" s="250">
        <f>'Crisis Indicator Data'!Z50</f>
        <v>1</v>
      </c>
      <c r="AC53" s="250">
        <f>'Crisis Indicator Data'!AA50</f>
        <v>1</v>
      </c>
      <c r="AD53" s="250">
        <f>'Crisis Indicator Data'!AB50</f>
        <v>0</v>
      </c>
      <c r="AE53" s="250">
        <f t="shared" si="21"/>
        <v>2</v>
      </c>
      <c r="AF53" s="250">
        <f>'Crisis Indicator Data'!AC50</f>
        <v>2</v>
      </c>
      <c r="AG53" s="250">
        <f>'Crisis Indicator Data'!AD50</f>
        <v>2</v>
      </c>
      <c r="AH53" s="250">
        <f t="shared" si="22"/>
        <v>4</v>
      </c>
      <c r="AI53" s="250">
        <f>'Crisis Indicator Data'!AE50</f>
        <v>0</v>
      </c>
      <c r="AJ53" s="250">
        <f>'Crisis Indicator Data'!AF50</f>
        <v>3</v>
      </c>
      <c r="AK53" s="250">
        <f>'Crisis Indicator Data'!AG50</f>
        <v>1</v>
      </c>
      <c r="AL53" s="250">
        <f t="shared" si="23"/>
        <v>3</v>
      </c>
      <c r="AM53" s="243">
        <f t="shared" si="24"/>
        <v>3</v>
      </c>
      <c r="AN53" s="243">
        <f t="shared" si="25"/>
        <v>2.5</v>
      </c>
    </row>
    <row r="54" spans="1:40" ht="13.5" customHeight="1" x14ac:dyDescent="0.35">
      <c r="A54" s="149" t="str">
        <f>'Crisis Indicator Data'!A51</f>
        <v>Multiple crises in Iraq</v>
      </c>
      <c r="B54" s="150" t="str">
        <f>'Crisis Indicator Data'!B51</f>
        <v>Multiple crises country</v>
      </c>
      <c r="C54" s="150" t="str">
        <f>'Crisis Indicator Data'!C51</f>
        <v>IRQ001</v>
      </c>
      <c r="D54" s="150" t="str">
        <f>'Crisis Indicator Data'!D51</f>
        <v>Iraq</v>
      </c>
      <c r="E54" s="151" t="str">
        <f>'Crisis Indicator Data'!E51</f>
        <v>IRQ</v>
      </c>
      <c r="F54" s="243">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243">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243">
        <f t="shared" si="13"/>
        <v>3.65</v>
      </c>
      <c r="I54" s="243">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243">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243">
        <f t="shared" si="14"/>
        <v>1.35</v>
      </c>
      <c r="L54" s="243">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243">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243">
        <f t="shared" si="15"/>
        <v>2.1</v>
      </c>
      <c r="O54" s="243">
        <f t="shared" si="16"/>
        <v>2.3666666666666667</v>
      </c>
      <c r="P54" s="243">
        <f>IF(B54="Regional crisis",VLOOKUP(C54,'Regional Crises'!$B$1:$R$69,12,FALSE),VLOOKUP(E54,'Country Indicator Data'!$B$4:$I$300,8,FALSE))</f>
        <v>5</v>
      </c>
      <c r="Q54" s="243">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4.8</v>
      </c>
      <c r="R54" s="243">
        <f t="shared" si="17"/>
        <v>4.9000000000000004</v>
      </c>
      <c r="S54" s="243">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243">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243">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243">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243">
        <f t="shared" si="18"/>
        <v>3.7</v>
      </c>
      <c r="X54" s="243">
        <f t="shared" si="19"/>
        <v>3.7</v>
      </c>
      <c r="Y54" s="250">
        <f>IF('Core Indicators'!FC51="x","x",IF('Core Indicators'!FC51&gt;=5,5,IF('Core Indicators'!FC51&gt;=4,4,IF('Core Indicators'!FC51&gt;=3,3,IF('Core Indicators'!FC51&gt;=2,2,IF('Core Indicators'!FC51&gt;=1,1,0))))))</f>
        <v>5</v>
      </c>
      <c r="Z54" s="243">
        <f t="shared" si="20"/>
        <v>5</v>
      </c>
      <c r="AA54" s="250">
        <f>'Crisis Indicator Data'!Y51</f>
        <v>1</v>
      </c>
      <c r="AB54" s="250">
        <f>'Crisis Indicator Data'!Z51</f>
        <v>2</v>
      </c>
      <c r="AC54" s="250">
        <f>'Crisis Indicator Data'!AA51</f>
        <v>2</v>
      </c>
      <c r="AD54" s="250">
        <f>'Crisis Indicator Data'!AB51</f>
        <v>0</v>
      </c>
      <c r="AE54" s="250">
        <f t="shared" si="21"/>
        <v>2</v>
      </c>
      <c r="AF54" s="250">
        <f>'Crisis Indicator Data'!AC51</f>
        <v>3</v>
      </c>
      <c r="AG54" s="250">
        <f>'Crisis Indicator Data'!AD51</f>
        <v>3</v>
      </c>
      <c r="AH54" s="250">
        <f t="shared" si="22"/>
        <v>5</v>
      </c>
      <c r="AI54" s="250">
        <f>'Crisis Indicator Data'!AE51</f>
        <v>2</v>
      </c>
      <c r="AJ54" s="250">
        <f>'Crisis Indicator Data'!AF51</f>
        <v>3</v>
      </c>
      <c r="AK54" s="250">
        <f>'Crisis Indicator Data'!AG51</f>
        <v>1</v>
      </c>
      <c r="AL54" s="250">
        <f t="shared" si="23"/>
        <v>4</v>
      </c>
      <c r="AM54" s="243">
        <f t="shared" si="24"/>
        <v>4</v>
      </c>
      <c r="AN54" s="243">
        <f t="shared" si="25"/>
        <v>4.5</v>
      </c>
    </row>
    <row r="55" spans="1:40" ht="13.5" customHeight="1" x14ac:dyDescent="0.35">
      <c r="A55" s="149" t="str">
        <f>'Crisis Indicator Data'!A52</f>
        <v>Conflict  in Iraq</v>
      </c>
      <c r="B55" s="150" t="str">
        <f>'Crisis Indicator Data'!B52</f>
        <v>Conflict</v>
      </c>
      <c r="C55" s="150" t="str">
        <f>'Crisis Indicator Data'!C52</f>
        <v>IRQ002</v>
      </c>
      <c r="D55" s="150" t="str">
        <f>'Crisis Indicator Data'!D52</f>
        <v>Iraq</v>
      </c>
      <c r="E55" s="151" t="str">
        <f>'Crisis Indicator Data'!E52</f>
        <v>IRQ</v>
      </c>
      <c r="F55" s="243">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3">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3">
        <f t="shared" si="13"/>
        <v>3.65</v>
      </c>
      <c r="I55" s="243">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3">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3">
        <f t="shared" si="14"/>
        <v>1.35</v>
      </c>
      <c r="L55" s="243">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3">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3">
        <f t="shared" si="15"/>
        <v>2.1</v>
      </c>
      <c r="O55" s="243">
        <f t="shared" si="16"/>
        <v>2.3666666666666667</v>
      </c>
      <c r="P55" s="243">
        <f>IF(B55="Regional crisis",VLOOKUP(C55,'Regional Crises'!$B$1:$R$69,12,FALSE),VLOOKUP(E55,'Country Indicator Data'!$B$4:$I$300,8,FALSE))</f>
        <v>5</v>
      </c>
      <c r="Q55" s="243">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4.8</v>
      </c>
      <c r="R55" s="243">
        <f t="shared" si="17"/>
        <v>4.9000000000000004</v>
      </c>
      <c r="S55" s="243">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3">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3">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3">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3">
        <f t="shared" si="18"/>
        <v>3.7</v>
      </c>
      <c r="X55" s="243">
        <f t="shared" si="19"/>
        <v>3.7</v>
      </c>
      <c r="Y55" s="250">
        <f>IF('Core Indicators'!FC52="x","x",IF('Core Indicators'!FC52&gt;=5,5,IF('Core Indicators'!FC52&gt;=4,4,IF('Core Indicators'!FC52&gt;=3,3,IF('Core Indicators'!FC52&gt;=2,2,IF('Core Indicators'!FC52&gt;=1,1,0))))))</f>
        <v>5</v>
      </c>
      <c r="Z55" s="243">
        <f t="shared" si="20"/>
        <v>5</v>
      </c>
      <c r="AA55" s="250">
        <f>'Crisis Indicator Data'!Y52</f>
        <v>1</v>
      </c>
      <c r="AB55" s="250">
        <f>'Crisis Indicator Data'!Z52</f>
        <v>2</v>
      </c>
      <c r="AC55" s="250">
        <f>'Crisis Indicator Data'!AA52</f>
        <v>2</v>
      </c>
      <c r="AD55" s="250">
        <f>'Crisis Indicator Data'!AB52</f>
        <v>0</v>
      </c>
      <c r="AE55" s="250">
        <f t="shared" si="21"/>
        <v>2</v>
      </c>
      <c r="AF55" s="250">
        <f>'Crisis Indicator Data'!AC52</f>
        <v>3</v>
      </c>
      <c r="AG55" s="250">
        <f>'Crisis Indicator Data'!AD52</f>
        <v>3</v>
      </c>
      <c r="AH55" s="250">
        <f t="shared" si="22"/>
        <v>5</v>
      </c>
      <c r="AI55" s="250">
        <f>'Crisis Indicator Data'!AE52</f>
        <v>2</v>
      </c>
      <c r="AJ55" s="250">
        <f>'Crisis Indicator Data'!AF52</f>
        <v>3</v>
      </c>
      <c r="AK55" s="250">
        <f>'Crisis Indicator Data'!AG52</f>
        <v>1</v>
      </c>
      <c r="AL55" s="250">
        <f t="shared" si="23"/>
        <v>4</v>
      </c>
      <c r="AM55" s="243">
        <f t="shared" si="24"/>
        <v>4</v>
      </c>
      <c r="AN55" s="243">
        <f t="shared" si="25"/>
        <v>4.5</v>
      </c>
    </row>
    <row r="56" spans="1:40" ht="13.5" customHeight="1" x14ac:dyDescent="0.35">
      <c r="A56" s="149" t="str">
        <f>'Crisis Indicator Data'!A53</f>
        <v>Syrian and Palestinian refugees in iraq</v>
      </c>
      <c r="B56" s="150" t="str">
        <f>'Crisis Indicator Data'!B53</f>
        <v>International displacement</v>
      </c>
      <c r="C56" s="150" t="str">
        <f>'Crisis Indicator Data'!C53</f>
        <v>IRQ003</v>
      </c>
      <c r="D56" s="150" t="str">
        <f>'Crisis Indicator Data'!D53</f>
        <v>Iraq</v>
      </c>
      <c r="E56" s="151" t="str">
        <f>'Crisis Indicator Data'!E53</f>
        <v>IRQ</v>
      </c>
      <c r="F56" s="243">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3">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3">
        <f t="shared" si="13"/>
        <v>3.65</v>
      </c>
      <c r="I56" s="243">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3">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3">
        <f t="shared" si="14"/>
        <v>1.35</v>
      </c>
      <c r="L56" s="243">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3">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3">
        <f t="shared" si="15"/>
        <v>2.1</v>
      </c>
      <c r="O56" s="243">
        <f t="shared" si="16"/>
        <v>2.3666666666666667</v>
      </c>
      <c r="P56" s="243">
        <f>IF(B56="Regional crisis",VLOOKUP(C56,'Regional Crises'!$B$1:$R$69,12,FALSE),VLOOKUP(E56,'Country Indicator Data'!$B$4:$I$300,8,FALSE))</f>
        <v>5</v>
      </c>
      <c r="Q56" s="243">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4.8</v>
      </c>
      <c r="R56" s="243">
        <f t="shared" si="17"/>
        <v>4.9000000000000004</v>
      </c>
      <c r="S56" s="243">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3">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3">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3">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3">
        <f t="shared" si="18"/>
        <v>3.7</v>
      </c>
      <c r="X56" s="243">
        <f t="shared" si="19"/>
        <v>3.7</v>
      </c>
      <c r="Y56" s="250">
        <f>IF('Core Indicators'!FC53="x","x",IF('Core Indicators'!FC53&gt;=5,5,IF('Core Indicators'!FC53&gt;=4,4,IF('Core Indicators'!FC53&gt;=3,3,IF('Core Indicators'!FC53&gt;=2,2,IF('Core Indicators'!FC53&gt;=1,1,0))))))</f>
        <v>5</v>
      </c>
      <c r="Z56" s="243">
        <f t="shared" si="20"/>
        <v>5</v>
      </c>
      <c r="AA56" s="250">
        <f>'Crisis Indicator Data'!Y53</f>
        <v>1</v>
      </c>
      <c r="AB56" s="250">
        <f>'Crisis Indicator Data'!Z53</f>
        <v>2</v>
      </c>
      <c r="AC56" s="250">
        <f>'Crisis Indicator Data'!AA53</f>
        <v>2</v>
      </c>
      <c r="AD56" s="250">
        <f>'Crisis Indicator Data'!AB53</f>
        <v>0</v>
      </c>
      <c r="AE56" s="250">
        <f t="shared" si="21"/>
        <v>2</v>
      </c>
      <c r="AF56" s="250">
        <f>'Crisis Indicator Data'!AC53</f>
        <v>0</v>
      </c>
      <c r="AG56" s="250">
        <f>'Crisis Indicator Data'!AD53</f>
        <v>2</v>
      </c>
      <c r="AH56" s="250">
        <f t="shared" si="22"/>
        <v>2</v>
      </c>
      <c r="AI56" s="250">
        <f>'Crisis Indicator Data'!AE53</f>
        <v>0</v>
      </c>
      <c r="AJ56" s="250">
        <f>'Crisis Indicator Data'!AF53</f>
        <v>3</v>
      </c>
      <c r="AK56" s="250">
        <f>'Crisis Indicator Data'!AG53</f>
        <v>0</v>
      </c>
      <c r="AL56" s="250">
        <f t="shared" si="23"/>
        <v>3</v>
      </c>
      <c r="AM56" s="243">
        <f t="shared" si="24"/>
        <v>2</v>
      </c>
      <c r="AN56" s="243">
        <f t="shared" si="25"/>
        <v>3.5</v>
      </c>
    </row>
    <row r="57" spans="1:40" ht="13.5" customHeight="1" x14ac:dyDescent="0.35">
      <c r="A57" s="149" t="str">
        <f>'Crisis Indicator Data'!A54</f>
        <v>Mixed migration flows in Italy</v>
      </c>
      <c r="B57" s="150" t="str">
        <f>'Crisis Indicator Data'!B54</f>
        <v>International displacement</v>
      </c>
      <c r="C57" s="150" t="str">
        <f>'Crisis Indicator Data'!C54</f>
        <v>ITA002</v>
      </c>
      <c r="D57" s="150" t="str">
        <f>'Crisis Indicator Data'!D54</f>
        <v>Italy</v>
      </c>
      <c r="E57" s="151" t="str">
        <f>'Crisis Indicator Data'!E54</f>
        <v>ITA</v>
      </c>
      <c r="F57" s="243">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0.7</v>
      </c>
      <c r="G57" s="243" t="str">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x</v>
      </c>
      <c r="H57" s="243">
        <f t="shared" si="13"/>
        <v>0.7</v>
      </c>
      <c r="I57" s="243">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0.6</v>
      </c>
      <c r="J57" s="243">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243">
        <f t="shared" si="14"/>
        <v>0.35</v>
      </c>
      <c r="L57" s="243">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0.5</v>
      </c>
      <c r="M57" s="243">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1.4</v>
      </c>
      <c r="N57" s="243">
        <f t="shared" si="15"/>
        <v>0.95</v>
      </c>
      <c r="O57" s="243">
        <f t="shared" si="16"/>
        <v>0.66666666666666663</v>
      </c>
      <c r="P57" s="243">
        <f>IF(B57="Regional crisis",VLOOKUP(C57,'Regional Crises'!$B$1:$R$69,12,FALSE),VLOOKUP(E57,'Country Indicator Data'!$B$4:$I$300,8,FALSE))</f>
        <v>0</v>
      </c>
      <c r="Q57" s="243">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4.2</v>
      </c>
      <c r="R57" s="243">
        <f t="shared" si="17"/>
        <v>2.1</v>
      </c>
      <c r="S57" s="243">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2.4</v>
      </c>
      <c r="T57" s="243">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2.2000000000000002</v>
      </c>
      <c r="U57" s="243" t="str">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x</v>
      </c>
      <c r="V57" s="243">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0.6</v>
      </c>
      <c r="W57" s="243">
        <f t="shared" si="18"/>
        <v>1.7</v>
      </c>
      <c r="X57" s="243">
        <f t="shared" si="19"/>
        <v>1.5</v>
      </c>
      <c r="Y57" s="250">
        <f>IF('Core Indicators'!FC54="x","x",IF('Core Indicators'!FC54&gt;=5,5,IF('Core Indicators'!FC54&gt;=4,4,IF('Core Indicators'!FC54&gt;=3,3,IF('Core Indicators'!FC54&gt;=2,2,IF('Core Indicators'!FC54&gt;=1,1,0))))))</f>
        <v>3</v>
      </c>
      <c r="Z57" s="243">
        <f t="shared" si="20"/>
        <v>3</v>
      </c>
      <c r="AA57" s="250">
        <f>'Crisis Indicator Data'!Y54</f>
        <v>0</v>
      </c>
      <c r="AB57" s="250">
        <f>'Crisis Indicator Data'!Z54</f>
        <v>0</v>
      </c>
      <c r="AC57" s="250">
        <f>'Crisis Indicator Data'!AA54</f>
        <v>1</v>
      </c>
      <c r="AD57" s="250">
        <f>'Crisis Indicator Data'!AB54</f>
        <v>0</v>
      </c>
      <c r="AE57" s="250">
        <f t="shared" si="21"/>
        <v>1</v>
      </c>
      <c r="AF57" s="250">
        <f>'Crisis Indicator Data'!AC54</f>
        <v>0</v>
      </c>
      <c r="AG57" s="250">
        <f>'Crisis Indicator Data'!AD54</f>
        <v>0</v>
      </c>
      <c r="AH57" s="250">
        <f t="shared" si="22"/>
        <v>0</v>
      </c>
      <c r="AI57" s="250">
        <f>'Crisis Indicator Data'!AE54</f>
        <v>0</v>
      </c>
      <c r="AJ57" s="250">
        <f>'Crisis Indicator Data'!AF54</f>
        <v>1</v>
      </c>
      <c r="AK57" s="250">
        <f>'Crisis Indicator Data'!AG54</f>
        <v>1</v>
      </c>
      <c r="AL57" s="250">
        <f t="shared" si="23"/>
        <v>2</v>
      </c>
      <c r="AM57" s="243">
        <f t="shared" si="24"/>
        <v>1</v>
      </c>
      <c r="AN57" s="243">
        <f t="shared" si="25"/>
        <v>2</v>
      </c>
    </row>
    <row r="58" spans="1:40" ht="13.5" customHeight="1" x14ac:dyDescent="0.35">
      <c r="A58" s="149" t="str">
        <f>'Crisis Indicator Data'!A55</f>
        <v>Syrian refugees in Jordan</v>
      </c>
      <c r="B58" s="150" t="str">
        <f>'Crisis Indicator Data'!B55</f>
        <v>International displacement</v>
      </c>
      <c r="C58" s="150" t="str">
        <f>'Crisis Indicator Data'!C55</f>
        <v>JOR002</v>
      </c>
      <c r="D58" s="150" t="str">
        <f>'Crisis Indicator Data'!D55</f>
        <v>Jordan</v>
      </c>
      <c r="E58" s="151" t="str">
        <f>'Crisis Indicator Data'!E55</f>
        <v>JOR</v>
      </c>
      <c r="F58" s="243">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243">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2.8</v>
      </c>
      <c r="H58" s="243">
        <f t="shared" si="13"/>
        <v>3.55</v>
      </c>
      <c r="I58" s="243">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2.9</v>
      </c>
      <c r="J58" s="243">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5</v>
      </c>
      <c r="K58" s="243">
        <f t="shared" si="14"/>
        <v>3.95</v>
      </c>
      <c r="L58" s="243">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3.1</v>
      </c>
      <c r="M58" s="243">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1.1000000000000001</v>
      </c>
      <c r="N58" s="243">
        <f t="shared" si="15"/>
        <v>2.1</v>
      </c>
      <c r="O58" s="243">
        <f t="shared" si="16"/>
        <v>3.1999999999999997</v>
      </c>
      <c r="P58" s="243">
        <f>IF(B58="Regional crisis",VLOOKUP(C58,'Regional Crises'!$B$1:$R$69,12,FALSE),VLOOKUP(E58,'Country Indicator Data'!$B$4:$I$300,8,FALSE))</f>
        <v>3</v>
      </c>
      <c r="Q58" s="243">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243">
        <f t="shared" si="17"/>
        <v>1.5</v>
      </c>
      <c r="S58" s="243">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2.6</v>
      </c>
      <c r="T58" s="243">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2.4</v>
      </c>
      <c r="U58" s="243">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2.9</v>
      </c>
      <c r="V58" s="243">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3.2</v>
      </c>
      <c r="W58" s="243">
        <f t="shared" si="18"/>
        <v>2.8</v>
      </c>
      <c r="X58" s="243">
        <f t="shared" si="19"/>
        <v>2.5</v>
      </c>
      <c r="Y58" s="250">
        <f>IF('Core Indicators'!FC55="x","x",IF('Core Indicators'!FC55&gt;=5,5,IF('Core Indicators'!FC55&gt;=4,4,IF('Core Indicators'!FC55&gt;=3,3,IF('Core Indicators'!FC55&gt;=2,2,IF('Core Indicators'!FC55&gt;=1,1,0))))))</f>
        <v>2</v>
      </c>
      <c r="Z58" s="243">
        <f t="shared" si="20"/>
        <v>2</v>
      </c>
      <c r="AA58" s="250">
        <f>'Crisis Indicator Data'!Y55</f>
        <v>0</v>
      </c>
      <c r="AB58" s="250">
        <f>'Crisis Indicator Data'!Z55</f>
        <v>0</v>
      </c>
      <c r="AC58" s="250">
        <f>'Crisis Indicator Data'!AA55</f>
        <v>0</v>
      </c>
      <c r="AD58" s="250">
        <f>'Crisis Indicator Data'!AB55</f>
        <v>0</v>
      </c>
      <c r="AE58" s="250">
        <f t="shared" si="21"/>
        <v>0</v>
      </c>
      <c r="AF58" s="250">
        <f>'Crisis Indicator Data'!AC55</f>
        <v>0</v>
      </c>
      <c r="AG58" s="250">
        <f>'Crisis Indicator Data'!AD55</f>
        <v>1</v>
      </c>
      <c r="AH58" s="250">
        <f t="shared" si="22"/>
        <v>1</v>
      </c>
      <c r="AI58" s="250">
        <f>'Crisis Indicator Data'!AE55</f>
        <v>0</v>
      </c>
      <c r="AJ58" s="250">
        <f>'Crisis Indicator Data'!AF55</f>
        <v>2</v>
      </c>
      <c r="AK58" s="250">
        <f>'Crisis Indicator Data'!AG55</f>
        <v>0</v>
      </c>
      <c r="AL58" s="250">
        <f t="shared" si="23"/>
        <v>2</v>
      </c>
      <c r="AM58" s="243">
        <f t="shared" si="24"/>
        <v>1</v>
      </c>
      <c r="AN58" s="243">
        <f t="shared" si="25"/>
        <v>1.5</v>
      </c>
    </row>
    <row r="59" spans="1:40" ht="13.5" customHeight="1" x14ac:dyDescent="0.35">
      <c r="A59" s="149" t="str">
        <f>'Crisis Indicator Data'!A56</f>
        <v xml:space="preserve">Multiple crisis in Kenya </v>
      </c>
      <c r="B59" s="150" t="str">
        <f>'Crisis Indicator Data'!B56</f>
        <v>Multiple crises country</v>
      </c>
      <c r="C59" s="150" t="str">
        <f>'Crisis Indicator Data'!C56</f>
        <v>KEN001</v>
      </c>
      <c r="D59" s="150" t="str">
        <f>'Crisis Indicator Data'!D56</f>
        <v>Kenya</v>
      </c>
      <c r="E59" s="151" t="str">
        <f>'Crisis Indicator Data'!E56</f>
        <v>KEN</v>
      </c>
      <c r="F59" s="243">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243">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243">
        <f t="shared" si="13"/>
        <v>3.1</v>
      </c>
      <c r="I59" s="243">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243">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243">
        <f t="shared" si="14"/>
        <v>2.5499999999999998</v>
      </c>
      <c r="L59" s="243">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243">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243">
        <f t="shared" si="15"/>
        <v>2.8</v>
      </c>
      <c r="O59" s="243">
        <f t="shared" si="16"/>
        <v>2.8166666666666664</v>
      </c>
      <c r="P59" s="243">
        <f>IF(B59="Regional crisis",VLOOKUP(C59,'Regional Crises'!$B$1:$R$69,12,FALSE),VLOOKUP(E59,'Country Indicator Data'!$B$4:$I$300,8,FALSE))</f>
        <v>5</v>
      </c>
      <c r="Q59" s="243">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0.7</v>
      </c>
      <c r="R59" s="243">
        <f t="shared" si="17"/>
        <v>2.85</v>
      </c>
      <c r="S59" s="243">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43">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243">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243">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243">
        <f t="shared" si="18"/>
        <v>2.9</v>
      </c>
      <c r="X59" s="243">
        <f t="shared" si="19"/>
        <v>2.9</v>
      </c>
      <c r="Y59" s="250">
        <f>IF('Core Indicators'!FC56="x","x",IF('Core Indicators'!FC56&gt;=5,5,IF('Core Indicators'!FC56&gt;=4,4,IF('Core Indicators'!FC56&gt;=3,3,IF('Core Indicators'!FC56&gt;=2,2,IF('Core Indicators'!FC56&gt;=1,1,0))))))</f>
        <v>2</v>
      </c>
      <c r="Z59" s="243">
        <f t="shared" si="20"/>
        <v>2</v>
      </c>
      <c r="AA59" s="250">
        <f>'Crisis Indicator Data'!Y56</f>
        <v>1</v>
      </c>
      <c r="AB59" s="250">
        <f>'Crisis Indicator Data'!Z56</f>
        <v>1</v>
      </c>
      <c r="AC59" s="250">
        <f>'Crisis Indicator Data'!AA56</f>
        <v>0</v>
      </c>
      <c r="AD59" s="250">
        <f>'Crisis Indicator Data'!AB56</f>
        <v>0</v>
      </c>
      <c r="AE59" s="250">
        <f t="shared" si="21"/>
        <v>2</v>
      </c>
      <c r="AF59" s="250">
        <f>'Crisis Indicator Data'!AC56</f>
        <v>2</v>
      </c>
      <c r="AG59" s="250">
        <f>'Crisis Indicator Data'!AD56</f>
        <v>2</v>
      </c>
      <c r="AH59" s="250">
        <f t="shared" si="22"/>
        <v>4</v>
      </c>
      <c r="AI59" s="250">
        <f>'Crisis Indicator Data'!AE56</f>
        <v>1</v>
      </c>
      <c r="AJ59" s="250">
        <f>'Crisis Indicator Data'!AF56</f>
        <v>1</v>
      </c>
      <c r="AK59" s="250">
        <f>'Crisis Indicator Data'!AG56</f>
        <v>1</v>
      </c>
      <c r="AL59" s="250">
        <f t="shared" si="23"/>
        <v>3</v>
      </c>
      <c r="AM59" s="243">
        <f t="shared" si="24"/>
        <v>3</v>
      </c>
      <c r="AN59" s="243">
        <f t="shared" si="25"/>
        <v>2.5</v>
      </c>
    </row>
    <row r="60" spans="1:40" ht="13.5" customHeight="1" x14ac:dyDescent="0.35">
      <c r="A60" s="149" t="str">
        <f>'Crisis Indicator Data'!A57</f>
        <v>Refugee situation in Kenya</v>
      </c>
      <c r="B60" s="150" t="str">
        <f>'Crisis Indicator Data'!B57</f>
        <v>International displacement</v>
      </c>
      <c r="C60" s="150" t="str">
        <f>'Crisis Indicator Data'!C57</f>
        <v>KEN002</v>
      </c>
      <c r="D60" s="150" t="str">
        <f>'Crisis Indicator Data'!D57</f>
        <v>Kenya</v>
      </c>
      <c r="E60" s="151" t="str">
        <f>'Crisis Indicator Data'!E57</f>
        <v>KEN</v>
      </c>
      <c r="F60" s="243">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3">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3">
        <f t="shared" si="13"/>
        <v>3.1</v>
      </c>
      <c r="I60" s="243">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3">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3">
        <f t="shared" si="14"/>
        <v>2.5499999999999998</v>
      </c>
      <c r="L60" s="243">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3">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3">
        <f t="shared" si="15"/>
        <v>2.8</v>
      </c>
      <c r="O60" s="243">
        <f t="shared" si="16"/>
        <v>2.8166666666666664</v>
      </c>
      <c r="P60" s="243">
        <f>IF(B60="Regional crisis",VLOOKUP(C60,'Regional Crises'!$B$1:$R$69,12,FALSE),VLOOKUP(E60,'Country Indicator Data'!$B$4:$I$300,8,FALSE))</f>
        <v>5</v>
      </c>
      <c r="Q60" s="243">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0.7</v>
      </c>
      <c r="R60" s="243">
        <f t="shared" si="17"/>
        <v>2.85</v>
      </c>
      <c r="S60" s="243">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3">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3">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3">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3">
        <f t="shared" si="18"/>
        <v>2.9</v>
      </c>
      <c r="X60" s="243">
        <f t="shared" si="19"/>
        <v>2.9</v>
      </c>
      <c r="Y60" s="250">
        <f>IF('Core Indicators'!FC57="x","x",IF('Core Indicators'!FC57&gt;=5,5,IF('Core Indicators'!FC57&gt;=4,4,IF('Core Indicators'!FC57&gt;=3,3,IF('Core Indicators'!FC57&gt;=2,2,IF('Core Indicators'!FC57&gt;=1,1,0))))))</f>
        <v>2</v>
      </c>
      <c r="Z60" s="243">
        <f t="shared" si="20"/>
        <v>2</v>
      </c>
      <c r="AA60" s="250">
        <f>'Crisis Indicator Data'!Y57</f>
        <v>1</v>
      </c>
      <c r="AB60" s="250">
        <f>'Crisis Indicator Data'!Z57</f>
        <v>1</v>
      </c>
      <c r="AC60" s="250">
        <f>'Crisis Indicator Data'!AA57</f>
        <v>0</v>
      </c>
      <c r="AD60" s="250">
        <f>'Crisis Indicator Data'!AB57</f>
        <v>0</v>
      </c>
      <c r="AE60" s="250">
        <f t="shared" si="21"/>
        <v>2</v>
      </c>
      <c r="AF60" s="250">
        <f>'Crisis Indicator Data'!AC57</f>
        <v>2</v>
      </c>
      <c r="AG60" s="250">
        <f>'Crisis Indicator Data'!AD57</f>
        <v>0</v>
      </c>
      <c r="AH60" s="250">
        <f t="shared" si="22"/>
        <v>2</v>
      </c>
      <c r="AI60" s="250">
        <f>'Crisis Indicator Data'!AE57</f>
        <v>0</v>
      </c>
      <c r="AJ60" s="250">
        <f>'Crisis Indicator Data'!AF57</f>
        <v>1</v>
      </c>
      <c r="AK60" s="250">
        <f>'Crisis Indicator Data'!AG57</f>
        <v>1</v>
      </c>
      <c r="AL60" s="250">
        <f t="shared" si="23"/>
        <v>2</v>
      </c>
      <c r="AM60" s="243">
        <f t="shared" si="24"/>
        <v>2</v>
      </c>
      <c r="AN60" s="243">
        <f t="shared" si="25"/>
        <v>2</v>
      </c>
    </row>
    <row r="61" spans="1:40" ht="13.5" customHeight="1" x14ac:dyDescent="0.35">
      <c r="A61" s="149" t="str">
        <f>'Crisis Indicator Data'!A58</f>
        <v>Drought in Kenya</v>
      </c>
      <c r="B61" s="150" t="str">
        <f>'Crisis Indicator Data'!B58</f>
        <v>Drought</v>
      </c>
      <c r="C61" s="150" t="str">
        <f>'Crisis Indicator Data'!C58</f>
        <v>KEN003</v>
      </c>
      <c r="D61" s="150" t="str">
        <f>'Crisis Indicator Data'!D58</f>
        <v>Kenya</v>
      </c>
      <c r="E61" s="151" t="str">
        <f>'Crisis Indicator Data'!E58</f>
        <v>KEN</v>
      </c>
      <c r="F61" s="243">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3">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3">
        <f t="shared" si="13"/>
        <v>3.1</v>
      </c>
      <c r="I61" s="243">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3">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3">
        <f t="shared" si="14"/>
        <v>2.5499999999999998</v>
      </c>
      <c r="L61" s="243">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3">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3">
        <f t="shared" si="15"/>
        <v>2.8</v>
      </c>
      <c r="O61" s="243">
        <f t="shared" si="16"/>
        <v>2.8166666666666664</v>
      </c>
      <c r="P61" s="243">
        <f>IF(B61="Regional crisis",VLOOKUP(C61,'Regional Crises'!$B$1:$R$69,12,FALSE),VLOOKUP(E61,'Country Indicator Data'!$B$4:$I$300,8,FALSE))</f>
        <v>5</v>
      </c>
      <c r="Q61" s="243">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0.7</v>
      </c>
      <c r="R61" s="243">
        <f t="shared" si="17"/>
        <v>2.85</v>
      </c>
      <c r="S61" s="243">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3">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3">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3">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3">
        <f t="shared" si="18"/>
        <v>2.9</v>
      </c>
      <c r="X61" s="243">
        <f t="shared" si="19"/>
        <v>2.9</v>
      </c>
      <c r="Y61" s="250">
        <f>IF('Core Indicators'!FC58="x","x",IF('Core Indicators'!FC58&gt;=5,5,IF('Core Indicators'!FC58&gt;=4,4,IF('Core Indicators'!FC58&gt;=3,3,IF('Core Indicators'!FC58&gt;=2,2,IF('Core Indicators'!FC58&gt;=1,1,0))))))</f>
        <v>2</v>
      </c>
      <c r="Z61" s="243">
        <f t="shared" si="20"/>
        <v>2</v>
      </c>
      <c r="AA61" s="250">
        <f>'Crisis Indicator Data'!Y58</f>
        <v>1</v>
      </c>
      <c r="AB61" s="250">
        <f>'Crisis Indicator Data'!Z58</f>
        <v>1</v>
      </c>
      <c r="AC61" s="250">
        <f>'Crisis Indicator Data'!AA58</f>
        <v>0</v>
      </c>
      <c r="AD61" s="250">
        <f>'Crisis Indicator Data'!AB58</f>
        <v>0</v>
      </c>
      <c r="AE61" s="250">
        <f t="shared" si="21"/>
        <v>2</v>
      </c>
      <c r="AF61" s="250">
        <f>'Crisis Indicator Data'!AC58</f>
        <v>0</v>
      </c>
      <c r="AG61" s="250">
        <f>'Crisis Indicator Data'!AD58</f>
        <v>2</v>
      </c>
      <c r="AH61" s="250">
        <f t="shared" si="22"/>
        <v>2</v>
      </c>
      <c r="AI61" s="250">
        <f>'Crisis Indicator Data'!AE58</f>
        <v>1</v>
      </c>
      <c r="AJ61" s="250">
        <f>'Crisis Indicator Data'!AF58</f>
        <v>1</v>
      </c>
      <c r="AK61" s="250">
        <f>'Crisis Indicator Data'!AG58</f>
        <v>1</v>
      </c>
      <c r="AL61" s="250">
        <f t="shared" si="23"/>
        <v>3</v>
      </c>
      <c r="AM61" s="243">
        <f t="shared" si="24"/>
        <v>2</v>
      </c>
      <c r="AN61" s="243">
        <f t="shared" si="25"/>
        <v>2</v>
      </c>
    </row>
    <row r="62" spans="1:40" ht="13.5" customHeight="1" x14ac:dyDescent="0.35">
      <c r="A62" s="149" t="str">
        <f>'Crisis Indicator Data'!A59</f>
        <v>Syrian refugees in Lebanon</v>
      </c>
      <c r="B62" s="150" t="str">
        <f>'Crisis Indicator Data'!B59</f>
        <v>International displacement</v>
      </c>
      <c r="C62" s="150" t="str">
        <f>'Crisis Indicator Data'!C59</f>
        <v>LBN002</v>
      </c>
      <c r="D62" s="150" t="str">
        <f>'Crisis Indicator Data'!D59</f>
        <v>Lebanon</v>
      </c>
      <c r="E62" s="151" t="str">
        <f>'Crisis Indicator Data'!E59</f>
        <v>LBN</v>
      </c>
      <c r="F62" s="243">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243">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243">
        <f t="shared" si="13"/>
        <v>2.65</v>
      </c>
      <c r="I62" s="243">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243">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243">
        <f t="shared" si="14"/>
        <v>2.5499999999999998</v>
      </c>
      <c r="L62" s="243">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243">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243">
        <f t="shared" si="15"/>
        <v>1.65</v>
      </c>
      <c r="O62" s="243">
        <f t="shared" si="16"/>
        <v>2.2833333333333332</v>
      </c>
      <c r="P62" s="243">
        <f>IF(B62="Regional crisis",VLOOKUP(C62,'Regional Crises'!$B$1:$R$69,12,FALSE),VLOOKUP(E62,'Country Indicator Data'!$B$4:$I$300,8,FALSE))</f>
        <v>3</v>
      </c>
      <c r="Q62" s="243">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1.8</v>
      </c>
      <c r="R62" s="243">
        <f t="shared" si="17"/>
        <v>2.4</v>
      </c>
      <c r="S62" s="243">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3">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243">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243">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243">
        <f t="shared" si="18"/>
        <v>3.1</v>
      </c>
      <c r="X62" s="243">
        <f t="shared" si="19"/>
        <v>2.6</v>
      </c>
      <c r="Y62" s="250">
        <f>IF('Core Indicators'!FC59="x","x",IF('Core Indicators'!FC59&gt;=5,5,IF('Core Indicators'!FC59&gt;=4,4,IF('Core Indicators'!FC59&gt;=3,3,IF('Core Indicators'!FC59&gt;=2,2,IF('Core Indicators'!FC59&gt;=1,1,0))))))</f>
        <v>2</v>
      </c>
      <c r="Z62" s="243">
        <f t="shared" si="20"/>
        <v>2</v>
      </c>
      <c r="AA62" s="250">
        <f>'Crisis Indicator Data'!Y59</f>
        <v>1</v>
      </c>
      <c r="AB62" s="250">
        <f>'Crisis Indicator Data'!Z59</f>
        <v>0</v>
      </c>
      <c r="AC62" s="250">
        <f>'Crisis Indicator Data'!AA59</f>
        <v>0</v>
      </c>
      <c r="AD62" s="250">
        <f>'Crisis Indicator Data'!AB59</f>
        <v>0</v>
      </c>
      <c r="AE62" s="250">
        <f t="shared" si="21"/>
        <v>1</v>
      </c>
      <c r="AF62" s="250">
        <f>'Crisis Indicator Data'!AC59</f>
        <v>1</v>
      </c>
      <c r="AG62" s="250">
        <f>'Crisis Indicator Data'!AD59</f>
        <v>2</v>
      </c>
      <c r="AH62" s="250">
        <f t="shared" si="22"/>
        <v>3</v>
      </c>
      <c r="AI62" s="250">
        <f>'Crisis Indicator Data'!AE59</f>
        <v>0</v>
      </c>
      <c r="AJ62" s="250">
        <f>'Crisis Indicator Data'!AF59</f>
        <v>3</v>
      </c>
      <c r="AK62" s="250">
        <f>'Crisis Indicator Data'!AG59</f>
        <v>2</v>
      </c>
      <c r="AL62" s="250">
        <f t="shared" si="23"/>
        <v>4</v>
      </c>
      <c r="AM62" s="243">
        <f t="shared" si="24"/>
        <v>3</v>
      </c>
      <c r="AN62" s="243">
        <f t="shared" si="25"/>
        <v>2.5</v>
      </c>
    </row>
    <row r="63" spans="1:40" ht="13.5" customHeight="1" x14ac:dyDescent="0.35">
      <c r="A63" s="149" t="str">
        <f>'Crisis Indicator Data'!A60</f>
        <v>Socioeconomic crisis in Lebanon</v>
      </c>
      <c r="B63" s="150" t="str">
        <f>'Crisis Indicator Data'!B60</f>
        <v>Political and economic crisis</v>
      </c>
      <c r="C63" s="150" t="str">
        <f>'Crisis Indicator Data'!C60</f>
        <v>LBN004</v>
      </c>
      <c r="D63" s="150" t="str">
        <f>'Crisis Indicator Data'!D60</f>
        <v>Lebanon</v>
      </c>
      <c r="E63" s="151" t="str">
        <f>'Crisis Indicator Data'!E60</f>
        <v>LBN</v>
      </c>
      <c r="F63" s="243">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3">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3">
        <f t="shared" si="13"/>
        <v>2.65</v>
      </c>
      <c r="I63" s="243">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3">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3">
        <f t="shared" si="14"/>
        <v>2.5499999999999998</v>
      </c>
      <c r="L63" s="243">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3">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3">
        <f t="shared" si="15"/>
        <v>1.65</v>
      </c>
      <c r="O63" s="243">
        <f t="shared" si="16"/>
        <v>2.2833333333333332</v>
      </c>
      <c r="P63" s="243">
        <f>IF(B63="Regional crisis",VLOOKUP(C63,'Regional Crises'!$B$1:$R$69,12,FALSE),VLOOKUP(E63,'Country Indicator Data'!$B$4:$I$300,8,FALSE))</f>
        <v>3</v>
      </c>
      <c r="Q63" s="243">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1.8</v>
      </c>
      <c r="R63" s="243">
        <f t="shared" si="17"/>
        <v>2.4</v>
      </c>
      <c r="S63" s="243">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3">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3">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3">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3">
        <f t="shared" si="18"/>
        <v>3.1</v>
      </c>
      <c r="X63" s="243">
        <f t="shared" si="19"/>
        <v>2.6</v>
      </c>
      <c r="Y63" s="250">
        <f>IF('Core Indicators'!FC60="x","x",IF('Core Indicators'!FC60&gt;=5,5,IF('Core Indicators'!FC60&gt;=4,4,IF('Core Indicators'!FC60&gt;=3,3,IF('Core Indicators'!FC60&gt;=2,2,IF('Core Indicators'!FC60&gt;=1,1,0))))))</f>
        <v>3</v>
      </c>
      <c r="Z63" s="243">
        <f t="shared" si="20"/>
        <v>3</v>
      </c>
      <c r="AA63" s="250">
        <f>'Crisis Indicator Data'!Y60</f>
        <v>1</v>
      </c>
      <c r="AB63" s="250">
        <f>'Crisis Indicator Data'!Z60</f>
        <v>0</v>
      </c>
      <c r="AC63" s="250">
        <f>'Crisis Indicator Data'!AA60</f>
        <v>1</v>
      </c>
      <c r="AD63" s="250">
        <f>'Crisis Indicator Data'!AB60</f>
        <v>0</v>
      </c>
      <c r="AE63" s="250">
        <f t="shared" si="21"/>
        <v>2</v>
      </c>
      <c r="AF63" s="250">
        <f>'Crisis Indicator Data'!AC60</f>
        <v>1</v>
      </c>
      <c r="AG63" s="250">
        <f>'Crisis Indicator Data'!AD60</f>
        <v>1</v>
      </c>
      <c r="AH63" s="250">
        <f t="shared" si="22"/>
        <v>2</v>
      </c>
      <c r="AI63" s="250">
        <f>'Crisis Indicator Data'!AE60</f>
        <v>0</v>
      </c>
      <c r="AJ63" s="250">
        <f>'Crisis Indicator Data'!AF60</f>
        <v>3</v>
      </c>
      <c r="AK63" s="250">
        <f>'Crisis Indicator Data'!AG60</f>
        <v>3</v>
      </c>
      <c r="AL63" s="250">
        <f t="shared" si="23"/>
        <v>4</v>
      </c>
      <c r="AM63" s="243">
        <f t="shared" si="24"/>
        <v>3</v>
      </c>
      <c r="AN63" s="243">
        <f t="shared" si="25"/>
        <v>3</v>
      </c>
    </row>
    <row r="64" spans="1:40" ht="13.5" customHeight="1" x14ac:dyDescent="0.35">
      <c r="A64" s="149" t="str">
        <f>'Crisis Indicator Data'!A61</f>
        <v>Complex crisis in Libya</v>
      </c>
      <c r="B64" s="150" t="str">
        <f>'Crisis Indicator Data'!B61</f>
        <v>Multiple crises country</v>
      </c>
      <c r="C64" s="150" t="str">
        <f>'Crisis Indicator Data'!C61</f>
        <v>LBY001</v>
      </c>
      <c r="D64" s="150" t="str">
        <f>'Crisis Indicator Data'!D61</f>
        <v>Libya</v>
      </c>
      <c r="E64" s="151" t="str">
        <f>'Crisis Indicator Data'!E61</f>
        <v>LBY</v>
      </c>
      <c r="F64" s="243">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243">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243">
        <f t="shared" si="13"/>
        <v>4.1999999999999993</v>
      </c>
      <c r="I64" s="243">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243">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243">
        <f t="shared" si="14"/>
        <v>0.7</v>
      </c>
      <c r="L64" s="243">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243" t="str">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243">
        <f t="shared" si="15"/>
        <v>1.1000000000000001</v>
      </c>
      <c r="O64" s="243">
        <f t="shared" si="16"/>
        <v>2</v>
      </c>
      <c r="P64" s="243">
        <f>IF(B64="Regional crisis",VLOOKUP(C64,'Regional Crises'!$B$1:$R$69,12,FALSE),VLOOKUP(E64,'Country Indicator Data'!$B$4:$I$300,8,FALSE))</f>
        <v>3</v>
      </c>
      <c r="Q64" s="243">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4.2</v>
      </c>
      <c r="R64" s="243">
        <f t="shared" si="17"/>
        <v>3.6</v>
      </c>
      <c r="S64" s="243">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243">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243">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243">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243">
        <f t="shared" si="18"/>
        <v>4.2</v>
      </c>
      <c r="X64" s="243">
        <f t="shared" si="19"/>
        <v>3.3</v>
      </c>
      <c r="Y64" s="250">
        <f>IF('Core Indicators'!FC61="x","x",IF('Core Indicators'!FC61&gt;=5,5,IF('Core Indicators'!FC61&gt;=4,4,IF('Core Indicators'!FC61&gt;=3,3,IF('Core Indicators'!FC61&gt;=2,2,IF('Core Indicators'!FC61&gt;=1,1,0))))))</f>
        <v>5</v>
      </c>
      <c r="Z64" s="243">
        <f t="shared" si="20"/>
        <v>5</v>
      </c>
      <c r="AA64" s="250">
        <f>'Crisis Indicator Data'!Y61</f>
        <v>1</v>
      </c>
      <c r="AB64" s="250">
        <f>'Crisis Indicator Data'!Z61</f>
        <v>3</v>
      </c>
      <c r="AC64" s="250">
        <f>'Crisis Indicator Data'!AA61</f>
        <v>2</v>
      </c>
      <c r="AD64" s="250">
        <f>'Crisis Indicator Data'!AB61</f>
        <v>0</v>
      </c>
      <c r="AE64" s="250">
        <f t="shared" si="21"/>
        <v>3</v>
      </c>
      <c r="AF64" s="250">
        <f>'Crisis Indicator Data'!AC61</f>
        <v>2</v>
      </c>
      <c r="AG64" s="250">
        <f>'Crisis Indicator Data'!AD61</f>
        <v>2</v>
      </c>
      <c r="AH64" s="250">
        <f t="shared" si="22"/>
        <v>4</v>
      </c>
      <c r="AI64" s="250">
        <f>'Crisis Indicator Data'!AE61</f>
        <v>2</v>
      </c>
      <c r="AJ64" s="250">
        <f>'Crisis Indicator Data'!AF61</f>
        <v>1</v>
      </c>
      <c r="AK64" s="250">
        <f>'Crisis Indicator Data'!AG61</f>
        <v>1</v>
      </c>
      <c r="AL64" s="250">
        <f t="shared" si="23"/>
        <v>3</v>
      </c>
      <c r="AM64" s="243">
        <f t="shared" si="24"/>
        <v>3</v>
      </c>
      <c r="AN64" s="243">
        <f t="shared" si="25"/>
        <v>4</v>
      </c>
    </row>
    <row r="65" spans="1:40" ht="13.5" customHeight="1" x14ac:dyDescent="0.35">
      <c r="A65" s="149" t="str">
        <f>'Crisis Indicator Data'!A62</f>
        <v>Mixed migration flows in Libya</v>
      </c>
      <c r="B65" s="150" t="str">
        <f>'Crisis Indicator Data'!B62</f>
        <v>International displacement</v>
      </c>
      <c r="C65" s="150" t="str">
        <f>'Crisis Indicator Data'!C62</f>
        <v>LBY002</v>
      </c>
      <c r="D65" s="150" t="str">
        <f>'Crisis Indicator Data'!D62</f>
        <v>Libya</v>
      </c>
      <c r="E65" s="151" t="str">
        <f>'Crisis Indicator Data'!E62</f>
        <v>LBY</v>
      </c>
      <c r="F65" s="243">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3">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3">
        <f t="shared" si="13"/>
        <v>4.1999999999999993</v>
      </c>
      <c r="I65" s="243">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3">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3">
        <f t="shared" si="14"/>
        <v>0.7</v>
      </c>
      <c r="L65" s="243">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3" t="str">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3">
        <f t="shared" si="15"/>
        <v>1.1000000000000001</v>
      </c>
      <c r="O65" s="243">
        <f t="shared" si="16"/>
        <v>2</v>
      </c>
      <c r="P65" s="243">
        <f>IF(B65="Regional crisis",VLOOKUP(C65,'Regional Crises'!$B$1:$R$69,12,FALSE),VLOOKUP(E65,'Country Indicator Data'!$B$4:$I$300,8,FALSE))</f>
        <v>3</v>
      </c>
      <c r="Q65" s="243">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4.2</v>
      </c>
      <c r="R65" s="243">
        <f t="shared" si="17"/>
        <v>3.6</v>
      </c>
      <c r="S65" s="243">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3">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3">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3">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3">
        <f t="shared" si="18"/>
        <v>4.2</v>
      </c>
      <c r="X65" s="243">
        <f t="shared" si="19"/>
        <v>3.3</v>
      </c>
      <c r="Y65" s="250">
        <f>IF('Core Indicators'!FC62="x","x",IF('Core Indicators'!FC62&gt;=5,5,IF('Core Indicators'!FC62&gt;=4,4,IF('Core Indicators'!FC62&gt;=3,3,IF('Core Indicators'!FC62&gt;=2,2,IF('Core Indicators'!FC62&gt;=1,1,0))))))</f>
        <v>4</v>
      </c>
      <c r="Z65" s="243">
        <f t="shared" si="20"/>
        <v>4</v>
      </c>
      <c r="AA65" s="250">
        <f>'Crisis Indicator Data'!Y62</f>
        <v>1</v>
      </c>
      <c r="AB65" s="250">
        <f>'Crisis Indicator Data'!Z62</f>
        <v>3</v>
      </c>
      <c r="AC65" s="250">
        <f>'Crisis Indicator Data'!AA62</f>
        <v>2</v>
      </c>
      <c r="AD65" s="250">
        <f>'Crisis Indicator Data'!AB62</f>
        <v>0</v>
      </c>
      <c r="AE65" s="250">
        <f t="shared" si="21"/>
        <v>3</v>
      </c>
      <c r="AF65" s="250">
        <f>'Crisis Indicator Data'!AC62</f>
        <v>2</v>
      </c>
      <c r="AG65" s="250">
        <f>'Crisis Indicator Data'!AD62</f>
        <v>2</v>
      </c>
      <c r="AH65" s="250">
        <f t="shared" si="22"/>
        <v>4</v>
      </c>
      <c r="AI65" s="250">
        <f>'Crisis Indicator Data'!AE62</f>
        <v>2</v>
      </c>
      <c r="AJ65" s="250">
        <f>'Crisis Indicator Data'!AF62</f>
        <v>1</v>
      </c>
      <c r="AK65" s="250">
        <f>'Crisis Indicator Data'!AG62</f>
        <v>1</v>
      </c>
      <c r="AL65" s="250">
        <f t="shared" si="23"/>
        <v>3</v>
      </c>
      <c r="AM65" s="243">
        <f t="shared" si="24"/>
        <v>3</v>
      </c>
      <c r="AN65" s="243">
        <f t="shared" si="25"/>
        <v>3.5</v>
      </c>
    </row>
    <row r="66" spans="1:40" ht="13.5" customHeight="1" x14ac:dyDescent="0.35">
      <c r="A66" s="149" t="str">
        <f>'Crisis Indicator Data'!A63</f>
        <v>Socio-economic crisis in Sri Lanka</v>
      </c>
      <c r="B66" s="150" t="str">
        <f>'Crisis Indicator Data'!B63</f>
        <v>Political and economic crisis</v>
      </c>
      <c r="C66" s="150" t="str">
        <f>'Crisis Indicator Data'!C63</f>
        <v>LKA002</v>
      </c>
      <c r="D66" s="150" t="str">
        <f>'Crisis Indicator Data'!D63</f>
        <v>Sri Lanka</v>
      </c>
      <c r="E66" s="151" t="str">
        <f>'Crisis Indicator Data'!E63</f>
        <v>LKA</v>
      </c>
      <c r="F66" s="243">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243">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1.7</v>
      </c>
      <c r="H66" s="243">
        <f t="shared" si="13"/>
        <v>2.4500000000000002</v>
      </c>
      <c r="I66" s="243">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2.1</v>
      </c>
      <c r="J66" s="243">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1.1000000000000001</v>
      </c>
      <c r="K66" s="243">
        <f t="shared" si="14"/>
        <v>1.6</v>
      </c>
      <c r="L66" s="243">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2.5</v>
      </c>
      <c r="M66" s="243">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243">
        <f t="shared" si="15"/>
        <v>2.15</v>
      </c>
      <c r="O66" s="243">
        <f t="shared" si="16"/>
        <v>2.0666666666666669</v>
      </c>
      <c r="P66" s="243">
        <f>IF(B66="Regional crisis",VLOOKUP(C66,'Regional Crises'!$B$1:$R$69,12,FALSE),VLOOKUP(E66,'Country Indicator Data'!$B$4:$I$300,8,FALSE))</f>
        <v>3</v>
      </c>
      <c r="Q66" s="243">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1.3</v>
      </c>
      <c r="R66" s="243">
        <f t="shared" si="17"/>
        <v>2.15</v>
      </c>
      <c r="S66" s="243">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3.1</v>
      </c>
      <c r="T66" s="243">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2.5</v>
      </c>
      <c r="U66" s="243">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1.8</v>
      </c>
      <c r="V66" s="243">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2.2999999999999998</v>
      </c>
      <c r="W66" s="243">
        <f t="shared" si="18"/>
        <v>2.4</v>
      </c>
      <c r="X66" s="243">
        <f t="shared" si="19"/>
        <v>2.2000000000000002</v>
      </c>
      <c r="Y66" s="250">
        <f>IF('Core Indicators'!FC63="x","x",IF('Core Indicators'!FC63&gt;=5,5,IF('Core Indicators'!FC63&gt;=4,4,IF('Core Indicators'!FC63&gt;=3,3,IF('Core Indicators'!FC63&gt;=2,2,IF('Core Indicators'!FC63&gt;=1,1,0))))))</f>
        <v>1</v>
      </c>
      <c r="Z66" s="243">
        <f t="shared" si="20"/>
        <v>1</v>
      </c>
      <c r="AA66" s="250">
        <f>'Crisis Indicator Data'!Y63</f>
        <v>0</v>
      </c>
      <c r="AB66" s="250">
        <f>'Crisis Indicator Data'!Z63</f>
        <v>0</v>
      </c>
      <c r="AC66" s="250">
        <f>'Crisis Indicator Data'!AA63</f>
        <v>0</v>
      </c>
      <c r="AD66" s="250">
        <f>'Crisis Indicator Data'!AB63</f>
        <v>0</v>
      </c>
      <c r="AE66" s="250">
        <f t="shared" si="21"/>
        <v>0</v>
      </c>
      <c r="AF66" s="250">
        <f>'Crisis Indicator Data'!AC63</f>
        <v>0</v>
      </c>
      <c r="AG66" s="250">
        <f>'Crisis Indicator Data'!AD63</f>
        <v>0</v>
      </c>
      <c r="AH66" s="250">
        <f t="shared" si="22"/>
        <v>0</v>
      </c>
      <c r="AI66" s="250">
        <f>'Crisis Indicator Data'!AE63</f>
        <v>0</v>
      </c>
      <c r="AJ66" s="250">
        <f>'Crisis Indicator Data'!AF63</f>
        <v>2</v>
      </c>
      <c r="AK66" s="250">
        <f>'Crisis Indicator Data'!AG63</f>
        <v>2</v>
      </c>
      <c r="AL66" s="250">
        <f t="shared" si="23"/>
        <v>3</v>
      </c>
      <c r="AM66" s="243">
        <f t="shared" si="24"/>
        <v>1</v>
      </c>
      <c r="AN66" s="243">
        <f t="shared" si="25"/>
        <v>1</v>
      </c>
    </row>
    <row r="67" spans="1:40" ht="13.5" customHeight="1" x14ac:dyDescent="0.35">
      <c r="A67" s="149" t="str">
        <f>'Crisis Indicator Data'!A64</f>
        <v>Drought in Lesotho</v>
      </c>
      <c r="B67" s="150" t="str">
        <f>'Crisis Indicator Data'!B64</f>
        <v>Drought</v>
      </c>
      <c r="C67" s="150" t="str">
        <f>'Crisis Indicator Data'!C64</f>
        <v>LSO002</v>
      </c>
      <c r="D67" s="150" t="str">
        <f>'Crisis Indicator Data'!D64</f>
        <v>Lesotho</v>
      </c>
      <c r="E67" s="151" t="str">
        <f>'Crisis Indicator Data'!E64</f>
        <v>LSO</v>
      </c>
      <c r="F67" s="243">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1.1000000000000001</v>
      </c>
      <c r="G67" s="243">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2.2999999999999998</v>
      </c>
      <c r="H67" s="243">
        <f t="shared" si="13"/>
        <v>1.7</v>
      </c>
      <c r="I67" s="243">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0</v>
      </c>
      <c r="J67" s="243">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43">
        <f t="shared" si="14"/>
        <v>0</v>
      </c>
      <c r="L67" s="243">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243">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2.5</v>
      </c>
      <c r="N67" s="243">
        <f t="shared" si="15"/>
        <v>3.05</v>
      </c>
      <c r="O67" s="243">
        <f t="shared" si="16"/>
        <v>1.5833333333333333</v>
      </c>
      <c r="P67" s="243">
        <f>IF(B67="Regional crisis",VLOOKUP(C67,'Regional Crises'!$B$1:$R$69,12,FALSE),VLOOKUP(E67,'Country Indicator Data'!$B$4:$I$300,8,FALSE))</f>
        <v>0</v>
      </c>
      <c r="Q67" s="243">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243">
        <f t="shared" si="17"/>
        <v>0</v>
      </c>
      <c r="S67" s="243">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v>
      </c>
      <c r="T67" s="243">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2.9</v>
      </c>
      <c r="U67" s="243">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2.5</v>
      </c>
      <c r="V67" s="243">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1.9</v>
      </c>
      <c r="W67" s="243">
        <f t="shared" si="18"/>
        <v>2.6</v>
      </c>
      <c r="X67" s="243">
        <f t="shared" si="19"/>
        <v>1.4</v>
      </c>
      <c r="Y67" s="250">
        <f>IF('Core Indicators'!FC64="x","x",IF('Core Indicators'!FC64&gt;=5,5,IF('Core Indicators'!FC64&gt;=4,4,IF('Core Indicators'!FC64&gt;=3,3,IF('Core Indicators'!FC64&gt;=2,2,IF('Core Indicators'!FC64&gt;=1,1,0))))))</f>
        <v>1</v>
      </c>
      <c r="Z67" s="243">
        <f t="shared" si="20"/>
        <v>1</v>
      </c>
      <c r="AA67" s="250">
        <f>'Crisis Indicator Data'!Y64</f>
        <v>0</v>
      </c>
      <c r="AB67" s="250">
        <f>'Crisis Indicator Data'!Z64</f>
        <v>0</v>
      </c>
      <c r="AC67" s="250">
        <f>'Crisis Indicator Data'!AA64</f>
        <v>0</v>
      </c>
      <c r="AD67" s="250">
        <f>'Crisis Indicator Data'!AB64</f>
        <v>0</v>
      </c>
      <c r="AE67" s="250">
        <f t="shared" si="21"/>
        <v>0</v>
      </c>
      <c r="AF67" s="250">
        <f>'Crisis Indicator Data'!AC64</f>
        <v>0</v>
      </c>
      <c r="AG67" s="250">
        <f>'Crisis Indicator Data'!AD64</f>
        <v>0</v>
      </c>
      <c r="AH67" s="250">
        <f t="shared" si="22"/>
        <v>0</v>
      </c>
      <c r="AI67" s="250">
        <f>'Crisis Indicator Data'!AE64</f>
        <v>0</v>
      </c>
      <c r="AJ67" s="250">
        <f>'Crisis Indicator Data'!AF64</f>
        <v>0</v>
      </c>
      <c r="AK67" s="250">
        <f>'Crisis Indicator Data'!AG64</f>
        <v>0</v>
      </c>
      <c r="AL67" s="250">
        <f t="shared" si="23"/>
        <v>0</v>
      </c>
      <c r="AM67" s="243">
        <f t="shared" si="24"/>
        <v>0</v>
      </c>
      <c r="AN67" s="243">
        <f t="shared" si="25"/>
        <v>0.5</v>
      </c>
    </row>
    <row r="68" spans="1:40" ht="13.5" customHeight="1" x14ac:dyDescent="0.35">
      <c r="A68" s="149" t="str">
        <f>'Crisis Indicator Data'!A65</f>
        <v>Mixed migration flows in Morocco</v>
      </c>
      <c r="B68" s="150" t="str">
        <f>'Crisis Indicator Data'!B65</f>
        <v>International displacement</v>
      </c>
      <c r="C68" s="150" t="str">
        <f>'Crisis Indicator Data'!C65</f>
        <v>MAR002</v>
      </c>
      <c r="D68" s="150" t="str">
        <f>'Crisis Indicator Data'!D65</f>
        <v>Morocco</v>
      </c>
      <c r="E68" s="151" t="str">
        <f>'Crisis Indicator Data'!E65</f>
        <v>MAR</v>
      </c>
      <c r="F68" s="243">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243">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3.2</v>
      </c>
      <c r="H68" s="243">
        <f t="shared" si="13"/>
        <v>3.2</v>
      </c>
      <c r="I68" s="243">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2.5</v>
      </c>
      <c r="J68" s="243">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243">
        <f t="shared" si="14"/>
        <v>3.25</v>
      </c>
      <c r="L68" s="243">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3.3</v>
      </c>
      <c r="M68" s="243">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243">
        <f t="shared" si="15"/>
        <v>2.5499999999999998</v>
      </c>
      <c r="O68" s="243">
        <f t="shared" si="16"/>
        <v>3</v>
      </c>
      <c r="P68" s="243">
        <f>IF(B68="Regional crisis",VLOOKUP(C68,'Regional Crises'!$B$1:$R$69,12,FALSE),VLOOKUP(E68,'Country Indicator Data'!$B$4:$I$300,8,FALSE))</f>
        <v>3</v>
      </c>
      <c r="Q68" s="243">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3.1</v>
      </c>
      <c r="R68" s="243">
        <f t="shared" si="17"/>
        <v>3.05</v>
      </c>
      <c r="S68" s="243">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3">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2.6</v>
      </c>
      <c r="U68" s="243">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3.4</v>
      </c>
      <c r="V68" s="243">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3.2</v>
      </c>
      <c r="W68" s="243">
        <f t="shared" si="18"/>
        <v>3.1</v>
      </c>
      <c r="X68" s="243">
        <f t="shared" si="19"/>
        <v>3.1</v>
      </c>
      <c r="Y68" s="250">
        <f>IF('Core Indicators'!FC65="x","x",IF('Core Indicators'!FC65&gt;=5,5,IF('Core Indicators'!FC65&gt;=4,4,IF('Core Indicators'!FC65&gt;=3,3,IF('Core Indicators'!FC65&gt;=2,2,IF('Core Indicators'!FC65&gt;=1,1,0))))))</f>
        <v>4</v>
      </c>
      <c r="Z68" s="243">
        <f t="shared" si="20"/>
        <v>4</v>
      </c>
      <c r="AA68" s="250">
        <f>'Crisis Indicator Data'!Y65</f>
        <v>0</v>
      </c>
      <c r="AB68" s="250">
        <f>'Crisis Indicator Data'!Z65</f>
        <v>0</v>
      </c>
      <c r="AC68" s="250">
        <f>'Crisis Indicator Data'!AA65</f>
        <v>0</v>
      </c>
      <c r="AD68" s="250">
        <f>'Crisis Indicator Data'!AB65</f>
        <v>0</v>
      </c>
      <c r="AE68" s="250">
        <f t="shared" si="21"/>
        <v>0</v>
      </c>
      <c r="AF68" s="250">
        <f>'Crisis Indicator Data'!AC65</f>
        <v>0</v>
      </c>
      <c r="AG68" s="250">
        <f>'Crisis Indicator Data'!AD65</f>
        <v>0</v>
      </c>
      <c r="AH68" s="250">
        <f t="shared" si="22"/>
        <v>0</v>
      </c>
      <c r="AI68" s="250">
        <f>'Crisis Indicator Data'!AE65</f>
        <v>0</v>
      </c>
      <c r="AJ68" s="250">
        <f>'Crisis Indicator Data'!AF65</f>
        <v>1</v>
      </c>
      <c r="AK68" s="250">
        <f>'Crisis Indicator Data'!AG65</f>
        <v>0</v>
      </c>
      <c r="AL68" s="250">
        <f t="shared" si="23"/>
        <v>1</v>
      </c>
      <c r="AM68" s="243">
        <f t="shared" si="24"/>
        <v>0</v>
      </c>
      <c r="AN68" s="243">
        <f t="shared" si="25"/>
        <v>2</v>
      </c>
    </row>
    <row r="69" spans="1:40" ht="13.5" customHeight="1" x14ac:dyDescent="0.35">
      <c r="A69" s="149" t="str">
        <f>'Crisis Indicator Data'!A66</f>
        <v>DIsplacement from Ukraine conflict in Moldova</v>
      </c>
      <c r="B69" s="150" t="str">
        <f>'Crisis Indicator Data'!B66</f>
        <v>International displacement</v>
      </c>
      <c r="C69" s="150" t="str">
        <f>'Crisis Indicator Data'!C66</f>
        <v>MDA002</v>
      </c>
      <c r="D69" s="150" t="str">
        <f>'Crisis Indicator Data'!D66</f>
        <v>Moldova</v>
      </c>
      <c r="E69" s="151" t="str">
        <f>'Crisis Indicator Data'!E66</f>
        <v>MDA</v>
      </c>
      <c r="F69" s="243">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243">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2.1</v>
      </c>
      <c r="H69" s="243">
        <f t="shared" si="13"/>
        <v>2.2999999999999998</v>
      </c>
      <c r="I69" s="243">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243">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1.9</v>
      </c>
      <c r="K69" s="243">
        <f t="shared" si="14"/>
        <v>2</v>
      </c>
      <c r="L69" s="243">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1.5</v>
      </c>
      <c r="M69" s="243">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0.1</v>
      </c>
      <c r="N69" s="243">
        <f t="shared" si="15"/>
        <v>0.8</v>
      </c>
      <c r="O69" s="243">
        <f t="shared" si="16"/>
        <v>1.7</v>
      </c>
      <c r="P69" s="243">
        <f>IF(B69="Regional crisis",VLOOKUP(C69,'Regional Crises'!$B$1:$R$69,12,FALSE),VLOOKUP(E69,'Country Indicator Data'!$B$4:$I$300,8,FALSE))</f>
        <v>2</v>
      </c>
      <c r="Q69" s="243">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v>
      </c>
      <c r="R69" s="243">
        <f t="shared" si="17"/>
        <v>1</v>
      </c>
      <c r="S69" s="243">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3.4</v>
      </c>
      <c r="T69" s="243">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2.9</v>
      </c>
      <c r="U69" s="243">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243">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243">
        <f t="shared" si="18"/>
        <v>2.8</v>
      </c>
      <c r="X69" s="243">
        <f t="shared" si="19"/>
        <v>1.8</v>
      </c>
      <c r="Y69" s="250">
        <f>IF('Core Indicators'!FC66="x","x",IF('Core Indicators'!FC66&gt;=5,5,IF('Core Indicators'!FC66&gt;=4,4,IF('Core Indicators'!FC66&gt;=3,3,IF('Core Indicators'!FC66&gt;=2,2,IF('Core Indicators'!FC66&gt;=1,1,0))))))</f>
        <v>2</v>
      </c>
      <c r="Z69" s="243">
        <f t="shared" si="20"/>
        <v>2</v>
      </c>
      <c r="AA69" s="250">
        <f>'Crisis Indicator Data'!Y66</f>
        <v>0</v>
      </c>
      <c r="AB69" s="250">
        <f>'Crisis Indicator Data'!Z66</f>
        <v>1</v>
      </c>
      <c r="AC69" s="250">
        <f>'Crisis Indicator Data'!AA66</f>
        <v>0</v>
      </c>
      <c r="AD69" s="250">
        <f>'Crisis Indicator Data'!AB66</f>
        <v>0</v>
      </c>
      <c r="AE69" s="250">
        <f t="shared" si="21"/>
        <v>1</v>
      </c>
      <c r="AF69" s="250">
        <f>'Crisis Indicator Data'!AC66</f>
        <v>0</v>
      </c>
      <c r="AG69" s="250">
        <f>'Crisis Indicator Data'!AD66</f>
        <v>0</v>
      </c>
      <c r="AH69" s="250">
        <f t="shared" si="22"/>
        <v>0</v>
      </c>
      <c r="AI69" s="250">
        <f>'Crisis Indicator Data'!AE66</f>
        <v>0</v>
      </c>
      <c r="AJ69" s="250">
        <f>'Crisis Indicator Data'!AF66</f>
        <v>0</v>
      </c>
      <c r="AK69" s="250">
        <f>'Crisis Indicator Data'!AG66</f>
        <v>0</v>
      </c>
      <c r="AL69" s="250">
        <f t="shared" si="23"/>
        <v>0</v>
      </c>
      <c r="AM69" s="243">
        <f t="shared" si="24"/>
        <v>0</v>
      </c>
      <c r="AN69" s="243">
        <f t="shared" si="25"/>
        <v>1</v>
      </c>
    </row>
    <row r="70" spans="1:40" ht="13.5" customHeight="1" x14ac:dyDescent="0.35">
      <c r="A70" s="149" t="str">
        <f>'Crisis Indicator Data'!A67</f>
        <v>Multiple crisis in Madagascar</v>
      </c>
      <c r="B70" s="150" t="str">
        <f>'Crisis Indicator Data'!B67</f>
        <v>Multiple crises country</v>
      </c>
      <c r="C70" s="150" t="str">
        <f>'Crisis Indicator Data'!C67</f>
        <v>MDG001</v>
      </c>
      <c r="D70" s="150" t="str">
        <f>'Crisis Indicator Data'!D67</f>
        <v>Madagascar</v>
      </c>
      <c r="E70" s="151" t="str">
        <f>'Crisis Indicator Data'!E67</f>
        <v>MDG</v>
      </c>
      <c r="F70" s="243">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243">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243">
        <f t="shared" ref="H70:H101" si="26">IF(AND(F70="x",G70="x"),"x",AVERAGE(F70,G70))</f>
        <v>2.5999999999999996</v>
      </c>
      <c r="I70" s="243">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243">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43">
        <f t="shared" ref="K70:K101" si="27">IF(AND(I70="x",J70="x"),"x",AVERAGE(I70,J70))</f>
        <v>1.55</v>
      </c>
      <c r="L70" s="243" t="str">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243">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243">
        <f t="shared" ref="N70:N101" si="28">IF(AND(L70="x",M70="x"),"x",AVERAGE(L70,M70))</f>
        <v>2.2000000000000002</v>
      </c>
      <c r="O70" s="243">
        <f t="shared" ref="O70:O101" si="29">AVERAGE(H70,K70,N70)</f>
        <v>2.1166666666666667</v>
      </c>
      <c r="P70" s="243">
        <f>IF(B70="Regional crisis",VLOOKUP(C70,'Regional Crises'!$B$1:$R$69,12,FALSE),VLOOKUP(E70,'Country Indicator Data'!$B$4:$I$300,8,FALSE))</f>
        <v>0</v>
      </c>
      <c r="Q70" s="243">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v>
      </c>
      <c r="R70" s="243">
        <f t="shared" ref="R70:R101" si="30">AVERAGE(P70:Q70)</f>
        <v>1.5</v>
      </c>
      <c r="S70" s="243">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243">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243">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243">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3">
        <f t="shared" ref="W70:W101" si="31">IF(AND(S70="x",V70="x"),"x",ROUND(AVERAGE(S70,V70,T70,U70),1))</f>
        <v>3.1</v>
      </c>
      <c r="X70" s="243">
        <f t="shared" ref="X70:X101" si="32">ROUND(AVERAGE(O70,W70,R70),1)</f>
        <v>2.2000000000000002</v>
      </c>
      <c r="Y70" s="250">
        <f>IF('Core Indicators'!FC67="x","x",IF('Core Indicators'!FC67&gt;=5,5,IF('Core Indicators'!FC67&gt;=4,4,IF('Core Indicators'!FC67&gt;=3,3,IF('Core Indicators'!FC67&gt;=2,2,IF('Core Indicators'!FC67&gt;=1,1,0))))))</f>
        <v>2</v>
      </c>
      <c r="Z70" s="243">
        <f t="shared" ref="Z70:Z101" si="33">Y70</f>
        <v>2</v>
      </c>
      <c r="AA70" s="250">
        <f>'Crisis Indicator Data'!Y67</f>
        <v>0</v>
      </c>
      <c r="AB70" s="250">
        <f>'Crisis Indicator Data'!Z67</f>
        <v>0</v>
      </c>
      <c r="AC70" s="250">
        <f>'Crisis Indicator Data'!AA67</f>
        <v>0</v>
      </c>
      <c r="AD70" s="250">
        <f>'Crisis Indicator Data'!AB67</f>
        <v>0</v>
      </c>
      <c r="AE70" s="250">
        <f t="shared" ref="AE70:AE101" si="34">IF(SUM(AA70:AD70)=0,0,IF(SUM(AA70,AB70,AC70,AD70)&lt;2,1,IF(SUM(AA70:AD70)&lt;6,2,IF(SUM(AA70:AD70)&lt;8,3,IF(SUM(AA70:AD70)&lt;10,4,5)))))</f>
        <v>0</v>
      </c>
      <c r="AF70" s="250">
        <f>'Crisis Indicator Data'!AC67</f>
        <v>0</v>
      </c>
      <c r="AG70" s="250">
        <f>'Crisis Indicator Data'!AD67</f>
        <v>0</v>
      </c>
      <c r="AH70" s="250">
        <f t="shared" ref="AH70:AH101" si="35">IF(SUM(AF70:AG70)=0,0,IF(SUM(AF70,AG70)=1,1,IF(SUM(AF70:AG70)&lt;3,2,IF(SUM(AF70:AG70)&lt;4,3,IF(SUM(AF70:AG70)&lt;5,4,5)))))</f>
        <v>0</v>
      </c>
      <c r="AI70" s="250">
        <f>'Crisis Indicator Data'!AE67</f>
        <v>1</v>
      </c>
      <c r="AJ70" s="250">
        <f>'Crisis Indicator Data'!AF67</f>
        <v>0</v>
      </c>
      <c r="AK70" s="250">
        <f>'Crisis Indicator Data'!AG67</f>
        <v>3</v>
      </c>
      <c r="AL70" s="250">
        <f t="shared" ref="AL70:AL101" si="36">IF(SUM(AI70:AK70)=0,0,IF(SUM(AI70:AK70)=1,1,IF(SUM(AI70:AK70)&lt;3,2,IF(SUM(AI70:AK70)&lt;5,3,IF(SUM(AI70:AK70)&lt;7,4,5)))))</f>
        <v>3</v>
      </c>
      <c r="AM70" s="243">
        <f t="shared" ref="AM70:AM101" si="37">IF(AA70=3,5,ROUND(AVERAGE(AE70,AH70,AL70),0))</f>
        <v>1</v>
      </c>
      <c r="AN70" s="243">
        <f t="shared" ref="AN70:AN101" si="38">IF(AND(Z70="x",AM70="x"),"x",ROUND(AVERAGE(Z70,AM70),1))</f>
        <v>1.5</v>
      </c>
    </row>
    <row r="71" spans="1:40" ht="13.5" customHeight="1" x14ac:dyDescent="0.35">
      <c r="A71" s="149" t="str">
        <f>'Crisis Indicator Data'!A68</f>
        <v>Drought in Madagascar</v>
      </c>
      <c r="B71" s="150" t="str">
        <f>'Crisis Indicator Data'!B68</f>
        <v>Drought</v>
      </c>
      <c r="C71" s="150" t="str">
        <f>'Crisis Indicator Data'!C68</f>
        <v>MDG002</v>
      </c>
      <c r="D71" s="150" t="str">
        <f>'Crisis Indicator Data'!D68</f>
        <v>Madagascar</v>
      </c>
      <c r="E71" s="151" t="str">
        <f>'Crisis Indicator Data'!E68</f>
        <v>MDG</v>
      </c>
      <c r="F71" s="243">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3">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3">
        <f t="shared" si="26"/>
        <v>2.5999999999999996</v>
      </c>
      <c r="I71" s="243">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3">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3">
        <f t="shared" si="27"/>
        <v>1.55</v>
      </c>
      <c r="L71" s="243" t="str">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3">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3">
        <f t="shared" si="28"/>
        <v>2.2000000000000002</v>
      </c>
      <c r="O71" s="243">
        <f t="shared" si="29"/>
        <v>2.1166666666666667</v>
      </c>
      <c r="P71" s="243">
        <f>IF(B71="Regional crisis",VLOOKUP(C71,'Regional Crises'!$B$1:$R$69,12,FALSE),VLOOKUP(E71,'Country Indicator Data'!$B$4:$I$300,8,FALSE))</f>
        <v>0</v>
      </c>
      <c r="Q71" s="243">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v>
      </c>
      <c r="R71" s="243">
        <f t="shared" si="30"/>
        <v>1.5</v>
      </c>
      <c r="S71" s="243">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3">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3">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3">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3">
        <f t="shared" si="31"/>
        <v>3.1</v>
      </c>
      <c r="X71" s="243">
        <f t="shared" si="32"/>
        <v>2.2000000000000002</v>
      </c>
      <c r="Y71" s="250">
        <f>IF('Core Indicators'!FC68="x","x",IF('Core Indicators'!FC68&gt;=5,5,IF('Core Indicators'!FC68&gt;=4,4,IF('Core Indicators'!FC68&gt;=3,3,IF('Core Indicators'!FC68&gt;=2,2,IF('Core Indicators'!FC68&gt;=1,1,0))))))</f>
        <v>1</v>
      </c>
      <c r="Z71" s="243">
        <f t="shared" si="33"/>
        <v>1</v>
      </c>
      <c r="AA71" s="250">
        <f>'Crisis Indicator Data'!Y68</f>
        <v>0</v>
      </c>
      <c r="AB71" s="250">
        <f>'Crisis Indicator Data'!Z68</f>
        <v>0</v>
      </c>
      <c r="AC71" s="250">
        <f>'Crisis Indicator Data'!AA68</f>
        <v>0</v>
      </c>
      <c r="AD71" s="250">
        <f>'Crisis Indicator Data'!AB68</f>
        <v>0</v>
      </c>
      <c r="AE71" s="250">
        <f t="shared" si="34"/>
        <v>0</v>
      </c>
      <c r="AF71" s="250">
        <f>'Crisis Indicator Data'!AC68</f>
        <v>0</v>
      </c>
      <c r="AG71" s="250">
        <f>'Crisis Indicator Data'!AD68</f>
        <v>0</v>
      </c>
      <c r="AH71" s="250">
        <f t="shared" si="35"/>
        <v>0</v>
      </c>
      <c r="AI71" s="250">
        <f>'Crisis Indicator Data'!AE68</f>
        <v>1</v>
      </c>
      <c r="AJ71" s="250">
        <f>'Crisis Indicator Data'!AF68</f>
        <v>0</v>
      </c>
      <c r="AK71" s="250">
        <f>'Crisis Indicator Data'!AG68</f>
        <v>3</v>
      </c>
      <c r="AL71" s="250">
        <f t="shared" si="36"/>
        <v>3</v>
      </c>
      <c r="AM71" s="243">
        <f t="shared" si="37"/>
        <v>1</v>
      </c>
      <c r="AN71" s="243">
        <f t="shared" si="38"/>
        <v>1</v>
      </c>
    </row>
    <row r="72" spans="1:40" ht="13.5" customHeight="1" x14ac:dyDescent="0.35">
      <c r="A72" s="149" t="str">
        <f>'Crisis Indicator Data'!A69</f>
        <v>Tropical Cyclones Season in 2022 in Madagascar</v>
      </c>
      <c r="B72" s="150" t="str">
        <f>'Crisis Indicator Data'!B69</f>
        <v>Tropical cyclone</v>
      </c>
      <c r="C72" s="150" t="str">
        <f>'Crisis Indicator Data'!C69</f>
        <v>MDG006</v>
      </c>
      <c r="D72" s="150" t="str">
        <f>'Crisis Indicator Data'!D69</f>
        <v>Madagascar</v>
      </c>
      <c r="E72" s="151" t="str">
        <f>'Crisis Indicator Data'!E69</f>
        <v>MDG</v>
      </c>
      <c r="F72" s="243">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243">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243">
        <f t="shared" si="26"/>
        <v>2.5999999999999996</v>
      </c>
      <c r="I72" s="243">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243">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3">
        <f t="shared" si="27"/>
        <v>1.55</v>
      </c>
      <c r="L72" s="243" t="str">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243">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243">
        <f t="shared" si="28"/>
        <v>2.2000000000000002</v>
      </c>
      <c r="O72" s="243">
        <f t="shared" si="29"/>
        <v>2.1166666666666667</v>
      </c>
      <c r="P72" s="243">
        <f>IF(B72="Regional crisis",VLOOKUP(C72,'Regional Crises'!$B$1:$R$69,12,FALSE),VLOOKUP(E72,'Country Indicator Data'!$B$4:$I$300,8,FALSE))</f>
        <v>0</v>
      </c>
      <c r="Q72" s="243">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3</v>
      </c>
      <c r="R72" s="243">
        <f t="shared" si="30"/>
        <v>1.5</v>
      </c>
      <c r="S72" s="243">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243">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3">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243">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3">
        <f t="shared" si="31"/>
        <v>3.1</v>
      </c>
      <c r="X72" s="243">
        <f t="shared" si="32"/>
        <v>2.2000000000000002</v>
      </c>
      <c r="Y72" s="250">
        <f>IF('Core Indicators'!FC69="x","x",IF('Core Indicators'!FC69&gt;=5,5,IF('Core Indicators'!FC69&gt;=4,4,IF('Core Indicators'!FC69&gt;=3,3,IF('Core Indicators'!FC69&gt;=2,2,IF('Core Indicators'!FC69&gt;=1,1,0))))))</f>
        <v>1</v>
      </c>
      <c r="Z72" s="243">
        <f t="shared" si="33"/>
        <v>1</v>
      </c>
      <c r="AA72" s="250">
        <f>'Crisis Indicator Data'!Y69</f>
        <v>0</v>
      </c>
      <c r="AB72" s="250">
        <f>'Crisis Indicator Data'!Z69</f>
        <v>0</v>
      </c>
      <c r="AC72" s="250">
        <f>'Crisis Indicator Data'!AA69</f>
        <v>0</v>
      </c>
      <c r="AD72" s="250">
        <f>'Crisis Indicator Data'!AB69</f>
        <v>0</v>
      </c>
      <c r="AE72" s="250">
        <f t="shared" si="34"/>
        <v>0</v>
      </c>
      <c r="AF72" s="250">
        <f>'Crisis Indicator Data'!AC69</f>
        <v>0</v>
      </c>
      <c r="AG72" s="250">
        <f>'Crisis Indicator Data'!AD69</f>
        <v>0</v>
      </c>
      <c r="AH72" s="250">
        <f t="shared" si="35"/>
        <v>0</v>
      </c>
      <c r="AI72" s="250">
        <f>'Crisis Indicator Data'!AE69</f>
        <v>0</v>
      </c>
      <c r="AJ72" s="250">
        <f>'Crisis Indicator Data'!AF69</f>
        <v>0</v>
      </c>
      <c r="AK72" s="250">
        <f>'Crisis Indicator Data'!AG69</f>
        <v>3</v>
      </c>
      <c r="AL72" s="250">
        <f t="shared" si="36"/>
        <v>3</v>
      </c>
      <c r="AM72" s="243">
        <f t="shared" si="37"/>
        <v>1</v>
      </c>
      <c r="AN72" s="243">
        <f t="shared" si="38"/>
        <v>1</v>
      </c>
    </row>
    <row r="73" spans="1:40" ht="13.5" customHeight="1" x14ac:dyDescent="0.35">
      <c r="A73" s="149" t="str">
        <f>'Crisis Indicator Data'!A70</f>
        <v>Multiple crisis in Mexico</v>
      </c>
      <c r="B73" s="150" t="str">
        <f>'Crisis Indicator Data'!B70</f>
        <v>Multiple crises country</v>
      </c>
      <c r="C73" s="150" t="str">
        <f>'Crisis Indicator Data'!C70</f>
        <v>MEX001</v>
      </c>
      <c r="D73" s="150" t="str">
        <f>'Crisis Indicator Data'!D70</f>
        <v>Mexico</v>
      </c>
      <c r="E73" s="151" t="str">
        <f>'Crisis Indicator Data'!E70</f>
        <v>MEX</v>
      </c>
      <c r="F73" s="243">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243">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243">
        <f t="shared" si="26"/>
        <v>1.7</v>
      </c>
      <c r="I73" s="243">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243">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243">
        <f t="shared" si="27"/>
        <v>1.4</v>
      </c>
      <c r="L73" s="243">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243">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243">
        <f t="shared" si="28"/>
        <v>2.4000000000000004</v>
      </c>
      <c r="O73" s="243">
        <f t="shared" si="29"/>
        <v>1.8333333333333333</v>
      </c>
      <c r="P73" s="243">
        <f>IF(B73="Regional crisis",VLOOKUP(C73,'Regional Crises'!$B$1:$R$69,12,FALSE),VLOOKUP(E73,'Country Indicator Data'!$B$4:$I$300,8,FALSE))</f>
        <v>4</v>
      </c>
      <c r="Q73" s="243">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43">
        <f t="shared" si="30"/>
        <v>4.5</v>
      </c>
      <c r="S73" s="243">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43">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243">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243">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243">
        <f t="shared" si="31"/>
        <v>2.8</v>
      </c>
      <c r="X73" s="243">
        <f t="shared" si="32"/>
        <v>3</v>
      </c>
      <c r="Y73" s="250">
        <f>IF('Core Indicators'!FC70="x","x",IF('Core Indicators'!FC70&gt;=5,5,IF('Core Indicators'!FC70&gt;=4,4,IF('Core Indicators'!FC70&gt;=3,3,IF('Core Indicators'!FC70&gt;=2,2,IF('Core Indicators'!FC70&gt;=1,1,0))))))</f>
        <v>5</v>
      </c>
      <c r="Z73" s="243">
        <f t="shared" si="33"/>
        <v>5</v>
      </c>
      <c r="AA73" s="250">
        <f>'Crisis Indicator Data'!Y70</f>
        <v>0</v>
      </c>
      <c r="AB73" s="250">
        <f>'Crisis Indicator Data'!Z70</f>
        <v>2</v>
      </c>
      <c r="AC73" s="250">
        <f>'Crisis Indicator Data'!AA70</f>
        <v>0</v>
      </c>
      <c r="AD73" s="250">
        <f>'Crisis Indicator Data'!AB70</f>
        <v>0</v>
      </c>
      <c r="AE73" s="250">
        <f t="shared" si="34"/>
        <v>2</v>
      </c>
      <c r="AF73" s="250">
        <f>'Crisis Indicator Data'!AC70</f>
        <v>2</v>
      </c>
      <c r="AG73" s="250">
        <f>'Crisis Indicator Data'!AD70</f>
        <v>1</v>
      </c>
      <c r="AH73" s="250">
        <f t="shared" si="35"/>
        <v>3</v>
      </c>
      <c r="AI73" s="250">
        <f>'Crisis Indicator Data'!AE70</f>
        <v>1</v>
      </c>
      <c r="AJ73" s="250">
        <f>'Crisis Indicator Data'!AF70</f>
        <v>0</v>
      </c>
      <c r="AK73" s="250">
        <f>'Crisis Indicator Data'!AG70</f>
        <v>2</v>
      </c>
      <c r="AL73" s="250">
        <f t="shared" si="36"/>
        <v>3</v>
      </c>
      <c r="AM73" s="243">
        <f t="shared" si="37"/>
        <v>3</v>
      </c>
      <c r="AN73" s="243">
        <f t="shared" si="38"/>
        <v>4</v>
      </c>
    </row>
    <row r="74" spans="1:40" ht="13.5" customHeight="1" x14ac:dyDescent="0.35">
      <c r="A74" s="149" t="str">
        <f>'Crisis Indicator Data'!A71</f>
        <v>Criminal Violence in Mexico</v>
      </c>
      <c r="B74" s="150" t="str">
        <f>'Crisis Indicator Data'!B71</f>
        <v>Other type of violence</v>
      </c>
      <c r="C74" s="150" t="str">
        <f>'Crisis Indicator Data'!C71</f>
        <v>MEX002</v>
      </c>
      <c r="D74" s="150" t="str">
        <f>'Crisis Indicator Data'!D71</f>
        <v>Mexico</v>
      </c>
      <c r="E74" s="151" t="str">
        <f>'Crisis Indicator Data'!E71</f>
        <v>MEX</v>
      </c>
      <c r="F74" s="243">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3">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3">
        <f t="shared" si="26"/>
        <v>1.7</v>
      </c>
      <c r="I74" s="243">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3">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3">
        <f t="shared" si="27"/>
        <v>1.4</v>
      </c>
      <c r="L74" s="243">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3">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3">
        <f t="shared" si="28"/>
        <v>2.4000000000000004</v>
      </c>
      <c r="O74" s="243">
        <f t="shared" si="29"/>
        <v>1.8333333333333333</v>
      </c>
      <c r="P74" s="243">
        <f>IF(B74="Regional crisis",VLOOKUP(C74,'Regional Crises'!$B$1:$R$69,12,FALSE),VLOOKUP(E74,'Country Indicator Data'!$B$4:$I$300,8,FALSE))</f>
        <v>4</v>
      </c>
      <c r="Q74" s="243">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3">
        <f t="shared" si="30"/>
        <v>4.5</v>
      </c>
      <c r="S74" s="243">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3">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3">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3">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3">
        <f t="shared" si="31"/>
        <v>2.8</v>
      </c>
      <c r="X74" s="243">
        <f t="shared" si="32"/>
        <v>3</v>
      </c>
      <c r="Y74" s="250">
        <f>IF('Core Indicators'!FC71="x","x",IF('Core Indicators'!FC71&gt;=5,5,IF('Core Indicators'!FC71&gt;=4,4,IF('Core Indicators'!FC71&gt;=3,3,IF('Core Indicators'!FC71&gt;=2,2,IF('Core Indicators'!FC71&gt;=1,1,0))))))</f>
        <v>5</v>
      </c>
      <c r="Z74" s="243">
        <f t="shared" si="33"/>
        <v>5</v>
      </c>
      <c r="AA74" s="250">
        <f>'Crisis Indicator Data'!Y71</f>
        <v>0</v>
      </c>
      <c r="AB74" s="250">
        <f>'Crisis Indicator Data'!Z71</f>
        <v>2</v>
      </c>
      <c r="AC74" s="250">
        <f>'Crisis Indicator Data'!AA71</f>
        <v>1</v>
      </c>
      <c r="AD74" s="250">
        <f>'Crisis Indicator Data'!AB71</f>
        <v>0</v>
      </c>
      <c r="AE74" s="250">
        <f t="shared" si="34"/>
        <v>2</v>
      </c>
      <c r="AF74" s="250">
        <f>'Crisis Indicator Data'!AC71</f>
        <v>2</v>
      </c>
      <c r="AG74" s="250">
        <f>'Crisis Indicator Data'!AD71</f>
        <v>1</v>
      </c>
      <c r="AH74" s="250">
        <f t="shared" si="35"/>
        <v>3</v>
      </c>
      <c r="AI74" s="250">
        <f>'Crisis Indicator Data'!AE71</f>
        <v>1</v>
      </c>
      <c r="AJ74" s="250">
        <f>'Crisis Indicator Data'!AF71</f>
        <v>0</v>
      </c>
      <c r="AK74" s="250">
        <f>'Crisis Indicator Data'!AG71</f>
        <v>2</v>
      </c>
      <c r="AL74" s="250">
        <f t="shared" si="36"/>
        <v>3</v>
      </c>
      <c r="AM74" s="243">
        <f t="shared" si="37"/>
        <v>3</v>
      </c>
      <c r="AN74" s="243">
        <f t="shared" si="38"/>
        <v>4</v>
      </c>
    </row>
    <row r="75" spans="1:40" ht="13.5" customHeight="1" x14ac:dyDescent="0.35">
      <c r="A75" s="149" t="str">
        <f>'Crisis Indicator Data'!A72</f>
        <v>Mixed Migration in Mexico</v>
      </c>
      <c r="B75" s="150" t="str">
        <f>'Crisis Indicator Data'!B72</f>
        <v>International displacement</v>
      </c>
      <c r="C75" s="150" t="str">
        <f>'Crisis Indicator Data'!C72</f>
        <v>MEX003</v>
      </c>
      <c r="D75" s="150" t="str">
        <f>'Crisis Indicator Data'!D72</f>
        <v>Mexico</v>
      </c>
      <c r="E75" s="151" t="str">
        <f>'Crisis Indicator Data'!E72</f>
        <v>MEX</v>
      </c>
      <c r="F75" s="243">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243">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3">
        <f t="shared" si="26"/>
        <v>1.7</v>
      </c>
      <c r="I75" s="243">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243">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243">
        <f t="shared" si="27"/>
        <v>1.4</v>
      </c>
      <c r="L75" s="243">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243">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243">
        <f t="shared" si="28"/>
        <v>2.4000000000000004</v>
      </c>
      <c r="O75" s="243">
        <f t="shared" si="29"/>
        <v>1.8333333333333333</v>
      </c>
      <c r="P75" s="243">
        <f>IF(B75="Regional crisis",VLOOKUP(C75,'Regional Crises'!$B$1:$R$69,12,FALSE),VLOOKUP(E75,'Country Indicator Data'!$B$4:$I$300,8,FALSE))</f>
        <v>4</v>
      </c>
      <c r="Q75" s="243">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3">
        <f t="shared" si="30"/>
        <v>4.5</v>
      </c>
      <c r="S75" s="243">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3">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243">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243">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243">
        <f t="shared" si="31"/>
        <v>2.8</v>
      </c>
      <c r="X75" s="243">
        <f t="shared" si="32"/>
        <v>3</v>
      </c>
      <c r="Y75" s="250">
        <f>IF('Core Indicators'!FC72="x","x",IF('Core Indicators'!FC72&gt;=5,5,IF('Core Indicators'!FC72&gt;=4,4,IF('Core Indicators'!FC72&gt;=3,3,IF('Core Indicators'!FC72&gt;=2,2,IF('Core Indicators'!FC72&gt;=1,1,0))))))</f>
        <v>3</v>
      </c>
      <c r="Z75" s="243">
        <f t="shared" si="33"/>
        <v>3</v>
      </c>
      <c r="AA75" s="250">
        <f>'Crisis Indicator Data'!Y72</f>
        <v>0</v>
      </c>
      <c r="AB75" s="250">
        <f>'Crisis Indicator Data'!Z72</f>
        <v>2</v>
      </c>
      <c r="AC75" s="250">
        <f>'Crisis Indicator Data'!AA72</f>
        <v>0</v>
      </c>
      <c r="AD75" s="250">
        <f>'Crisis Indicator Data'!AB72</f>
        <v>0</v>
      </c>
      <c r="AE75" s="250">
        <f t="shared" si="34"/>
        <v>2</v>
      </c>
      <c r="AF75" s="250">
        <f>'Crisis Indicator Data'!AC72</f>
        <v>2</v>
      </c>
      <c r="AG75" s="250">
        <f>'Crisis Indicator Data'!AD72</f>
        <v>1</v>
      </c>
      <c r="AH75" s="250">
        <f t="shared" si="35"/>
        <v>3</v>
      </c>
      <c r="AI75" s="250">
        <f>'Crisis Indicator Data'!AE72</f>
        <v>1</v>
      </c>
      <c r="AJ75" s="250">
        <f>'Crisis Indicator Data'!AF72</f>
        <v>0</v>
      </c>
      <c r="AK75" s="250">
        <f>'Crisis Indicator Data'!AG72</f>
        <v>2</v>
      </c>
      <c r="AL75" s="250">
        <f t="shared" si="36"/>
        <v>3</v>
      </c>
      <c r="AM75" s="243">
        <f t="shared" si="37"/>
        <v>3</v>
      </c>
      <c r="AN75" s="243">
        <f t="shared" si="38"/>
        <v>3</v>
      </c>
    </row>
    <row r="76" spans="1:40" ht="13.5" customHeight="1" x14ac:dyDescent="0.35">
      <c r="A76" s="149" t="str">
        <f>'Crisis Indicator Data'!A73</f>
        <v>Complex crisis in Mali</v>
      </c>
      <c r="B76" s="150" t="str">
        <f>'Crisis Indicator Data'!B73</f>
        <v>Complex crisis</v>
      </c>
      <c r="C76" s="150" t="str">
        <f>'Crisis Indicator Data'!C73</f>
        <v>MLI001</v>
      </c>
      <c r="D76" s="150" t="str">
        <f>'Crisis Indicator Data'!D73</f>
        <v>Mali</v>
      </c>
      <c r="E76" s="151" t="str">
        <f>'Crisis Indicator Data'!E73</f>
        <v>MLI</v>
      </c>
      <c r="F76" s="243">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0.7</v>
      </c>
      <c r="G76" s="243">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243">
        <f t="shared" si="26"/>
        <v>1.4</v>
      </c>
      <c r="I76" s="243">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0.9</v>
      </c>
      <c r="J76" s="243">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243">
        <f t="shared" si="27"/>
        <v>0.45</v>
      </c>
      <c r="L76" s="243">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4.5</v>
      </c>
      <c r="M76" s="243">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v>
      </c>
      <c r="N76" s="243">
        <f t="shared" si="28"/>
        <v>2.75</v>
      </c>
      <c r="O76" s="243">
        <f t="shared" si="29"/>
        <v>1.5333333333333332</v>
      </c>
      <c r="P76" s="243">
        <f>IF(B76="Regional crisis",VLOOKUP(C76,'Regional Crises'!$B$1:$R$69,12,FALSE),VLOOKUP(E76,'Country Indicator Data'!$B$4:$I$300,8,FALSE))</f>
        <v>5</v>
      </c>
      <c r="Q76" s="243">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4.3</v>
      </c>
      <c r="R76" s="243">
        <f t="shared" si="30"/>
        <v>4.6500000000000004</v>
      </c>
      <c r="S76" s="243">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3">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3.3</v>
      </c>
      <c r="U76" s="243">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243">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v>
      </c>
      <c r="W76" s="243">
        <f t="shared" si="31"/>
        <v>3.2</v>
      </c>
      <c r="X76" s="243">
        <f t="shared" si="32"/>
        <v>3.1</v>
      </c>
      <c r="Y76" s="250">
        <f>IF('Core Indicators'!FC73="x","x",IF('Core Indicators'!FC73&gt;=5,5,IF('Core Indicators'!FC73&gt;=4,4,IF('Core Indicators'!FC73&gt;=3,3,IF('Core Indicators'!FC73&gt;=2,2,IF('Core Indicators'!FC73&gt;=1,1,0))))))</f>
        <v>5</v>
      </c>
      <c r="Z76" s="243">
        <f t="shared" si="33"/>
        <v>5</v>
      </c>
      <c r="AA76" s="250">
        <f>'Crisis Indicator Data'!Y73</f>
        <v>1</v>
      </c>
      <c r="AB76" s="250">
        <f>'Crisis Indicator Data'!Z73</f>
        <v>3</v>
      </c>
      <c r="AC76" s="250">
        <f>'Crisis Indicator Data'!AA73</f>
        <v>3</v>
      </c>
      <c r="AD76" s="250">
        <f>'Crisis Indicator Data'!AB73</f>
        <v>1</v>
      </c>
      <c r="AE76" s="250">
        <f t="shared" si="34"/>
        <v>4</v>
      </c>
      <c r="AF76" s="250">
        <f>'Crisis Indicator Data'!AC73</f>
        <v>2</v>
      </c>
      <c r="AG76" s="250">
        <f>'Crisis Indicator Data'!AD73</f>
        <v>3</v>
      </c>
      <c r="AH76" s="250">
        <f t="shared" si="35"/>
        <v>5</v>
      </c>
      <c r="AI76" s="250">
        <f>'Crisis Indicator Data'!AE73</f>
        <v>2</v>
      </c>
      <c r="AJ76" s="250">
        <f>'Crisis Indicator Data'!AF73</f>
        <v>1</v>
      </c>
      <c r="AK76" s="250">
        <f>'Crisis Indicator Data'!AG73</f>
        <v>2</v>
      </c>
      <c r="AL76" s="250">
        <f t="shared" si="36"/>
        <v>4</v>
      </c>
      <c r="AM76" s="243">
        <f t="shared" si="37"/>
        <v>4</v>
      </c>
      <c r="AN76" s="243">
        <f t="shared" si="38"/>
        <v>4.5</v>
      </c>
    </row>
    <row r="77" spans="1:40" ht="13.5" customHeight="1" x14ac:dyDescent="0.35">
      <c r="A77" s="149" t="str">
        <f>'Crisis Indicator Data'!A74</f>
        <v>Multiple crises in Myanmar</v>
      </c>
      <c r="B77" s="150" t="str">
        <f>'Crisis Indicator Data'!B74</f>
        <v>Multiple crises country</v>
      </c>
      <c r="C77" s="150" t="str">
        <f>'Crisis Indicator Data'!C74</f>
        <v>MMR001</v>
      </c>
      <c r="D77" s="150" t="str">
        <f>'Crisis Indicator Data'!D74</f>
        <v>Myanmar</v>
      </c>
      <c r="E77" s="151" t="str">
        <f>'Crisis Indicator Data'!E74</f>
        <v>MMR</v>
      </c>
      <c r="F77" s="243">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243">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243">
        <f t="shared" si="26"/>
        <v>4.2</v>
      </c>
      <c r="I77" s="243">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243">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243">
        <f t="shared" si="27"/>
        <v>2.8</v>
      </c>
      <c r="L77" s="243">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243">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243">
        <f t="shared" si="28"/>
        <v>1.9</v>
      </c>
      <c r="O77" s="243">
        <f t="shared" si="29"/>
        <v>2.9666666666666668</v>
      </c>
      <c r="P77" s="243">
        <f>IF(B77="Regional crisis",VLOOKUP(C77,'Regional Crises'!$B$1:$R$69,12,FALSE),VLOOKUP(E77,'Country Indicator Data'!$B$4:$I$300,8,FALSE))</f>
        <v>5</v>
      </c>
      <c r="Q77" s="243">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243">
        <f t="shared" si="30"/>
        <v>5</v>
      </c>
      <c r="S77" s="243">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3">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243">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243">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243">
        <f t="shared" si="31"/>
        <v>3.6</v>
      </c>
      <c r="X77" s="243">
        <f t="shared" si="32"/>
        <v>3.9</v>
      </c>
      <c r="Y77" s="250">
        <f>IF('Core Indicators'!FC74="x","x",IF('Core Indicators'!FC74&gt;=5,5,IF('Core Indicators'!FC74&gt;=4,4,IF('Core Indicators'!FC74&gt;=3,3,IF('Core Indicators'!FC74&gt;=2,2,IF('Core Indicators'!FC74&gt;=1,1,0))))))</f>
        <v>4</v>
      </c>
      <c r="Z77" s="243">
        <f t="shared" si="33"/>
        <v>4</v>
      </c>
      <c r="AA77" s="250">
        <f>'Crisis Indicator Data'!Y74</f>
        <v>2</v>
      </c>
      <c r="AB77" s="250">
        <f>'Crisis Indicator Data'!Z74</f>
        <v>3</v>
      </c>
      <c r="AC77" s="250">
        <f>'Crisis Indicator Data'!AA74</f>
        <v>2</v>
      </c>
      <c r="AD77" s="250">
        <f>'Crisis Indicator Data'!AB74</f>
        <v>3</v>
      </c>
      <c r="AE77" s="250">
        <f t="shared" si="34"/>
        <v>5</v>
      </c>
      <c r="AF77" s="250">
        <f>'Crisis Indicator Data'!AC74</f>
        <v>2</v>
      </c>
      <c r="AG77" s="250">
        <f>'Crisis Indicator Data'!AD74</f>
        <v>2</v>
      </c>
      <c r="AH77" s="250">
        <f t="shared" si="35"/>
        <v>4</v>
      </c>
      <c r="AI77" s="250">
        <f>'Crisis Indicator Data'!AE74</f>
        <v>3</v>
      </c>
      <c r="AJ77" s="250">
        <f>'Crisis Indicator Data'!AF74</f>
        <v>1</v>
      </c>
      <c r="AK77" s="250">
        <f>'Crisis Indicator Data'!AG74</f>
        <v>3</v>
      </c>
      <c r="AL77" s="250">
        <f t="shared" si="36"/>
        <v>5</v>
      </c>
      <c r="AM77" s="243">
        <f t="shared" si="37"/>
        <v>5</v>
      </c>
      <c r="AN77" s="243">
        <f t="shared" si="38"/>
        <v>4.5</v>
      </c>
    </row>
    <row r="78" spans="1:40" ht="13.5" customHeight="1" x14ac:dyDescent="0.35">
      <c r="A78" s="149" t="str">
        <f>'Crisis Indicator Data'!A75</f>
        <v>Rakhine Conflict</v>
      </c>
      <c r="B78" s="150" t="str">
        <f>'Crisis Indicator Data'!B75</f>
        <v>Conflict</v>
      </c>
      <c r="C78" s="150" t="str">
        <f>'Crisis Indicator Data'!C75</f>
        <v>MMR002</v>
      </c>
      <c r="D78" s="150" t="str">
        <f>'Crisis Indicator Data'!D75</f>
        <v>Myanmar</v>
      </c>
      <c r="E78" s="151" t="str">
        <f>'Crisis Indicator Data'!E75</f>
        <v>MMR</v>
      </c>
      <c r="F78" s="243">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3">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3">
        <f t="shared" si="26"/>
        <v>4.2</v>
      </c>
      <c r="I78" s="243">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3">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3">
        <f t="shared" si="27"/>
        <v>2.8</v>
      </c>
      <c r="L78" s="243">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3">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3">
        <f t="shared" si="28"/>
        <v>1.9</v>
      </c>
      <c r="O78" s="243">
        <f t="shared" si="29"/>
        <v>2.9666666666666668</v>
      </c>
      <c r="P78" s="243">
        <f>IF(B78="Regional crisis",VLOOKUP(C78,'Regional Crises'!$B$1:$R$69,12,FALSE),VLOOKUP(E78,'Country Indicator Data'!$B$4:$I$300,8,FALSE))</f>
        <v>5</v>
      </c>
      <c r="Q78" s="243">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3">
        <f t="shared" si="30"/>
        <v>5</v>
      </c>
      <c r="S78" s="243">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3">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3">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3">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3">
        <f t="shared" si="31"/>
        <v>3.6</v>
      </c>
      <c r="X78" s="243">
        <f t="shared" si="32"/>
        <v>3.9</v>
      </c>
      <c r="Y78" s="250">
        <f>IF('Core Indicators'!FC75="x","x",IF('Core Indicators'!FC75&gt;=5,5,IF('Core Indicators'!FC75&gt;=4,4,IF('Core Indicators'!FC75&gt;=3,3,IF('Core Indicators'!FC75&gt;=2,2,IF('Core Indicators'!FC75&gt;=1,1,0))))))</f>
        <v>4</v>
      </c>
      <c r="Z78" s="243">
        <f t="shared" si="33"/>
        <v>4</v>
      </c>
      <c r="AA78" s="250">
        <f>'Crisis Indicator Data'!Y75</f>
        <v>2</v>
      </c>
      <c r="AB78" s="250">
        <f>'Crisis Indicator Data'!Z75</f>
        <v>3</v>
      </c>
      <c r="AC78" s="250">
        <f>'Crisis Indicator Data'!AA75</f>
        <v>2</v>
      </c>
      <c r="AD78" s="250">
        <f>'Crisis Indicator Data'!AB75</f>
        <v>3</v>
      </c>
      <c r="AE78" s="250">
        <f t="shared" si="34"/>
        <v>5</v>
      </c>
      <c r="AF78" s="250">
        <f>'Crisis Indicator Data'!AC75</f>
        <v>2</v>
      </c>
      <c r="AG78" s="250">
        <f>'Crisis Indicator Data'!AD75</f>
        <v>3</v>
      </c>
      <c r="AH78" s="250">
        <f t="shared" si="35"/>
        <v>5</v>
      </c>
      <c r="AI78" s="250">
        <f>'Crisis Indicator Data'!AE75</f>
        <v>3</v>
      </c>
      <c r="AJ78" s="250">
        <f>'Crisis Indicator Data'!AF75</f>
        <v>1</v>
      </c>
      <c r="AK78" s="250">
        <f>'Crisis Indicator Data'!AG75</f>
        <v>3</v>
      </c>
      <c r="AL78" s="250">
        <f t="shared" si="36"/>
        <v>5</v>
      </c>
      <c r="AM78" s="243">
        <f t="shared" si="37"/>
        <v>5</v>
      </c>
      <c r="AN78" s="243">
        <f t="shared" si="38"/>
        <v>4.5</v>
      </c>
    </row>
    <row r="79" spans="1:40" ht="13.5" customHeight="1" x14ac:dyDescent="0.35">
      <c r="A79" s="149" t="str">
        <f>'Crisis Indicator Data'!A76</f>
        <v>Kachin and Shan Conflict</v>
      </c>
      <c r="B79" s="150" t="str">
        <f>'Crisis Indicator Data'!B76</f>
        <v>Conflict</v>
      </c>
      <c r="C79" s="150" t="str">
        <f>'Crisis Indicator Data'!C76</f>
        <v>MMR003</v>
      </c>
      <c r="D79" s="150" t="str">
        <f>'Crisis Indicator Data'!D76</f>
        <v>Myanmar</v>
      </c>
      <c r="E79" s="151" t="str">
        <f>'Crisis Indicator Data'!E76</f>
        <v>MMR</v>
      </c>
      <c r="F79" s="243">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3">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3">
        <f t="shared" si="26"/>
        <v>4.2</v>
      </c>
      <c r="I79" s="243">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3">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3">
        <f t="shared" si="27"/>
        <v>2.8</v>
      </c>
      <c r="L79" s="243">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3">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3">
        <f t="shared" si="28"/>
        <v>1.9</v>
      </c>
      <c r="O79" s="243">
        <f t="shared" si="29"/>
        <v>2.9666666666666668</v>
      </c>
      <c r="P79" s="243">
        <f>IF(B79="Regional crisis",VLOOKUP(C79,'Regional Crises'!$B$1:$R$69,12,FALSE),VLOOKUP(E79,'Country Indicator Data'!$B$4:$I$300,8,FALSE))</f>
        <v>5</v>
      </c>
      <c r="Q79" s="243">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3">
        <f t="shared" si="30"/>
        <v>5</v>
      </c>
      <c r="S79" s="243">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3">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3">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3">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3">
        <f t="shared" si="31"/>
        <v>3.6</v>
      </c>
      <c r="X79" s="243">
        <f t="shared" si="32"/>
        <v>3.9</v>
      </c>
      <c r="Y79" s="250">
        <f>IF('Core Indicators'!FC76="x","x",IF('Core Indicators'!FC76&gt;=5,5,IF('Core Indicators'!FC76&gt;=4,4,IF('Core Indicators'!FC76&gt;=3,3,IF('Core Indicators'!FC76&gt;=2,2,IF('Core Indicators'!FC76&gt;=1,1,0))))))</f>
        <v>3</v>
      </c>
      <c r="Z79" s="243">
        <f t="shared" si="33"/>
        <v>3</v>
      </c>
      <c r="AA79" s="250">
        <f>'Crisis Indicator Data'!Y76</f>
        <v>2</v>
      </c>
      <c r="AB79" s="250">
        <f>'Crisis Indicator Data'!Z76</f>
        <v>3</v>
      </c>
      <c r="AC79" s="250">
        <f>'Crisis Indicator Data'!AA76</f>
        <v>2</v>
      </c>
      <c r="AD79" s="250">
        <f>'Crisis Indicator Data'!AB76</f>
        <v>3</v>
      </c>
      <c r="AE79" s="250">
        <f t="shared" si="34"/>
        <v>5</v>
      </c>
      <c r="AF79" s="250">
        <f>'Crisis Indicator Data'!AC76</f>
        <v>2</v>
      </c>
      <c r="AG79" s="250">
        <f>'Crisis Indicator Data'!AD76</f>
        <v>2</v>
      </c>
      <c r="AH79" s="250">
        <f t="shared" si="35"/>
        <v>4</v>
      </c>
      <c r="AI79" s="250">
        <f>'Crisis Indicator Data'!AE76</f>
        <v>3</v>
      </c>
      <c r="AJ79" s="250">
        <f>'Crisis Indicator Data'!AF76</f>
        <v>1</v>
      </c>
      <c r="AK79" s="250">
        <f>'Crisis Indicator Data'!AG76</f>
        <v>3</v>
      </c>
      <c r="AL79" s="250">
        <f t="shared" si="36"/>
        <v>5</v>
      </c>
      <c r="AM79" s="243">
        <f t="shared" si="37"/>
        <v>5</v>
      </c>
      <c r="AN79" s="243">
        <f t="shared" si="38"/>
        <v>4</v>
      </c>
    </row>
    <row r="80" spans="1:40" ht="13.5" customHeight="1" x14ac:dyDescent="0.35">
      <c r="A80" s="149" t="str">
        <f>'Crisis Indicator Data'!A77</f>
        <v>Post-coup conflict in Myanmar</v>
      </c>
      <c r="B80" s="150" t="str">
        <f>'Crisis Indicator Data'!B77</f>
        <v>Conflict</v>
      </c>
      <c r="C80" s="150" t="str">
        <f>'Crisis Indicator Data'!C77</f>
        <v>MMR004</v>
      </c>
      <c r="D80" s="150" t="str">
        <f>'Crisis Indicator Data'!D77</f>
        <v>Myanmar</v>
      </c>
      <c r="E80" s="151" t="str">
        <f>'Crisis Indicator Data'!E77</f>
        <v>MMR</v>
      </c>
      <c r="F80" s="243">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3">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3">
        <f t="shared" si="26"/>
        <v>4.2</v>
      </c>
      <c r="I80" s="243">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3">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3">
        <f t="shared" si="27"/>
        <v>2.8</v>
      </c>
      <c r="L80" s="243">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3">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3">
        <f t="shared" si="28"/>
        <v>1.9</v>
      </c>
      <c r="O80" s="243">
        <f t="shared" si="29"/>
        <v>2.9666666666666668</v>
      </c>
      <c r="P80" s="243">
        <f>IF(B80="Regional crisis",VLOOKUP(C80,'Regional Crises'!$B$1:$R$69,12,FALSE),VLOOKUP(E80,'Country Indicator Data'!$B$4:$I$300,8,FALSE))</f>
        <v>5</v>
      </c>
      <c r="Q80" s="243">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3">
        <f t="shared" si="30"/>
        <v>5</v>
      </c>
      <c r="S80" s="243">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3">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3">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3">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3">
        <f t="shared" si="31"/>
        <v>3.6</v>
      </c>
      <c r="X80" s="243">
        <f t="shared" si="32"/>
        <v>3.9</v>
      </c>
      <c r="Y80" s="250">
        <f>IF('Core Indicators'!FC77="x","x",IF('Core Indicators'!FC77&gt;=5,5,IF('Core Indicators'!FC77&gt;=4,4,IF('Core Indicators'!FC77&gt;=3,3,IF('Core Indicators'!FC77&gt;=2,2,IF('Core Indicators'!FC77&gt;=1,1,0))))))</f>
        <v>3</v>
      </c>
      <c r="Z80" s="243">
        <f t="shared" si="33"/>
        <v>3</v>
      </c>
      <c r="AA80" s="250">
        <f>'Crisis Indicator Data'!Y77</f>
        <v>2</v>
      </c>
      <c r="AB80" s="250">
        <f>'Crisis Indicator Data'!Z77</f>
        <v>3</v>
      </c>
      <c r="AC80" s="250">
        <f>'Crisis Indicator Data'!AA77</f>
        <v>2</v>
      </c>
      <c r="AD80" s="250">
        <f>'Crisis Indicator Data'!AB77</f>
        <v>3</v>
      </c>
      <c r="AE80" s="250">
        <f t="shared" si="34"/>
        <v>5</v>
      </c>
      <c r="AF80" s="250">
        <f>'Crisis Indicator Data'!AC77</f>
        <v>2</v>
      </c>
      <c r="AG80" s="250">
        <f>'Crisis Indicator Data'!AD77</f>
        <v>3</v>
      </c>
      <c r="AH80" s="250">
        <f t="shared" si="35"/>
        <v>5</v>
      </c>
      <c r="AI80" s="250">
        <f>'Crisis Indicator Data'!AE77</f>
        <v>3</v>
      </c>
      <c r="AJ80" s="250">
        <f>'Crisis Indicator Data'!AF77</f>
        <v>1</v>
      </c>
      <c r="AK80" s="250">
        <f>'Crisis Indicator Data'!AG77</f>
        <v>3</v>
      </c>
      <c r="AL80" s="250">
        <f t="shared" si="36"/>
        <v>5</v>
      </c>
      <c r="AM80" s="243">
        <f t="shared" si="37"/>
        <v>5</v>
      </c>
      <c r="AN80" s="243">
        <f t="shared" si="38"/>
        <v>4</v>
      </c>
    </row>
    <row r="81" spans="1:40" ht="13.5" customHeight="1" x14ac:dyDescent="0.35">
      <c r="A81" s="149" t="str">
        <f>'Crisis Indicator Data'!A78</f>
        <v>Multiple Crises in Mozambique</v>
      </c>
      <c r="B81" s="150" t="str">
        <f>'Crisis Indicator Data'!B78</f>
        <v>Multiple crises country</v>
      </c>
      <c r="C81" s="150" t="str">
        <f>'Crisis Indicator Data'!C78</f>
        <v>MOZ001</v>
      </c>
      <c r="D81" s="150" t="str">
        <f>'Crisis Indicator Data'!D78</f>
        <v>Mozambique</v>
      </c>
      <c r="E81" s="151" t="str">
        <f>'Crisis Indicator Data'!E78</f>
        <v>MOZ</v>
      </c>
      <c r="F81" s="243">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243">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2.8</v>
      </c>
      <c r="H81" s="243">
        <f t="shared" si="26"/>
        <v>2.65</v>
      </c>
      <c r="I81" s="243">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243">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243">
        <f t="shared" si="27"/>
        <v>3.1</v>
      </c>
      <c r="L81" s="243">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243">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243">
        <f t="shared" si="28"/>
        <v>3.7</v>
      </c>
      <c r="O81" s="243">
        <f t="shared" si="29"/>
        <v>3.15</v>
      </c>
      <c r="P81" s="243">
        <f>IF(B81="Regional crisis",VLOOKUP(C81,'Regional Crises'!$B$1:$R$69,12,FALSE),VLOOKUP(E81,'Country Indicator Data'!$B$4:$I$300,8,FALSE))</f>
        <v>5</v>
      </c>
      <c r="Q81" s="243">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3.9</v>
      </c>
      <c r="R81" s="243">
        <f t="shared" si="30"/>
        <v>4.45</v>
      </c>
      <c r="S81" s="243">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43">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243">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3.5</v>
      </c>
      <c r="V81" s="243">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243">
        <f t="shared" si="31"/>
        <v>3.4</v>
      </c>
      <c r="X81" s="243">
        <f t="shared" si="32"/>
        <v>3.7</v>
      </c>
      <c r="Y81" s="250">
        <f>IF('Core Indicators'!FC78="x","x",IF('Core Indicators'!FC78&gt;=5,5,IF('Core Indicators'!FC78&gt;=4,4,IF('Core Indicators'!FC78&gt;=3,3,IF('Core Indicators'!FC78&gt;=2,2,IF('Core Indicators'!FC78&gt;=1,1,0))))))</f>
        <v>5</v>
      </c>
      <c r="Z81" s="243">
        <f t="shared" si="33"/>
        <v>5</v>
      </c>
      <c r="AA81" s="250">
        <f>'Crisis Indicator Data'!Y78</f>
        <v>1</v>
      </c>
      <c r="AB81" s="250">
        <f>'Crisis Indicator Data'!Z78</f>
        <v>1</v>
      </c>
      <c r="AC81" s="250">
        <f>'Crisis Indicator Data'!AA78</f>
        <v>1</v>
      </c>
      <c r="AD81" s="250">
        <f>'Crisis Indicator Data'!AB78</f>
        <v>0</v>
      </c>
      <c r="AE81" s="250">
        <f t="shared" si="34"/>
        <v>2</v>
      </c>
      <c r="AF81" s="250">
        <f>'Crisis Indicator Data'!AC78</f>
        <v>0</v>
      </c>
      <c r="AG81" s="250">
        <f>'Crisis Indicator Data'!AD78</f>
        <v>2</v>
      </c>
      <c r="AH81" s="250">
        <f t="shared" si="35"/>
        <v>2</v>
      </c>
      <c r="AI81" s="250">
        <f>'Crisis Indicator Data'!AE78</f>
        <v>1</v>
      </c>
      <c r="AJ81" s="250">
        <f>'Crisis Indicator Data'!AF78</f>
        <v>1</v>
      </c>
      <c r="AK81" s="250">
        <f>'Crisis Indicator Data'!AG78</f>
        <v>3</v>
      </c>
      <c r="AL81" s="250">
        <f t="shared" si="36"/>
        <v>4</v>
      </c>
      <c r="AM81" s="243">
        <f t="shared" si="37"/>
        <v>3</v>
      </c>
      <c r="AN81" s="243">
        <f t="shared" si="38"/>
        <v>4</v>
      </c>
    </row>
    <row r="82" spans="1:40" ht="13.5" customHeight="1" x14ac:dyDescent="0.35">
      <c r="A82" s="149" t="str">
        <f>'Crisis Indicator Data'!A79</f>
        <v>Cabo Delgado Islamist Insurgency</v>
      </c>
      <c r="B82" s="150" t="str">
        <f>'Crisis Indicator Data'!B79</f>
        <v>Other type of violence</v>
      </c>
      <c r="C82" s="150" t="str">
        <f>'Crisis Indicator Data'!C79</f>
        <v>MOZ004</v>
      </c>
      <c r="D82" s="150" t="str">
        <f>'Crisis Indicator Data'!D79</f>
        <v>Mozambique</v>
      </c>
      <c r="E82" s="151" t="str">
        <f>'Crisis Indicator Data'!E79</f>
        <v>MOZ</v>
      </c>
      <c r="F82" s="243">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243">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243">
        <f t="shared" si="26"/>
        <v>2.65</v>
      </c>
      <c r="I82" s="243">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243">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243">
        <f t="shared" si="27"/>
        <v>3.1</v>
      </c>
      <c r="L82" s="243">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243">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243">
        <f t="shared" si="28"/>
        <v>3.7</v>
      </c>
      <c r="O82" s="243">
        <f t="shared" si="29"/>
        <v>3.15</v>
      </c>
      <c r="P82" s="243">
        <f>IF(B82="Regional crisis",VLOOKUP(C82,'Regional Crises'!$B$1:$R$69,12,FALSE),VLOOKUP(E82,'Country Indicator Data'!$B$4:$I$300,8,FALSE))</f>
        <v>5</v>
      </c>
      <c r="Q82" s="243">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3.9</v>
      </c>
      <c r="R82" s="243">
        <f t="shared" si="30"/>
        <v>4.45</v>
      </c>
      <c r="S82" s="243">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3">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243">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243">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243">
        <f t="shared" si="31"/>
        <v>3.4</v>
      </c>
      <c r="X82" s="243">
        <f t="shared" si="32"/>
        <v>3.7</v>
      </c>
      <c r="Y82" s="250">
        <f>IF('Core Indicators'!FC79="x","x",IF('Core Indicators'!FC79&gt;=5,5,IF('Core Indicators'!FC79&gt;=4,4,IF('Core Indicators'!FC79&gt;=3,3,IF('Core Indicators'!FC79&gt;=2,2,IF('Core Indicators'!FC79&gt;=1,1,0))))))</f>
        <v>3</v>
      </c>
      <c r="Z82" s="243">
        <f t="shared" si="33"/>
        <v>3</v>
      </c>
      <c r="AA82" s="250">
        <f>'Crisis Indicator Data'!Y79</f>
        <v>1</v>
      </c>
      <c r="AB82" s="250">
        <f>'Crisis Indicator Data'!Z79</f>
        <v>1</v>
      </c>
      <c r="AC82" s="250">
        <f>'Crisis Indicator Data'!AA79</f>
        <v>1</v>
      </c>
      <c r="AD82" s="250">
        <f>'Crisis Indicator Data'!AB79</f>
        <v>0</v>
      </c>
      <c r="AE82" s="250">
        <f t="shared" si="34"/>
        <v>2</v>
      </c>
      <c r="AF82" s="250">
        <f>'Crisis Indicator Data'!AC79</f>
        <v>0</v>
      </c>
      <c r="AG82" s="250">
        <f>'Crisis Indicator Data'!AD79</f>
        <v>2</v>
      </c>
      <c r="AH82" s="250">
        <f t="shared" si="35"/>
        <v>2</v>
      </c>
      <c r="AI82" s="250">
        <f>'Crisis Indicator Data'!AE79</f>
        <v>1</v>
      </c>
      <c r="AJ82" s="250">
        <f>'Crisis Indicator Data'!AF79</f>
        <v>1</v>
      </c>
      <c r="AK82" s="250">
        <f>'Crisis Indicator Data'!AG79</f>
        <v>3</v>
      </c>
      <c r="AL82" s="250">
        <f t="shared" si="36"/>
        <v>4</v>
      </c>
      <c r="AM82" s="243">
        <f t="shared" si="37"/>
        <v>3</v>
      </c>
      <c r="AN82" s="243">
        <f t="shared" si="38"/>
        <v>3</v>
      </c>
    </row>
    <row r="83" spans="1:40" ht="13.5" customHeight="1" x14ac:dyDescent="0.35">
      <c r="A83" s="149" t="str">
        <f>'Crisis Indicator Data'!A80</f>
        <v>2022 Tropical Cyclone Seasons in Mozambique</v>
      </c>
      <c r="B83" s="150" t="str">
        <f>'Crisis Indicator Data'!B80</f>
        <v>Tropical cyclone</v>
      </c>
      <c r="C83" s="150" t="str">
        <f>'Crisis Indicator Data'!C80</f>
        <v>MOZ008</v>
      </c>
      <c r="D83" s="150" t="str">
        <f>'Crisis Indicator Data'!D80</f>
        <v>Mozambique</v>
      </c>
      <c r="E83" s="151" t="str">
        <f>'Crisis Indicator Data'!E80</f>
        <v>MOZ</v>
      </c>
      <c r="F83" s="243">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243">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243">
        <f t="shared" si="26"/>
        <v>2.65</v>
      </c>
      <c r="I83" s="243">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243">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243">
        <f t="shared" si="27"/>
        <v>3.1</v>
      </c>
      <c r="L83" s="243">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243">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243">
        <f t="shared" si="28"/>
        <v>3.7</v>
      </c>
      <c r="O83" s="243">
        <f t="shared" si="29"/>
        <v>3.15</v>
      </c>
      <c r="P83" s="243">
        <f>IF(B83="Regional crisis",VLOOKUP(C83,'Regional Crises'!$B$1:$R$69,12,FALSE),VLOOKUP(E83,'Country Indicator Data'!$B$4:$I$300,8,FALSE))</f>
        <v>5</v>
      </c>
      <c r="Q83" s="243">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3.9</v>
      </c>
      <c r="R83" s="243">
        <f t="shared" si="30"/>
        <v>4.45</v>
      </c>
      <c r="S83" s="243">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3">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243">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243">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243">
        <f t="shared" si="31"/>
        <v>3.4</v>
      </c>
      <c r="X83" s="243">
        <f t="shared" si="32"/>
        <v>3.7</v>
      </c>
      <c r="Y83" s="250">
        <f>IF('Core Indicators'!FC80="x","x",IF('Core Indicators'!FC80&gt;=5,5,IF('Core Indicators'!FC80&gt;=4,4,IF('Core Indicators'!FC80&gt;=3,3,IF('Core Indicators'!FC80&gt;=2,2,IF('Core Indicators'!FC80&gt;=1,1,0))))))</f>
        <v>4</v>
      </c>
      <c r="Z83" s="243">
        <f t="shared" si="33"/>
        <v>4</v>
      </c>
      <c r="AA83" s="250">
        <f>'Crisis Indicator Data'!Y80</f>
        <v>1</v>
      </c>
      <c r="AB83" s="250">
        <f>'Crisis Indicator Data'!Z80</f>
        <v>1</v>
      </c>
      <c r="AC83" s="250">
        <f>'Crisis Indicator Data'!AA80</f>
        <v>0</v>
      </c>
      <c r="AD83" s="250">
        <f>'Crisis Indicator Data'!AB80</f>
        <v>0</v>
      </c>
      <c r="AE83" s="250">
        <f t="shared" si="34"/>
        <v>2</v>
      </c>
      <c r="AF83" s="250">
        <f>'Crisis Indicator Data'!AC80</f>
        <v>0</v>
      </c>
      <c r="AG83" s="250">
        <f>'Crisis Indicator Data'!AD80</f>
        <v>1</v>
      </c>
      <c r="AH83" s="250">
        <f t="shared" si="35"/>
        <v>1</v>
      </c>
      <c r="AI83" s="250">
        <f>'Crisis Indicator Data'!AE80</f>
        <v>0</v>
      </c>
      <c r="AJ83" s="250">
        <f>'Crisis Indicator Data'!AF80</f>
        <v>1</v>
      </c>
      <c r="AK83" s="250">
        <f>'Crisis Indicator Data'!AG80</f>
        <v>3</v>
      </c>
      <c r="AL83" s="250">
        <f t="shared" si="36"/>
        <v>3</v>
      </c>
      <c r="AM83" s="243">
        <f t="shared" si="37"/>
        <v>2</v>
      </c>
      <c r="AN83" s="243">
        <f t="shared" si="38"/>
        <v>3</v>
      </c>
    </row>
    <row r="84" spans="1:40" ht="13.5" customHeight="1" x14ac:dyDescent="0.35">
      <c r="A84" s="149" t="str">
        <f>'Crisis Indicator Data'!A81</f>
        <v>Refugees from Mali in Mauritania</v>
      </c>
      <c r="B84" s="150" t="str">
        <f>'Crisis Indicator Data'!B81</f>
        <v>International displacement</v>
      </c>
      <c r="C84" s="150" t="str">
        <f>'Crisis Indicator Data'!C81</f>
        <v>MRT002</v>
      </c>
      <c r="D84" s="150" t="str">
        <f>'Crisis Indicator Data'!D81</f>
        <v>Mauritania</v>
      </c>
      <c r="E84" s="151" t="str">
        <f>'Crisis Indicator Data'!E81</f>
        <v>MRT</v>
      </c>
      <c r="F84" s="243">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3.2</v>
      </c>
      <c r="G84" s="243">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2.9</v>
      </c>
      <c r="H84" s="243">
        <f t="shared" si="26"/>
        <v>3.05</v>
      </c>
      <c r="I84" s="243">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3.3</v>
      </c>
      <c r="J84" s="243">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243">
        <f t="shared" si="27"/>
        <v>1.65</v>
      </c>
      <c r="L84" s="243">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4.0999999999999996</v>
      </c>
      <c r="M84" s="243">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243">
        <f t="shared" si="28"/>
        <v>2.5499999999999998</v>
      </c>
      <c r="O84" s="243">
        <f t="shared" si="29"/>
        <v>2.4166666666666665</v>
      </c>
      <c r="P84" s="243">
        <f>IF(B84="Regional crisis",VLOOKUP(C84,'Regional Crises'!$B$1:$R$69,12,FALSE),VLOOKUP(E84,'Country Indicator Data'!$B$4:$I$300,8,FALSE))</f>
        <v>2</v>
      </c>
      <c r="Q84" s="243">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0.7</v>
      </c>
      <c r="R84" s="243">
        <f t="shared" si="30"/>
        <v>1.35</v>
      </c>
      <c r="S84" s="243">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243">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3.1</v>
      </c>
      <c r="U84" s="243">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v>
      </c>
      <c r="V84" s="243">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3.3</v>
      </c>
      <c r="W84" s="243">
        <f t="shared" si="31"/>
        <v>3.3</v>
      </c>
      <c r="X84" s="243">
        <f t="shared" si="32"/>
        <v>2.4</v>
      </c>
      <c r="Y84" s="250">
        <f>IF('Core Indicators'!FC81="x","x",IF('Core Indicators'!FC81&gt;=5,5,IF('Core Indicators'!FC81&gt;=4,4,IF('Core Indicators'!FC81&gt;=3,3,IF('Core Indicators'!FC81&gt;=2,2,IF('Core Indicators'!FC81&gt;=1,1,0))))))</f>
        <v>2</v>
      </c>
      <c r="Z84" s="243">
        <f t="shared" si="33"/>
        <v>2</v>
      </c>
      <c r="AA84" s="250">
        <f>'Crisis Indicator Data'!Y81</f>
        <v>0</v>
      </c>
      <c r="AB84" s="250">
        <f>'Crisis Indicator Data'!Z81</f>
        <v>0</v>
      </c>
      <c r="AC84" s="250">
        <f>'Crisis Indicator Data'!AA81</f>
        <v>0</v>
      </c>
      <c r="AD84" s="250">
        <f>'Crisis Indicator Data'!AB81</f>
        <v>0</v>
      </c>
      <c r="AE84" s="250">
        <f t="shared" si="34"/>
        <v>0</v>
      </c>
      <c r="AF84" s="250">
        <f>'Crisis Indicator Data'!AC81</f>
        <v>0</v>
      </c>
      <c r="AG84" s="250">
        <f>'Crisis Indicator Data'!AD81</f>
        <v>0</v>
      </c>
      <c r="AH84" s="250">
        <f t="shared" si="35"/>
        <v>0</v>
      </c>
      <c r="AI84" s="250">
        <f>'Crisis Indicator Data'!AE81</f>
        <v>0</v>
      </c>
      <c r="AJ84" s="250">
        <f>'Crisis Indicator Data'!AF81</f>
        <v>2</v>
      </c>
      <c r="AK84" s="250">
        <f>'Crisis Indicator Data'!AG81</f>
        <v>0</v>
      </c>
      <c r="AL84" s="250">
        <f t="shared" si="36"/>
        <v>2</v>
      </c>
      <c r="AM84" s="243">
        <f t="shared" si="37"/>
        <v>1</v>
      </c>
      <c r="AN84" s="243">
        <f t="shared" si="38"/>
        <v>1.5</v>
      </c>
    </row>
    <row r="85" spans="1:40" ht="13.5" customHeight="1" x14ac:dyDescent="0.35">
      <c r="A85" s="149" t="str">
        <f>'Crisis Indicator Data'!A82</f>
        <v>Food Security in Mauritania</v>
      </c>
      <c r="B85" s="150" t="str">
        <f>'Crisis Indicator Data'!B82</f>
        <v>Drought</v>
      </c>
      <c r="C85" s="150" t="str">
        <f>'Crisis Indicator Data'!C82</f>
        <v>MRT003</v>
      </c>
      <c r="D85" s="150" t="str">
        <f>'Crisis Indicator Data'!D82</f>
        <v>Mauritania</v>
      </c>
      <c r="E85" s="151" t="str">
        <f>'Crisis Indicator Data'!E82</f>
        <v>MRT</v>
      </c>
      <c r="F85" s="243">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243">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243">
        <f t="shared" si="26"/>
        <v>3.05</v>
      </c>
      <c r="I85" s="243">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243">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243">
        <f t="shared" si="27"/>
        <v>1.65</v>
      </c>
      <c r="L85" s="243">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243">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243">
        <f t="shared" si="28"/>
        <v>2.5499999999999998</v>
      </c>
      <c r="O85" s="243">
        <f t="shared" si="29"/>
        <v>2.4166666666666665</v>
      </c>
      <c r="P85" s="243">
        <f>IF(B85="Regional crisis",VLOOKUP(C85,'Regional Crises'!$B$1:$R$69,12,FALSE),VLOOKUP(E85,'Country Indicator Data'!$B$4:$I$300,8,FALSE))</f>
        <v>2</v>
      </c>
      <c r="Q85" s="243">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0.7</v>
      </c>
      <c r="R85" s="243">
        <f t="shared" si="30"/>
        <v>1.35</v>
      </c>
      <c r="S85" s="243">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243">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243">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243">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243">
        <f t="shared" si="31"/>
        <v>3.3</v>
      </c>
      <c r="X85" s="243">
        <f t="shared" si="32"/>
        <v>2.4</v>
      </c>
      <c r="Y85" s="250">
        <f>IF('Core Indicators'!FC82="x","x",IF('Core Indicators'!FC82&gt;=5,5,IF('Core Indicators'!FC82&gt;=4,4,IF('Core Indicators'!FC82&gt;=3,3,IF('Core Indicators'!FC82&gt;=2,2,IF('Core Indicators'!FC82&gt;=1,1,0))))))</f>
        <v>3</v>
      </c>
      <c r="Z85" s="243">
        <f t="shared" si="33"/>
        <v>3</v>
      </c>
      <c r="AA85" s="250">
        <f>'Crisis Indicator Data'!Y82</f>
        <v>0</v>
      </c>
      <c r="AB85" s="250">
        <f>'Crisis Indicator Data'!Z82</f>
        <v>0</v>
      </c>
      <c r="AC85" s="250">
        <f>'Crisis Indicator Data'!AA82</f>
        <v>0</v>
      </c>
      <c r="AD85" s="250">
        <f>'Crisis Indicator Data'!AB82</f>
        <v>0</v>
      </c>
      <c r="AE85" s="250">
        <f t="shared" si="34"/>
        <v>0</v>
      </c>
      <c r="AF85" s="250">
        <f>'Crisis Indicator Data'!AC82</f>
        <v>0</v>
      </c>
      <c r="AG85" s="250">
        <f>'Crisis Indicator Data'!AD82</f>
        <v>0</v>
      </c>
      <c r="AH85" s="250">
        <f t="shared" si="35"/>
        <v>0</v>
      </c>
      <c r="AI85" s="250">
        <f>'Crisis Indicator Data'!AE82</f>
        <v>0</v>
      </c>
      <c r="AJ85" s="250">
        <f>'Crisis Indicator Data'!AF82</f>
        <v>2</v>
      </c>
      <c r="AK85" s="250">
        <f>'Crisis Indicator Data'!AG82</f>
        <v>0</v>
      </c>
      <c r="AL85" s="250">
        <f t="shared" si="36"/>
        <v>2</v>
      </c>
      <c r="AM85" s="243">
        <f t="shared" si="37"/>
        <v>1</v>
      </c>
      <c r="AN85" s="243">
        <f t="shared" si="38"/>
        <v>2</v>
      </c>
    </row>
    <row r="86" spans="1:40" ht="13.5" customHeight="1" x14ac:dyDescent="0.35">
      <c r="A86" s="149" t="str">
        <f>'Crisis Indicator Data'!A83</f>
        <v>Complex crisis in Malawi</v>
      </c>
      <c r="B86" s="150" t="str">
        <f>'Crisis Indicator Data'!B83</f>
        <v>Complex crisis</v>
      </c>
      <c r="C86" s="150" t="str">
        <f>'Crisis Indicator Data'!C83</f>
        <v>MWI002</v>
      </c>
      <c r="D86" s="150" t="str">
        <f>'Crisis Indicator Data'!D83</f>
        <v>Malawi</v>
      </c>
      <c r="E86" s="151" t="str">
        <f>'Crisis Indicator Data'!E83</f>
        <v>MWI</v>
      </c>
      <c r="F86" s="243">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243">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1.8</v>
      </c>
      <c r="H86" s="243">
        <f t="shared" si="26"/>
        <v>1.6</v>
      </c>
      <c r="I86" s="243">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243">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243">
        <f t="shared" si="27"/>
        <v>1.5</v>
      </c>
      <c r="L86" s="243">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243">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2.5</v>
      </c>
      <c r="N86" s="243">
        <f t="shared" si="28"/>
        <v>3.3</v>
      </c>
      <c r="O86" s="243">
        <f t="shared" si="29"/>
        <v>2.1333333333333333</v>
      </c>
      <c r="P86" s="243">
        <f>IF(B86="Regional crisis",VLOOKUP(C86,'Regional Crises'!$B$1:$R$69,12,FALSE),VLOOKUP(E86,'Country Indicator Data'!$B$4:$I$300,8,FALSE))</f>
        <v>0</v>
      </c>
      <c r="Q86" s="243">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2.7</v>
      </c>
      <c r="R86" s="243">
        <f t="shared" si="30"/>
        <v>1.35</v>
      </c>
      <c r="S86" s="243">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3.5</v>
      </c>
      <c r="T86" s="243">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2.8</v>
      </c>
      <c r="U86" s="243">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243">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243">
        <f t="shared" si="31"/>
        <v>2.6</v>
      </c>
      <c r="X86" s="243">
        <f t="shared" si="32"/>
        <v>2</v>
      </c>
      <c r="Y86" s="250">
        <f>IF('Core Indicators'!FC83="x","x",IF('Core Indicators'!FC83&gt;=5,5,IF('Core Indicators'!FC83&gt;=4,4,IF('Core Indicators'!FC83&gt;=3,3,IF('Core Indicators'!FC83&gt;=2,2,IF('Core Indicators'!FC83&gt;=1,1,0))))))</f>
        <v>2</v>
      </c>
      <c r="Z86" s="243">
        <f t="shared" si="33"/>
        <v>2</v>
      </c>
      <c r="AA86" s="250">
        <f>'Crisis Indicator Data'!Y83</f>
        <v>2</v>
      </c>
      <c r="AB86" s="250">
        <f>'Crisis Indicator Data'!Z83</f>
        <v>0</v>
      </c>
      <c r="AC86" s="250">
        <f>'Crisis Indicator Data'!AA83</f>
        <v>0</v>
      </c>
      <c r="AD86" s="250">
        <f>'Crisis Indicator Data'!AB83</f>
        <v>0</v>
      </c>
      <c r="AE86" s="250">
        <f t="shared" si="34"/>
        <v>2</v>
      </c>
      <c r="AF86" s="250">
        <f>'Crisis Indicator Data'!AC83</f>
        <v>2</v>
      </c>
      <c r="AG86" s="250">
        <f>'Crisis Indicator Data'!AD83</f>
        <v>0</v>
      </c>
      <c r="AH86" s="250">
        <f t="shared" si="35"/>
        <v>2</v>
      </c>
      <c r="AI86" s="250">
        <f>'Crisis Indicator Data'!AE83</f>
        <v>0</v>
      </c>
      <c r="AJ86" s="250">
        <f>'Crisis Indicator Data'!AF83</f>
        <v>0</v>
      </c>
      <c r="AK86" s="250">
        <f>'Crisis Indicator Data'!AG83</f>
        <v>3</v>
      </c>
      <c r="AL86" s="250">
        <f t="shared" si="36"/>
        <v>3</v>
      </c>
      <c r="AM86" s="243">
        <f t="shared" si="37"/>
        <v>2</v>
      </c>
      <c r="AN86" s="243">
        <f t="shared" si="38"/>
        <v>2</v>
      </c>
    </row>
    <row r="87" spans="1:40" ht="13.5" customHeight="1" x14ac:dyDescent="0.35">
      <c r="A87" s="149" t="str">
        <f>'Crisis Indicator Data'!A84</f>
        <v>Tropical Cyclone Ana in Malawi</v>
      </c>
      <c r="B87" s="150" t="str">
        <f>'Crisis Indicator Data'!B84</f>
        <v>Tropical cyclone</v>
      </c>
      <c r="C87" s="150" t="str">
        <f>'Crisis Indicator Data'!C84</f>
        <v>MWI004</v>
      </c>
      <c r="D87" s="150" t="str">
        <f>'Crisis Indicator Data'!D84</f>
        <v>Malawi</v>
      </c>
      <c r="E87" s="151" t="str">
        <f>'Crisis Indicator Data'!E84</f>
        <v>MWI</v>
      </c>
      <c r="F87" s="243">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243">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243">
        <f t="shared" si="26"/>
        <v>1.6</v>
      </c>
      <c r="I87" s="243">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43">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3">
        <f t="shared" si="27"/>
        <v>1.5</v>
      </c>
      <c r="L87" s="243">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3">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243">
        <f t="shared" si="28"/>
        <v>3.3</v>
      </c>
      <c r="O87" s="243">
        <f t="shared" si="29"/>
        <v>2.1333333333333333</v>
      </c>
      <c r="P87" s="243">
        <f>IF(B87="Regional crisis",VLOOKUP(C87,'Regional Crises'!$B$1:$R$69,12,FALSE),VLOOKUP(E87,'Country Indicator Data'!$B$4:$I$300,8,FALSE))</f>
        <v>0</v>
      </c>
      <c r="Q87" s="243">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2.7</v>
      </c>
      <c r="R87" s="243">
        <f t="shared" si="30"/>
        <v>1.35</v>
      </c>
      <c r="S87" s="243">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243">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243">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3">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243">
        <f t="shared" si="31"/>
        <v>2.6</v>
      </c>
      <c r="X87" s="243">
        <f t="shared" si="32"/>
        <v>2</v>
      </c>
      <c r="Y87" s="250">
        <f>IF('Core Indicators'!FC84="x","x",IF('Core Indicators'!FC84&gt;=5,5,IF('Core Indicators'!FC84&gt;=4,4,IF('Core Indicators'!FC84&gt;=3,3,IF('Core Indicators'!FC84&gt;=2,2,IF('Core Indicators'!FC84&gt;=1,1,0))))))</f>
        <v>2</v>
      </c>
      <c r="Z87" s="243">
        <f t="shared" si="33"/>
        <v>2</v>
      </c>
      <c r="AA87" s="250">
        <f>'Crisis Indicator Data'!Y84</f>
        <v>2</v>
      </c>
      <c r="AB87" s="250">
        <f>'Crisis Indicator Data'!Z84</f>
        <v>0</v>
      </c>
      <c r="AC87" s="250">
        <f>'Crisis Indicator Data'!AA84</f>
        <v>0</v>
      </c>
      <c r="AD87" s="250">
        <f>'Crisis Indicator Data'!AB84</f>
        <v>0</v>
      </c>
      <c r="AE87" s="250">
        <f t="shared" si="34"/>
        <v>2</v>
      </c>
      <c r="AF87" s="250">
        <f>'Crisis Indicator Data'!AC84</f>
        <v>0</v>
      </c>
      <c r="AG87" s="250">
        <f>'Crisis Indicator Data'!AD84</f>
        <v>0</v>
      </c>
      <c r="AH87" s="250">
        <f t="shared" si="35"/>
        <v>0</v>
      </c>
      <c r="AI87" s="250">
        <f>'Crisis Indicator Data'!AE84</f>
        <v>0</v>
      </c>
      <c r="AJ87" s="250">
        <f>'Crisis Indicator Data'!AF84</f>
        <v>0</v>
      </c>
      <c r="AK87" s="250">
        <f>'Crisis Indicator Data'!AG84</f>
        <v>3</v>
      </c>
      <c r="AL87" s="250">
        <f t="shared" si="36"/>
        <v>3</v>
      </c>
      <c r="AM87" s="243">
        <f t="shared" si="37"/>
        <v>2</v>
      </c>
      <c r="AN87" s="243">
        <f t="shared" si="38"/>
        <v>2</v>
      </c>
    </row>
    <row r="88" spans="1:40" ht="13.5" customHeight="1" x14ac:dyDescent="0.35">
      <c r="A88" s="149" t="str">
        <f>'Crisis Indicator Data'!A85</f>
        <v>International Refugees in Malaysia</v>
      </c>
      <c r="B88" s="150" t="str">
        <f>'Crisis Indicator Data'!B85</f>
        <v>International displacement</v>
      </c>
      <c r="C88" s="150" t="str">
        <f>'Crisis Indicator Data'!C85</f>
        <v>MYS001</v>
      </c>
      <c r="D88" s="150" t="str">
        <f>'Crisis Indicator Data'!D85</f>
        <v>Malaysia</v>
      </c>
      <c r="E88" s="151" t="str">
        <f>'Crisis Indicator Data'!E85</f>
        <v>MYS</v>
      </c>
      <c r="F88" s="243">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3.9</v>
      </c>
      <c r="G88" s="243">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2.1</v>
      </c>
      <c r="H88" s="243">
        <f t="shared" si="26"/>
        <v>3</v>
      </c>
      <c r="I88" s="243">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3">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0.6</v>
      </c>
      <c r="K88" s="243">
        <f t="shared" si="27"/>
        <v>1.8</v>
      </c>
      <c r="L88" s="243">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1.8</v>
      </c>
      <c r="M88" s="243">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v>
      </c>
      <c r="N88" s="243">
        <f t="shared" si="28"/>
        <v>1.9</v>
      </c>
      <c r="O88" s="243">
        <f t="shared" si="29"/>
        <v>2.2333333333333329</v>
      </c>
      <c r="P88" s="243">
        <f>IF(B88="Regional crisis",VLOOKUP(C88,'Regional Crises'!$B$1:$R$69,12,FALSE),VLOOKUP(E88,'Country Indicator Data'!$B$4:$I$300,8,FALSE))</f>
        <v>1</v>
      </c>
      <c r="Q88" s="243">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1.1000000000000001</v>
      </c>
      <c r="R88" s="243">
        <f t="shared" si="30"/>
        <v>1.05</v>
      </c>
      <c r="S88" s="243">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2.4</v>
      </c>
      <c r="T88" s="243">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1.9</v>
      </c>
      <c r="U88" s="243">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3">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2.4</v>
      </c>
      <c r="W88" s="243">
        <f t="shared" si="31"/>
        <v>2.2999999999999998</v>
      </c>
      <c r="X88" s="243">
        <f t="shared" si="32"/>
        <v>1.9</v>
      </c>
      <c r="Y88" s="250">
        <f>IF('Core Indicators'!FC85="x","x",IF('Core Indicators'!FC85&gt;=5,5,IF('Core Indicators'!FC85&gt;=4,4,IF('Core Indicators'!FC85&gt;=3,3,IF('Core Indicators'!FC85&gt;=2,2,IF('Core Indicators'!FC85&gt;=1,1,0))))))</f>
        <v>3</v>
      </c>
      <c r="Z88" s="243">
        <f t="shared" si="33"/>
        <v>3</v>
      </c>
      <c r="AA88" s="250">
        <f>'Crisis Indicator Data'!Y85</f>
        <v>1</v>
      </c>
      <c r="AB88" s="250">
        <f>'Crisis Indicator Data'!Z85</f>
        <v>1</v>
      </c>
      <c r="AC88" s="250">
        <f>'Crisis Indicator Data'!AA85</f>
        <v>0</v>
      </c>
      <c r="AD88" s="250">
        <f>'Crisis Indicator Data'!AB85</f>
        <v>0</v>
      </c>
      <c r="AE88" s="250">
        <f t="shared" si="34"/>
        <v>2</v>
      </c>
      <c r="AF88" s="250">
        <f>'Crisis Indicator Data'!AC85</f>
        <v>2</v>
      </c>
      <c r="AG88" s="250">
        <f>'Crisis Indicator Data'!AD85</f>
        <v>2</v>
      </c>
      <c r="AH88" s="250">
        <f t="shared" si="35"/>
        <v>4</v>
      </c>
      <c r="AI88" s="250">
        <f>'Crisis Indicator Data'!AE85</f>
        <v>0</v>
      </c>
      <c r="AJ88" s="250">
        <f>'Crisis Indicator Data'!AF85</f>
        <v>0</v>
      </c>
      <c r="AK88" s="250">
        <f>'Crisis Indicator Data'!AG85</f>
        <v>0</v>
      </c>
      <c r="AL88" s="250">
        <f t="shared" si="36"/>
        <v>0</v>
      </c>
      <c r="AM88" s="243">
        <f t="shared" si="37"/>
        <v>2</v>
      </c>
      <c r="AN88" s="243">
        <f t="shared" si="38"/>
        <v>2.5</v>
      </c>
    </row>
    <row r="89" spans="1:40" ht="13.5" customHeight="1" x14ac:dyDescent="0.35">
      <c r="A89" s="149" t="str">
        <f>'Crisis Indicator Data'!A86</f>
        <v>Food Security Crisis in Namibia</v>
      </c>
      <c r="B89" s="150" t="str">
        <f>'Crisis Indicator Data'!B86</f>
        <v>Food Security</v>
      </c>
      <c r="C89" s="150" t="str">
        <f>'Crisis Indicator Data'!C86</f>
        <v>NAM002</v>
      </c>
      <c r="D89" s="150" t="str">
        <f>'Crisis Indicator Data'!D86</f>
        <v>Namibia</v>
      </c>
      <c r="E89" s="151" t="str">
        <f>'Crisis Indicator Data'!E86</f>
        <v>NAM</v>
      </c>
      <c r="F89" s="243">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1.1000000000000001</v>
      </c>
      <c r="G89" s="243">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1.3</v>
      </c>
      <c r="H89" s="243">
        <f t="shared" si="26"/>
        <v>1.2000000000000002</v>
      </c>
      <c r="I89" s="243">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3.6</v>
      </c>
      <c r="J89" s="243">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1.6</v>
      </c>
      <c r="K89" s="243">
        <f t="shared" si="27"/>
        <v>2.6</v>
      </c>
      <c r="L89" s="243">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243">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4.3</v>
      </c>
      <c r="N89" s="243">
        <f t="shared" si="28"/>
        <v>3.7</v>
      </c>
      <c r="O89" s="243">
        <f t="shared" si="29"/>
        <v>2.5</v>
      </c>
      <c r="P89" s="243">
        <f>IF(B89="Regional crisis",VLOOKUP(C89,'Regional Crises'!$B$1:$R$69,12,FALSE),VLOOKUP(E89,'Country Indicator Data'!$B$4:$I$300,8,FALSE))</f>
        <v>0</v>
      </c>
      <c r="Q89" s="243">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0.7</v>
      </c>
      <c r="R89" s="243">
        <f t="shared" si="30"/>
        <v>0.35</v>
      </c>
      <c r="S89" s="243">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243">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2.2000000000000002</v>
      </c>
      <c r="U89" s="243">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1.6</v>
      </c>
      <c r="V89" s="243">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1.2</v>
      </c>
      <c r="W89" s="243">
        <f t="shared" si="31"/>
        <v>1.9</v>
      </c>
      <c r="X89" s="243">
        <f t="shared" si="32"/>
        <v>1.6</v>
      </c>
      <c r="Y89" s="250">
        <f>IF('Core Indicators'!FC86="x","x",IF('Core Indicators'!FC86&gt;=5,5,IF('Core Indicators'!FC86&gt;=4,4,IF('Core Indicators'!FC86&gt;=3,3,IF('Core Indicators'!FC86&gt;=2,2,IF('Core Indicators'!FC86&gt;=1,1,0))))))</f>
        <v>1</v>
      </c>
      <c r="Z89" s="243">
        <f t="shared" si="33"/>
        <v>1</v>
      </c>
      <c r="AA89" s="250">
        <f>'Crisis Indicator Data'!Y86</f>
        <v>0</v>
      </c>
      <c r="AB89" s="250">
        <f>'Crisis Indicator Data'!Z86</f>
        <v>0</v>
      </c>
      <c r="AC89" s="250">
        <f>'Crisis Indicator Data'!AA86</f>
        <v>0</v>
      </c>
      <c r="AD89" s="250">
        <f>'Crisis Indicator Data'!AB86</f>
        <v>0</v>
      </c>
      <c r="AE89" s="250">
        <f t="shared" si="34"/>
        <v>0</v>
      </c>
      <c r="AF89" s="250">
        <f>'Crisis Indicator Data'!AC86</f>
        <v>2</v>
      </c>
      <c r="AG89" s="250">
        <f>'Crisis Indicator Data'!AD86</f>
        <v>0</v>
      </c>
      <c r="AH89" s="250">
        <f t="shared" si="35"/>
        <v>2</v>
      </c>
      <c r="AI89" s="250">
        <f>'Crisis Indicator Data'!AE86</f>
        <v>0</v>
      </c>
      <c r="AJ89" s="250">
        <f>'Crisis Indicator Data'!AF86</f>
        <v>1</v>
      </c>
      <c r="AK89" s="250">
        <f>'Crisis Indicator Data'!AG86</f>
        <v>0</v>
      </c>
      <c r="AL89" s="250">
        <f t="shared" si="36"/>
        <v>1</v>
      </c>
      <c r="AM89" s="243">
        <f t="shared" si="37"/>
        <v>1</v>
      </c>
      <c r="AN89" s="243">
        <f t="shared" si="38"/>
        <v>1</v>
      </c>
    </row>
    <row r="90" spans="1:40" ht="13.5" customHeight="1" x14ac:dyDescent="0.35">
      <c r="A90" s="149" t="str">
        <f>'Crisis Indicator Data'!A87</f>
        <v>Multiple crises in Niger</v>
      </c>
      <c r="B90" s="150" t="str">
        <f>'Crisis Indicator Data'!B87</f>
        <v>Multiple crises country</v>
      </c>
      <c r="C90" s="150" t="str">
        <f>'Crisis Indicator Data'!C87</f>
        <v>NER001</v>
      </c>
      <c r="D90" s="150" t="str">
        <f>'Crisis Indicator Data'!D87</f>
        <v>Niger</v>
      </c>
      <c r="E90" s="151" t="str">
        <f>'Crisis Indicator Data'!E87</f>
        <v>NER</v>
      </c>
      <c r="F90" s="243">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2.1</v>
      </c>
      <c r="G90" s="243">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v>
      </c>
      <c r="H90" s="243">
        <f t="shared" si="26"/>
        <v>2.0499999999999998</v>
      </c>
      <c r="I90" s="243">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3.1</v>
      </c>
      <c r="J90" s="243">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0.9</v>
      </c>
      <c r="K90" s="243">
        <f t="shared" si="27"/>
        <v>2</v>
      </c>
      <c r="L90" s="243">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43">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1.2</v>
      </c>
      <c r="N90" s="243">
        <f t="shared" si="28"/>
        <v>2.75</v>
      </c>
      <c r="O90" s="243">
        <f t="shared" si="29"/>
        <v>2.2666666666666666</v>
      </c>
      <c r="P90" s="243">
        <f>IF(B90="Regional crisis",VLOOKUP(C90,'Regional Crises'!$B$1:$R$69,12,FALSE),VLOOKUP(E90,'Country Indicator Data'!$B$4:$I$300,8,FALSE))</f>
        <v>3</v>
      </c>
      <c r="Q90" s="243">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243">
        <f t="shared" si="30"/>
        <v>3.35</v>
      </c>
      <c r="S90" s="243">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3.4</v>
      </c>
      <c r="T90" s="243">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243">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243">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2.6</v>
      </c>
      <c r="W90" s="243">
        <f t="shared" si="31"/>
        <v>2.8</v>
      </c>
      <c r="X90" s="243">
        <f t="shared" si="32"/>
        <v>2.8</v>
      </c>
      <c r="Y90" s="250">
        <f>IF('Core Indicators'!FC87="x","x",IF('Core Indicators'!FC87&gt;=5,5,IF('Core Indicators'!FC87&gt;=4,4,IF('Core Indicators'!FC87&gt;=3,3,IF('Core Indicators'!FC87&gt;=2,2,IF('Core Indicators'!FC87&gt;=1,1,0))))))</f>
        <v>3</v>
      </c>
      <c r="Z90" s="243">
        <f t="shared" si="33"/>
        <v>3</v>
      </c>
      <c r="AA90" s="250">
        <f>'Crisis Indicator Data'!Y87</f>
        <v>0</v>
      </c>
      <c r="AB90" s="250">
        <f>'Crisis Indicator Data'!Z87</f>
        <v>3</v>
      </c>
      <c r="AC90" s="250">
        <f>'Crisis Indicator Data'!AA87</f>
        <v>2</v>
      </c>
      <c r="AD90" s="250">
        <f>'Crisis Indicator Data'!AB87</f>
        <v>0</v>
      </c>
      <c r="AE90" s="250">
        <f t="shared" si="34"/>
        <v>2</v>
      </c>
      <c r="AF90" s="250">
        <f>'Crisis Indicator Data'!AC87</f>
        <v>0</v>
      </c>
      <c r="AG90" s="250">
        <f>'Crisis Indicator Data'!AD87</f>
        <v>2</v>
      </c>
      <c r="AH90" s="250">
        <f t="shared" si="35"/>
        <v>2</v>
      </c>
      <c r="AI90" s="250">
        <f>'Crisis Indicator Data'!AE87</f>
        <v>3</v>
      </c>
      <c r="AJ90" s="250">
        <f>'Crisis Indicator Data'!AF87</f>
        <v>1</v>
      </c>
      <c r="AK90" s="250">
        <f>'Crisis Indicator Data'!AG87</f>
        <v>2</v>
      </c>
      <c r="AL90" s="250">
        <f t="shared" si="36"/>
        <v>4</v>
      </c>
      <c r="AM90" s="243">
        <f t="shared" si="37"/>
        <v>3</v>
      </c>
      <c r="AN90" s="243">
        <f t="shared" si="38"/>
        <v>3</v>
      </c>
    </row>
    <row r="91" spans="1:40" ht="13.5" customHeight="1" x14ac:dyDescent="0.35">
      <c r="A91" s="149" t="str">
        <f>'Crisis Indicator Data'!A88</f>
        <v>Boko Haram in Niger</v>
      </c>
      <c r="B91" s="150" t="str">
        <f>'Crisis Indicator Data'!B88</f>
        <v>Conflict</v>
      </c>
      <c r="C91" s="150" t="str">
        <f>'Crisis Indicator Data'!C88</f>
        <v>NER002</v>
      </c>
      <c r="D91" s="150" t="str">
        <f>'Crisis Indicator Data'!D88</f>
        <v>Niger</v>
      </c>
      <c r="E91" s="151" t="str">
        <f>'Crisis Indicator Data'!E88</f>
        <v>NER</v>
      </c>
      <c r="F91" s="243">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243">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243">
        <f t="shared" si="26"/>
        <v>2.0499999999999998</v>
      </c>
      <c r="I91" s="243">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243">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243">
        <f t="shared" si="27"/>
        <v>2</v>
      </c>
      <c r="L91" s="243">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243">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243">
        <f t="shared" si="28"/>
        <v>2.75</v>
      </c>
      <c r="O91" s="243">
        <f t="shared" si="29"/>
        <v>2.2666666666666666</v>
      </c>
      <c r="P91" s="243">
        <f>IF(B91="Regional crisis",VLOOKUP(C91,'Regional Crises'!$B$1:$R$69,12,FALSE),VLOOKUP(E91,'Country Indicator Data'!$B$4:$I$300,8,FALSE))</f>
        <v>3</v>
      </c>
      <c r="Q91" s="243">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243">
        <f t="shared" si="30"/>
        <v>3.35</v>
      </c>
      <c r="S91" s="243">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3">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3">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3">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243">
        <f t="shared" si="31"/>
        <v>2.8</v>
      </c>
      <c r="X91" s="243">
        <f t="shared" si="32"/>
        <v>2.8</v>
      </c>
      <c r="Y91" s="250">
        <f>IF('Core Indicators'!FC88="x","x",IF('Core Indicators'!FC88&gt;=5,5,IF('Core Indicators'!FC88&gt;=4,4,IF('Core Indicators'!FC88&gt;=3,3,IF('Core Indicators'!FC88&gt;=2,2,IF('Core Indicators'!FC88&gt;=1,1,0))))))</f>
        <v>5</v>
      </c>
      <c r="Z91" s="243">
        <f t="shared" si="33"/>
        <v>5</v>
      </c>
      <c r="AA91" s="250">
        <f>'Crisis Indicator Data'!Y88</f>
        <v>0</v>
      </c>
      <c r="AB91" s="250">
        <f>'Crisis Indicator Data'!Z88</f>
        <v>3</v>
      </c>
      <c r="AC91" s="250">
        <f>'Crisis Indicator Data'!AA88</f>
        <v>2</v>
      </c>
      <c r="AD91" s="250">
        <f>'Crisis Indicator Data'!AB88</f>
        <v>0</v>
      </c>
      <c r="AE91" s="250">
        <f t="shared" si="34"/>
        <v>2</v>
      </c>
      <c r="AF91" s="250">
        <f>'Crisis Indicator Data'!AC88</f>
        <v>0</v>
      </c>
      <c r="AG91" s="250">
        <f>'Crisis Indicator Data'!AD88</f>
        <v>2</v>
      </c>
      <c r="AH91" s="250">
        <f t="shared" si="35"/>
        <v>2</v>
      </c>
      <c r="AI91" s="250">
        <f>'Crisis Indicator Data'!AE88</f>
        <v>3</v>
      </c>
      <c r="AJ91" s="250">
        <f>'Crisis Indicator Data'!AF88</f>
        <v>1</v>
      </c>
      <c r="AK91" s="250">
        <f>'Crisis Indicator Data'!AG88</f>
        <v>2</v>
      </c>
      <c r="AL91" s="250">
        <f t="shared" si="36"/>
        <v>4</v>
      </c>
      <c r="AM91" s="243">
        <f t="shared" si="37"/>
        <v>3</v>
      </c>
      <c r="AN91" s="243">
        <f t="shared" si="38"/>
        <v>4</v>
      </c>
    </row>
    <row r="92" spans="1:40" ht="13.5" customHeight="1" x14ac:dyDescent="0.35">
      <c r="A92" s="149" t="str">
        <f>'Crisis Indicator Data'!A89</f>
        <v>Mali/Burkina Faso conflict</v>
      </c>
      <c r="B92" s="150" t="str">
        <f>'Crisis Indicator Data'!B89</f>
        <v>Conflict</v>
      </c>
      <c r="C92" s="150" t="str">
        <f>'Crisis Indicator Data'!C89</f>
        <v>NER003</v>
      </c>
      <c r="D92" s="150" t="str">
        <f>'Crisis Indicator Data'!D89</f>
        <v>Niger</v>
      </c>
      <c r="E92" s="151" t="str">
        <f>'Crisis Indicator Data'!E89</f>
        <v>NER</v>
      </c>
      <c r="F92" s="243">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243">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243">
        <f t="shared" si="26"/>
        <v>2.0499999999999998</v>
      </c>
      <c r="I92" s="243">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243">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243">
        <f t="shared" si="27"/>
        <v>2</v>
      </c>
      <c r="L92" s="243">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3">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243">
        <f t="shared" si="28"/>
        <v>2.75</v>
      </c>
      <c r="O92" s="243">
        <f t="shared" si="29"/>
        <v>2.2666666666666666</v>
      </c>
      <c r="P92" s="243">
        <f>IF(B92="Regional crisis",VLOOKUP(C92,'Regional Crises'!$B$1:$R$69,12,FALSE),VLOOKUP(E92,'Country Indicator Data'!$B$4:$I$300,8,FALSE))</f>
        <v>3</v>
      </c>
      <c r="Q92" s="243">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243">
        <f t="shared" si="30"/>
        <v>3.35</v>
      </c>
      <c r="S92" s="243">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3">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43">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243">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243">
        <f t="shared" si="31"/>
        <v>2.8</v>
      </c>
      <c r="X92" s="243">
        <f t="shared" si="32"/>
        <v>2.8</v>
      </c>
      <c r="Y92" s="250">
        <f>IF('Core Indicators'!FC89="x","x",IF('Core Indicators'!FC89&gt;=5,5,IF('Core Indicators'!FC89&gt;=4,4,IF('Core Indicators'!FC89&gt;=3,3,IF('Core Indicators'!FC89&gt;=2,2,IF('Core Indicators'!FC89&gt;=1,1,0))))))</f>
        <v>5</v>
      </c>
      <c r="Z92" s="243">
        <f t="shared" si="33"/>
        <v>5</v>
      </c>
      <c r="AA92" s="250">
        <f>'Crisis Indicator Data'!Y89</f>
        <v>1</v>
      </c>
      <c r="AB92" s="250">
        <f>'Crisis Indicator Data'!Z89</f>
        <v>3</v>
      </c>
      <c r="AC92" s="250">
        <f>'Crisis Indicator Data'!AA89</f>
        <v>2</v>
      </c>
      <c r="AD92" s="250">
        <f>'Crisis Indicator Data'!AB89</f>
        <v>0</v>
      </c>
      <c r="AE92" s="250">
        <f t="shared" si="34"/>
        <v>3</v>
      </c>
      <c r="AF92" s="250">
        <f>'Crisis Indicator Data'!AC89</f>
        <v>0</v>
      </c>
      <c r="AG92" s="250">
        <f>'Crisis Indicator Data'!AD89</f>
        <v>2</v>
      </c>
      <c r="AH92" s="250">
        <f t="shared" si="35"/>
        <v>2</v>
      </c>
      <c r="AI92" s="250">
        <f>'Crisis Indicator Data'!AE89</f>
        <v>3</v>
      </c>
      <c r="AJ92" s="250">
        <f>'Crisis Indicator Data'!AF89</f>
        <v>1</v>
      </c>
      <c r="AK92" s="250">
        <f>'Crisis Indicator Data'!AG89</f>
        <v>2</v>
      </c>
      <c r="AL92" s="250">
        <f t="shared" si="36"/>
        <v>4</v>
      </c>
      <c r="AM92" s="243">
        <f t="shared" si="37"/>
        <v>3</v>
      </c>
      <c r="AN92" s="243">
        <f t="shared" si="38"/>
        <v>4</v>
      </c>
    </row>
    <row r="93" spans="1:40" ht="13.5" customHeight="1" x14ac:dyDescent="0.35">
      <c r="A93" s="149" t="str">
        <f>'Crisis Indicator Data'!A90</f>
        <v>Nigerian Refugees</v>
      </c>
      <c r="B93" s="150" t="str">
        <f>'Crisis Indicator Data'!B90</f>
        <v>International displacement</v>
      </c>
      <c r="C93" s="150" t="str">
        <f>'Crisis Indicator Data'!C90</f>
        <v>NER004</v>
      </c>
      <c r="D93" s="150" t="str">
        <f>'Crisis Indicator Data'!D90</f>
        <v>Niger</v>
      </c>
      <c r="E93" s="151" t="str">
        <f>'Crisis Indicator Data'!E90</f>
        <v>NER</v>
      </c>
      <c r="F93" s="243">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3">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3">
        <f t="shared" si="26"/>
        <v>2.0499999999999998</v>
      </c>
      <c r="I93" s="243">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3">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3">
        <f t="shared" si="27"/>
        <v>2</v>
      </c>
      <c r="L93" s="243">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3">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3">
        <f t="shared" si="28"/>
        <v>2.75</v>
      </c>
      <c r="O93" s="243">
        <f t="shared" si="29"/>
        <v>2.2666666666666666</v>
      </c>
      <c r="P93" s="243">
        <f>IF(B93="Regional crisis",VLOOKUP(C93,'Regional Crises'!$B$1:$R$69,12,FALSE),VLOOKUP(E93,'Country Indicator Data'!$B$4:$I$300,8,FALSE))</f>
        <v>3</v>
      </c>
      <c r="Q93" s="243">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243">
        <f t="shared" si="30"/>
        <v>3.35</v>
      </c>
      <c r="S93" s="243">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3">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3">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3">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3">
        <f t="shared" si="31"/>
        <v>2.8</v>
      </c>
      <c r="X93" s="243">
        <f t="shared" si="32"/>
        <v>2.8</v>
      </c>
      <c r="Y93" s="250">
        <f>IF('Core Indicators'!FC90="x","x",IF('Core Indicators'!FC90&gt;=5,5,IF('Core Indicators'!FC90&gt;=4,4,IF('Core Indicators'!FC90&gt;=3,3,IF('Core Indicators'!FC90&gt;=2,2,IF('Core Indicators'!FC90&gt;=1,1,0))))))</f>
        <v>2</v>
      </c>
      <c r="Z93" s="243">
        <f t="shared" si="33"/>
        <v>2</v>
      </c>
      <c r="AA93" s="250">
        <f>'Crisis Indicator Data'!Y90</f>
        <v>1</v>
      </c>
      <c r="AB93" s="250">
        <f>'Crisis Indicator Data'!Z90</f>
        <v>3</v>
      </c>
      <c r="AC93" s="250">
        <f>'Crisis Indicator Data'!AA90</f>
        <v>1</v>
      </c>
      <c r="AD93" s="250">
        <f>'Crisis Indicator Data'!AB90</f>
        <v>0</v>
      </c>
      <c r="AE93" s="250">
        <f t="shared" si="34"/>
        <v>2</v>
      </c>
      <c r="AF93" s="250">
        <f>'Crisis Indicator Data'!AC90</f>
        <v>0</v>
      </c>
      <c r="AG93" s="250">
        <f>'Crisis Indicator Data'!AD90</f>
        <v>2</v>
      </c>
      <c r="AH93" s="250">
        <f t="shared" si="35"/>
        <v>2</v>
      </c>
      <c r="AI93" s="250">
        <f>'Crisis Indicator Data'!AE90</f>
        <v>1</v>
      </c>
      <c r="AJ93" s="250">
        <f>'Crisis Indicator Data'!AF90</f>
        <v>1</v>
      </c>
      <c r="AK93" s="250">
        <f>'Crisis Indicator Data'!AG90</f>
        <v>2</v>
      </c>
      <c r="AL93" s="250">
        <f t="shared" si="36"/>
        <v>3</v>
      </c>
      <c r="AM93" s="243">
        <f t="shared" si="37"/>
        <v>2</v>
      </c>
      <c r="AN93" s="243">
        <f t="shared" si="38"/>
        <v>2</v>
      </c>
    </row>
    <row r="94" spans="1:40" ht="13.5" customHeight="1" x14ac:dyDescent="0.35">
      <c r="A94" s="149" t="str">
        <f>'Crisis Indicator Data'!A91</f>
        <v>Complex crisis in Nigeria</v>
      </c>
      <c r="B94" s="150" t="str">
        <f>'Crisis Indicator Data'!B91</f>
        <v>Complex crisis</v>
      </c>
      <c r="C94" s="150" t="str">
        <f>'Crisis Indicator Data'!C91</f>
        <v>NGA001</v>
      </c>
      <c r="D94" s="150" t="str">
        <f>'Crisis Indicator Data'!D91</f>
        <v>Nigeria</v>
      </c>
      <c r="E94" s="151" t="str">
        <f>'Crisis Indicator Data'!E91</f>
        <v>NGA</v>
      </c>
      <c r="F94" s="243">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43">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43">
        <f t="shared" si="26"/>
        <v>3.0999999999999996</v>
      </c>
      <c r="I94" s="243">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43">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43">
        <f t="shared" si="27"/>
        <v>2.1999999999999997</v>
      </c>
      <c r="L94" s="243" t="str">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43">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43">
        <f t="shared" si="28"/>
        <v>1.3</v>
      </c>
      <c r="O94" s="243">
        <f t="shared" si="29"/>
        <v>2.1999999999999997</v>
      </c>
      <c r="P94" s="243">
        <f>IF(B94="Regional crisis",VLOOKUP(C94,'Regional Crises'!$B$1:$R$69,12,FALSE),VLOOKUP(E94,'Country Indicator Data'!$B$4:$I$300,8,FALSE))</f>
        <v>5</v>
      </c>
      <c r="Q94" s="243">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43">
        <f t="shared" si="30"/>
        <v>5</v>
      </c>
      <c r="S94" s="243">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43">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43">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43">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43">
        <f t="shared" si="31"/>
        <v>3.1</v>
      </c>
      <c r="X94" s="243">
        <f t="shared" si="32"/>
        <v>3.4</v>
      </c>
      <c r="Y94" s="250">
        <f>IF('Core Indicators'!FC91="x","x",IF('Core Indicators'!FC91&gt;=5,5,IF('Core Indicators'!FC91&gt;=4,4,IF('Core Indicators'!FC91&gt;=3,3,IF('Core Indicators'!FC91&gt;=2,2,IF('Core Indicators'!FC91&gt;=1,1,0))))))</f>
        <v>5</v>
      </c>
      <c r="Z94" s="243">
        <f t="shared" si="33"/>
        <v>5</v>
      </c>
      <c r="AA94" s="250">
        <f>'Crisis Indicator Data'!Y91</f>
        <v>1</v>
      </c>
      <c r="AB94" s="250">
        <f>'Crisis Indicator Data'!Z91</f>
        <v>3</v>
      </c>
      <c r="AC94" s="250">
        <f>'Crisis Indicator Data'!AA91</f>
        <v>1</v>
      </c>
      <c r="AD94" s="250">
        <f>'Crisis Indicator Data'!AB91</f>
        <v>1</v>
      </c>
      <c r="AE94" s="250">
        <f t="shared" si="34"/>
        <v>3</v>
      </c>
      <c r="AF94" s="250">
        <f>'Crisis Indicator Data'!AC91</f>
        <v>2</v>
      </c>
      <c r="AG94" s="250">
        <f>'Crisis Indicator Data'!AD91</f>
        <v>3</v>
      </c>
      <c r="AH94" s="250">
        <f t="shared" si="35"/>
        <v>5</v>
      </c>
      <c r="AI94" s="250">
        <f>'Crisis Indicator Data'!AE91</f>
        <v>3</v>
      </c>
      <c r="AJ94" s="250">
        <f>'Crisis Indicator Data'!AF91</f>
        <v>1</v>
      </c>
      <c r="AK94" s="250">
        <f>'Crisis Indicator Data'!AG91</f>
        <v>3</v>
      </c>
      <c r="AL94" s="250">
        <f t="shared" si="36"/>
        <v>5</v>
      </c>
      <c r="AM94" s="243">
        <f t="shared" si="37"/>
        <v>4</v>
      </c>
      <c r="AN94" s="243">
        <f t="shared" si="38"/>
        <v>4.5</v>
      </c>
    </row>
    <row r="95" spans="1:40" ht="13.5" customHeight="1" x14ac:dyDescent="0.35">
      <c r="A95" s="149" t="str">
        <f>'Crisis Indicator Data'!A92</f>
        <v>Middle belt conflict</v>
      </c>
      <c r="B95" s="150" t="str">
        <f>'Crisis Indicator Data'!B92</f>
        <v>Conflict</v>
      </c>
      <c r="C95" s="150" t="str">
        <f>'Crisis Indicator Data'!C92</f>
        <v>NGA003</v>
      </c>
      <c r="D95" s="150" t="str">
        <f>'Crisis Indicator Data'!D92</f>
        <v>Nigeria</v>
      </c>
      <c r="E95" s="151" t="str">
        <f>'Crisis Indicator Data'!E92</f>
        <v>NGA</v>
      </c>
      <c r="F95" s="243">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3">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3">
        <f t="shared" si="26"/>
        <v>3.0999999999999996</v>
      </c>
      <c r="I95" s="243">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3">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3">
        <f t="shared" si="27"/>
        <v>2.1999999999999997</v>
      </c>
      <c r="L95" s="243" t="str">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3">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3">
        <f t="shared" si="28"/>
        <v>1.3</v>
      </c>
      <c r="O95" s="243">
        <f t="shared" si="29"/>
        <v>2.1999999999999997</v>
      </c>
      <c r="P95" s="243">
        <f>IF(B95="Regional crisis",VLOOKUP(C95,'Regional Crises'!$B$1:$R$69,12,FALSE),VLOOKUP(E95,'Country Indicator Data'!$B$4:$I$300,8,FALSE))</f>
        <v>5</v>
      </c>
      <c r="Q95" s="243">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3">
        <f t="shared" si="30"/>
        <v>5</v>
      </c>
      <c r="S95" s="243">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3">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3">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3">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3">
        <f t="shared" si="31"/>
        <v>3.1</v>
      </c>
      <c r="X95" s="243">
        <f t="shared" si="32"/>
        <v>3.4</v>
      </c>
      <c r="Y95" s="250">
        <f>IF('Core Indicators'!FC92="x","x",IF('Core Indicators'!FC92&gt;=5,5,IF('Core Indicators'!FC92&gt;=4,4,IF('Core Indicators'!FC92&gt;=3,3,IF('Core Indicators'!FC92&gt;=2,2,IF('Core Indicators'!FC92&gt;=1,1,0))))))</f>
        <v>5</v>
      </c>
      <c r="Z95" s="243">
        <f t="shared" si="33"/>
        <v>5</v>
      </c>
      <c r="AA95" s="250">
        <f>'Crisis Indicator Data'!Y92</f>
        <v>1</v>
      </c>
      <c r="AB95" s="250">
        <f>'Crisis Indicator Data'!Z92</f>
        <v>2</v>
      </c>
      <c r="AC95" s="250">
        <f>'Crisis Indicator Data'!AA92</f>
        <v>0</v>
      </c>
      <c r="AD95" s="250">
        <f>'Crisis Indicator Data'!AB92</f>
        <v>0</v>
      </c>
      <c r="AE95" s="250">
        <f t="shared" si="34"/>
        <v>2</v>
      </c>
      <c r="AF95" s="250">
        <f>'Crisis Indicator Data'!AC92</f>
        <v>0</v>
      </c>
      <c r="AG95" s="250">
        <f>'Crisis Indicator Data'!AD92</f>
        <v>0</v>
      </c>
      <c r="AH95" s="250">
        <f t="shared" si="35"/>
        <v>0</v>
      </c>
      <c r="AI95" s="250">
        <f>'Crisis Indicator Data'!AE92</f>
        <v>2</v>
      </c>
      <c r="AJ95" s="250">
        <f>'Crisis Indicator Data'!AF92</f>
        <v>1</v>
      </c>
      <c r="AK95" s="250">
        <f>'Crisis Indicator Data'!AG92</f>
        <v>1</v>
      </c>
      <c r="AL95" s="250">
        <f t="shared" si="36"/>
        <v>3</v>
      </c>
      <c r="AM95" s="243">
        <f t="shared" si="37"/>
        <v>2</v>
      </c>
      <c r="AN95" s="243">
        <f t="shared" si="38"/>
        <v>3.5</v>
      </c>
    </row>
    <row r="96" spans="1:40" ht="13.5" customHeight="1" x14ac:dyDescent="0.35">
      <c r="A96" s="149" t="str">
        <f>'Crisis Indicator Data'!A93</f>
        <v>Boko Haram crisis in Nigeria</v>
      </c>
      <c r="B96" s="150" t="str">
        <f>'Crisis Indicator Data'!B93</f>
        <v>Conflict</v>
      </c>
      <c r="C96" s="150" t="str">
        <f>'Crisis Indicator Data'!C93</f>
        <v>NGA004</v>
      </c>
      <c r="D96" s="150" t="str">
        <f>'Crisis Indicator Data'!D93</f>
        <v>Nigeria</v>
      </c>
      <c r="E96" s="151" t="str">
        <f>'Crisis Indicator Data'!E93</f>
        <v>NGA</v>
      </c>
      <c r="F96" s="243">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3">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243">
        <f t="shared" si="26"/>
        <v>3.0999999999999996</v>
      </c>
      <c r="I96" s="243">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243">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243">
        <f t="shared" si="27"/>
        <v>2.1999999999999997</v>
      </c>
      <c r="L96" s="243" t="str">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243">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243">
        <f t="shared" si="28"/>
        <v>1.3</v>
      </c>
      <c r="O96" s="243">
        <f t="shared" si="29"/>
        <v>2.1999999999999997</v>
      </c>
      <c r="P96" s="243">
        <f>IF(B96="Regional crisis",VLOOKUP(C96,'Regional Crises'!$B$1:$R$69,12,FALSE),VLOOKUP(E96,'Country Indicator Data'!$B$4:$I$300,8,FALSE))</f>
        <v>5</v>
      </c>
      <c r="Q96" s="243">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43">
        <f t="shared" si="30"/>
        <v>5</v>
      </c>
      <c r="S96" s="243">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243">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43">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243">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243">
        <f t="shared" si="31"/>
        <v>3.1</v>
      </c>
      <c r="X96" s="243">
        <f t="shared" si="32"/>
        <v>3.4</v>
      </c>
      <c r="Y96" s="250">
        <f>IF('Core Indicators'!FC93="x","x",IF('Core Indicators'!FC93&gt;=5,5,IF('Core Indicators'!FC93&gt;=4,4,IF('Core Indicators'!FC93&gt;=3,3,IF('Core Indicators'!FC93&gt;=2,2,IF('Core Indicators'!FC93&gt;=1,1,0))))))</f>
        <v>4</v>
      </c>
      <c r="Z96" s="243">
        <f t="shared" si="33"/>
        <v>4</v>
      </c>
      <c r="AA96" s="250">
        <f>'Crisis Indicator Data'!Y93</f>
        <v>1</v>
      </c>
      <c r="AB96" s="250">
        <f>'Crisis Indicator Data'!Z93</f>
        <v>3</v>
      </c>
      <c r="AC96" s="250">
        <f>'Crisis Indicator Data'!AA93</f>
        <v>1</v>
      </c>
      <c r="AD96" s="250">
        <f>'Crisis Indicator Data'!AB93</f>
        <v>1</v>
      </c>
      <c r="AE96" s="250">
        <f t="shared" si="34"/>
        <v>3</v>
      </c>
      <c r="AF96" s="250">
        <f>'Crisis Indicator Data'!AC93</f>
        <v>2</v>
      </c>
      <c r="AG96" s="250">
        <f>'Crisis Indicator Data'!AD93</f>
        <v>3</v>
      </c>
      <c r="AH96" s="250">
        <f t="shared" si="35"/>
        <v>5</v>
      </c>
      <c r="AI96" s="250">
        <f>'Crisis Indicator Data'!AE93</f>
        <v>3</v>
      </c>
      <c r="AJ96" s="250">
        <f>'Crisis Indicator Data'!AF93</f>
        <v>1</v>
      </c>
      <c r="AK96" s="250">
        <f>'Crisis Indicator Data'!AG93</f>
        <v>2</v>
      </c>
      <c r="AL96" s="250">
        <f t="shared" si="36"/>
        <v>4</v>
      </c>
      <c r="AM96" s="243">
        <f t="shared" si="37"/>
        <v>4</v>
      </c>
      <c r="AN96" s="243">
        <f t="shared" si="38"/>
        <v>4</v>
      </c>
    </row>
    <row r="97" spans="1:40" ht="13.5" customHeight="1" x14ac:dyDescent="0.35">
      <c r="A97" s="149" t="str">
        <f>'Crisis Indicator Data'!A94</f>
        <v>Northwest Banditry</v>
      </c>
      <c r="B97" s="150" t="str">
        <f>'Crisis Indicator Data'!B94</f>
        <v>Other type of violence</v>
      </c>
      <c r="C97" s="150" t="str">
        <f>'Crisis Indicator Data'!C94</f>
        <v>NGA007</v>
      </c>
      <c r="D97" s="150" t="str">
        <f>'Crisis Indicator Data'!D94</f>
        <v>Nigeria</v>
      </c>
      <c r="E97" s="151" t="str">
        <f>'Crisis Indicator Data'!E94</f>
        <v>NGA</v>
      </c>
      <c r="F97" s="243">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3">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3">
        <f t="shared" si="26"/>
        <v>3.0999999999999996</v>
      </c>
      <c r="I97" s="243">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3">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3">
        <f t="shared" si="27"/>
        <v>2.1999999999999997</v>
      </c>
      <c r="L97" s="243" t="str">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3">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3">
        <f t="shared" si="28"/>
        <v>1.3</v>
      </c>
      <c r="O97" s="243">
        <f t="shared" si="29"/>
        <v>2.1999999999999997</v>
      </c>
      <c r="P97" s="243">
        <f>IF(B97="Regional crisis",VLOOKUP(C97,'Regional Crises'!$B$1:$R$69,12,FALSE),VLOOKUP(E97,'Country Indicator Data'!$B$4:$I$300,8,FALSE))</f>
        <v>5</v>
      </c>
      <c r="Q97" s="243">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3">
        <f t="shared" si="30"/>
        <v>5</v>
      </c>
      <c r="S97" s="243">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3">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3">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3">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3">
        <f t="shared" si="31"/>
        <v>3.1</v>
      </c>
      <c r="X97" s="243">
        <f t="shared" si="32"/>
        <v>3.4</v>
      </c>
      <c r="Y97" s="250">
        <f>IF('Core Indicators'!FC94="x","x",IF('Core Indicators'!FC94&gt;=5,5,IF('Core Indicators'!FC94&gt;=4,4,IF('Core Indicators'!FC94&gt;=3,3,IF('Core Indicators'!FC94&gt;=2,2,IF('Core Indicators'!FC94&gt;=1,1,0))))))</f>
        <v>5</v>
      </c>
      <c r="Z97" s="243">
        <f t="shared" si="33"/>
        <v>5</v>
      </c>
      <c r="AA97" s="250">
        <f>'Crisis Indicator Data'!Y94</f>
        <v>1</v>
      </c>
      <c r="AB97" s="250">
        <f>'Crisis Indicator Data'!Z94</f>
        <v>2</v>
      </c>
      <c r="AC97" s="250">
        <f>'Crisis Indicator Data'!AA94</f>
        <v>0</v>
      </c>
      <c r="AD97" s="250">
        <f>'Crisis Indicator Data'!AB94</f>
        <v>0</v>
      </c>
      <c r="AE97" s="250">
        <f t="shared" si="34"/>
        <v>2</v>
      </c>
      <c r="AF97" s="250">
        <f>'Crisis Indicator Data'!AC94</f>
        <v>0</v>
      </c>
      <c r="AG97" s="250">
        <f>'Crisis Indicator Data'!AD94</f>
        <v>2</v>
      </c>
      <c r="AH97" s="250">
        <f t="shared" si="35"/>
        <v>2</v>
      </c>
      <c r="AI97" s="250">
        <f>'Crisis Indicator Data'!AE94</f>
        <v>2</v>
      </c>
      <c r="AJ97" s="250">
        <f>'Crisis Indicator Data'!AF94</f>
        <v>1</v>
      </c>
      <c r="AK97" s="250">
        <f>'Crisis Indicator Data'!AG94</f>
        <v>2</v>
      </c>
      <c r="AL97" s="250">
        <f t="shared" si="36"/>
        <v>4</v>
      </c>
      <c r="AM97" s="243">
        <f t="shared" si="37"/>
        <v>3</v>
      </c>
      <c r="AN97" s="243">
        <f t="shared" si="38"/>
        <v>4</v>
      </c>
    </row>
    <row r="98" spans="1:40" ht="13.5" customHeight="1" x14ac:dyDescent="0.35">
      <c r="A98" s="149" t="str">
        <f>'Crisis Indicator Data'!A95</f>
        <v>Cameroonian Refugees in Nigeria</v>
      </c>
      <c r="B98" s="150" t="str">
        <f>'Crisis Indicator Data'!B95</f>
        <v>International displacement</v>
      </c>
      <c r="C98" s="150" t="str">
        <f>'Crisis Indicator Data'!C95</f>
        <v>NGA008</v>
      </c>
      <c r="D98" s="150" t="str">
        <f>'Crisis Indicator Data'!D95</f>
        <v>Nigeria</v>
      </c>
      <c r="E98" s="151" t="str">
        <f>'Crisis Indicator Data'!E95</f>
        <v>NGA</v>
      </c>
      <c r="F98" s="243">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3">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3">
        <f t="shared" si="26"/>
        <v>3.0999999999999996</v>
      </c>
      <c r="I98" s="243">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3">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3">
        <f t="shared" si="27"/>
        <v>2.1999999999999997</v>
      </c>
      <c r="L98" s="243" t="str">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3">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3">
        <f t="shared" si="28"/>
        <v>1.3</v>
      </c>
      <c r="O98" s="243">
        <f t="shared" si="29"/>
        <v>2.1999999999999997</v>
      </c>
      <c r="P98" s="243">
        <f>IF(B98="Regional crisis",VLOOKUP(C98,'Regional Crises'!$B$1:$R$69,12,FALSE),VLOOKUP(E98,'Country Indicator Data'!$B$4:$I$300,8,FALSE))</f>
        <v>5</v>
      </c>
      <c r="Q98" s="243">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3">
        <f t="shared" si="30"/>
        <v>5</v>
      </c>
      <c r="S98" s="243">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3">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3">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3">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3">
        <f t="shared" si="31"/>
        <v>3.1</v>
      </c>
      <c r="X98" s="243">
        <f t="shared" si="32"/>
        <v>3.4</v>
      </c>
      <c r="Y98" s="250">
        <f>IF('Core Indicators'!FC95="x","x",IF('Core Indicators'!FC95&gt;=5,5,IF('Core Indicators'!FC95&gt;=4,4,IF('Core Indicators'!FC95&gt;=3,3,IF('Core Indicators'!FC95&gt;=2,2,IF('Core Indicators'!FC95&gt;=1,1,0))))))</f>
        <v>5</v>
      </c>
      <c r="Z98" s="243">
        <f t="shared" si="33"/>
        <v>5</v>
      </c>
      <c r="AA98" s="250">
        <f>'Crisis Indicator Data'!Y95</f>
        <v>1</v>
      </c>
      <c r="AB98" s="250">
        <f>'Crisis Indicator Data'!Z95</f>
        <v>2</v>
      </c>
      <c r="AC98" s="250">
        <f>'Crisis Indicator Data'!AA95</f>
        <v>0</v>
      </c>
      <c r="AD98" s="250">
        <f>'Crisis Indicator Data'!AB95</f>
        <v>0</v>
      </c>
      <c r="AE98" s="250">
        <f t="shared" si="34"/>
        <v>2</v>
      </c>
      <c r="AF98" s="250">
        <f>'Crisis Indicator Data'!AC95</f>
        <v>0</v>
      </c>
      <c r="AG98" s="250">
        <f>'Crisis Indicator Data'!AD95</f>
        <v>2</v>
      </c>
      <c r="AH98" s="250">
        <f t="shared" si="35"/>
        <v>2</v>
      </c>
      <c r="AI98" s="250">
        <f>'Crisis Indicator Data'!AE95</f>
        <v>0</v>
      </c>
      <c r="AJ98" s="250">
        <f>'Crisis Indicator Data'!AF95</f>
        <v>1</v>
      </c>
      <c r="AK98" s="250">
        <f>'Crisis Indicator Data'!AG95</f>
        <v>1</v>
      </c>
      <c r="AL98" s="250">
        <f t="shared" si="36"/>
        <v>2</v>
      </c>
      <c r="AM98" s="243">
        <f t="shared" si="37"/>
        <v>2</v>
      </c>
      <c r="AN98" s="243">
        <f t="shared" si="38"/>
        <v>3.5</v>
      </c>
    </row>
    <row r="99" spans="1:40" ht="13.5" customHeight="1" x14ac:dyDescent="0.35">
      <c r="A99" s="149" t="str">
        <f>'Crisis Indicator Data'!A96</f>
        <v>Socioeconomic crisis in Nicaragua</v>
      </c>
      <c r="B99" s="150" t="str">
        <f>'Crisis Indicator Data'!B96</f>
        <v>Political and economic crisis</v>
      </c>
      <c r="C99" s="150" t="str">
        <f>'Crisis Indicator Data'!C96</f>
        <v>NIC001</v>
      </c>
      <c r="D99" s="150" t="str">
        <f>'Crisis Indicator Data'!D96</f>
        <v>Nicaragua</v>
      </c>
      <c r="E99" s="151" t="str">
        <f>'Crisis Indicator Data'!E96</f>
        <v>NIC</v>
      </c>
      <c r="F99" s="243">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2.9</v>
      </c>
      <c r="G99" s="243">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v>
      </c>
      <c r="H99" s="243">
        <f t="shared" si="26"/>
        <v>2.95</v>
      </c>
      <c r="I99" s="243">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1.3</v>
      </c>
      <c r="J99" s="243">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1.4</v>
      </c>
      <c r="K99" s="243">
        <f t="shared" si="27"/>
        <v>1.35</v>
      </c>
      <c r="L99" s="243">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v>
      </c>
      <c r="M99" s="243">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2.7</v>
      </c>
      <c r="N99" s="243">
        <f t="shared" si="28"/>
        <v>2.85</v>
      </c>
      <c r="O99" s="243">
        <f t="shared" si="29"/>
        <v>2.3833333333333333</v>
      </c>
      <c r="P99" s="243">
        <f>IF(B99="Regional crisis",VLOOKUP(C99,'Regional Crises'!$B$1:$R$69,12,FALSE),VLOOKUP(E99,'Country Indicator Data'!$B$4:$I$300,8,FALSE))</f>
        <v>3</v>
      </c>
      <c r="Q99" s="243">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2.1</v>
      </c>
      <c r="R99" s="243">
        <f t="shared" si="30"/>
        <v>2.5499999999999998</v>
      </c>
      <c r="S99" s="243">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3.9</v>
      </c>
      <c r="T99" s="243">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3.7</v>
      </c>
      <c r="U99" s="243">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3.8</v>
      </c>
      <c r="V99" s="243">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3.5</v>
      </c>
      <c r="W99" s="243">
        <f t="shared" si="31"/>
        <v>3.7</v>
      </c>
      <c r="X99" s="243">
        <f t="shared" si="32"/>
        <v>2.9</v>
      </c>
      <c r="Y99" s="250" t="str">
        <f>IF('Core Indicators'!FC96="x","x",IF('Core Indicators'!FC96&gt;=5,5,IF('Core Indicators'!FC96&gt;=4,4,IF('Core Indicators'!FC96&gt;=3,3,IF('Core Indicators'!FC96&gt;=2,2,IF('Core Indicators'!FC96&gt;=1,1,0))))))</f>
        <v>x</v>
      </c>
      <c r="Z99" s="243" t="str">
        <f t="shared" si="33"/>
        <v>x</v>
      </c>
      <c r="AA99" s="250">
        <f>'Crisis Indicator Data'!Y96</f>
        <v>2</v>
      </c>
      <c r="AB99" s="250">
        <f>'Crisis Indicator Data'!Z96</f>
        <v>0</v>
      </c>
      <c r="AC99" s="250">
        <f>'Crisis Indicator Data'!AA96</f>
        <v>3</v>
      </c>
      <c r="AD99" s="250">
        <f>'Crisis Indicator Data'!AB96</f>
        <v>2</v>
      </c>
      <c r="AE99" s="250">
        <f t="shared" si="34"/>
        <v>3</v>
      </c>
      <c r="AF99" s="250">
        <f>'Crisis Indicator Data'!AC96</f>
        <v>2</v>
      </c>
      <c r="AG99" s="250">
        <f>'Crisis Indicator Data'!AD96</f>
        <v>2</v>
      </c>
      <c r="AH99" s="250">
        <f t="shared" si="35"/>
        <v>4</v>
      </c>
      <c r="AI99" s="250">
        <f>'Crisis Indicator Data'!AE96</f>
        <v>1</v>
      </c>
      <c r="AJ99" s="250">
        <f>'Crisis Indicator Data'!AF96</f>
        <v>0</v>
      </c>
      <c r="AK99" s="250">
        <f>'Crisis Indicator Data'!AG96</f>
        <v>1</v>
      </c>
      <c r="AL99" s="250">
        <f t="shared" si="36"/>
        <v>2</v>
      </c>
      <c r="AM99" s="243">
        <f t="shared" si="37"/>
        <v>3</v>
      </c>
      <c r="AN99" s="243">
        <f t="shared" si="38"/>
        <v>3</v>
      </c>
    </row>
    <row r="100" spans="1:40" ht="13.5" customHeight="1" x14ac:dyDescent="0.35">
      <c r="A100" s="149" t="str">
        <f>'Crisis Indicator Data'!A97</f>
        <v>Complex crisis in Pakistan</v>
      </c>
      <c r="B100" s="150" t="str">
        <f>'Crisis Indicator Data'!B97</f>
        <v>Complex crisis</v>
      </c>
      <c r="C100" s="150" t="str">
        <f>'Crisis Indicator Data'!C97</f>
        <v>PAK001</v>
      </c>
      <c r="D100" s="150" t="str">
        <f>'Crisis Indicator Data'!D97</f>
        <v>Pakistan</v>
      </c>
      <c r="E100" s="151" t="str">
        <f>'Crisis Indicator Data'!E97</f>
        <v>PAK</v>
      </c>
      <c r="F100" s="243">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243">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3.1</v>
      </c>
      <c r="H100" s="243">
        <f t="shared" si="26"/>
        <v>3.5</v>
      </c>
      <c r="I100" s="243">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3.2</v>
      </c>
      <c r="J100" s="243">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1.6</v>
      </c>
      <c r="K100" s="243">
        <f t="shared" si="27"/>
        <v>2.4000000000000004</v>
      </c>
      <c r="L100" s="243">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243">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0.8</v>
      </c>
      <c r="N100" s="243">
        <f t="shared" si="28"/>
        <v>2.2000000000000002</v>
      </c>
      <c r="O100" s="243">
        <f t="shared" si="29"/>
        <v>2.7000000000000006</v>
      </c>
      <c r="P100" s="243">
        <f>IF(B100="Regional crisis",VLOOKUP(C100,'Regional Crises'!$B$1:$R$69,12,FALSE),VLOOKUP(E100,'Country Indicator Data'!$B$4:$I$300,8,FALSE))</f>
        <v>3</v>
      </c>
      <c r="Q100" s="243">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243">
        <f t="shared" si="30"/>
        <v>3.6</v>
      </c>
      <c r="S100" s="243">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243">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3.2</v>
      </c>
      <c r="U100" s="243">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3.4</v>
      </c>
      <c r="V100" s="243">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3.1</v>
      </c>
      <c r="W100" s="243">
        <f t="shared" si="31"/>
        <v>3.3</v>
      </c>
      <c r="X100" s="243">
        <f t="shared" si="32"/>
        <v>3.2</v>
      </c>
      <c r="Y100" s="250">
        <f>IF('Core Indicators'!FC97="x","x",IF('Core Indicators'!FC97&gt;=5,5,IF('Core Indicators'!FC97&gt;=4,4,IF('Core Indicators'!FC97&gt;=3,3,IF('Core Indicators'!FC97&gt;=2,2,IF('Core Indicators'!FC97&gt;=1,1,0))))))</f>
        <v>5</v>
      </c>
      <c r="Z100" s="243">
        <f t="shared" si="33"/>
        <v>5</v>
      </c>
      <c r="AA100" s="250">
        <f>'Crisis Indicator Data'!Y97</f>
        <v>2</v>
      </c>
      <c r="AB100" s="250">
        <f>'Crisis Indicator Data'!Z97</f>
        <v>1</v>
      </c>
      <c r="AC100" s="250">
        <f>'Crisis Indicator Data'!AA97</f>
        <v>2</v>
      </c>
      <c r="AD100" s="250">
        <f>'Crisis Indicator Data'!AB97</f>
        <v>0</v>
      </c>
      <c r="AE100" s="250">
        <f t="shared" si="34"/>
        <v>2</v>
      </c>
      <c r="AF100" s="250">
        <f>'Crisis Indicator Data'!AC97</f>
        <v>2</v>
      </c>
      <c r="AG100" s="250">
        <f>'Crisis Indicator Data'!AD97</f>
        <v>2</v>
      </c>
      <c r="AH100" s="250">
        <f t="shared" si="35"/>
        <v>4</v>
      </c>
      <c r="AI100" s="250">
        <f>'Crisis Indicator Data'!AE97</f>
        <v>1</v>
      </c>
      <c r="AJ100" s="250">
        <f>'Crisis Indicator Data'!AF97</f>
        <v>1</v>
      </c>
      <c r="AK100" s="250">
        <f>'Crisis Indicator Data'!AG97</f>
        <v>1</v>
      </c>
      <c r="AL100" s="250">
        <f t="shared" si="36"/>
        <v>3</v>
      </c>
      <c r="AM100" s="243">
        <f t="shared" si="37"/>
        <v>3</v>
      </c>
      <c r="AN100" s="243">
        <f t="shared" si="38"/>
        <v>4</v>
      </c>
    </row>
    <row r="101" spans="1:40" ht="13.5" customHeight="1" x14ac:dyDescent="0.35">
      <c r="A101" s="149" t="str">
        <f>'Crisis Indicator Data'!A98</f>
        <v>Kashmir conflict in Pakistan</v>
      </c>
      <c r="B101" s="150" t="str">
        <f>'Crisis Indicator Data'!B98</f>
        <v>Conflict</v>
      </c>
      <c r="C101" s="150" t="str">
        <f>'Crisis Indicator Data'!C98</f>
        <v>PAK004</v>
      </c>
      <c r="D101" s="150" t="str">
        <f>'Crisis Indicator Data'!D98</f>
        <v>Pakistan</v>
      </c>
      <c r="E101" s="151" t="str">
        <f>'Crisis Indicator Data'!E98</f>
        <v>PAK</v>
      </c>
      <c r="F101" s="243">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3">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243">
        <f t="shared" si="26"/>
        <v>3.5</v>
      </c>
      <c r="I101" s="243">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243">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243">
        <f t="shared" si="27"/>
        <v>2.4000000000000004</v>
      </c>
      <c r="L101" s="243">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43">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243">
        <f t="shared" si="28"/>
        <v>2.2000000000000002</v>
      </c>
      <c r="O101" s="243">
        <f t="shared" si="29"/>
        <v>2.7000000000000006</v>
      </c>
      <c r="P101" s="243">
        <f>IF(B101="Regional crisis",VLOOKUP(C101,'Regional Crises'!$B$1:$R$69,12,FALSE),VLOOKUP(E101,'Country Indicator Data'!$B$4:$I$300,8,FALSE))</f>
        <v>3</v>
      </c>
      <c r="Q101" s="243">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243">
        <f t="shared" si="30"/>
        <v>3.6</v>
      </c>
      <c r="S101" s="243">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243">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243">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243">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243">
        <f t="shared" si="31"/>
        <v>3.3</v>
      </c>
      <c r="X101" s="243">
        <f t="shared" si="32"/>
        <v>3.2</v>
      </c>
      <c r="Y101" s="250">
        <f>IF('Core Indicators'!FC98="x","x",IF('Core Indicators'!FC98&gt;=5,5,IF('Core Indicators'!FC98&gt;=4,4,IF('Core Indicators'!FC98&gt;=3,3,IF('Core Indicators'!FC98&gt;=2,2,IF('Core Indicators'!FC98&gt;=1,1,0))))))</f>
        <v>3</v>
      </c>
      <c r="Z101" s="243">
        <f t="shared" si="33"/>
        <v>3</v>
      </c>
      <c r="AA101" s="250">
        <f>'Crisis Indicator Data'!Y98</f>
        <v>2</v>
      </c>
      <c r="AB101" s="250">
        <f>'Crisis Indicator Data'!Z98</f>
        <v>1</v>
      </c>
      <c r="AC101" s="250">
        <f>'Crisis Indicator Data'!AA98</f>
        <v>1</v>
      </c>
      <c r="AD101" s="250">
        <f>'Crisis Indicator Data'!AB98</f>
        <v>0</v>
      </c>
      <c r="AE101" s="250">
        <f t="shared" si="34"/>
        <v>2</v>
      </c>
      <c r="AF101" s="250">
        <f>'Crisis Indicator Data'!AC98</f>
        <v>0</v>
      </c>
      <c r="AG101" s="250">
        <f>'Crisis Indicator Data'!AD98</f>
        <v>2</v>
      </c>
      <c r="AH101" s="250">
        <f t="shared" si="35"/>
        <v>2</v>
      </c>
      <c r="AI101" s="250">
        <f>'Crisis Indicator Data'!AE98</f>
        <v>1</v>
      </c>
      <c r="AJ101" s="250">
        <f>'Crisis Indicator Data'!AF98</f>
        <v>1</v>
      </c>
      <c r="AK101" s="250">
        <f>'Crisis Indicator Data'!AG98</f>
        <v>1</v>
      </c>
      <c r="AL101" s="250">
        <f t="shared" si="36"/>
        <v>3</v>
      </c>
      <c r="AM101" s="243">
        <f t="shared" si="37"/>
        <v>2</v>
      </c>
      <c r="AN101" s="243">
        <f t="shared" si="38"/>
        <v>2.5</v>
      </c>
    </row>
    <row r="102" spans="1:40" ht="13.5" customHeight="1" x14ac:dyDescent="0.35">
      <c r="A102" s="149" t="str">
        <f>'Crisis Indicator Data'!A99</f>
        <v xml:space="preserve">Floods in Pakistan </v>
      </c>
      <c r="B102" s="150" t="str">
        <f>'Crisis Indicator Data'!B99</f>
        <v>Flood</v>
      </c>
      <c r="C102" s="150" t="str">
        <f>'Crisis Indicator Data'!C99</f>
        <v>PAK005</v>
      </c>
      <c r="D102" s="150" t="str">
        <f>'Crisis Indicator Data'!D99</f>
        <v>Pakistan</v>
      </c>
      <c r="E102" s="151" t="str">
        <f>'Crisis Indicator Data'!E99</f>
        <v>PAK</v>
      </c>
      <c r="F102" s="243">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243">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243">
        <f t="shared" ref="H102:H133" si="39">IF(AND(F102="x",G102="x"),"x",AVERAGE(F102,G102))</f>
        <v>3.5</v>
      </c>
      <c r="I102" s="243">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243">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243">
        <f t="shared" ref="K102:K133" si="40">IF(AND(I102="x",J102="x"),"x",AVERAGE(I102,J102))</f>
        <v>2.4000000000000004</v>
      </c>
      <c r="L102" s="243">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243">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243">
        <f t="shared" ref="N102:N133" si="41">IF(AND(L102="x",M102="x"),"x",AVERAGE(L102,M102))</f>
        <v>2.2000000000000002</v>
      </c>
      <c r="O102" s="243">
        <f t="shared" ref="O102:O133" si="42">AVERAGE(H102,K102,N102)</f>
        <v>2.7000000000000006</v>
      </c>
      <c r="P102" s="243">
        <f>IF(B102="Regional crisis",VLOOKUP(C102,'Regional Crises'!$B$1:$R$69,12,FALSE),VLOOKUP(E102,'Country Indicator Data'!$B$4:$I$300,8,FALSE))</f>
        <v>3</v>
      </c>
      <c r="Q102" s="243">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4.2</v>
      </c>
      <c r="R102" s="243">
        <f t="shared" ref="R102:R133" si="43">AVERAGE(P102:Q102)</f>
        <v>3.6</v>
      </c>
      <c r="S102" s="243">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243">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243">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243">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243">
        <f t="shared" ref="W102:W133" si="44">IF(AND(S102="x",V102="x"),"x",ROUND(AVERAGE(S102,V102,T102,U102),1))</f>
        <v>3.3</v>
      </c>
      <c r="X102" s="243">
        <f t="shared" ref="X102:X133" si="45">ROUND(AVERAGE(O102,W102,R102),1)</f>
        <v>3.2</v>
      </c>
      <c r="Y102" s="250">
        <f>IF('Core Indicators'!FC99="x","x",IF('Core Indicators'!FC99&gt;=5,5,IF('Core Indicators'!FC99&gt;=4,4,IF('Core Indicators'!FC99&gt;=3,3,IF('Core Indicators'!FC99&gt;=2,2,IF('Core Indicators'!FC99&gt;=1,1,0))))))</f>
        <v>1</v>
      </c>
      <c r="Z102" s="243">
        <f t="shared" ref="Z102:Z133" si="46">Y102</f>
        <v>1</v>
      </c>
      <c r="AA102" s="250">
        <f>'Crisis Indicator Data'!Y99</f>
        <v>2</v>
      </c>
      <c r="AB102" s="250">
        <f>'Crisis Indicator Data'!Z99</f>
        <v>1</v>
      </c>
      <c r="AC102" s="250">
        <f>'Crisis Indicator Data'!AA99</f>
        <v>2</v>
      </c>
      <c r="AD102" s="250">
        <f>'Crisis Indicator Data'!AB99</f>
        <v>0</v>
      </c>
      <c r="AE102" s="250">
        <f t="shared" ref="AE102:AE133" si="47">IF(SUM(AA102:AD102)=0,0,IF(SUM(AA102,AB102,AC102,AD102)&lt;2,1,IF(SUM(AA102:AD102)&lt;6,2,IF(SUM(AA102:AD102)&lt;8,3,IF(SUM(AA102:AD102)&lt;10,4,5)))))</f>
        <v>2</v>
      </c>
      <c r="AF102" s="250">
        <f>'Crisis Indicator Data'!AC99</f>
        <v>0</v>
      </c>
      <c r="AG102" s="250">
        <f>'Crisis Indicator Data'!AD99</f>
        <v>1</v>
      </c>
      <c r="AH102" s="250">
        <f t="shared" ref="AH102:AH133" si="48">IF(SUM(AF102:AG102)=0,0,IF(SUM(AF102,AG102)=1,1,IF(SUM(AF102:AG102)&lt;3,2,IF(SUM(AF102:AG102)&lt;4,3,IF(SUM(AF102:AG102)&lt;5,4,5)))))</f>
        <v>1</v>
      </c>
      <c r="AI102" s="250">
        <f>'Crisis Indicator Data'!AE99</f>
        <v>0</v>
      </c>
      <c r="AJ102" s="250">
        <f>'Crisis Indicator Data'!AF99</f>
        <v>1</v>
      </c>
      <c r="AK102" s="250">
        <f>'Crisis Indicator Data'!AG99</f>
        <v>3</v>
      </c>
      <c r="AL102" s="250">
        <f t="shared" ref="AL102:AL133" si="49">IF(SUM(AI102:AK102)=0,0,IF(SUM(AI102:AK102)=1,1,IF(SUM(AI102:AK102)&lt;3,2,IF(SUM(AI102:AK102)&lt;5,3,IF(SUM(AI102:AK102)&lt;7,4,5)))))</f>
        <v>3</v>
      </c>
      <c r="AM102" s="243">
        <f t="shared" ref="AM102:AM133" si="50">IF(AA102=3,5,ROUND(AVERAGE(AE102,AH102,AL102),0))</f>
        <v>2</v>
      </c>
      <c r="AN102" s="243">
        <f t="shared" ref="AN102:AN133" si="51">IF(AND(Z102="x",AM102="x"),"x",ROUND(AVERAGE(Z102,AM102),1))</f>
        <v>1.5</v>
      </c>
    </row>
    <row r="103" spans="1:40" ht="13.5" customHeight="1" x14ac:dyDescent="0.35">
      <c r="A103" s="149" t="str">
        <f>'Crisis Indicator Data'!A100</f>
        <v>Venezuela displacement in Panama</v>
      </c>
      <c r="B103" s="150" t="str">
        <f>'Crisis Indicator Data'!B100</f>
        <v>International displacement</v>
      </c>
      <c r="C103" s="150" t="str">
        <f>'Crisis Indicator Data'!C100</f>
        <v>PAN002</v>
      </c>
      <c r="D103" s="150" t="str">
        <f>'Crisis Indicator Data'!D100</f>
        <v>Panama</v>
      </c>
      <c r="E103" s="151" t="str">
        <f>'Crisis Indicator Data'!E100</f>
        <v>PAN</v>
      </c>
      <c r="F103" s="243">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0.7</v>
      </c>
      <c r="G103" s="243">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1.5</v>
      </c>
      <c r="H103" s="243">
        <f t="shared" si="39"/>
        <v>1.1000000000000001</v>
      </c>
      <c r="I103" s="243">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1.7</v>
      </c>
      <c r="J103" s="243">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1.3</v>
      </c>
      <c r="K103" s="243">
        <f t="shared" si="40"/>
        <v>1.5</v>
      </c>
      <c r="L103" s="243">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3.1</v>
      </c>
      <c r="M103" s="243">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3.1</v>
      </c>
      <c r="N103" s="243">
        <f t="shared" si="41"/>
        <v>3.1</v>
      </c>
      <c r="O103" s="243">
        <f t="shared" si="42"/>
        <v>1.9000000000000001</v>
      </c>
      <c r="P103" s="243">
        <f>IF(B103="Regional crisis",VLOOKUP(C103,'Regional Crises'!$B$1:$R$69,12,FALSE),VLOOKUP(E103,'Country Indicator Data'!$B$4:$I$300,8,FALSE))</f>
        <v>0</v>
      </c>
      <c r="Q103" s="243">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2.6</v>
      </c>
      <c r="R103" s="243">
        <f t="shared" si="43"/>
        <v>1.3</v>
      </c>
      <c r="S103" s="243">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3.2</v>
      </c>
      <c r="T103" s="243">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2.6</v>
      </c>
      <c r="U103" s="243">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v>
      </c>
      <c r="V103" s="243">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0.8</v>
      </c>
      <c r="W103" s="243">
        <f t="shared" si="44"/>
        <v>2.2000000000000002</v>
      </c>
      <c r="X103" s="243">
        <f t="shared" si="45"/>
        <v>1.8</v>
      </c>
      <c r="Y103" s="250">
        <f>IF('Core Indicators'!FC100="x","x",IF('Core Indicators'!FC100&gt;=5,5,IF('Core Indicators'!FC100&gt;=4,4,IF('Core Indicators'!FC100&gt;=3,3,IF('Core Indicators'!FC100&gt;=2,2,IF('Core Indicators'!FC100&gt;=1,1,0))))))</f>
        <v>2</v>
      </c>
      <c r="Z103" s="243">
        <f t="shared" si="46"/>
        <v>2</v>
      </c>
      <c r="AA103" s="250">
        <f>'Crisis Indicator Data'!Y100</f>
        <v>0</v>
      </c>
      <c r="AB103" s="250">
        <f>'Crisis Indicator Data'!Z100</f>
        <v>0</v>
      </c>
      <c r="AC103" s="250">
        <f>'Crisis Indicator Data'!AA100</f>
        <v>0</v>
      </c>
      <c r="AD103" s="250">
        <f>'Crisis Indicator Data'!AB100</f>
        <v>0</v>
      </c>
      <c r="AE103" s="250">
        <f t="shared" si="47"/>
        <v>0</v>
      </c>
      <c r="AF103" s="250">
        <f>'Crisis Indicator Data'!AC100</f>
        <v>0</v>
      </c>
      <c r="AG103" s="250">
        <f>'Crisis Indicator Data'!AD100</f>
        <v>0</v>
      </c>
      <c r="AH103" s="250">
        <f t="shared" si="48"/>
        <v>0</v>
      </c>
      <c r="AI103" s="250">
        <f>'Crisis Indicator Data'!AE100</f>
        <v>0</v>
      </c>
      <c r="AJ103" s="250">
        <f>'Crisis Indicator Data'!AF100</f>
        <v>0</v>
      </c>
      <c r="AK103" s="250">
        <f>'Crisis Indicator Data'!AG100</f>
        <v>0</v>
      </c>
      <c r="AL103" s="250">
        <f t="shared" si="49"/>
        <v>0</v>
      </c>
      <c r="AM103" s="243">
        <f t="shared" si="50"/>
        <v>0</v>
      </c>
      <c r="AN103" s="243">
        <f t="shared" si="51"/>
        <v>1</v>
      </c>
    </row>
    <row r="104" spans="1:40" ht="13.5" customHeight="1" x14ac:dyDescent="0.35">
      <c r="A104" s="149" t="str">
        <f>'Crisis Indicator Data'!A101</f>
        <v>Venezuela displacement in Peru</v>
      </c>
      <c r="B104" s="150" t="str">
        <f>'Crisis Indicator Data'!B101</f>
        <v>International displacement</v>
      </c>
      <c r="C104" s="150" t="str">
        <f>'Crisis Indicator Data'!C101</f>
        <v>PER002</v>
      </c>
      <c r="D104" s="150" t="str">
        <f>'Crisis Indicator Data'!D101</f>
        <v>Peru</v>
      </c>
      <c r="E104" s="151" t="str">
        <f>'Crisis Indicator Data'!E101</f>
        <v>PER</v>
      </c>
      <c r="F104" s="243">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1.8</v>
      </c>
      <c r="G104" s="243">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1.7</v>
      </c>
      <c r="H104" s="243">
        <f t="shared" si="39"/>
        <v>1.75</v>
      </c>
      <c r="I104" s="243">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v>
      </c>
      <c r="J104" s="243">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4.5</v>
      </c>
      <c r="K104" s="243">
        <f t="shared" si="40"/>
        <v>3.75</v>
      </c>
      <c r="L104" s="243">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2.5</v>
      </c>
      <c r="M104" s="243">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2.1</v>
      </c>
      <c r="N104" s="243">
        <f t="shared" si="41"/>
        <v>2.2999999999999998</v>
      </c>
      <c r="O104" s="243">
        <f t="shared" si="42"/>
        <v>2.6</v>
      </c>
      <c r="P104" s="243">
        <f>IF(B104="Regional crisis",VLOOKUP(C104,'Regional Crises'!$B$1:$R$69,12,FALSE),VLOOKUP(E104,'Country Indicator Data'!$B$4:$I$300,8,FALSE))</f>
        <v>3</v>
      </c>
      <c r="Q104" s="243">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0.9</v>
      </c>
      <c r="R104" s="243">
        <f t="shared" si="43"/>
        <v>1.95</v>
      </c>
      <c r="S104" s="243">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243">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243">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1.9</v>
      </c>
      <c r="V104" s="243">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1.4</v>
      </c>
      <c r="W104" s="243">
        <f t="shared" si="44"/>
        <v>2.4</v>
      </c>
      <c r="X104" s="243">
        <f t="shared" si="45"/>
        <v>2.2999999999999998</v>
      </c>
      <c r="Y104" s="250">
        <f>IF('Core Indicators'!FC101="x","x",IF('Core Indicators'!FC101&gt;=5,5,IF('Core Indicators'!FC101&gt;=4,4,IF('Core Indicators'!FC101&gt;=3,3,IF('Core Indicators'!FC101&gt;=2,2,IF('Core Indicators'!FC101&gt;=1,1,0))))))</f>
        <v>3</v>
      </c>
      <c r="Z104" s="243">
        <f t="shared" si="46"/>
        <v>3</v>
      </c>
      <c r="AA104" s="250">
        <f>'Crisis Indicator Data'!Y101</f>
        <v>0</v>
      </c>
      <c r="AB104" s="250">
        <f>'Crisis Indicator Data'!Z101</f>
        <v>0</v>
      </c>
      <c r="AC104" s="250">
        <f>'Crisis Indicator Data'!AA101</f>
        <v>0</v>
      </c>
      <c r="AD104" s="250">
        <f>'Crisis Indicator Data'!AB101</f>
        <v>0</v>
      </c>
      <c r="AE104" s="250">
        <f t="shared" si="47"/>
        <v>0</v>
      </c>
      <c r="AF104" s="250">
        <f>'Crisis Indicator Data'!AC101</f>
        <v>0</v>
      </c>
      <c r="AG104" s="250">
        <f>'Crisis Indicator Data'!AD101</f>
        <v>0</v>
      </c>
      <c r="AH104" s="250">
        <f t="shared" si="48"/>
        <v>0</v>
      </c>
      <c r="AI104" s="250">
        <f>'Crisis Indicator Data'!AE101</f>
        <v>0</v>
      </c>
      <c r="AJ104" s="250">
        <f>'Crisis Indicator Data'!AF101</f>
        <v>1</v>
      </c>
      <c r="AK104" s="250">
        <f>'Crisis Indicator Data'!AG101</f>
        <v>0</v>
      </c>
      <c r="AL104" s="250">
        <f t="shared" si="49"/>
        <v>1</v>
      </c>
      <c r="AM104" s="243">
        <f t="shared" si="50"/>
        <v>0</v>
      </c>
      <c r="AN104" s="243">
        <f t="shared" si="51"/>
        <v>1.5</v>
      </c>
    </row>
    <row r="105" spans="1:40" ht="13.5" customHeight="1" x14ac:dyDescent="0.35">
      <c r="A105" s="149" t="str">
        <f>'Crisis Indicator Data'!A102</f>
        <v>Multiple crises in the Philippines</v>
      </c>
      <c r="B105" s="150" t="str">
        <f>'Crisis Indicator Data'!B102</f>
        <v>Multiple crises country</v>
      </c>
      <c r="C105" s="150" t="str">
        <f>'Crisis Indicator Data'!C102</f>
        <v>PHL001</v>
      </c>
      <c r="D105" s="150" t="str">
        <f>'Crisis Indicator Data'!D102</f>
        <v>Philippines</v>
      </c>
      <c r="E105" s="151" t="str">
        <f>'Crisis Indicator Data'!E102</f>
        <v>PHL</v>
      </c>
      <c r="F105" s="243">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3">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2.1</v>
      </c>
      <c r="H105" s="243">
        <f t="shared" si="39"/>
        <v>1.9500000000000002</v>
      </c>
      <c r="I105" s="243">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1.3</v>
      </c>
      <c r="J105" s="243">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1.4</v>
      </c>
      <c r="K105" s="243">
        <f t="shared" si="40"/>
        <v>1.35</v>
      </c>
      <c r="L105" s="243">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2.8</v>
      </c>
      <c r="M105" s="243">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2.2000000000000002</v>
      </c>
      <c r="N105" s="243">
        <f t="shared" si="41"/>
        <v>2.5</v>
      </c>
      <c r="O105" s="243">
        <f t="shared" si="42"/>
        <v>1.9333333333333336</v>
      </c>
      <c r="P105" s="243">
        <f>IF(B105="Regional crisis",VLOOKUP(C105,'Regional Crises'!$B$1:$R$69,12,FALSE),VLOOKUP(E105,'Country Indicator Data'!$B$4:$I$300,8,FALSE))</f>
        <v>4</v>
      </c>
      <c r="Q105" s="243">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3.4</v>
      </c>
      <c r="R105" s="243">
        <f t="shared" si="43"/>
        <v>3.7</v>
      </c>
      <c r="S105" s="243">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3.3</v>
      </c>
      <c r="T105" s="243">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3">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2.6</v>
      </c>
      <c r="V105" s="243">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2.1</v>
      </c>
      <c r="W105" s="243">
        <f t="shared" si="44"/>
        <v>2.8</v>
      </c>
      <c r="X105" s="243">
        <f t="shared" si="45"/>
        <v>2.8</v>
      </c>
      <c r="Y105" s="250">
        <f>IF('Core Indicators'!FC102="x","x",IF('Core Indicators'!FC102&gt;=5,5,IF('Core Indicators'!FC102&gt;=4,4,IF('Core Indicators'!FC102&gt;=3,3,IF('Core Indicators'!FC102&gt;=2,2,IF('Core Indicators'!FC102&gt;=1,1,0))))))</f>
        <v>4</v>
      </c>
      <c r="Z105" s="243">
        <f t="shared" si="46"/>
        <v>4</v>
      </c>
      <c r="AA105" s="250">
        <f>'Crisis Indicator Data'!Y102</f>
        <v>0</v>
      </c>
      <c r="AB105" s="250">
        <f>'Crisis Indicator Data'!Z102</f>
        <v>0</v>
      </c>
      <c r="AC105" s="250">
        <f>'Crisis Indicator Data'!AA102</f>
        <v>0</v>
      </c>
      <c r="AD105" s="250">
        <f>'Crisis Indicator Data'!AB102</f>
        <v>0</v>
      </c>
      <c r="AE105" s="250">
        <f t="shared" si="47"/>
        <v>0</v>
      </c>
      <c r="AF105" s="250">
        <f>'Crisis Indicator Data'!AC102</f>
        <v>0</v>
      </c>
      <c r="AG105" s="250">
        <f>'Crisis Indicator Data'!AD102</f>
        <v>0</v>
      </c>
      <c r="AH105" s="250">
        <f t="shared" si="48"/>
        <v>0</v>
      </c>
      <c r="AI105" s="250">
        <f>'Crisis Indicator Data'!AE102</f>
        <v>0</v>
      </c>
      <c r="AJ105" s="250">
        <f>'Crisis Indicator Data'!AF102</f>
        <v>0</v>
      </c>
      <c r="AK105" s="250">
        <f>'Crisis Indicator Data'!AG102</f>
        <v>2</v>
      </c>
      <c r="AL105" s="250">
        <f t="shared" si="49"/>
        <v>2</v>
      </c>
      <c r="AM105" s="243">
        <f t="shared" si="50"/>
        <v>1</v>
      </c>
      <c r="AN105" s="243">
        <f t="shared" si="51"/>
        <v>2.5</v>
      </c>
    </row>
    <row r="106" spans="1:40" ht="13.5" customHeight="1" x14ac:dyDescent="0.35">
      <c r="A106" s="149" t="str">
        <f>'Crisis Indicator Data'!A103</f>
        <v>Mindanao conflict</v>
      </c>
      <c r="B106" s="150" t="str">
        <f>'Crisis Indicator Data'!B103</f>
        <v>Conflict</v>
      </c>
      <c r="C106" s="150" t="str">
        <f>'Crisis Indicator Data'!C103</f>
        <v>PHL003</v>
      </c>
      <c r="D106" s="150" t="str">
        <f>'Crisis Indicator Data'!D103</f>
        <v>Philippines</v>
      </c>
      <c r="E106" s="151" t="str">
        <f>'Crisis Indicator Data'!E103</f>
        <v>PHL</v>
      </c>
      <c r="F106" s="243">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43">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243">
        <f t="shared" si="39"/>
        <v>1.9500000000000002</v>
      </c>
      <c r="I106" s="243">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243">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243">
        <f t="shared" si="40"/>
        <v>1.35</v>
      </c>
      <c r="L106" s="243">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243">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243">
        <f t="shared" si="41"/>
        <v>2.5</v>
      </c>
      <c r="O106" s="243">
        <f t="shared" si="42"/>
        <v>1.9333333333333336</v>
      </c>
      <c r="P106" s="243">
        <f>IF(B106="Regional crisis",VLOOKUP(C106,'Regional Crises'!$B$1:$R$69,12,FALSE),VLOOKUP(E106,'Country Indicator Data'!$B$4:$I$300,8,FALSE))</f>
        <v>4</v>
      </c>
      <c r="Q106" s="243">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3.4</v>
      </c>
      <c r="R106" s="243">
        <f t="shared" si="43"/>
        <v>3.7</v>
      </c>
      <c r="S106" s="243">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243">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243">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243">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243">
        <f t="shared" si="44"/>
        <v>2.8</v>
      </c>
      <c r="X106" s="243">
        <f t="shared" si="45"/>
        <v>2.8</v>
      </c>
      <c r="Y106" s="250">
        <f>IF('Core Indicators'!FC103="x","x",IF('Core Indicators'!FC103&gt;=5,5,IF('Core Indicators'!FC103&gt;=4,4,IF('Core Indicators'!FC103&gt;=3,3,IF('Core Indicators'!FC103&gt;=2,2,IF('Core Indicators'!FC103&gt;=1,1,0))))))</f>
        <v>4</v>
      </c>
      <c r="Z106" s="243">
        <f t="shared" si="46"/>
        <v>4</v>
      </c>
      <c r="AA106" s="250">
        <f>'Crisis Indicator Data'!Y103</f>
        <v>0</v>
      </c>
      <c r="AB106" s="250">
        <f>'Crisis Indicator Data'!Z103</f>
        <v>1</v>
      </c>
      <c r="AC106" s="250">
        <f>'Crisis Indicator Data'!AA103</f>
        <v>0</v>
      </c>
      <c r="AD106" s="250">
        <f>'Crisis Indicator Data'!AB103</f>
        <v>0</v>
      </c>
      <c r="AE106" s="250">
        <f t="shared" si="47"/>
        <v>1</v>
      </c>
      <c r="AF106" s="250">
        <f>'Crisis Indicator Data'!AC103</f>
        <v>0</v>
      </c>
      <c r="AG106" s="250">
        <f>'Crisis Indicator Data'!AD103</f>
        <v>0</v>
      </c>
      <c r="AH106" s="250">
        <f t="shared" si="48"/>
        <v>0</v>
      </c>
      <c r="AI106" s="250">
        <f>'Crisis Indicator Data'!AE103</f>
        <v>0</v>
      </c>
      <c r="AJ106" s="250">
        <f>'Crisis Indicator Data'!AF103</f>
        <v>0</v>
      </c>
      <c r="AK106" s="250">
        <f>'Crisis Indicator Data'!AG103</f>
        <v>1</v>
      </c>
      <c r="AL106" s="250">
        <f t="shared" si="49"/>
        <v>1</v>
      </c>
      <c r="AM106" s="243">
        <f t="shared" si="50"/>
        <v>1</v>
      </c>
      <c r="AN106" s="243">
        <f t="shared" si="51"/>
        <v>2.5</v>
      </c>
    </row>
    <row r="107" spans="1:40" ht="13.5" customHeight="1" x14ac:dyDescent="0.35">
      <c r="A107" s="149" t="str">
        <f>'Crisis Indicator Data'!A104</f>
        <v>Typhoon RAI</v>
      </c>
      <c r="B107" s="150" t="str">
        <f>'Crisis Indicator Data'!B104</f>
        <v>Tropical cyclone</v>
      </c>
      <c r="C107" s="150" t="str">
        <f>'Crisis Indicator Data'!C104</f>
        <v>PHL010</v>
      </c>
      <c r="D107" s="150" t="str">
        <f>'Crisis Indicator Data'!D104</f>
        <v>Philippines</v>
      </c>
      <c r="E107" s="151" t="str">
        <f>'Crisis Indicator Data'!E104</f>
        <v>PHL</v>
      </c>
      <c r="F107" s="243">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3">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243">
        <f t="shared" si="39"/>
        <v>1.9500000000000002</v>
      </c>
      <c r="I107" s="243">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243">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243">
        <f t="shared" si="40"/>
        <v>1.35</v>
      </c>
      <c r="L107" s="243">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243">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243">
        <f t="shared" si="41"/>
        <v>2.5</v>
      </c>
      <c r="O107" s="243">
        <f t="shared" si="42"/>
        <v>1.9333333333333336</v>
      </c>
      <c r="P107" s="243">
        <f>IF(B107="Regional crisis",VLOOKUP(C107,'Regional Crises'!$B$1:$R$69,12,FALSE),VLOOKUP(E107,'Country Indicator Data'!$B$4:$I$300,8,FALSE))</f>
        <v>4</v>
      </c>
      <c r="Q107" s="243">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3.4</v>
      </c>
      <c r="R107" s="243">
        <f t="shared" si="43"/>
        <v>3.7</v>
      </c>
      <c r="S107" s="243">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43">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3">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243">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243">
        <f t="shared" si="44"/>
        <v>2.8</v>
      </c>
      <c r="X107" s="243">
        <f t="shared" si="45"/>
        <v>2.8</v>
      </c>
      <c r="Y107" s="250">
        <f>IF('Core Indicators'!FC104="x","x",IF('Core Indicators'!FC104&gt;=5,5,IF('Core Indicators'!FC104&gt;=4,4,IF('Core Indicators'!FC104&gt;=3,3,IF('Core Indicators'!FC104&gt;=2,2,IF('Core Indicators'!FC104&gt;=1,1,0))))))</f>
        <v>4</v>
      </c>
      <c r="Z107" s="243">
        <f t="shared" si="46"/>
        <v>4</v>
      </c>
      <c r="AA107" s="250">
        <f>'Crisis Indicator Data'!Y104</f>
        <v>0</v>
      </c>
      <c r="AB107" s="250">
        <f>'Crisis Indicator Data'!Z104</f>
        <v>0</v>
      </c>
      <c r="AC107" s="250">
        <f>'Crisis Indicator Data'!AA104</f>
        <v>0</v>
      </c>
      <c r="AD107" s="250">
        <f>'Crisis Indicator Data'!AB104</f>
        <v>0</v>
      </c>
      <c r="AE107" s="250">
        <f t="shared" si="47"/>
        <v>0</v>
      </c>
      <c r="AF107" s="250">
        <f>'Crisis Indicator Data'!AC104</f>
        <v>0</v>
      </c>
      <c r="AG107" s="250">
        <f>'Crisis Indicator Data'!AD104</f>
        <v>0</v>
      </c>
      <c r="AH107" s="250">
        <f t="shared" si="48"/>
        <v>0</v>
      </c>
      <c r="AI107" s="250">
        <f>'Crisis Indicator Data'!AE104</f>
        <v>0</v>
      </c>
      <c r="AJ107" s="250">
        <f>'Crisis Indicator Data'!AF104</f>
        <v>0</v>
      </c>
      <c r="AK107" s="250">
        <f>'Crisis Indicator Data'!AG104</f>
        <v>2</v>
      </c>
      <c r="AL107" s="250">
        <f t="shared" si="49"/>
        <v>2</v>
      </c>
      <c r="AM107" s="243">
        <f t="shared" si="50"/>
        <v>1</v>
      </c>
      <c r="AN107" s="243">
        <f t="shared" si="51"/>
        <v>2.5</v>
      </c>
    </row>
    <row r="108" spans="1:40" ht="13.5" customHeight="1" x14ac:dyDescent="0.35">
      <c r="A108" s="149" t="str">
        <f>'Crisis Indicator Data'!A105</f>
        <v>Displacement from Ukraine conflict in Poland</v>
      </c>
      <c r="B108" s="150" t="str">
        <f>'Crisis Indicator Data'!B105</f>
        <v>International displacement</v>
      </c>
      <c r="C108" s="150" t="str">
        <f>'Crisis Indicator Data'!C105</f>
        <v>POL002</v>
      </c>
      <c r="D108" s="150" t="str">
        <f>'Crisis Indicator Data'!D105</f>
        <v>Poland</v>
      </c>
      <c r="E108" s="151" t="str">
        <f>'Crisis Indicator Data'!E105</f>
        <v>POL</v>
      </c>
      <c r="F108" s="243">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0.7</v>
      </c>
      <c r="G108" s="243">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v>
      </c>
      <c r="H108" s="243">
        <f t="shared" si="39"/>
        <v>0.85</v>
      </c>
      <c r="I108" s="243">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0.4</v>
      </c>
      <c r="J108" s="243">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0.1</v>
      </c>
      <c r="K108" s="243">
        <f t="shared" si="40"/>
        <v>0.25</v>
      </c>
      <c r="L108" s="243">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0.8</v>
      </c>
      <c r="M108" s="243">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0.7</v>
      </c>
      <c r="N108" s="243">
        <f t="shared" si="41"/>
        <v>0.75</v>
      </c>
      <c r="O108" s="243">
        <f t="shared" si="42"/>
        <v>0.6166666666666667</v>
      </c>
      <c r="P108" s="243">
        <f>IF(B108="Regional crisis",VLOOKUP(C108,'Regional Crises'!$B$1:$R$69,12,FALSE),VLOOKUP(E108,'Country Indicator Data'!$B$4:$I$300,8,FALSE))</f>
        <v>0</v>
      </c>
      <c r="Q108" s="243">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243">
        <f t="shared" si="43"/>
        <v>0</v>
      </c>
      <c r="S108" s="243">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2.1</v>
      </c>
      <c r="T108" s="243">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v>
      </c>
      <c r="U108" s="243">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1.6</v>
      </c>
      <c r="V108" s="243">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0.8</v>
      </c>
      <c r="W108" s="243">
        <f t="shared" si="44"/>
        <v>1.6</v>
      </c>
      <c r="X108" s="243">
        <f t="shared" si="45"/>
        <v>0.7</v>
      </c>
      <c r="Y108" s="250">
        <f>IF('Core Indicators'!FC105="x","x",IF('Core Indicators'!FC105&gt;=5,5,IF('Core Indicators'!FC105&gt;=4,4,IF('Core Indicators'!FC105&gt;=3,3,IF('Core Indicators'!FC105&gt;=2,2,IF('Core Indicators'!FC105&gt;=1,1,0))))))</f>
        <v>2</v>
      </c>
      <c r="Z108" s="243">
        <f t="shared" si="46"/>
        <v>2</v>
      </c>
      <c r="AA108" s="250">
        <f>'Crisis Indicator Data'!Y105</f>
        <v>0</v>
      </c>
      <c r="AB108" s="250">
        <f>'Crisis Indicator Data'!Z105</f>
        <v>0</v>
      </c>
      <c r="AC108" s="250">
        <f>'Crisis Indicator Data'!AA105</f>
        <v>1</v>
      </c>
      <c r="AD108" s="250">
        <f>'Crisis Indicator Data'!AB105</f>
        <v>0</v>
      </c>
      <c r="AE108" s="250">
        <f t="shared" si="47"/>
        <v>1</v>
      </c>
      <c r="AF108" s="250">
        <f>'Crisis Indicator Data'!AC105</f>
        <v>2</v>
      </c>
      <c r="AG108" s="250">
        <f>'Crisis Indicator Data'!AD105</f>
        <v>0</v>
      </c>
      <c r="AH108" s="250">
        <f t="shared" si="48"/>
        <v>2</v>
      </c>
      <c r="AI108" s="250">
        <f>'Crisis Indicator Data'!AE105</f>
        <v>0</v>
      </c>
      <c r="AJ108" s="250">
        <f>'Crisis Indicator Data'!AF105</f>
        <v>0</v>
      </c>
      <c r="AK108" s="250">
        <f>'Crisis Indicator Data'!AG105</f>
        <v>0</v>
      </c>
      <c r="AL108" s="250">
        <f t="shared" si="49"/>
        <v>0</v>
      </c>
      <c r="AM108" s="243">
        <f t="shared" si="50"/>
        <v>1</v>
      </c>
      <c r="AN108" s="243">
        <f t="shared" si="51"/>
        <v>1.5</v>
      </c>
    </row>
    <row r="109" spans="1:40" ht="13.5" customHeight="1" x14ac:dyDescent="0.35">
      <c r="A109" s="149" t="str">
        <f>'Crisis Indicator Data'!A106</f>
        <v>Complex crisis in DPRK</v>
      </c>
      <c r="B109" s="150" t="str">
        <f>'Crisis Indicator Data'!B106</f>
        <v>Complex crisis</v>
      </c>
      <c r="C109" s="150" t="str">
        <f>'Crisis Indicator Data'!C106</f>
        <v>PRK001</v>
      </c>
      <c r="D109" s="150" t="str">
        <f>'Crisis Indicator Data'!D106</f>
        <v>DPRK</v>
      </c>
      <c r="E109" s="151" t="str">
        <f>'Crisis Indicator Data'!E106</f>
        <v>PRK</v>
      </c>
      <c r="F109" s="243">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5</v>
      </c>
      <c r="G109" s="243">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3.7</v>
      </c>
      <c r="H109" s="243">
        <f t="shared" si="39"/>
        <v>4.3499999999999996</v>
      </c>
      <c r="I109" s="243">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243">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43">
        <f t="shared" si="40"/>
        <v>0</v>
      </c>
      <c r="L109" s="243" t="str">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243" t="str">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x</v>
      </c>
      <c r="N109" s="243" t="str">
        <f t="shared" si="41"/>
        <v>x</v>
      </c>
      <c r="O109" s="243">
        <f t="shared" si="42"/>
        <v>2.1749999999999998</v>
      </c>
      <c r="P109" s="243">
        <f>IF(B109="Regional crisis",VLOOKUP(C109,'Regional Crises'!$B$1:$R$69,12,FALSE),VLOOKUP(E109,'Country Indicator Data'!$B$4:$I$300,8,FALSE))</f>
        <v>1</v>
      </c>
      <c r="Q109" s="243">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2</v>
      </c>
      <c r="R109" s="243">
        <f t="shared" si="43"/>
        <v>1.5</v>
      </c>
      <c r="S109" s="243">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4.2</v>
      </c>
      <c r="T109" s="243">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4.2</v>
      </c>
      <c r="U109" s="243">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4.4000000000000004</v>
      </c>
      <c r="V109" s="243">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4.9000000000000004</v>
      </c>
      <c r="W109" s="243">
        <f t="shared" si="44"/>
        <v>4.4000000000000004</v>
      </c>
      <c r="X109" s="243">
        <f t="shared" si="45"/>
        <v>2.7</v>
      </c>
      <c r="Y109" s="250">
        <f>IF('Core Indicators'!FC106="x","x",IF('Core Indicators'!FC106&gt;=5,5,IF('Core Indicators'!FC106&gt;=4,4,IF('Core Indicators'!FC106&gt;=3,3,IF('Core Indicators'!FC106&gt;=2,2,IF('Core Indicators'!FC106&gt;=1,1,0))))))</f>
        <v>1</v>
      </c>
      <c r="Z109" s="243">
        <f t="shared" si="46"/>
        <v>1</v>
      </c>
      <c r="AA109" s="250">
        <f>'Crisis Indicator Data'!Y106</f>
        <v>1</v>
      </c>
      <c r="AB109" s="250">
        <f>'Crisis Indicator Data'!Z106</f>
        <v>2</v>
      </c>
      <c r="AC109" s="250">
        <f>'Crisis Indicator Data'!AA106</f>
        <v>2</v>
      </c>
      <c r="AD109" s="250">
        <f>'Crisis Indicator Data'!AB106</f>
        <v>0</v>
      </c>
      <c r="AE109" s="250">
        <f t="shared" si="47"/>
        <v>2</v>
      </c>
      <c r="AF109" s="250">
        <f>'Crisis Indicator Data'!AC106</f>
        <v>3</v>
      </c>
      <c r="AG109" s="250">
        <f>'Crisis Indicator Data'!AD106</f>
        <v>3</v>
      </c>
      <c r="AH109" s="250">
        <f t="shared" si="48"/>
        <v>5</v>
      </c>
      <c r="AI109" s="250">
        <f>'Crisis Indicator Data'!AE106</f>
        <v>0</v>
      </c>
      <c r="AJ109" s="250">
        <f>'Crisis Indicator Data'!AF106</f>
        <v>0</v>
      </c>
      <c r="AK109" s="250">
        <f>'Crisis Indicator Data'!AG106</f>
        <v>3</v>
      </c>
      <c r="AL109" s="250">
        <f t="shared" si="49"/>
        <v>3</v>
      </c>
      <c r="AM109" s="243">
        <f t="shared" si="50"/>
        <v>3</v>
      </c>
      <c r="AN109" s="243">
        <f t="shared" si="51"/>
        <v>2</v>
      </c>
    </row>
    <row r="110" spans="1:40" ht="13.5" customHeight="1" x14ac:dyDescent="0.35">
      <c r="A110" s="149" t="str">
        <f>'Crisis Indicator Data'!A107</f>
        <v>Conflict in Palestine</v>
      </c>
      <c r="B110" s="150" t="str">
        <f>'Crisis Indicator Data'!B107</f>
        <v>Conflict</v>
      </c>
      <c r="C110" s="150" t="str">
        <f>'Crisis Indicator Data'!C107</f>
        <v>PSE002</v>
      </c>
      <c r="D110" s="150" t="str">
        <f>'Crisis Indicator Data'!D107</f>
        <v>Palestine</v>
      </c>
      <c r="E110" s="151" t="str">
        <f>'Crisis Indicator Data'!E107</f>
        <v>PSE</v>
      </c>
      <c r="F110" s="243" t="str">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x</v>
      </c>
      <c r="G110" s="243" t="str">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x</v>
      </c>
      <c r="H110" s="243" t="str">
        <f t="shared" si="39"/>
        <v>x</v>
      </c>
      <c r="I110" s="243">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243">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43">
        <f t="shared" si="40"/>
        <v>0</v>
      </c>
      <c r="L110" s="243"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43">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1.1000000000000001</v>
      </c>
      <c r="N110" s="243">
        <f t="shared" si="41"/>
        <v>1.1000000000000001</v>
      </c>
      <c r="O110" s="243">
        <f t="shared" si="42"/>
        <v>0.55000000000000004</v>
      </c>
      <c r="P110" s="243">
        <f>IF(B110="Regional crisis",VLOOKUP(C110,'Regional Crises'!$B$1:$R$69,12,FALSE),VLOOKUP(E110,'Country Indicator Data'!$B$4:$I$300,8,FALSE))</f>
        <v>2</v>
      </c>
      <c r="Q110" s="243">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2.6</v>
      </c>
      <c r="R110" s="243">
        <f t="shared" si="43"/>
        <v>2.2999999999999998</v>
      </c>
      <c r="S110" s="243" t="str">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x</v>
      </c>
      <c r="T110" s="243">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243" t="str">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x</v>
      </c>
      <c r="V110" s="243">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4.5</v>
      </c>
      <c r="W110" s="243">
        <f t="shared" si="44"/>
        <v>3.8</v>
      </c>
      <c r="X110" s="243">
        <f t="shared" si="45"/>
        <v>2.2000000000000002</v>
      </c>
      <c r="Y110" s="250">
        <f>IF('Core Indicators'!FC107="x","x",IF('Core Indicators'!FC107&gt;=5,5,IF('Core Indicators'!FC107&gt;=4,4,IF('Core Indicators'!FC107&gt;=3,3,IF('Core Indicators'!FC107&gt;=2,2,IF('Core Indicators'!FC107&gt;=1,1,0))))))</f>
        <v>4</v>
      </c>
      <c r="Z110" s="243">
        <f t="shared" si="46"/>
        <v>4</v>
      </c>
      <c r="AA110" s="250">
        <f>'Crisis Indicator Data'!Y107</f>
        <v>2</v>
      </c>
      <c r="AB110" s="250">
        <f>'Crisis Indicator Data'!Z107</f>
        <v>2</v>
      </c>
      <c r="AC110" s="250">
        <f>'Crisis Indicator Data'!AA107</f>
        <v>3</v>
      </c>
      <c r="AD110" s="250">
        <f>'Crisis Indicator Data'!AB107</f>
        <v>0</v>
      </c>
      <c r="AE110" s="250">
        <f t="shared" si="47"/>
        <v>3</v>
      </c>
      <c r="AF110" s="250">
        <f>'Crisis Indicator Data'!AC107</f>
        <v>2</v>
      </c>
      <c r="AG110" s="250">
        <f>'Crisis Indicator Data'!AD107</f>
        <v>3</v>
      </c>
      <c r="AH110" s="250">
        <f t="shared" si="48"/>
        <v>5</v>
      </c>
      <c r="AI110" s="250">
        <f>'Crisis Indicator Data'!AE107</f>
        <v>2</v>
      </c>
      <c r="AJ110" s="250">
        <f>'Crisis Indicator Data'!AF107</f>
        <v>2</v>
      </c>
      <c r="AK110" s="250">
        <f>'Crisis Indicator Data'!AG107</f>
        <v>3</v>
      </c>
      <c r="AL110" s="250">
        <f t="shared" si="49"/>
        <v>5</v>
      </c>
      <c r="AM110" s="243">
        <f t="shared" si="50"/>
        <v>4</v>
      </c>
      <c r="AN110" s="243">
        <f t="shared" si="51"/>
        <v>4</v>
      </c>
    </row>
    <row r="111" spans="1:40" ht="13.5" customHeight="1" x14ac:dyDescent="0.35">
      <c r="A111" s="149" t="str">
        <f>'Crisis Indicator Data'!A108</f>
        <v>Regional Boko Haram Crisis</v>
      </c>
      <c r="B111" s="150" t="str">
        <f>'Crisis Indicator Data'!B108</f>
        <v>Regional crisis</v>
      </c>
      <c r="C111" s="150" t="str">
        <f>'Crisis Indicator Data'!C108</f>
        <v>REG001</v>
      </c>
      <c r="D111" s="150" t="str">
        <f>'Crisis Indicator Data'!D108</f>
        <v>Nigeria,Niger,Chad,Cameroon</v>
      </c>
      <c r="E111" s="151" t="str">
        <f>'Crisis Indicator Data'!E108</f>
        <v>NGA,NER,TCD,CMR</v>
      </c>
      <c r="F111" s="243">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2.8</v>
      </c>
      <c r="G111" s="243">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2.7</v>
      </c>
      <c r="H111" s="243">
        <f t="shared" si="39"/>
        <v>2.75</v>
      </c>
      <c r="I111" s="243">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v>
      </c>
      <c r="J111" s="243">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0.8</v>
      </c>
      <c r="K111" s="243">
        <f t="shared" si="40"/>
        <v>2.4</v>
      </c>
      <c r="L111" s="243">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4.3</v>
      </c>
      <c r="M111" s="243">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1.9</v>
      </c>
      <c r="N111" s="243">
        <f t="shared" si="41"/>
        <v>3.0999999999999996</v>
      </c>
      <c r="O111" s="243">
        <f t="shared" si="42"/>
        <v>2.75</v>
      </c>
      <c r="P111" s="243">
        <f>IF(B111="Regional crisis",VLOOKUP(C111,'Regional Crises'!$B$1:$R$69,12,FALSE),VLOOKUP(E111,'Country Indicator Data'!$B$4:$I$300,8,FALSE))</f>
        <v>4.5</v>
      </c>
      <c r="Q111" s="243">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243">
        <f t="shared" si="43"/>
        <v>4.75</v>
      </c>
      <c r="S111" s="243">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3.7</v>
      </c>
      <c r="T111" s="243">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3.5</v>
      </c>
      <c r="U111" s="243">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v>
      </c>
      <c r="V111" s="243">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3.4</v>
      </c>
      <c r="W111" s="243">
        <f t="shared" si="44"/>
        <v>3.4</v>
      </c>
      <c r="X111" s="243">
        <f t="shared" si="45"/>
        <v>3.6</v>
      </c>
      <c r="Y111" s="250">
        <f>IF('Core Indicators'!FC108="x","x",IF('Core Indicators'!FC108&gt;=5,5,IF('Core Indicators'!FC108&gt;=4,4,IF('Core Indicators'!FC108&gt;=3,3,IF('Core Indicators'!FC108&gt;=2,2,IF('Core Indicators'!FC108&gt;=1,1,0))))))</f>
        <v>5</v>
      </c>
      <c r="Z111" s="243">
        <f t="shared" si="46"/>
        <v>5</v>
      </c>
      <c r="AA111" s="250">
        <f>'Crisis Indicator Data'!Y108</f>
        <v>1</v>
      </c>
      <c r="AB111" s="250">
        <f>'Crisis Indicator Data'!Z108</f>
        <v>3</v>
      </c>
      <c r="AC111" s="250">
        <f>'Crisis Indicator Data'!AA108</f>
        <v>2</v>
      </c>
      <c r="AD111" s="250">
        <f>'Crisis Indicator Data'!AB108</f>
        <v>2</v>
      </c>
      <c r="AE111" s="250">
        <f t="shared" si="47"/>
        <v>4</v>
      </c>
      <c r="AF111" s="250">
        <f>'Crisis Indicator Data'!AC108</f>
        <v>2</v>
      </c>
      <c r="AG111" s="250">
        <f>'Crisis Indicator Data'!AD108</f>
        <v>3</v>
      </c>
      <c r="AH111" s="250">
        <f t="shared" si="48"/>
        <v>5</v>
      </c>
      <c r="AI111" s="250">
        <f>'Crisis Indicator Data'!AE108</f>
        <v>3</v>
      </c>
      <c r="AJ111" s="250">
        <f>'Crisis Indicator Data'!AF108</f>
        <v>3</v>
      </c>
      <c r="AK111" s="250">
        <f>'Crisis Indicator Data'!AG108</f>
        <v>3</v>
      </c>
      <c r="AL111" s="250">
        <f t="shared" si="49"/>
        <v>5</v>
      </c>
      <c r="AM111" s="243">
        <f t="shared" si="50"/>
        <v>5</v>
      </c>
      <c r="AN111" s="243">
        <f t="shared" si="51"/>
        <v>5</v>
      </c>
    </row>
    <row r="112" spans="1:40" ht="13.5" customHeight="1" x14ac:dyDescent="0.35">
      <c r="A112" s="149" t="str">
        <f>'Crisis Indicator Data'!A109</f>
        <v>Venezuela Regional Crisis</v>
      </c>
      <c r="B112" s="150" t="str">
        <f>'Crisis Indicator Data'!B109</f>
        <v>Regional crisis</v>
      </c>
      <c r="C112" s="150" t="str">
        <f>'Crisis Indicator Data'!C109</f>
        <v>REG002</v>
      </c>
      <c r="D112" s="150" t="str">
        <f>'Crisis Indicator Data'!D109</f>
        <v>Venezuela,Brazil,Colombia,Ecuador,Peru,Trinidad and Tobago,Chile,Dominican Republic,Panama</v>
      </c>
      <c r="E112" s="151" t="str">
        <f>'Crisis Indicator Data'!E109</f>
        <v>VEN,BRA,COL,ECU,PER,TTO,CHL,DOM,PAN</v>
      </c>
      <c r="F112" s="243">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1.4</v>
      </c>
      <c r="G112" s="243">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243">
        <f t="shared" si="39"/>
        <v>1.45</v>
      </c>
      <c r="I112" s="243">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1.9</v>
      </c>
      <c r="J112" s="243">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2</v>
      </c>
      <c r="K112" s="243">
        <f t="shared" si="40"/>
        <v>1.95</v>
      </c>
      <c r="L112" s="243">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2.6</v>
      </c>
      <c r="M112" s="243">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2.6</v>
      </c>
      <c r="N112" s="243">
        <f t="shared" si="41"/>
        <v>2.6</v>
      </c>
      <c r="O112" s="243">
        <f t="shared" si="42"/>
        <v>2</v>
      </c>
      <c r="P112" s="243">
        <f>IF(B112="Regional crisis",VLOOKUP(C112,'Regional Crises'!$B$1:$R$69,12,FALSE),VLOOKUP(E112,'Country Indicator Data'!$B$4:$I$300,8,FALSE))</f>
        <v>2.3333333333333335</v>
      </c>
      <c r="Q112" s="243">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243">
        <f t="shared" si="43"/>
        <v>3.666666666666667</v>
      </c>
      <c r="S112" s="243">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243">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2.9</v>
      </c>
      <c r="U112" s="243">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1.9</v>
      </c>
      <c r="V112" s="243">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1.6</v>
      </c>
      <c r="W112" s="243">
        <f t="shared" si="44"/>
        <v>2.4</v>
      </c>
      <c r="X112" s="243">
        <f t="shared" si="45"/>
        <v>2.7</v>
      </c>
      <c r="Y112" s="250">
        <f>IF('Core Indicators'!FC109="x","x",IF('Core Indicators'!FC109&gt;=5,5,IF('Core Indicators'!FC109&gt;=4,4,IF('Core Indicators'!FC109&gt;=3,3,IF('Core Indicators'!FC109&gt;=2,2,IF('Core Indicators'!FC109&gt;=1,1,0))))))</f>
        <v>4</v>
      </c>
      <c r="Z112" s="243">
        <f t="shared" si="46"/>
        <v>4</v>
      </c>
      <c r="AA112" s="250">
        <f>'Crisis Indicator Data'!Y109</f>
        <v>2</v>
      </c>
      <c r="AB112" s="250">
        <f>'Crisis Indicator Data'!Z109</f>
        <v>2</v>
      </c>
      <c r="AC112" s="250">
        <f>'Crisis Indicator Data'!AA109</f>
        <v>1</v>
      </c>
      <c r="AD112" s="250">
        <f>'Crisis Indicator Data'!AB109</f>
        <v>0</v>
      </c>
      <c r="AE112" s="250">
        <f t="shared" si="47"/>
        <v>2</v>
      </c>
      <c r="AF112" s="250">
        <f>'Crisis Indicator Data'!AC109</f>
        <v>2</v>
      </c>
      <c r="AG112" s="250">
        <f>'Crisis Indicator Data'!AD109</f>
        <v>2</v>
      </c>
      <c r="AH112" s="250">
        <f t="shared" si="48"/>
        <v>4</v>
      </c>
      <c r="AI112" s="250">
        <f>'Crisis Indicator Data'!AE109</f>
        <v>3</v>
      </c>
      <c r="AJ112" s="250">
        <f>'Crisis Indicator Data'!AF109</f>
        <v>2</v>
      </c>
      <c r="AK112" s="250">
        <f>'Crisis Indicator Data'!AG109</f>
        <v>3</v>
      </c>
      <c r="AL112" s="250">
        <f t="shared" si="49"/>
        <v>5</v>
      </c>
      <c r="AM112" s="243">
        <f t="shared" si="50"/>
        <v>4</v>
      </c>
      <c r="AN112" s="243">
        <f t="shared" si="51"/>
        <v>4</v>
      </c>
    </row>
    <row r="113" spans="1:40" ht="13.5" customHeight="1" x14ac:dyDescent="0.35">
      <c r="A113" s="149" t="str">
        <f>'Crisis Indicator Data'!A110</f>
        <v>Regional Kashmir conflict</v>
      </c>
      <c r="B113" s="150" t="str">
        <f>'Crisis Indicator Data'!B110</f>
        <v>Regional crisis</v>
      </c>
      <c r="C113" s="150" t="str">
        <f>'Crisis Indicator Data'!C110</f>
        <v>REG003</v>
      </c>
      <c r="D113" s="150" t="str">
        <f>'Crisis Indicator Data'!D110</f>
        <v>India,Pakistan</v>
      </c>
      <c r="E113" s="151" t="str">
        <f>'Crisis Indicator Data'!E110</f>
        <v>IND,PAK</v>
      </c>
      <c r="F113" s="243">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3.2</v>
      </c>
      <c r="G113" s="243">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2.2999999999999998</v>
      </c>
      <c r="H113" s="243">
        <f t="shared" si="39"/>
        <v>2.75</v>
      </c>
      <c r="I113" s="243">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3.8</v>
      </c>
      <c r="J113" s="243">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0.8</v>
      </c>
      <c r="K113" s="243">
        <f t="shared" si="40"/>
        <v>2.2999999999999998</v>
      </c>
      <c r="L113" s="243">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3.5</v>
      </c>
      <c r="M113" s="243">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1.1000000000000001</v>
      </c>
      <c r="N113" s="243">
        <f t="shared" si="41"/>
        <v>2.2999999999999998</v>
      </c>
      <c r="O113" s="243">
        <f t="shared" si="42"/>
        <v>2.4499999999999997</v>
      </c>
      <c r="P113" s="243">
        <f>IF(B113="Regional crisis",VLOOKUP(C113,'Regional Crises'!$B$1:$R$69,12,FALSE),VLOOKUP(E113,'Country Indicator Data'!$B$4:$I$300,8,FALSE))</f>
        <v>3</v>
      </c>
      <c r="Q113" s="243">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4.4000000000000004</v>
      </c>
      <c r="R113" s="243">
        <f t="shared" si="43"/>
        <v>3.7</v>
      </c>
      <c r="S113" s="243">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243">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2.8</v>
      </c>
      <c r="U113" s="243">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2.4</v>
      </c>
      <c r="V113" s="243">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2.2999999999999998</v>
      </c>
      <c r="W113" s="243">
        <f t="shared" si="44"/>
        <v>2.7</v>
      </c>
      <c r="X113" s="243">
        <f t="shared" si="45"/>
        <v>3</v>
      </c>
      <c r="Y113" s="250">
        <f>IF('Core Indicators'!FC110="x","x",IF('Core Indicators'!FC110&gt;=5,5,IF('Core Indicators'!FC110&gt;=4,4,IF('Core Indicators'!FC110&gt;=3,3,IF('Core Indicators'!FC110&gt;=2,2,IF('Core Indicators'!FC110&gt;=1,1,0))))))</f>
        <v>3</v>
      </c>
      <c r="Z113" s="243">
        <f t="shared" si="46"/>
        <v>3</v>
      </c>
      <c r="AA113" s="250">
        <f>'Crisis Indicator Data'!Y110</f>
        <v>2</v>
      </c>
      <c r="AB113" s="250">
        <f>'Crisis Indicator Data'!Z110</f>
        <v>1</v>
      </c>
      <c r="AC113" s="250">
        <f>'Crisis Indicator Data'!AA110</f>
        <v>2</v>
      </c>
      <c r="AD113" s="250">
        <f>'Crisis Indicator Data'!AB110</f>
        <v>0</v>
      </c>
      <c r="AE113" s="250">
        <f t="shared" si="47"/>
        <v>2</v>
      </c>
      <c r="AF113" s="250">
        <f>'Crisis Indicator Data'!AC110</f>
        <v>0</v>
      </c>
      <c r="AG113" s="250">
        <f>'Crisis Indicator Data'!AD110</f>
        <v>2</v>
      </c>
      <c r="AH113" s="250">
        <f t="shared" si="48"/>
        <v>2</v>
      </c>
      <c r="AI113" s="250">
        <f>'Crisis Indicator Data'!AE110</f>
        <v>1</v>
      </c>
      <c r="AJ113" s="250">
        <f>'Crisis Indicator Data'!AF110</f>
        <v>1</v>
      </c>
      <c r="AK113" s="250">
        <f>'Crisis Indicator Data'!AG110</f>
        <v>2</v>
      </c>
      <c r="AL113" s="250">
        <f t="shared" si="49"/>
        <v>3</v>
      </c>
      <c r="AM113" s="243">
        <f t="shared" si="50"/>
        <v>2</v>
      </c>
      <c r="AN113" s="243">
        <f t="shared" si="51"/>
        <v>2.5</v>
      </c>
    </row>
    <row r="114" spans="1:40" ht="13.5" customHeight="1" x14ac:dyDescent="0.35">
      <c r="A114" s="149" t="str">
        <f>'Crisis Indicator Data'!A111</f>
        <v>Syrian Regional Crisis</v>
      </c>
      <c r="B114" s="150" t="str">
        <f>'Crisis Indicator Data'!B111</f>
        <v>Regional crisis</v>
      </c>
      <c r="C114" s="150" t="str">
        <f>'Crisis Indicator Data'!C111</f>
        <v>REG004</v>
      </c>
      <c r="D114" s="150" t="str">
        <f>'Crisis Indicator Data'!D111</f>
        <v>Syria,Turkey,Iraq,Egypt,Jordan,Lebanon</v>
      </c>
      <c r="E114" s="151" t="str">
        <f>'Crisis Indicator Data'!E111</f>
        <v>SYR,TUR,IRQ,EGY,JOR,LBN</v>
      </c>
      <c r="F114" s="243">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3.8</v>
      </c>
      <c r="G114" s="243">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v>
      </c>
      <c r="H114" s="243">
        <f t="shared" si="39"/>
        <v>3.4</v>
      </c>
      <c r="I114" s="243">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2.5</v>
      </c>
      <c r="J114" s="243">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3.3</v>
      </c>
      <c r="K114" s="243">
        <f t="shared" si="40"/>
        <v>2.9</v>
      </c>
      <c r="L114" s="243">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v>
      </c>
      <c r="M114" s="243">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1.2</v>
      </c>
      <c r="N114" s="243">
        <f t="shared" si="41"/>
        <v>2.1</v>
      </c>
      <c r="O114" s="243">
        <f t="shared" si="42"/>
        <v>2.8000000000000003</v>
      </c>
      <c r="P114" s="243">
        <f>IF(B114="Regional crisis",VLOOKUP(C114,'Regional Crises'!$B$1:$R$69,12,FALSE),VLOOKUP(E114,'Country Indicator Data'!$B$4:$I$300,8,FALSE))</f>
        <v>3.8333333333333335</v>
      </c>
      <c r="Q114" s="243">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243">
        <f t="shared" si="43"/>
        <v>4.416666666666667</v>
      </c>
      <c r="S114" s="243">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3.5</v>
      </c>
      <c r="T114" s="243">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3.4</v>
      </c>
      <c r="U114" s="243">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3.3</v>
      </c>
      <c r="V114" s="243">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3.6</v>
      </c>
      <c r="W114" s="243">
        <f t="shared" si="44"/>
        <v>3.5</v>
      </c>
      <c r="X114" s="243">
        <f t="shared" si="45"/>
        <v>3.6</v>
      </c>
      <c r="Y114" s="250">
        <f>IF('Core Indicators'!FC111="x","x",IF('Core Indicators'!FC111&gt;=5,5,IF('Core Indicators'!FC111&gt;=4,4,IF('Core Indicators'!FC111&gt;=3,3,IF('Core Indicators'!FC111&gt;=2,2,IF('Core Indicators'!FC111&gt;=1,1,0))))))</f>
        <v>5</v>
      </c>
      <c r="Z114" s="243">
        <f t="shared" si="46"/>
        <v>5</v>
      </c>
      <c r="AA114" s="250">
        <f>'Crisis Indicator Data'!Y111</f>
        <v>1</v>
      </c>
      <c r="AB114" s="250">
        <f>'Crisis Indicator Data'!Z111</f>
        <v>3</v>
      </c>
      <c r="AC114" s="250">
        <f>'Crisis Indicator Data'!AA111</f>
        <v>2</v>
      </c>
      <c r="AD114" s="250">
        <f>'Crisis Indicator Data'!AB111</f>
        <v>1</v>
      </c>
      <c r="AE114" s="250">
        <f t="shared" si="47"/>
        <v>3</v>
      </c>
      <c r="AF114" s="250">
        <f>'Crisis Indicator Data'!AC111</f>
        <v>3</v>
      </c>
      <c r="AG114" s="250">
        <f>'Crisis Indicator Data'!AD111</f>
        <v>3</v>
      </c>
      <c r="AH114" s="250">
        <f t="shared" si="48"/>
        <v>5</v>
      </c>
      <c r="AI114" s="250">
        <f>'Crisis Indicator Data'!AE111</f>
        <v>3</v>
      </c>
      <c r="AJ114" s="250">
        <f>'Crisis Indicator Data'!AF111</f>
        <v>3</v>
      </c>
      <c r="AK114" s="250">
        <f>'Crisis Indicator Data'!AG111</f>
        <v>3</v>
      </c>
      <c r="AL114" s="250">
        <f t="shared" si="49"/>
        <v>5</v>
      </c>
      <c r="AM114" s="243">
        <f t="shared" si="50"/>
        <v>4</v>
      </c>
      <c r="AN114" s="243">
        <f t="shared" si="51"/>
        <v>4.5</v>
      </c>
    </row>
    <row r="115" spans="1:40" ht="13.5" customHeight="1" x14ac:dyDescent="0.35">
      <c r="A115" s="149" t="str">
        <f>'Crisis Indicator Data'!A112</f>
        <v xml:space="preserve">Eastern Mediterranean Route </v>
      </c>
      <c r="B115" s="150" t="str">
        <f>'Crisis Indicator Data'!B112</f>
        <v>Regional crisis</v>
      </c>
      <c r="C115" s="150" t="str">
        <f>'Crisis Indicator Data'!C112</f>
        <v>REG006</v>
      </c>
      <c r="D115" s="150" t="str">
        <f>'Crisis Indicator Data'!D112</f>
        <v>Turkey,Greece</v>
      </c>
      <c r="E115" s="151" t="str">
        <f>'Crisis Indicator Data'!E112</f>
        <v>TUR,GRC</v>
      </c>
      <c r="F115" s="243">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2.1</v>
      </c>
      <c r="G115" s="243">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2.5</v>
      </c>
      <c r="H115" s="243">
        <f t="shared" si="39"/>
        <v>2.2999999999999998</v>
      </c>
      <c r="I115" s="243">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1.2</v>
      </c>
      <c r="J115" s="243">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1.8</v>
      </c>
      <c r="K115" s="243">
        <f t="shared" si="40"/>
        <v>1.5</v>
      </c>
      <c r="L115" s="243">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1.4</v>
      </c>
      <c r="M115" s="243">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1.6</v>
      </c>
      <c r="N115" s="243">
        <f t="shared" si="41"/>
        <v>1.5</v>
      </c>
      <c r="O115" s="243">
        <f t="shared" si="42"/>
        <v>1.7666666666666666</v>
      </c>
      <c r="P115" s="243">
        <f>IF(B115="Regional crisis",VLOOKUP(C115,'Regional Crises'!$B$1:$R$69,12,FALSE),VLOOKUP(E115,'Country Indicator Data'!$B$4:$I$300,8,FALSE))</f>
        <v>3.5</v>
      </c>
      <c r="Q115" s="243">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v>
      </c>
      <c r="R115" s="243">
        <f t="shared" si="43"/>
        <v>3.25</v>
      </c>
      <c r="S115" s="243">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2.8</v>
      </c>
      <c r="T115" s="243">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2.5</v>
      </c>
      <c r="U115" s="243">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3.3</v>
      </c>
      <c r="V115" s="243">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v>
      </c>
      <c r="W115" s="243">
        <f t="shared" si="44"/>
        <v>2.7</v>
      </c>
      <c r="X115" s="243">
        <f t="shared" si="45"/>
        <v>2.6</v>
      </c>
      <c r="Y115" s="250">
        <f>IF('Core Indicators'!FC112="x","x",IF('Core Indicators'!FC112&gt;=5,5,IF('Core Indicators'!FC112&gt;=4,4,IF('Core Indicators'!FC112&gt;=3,3,IF('Core Indicators'!FC112&gt;=2,2,IF('Core Indicators'!FC112&gt;=1,1,0))))))</f>
        <v>2</v>
      </c>
      <c r="Z115" s="243">
        <f t="shared" si="46"/>
        <v>2</v>
      </c>
      <c r="AA115" s="250">
        <f>'Crisis Indicator Data'!Y112</f>
        <v>1</v>
      </c>
      <c r="AB115" s="250">
        <f>'Crisis Indicator Data'!Z112</f>
        <v>0</v>
      </c>
      <c r="AC115" s="250">
        <f>'Crisis Indicator Data'!AA112</f>
        <v>2</v>
      </c>
      <c r="AD115" s="250">
        <f>'Crisis Indicator Data'!AB112</f>
        <v>0</v>
      </c>
      <c r="AE115" s="250">
        <f t="shared" si="47"/>
        <v>2</v>
      </c>
      <c r="AF115" s="250">
        <f>'Crisis Indicator Data'!AC112</f>
        <v>2</v>
      </c>
      <c r="AG115" s="250">
        <f>'Crisis Indicator Data'!AD112</f>
        <v>2</v>
      </c>
      <c r="AH115" s="250">
        <f t="shared" si="48"/>
        <v>4</v>
      </c>
      <c r="AI115" s="250">
        <f>'Crisis Indicator Data'!AE112</f>
        <v>0</v>
      </c>
      <c r="AJ115" s="250">
        <f>'Crisis Indicator Data'!AF112</f>
        <v>3</v>
      </c>
      <c r="AK115" s="250">
        <f>'Crisis Indicator Data'!AG112</f>
        <v>0</v>
      </c>
      <c r="AL115" s="250">
        <f t="shared" si="49"/>
        <v>3</v>
      </c>
      <c r="AM115" s="243">
        <f t="shared" si="50"/>
        <v>3</v>
      </c>
      <c r="AN115" s="243">
        <f t="shared" si="51"/>
        <v>2.5</v>
      </c>
    </row>
    <row r="116" spans="1:40" ht="13.5" customHeight="1" x14ac:dyDescent="0.35">
      <c r="A116" s="149" t="str">
        <f>'Crisis Indicator Data'!A113</f>
        <v>Central Mediterranean Route</v>
      </c>
      <c r="B116" s="150" t="str">
        <f>'Crisis Indicator Data'!B113</f>
        <v>Regional crisis</v>
      </c>
      <c r="C116" s="150" t="str">
        <f>'Crisis Indicator Data'!C113</f>
        <v>REG007</v>
      </c>
      <c r="D116" s="150" t="str">
        <f>'Crisis Indicator Data'!D113</f>
        <v>Algeria,Tunisia,Libya,Italy</v>
      </c>
      <c r="E116" s="151" t="str">
        <f>'Crisis Indicator Data'!E113</f>
        <v>DZA,TUN,LBY,ITA</v>
      </c>
      <c r="F116" s="243">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2.9</v>
      </c>
      <c r="G116" s="243">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2.7</v>
      </c>
      <c r="H116" s="243">
        <f t="shared" si="39"/>
        <v>2.8</v>
      </c>
      <c r="I116" s="243">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1.1000000000000001</v>
      </c>
      <c r="J116" s="243">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0.7</v>
      </c>
      <c r="K116" s="243">
        <f t="shared" si="40"/>
        <v>0.9</v>
      </c>
      <c r="L116" s="243">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1.6</v>
      </c>
      <c r="M116" s="243">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0.9</v>
      </c>
      <c r="N116" s="243">
        <f t="shared" si="41"/>
        <v>1.25</v>
      </c>
      <c r="O116" s="243">
        <f t="shared" si="42"/>
        <v>1.6499999999999997</v>
      </c>
      <c r="P116" s="243">
        <f>IF(B116="Regional crisis",VLOOKUP(C116,'Regional Crises'!$B$1:$R$69,12,FALSE),VLOOKUP(E116,'Country Indicator Data'!$B$4:$I$300,8,FALSE))</f>
        <v>2.25</v>
      </c>
      <c r="Q116" s="243">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v>
      </c>
      <c r="R116" s="243">
        <f t="shared" si="43"/>
        <v>3.125</v>
      </c>
      <c r="S116" s="243">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3.1</v>
      </c>
      <c r="T116" s="243">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3.1</v>
      </c>
      <c r="U116" s="243">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2.9</v>
      </c>
      <c r="V116" s="243">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2.5</v>
      </c>
      <c r="W116" s="243">
        <f t="shared" si="44"/>
        <v>2.9</v>
      </c>
      <c r="X116" s="243">
        <f t="shared" si="45"/>
        <v>2.6</v>
      </c>
      <c r="Y116" s="250">
        <f>IF('Core Indicators'!FC113="x","x",IF('Core Indicators'!FC113&gt;=5,5,IF('Core Indicators'!FC113&gt;=4,4,IF('Core Indicators'!FC113&gt;=3,3,IF('Core Indicators'!FC113&gt;=2,2,IF('Core Indicators'!FC113&gt;=1,1,0))))))</f>
        <v>2</v>
      </c>
      <c r="Z116" s="243">
        <f t="shared" si="46"/>
        <v>2</v>
      </c>
      <c r="AA116" s="250">
        <f>'Crisis Indicator Data'!Y113</f>
        <v>1</v>
      </c>
      <c r="AB116" s="250">
        <f>'Crisis Indicator Data'!Z113</f>
        <v>3</v>
      </c>
      <c r="AC116" s="250">
        <f>'Crisis Indicator Data'!AA113</f>
        <v>2</v>
      </c>
      <c r="AD116" s="250">
        <f>'Crisis Indicator Data'!AB113</f>
        <v>0</v>
      </c>
      <c r="AE116" s="250">
        <f t="shared" si="47"/>
        <v>3</v>
      </c>
      <c r="AF116" s="250">
        <f>'Crisis Indicator Data'!AC113</f>
        <v>2</v>
      </c>
      <c r="AG116" s="250">
        <f>'Crisis Indicator Data'!AD113</f>
        <v>2</v>
      </c>
      <c r="AH116" s="250">
        <f t="shared" si="48"/>
        <v>4</v>
      </c>
      <c r="AI116" s="250">
        <f>'Crisis Indicator Data'!AE113</f>
        <v>2</v>
      </c>
      <c r="AJ116" s="250">
        <f>'Crisis Indicator Data'!AF113</f>
        <v>1</v>
      </c>
      <c r="AK116" s="250">
        <f>'Crisis Indicator Data'!AG113</f>
        <v>2</v>
      </c>
      <c r="AL116" s="250">
        <f t="shared" si="49"/>
        <v>4</v>
      </c>
      <c r="AM116" s="243">
        <f t="shared" si="50"/>
        <v>4</v>
      </c>
      <c r="AN116" s="243">
        <f t="shared" si="51"/>
        <v>3</v>
      </c>
    </row>
    <row r="117" spans="1:40" ht="13.5" customHeight="1" x14ac:dyDescent="0.35">
      <c r="A117" s="149" t="str">
        <f>'Crisis Indicator Data'!A114</f>
        <v>Western Mediterranean Route</v>
      </c>
      <c r="B117" s="150" t="str">
        <f>'Crisis Indicator Data'!B114</f>
        <v>Regional crisis</v>
      </c>
      <c r="C117" s="150" t="str">
        <f>'Crisis Indicator Data'!C114</f>
        <v>REG008</v>
      </c>
      <c r="D117" s="150" t="str">
        <f>'Crisis Indicator Data'!D114</f>
        <v>Algeria,Morocco,Spain</v>
      </c>
      <c r="E117" s="151" t="str">
        <f>'Crisis Indicator Data'!E114</f>
        <v>DZA,MAR,ESP</v>
      </c>
      <c r="F117" s="243">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2.7</v>
      </c>
      <c r="G117" s="243">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2.9</v>
      </c>
      <c r="H117" s="243">
        <f t="shared" si="39"/>
        <v>2.8</v>
      </c>
      <c r="I117" s="243">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2.2999999999999998</v>
      </c>
      <c r="J117" s="243">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3.2</v>
      </c>
      <c r="K117" s="243">
        <f t="shared" si="40"/>
        <v>2.75</v>
      </c>
      <c r="L117" s="243">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2.2000000000000002</v>
      </c>
      <c r="M117" s="243">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243">
        <f t="shared" si="41"/>
        <v>1.6500000000000001</v>
      </c>
      <c r="O117" s="243">
        <f t="shared" si="42"/>
        <v>2.4</v>
      </c>
      <c r="P117" s="243">
        <f>IF(B117="Regional crisis",VLOOKUP(C117,'Regional Crises'!$B$1:$R$69,12,FALSE),VLOOKUP(E117,'Country Indicator Data'!$B$4:$I$300,8,FALSE))</f>
        <v>2.3333333333333335</v>
      </c>
      <c r="Q117" s="243">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3.2</v>
      </c>
      <c r="R117" s="243">
        <f t="shared" si="43"/>
        <v>2.7666666666666666</v>
      </c>
      <c r="S117" s="243">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2.7</v>
      </c>
      <c r="T117" s="243">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2.5</v>
      </c>
      <c r="U117" s="243">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3.1</v>
      </c>
      <c r="V117" s="243">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2.2999999999999998</v>
      </c>
      <c r="W117" s="243">
        <f t="shared" si="44"/>
        <v>2.7</v>
      </c>
      <c r="X117" s="243">
        <f t="shared" si="45"/>
        <v>2.6</v>
      </c>
      <c r="Y117" s="250">
        <f>IF('Core Indicators'!FC114="x","x",IF('Core Indicators'!FC114&gt;=5,5,IF('Core Indicators'!FC114&gt;=4,4,IF('Core Indicators'!FC114&gt;=3,3,IF('Core Indicators'!FC114&gt;=2,2,IF('Core Indicators'!FC114&gt;=1,1,0))))))</f>
        <v>2</v>
      </c>
      <c r="Z117" s="243">
        <f t="shared" si="46"/>
        <v>2</v>
      </c>
      <c r="AA117" s="250">
        <f>'Crisis Indicator Data'!Y114</f>
        <v>1</v>
      </c>
      <c r="AB117" s="250">
        <f>'Crisis Indicator Data'!Z114</f>
        <v>2</v>
      </c>
      <c r="AC117" s="250">
        <f>'Crisis Indicator Data'!AA114</f>
        <v>2</v>
      </c>
      <c r="AD117" s="250">
        <f>'Crisis Indicator Data'!AB114</f>
        <v>0</v>
      </c>
      <c r="AE117" s="250">
        <f t="shared" si="47"/>
        <v>2</v>
      </c>
      <c r="AF117" s="250">
        <f>'Crisis Indicator Data'!AC114</f>
        <v>0</v>
      </c>
      <c r="AG117" s="250">
        <f>'Crisis Indicator Data'!AD114</f>
        <v>2</v>
      </c>
      <c r="AH117" s="250">
        <f t="shared" si="48"/>
        <v>2</v>
      </c>
      <c r="AI117" s="250">
        <f>'Crisis Indicator Data'!AE114</f>
        <v>0</v>
      </c>
      <c r="AJ117" s="250">
        <f>'Crisis Indicator Data'!AF114</f>
        <v>1</v>
      </c>
      <c r="AK117" s="250">
        <f>'Crisis Indicator Data'!AG114</f>
        <v>1</v>
      </c>
      <c r="AL117" s="250">
        <f t="shared" si="49"/>
        <v>2</v>
      </c>
      <c r="AM117" s="243">
        <f t="shared" si="50"/>
        <v>2</v>
      </c>
      <c r="AN117" s="243">
        <f t="shared" si="51"/>
        <v>2</v>
      </c>
    </row>
    <row r="118" spans="1:40" ht="13.5" customHeight="1" x14ac:dyDescent="0.35">
      <c r="A118" s="149" t="str">
        <f>'Crisis Indicator Data'!A115</f>
        <v>Rohingya Regional Crisis</v>
      </c>
      <c r="B118" s="150" t="str">
        <f>'Crisis Indicator Data'!B115</f>
        <v>Regional crisis</v>
      </c>
      <c r="C118" s="150" t="str">
        <f>'Crisis Indicator Data'!C115</f>
        <v>REG011</v>
      </c>
      <c r="D118" s="150" t="str">
        <f>'Crisis Indicator Data'!D115</f>
        <v>Bangladesh,Myanmar</v>
      </c>
      <c r="E118" s="151" t="str">
        <f>'Crisis Indicator Data'!E115</f>
        <v>BGD,MMR</v>
      </c>
      <c r="F118" s="243">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3.8</v>
      </c>
      <c r="G118" s="243">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3.1</v>
      </c>
      <c r="H118" s="243">
        <f t="shared" si="39"/>
        <v>3.45</v>
      </c>
      <c r="I118" s="243">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1.8</v>
      </c>
      <c r="J118" s="243">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2.1</v>
      </c>
      <c r="K118" s="243">
        <f t="shared" si="40"/>
        <v>1.9500000000000002</v>
      </c>
      <c r="L118" s="243">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3.3</v>
      </c>
      <c r="M118" s="243">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0.8</v>
      </c>
      <c r="N118" s="243">
        <f t="shared" si="41"/>
        <v>2.0499999999999998</v>
      </c>
      <c r="O118" s="243">
        <f t="shared" si="42"/>
        <v>2.4833333333333334</v>
      </c>
      <c r="P118" s="243">
        <f>IF(B118="Regional crisis",VLOOKUP(C118,'Regional Crises'!$B$1:$R$69,12,FALSE),VLOOKUP(E118,'Country Indicator Data'!$B$4:$I$300,8,FALSE))</f>
        <v>4</v>
      </c>
      <c r="Q118" s="243">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243">
        <f t="shared" si="43"/>
        <v>4.5</v>
      </c>
      <c r="S118" s="243">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3.6</v>
      </c>
      <c r="T118" s="243">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3.3</v>
      </c>
      <c r="U118" s="243">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3.4</v>
      </c>
      <c r="V118" s="243">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3.3</v>
      </c>
      <c r="W118" s="243">
        <f t="shared" si="44"/>
        <v>3.4</v>
      </c>
      <c r="X118" s="243">
        <f t="shared" si="45"/>
        <v>3.5</v>
      </c>
      <c r="Y118" s="250">
        <f>IF('Core Indicators'!FC115="x","x",IF('Core Indicators'!FC115&gt;=5,5,IF('Core Indicators'!FC115&gt;=4,4,IF('Core Indicators'!FC115&gt;=3,3,IF('Core Indicators'!FC115&gt;=2,2,IF('Core Indicators'!FC115&gt;=1,1,0))))))</f>
        <v>4</v>
      </c>
      <c r="Z118" s="243">
        <f t="shared" si="46"/>
        <v>4</v>
      </c>
      <c r="AA118" s="250">
        <f>'Crisis Indicator Data'!Y115</f>
        <v>2</v>
      </c>
      <c r="AB118" s="250">
        <f>'Crisis Indicator Data'!Z115</f>
        <v>3</v>
      </c>
      <c r="AC118" s="250">
        <f>'Crisis Indicator Data'!AA115</f>
        <v>2</v>
      </c>
      <c r="AD118" s="250">
        <f>'Crisis Indicator Data'!AB115</f>
        <v>3</v>
      </c>
      <c r="AE118" s="250">
        <f t="shared" si="47"/>
        <v>5</v>
      </c>
      <c r="AF118" s="250">
        <f>'Crisis Indicator Data'!AC115</f>
        <v>3</v>
      </c>
      <c r="AG118" s="250">
        <f>'Crisis Indicator Data'!AD115</f>
        <v>3</v>
      </c>
      <c r="AH118" s="250">
        <f t="shared" si="48"/>
        <v>5</v>
      </c>
      <c r="AI118" s="250">
        <f>'Crisis Indicator Data'!AE115</f>
        <v>3</v>
      </c>
      <c r="AJ118" s="250">
        <f>'Crisis Indicator Data'!AF115</f>
        <v>1</v>
      </c>
      <c r="AK118" s="250">
        <f>'Crisis Indicator Data'!AG115</f>
        <v>3</v>
      </c>
      <c r="AL118" s="250">
        <f t="shared" si="49"/>
        <v>5</v>
      </c>
      <c r="AM118" s="243">
        <f t="shared" si="50"/>
        <v>5</v>
      </c>
      <c r="AN118" s="243">
        <f t="shared" si="51"/>
        <v>4.5</v>
      </c>
    </row>
    <row r="119" spans="1:40" ht="13.5" customHeight="1" x14ac:dyDescent="0.35">
      <c r="A119" s="149" t="str">
        <f>'Crisis Indicator Data'!A116</f>
        <v>Southern Africa Regional Food Security Crisis</v>
      </c>
      <c r="B119" s="150" t="str">
        <f>'Crisis Indicator Data'!B116</f>
        <v>Regional crisis</v>
      </c>
      <c r="C119" s="150" t="str">
        <f>'Crisis Indicator Data'!C116</f>
        <v>REG012</v>
      </c>
      <c r="D119" s="150" t="str">
        <f>'Crisis Indicator Data'!D116</f>
        <v>Lesotho,Madagascar,Malawi,Namibia,Eswatini,Zambia,Zimbabwe,Tanzania</v>
      </c>
      <c r="E119" s="151" t="str">
        <f>'Crisis Indicator Data'!E116</f>
        <v>LSO,MDG,MWI,NAM,SWZ,ZMB,ZWE,TZA</v>
      </c>
      <c r="F119" s="243">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2.4</v>
      </c>
      <c r="G119" s="243">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2.2000000000000002</v>
      </c>
      <c r="H119" s="243">
        <f t="shared" si="39"/>
        <v>2.2999999999999998</v>
      </c>
      <c r="I119" s="243">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2.2000000000000002</v>
      </c>
      <c r="J119" s="243">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0.2</v>
      </c>
      <c r="K119" s="243">
        <f t="shared" si="40"/>
        <v>1.2000000000000002</v>
      </c>
      <c r="L119" s="243">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3.6</v>
      </c>
      <c r="M119" s="243">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3</v>
      </c>
      <c r="N119" s="243">
        <f t="shared" si="41"/>
        <v>3.3</v>
      </c>
      <c r="O119" s="243">
        <f t="shared" si="42"/>
        <v>2.2666666666666666</v>
      </c>
      <c r="P119" s="243">
        <f>IF(B119="Regional crisis",VLOOKUP(C119,'Regional Crises'!$B$1:$R$69,12,FALSE),VLOOKUP(E119,'Country Indicator Data'!$B$4:$I$300,8,FALSE))</f>
        <v>0.875</v>
      </c>
      <c r="Q119" s="243">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3.4</v>
      </c>
      <c r="R119" s="243">
        <f t="shared" si="43"/>
        <v>2.1375000000000002</v>
      </c>
      <c r="S119" s="243">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243">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243">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2.7</v>
      </c>
      <c r="V119" s="243">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2.5</v>
      </c>
      <c r="W119" s="243">
        <f t="shared" si="44"/>
        <v>2.9</v>
      </c>
      <c r="X119" s="243">
        <f t="shared" si="45"/>
        <v>2.4</v>
      </c>
      <c r="Y119" s="250">
        <f>IF('Core Indicators'!FC116="x","x",IF('Core Indicators'!FC116&gt;=5,5,IF('Core Indicators'!FC116&gt;=4,4,IF('Core Indicators'!FC116&gt;=3,3,IF('Core Indicators'!FC116&gt;=2,2,IF('Core Indicators'!FC116&gt;=1,1,0))))))</f>
        <v>4</v>
      </c>
      <c r="Z119" s="243">
        <f t="shared" si="46"/>
        <v>4</v>
      </c>
      <c r="AA119" s="250">
        <f>'Crisis Indicator Data'!Y116</f>
        <v>0</v>
      </c>
      <c r="AB119" s="250">
        <f>'Crisis Indicator Data'!Z116</f>
        <v>0</v>
      </c>
      <c r="AC119" s="250">
        <f>'Crisis Indicator Data'!AA116</f>
        <v>0</v>
      </c>
      <c r="AD119" s="250">
        <f>'Crisis Indicator Data'!AB116</f>
        <v>0</v>
      </c>
      <c r="AE119" s="250">
        <f t="shared" si="47"/>
        <v>0</v>
      </c>
      <c r="AF119" s="250">
        <f>'Crisis Indicator Data'!AC116</f>
        <v>0</v>
      </c>
      <c r="AG119" s="250">
        <f>'Crisis Indicator Data'!AD116</f>
        <v>0</v>
      </c>
      <c r="AH119" s="250">
        <f t="shared" si="48"/>
        <v>0</v>
      </c>
      <c r="AI119" s="250">
        <f>'Crisis Indicator Data'!AE116</f>
        <v>0</v>
      </c>
      <c r="AJ119" s="250">
        <f>'Crisis Indicator Data'!AF116</f>
        <v>2</v>
      </c>
      <c r="AK119" s="250">
        <f>'Crisis Indicator Data'!AG116</f>
        <v>3</v>
      </c>
      <c r="AL119" s="250">
        <f t="shared" si="49"/>
        <v>4</v>
      </c>
      <c r="AM119" s="243">
        <f t="shared" si="50"/>
        <v>1</v>
      </c>
      <c r="AN119" s="243">
        <f t="shared" si="51"/>
        <v>2.5</v>
      </c>
    </row>
    <row r="120" spans="1:40" ht="13.5" customHeight="1" x14ac:dyDescent="0.35">
      <c r="A120" s="149" t="str">
        <f>'Crisis Indicator Data'!A117</f>
        <v>Nagorno-Karabakh Conflict</v>
      </c>
      <c r="B120" s="150" t="str">
        <f>'Crisis Indicator Data'!B117</f>
        <v>Regional crisis</v>
      </c>
      <c r="C120" s="150" t="str">
        <f>'Crisis Indicator Data'!C117</f>
        <v>REG013</v>
      </c>
      <c r="D120" s="150" t="str">
        <f>'Crisis Indicator Data'!D117</f>
        <v>Armenia,Azerbaijan</v>
      </c>
      <c r="E120" s="151" t="str">
        <f>'Crisis Indicator Data'!E117</f>
        <v>ARM,AZE</v>
      </c>
      <c r="F120" s="243">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243">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2.4</v>
      </c>
      <c r="H120" s="243">
        <f t="shared" si="39"/>
        <v>2.8</v>
      </c>
      <c r="I120" s="243">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0.5</v>
      </c>
      <c r="J120" s="243">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0.4</v>
      </c>
      <c r="K120" s="243">
        <f t="shared" si="40"/>
        <v>0.45</v>
      </c>
      <c r="L120" s="243">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1.9</v>
      </c>
      <c r="M120" s="243">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0.4</v>
      </c>
      <c r="N120" s="243">
        <f t="shared" si="41"/>
        <v>1.1499999999999999</v>
      </c>
      <c r="O120" s="243">
        <f t="shared" si="42"/>
        <v>1.4666666666666668</v>
      </c>
      <c r="P120" s="243">
        <f>IF(B120="Regional crisis",VLOOKUP(C120,'Regional Crises'!$B$1:$R$69,12,FALSE),VLOOKUP(E120,'Country Indicator Data'!$B$4:$I$300,8,FALSE))</f>
        <v>3</v>
      </c>
      <c r="Q120" s="243">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1.6</v>
      </c>
      <c r="R120" s="243">
        <f t="shared" si="43"/>
        <v>2.2999999999999998</v>
      </c>
      <c r="S120" s="243">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243">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2.9</v>
      </c>
      <c r="U120" s="243">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2.8</v>
      </c>
      <c r="V120" s="243">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243">
        <f t="shared" si="44"/>
        <v>3.1</v>
      </c>
      <c r="X120" s="243">
        <f t="shared" si="45"/>
        <v>2.2999999999999998</v>
      </c>
      <c r="Y120" s="250">
        <f>IF('Core Indicators'!FC117="x","x",IF('Core Indicators'!FC117&gt;=5,5,IF('Core Indicators'!FC117&gt;=4,4,IF('Core Indicators'!FC117&gt;=3,3,IF('Core Indicators'!FC117&gt;=2,2,IF('Core Indicators'!FC117&gt;=1,1,0))))))</f>
        <v>2</v>
      </c>
      <c r="Z120" s="243">
        <f t="shared" si="46"/>
        <v>2</v>
      </c>
      <c r="AA120" s="250">
        <f>'Crisis Indicator Data'!Y117</f>
        <v>1</v>
      </c>
      <c r="AB120" s="250">
        <f>'Crisis Indicator Data'!Z117</f>
        <v>0</v>
      </c>
      <c r="AC120" s="250">
        <f>'Crisis Indicator Data'!AA117</f>
        <v>0</v>
      </c>
      <c r="AD120" s="250">
        <f>'Crisis Indicator Data'!AB117</f>
        <v>0</v>
      </c>
      <c r="AE120" s="250">
        <f t="shared" si="47"/>
        <v>1</v>
      </c>
      <c r="AF120" s="250">
        <f>'Crisis Indicator Data'!AC117</f>
        <v>0</v>
      </c>
      <c r="AG120" s="250">
        <f>'Crisis Indicator Data'!AD117</f>
        <v>0</v>
      </c>
      <c r="AH120" s="250">
        <f t="shared" si="48"/>
        <v>0</v>
      </c>
      <c r="AI120" s="250">
        <f>'Crisis Indicator Data'!AE117</f>
        <v>0</v>
      </c>
      <c r="AJ120" s="250">
        <f>'Crisis Indicator Data'!AF117</f>
        <v>2</v>
      </c>
      <c r="AK120" s="250">
        <f>'Crisis Indicator Data'!AG117</f>
        <v>0</v>
      </c>
      <c r="AL120" s="250">
        <f t="shared" si="49"/>
        <v>2</v>
      </c>
      <c r="AM120" s="243">
        <f t="shared" si="50"/>
        <v>1</v>
      </c>
      <c r="AN120" s="243">
        <f t="shared" si="51"/>
        <v>1.5</v>
      </c>
    </row>
    <row r="121" spans="1:40" ht="13.5" customHeight="1" x14ac:dyDescent="0.35">
      <c r="A121" s="149" t="str">
        <f>'Crisis Indicator Data'!A118</f>
        <v>Eastern Africa Regional Drought Crisis</v>
      </c>
      <c r="B121" s="150" t="str">
        <f>'Crisis Indicator Data'!B118</f>
        <v>Regional crisis</v>
      </c>
      <c r="C121" s="150" t="str">
        <f>'Crisis Indicator Data'!C118</f>
        <v>REG014</v>
      </c>
      <c r="D121" s="150" t="str">
        <f>'Crisis Indicator Data'!D118</f>
        <v>Ethiopia,Somalia,Kenya</v>
      </c>
      <c r="E121" s="151" t="str">
        <f>'Crisis Indicator Data'!E118</f>
        <v>ETH,SOM,KEN</v>
      </c>
      <c r="F121" s="243">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243">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3.3</v>
      </c>
      <c r="H121" s="243">
        <f t="shared" si="39"/>
        <v>3.55</v>
      </c>
      <c r="I121" s="243">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2.7</v>
      </c>
      <c r="J121" s="243">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1.2</v>
      </c>
      <c r="K121" s="243">
        <f t="shared" si="40"/>
        <v>1.9500000000000002</v>
      </c>
      <c r="L121" s="243">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3.5</v>
      </c>
      <c r="M121" s="243">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1.6</v>
      </c>
      <c r="N121" s="243">
        <f t="shared" si="41"/>
        <v>2.5499999999999998</v>
      </c>
      <c r="O121" s="243">
        <f t="shared" si="42"/>
        <v>2.6833333333333336</v>
      </c>
      <c r="P121" s="243">
        <f>IF(B121="Regional crisis",VLOOKUP(C121,'Regional Crises'!$B$1:$R$69,12,FALSE),VLOOKUP(E121,'Country Indicator Data'!$B$4:$I$300,8,FALSE))</f>
        <v>5</v>
      </c>
      <c r="Q121" s="243">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243">
        <f t="shared" si="43"/>
        <v>5</v>
      </c>
      <c r="S121" s="243">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3.8</v>
      </c>
      <c r="T121" s="243">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3.6</v>
      </c>
      <c r="U121" s="243">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43">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3.7</v>
      </c>
      <c r="W121" s="243">
        <f t="shared" si="44"/>
        <v>3.6</v>
      </c>
      <c r="X121" s="243">
        <f t="shared" si="45"/>
        <v>3.8</v>
      </c>
      <c r="Y121" s="250">
        <f>IF('Core Indicators'!FC118="x","x",IF('Core Indicators'!FC118&gt;=5,5,IF('Core Indicators'!FC118&gt;=4,4,IF('Core Indicators'!FC118&gt;=3,3,IF('Core Indicators'!FC118&gt;=2,2,IF('Core Indicators'!FC118&gt;=1,1,0))))))</f>
        <v>5</v>
      </c>
      <c r="Z121" s="243">
        <f t="shared" si="46"/>
        <v>5</v>
      </c>
      <c r="AA121" s="250">
        <f>'Crisis Indicator Data'!Y118</f>
        <v>1</v>
      </c>
      <c r="AB121" s="250">
        <f>'Crisis Indicator Data'!Z118</f>
        <v>2</v>
      </c>
      <c r="AC121" s="250">
        <f>'Crisis Indicator Data'!AA118</f>
        <v>1</v>
      </c>
      <c r="AD121" s="250">
        <f>'Crisis Indicator Data'!AB118</f>
        <v>2</v>
      </c>
      <c r="AE121" s="250">
        <f t="shared" si="47"/>
        <v>3</v>
      </c>
      <c r="AF121" s="250">
        <f>'Crisis Indicator Data'!AC118</f>
        <v>0</v>
      </c>
      <c r="AG121" s="250">
        <f>'Crisis Indicator Data'!AD118</f>
        <v>2</v>
      </c>
      <c r="AH121" s="250">
        <f t="shared" si="48"/>
        <v>2</v>
      </c>
      <c r="AI121" s="250">
        <f>'Crisis Indicator Data'!AE118</f>
        <v>3</v>
      </c>
      <c r="AJ121" s="250">
        <f>'Crisis Indicator Data'!AF118</f>
        <v>3</v>
      </c>
      <c r="AK121" s="250">
        <f>'Crisis Indicator Data'!AG118</f>
        <v>3</v>
      </c>
      <c r="AL121" s="250">
        <f t="shared" si="49"/>
        <v>5</v>
      </c>
      <c r="AM121" s="243">
        <f t="shared" si="50"/>
        <v>3</v>
      </c>
      <c r="AN121" s="243">
        <f t="shared" si="51"/>
        <v>4</v>
      </c>
    </row>
    <row r="122" spans="1:40" ht="13.5" customHeight="1" x14ac:dyDescent="0.35">
      <c r="A122" s="149" t="str">
        <f>'Crisis Indicator Data'!A119</f>
        <v>Displacement from Ukraine conflict in Romania</v>
      </c>
      <c r="B122" s="150" t="str">
        <f>'Crisis Indicator Data'!B119</f>
        <v>International displacement</v>
      </c>
      <c r="C122" s="150" t="str">
        <f>'Crisis Indicator Data'!C119</f>
        <v>ROU002</v>
      </c>
      <c r="D122" s="150" t="str">
        <f>'Crisis Indicator Data'!D119</f>
        <v>Romania</v>
      </c>
      <c r="E122" s="151" t="str">
        <f>'Crisis Indicator Data'!E119</f>
        <v>ROU</v>
      </c>
      <c r="F122" s="243">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243">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1.2</v>
      </c>
      <c r="H122" s="243">
        <f t="shared" si="39"/>
        <v>1.65</v>
      </c>
      <c r="I122" s="243">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1.5</v>
      </c>
      <c r="J122" s="243">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0.3</v>
      </c>
      <c r="K122" s="243">
        <f t="shared" si="40"/>
        <v>0.9</v>
      </c>
      <c r="L122" s="243">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2.1</v>
      </c>
      <c r="M122" s="243">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1.4</v>
      </c>
      <c r="N122" s="243">
        <f t="shared" si="41"/>
        <v>1.75</v>
      </c>
      <c r="O122" s="243">
        <f t="shared" si="42"/>
        <v>1.4333333333333333</v>
      </c>
      <c r="P122" s="243">
        <f>IF(B122="Regional crisis",VLOOKUP(C122,'Regional Crises'!$B$1:$R$69,12,FALSE),VLOOKUP(E122,'Country Indicator Data'!$B$4:$I$300,8,FALSE))</f>
        <v>1</v>
      </c>
      <c r="Q122" s="243">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0</v>
      </c>
      <c r="R122" s="243">
        <f t="shared" si="43"/>
        <v>0.5</v>
      </c>
      <c r="S122" s="243">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2.8</v>
      </c>
      <c r="T122" s="243">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2.1</v>
      </c>
      <c r="U122" s="243">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1.6</v>
      </c>
      <c r="V122" s="243">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0.9</v>
      </c>
      <c r="W122" s="243">
        <f t="shared" si="44"/>
        <v>1.9</v>
      </c>
      <c r="X122" s="243">
        <f t="shared" si="45"/>
        <v>1.3</v>
      </c>
      <c r="Y122" s="250">
        <f>IF('Core Indicators'!FC119="x","x",IF('Core Indicators'!FC119&gt;=5,5,IF('Core Indicators'!FC119&gt;=4,4,IF('Core Indicators'!FC119&gt;=3,3,IF('Core Indicators'!FC119&gt;=2,2,IF('Core Indicators'!FC119&gt;=1,1,0))))))</f>
        <v>2</v>
      </c>
      <c r="Z122" s="243">
        <f t="shared" si="46"/>
        <v>2</v>
      </c>
      <c r="AA122" s="250">
        <f>'Crisis Indicator Data'!Y119</f>
        <v>0</v>
      </c>
      <c r="AB122" s="250">
        <f>'Crisis Indicator Data'!Z119</f>
        <v>0</v>
      </c>
      <c r="AC122" s="250">
        <f>'Crisis Indicator Data'!AA119</f>
        <v>0</v>
      </c>
      <c r="AD122" s="250">
        <f>'Crisis Indicator Data'!AB119</f>
        <v>0</v>
      </c>
      <c r="AE122" s="250">
        <f t="shared" si="47"/>
        <v>0</v>
      </c>
      <c r="AF122" s="250">
        <f>'Crisis Indicator Data'!AC119</f>
        <v>0</v>
      </c>
      <c r="AG122" s="250">
        <f>'Crisis Indicator Data'!AD119</f>
        <v>0</v>
      </c>
      <c r="AH122" s="250">
        <f t="shared" si="48"/>
        <v>0</v>
      </c>
      <c r="AI122" s="250">
        <f>'Crisis Indicator Data'!AE119</f>
        <v>0</v>
      </c>
      <c r="AJ122" s="250">
        <f>'Crisis Indicator Data'!AF119</f>
        <v>0</v>
      </c>
      <c r="AK122" s="250">
        <f>'Crisis Indicator Data'!AG119</f>
        <v>0</v>
      </c>
      <c r="AL122" s="250">
        <f t="shared" si="49"/>
        <v>0</v>
      </c>
      <c r="AM122" s="243">
        <f t="shared" si="50"/>
        <v>0</v>
      </c>
      <c r="AN122" s="243">
        <f t="shared" si="51"/>
        <v>1</v>
      </c>
    </row>
    <row r="123" spans="1:40" ht="13.5" customHeight="1" x14ac:dyDescent="0.35">
      <c r="A123" s="149" t="str">
        <f>'Crisis Indicator Data'!A120</f>
        <v>Burundi and DRC refugees in Rwanda</v>
      </c>
      <c r="B123" s="150" t="str">
        <f>'Crisis Indicator Data'!B120</f>
        <v>International displacement</v>
      </c>
      <c r="C123" s="150" t="str">
        <f>'Crisis Indicator Data'!C120</f>
        <v>RWA002</v>
      </c>
      <c r="D123" s="150" t="str">
        <f>'Crisis Indicator Data'!D120</f>
        <v>Rwanda</v>
      </c>
      <c r="E123" s="151" t="str">
        <f>'Crisis Indicator Data'!E120</f>
        <v>RWA</v>
      </c>
      <c r="F123" s="243">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3.2</v>
      </c>
      <c r="G123" s="243">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v>
      </c>
      <c r="H123" s="243">
        <f t="shared" si="39"/>
        <v>3.1</v>
      </c>
      <c r="I123" s="243">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1.4</v>
      </c>
      <c r="J123" s="243">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5</v>
      </c>
      <c r="K123" s="243">
        <f t="shared" si="40"/>
        <v>3.2</v>
      </c>
      <c r="L123" s="243">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2.7</v>
      </c>
      <c r="M123" s="243">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2.2999999999999998</v>
      </c>
      <c r="N123" s="243">
        <f t="shared" si="41"/>
        <v>2.5</v>
      </c>
      <c r="O123" s="243">
        <f t="shared" si="42"/>
        <v>2.9333333333333336</v>
      </c>
      <c r="P123" s="243">
        <f>IF(B123="Regional crisis",VLOOKUP(C123,'Regional Crises'!$B$1:$R$69,12,FALSE),VLOOKUP(E123,'Country Indicator Data'!$B$4:$I$300,8,FALSE))</f>
        <v>3</v>
      </c>
      <c r="Q123" s="243" t="str">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x</v>
      </c>
      <c r="R123" s="243">
        <f t="shared" si="43"/>
        <v>3</v>
      </c>
      <c r="S123" s="243">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2.4</v>
      </c>
      <c r="T123" s="243">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2.4</v>
      </c>
      <c r="U123" s="243">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3.1</v>
      </c>
      <c r="V123" s="243">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3.9</v>
      </c>
      <c r="W123" s="243">
        <f t="shared" si="44"/>
        <v>3</v>
      </c>
      <c r="X123" s="243">
        <f t="shared" si="45"/>
        <v>3</v>
      </c>
      <c r="Y123" s="250">
        <f>IF('Core Indicators'!FC120="x","x",IF('Core Indicators'!FC120&gt;=5,5,IF('Core Indicators'!FC120&gt;=4,4,IF('Core Indicators'!FC120&gt;=3,3,IF('Core Indicators'!FC120&gt;=2,2,IF('Core Indicators'!FC120&gt;=1,1,0))))))</f>
        <v>2</v>
      </c>
      <c r="Z123" s="243">
        <f t="shared" si="46"/>
        <v>2</v>
      </c>
      <c r="AA123" s="250">
        <f>'Crisis Indicator Data'!Y120</f>
        <v>1</v>
      </c>
      <c r="AB123" s="250">
        <f>'Crisis Indicator Data'!Z120</f>
        <v>0</v>
      </c>
      <c r="AC123" s="250">
        <f>'Crisis Indicator Data'!AA120</f>
        <v>1</v>
      </c>
      <c r="AD123" s="250">
        <f>'Crisis Indicator Data'!AB120</f>
        <v>0</v>
      </c>
      <c r="AE123" s="250">
        <f t="shared" si="47"/>
        <v>2</v>
      </c>
      <c r="AF123" s="250">
        <f>'Crisis Indicator Data'!AC120</f>
        <v>0</v>
      </c>
      <c r="AG123" s="250">
        <f>'Crisis Indicator Data'!AD120</f>
        <v>0</v>
      </c>
      <c r="AH123" s="250">
        <f t="shared" si="48"/>
        <v>0</v>
      </c>
      <c r="AI123" s="250">
        <f>'Crisis Indicator Data'!AE120</f>
        <v>0</v>
      </c>
      <c r="AJ123" s="250">
        <f>'Crisis Indicator Data'!AF120</f>
        <v>0</v>
      </c>
      <c r="AK123" s="250">
        <f>'Crisis Indicator Data'!AG120</f>
        <v>2</v>
      </c>
      <c r="AL123" s="250">
        <f t="shared" si="49"/>
        <v>2</v>
      </c>
      <c r="AM123" s="243">
        <f t="shared" si="50"/>
        <v>1</v>
      </c>
      <c r="AN123" s="243">
        <f t="shared" si="51"/>
        <v>1.5</v>
      </c>
    </row>
    <row r="124" spans="1:40" ht="13.5" customHeight="1" x14ac:dyDescent="0.35">
      <c r="A124" s="149" t="str">
        <f>'Crisis Indicator Data'!A121</f>
        <v>Complex crisis in Sudan</v>
      </c>
      <c r="B124" s="150" t="str">
        <f>'Crisis Indicator Data'!B121</f>
        <v>Multiple crises country</v>
      </c>
      <c r="C124" s="150" t="str">
        <f>'Crisis Indicator Data'!C121</f>
        <v>SDN001</v>
      </c>
      <c r="D124" s="150" t="str">
        <f>'Crisis Indicator Data'!D121</f>
        <v>Sudan</v>
      </c>
      <c r="E124" s="151" t="str">
        <f>'Crisis Indicator Data'!E121</f>
        <v>SDN</v>
      </c>
      <c r="F124" s="243">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3.6</v>
      </c>
      <c r="G124" s="243">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4</v>
      </c>
      <c r="H124" s="243">
        <f t="shared" si="39"/>
        <v>3.8</v>
      </c>
      <c r="I124" s="243">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v>
      </c>
      <c r="J124" s="243">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243">
        <f t="shared" si="40"/>
        <v>4.5</v>
      </c>
      <c r="L124" s="243">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3.7</v>
      </c>
      <c r="M124" s="243">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1.2</v>
      </c>
      <c r="N124" s="243">
        <f t="shared" si="41"/>
        <v>2.4500000000000002</v>
      </c>
      <c r="O124" s="243">
        <f t="shared" si="42"/>
        <v>3.5833333333333335</v>
      </c>
      <c r="P124" s="243">
        <f>IF(B124="Regional crisis",VLOOKUP(C124,'Regional Crises'!$B$1:$R$69,12,FALSE),VLOOKUP(E124,'Country Indicator Data'!$B$4:$I$300,8,FALSE))</f>
        <v>5</v>
      </c>
      <c r="Q124" s="243">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4.3</v>
      </c>
      <c r="R124" s="243">
        <f t="shared" si="43"/>
        <v>4.6500000000000004</v>
      </c>
      <c r="S124" s="243">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4.2</v>
      </c>
      <c r="T124" s="243">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243">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4.5</v>
      </c>
      <c r="V124" s="243">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4.4000000000000004</v>
      </c>
      <c r="W124" s="243">
        <f t="shared" si="44"/>
        <v>4.2</v>
      </c>
      <c r="X124" s="243">
        <f t="shared" si="45"/>
        <v>4.0999999999999996</v>
      </c>
      <c r="Y124" s="250">
        <f>IF('Core Indicators'!FC121="x","x",IF('Core Indicators'!FC121&gt;=5,5,IF('Core Indicators'!FC121&gt;=4,4,IF('Core Indicators'!FC121&gt;=3,3,IF('Core Indicators'!FC121&gt;=2,2,IF('Core Indicators'!FC121&gt;=1,1,0))))))</f>
        <v>5</v>
      </c>
      <c r="Z124" s="243">
        <f t="shared" si="46"/>
        <v>5</v>
      </c>
      <c r="AA124" s="250">
        <f>'Crisis Indicator Data'!Y121</f>
        <v>2</v>
      </c>
      <c r="AB124" s="250">
        <f>'Crisis Indicator Data'!Z121</f>
        <v>2</v>
      </c>
      <c r="AC124" s="250">
        <f>'Crisis Indicator Data'!AA121</f>
        <v>3</v>
      </c>
      <c r="AD124" s="250">
        <f>'Crisis Indicator Data'!AB121</f>
        <v>3</v>
      </c>
      <c r="AE124" s="250">
        <f t="shared" si="47"/>
        <v>5</v>
      </c>
      <c r="AF124" s="250">
        <f>'Crisis Indicator Data'!AC121</f>
        <v>2</v>
      </c>
      <c r="AG124" s="250">
        <f>'Crisis Indicator Data'!AD121</f>
        <v>1</v>
      </c>
      <c r="AH124" s="250">
        <f t="shared" si="48"/>
        <v>3</v>
      </c>
      <c r="AI124" s="250">
        <f>'Crisis Indicator Data'!AE121</f>
        <v>3</v>
      </c>
      <c r="AJ124" s="250">
        <f>'Crisis Indicator Data'!AF121</f>
        <v>1</v>
      </c>
      <c r="AK124" s="250">
        <f>'Crisis Indicator Data'!AG121</f>
        <v>2</v>
      </c>
      <c r="AL124" s="250">
        <f t="shared" si="49"/>
        <v>4</v>
      </c>
      <c r="AM124" s="243">
        <f t="shared" si="50"/>
        <v>4</v>
      </c>
      <c r="AN124" s="243">
        <f t="shared" si="51"/>
        <v>4.5</v>
      </c>
    </row>
    <row r="125" spans="1:40" ht="13.5" customHeight="1" x14ac:dyDescent="0.35">
      <c r="A125" s="149" t="str">
        <f>'Crisis Indicator Data'!A122</f>
        <v>Refugees in Sudan</v>
      </c>
      <c r="B125" s="150" t="str">
        <f>'Crisis Indicator Data'!B122</f>
        <v>International displacement</v>
      </c>
      <c r="C125" s="150" t="str">
        <f>'Crisis Indicator Data'!C122</f>
        <v>SDN005</v>
      </c>
      <c r="D125" s="150" t="str">
        <f>'Crisis Indicator Data'!D122</f>
        <v>Sudan</v>
      </c>
      <c r="E125" s="151" t="str">
        <f>'Crisis Indicator Data'!E122</f>
        <v>SDN</v>
      </c>
      <c r="F125" s="243">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3.6</v>
      </c>
      <c r="G125" s="243">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v>
      </c>
      <c r="H125" s="243">
        <f t="shared" si="39"/>
        <v>3.8</v>
      </c>
      <c r="I125" s="243">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243">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5</v>
      </c>
      <c r="K125" s="243">
        <f t="shared" si="40"/>
        <v>4.5</v>
      </c>
      <c r="L125" s="243">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3.7</v>
      </c>
      <c r="M125" s="243">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1.2</v>
      </c>
      <c r="N125" s="243">
        <f t="shared" si="41"/>
        <v>2.4500000000000002</v>
      </c>
      <c r="O125" s="243">
        <f t="shared" si="42"/>
        <v>3.5833333333333335</v>
      </c>
      <c r="P125" s="243">
        <f>IF(B125="Regional crisis",VLOOKUP(C125,'Regional Crises'!$B$1:$R$69,12,FALSE),VLOOKUP(E125,'Country Indicator Data'!$B$4:$I$300,8,FALSE))</f>
        <v>5</v>
      </c>
      <c r="Q125" s="243">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4.3</v>
      </c>
      <c r="R125" s="243">
        <f t="shared" si="43"/>
        <v>4.6500000000000004</v>
      </c>
      <c r="S125" s="243">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4.2</v>
      </c>
      <c r="T125" s="243">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243">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43">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4.4000000000000004</v>
      </c>
      <c r="W125" s="243">
        <f t="shared" si="44"/>
        <v>4.2</v>
      </c>
      <c r="X125" s="243">
        <f t="shared" si="45"/>
        <v>4.0999999999999996</v>
      </c>
      <c r="Y125" s="250">
        <f>IF('Core Indicators'!FC122="x","x",IF('Core Indicators'!FC122&gt;=5,5,IF('Core Indicators'!FC122&gt;=4,4,IF('Core Indicators'!FC122&gt;=3,3,IF('Core Indicators'!FC122&gt;=2,2,IF('Core Indicators'!FC122&gt;=1,1,0))))))</f>
        <v>2</v>
      </c>
      <c r="Z125" s="243">
        <f t="shared" si="46"/>
        <v>2</v>
      </c>
      <c r="AA125" s="250">
        <f>'Crisis Indicator Data'!Y122</f>
        <v>2</v>
      </c>
      <c r="AB125" s="250">
        <f>'Crisis Indicator Data'!Z122</f>
        <v>2</v>
      </c>
      <c r="AC125" s="250">
        <f>'Crisis Indicator Data'!AA122</f>
        <v>2</v>
      </c>
      <c r="AD125" s="250">
        <f>'Crisis Indicator Data'!AB122</f>
        <v>3</v>
      </c>
      <c r="AE125" s="250">
        <f t="shared" si="47"/>
        <v>4</v>
      </c>
      <c r="AF125" s="250">
        <f>'Crisis Indicator Data'!AC122</f>
        <v>0</v>
      </c>
      <c r="AG125" s="250">
        <f>'Crisis Indicator Data'!AD122</f>
        <v>1</v>
      </c>
      <c r="AH125" s="250">
        <f t="shared" si="48"/>
        <v>1</v>
      </c>
      <c r="AI125" s="250">
        <f>'Crisis Indicator Data'!AE122</f>
        <v>3</v>
      </c>
      <c r="AJ125" s="250">
        <f>'Crisis Indicator Data'!AF122</f>
        <v>1</v>
      </c>
      <c r="AK125" s="250">
        <f>'Crisis Indicator Data'!AG122</f>
        <v>2</v>
      </c>
      <c r="AL125" s="250">
        <f t="shared" si="49"/>
        <v>4</v>
      </c>
      <c r="AM125" s="243">
        <f t="shared" si="50"/>
        <v>3</v>
      </c>
      <c r="AN125" s="243">
        <f t="shared" si="51"/>
        <v>2.5</v>
      </c>
    </row>
    <row r="126" spans="1:40" ht="13.5" customHeight="1" x14ac:dyDescent="0.35">
      <c r="A126" s="149" t="str">
        <f>'Crisis Indicator Data'!A123</f>
        <v>Violence in Darfur and Kordofan regions</v>
      </c>
      <c r="B126" s="150" t="str">
        <f>'Crisis Indicator Data'!B123</f>
        <v>Other type of violence</v>
      </c>
      <c r="C126" s="150" t="str">
        <f>'Crisis Indicator Data'!C123</f>
        <v>SDN008</v>
      </c>
      <c r="D126" s="150" t="str">
        <f>'Crisis Indicator Data'!D123</f>
        <v>Sudan</v>
      </c>
      <c r="E126" s="151" t="str">
        <f>'Crisis Indicator Data'!E123</f>
        <v>SDN</v>
      </c>
      <c r="F126" s="243">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243">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v>
      </c>
      <c r="H126" s="243">
        <f t="shared" si="39"/>
        <v>3.8</v>
      </c>
      <c r="I126" s="243">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243">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243">
        <f t="shared" si="40"/>
        <v>4.5</v>
      </c>
      <c r="L126" s="243">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3.7</v>
      </c>
      <c r="M126" s="243">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1.2</v>
      </c>
      <c r="N126" s="243">
        <f t="shared" si="41"/>
        <v>2.4500000000000002</v>
      </c>
      <c r="O126" s="243">
        <f t="shared" si="42"/>
        <v>3.5833333333333335</v>
      </c>
      <c r="P126" s="243">
        <f>IF(B126="Regional crisis",VLOOKUP(C126,'Regional Crises'!$B$1:$R$69,12,FALSE),VLOOKUP(E126,'Country Indicator Data'!$B$4:$I$300,8,FALSE))</f>
        <v>5</v>
      </c>
      <c r="Q126" s="243">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4.3</v>
      </c>
      <c r="R126" s="243">
        <f t="shared" si="43"/>
        <v>4.6500000000000004</v>
      </c>
      <c r="S126" s="243">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4.2</v>
      </c>
      <c r="T126" s="243">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3.6</v>
      </c>
      <c r="U126" s="243">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243">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4.4000000000000004</v>
      </c>
      <c r="W126" s="243">
        <f t="shared" si="44"/>
        <v>4.2</v>
      </c>
      <c r="X126" s="243">
        <f t="shared" si="45"/>
        <v>4.0999999999999996</v>
      </c>
      <c r="Y126" s="250">
        <f>IF('Core Indicators'!FC123="x","x",IF('Core Indicators'!FC123&gt;=5,5,IF('Core Indicators'!FC123&gt;=4,4,IF('Core Indicators'!FC123&gt;=3,3,IF('Core Indicators'!FC123&gt;=2,2,IF('Core Indicators'!FC123&gt;=1,1,0))))))</f>
        <v>2</v>
      </c>
      <c r="Z126" s="243">
        <f t="shared" si="46"/>
        <v>2</v>
      </c>
      <c r="AA126" s="250">
        <f>'Crisis Indicator Data'!Y123</f>
        <v>2</v>
      </c>
      <c r="AB126" s="250">
        <f>'Crisis Indicator Data'!Z123</f>
        <v>2</v>
      </c>
      <c r="AC126" s="250">
        <f>'Crisis Indicator Data'!AA123</f>
        <v>2</v>
      </c>
      <c r="AD126" s="250">
        <f>'Crisis Indicator Data'!AB123</f>
        <v>3</v>
      </c>
      <c r="AE126" s="250">
        <f t="shared" si="47"/>
        <v>4</v>
      </c>
      <c r="AF126" s="250">
        <f>'Crisis Indicator Data'!AC123</f>
        <v>2</v>
      </c>
      <c r="AG126" s="250">
        <f>'Crisis Indicator Data'!AD123</f>
        <v>1</v>
      </c>
      <c r="AH126" s="250">
        <f t="shared" si="48"/>
        <v>3</v>
      </c>
      <c r="AI126" s="250">
        <f>'Crisis Indicator Data'!AE123</f>
        <v>3</v>
      </c>
      <c r="AJ126" s="250">
        <f>'Crisis Indicator Data'!AF123</f>
        <v>1</v>
      </c>
      <c r="AK126" s="250">
        <f>'Crisis Indicator Data'!AG123</f>
        <v>2</v>
      </c>
      <c r="AL126" s="250">
        <f t="shared" si="49"/>
        <v>4</v>
      </c>
      <c r="AM126" s="243">
        <f t="shared" si="50"/>
        <v>4</v>
      </c>
      <c r="AN126" s="243">
        <f t="shared" si="51"/>
        <v>3</v>
      </c>
    </row>
    <row r="127" spans="1:40" ht="13.5" customHeight="1" x14ac:dyDescent="0.35">
      <c r="A127" s="149" t="str">
        <f>'Crisis Indicator Data'!A124</f>
        <v>Drought in Senegal</v>
      </c>
      <c r="B127" s="150" t="str">
        <f>'Crisis Indicator Data'!B124</f>
        <v>Drought</v>
      </c>
      <c r="C127" s="150" t="str">
        <f>'Crisis Indicator Data'!C124</f>
        <v>SEN002</v>
      </c>
      <c r="D127" s="150" t="str">
        <f>'Crisis Indicator Data'!D124</f>
        <v>Senegal</v>
      </c>
      <c r="E127" s="151" t="str">
        <f>'Crisis Indicator Data'!E124</f>
        <v>SEN</v>
      </c>
      <c r="F127" s="243">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1.8</v>
      </c>
      <c r="G127" s="243">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1.5</v>
      </c>
      <c r="H127" s="243">
        <f t="shared" si="39"/>
        <v>1.65</v>
      </c>
      <c r="I127" s="243">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3.6</v>
      </c>
      <c r="J127" s="243">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43">
        <f t="shared" si="40"/>
        <v>1.8</v>
      </c>
      <c r="L127" s="243">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3.5</v>
      </c>
      <c r="M127" s="243">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1.9</v>
      </c>
      <c r="N127" s="243">
        <f t="shared" si="41"/>
        <v>2.7</v>
      </c>
      <c r="O127" s="243">
        <f t="shared" si="42"/>
        <v>2.0500000000000003</v>
      </c>
      <c r="P127" s="243">
        <f>IF(B127="Regional crisis",VLOOKUP(C127,'Regional Crises'!$B$1:$R$69,12,FALSE),VLOOKUP(E127,'Country Indicator Data'!$B$4:$I$300,8,FALSE))</f>
        <v>3</v>
      </c>
      <c r="Q127" s="243">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0</v>
      </c>
      <c r="R127" s="243">
        <f t="shared" si="43"/>
        <v>1.5</v>
      </c>
      <c r="S127" s="243">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2.8</v>
      </c>
      <c r="T127" s="243">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2.7</v>
      </c>
      <c r="U127" s="243">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v>
      </c>
      <c r="V127" s="243">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1.5</v>
      </c>
      <c r="W127" s="243">
        <f t="shared" si="44"/>
        <v>2.2999999999999998</v>
      </c>
      <c r="X127" s="243">
        <f t="shared" si="45"/>
        <v>2</v>
      </c>
      <c r="Y127" s="250">
        <f>IF('Core Indicators'!FC124="x","x",IF('Core Indicators'!FC124&gt;=5,5,IF('Core Indicators'!FC124&gt;=4,4,IF('Core Indicators'!FC124&gt;=3,3,IF('Core Indicators'!FC124&gt;=2,2,IF('Core Indicators'!FC124&gt;=1,1,0))))))</f>
        <v>2</v>
      </c>
      <c r="Z127" s="243">
        <f t="shared" si="46"/>
        <v>2</v>
      </c>
      <c r="AA127" s="250">
        <f>'Crisis Indicator Data'!Y124</f>
        <v>0</v>
      </c>
      <c r="AB127" s="250">
        <f>'Crisis Indicator Data'!Z124</f>
        <v>1</v>
      </c>
      <c r="AC127" s="250">
        <f>'Crisis Indicator Data'!AA124</f>
        <v>0</v>
      </c>
      <c r="AD127" s="250">
        <f>'Crisis Indicator Data'!AB124</f>
        <v>0</v>
      </c>
      <c r="AE127" s="250">
        <f t="shared" si="47"/>
        <v>1</v>
      </c>
      <c r="AF127" s="250">
        <f>'Crisis Indicator Data'!AC124</f>
        <v>0</v>
      </c>
      <c r="AG127" s="250">
        <f>'Crisis Indicator Data'!AD124</f>
        <v>0</v>
      </c>
      <c r="AH127" s="250">
        <f t="shared" si="48"/>
        <v>0</v>
      </c>
      <c r="AI127" s="250">
        <f>'Crisis Indicator Data'!AE124</f>
        <v>0</v>
      </c>
      <c r="AJ127" s="250">
        <f>'Crisis Indicator Data'!AF124</f>
        <v>1</v>
      </c>
      <c r="AK127" s="250">
        <f>'Crisis Indicator Data'!AG124</f>
        <v>0</v>
      </c>
      <c r="AL127" s="250">
        <f t="shared" si="49"/>
        <v>1</v>
      </c>
      <c r="AM127" s="243">
        <f t="shared" si="50"/>
        <v>1</v>
      </c>
      <c r="AN127" s="243">
        <f t="shared" si="51"/>
        <v>1.5</v>
      </c>
    </row>
    <row r="128" spans="1:40" ht="13.5" customHeight="1" x14ac:dyDescent="0.35">
      <c r="A128" s="149" t="str">
        <f>'Crisis Indicator Data'!A125</f>
        <v>Complex crisis in El Salvador</v>
      </c>
      <c r="B128" s="150" t="str">
        <f>'Crisis Indicator Data'!B125</f>
        <v>Complex crisis</v>
      </c>
      <c r="C128" s="150" t="str">
        <f>'Crisis Indicator Data'!C125</f>
        <v>SLV001</v>
      </c>
      <c r="D128" s="150" t="str">
        <f>'Crisis Indicator Data'!D125</f>
        <v>El Salvador</v>
      </c>
      <c r="E128" s="151" t="str">
        <f>'Crisis Indicator Data'!E125</f>
        <v>SLV</v>
      </c>
      <c r="F128" s="243">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0.7</v>
      </c>
      <c r="G128" s="243">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1.4</v>
      </c>
      <c r="H128" s="243">
        <f t="shared" si="39"/>
        <v>1.0499999999999998</v>
      </c>
      <c r="I128" s="243">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0.9</v>
      </c>
      <c r="J128" s="243">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43">
        <f t="shared" si="40"/>
        <v>0.45</v>
      </c>
      <c r="L128" s="243">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2.6</v>
      </c>
      <c r="M128" s="243">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1.7</v>
      </c>
      <c r="N128" s="243">
        <f t="shared" si="41"/>
        <v>2.15</v>
      </c>
      <c r="O128" s="243">
        <f t="shared" si="42"/>
        <v>1.2166666666666666</v>
      </c>
      <c r="P128" s="243">
        <f>IF(B128="Regional crisis",VLOOKUP(C128,'Regional Crises'!$B$1:$R$69,12,FALSE),VLOOKUP(E128,'Country Indicator Data'!$B$4:$I$300,8,FALSE))</f>
        <v>3</v>
      </c>
      <c r="Q128" s="243">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3.7</v>
      </c>
      <c r="R128" s="243">
        <f t="shared" si="43"/>
        <v>3.35</v>
      </c>
      <c r="S128" s="243">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243">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3.3</v>
      </c>
      <c r="U128" s="243">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v>
      </c>
      <c r="V128" s="243">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1.7</v>
      </c>
      <c r="W128" s="243">
        <f t="shared" si="44"/>
        <v>2.6</v>
      </c>
      <c r="X128" s="243">
        <f t="shared" si="45"/>
        <v>2.4</v>
      </c>
      <c r="Y128" s="250">
        <f>IF('Core Indicators'!FC125="x","x",IF('Core Indicators'!FC125&gt;=5,5,IF('Core Indicators'!FC125&gt;=4,4,IF('Core Indicators'!FC125&gt;=3,3,IF('Core Indicators'!FC125&gt;=2,2,IF('Core Indicators'!FC125&gt;=1,1,0))))))</f>
        <v>3</v>
      </c>
      <c r="Z128" s="243">
        <f t="shared" si="46"/>
        <v>3</v>
      </c>
      <c r="AA128" s="250">
        <f>'Crisis Indicator Data'!Y125</f>
        <v>0</v>
      </c>
      <c r="AB128" s="250">
        <f>'Crisis Indicator Data'!Z125</f>
        <v>2</v>
      </c>
      <c r="AC128" s="250">
        <f>'Crisis Indicator Data'!AA125</f>
        <v>0</v>
      </c>
      <c r="AD128" s="250">
        <f>'Crisis Indicator Data'!AB125</f>
        <v>0</v>
      </c>
      <c r="AE128" s="250">
        <f t="shared" si="47"/>
        <v>2</v>
      </c>
      <c r="AF128" s="250">
        <f>'Crisis Indicator Data'!AC125</f>
        <v>2</v>
      </c>
      <c r="AG128" s="250">
        <f>'Crisis Indicator Data'!AD125</f>
        <v>2</v>
      </c>
      <c r="AH128" s="250">
        <f t="shared" si="48"/>
        <v>4</v>
      </c>
      <c r="AI128" s="250">
        <f>'Crisis Indicator Data'!AE125</f>
        <v>1</v>
      </c>
      <c r="AJ128" s="250">
        <f>'Crisis Indicator Data'!AF125</f>
        <v>0</v>
      </c>
      <c r="AK128" s="250">
        <f>'Crisis Indicator Data'!AG125</f>
        <v>2</v>
      </c>
      <c r="AL128" s="250">
        <f t="shared" si="49"/>
        <v>3</v>
      </c>
      <c r="AM128" s="243">
        <f t="shared" si="50"/>
        <v>3</v>
      </c>
      <c r="AN128" s="243">
        <f t="shared" si="51"/>
        <v>3</v>
      </c>
    </row>
    <row r="129" spans="1:40" ht="13.5" customHeight="1" x14ac:dyDescent="0.35">
      <c r="A129" s="149" t="str">
        <f>'Crisis Indicator Data'!A126</f>
        <v>Complex crisis in Somalia</v>
      </c>
      <c r="B129" s="150" t="str">
        <f>'Crisis Indicator Data'!B126</f>
        <v>Complex crisis</v>
      </c>
      <c r="C129" s="150" t="str">
        <f>'Crisis Indicator Data'!C126</f>
        <v>SOM001</v>
      </c>
      <c r="D129" s="150" t="str">
        <f>'Crisis Indicator Data'!D126</f>
        <v>Somalia</v>
      </c>
      <c r="E129" s="151" t="str">
        <f>'Crisis Indicator Data'!E126</f>
        <v>SOM</v>
      </c>
      <c r="F129" s="243" t="str">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x</v>
      </c>
      <c r="G129" s="243">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4.3</v>
      </c>
      <c r="H129" s="243">
        <f t="shared" si="39"/>
        <v>4.3</v>
      </c>
      <c r="I129" s="243">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v>
      </c>
      <c r="J129" s="243">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43">
        <f t="shared" si="40"/>
        <v>0</v>
      </c>
      <c r="L129" s="243" t="str">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x</v>
      </c>
      <c r="M129" s="243">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1.5</v>
      </c>
      <c r="N129" s="243">
        <f t="shared" si="41"/>
        <v>1.5</v>
      </c>
      <c r="O129" s="243">
        <f t="shared" si="42"/>
        <v>1.9333333333333333</v>
      </c>
      <c r="P129" s="243">
        <f>IF(B129="Regional crisis",VLOOKUP(C129,'Regional Crises'!$B$1:$R$69,12,FALSE),VLOOKUP(E129,'Country Indicator Data'!$B$4:$I$300,8,FALSE))</f>
        <v>5</v>
      </c>
      <c r="Q129" s="243">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4.7</v>
      </c>
      <c r="R129" s="243">
        <f t="shared" si="43"/>
        <v>4.8499999999999996</v>
      </c>
      <c r="S129" s="243">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4.5999999999999996</v>
      </c>
      <c r="T129" s="243">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4.9000000000000004</v>
      </c>
      <c r="U129" s="243">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243">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4.7</v>
      </c>
      <c r="W129" s="243">
        <f t="shared" si="44"/>
        <v>4.7</v>
      </c>
      <c r="X129" s="243">
        <f t="shared" si="45"/>
        <v>3.8</v>
      </c>
      <c r="Y129" s="250">
        <f>IF('Core Indicators'!FC126="x","x",IF('Core Indicators'!FC126&gt;=5,5,IF('Core Indicators'!FC126&gt;=4,4,IF('Core Indicators'!FC126&gt;=3,3,IF('Core Indicators'!FC126&gt;=2,2,IF('Core Indicators'!FC126&gt;=1,1,0))))))</f>
        <v>5</v>
      </c>
      <c r="Z129" s="243">
        <f t="shared" si="46"/>
        <v>5</v>
      </c>
      <c r="AA129" s="250">
        <f>'Crisis Indicator Data'!Y126</f>
        <v>1</v>
      </c>
      <c r="AB129" s="250">
        <f>'Crisis Indicator Data'!Z126</f>
        <v>3</v>
      </c>
      <c r="AC129" s="250">
        <f>'Crisis Indicator Data'!AA126</f>
        <v>3</v>
      </c>
      <c r="AD129" s="250">
        <f>'Crisis Indicator Data'!AB126</f>
        <v>1</v>
      </c>
      <c r="AE129" s="250">
        <f t="shared" si="47"/>
        <v>4</v>
      </c>
      <c r="AF129" s="250">
        <f>'Crisis Indicator Data'!AC126</f>
        <v>2</v>
      </c>
      <c r="AG129" s="250">
        <f>'Crisis Indicator Data'!AD126</f>
        <v>2</v>
      </c>
      <c r="AH129" s="250">
        <f t="shared" si="48"/>
        <v>4</v>
      </c>
      <c r="AI129" s="250">
        <f>'Crisis Indicator Data'!AE126</f>
        <v>3</v>
      </c>
      <c r="AJ129" s="250">
        <f>'Crisis Indicator Data'!AF126</f>
        <v>1</v>
      </c>
      <c r="AK129" s="250">
        <f>'Crisis Indicator Data'!AG126</f>
        <v>3</v>
      </c>
      <c r="AL129" s="250">
        <f t="shared" si="49"/>
        <v>5</v>
      </c>
      <c r="AM129" s="243">
        <f t="shared" si="50"/>
        <v>4</v>
      </c>
      <c r="AN129" s="243">
        <f t="shared" si="51"/>
        <v>4.5</v>
      </c>
    </row>
    <row r="130" spans="1:40" ht="13.5" customHeight="1" x14ac:dyDescent="0.35">
      <c r="A130" s="149" t="str">
        <f>'Crisis Indicator Data'!A127</f>
        <v>Mixed Migration Flows in Somalia</v>
      </c>
      <c r="B130" s="150" t="str">
        <f>'Crisis Indicator Data'!B127</f>
        <v>International displacement</v>
      </c>
      <c r="C130" s="150" t="str">
        <f>'Crisis Indicator Data'!C127</f>
        <v>SOM002</v>
      </c>
      <c r="D130" s="150" t="str">
        <f>'Crisis Indicator Data'!D127</f>
        <v>Somalia</v>
      </c>
      <c r="E130" s="151" t="str">
        <f>'Crisis Indicator Data'!E127</f>
        <v>SOM</v>
      </c>
      <c r="F130" s="243" t="str">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x</v>
      </c>
      <c r="G130" s="243">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4.3</v>
      </c>
      <c r="H130" s="243">
        <f t="shared" si="39"/>
        <v>4.3</v>
      </c>
      <c r="I130" s="243">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243">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43">
        <f t="shared" si="40"/>
        <v>0</v>
      </c>
      <c r="L130" s="243" t="str">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x</v>
      </c>
      <c r="M130" s="243">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1.5</v>
      </c>
      <c r="N130" s="243">
        <f t="shared" si="41"/>
        <v>1.5</v>
      </c>
      <c r="O130" s="243">
        <f t="shared" si="42"/>
        <v>1.9333333333333333</v>
      </c>
      <c r="P130" s="243">
        <f>IF(B130="Regional crisis",VLOOKUP(C130,'Regional Crises'!$B$1:$R$69,12,FALSE),VLOOKUP(E130,'Country Indicator Data'!$B$4:$I$300,8,FALSE))</f>
        <v>5</v>
      </c>
      <c r="Q130" s="243">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4.7</v>
      </c>
      <c r="R130" s="243">
        <f t="shared" si="43"/>
        <v>4.8499999999999996</v>
      </c>
      <c r="S130" s="243">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4.5999999999999996</v>
      </c>
      <c r="T130" s="243">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4.9000000000000004</v>
      </c>
      <c r="U130" s="243">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3">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4.7</v>
      </c>
      <c r="W130" s="243">
        <f t="shared" si="44"/>
        <v>4.7</v>
      </c>
      <c r="X130" s="243">
        <f t="shared" si="45"/>
        <v>3.8</v>
      </c>
      <c r="Y130" s="250">
        <f>IF('Core Indicators'!FC127="x","x",IF('Core Indicators'!FC127&gt;=5,5,IF('Core Indicators'!FC127&gt;=4,4,IF('Core Indicators'!FC127&gt;=3,3,IF('Core Indicators'!FC127&gt;=2,2,IF('Core Indicators'!FC127&gt;=1,1,0))))))</f>
        <v>1</v>
      </c>
      <c r="Z130" s="243">
        <f t="shared" si="46"/>
        <v>1</v>
      </c>
      <c r="AA130" s="250">
        <f>'Crisis Indicator Data'!Y127</f>
        <v>1</v>
      </c>
      <c r="AB130" s="250">
        <f>'Crisis Indicator Data'!Z127</f>
        <v>3</v>
      </c>
      <c r="AC130" s="250">
        <f>'Crisis Indicator Data'!AA127</f>
        <v>3</v>
      </c>
      <c r="AD130" s="250">
        <f>'Crisis Indicator Data'!AB127</f>
        <v>1</v>
      </c>
      <c r="AE130" s="250">
        <f t="shared" si="47"/>
        <v>4</v>
      </c>
      <c r="AF130" s="250">
        <f>'Crisis Indicator Data'!AC127</f>
        <v>0</v>
      </c>
      <c r="AG130" s="250">
        <f>'Crisis Indicator Data'!AD127</f>
        <v>2</v>
      </c>
      <c r="AH130" s="250">
        <f t="shared" si="48"/>
        <v>2</v>
      </c>
      <c r="AI130" s="250">
        <f>'Crisis Indicator Data'!AE127</f>
        <v>3</v>
      </c>
      <c r="AJ130" s="250">
        <f>'Crisis Indicator Data'!AF127</f>
        <v>1</v>
      </c>
      <c r="AK130" s="250">
        <f>'Crisis Indicator Data'!AG127</f>
        <v>3</v>
      </c>
      <c r="AL130" s="250">
        <f t="shared" si="49"/>
        <v>5</v>
      </c>
      <c r="AM130" s="243">
        <f t="shared" si="50"/>
        <v>4</v>
      </c>
      <c r="AN130" s="243">
        <f t="shared" si="51"/>
        <v>2.5</v>
      </c>
    </row>
    <row r="131" spans="1:40" ht="13.5" customHeight="1" x14ac:dyDescent="0.35">
      <c r="A131" s="149" t="str">
        <f>'Crisis Indicator Data'!A128</f>
        <v>Complex crisis in South Sudan</v>
      </c>
      <c r="B131" s="150" t="str">
        <f>'Crisis Indicator Data'!B128</f>
        <v>Complex crisis</v>
      </c>
      <c r="C131" s="150" t="str">
        <f>'Crisis Indicator Data'!C128</f>
        <v>SSD001</v>
      </c>
      <c r="D131" s="150" t="str">
        <f>'Crisis Indicator Data'!D128</f>
        <v>South Sudan</v>
      </c>
      <c r="E131" s="151" t="str">
        <f>'Crisis Indicator Data'!E128</f>
        <v>SSD</v>
      </c>
      <c r="F131" s="243">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1.4</v>
      </c>
      <c r="G131" s="243">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3.7</v>
      </c>
      <c r="H131" s="243">
        <f t="shared" si="39"/>
        <v>2.5499999999999998</v>
      </c>
      <c r="I131" s="243">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3.9</v>
      </c>
      <c r="J131" s="243">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3">
        <f t="shared" si="40"/>
        <v>1.95</v>
      </c>
      <c r="L131" s="243" t="str">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x</v>
      </c>
      <c r="M131" s="243">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2.4</v>
      </c>
      <c r="N131" s="243">
        <f t="shared" si="41"/>
        <v>2.4</v>
      </c>
      <c r="O131" s="243">
        <f t="shared" si="42"/>
        <v>2.3000000000000003</v>
      </c>
      <c r="P131" s="243">
        <f>IF(B131="Regional crisis",VLOOKUP(C131,'Regional Crises'!$B$1:$R$69,12,FALSE),VLOOKUP(E131,'Country Indicator Data'!$B$4:$I$300,8,FALSE))</f>
        <v>5</v>
      </c>
      <c r="Q131" s="243">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4.2</v>
      </c>
      <c r="R131" s="243">
        <f t="shared" si="43"/>
        <v>4.5999999999999996</v>
      </c>
      <c r="S131" s="243">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4.4000000000000004</v>
      </c>
      <c r="T131" s="243">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4.5</v>
      </c>
      <c r="U131" s="243">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3.9</v>
      </c>
      <c r="V131" s="243">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5</v>
      </c>
      <c r="W131" s="243">
        <f t="shared" si="44"/>
        <v>4.5</v>
      </c>
      <c r="X131" s="243">
        <f t="shared" si="45"/>
        <v>3.8</v>
      </c>
      <c r="Y131" s="250">
        <f>IF('Core Indicators'!FC128="x","x",IF('Core Indicators'!FC128&gt;=5,5,IF('Core Indicators'!FC128&gt;=4,4,IF('Core Indicators'!FC128&gt;=3,3,IF('Core Indicators'!FC128&gt;=2,2,IF('Core Indicators'!FC128&gt;=1,1,0))))))</f>
        <v>5</v>
      </c>
      <c r="Z131" s="243">
        <f t="shared" si="46"/>
        <v>5</v>
      </c>
      <c r="AA131" s="250">
        <f>'Crisis Indicator Data'!Y128</f>
        <v>2</v>
      </c>
      <c r="AB131" s="250">
        <f>'Crisis Indicator Data'!Z128</f>
        <v>2</v>
      </c>
      <c r="AC131" s="250">
        <f>'Crisis Indicator Data'!AA128</f>
        <v>3</v>
      </c>
      <c r="AD131" s="250">
        <f>'Crisis Indicator Data'!AB128</f>
        <v>3</v>
      </c>
      <c r="AE131" s="250">
        <f t="shared" si="47"/>
        <v>5</v>
      </c>
      <c r="AF131" s="250">
        <f>'Crisis Indicator Data'!AC128</f>
        <v>2</v>
      </c>
      <c r="AG131" s="250">
        <f>'Crisis Indicator Data'!AD128</f>
        <v>1</v>
      </c>
      <c r="AH131" s="250">
        <f t="shared" si="48"/>
        <v>3</v>
      </c>
      <c r="AI131" s="250">
        <f>'Crisis Indicator Data'!AE128</f>
        <v>3</v>
      </c>
      <c r="AJ131" s="250">
        <f>'Crisis Indicator Data'!AF128</f>
        <v>3</v>
      </c>
      <c r="AK131" s="250">
        <f>'Crisis Indicator Data'!AG128</f>
        <v>3</v>
      </c>
      <c r="AL131" s="250">
        <f t="shared" si="49"/>
        <v>5</v>
      </c>
      <c r="AM131" s="243">
        <f t="shared" si="50"/>
        <v>4</v>
      </c>
      <c r="AN131" s="243">
        <f t="shared" si="51"/>
        <v>4.5</v>
      </c>
    </row>
    <row r="132" spans="1:40" ht="13.5" customHeight="1" x14ac:dyDescent="0.35">
      <c r="A132" s="149" t="str">
        <f>'Crisis Indicator Data'!A129</f>
        <v>Displacement from Ukraine conflict in Slovakia</v>
      </c>
      <c r="B132" s="150" t="str">
        <f>'Crisis Indicator Data'!B129</f>
        <v>International displacement</v>
      </c>
      <c r="C132" s="150" t="str">
        <f>'Crisis Indicator Data'!C129</f>
        <v>SVK002</v>
      </c>
      <c r="D132" s="150" t="str">
        <f>'Crisis Indicator Data'!D129</f>
        <v>Slovakia</v>
      </c>
      <c r="E132" s="151" t="str">
        <f>'Crisis Indicator Data'!E129</f>
        <v>SVK</v>
      </c>
      <c r="F132" s="243">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1.4</v>
      </c>
      <c r="G132" s="243">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0.7</v>
      </c>
      <c r="H132" s="243">
        <f t="shared" si="39"/>
        <v>1.0499999999999998</v>
      </c>
      <c r="I132" s="243">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1.7</v>
      </c>
      <c r="J132" s="243">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1.9</v>
      </c>
      <c r="K132" s="243">
        <f t="shared" si="40"/>
        <v>1.7999999999999998</v>
      </c>
      <c r="L132" s="243">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1.3</v>
      </c>
      <c r="M132" s="243">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0</v>
      </c>
      <c r="N132" s="243">
        <f t="shared" si="41"/>
        <v>0.65</v>
      </c>
      <c r="O132" s="243">
        <f t="shared" si="42"/>
        <v>1.1666666666666665</v>
      </c>
      <c r="P132" s="243">
        <f>IF(B132="Regional crisis",VLOOKUP(C132,'Regional Crises'!$B$1:$R$69,12,FALSE),VLOOKUP(E132,'Country Indicator Data'!$B$4:$I$300,8,FALSE))</f>
        <v>1</v>
      </c>
      <c r="Q132" s="243">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243">
        <f t="shared" si="43"/>
        <v>0.5</v>
      </c>
      <c r="S132" s="243">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2.5</v>
      </c>
      <c r="T132" s="243">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1.9</v>
      </c>
      <c r="U132" s="243">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v>
      </c>
      <c r="V132" s="243">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0.6</v>
      </c>
      <c r="W132" s="243">
        <f t="shared" si="44"/>
        <v>1.5</v>
      </c>
      <c r="X132" s="243">
        <f t="shared" si="45"/>
        <v>1.1000000000000001</v>
      </c>
      <c r="Y132" s="250">
        <f>IF('Core Indicators'!FC129="x","x",IF('Core Indicators'!FC129&gt;=5,5,IF('Core Indicators'!FC129&gt;=4,4,IF('Core Indicators'!FC129&gt;=3,3,IF('Core Indicators'!FC129&gt;=2,2,IF('Core Indicators'!FC129&gt;=1,1,0))))))</f>
        <v>2</v>
      </c>
      <c r="Z132" s="243">
        <f t="shared" si="46"/>
        <v>2</v>
      </c>
      <c r="AA132" s="250">
        <f>'Crisis Indicator Data'!Y129</f>
        <v>0</v>
      </c>
      <c r="AB132" s="250">
        <f>'Crisis Indicator Data'!Z129</f>
        <v>0</v>
      </c>
      <c r="AC132" s="250">
        <f>'Crisis Indicator Data'!AA129</f>
        <v>0</v>
      </c>
      <c r="AD132" s="250">
        <f>'Crisis Indicator Data'!AB129</f>
        <v>0</v>
      </c>
      <c r="AE132" s="250">
        <f t="shared" si="47"/>
        <v>0</v>
      </c>
      <c r="AF132" s="250">
        <f>'Crisis Indicator Data'!AC129</f>
        <v>0</v>
      </c>
      <c r="AG132" s="250">
        <f>'Crisis Indicator Data'!AD129</f>
        <v>0</v>
      </c>
      <c r="AH132" s="250">
        <f t="shared" si="48"/>
        <v>0</v>
      </c>
      <c r="AI132" s="250">
        <f>'Crisis Indicator Data'!AE129</f>
        <v>0</v>
      </c>
      <c r="AJ132" s="250">
        <f>'Crisis Indicator Data'!AF129</f>
        <v>0</v>
      </c>
      <c r="AK132" s="250">
        <f>'Crisis Indicator Data'!AG129</f>
        <v>0</v>
      </c>
      <c r="AL132" s="250">
        <f t="shared" si="49"/>
        <v>0</v>
      </c>
      <c r="AM132" s="243">
        <f t="shared" si="50"/>
        <v>0</v>
      </c>
      <c r="AN132" s="243">
        <f t="shared" si="51"/>
        <v>1</v>
      </c>
    </row>
    <row r="133" spans="1:40" ht="13.5" customHeight="1" x14ac:dyDescent="0.35">
      <c r="A133" s="149" t="str">
        <f>'Crisis Indicator Data'!A130</f>
        <v>Food Security Crisis in Eswatini</v>
      </c>
      <c r="B133" s="150" t="str">
        <f>'Crisis Indicator Data'!B130</f>
        <v>Food Security</v>
      </c>
      <c r="C133" s="150" t="str">
        <f>'Crisis Indicator Data'!C130</f>
        <v>SWZ001</v>
      </c>
      <c r="D133" s="150" t="str">
        <f>'Crisis Indicator Data'!D130</f>
        <v>Eswatini</v>
      </c>
      <c r="E133" s="151" t="str">
        <f>'Crisis Indicator Data'!E130</f>
        <v>SWZ</v>
      </c>
      <c r="F133" s="243">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243">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3.2</v>
      </c>
      <c r="H133" s="243">
        <f t="shared" si="39"/>
        <v>3.2</v>
      </c>
      <c r="I133" s="243">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v>
      </c>
      <c r="J133" s="243">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43">
        <f t="shared" si="40"/>
        <v>0</v>
      </c>
      <c r="L133" s="243">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3.9</v>
      </c>
      <c r="M133" s="243">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3.7</v>
      </c>
      <c r="N133" s="243">
        <f t="shared" si="41"/>
        <v>3.8</v>
      </c>
      <c r="O133" s="243">
        <f t="shared" si="42"/>
        <v>2.3333333333333335</v>
      </c>
      <c r="P133" s="243">
        <f>IF(B133="Regional crisis",VLOOKUP(C133,'Regional Crises'!$B$1:$R$69,12,FALSE),VLOOKUP(E133,'Country Indicator Data'!$B$4:$I$300,8,FALSE))</f>
        <v>3</v>
      </c>
      <c r="Q133" s="243">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1.1000000000000001</v>
      </c>
      <c r="R133" s="243">
        <f t="shared" si="43"/>
        <v>2.0499999999999998</v>
      </c>
      <c r="S133" s="243">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243">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v>
      </c>
      <c r="U133" s="243">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3.8</v>
      </c>
      <c r="V133" s="243">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4.0999999999999996</v>
      </c>
      <c r="W133" s="243">
        <f t="shared" si="44"/>
        <v>3.6</v>
      </c>
      <c r="X133" s="243">
        <f t="shared" si="45"/>
        <v>2.7</v>
      </c>
      <c r="Y133" s="250">
        <f>IF('Core Indicators'!FC130="x","x",IF('Core Indicators'!FC130&gt;=5,5,IF('Core Indicators'!FC130&gt;=4,4,IF('Core Indicators'!FC130&gt;=3,3,IF('Core Indicators'!FC130&gt;=2,2,IF('Core Indicators'!FC130&gt;=1,1,0))))))</f>
        <v>1</v>
      </c>
      <c r="Z133" s="243">
        <f t="shared" si="46"/>
        <v>1</v>
      </c>
      <c r="AA133" s="250">
        <f>'Crisis Indicator Data'!Y130</f>
        <v>0</v>
      </c>
      <c r="AB133" s="250">
        <f>'Crisis Indicator Data'!Z130</f>
        <v>0</v>
      </c>
      <c r="AC133" s="250">
        <f>'Crisis Indicator Data'!AA130</f>
        <v>0</v>
      </c>
      <c r="AD133" s="250">
        <f>'Crisis Indicator Data'!AB130</f>
        <v>0</v>
      </c>
      <c r="AE133" s="250">
        <f t="shared" si="47"/>
        <v>0</v>
      </c>
      <c r="AF133" s="250">
        <f>'Crisis Indicator Data'!AC130</f>
        <v>0</v>
      </c>
      <c r="AG133" s="250">
        <f>'Crisis Indicator Data'!AD130</f>
        <v>0</v>
      </c>
      <c r="AH133" s="250">
        <f t="shared" si="48"/>
        <v>0</v>
      </c>
      <c r="AI133" s="250">
        <f>'Crisis Indicator Data'!AE130</f>
        <v>0</v>
      </c>
      <c r="AJ133" s="250">
        <f>'Crisis Indicator Data'!AF130</f>
        <v>0</v>
      </c>
      <c r="AK133" s="250">
        <f>'Crisis Indicator Data'!AG130</f>
        <v>0</v>
      </c>
      <c r="AL133" s="250">
        <f t="shared" si="49"/>
        <v>0</v>
      </c>
      <c r="AM133" s="243">
        <f t="shared" si="50"/>
        <v>0</v>
      </c>
      <c r="AN133" s="243">
        <f t="shared" si="51"/>
        <v>0.5</v>
      </c>
    </row>
    <row r="134" spans="1:40" ht="13.5" customHeight="1" x14ac:dyDescent="0.35">
      <c r="A134" s="149" t="str">
        <f>'Crisis Indicator Data'!A131</f>
        <v>Syrian conflict</v>
      </c>
      <c r="B134" s="150" t="str">
        <f>'Crisis Indicator Data'!B131</f>
        <v>Complex crisis</v>
      </c>
      <c r="C134" s="150" t="str">
        <f>'Crisis Indicator Data'!C131</f>
        <v>SYR001</v>
      </c>
      <c r="D134" s="150" t="str">
        <f>'Crisis Indicator Data'!D131</f>
        <v>Syria</v>
      </c>
      <c r="E134" s="151" t="str">
        <f>'Crisis Indicator Data'!E131</f>
        <v>SYR</v>
      </c>
      <c r="F134" s="243">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4.5999999999999996</v>
      </c>
      <c r="G134" s="243">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4.0999999999999996</v>
      </c>
      <c r="H134" s="243">
        <f t="shared" ref="H134:H161" si="52">IF(AND(F134="x",G134="x"),"x",AVERAGE(F134,G134))</f>
        <v>4.3499999999999996</v>
      </c>
      <c r="I134" s="243">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2.7</v>
      </c>
      <c r="J134" s="243">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243">
        <f t="shared" ref="K134:K161" si="53">IF(AND(I134="x",J134="x"),"x",AVERAGE(I134,J134))</f>
        <v>3.85</v>
      </c>
      <c r="L134" s="243">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3.6</v>
      </c>
      <c r="M134" s="243">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243">
        <f t="shared" ref="N134:N161" si="54">IF(AND(L134="x",M134="x"),"x",AVERAGE(L134,M134))</f>
        <v>2.6</v>
      </c>
      <c r="O134" s="243">
        <f t="shared" ref="O134:O161" si="55">AVERAGE(H134,K134,N134)</f>
        <v>3.5999999999999996</v>
      </c>
      <c r="P134" s="243">
        <f>IF(B134="Regional crisis",VLOOKUP(C134,'Regional Crises'!$B$1:$R$69,12,FALSE),VLOOKUP(E134,'Country Indicator Data'!$B$4:$I$300,8,FALSE))</f>
        <v>5</v>
      </c>
      <c r="Q134" s="243">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4.8</v>
      </c>
      <c r="R134" s="243">
        <f t="shared" ref="R134:R161" si="56">AVERAGE(P134:Q134)</f>
        <v>4.9000000000000004</v>
      </c>
      <c r="S134" s="243">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4.4000000000000004</v>
      </c>
      <c r="T134" s="243">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4.5999999999999996</v>
      </c>
      <c r="U134" s="243">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4.3</v>
      </c>
      <c r="V134" s="243">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5</v>
      </c>
      <c r="W134" s="243">
        <f t="shared" ref="W134:W161" si="57">IF(AND(S134="x",V134="x"),"x",ROUND(AVERAGE(S134,V134,T134,U134),1))</f>
        <v>4.5999999999999996</v>
      </c>
      <c r="X134" s="243">
        <f t="shared" ref="X134:X161" si="58">ROUND(AVERAGE(O134,W134,R134),1)</f>
        <v>4.4000000000000004</v>
      </c>
      <c r="Y134" s="250">
        <f>IF('Core Indicators'!FC131="x","x",IF('Core Indicators'!FC131&gt;=5,5,IF('Core Indicators'!FC131&gt;=4,4,IF('Core Indicators'!FC131&gt;=3,3,IF('Core Indicators'!FC131&gt;=2,2,IF('Core Indicators'!FC131&gt;=1,1,0))))))</f>
        <v>5</v>
      </c>
      <c r="Z134" s="243">
        <f t="shared" ref="Z134:Z161" si="59">Y134</f>
        <v>5</v>
      </c>
      <c r="AA134" s="250">
        <f>'Crisis Indicator Data'!Y131</f>
        <v>1</v>
      </c>
      <c r="AB134" s="250">
        <f>'Crisis Indicator Data'!Z131</f>
        <v>3</v>
      </c>
      <c r="AC134" s="250">
        <f>'Crisis Indicator Data'!AA131</f>
        <v>2</v>
      </c>
      <c r="AD134" s="250">
        <f>'Crisis Indicator Data'!AB131</f>
        <v>1</v>
      </c>
      <c r="AE134" s="250">
        <f t="shared" ref="AE134:AE161" si="60">IF(SUM(AA134:AD134)=0,0,IF(SUM(AA134,AB134,AC134,AD134)&lt;2,1,IF(SUM(AA134:AD134)&lt;6,2,IF(SUM(AA134:AD134)&lt;8,3,IF(SUM(AA134:AD134)&lt;10,4,5)))))</f>
        <v>3</v>
      </c>
      <c r="AF134" s="250">
        <f>'Crisis Indicator Data'!AC131</f>
        <v>3</v>
      </c>
      <c r="AG134" s="250">
        <f>'Crisis Indicator Data'!AD131</f>
        <v>2</v>
      </c>
      <c r="AH134" s="250">
        <f t="shared" ref="AH134:AH161" si="61">IF(SUM(AF134:AG134)=0,0,IF(SUM(AF134,AG134)=1,1,IF(SUM(AF134:AG134)&lt;3,2,IF(SUM(AF134:AG134)&lt;4,3,IF(SUM(AF134:AG134)&lt;5,4,5)))))</f>
        <v>5</v>
      </c>
      <c r="AI134" s="250">
        <f>'Crisis Indicator Data'!AE131</f>
        <v>3</v>
      </c>
      <c r="AJ134" s="250">
        <f>'Crisis Indicator Data'!AF131</f>
        <v>2</v>
      </c>
      <c r="AK134" s="250">
        <f>'Crisis Indicator Data'!AG131</f>
        <v>3</v>
      </c>
      <c r="AL134" s="250">
        <f t="shared" ref="AL134:AL161" si="62">IF(SUM(AI134:AK134)=0,0,IF(SUM(AI134:AK134)=1,1,IF(SUM(AI134:AK134)&lt;3,2,IF(SUM(AI134:AK134)&lt;5,3,IF(SUM(AI134:AK134)&lt;7,4,5)))))</f>
        <v>5</v>
      </c>
      <c r="AM134" s="243">
        <f t="shared" ref="AM134:AM161" si="63">IF(AA134=3,5,ROUND(AVERAGE(AE134,AH134,AL134),0))</f>
        <v>4</v>
      </c>
      <c r="AN134" s="243">
        <f t="shared" ref="AN134:AN161" si="64">IF(AND(Z134="x",AM134="x"),"x",ROUND(AVERAGE(Z134,AM134),1))</f>
        <v>4.5</v>
      </c>
    </row>
    <row r="135" spans="1:40" ht="13.5" customHeight="1" x14ac:dyDescent="0.35">
      <c r="A135" s="149" t="str">
        <f>'Crisis Indicator Data'!A132</f>
        <v>Complex crisis in Chad</v>
      </c>
      <c r="B135" s="150" t="str">
        <f>'Crisis Indicator Data'!B132</f>
        <v>Multiple crises country</v>
      </c>
      <c r="C135" s="150" t="str">
        <f>'Crisis Indicator Data'!C132</f>
        <v>TCD001</v>
      </c>
      <c r="D135" s="150" t="str">
        <f>'Crisis Indicator Data'!D132</f>
        <v>Chad</v>
      </c>
      <c r="E135" s="151" t="str">
        <f>'Crisis Indicator Data'!E132</f>
        <v>TCD</v>
      </c>
      <c r="F135" s="243">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1.8</v>
      </c>
      <c r="G135" s="243">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243">
        <f t="shared" si="52"/>
        <v>2.65</v>
      </c>
      <c r="I135" s="243">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4.5999999999999996</v>
      </c>
      <c r="J135" s="243">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1.9</v>
      </c>
      <c r="K135" s="243">
        <f t="shared" si="53"/>
        <v>3.25</v>
      </c>
      <c r="L135" s="243">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4.7</v>
      </c>
      <c r="M135" s="243">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2.2999999999999998</v>
      </c>
      <c r="N135" s="243">
        <f t="shared" si="54"/>
        <v>3.5</v>
      </c>
      <c r="O135" s="243">
        <f t="shared" si="55"/>
        <v>3.1333333333333333</v>
      </c>
      <c r="P135" s="243">
        <f>IF(B135="Regional crisis",VLOOKUP(C135,'Regional Crises'!$B$1:$R$69,12,FALSE),VLOOKUP(E135,'Country Indicator Data'!$B$4:$I$300,8,FALSE))</f>
        <v>5</v>
      </c>
      <c r="Q135" s="243">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3.3</v>
      </c>
      <c r="R135" s="243">
        <f t="shared" si="56"/>
        <v>4.1500000000000004</v>
      </c>
      <c r="S135" s="243">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v>
      </c>
      <c r="T135" s="243">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243">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4.0999999999999996</v>
      </c>
      <c r="V135" s="243">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243">
        <f t="shared" si="57"/>
        <v>4</v>
      </c>
      <c r="X135" s="243">
        <f t="shared" si="58"/>
        <v>3.8</v>
      </c>
      <c r="Y135" s="250">
        <f>IF('Core Indicators'!FC132="x","x",IF('Core Indicators'!FC132&gt;=5,5,IF('Core Indicators'!FC132&gt;=4,4,IF('Core Indicators'!FC132&gt;=3,3,IF('Core Indicators'!FC132&gt;=2,2,IF('Core Indicators'!FC132&gt;=1,1,0))))))</f>
        <v>5</v>
      </c>
      <c r="Z135" s="243">
        <f t="shared" si="59"/>
        <v>5</v>
      </c>
      <c r="AA135" s="250">
        <f>'Crisis Indicator Data'!Y132</f>
        <v>1</v>
      </c>
      <c r="AB135" s="250">
        <f>'Crisis Indicator Data'!Z132</f>
        <v>3</v>
      </c>
      <c r="AC135" s="250">
        <f>'Crisis Indicator Data'!AA132</f>
        <v>2</v>
      </c>
      <c r="AD135" s="250">
        <f>'Crisis Indicator Data'!AB132</f>
        <v>0</v>
      </c>
      <c r="AE135" s="250">
        <f t="shared" si="60"/>
        <v>3</v>
      </c>
      <c r="AF135" s="250">
        <f>'Crisis Indicator Data'!AC132</f>
        <v>0</v>
      </c>
      <c r="AG135" s="250">
        <f>'Crisis Indicator Data'!AD132</f>
        <v>3</v>
      </c>
      <c r="AH135" s="250">
        <f t="shared" si="61"/>
        <v>3</v>
      </c>
      <c r="AI135" s="250">
        <f>'Crisis Indicator Data'!AE132</f>
        <v>3</v>
      </c>
      <c r="AJ135" s="250">
        <f>'Crisis Indicator Data'!AF132</f>
        <v>2</v>
      </c>
      <c r="AK135" s="250">
        <f>'Crisis Indicator Data'!AG132</f>
        <v>2</v>
      </c>
      <c r="AL135" s="250">
        <f t="shared" si="62"/>
        <v>5</v>
      </c>
      <c r="AM135" s="243">
        <f t="shared" si="63"/>
        <v>4</v>
      </c>
      <c r="AN135" s="243">
        <f t="shared" si="64"/>
        <v>4.5</v>
      </c>
    </row>
    <row r="136" spans="1:40" ht="13.5" customHeight="1" x14ac:dyDescent="0.35">
      <c r="A136" s="149" t="str">
        <f>'Crisis Indicator Data'!A133</f>
        <v>Boko Haram in Chad</v>
      </c>
      <c r="B136" s="150" t="str">
        <f>'Crisis Indicator Data'!B133</f>
        <v>Conflict</v>
      </c>
      <c r="C136" s="150" t="str">
        <f>'Crisis Indicator Data'!C133</f>
        <v>TCD003</v>
      </c>
      <c r="D136" s="150" t="str">
        <f>'Crisis Indicator Data'!D133</f>
        <v>Chad</v>
      </c>
      <c r="E136" s="151" t="str">
        <f>'Crisis Indicator Data'!E133</f>
        <v>TCD</v>
      </c>
      <c r="F136" s="243">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243">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3.5</v>
      </c>
      <c r="H136" s="243">
        <f t="shared" si="52"/>
        <v>2.65</v>
      </c>
      <c r="I136" s="243">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4.5999999999999996</v>
      </c>
      <c r="J136" s="243">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43">
        <f t="shared" si="53"/>
        <v>3.25</v>
      </c>
      <c r="L136" s="243">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4.7</v>
      </c>
      <c r="M136" s="243">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243">
        <f t="shared" si="54"/>
        <v>3.5</v>
      </c>
      <c r="O136" s="243">
        <f t="shared" si="55"/>
        <v>3.1333333333333333</v>
      </c>
      <c r="P136" s="243">
        <f>IF(B136="Regional crisis",VLOOKUP(C136,'Regional Crises'!$B$1:$R$69,12,FALSE),VLOOKUP(E136,'Country Indicator Data'!$B$4:$I$300,8,FALSE))</f>
        <v>5</v>
      </c>
      <c r="Q136" s="243">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3.3</v>
      </c>
      <c r="R136" s="243">
        <f t="shared" si="56"/>
        <v>4.1500000000000004</v>
      </c>
      <c r="S136" s="243">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243">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43">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4.0999999999999996</v>
      </c>
      <c r="V136" s="243">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4.2</v>
      </c>
      <c r="W136" s="243">
        <f t="shared" si="57"/>
        <v>4</v>
      </c>
      <c r="X136" s="243">
        <f t="shared" si="58"/>
        <v>3.8</v>
      </c>
      <c r="Y136" s="250">
        <f>IF('Core Indicators'!FC133="x","x",IF('Core Indicators'!FC133&gt;=5,5,IF('Core Indicators'!FC133&gt;=4,4,IF('Core Indicators'!FC133&gt;=3,3,IF('Core Indicators'!FC133&gt;=2,2,IF('Core Indicators'!FC133&gt;=1,1,0))))))</f>
        <v>5</v>
      </c>
      <c r="Z136" s="243">
        <f t="shared" si="59"/>
        <v>5</v>
      </c>
      <c r="AA136" s="250">
        <f>'Crisis Indicator Data'!Y133</f>
        <v>1</v>
      </c>
      <c r="AB136" s="250">
        <f>'Crisis Indicator Data'!Z133</f>
        <v>2</v>
      </c>
      <c r="AC136" s="250">
        <f>'Crisis Indicator Data'!AA133</f>
        <v>2</v>
      </c>
      <c r="AD136" s="250">
        <f>'Crisis Indicator Data'!AB133</f>
        <v>0</v>
      </c>
      <c r="AE136" s="250">
        <f t="shared" si="60"/>
        <v>2</v>
      </c>
      <c r="AF136" s="250">
        <f>'Crisis Indicator Data'!AC133</f>
        <v>0</v>
      </c>
      <c r="AG136" s="250">
        <f>'Crisis Indicator Data'!AD133</f>
        <v>3</v>
      </c>
      <c r="AH136" s="250">
        <f t="shared" si="61"/>
        <v>3</v>
      </c>
      <c r="AI136" s="250">
        <f>'Crisis Indicator Data'!AE133</f>
        <v>3</v>
      </c>
      <c r="AJ136" s="250">
        <f>'Crisis Indicator Data'!AF133</f>
        <v>2</v>
      </c>
      <c r="AK136" s="250">
        <f>'Crisis Indicator Data'!AG133</f>
        <v>2</v>
      </c>
      <c r="AL136" s="250">
        <f t="shared" si="62"/>
        <v>5</v>
      </c>
      <c r="AM136" s="243">
        <f t="shared" si="63"/>
        <v>3</v>
      </c>
      <c r="AN136" s="243">
        <f t="shared" si="64"/>
        <v>4</v>
      </c>
    </row>
    <row r="137" spans="1:40" ht="13.5" customHeight="1" x14ac:dyDescent="0.35">
      <c r="A137" s="149" t="str">
        <f>'Crisis Indicator Data'!A134</f>
        <v>CAR refugees in Chad</v>
      </c>
      <c r="B137" s="150" t="str">
        <f>'Crisis Indicator Data'!B134</f>
        <v>International displacement</v>
      </c>
      <c r="C137" s="150" t="str">
        <f>'Crisis Indicator Data'!C134</f>
        <v>TCD004</v>
      </c>
      <c r="D137" s="150" t="str">
        <f>'Crisis Indicator Data'!D134</f>
        <v>Chad</v>
      </c>
      <c r="E137" s="151" t="str">
        <f>'Crisis Indicator Data'!E134</f>
        <v>TCD</v>
      </c>
      <c r="F137" s="243">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243">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3.5</v>
      </c>
      <c r="H137" s="243">
        <f t="shared" si="52"/>
        <v>2.65</v>
      </c>
      <c r="I137" s="243">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4.5999999999999996</v>
      </c>
      <c r="J137" s="243">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243">
        <f t="shared" si="53"/>
        <v>3.25</v>
      </c>
      <c r="L137" s="243">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4.7</v>
      </c>
      <c r="M137" s="243">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2.2999999999999998</v>
      </c>
      <c r="N137" s="243">
        <f t="shared" si="54"/>
        <v>3.5</v>
      </c>
      <c r="O137" s="243">
        <f t="shared" si="55"/>
        <v>3.1333333333333333</v>
      </c>
      <c r="P137" s="243">
        <f>IF(B137="Regional crisis",VLOOKUP(C137,'Regional Crises'!$B$1:$R$69,12,FALSE),VLOOKUP(E137,'Country Indicator Data'!$B$4:$I$300,8,FALSE))</f>
        <v>5</v>
      </c>
      <c r="Q137" s="243">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3.3</v>
      </c>
      <c r="R137" s="243">
        <f t="shared" si="56"/>
        <v>4.1500000000000004</v>
      </c>
      <c r="S137" s="243">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v>
      </c>
      <c r="T137" s="243">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3.8</v>
      </c>
      <c r="U137" s="243">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4.0999999999999996</v>
      </c>
      <c r="V137" s="243">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243">
        <f t="shared" si="57"/>
        <v>4</v>
      </c>
      <c r="X137" s="243">
        <f t="shared" si="58"/>
        <v>3.8</v>
      </c>
      <c r="Y137" s="250">
        <f>IF('Core Indicators'!FC134="x","x",IF('Core Indicators'!FC134&gt;=5,5,IF('Core Indicators'!FC134&gt;=4,4,IF('Core Indicators'!FC134&gt;=3,3,IF('Core Indicators'!FC134&gt;=2,2,IF('Core Indicators'!FC134&gt;=1,1,0))))))</f>
        <v>3</v>
      </c>
      <c r="Z137" s="243">
        <f t="shared" si="59"/>
        <v>3</v>
      </c>
      <c r="AA137" s="250">
        <f>'Crisis Indicator Data'!Y134</f>
        <v>1</v>
      </c>
      <c r="AB137" s="250">
        <f>'Crisis Indicator Data'!Z134</f>
        <v>2</v>
      </c>
      <c r="AC137" s="250">
        <f>'Crisis Indicator Data'!AA134</f>
        <v>1</v>
      </c>
      <c r="AD137" s="250">
        <f>'Crisis Indicator Data'!AB134</f>
        <v>0</v>
      </c>
      <c r="AE137" s="250">
        <f t="shared" si="60"/>
        <v>2</v>
      </c>
      <c r="AF137" s="250">
        <f>'Crisis Indicator Data'!AC134</f>
        <v>0</v>
      </c>
      <c r="AG137" s="250">
        <f>'Crisis Indicator Data'!AD134</f>
        <v>3</v>
      </c>
      <c r="AH137" s="250">
        <f t="shared" si="61"/>
        <v>3</v>
      </c>
      <c r="AI137" s="250">
        <f>'Crisis Indicator Data'!AE134</f>
        <v>3</v>
      </c>
      <c r="AJ137" s="250">
        <f>'Crisis Indicator Data'!AF134</f>
        <v>0</v>
      </c>
      <c r="AK137" s="250">
        <f>'Crisis Indicator Data'!AG134</f>
        <v>2</v>
      </c>
      <c r="AL137" s="250">
        <f t="shared" si="62"/>
        <v>4</v>
      </c>
      <c r="AM137" s="243">
        <f t="shared" si="63"/>
        <v>3</v>
      </c>
      <c r="AN137" s="243">
        <f t="shared" si="64"/>
        <v>3</v>
      </c>
    </row>
    <row r="138" spans="1:40" ht="13.5" customHeight="1" x14ac:dyDescent="0.35">
      <c r="A138" s="149" t="str">
        <f>'Crisis Indicator Data'!A135</f>
        <v>Darfur refugees in Chad</v>
      </c>
      <c r="B138" s="150" t="str">
        <f>'Crisis Indicator Data'!B135</f>
        <v>International displacement</v>
      </c>
      <c r="C138" s="150" t="str">
        <f>'Crisis Indicator Data'!C135</f>
        <v>TCD005</v>
      </c>
      <c r="D138" s="150" t="str">
        <f>'Crisis Indicator Data'!D135</f>
        <v>Chad</v>
      </c>
      <c r="E138" s="151" t="str">
        <f>'Crisis Indicator Data'!E135</f>
        <v>TCD</v>
      </c>
      <c r="F138" s="243">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1.8</v>
      </c>
      <c r="G138" s="243">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3.5</v>
      </c>
      <c r="H138" s="243">
        <f t="shared" si="52"/>
        <v>2.65</v>
      </c>
      <c r="I138" s="243">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243">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1.9</v>
      </c>
      <c r="K138" s="243">
        <f t="shared" si="53"/>
        <v>3.25</v>
      </c>
      <c r="L138" s="243">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4.7</v>
      </c>
      <c r="M138" s="243">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243">
        <f t="shared" si="54"/>
        <v>3.5</v>
      </c>
      <c r="O138" s="243">
        <f t="shared" si="55"/>
        <v>3.1333333333333333</v>
      </c>
      <c r="P138" s="243">
        <f>IF(B138="Regional crisis",VLOOKUP(C138,'Regional Crises'!$B$1:$R$69,12,FALSE),VLOOKUP(E138,'Country Indicator Data'!$B$4:$I$300,8,FALSE))</f>
        <v>5</v>
      </c>
      <c r="Q138" s="243">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3.3</v>
      </c>
      <c r="R138" s="243">
        <f t="shared" si="56"/>
        <v>4.1500000000000004</v>
      </c>
      <c r="S138" s="243">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v>
      </c>
      <c r="T138" s="243">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3.8</v>
      </c>
      <c r="U138" s="243">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4.0999999999999996</v>
      </c>
      <c r="V138" s="243">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4.2</v>
      </c>
      <c r="W138" s="243">
        <f t="shared" si="57"/>
        <v>4</v>
      </c>
      <c r="X138" s="243">
        <f t="shared" si="58"/>
        <v>3.8</v>
      </c>
      <c r="Y138" s="250">
        <f>IF('Core Indicators'!FC135="x","x",IF('Core Indicators'!FC135&gt;=5,5,IF('Core Indicators'!FC135&gt;=4,4,IF('Core Indicators'!FC135&gt;=3,3,IF('Core Indicators'!FC135&gt;=2,2,IF('Core Indicators'!FC135&gt;=1,1,0))))))</f>
        <v>2</v>
      </c>
      <c r="Z138" s="243">
        <f t="shared" si="59"/>
        <v>2</v>
      </c>
      <c r="AA138" s="250">
        <f>'Crisis Indicator Data'!Y135</f>
        <v>1</v>
      </c>
      <c r="AB138" s="250">
        <f>'Crisis Indicator Data'!Z135</f>
        <v>2</v>
      </c>
      <c r="AC138" s="250">
        <f>'Crisis Indicator Data'!AA135</f>
        <v>1</v>
      </c>
      <c r="AD138" s="250">
        <f>'Crisis Indicator Data'!AB135</f>
        <v>0</v>
      </c>
      <c r="AE138" s="250">
        <f t="shared" si="60"/>
        <v>2</v>
      </c>
      <c r="AF138" s="250">
        <f>'Crisis Indicator Data'!AC135</f>
        <v>0</v>
      </c>
      <c r="AG138" s="250">
        <f>'Crisis Indicator Data'!AD135</f>
        <v>2</v>
      </c>
      <c r="AH138" s="250">
        <f t="shared" si="61"/>
        <v>2</v>
      </c>
      <c r="AI138" s="250">
        <f>'Crisis Indicator Data'!AE135</f>
        <v>2</v>
      </c>
      <c r="AJ138" s="250">
        <f>'Crisis Indicator Data'!AF135</f>
        <v>0</v>
      </c>
      <c r="AK138" s="250">
        <f>'Crisis Indicator Data'!AG135</f>
        <v>2</v>
      </c>
      <c r="AL138" s="250">
        <f t="shared" si="62"/>
        <v>3</v>
      </c>
      <c r="AM138" s="243">
        <f t="shared" si="63"/>
        <v>2</v>
      </c>
      <c r="AN138" s="243">
        <f t="shared" si="64"/>
        <v>2</v>
      </c>
    </row>
    <row r="139" spans="1:40" ht="13.5" customHeight="1" x14ac:dyDescent="0.35">
      <c r="A139" s="149" t="str">
        <f>'Crisis Indicator Data'!A136</f>
        <v>Tibesti Conflict in Chad</v>
      </c>
      <c r="B139" s="150" t="str">
        <f>'Crisis Indicator Data'!B136</f>
        <v>Conflict</v>
      </c>
      <c r="C139" s="150" t="str">
        <f>'Crisis Indicator Data'!C136</f>
        <v>TCD006</v>
      </c>
      <c r="D139" s="150" t="str">
        <f>'Crisis Indicator Data'!D136</f>
        <v>Chad</v>
      </c>
      <c r="E139" s="151" t="str">
        <f>'Crisis Indicator Data'!E136</f>
        <v>TCD</v>
      </c>
      <c r="F139" s="243">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243">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243">
        <f t="shared" si="52"/>
        <v>2.65</v>
      </c>
      <c r="I139" s="243">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243">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1.9</v>
      </c>
      <c r="K139" s="243">
        <f t="shared" si="53"/>
        <v>3.25</v>
      </c>
      <c r="L139" s="243">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4.7</v>
      </c>
      <c r="M139" s="243">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2.2999999999999998</v>
      </c>
      <c r="N139" s="243">
        <f t="shared" si="54"/>
        <v>3.5</v>
      </c>
      <c r="O139" s="243">
        <f t="shared" si="55"/>
        <v>3.1333333333333333</v>
      </c>
      <c r="P139" s="243">
        <f>IF(B139="Regional crisis",VLOOKUP(C139,'Regional Crises'!$B$1:$R$69,12,FALSE),VLOOKUP(E139,'Country Indicator Data'!$B$4:$I$300,8,FALSE))</f>
        <v>5</v>
      </c>
      <c r="Q139" s="243">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3.3</v>
      </c>
      <c r="R139" s="243">
        <f t="shared" si="56"/>
        <v>4.1500000000000004</v>
      </c>
      <c r="S139" s="243">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243">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243">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243">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243">
        <f t="shared" si="57"/>
        <v>4</v>
      </c>
      <c r="X139" s="243">
        <f t="shared" si="58"/>
        <v>3.8</v>
      </c>
      <c r="Y139" s="250">
        <f>IF('Core Indicators'!FC136="x","x",IF('Core Indicators'!FC136&gt;=5,5,IF('Core Indicators'!FC136&gt;=4,4,IF('Core Indicators'!FC136&gt;=3,3,IF('Core Indicators'!FC136&gt;=2,2,IF('Core Indicators'!FC136&gt;=1,1,0))))))</f>
        <v>3</v>
      </c>
      <c r="Z139" s="243">
        <f t="shared" si="59"/>
        <v>3</v>
      </c>
      <c r="AA139" s="250">
        <f>'Crisis Indicator Data'!Y136</f>
        <v>1</v>
      </c>
      <c r="AB139" s="250">
        <f>'Crisis Indicator Data'!Z136</f>
        <v>3</v>
      </c>
      <c r="AC139" s="250">
        <f>'Crisis Indicator Data'!AA136</f>
        <v>1</v>
      </c>
      <c r="AD139" s="250">
        <f>'Crisis Indicator Data'!AB136</f>
        <v>0</v>
      </c>
      <c r="AE139" s="250">
        <f t="shared" si="60"/>
        <v>2</v>
      </c>
      <c r="AF139" s="250">
        <f>'Crisis Indicator Data'!AC136</f>
        <v>0</v>
      </c>
      <c r="AG139" s="250">
        <f>'Crisis Indicator Data'!AD136</f>
        <v>0</v>
      </c>
      <c r="AH139" s="250">
        <f t="shared" si="61"/>
        <v>0</v>
      </c>
      <c r="AI139" s="250">
        <f>'Crisis Indicator Data'!AE136</f>
        <v>2</v>
      </c>
      <c r="AJ139" s="250">
        <f>'Crisis Indicator Data'!AF136</f>
        <v>0</v>
      </c>
      <c r="AK139" s="250">
        <f>'Crisis Indicator Data'!AG136</f>
        <v>2</v>
      </c>
      <c r="AL139" s="250">
        <f t="shared" si="62"/>
        <v>3</v>
      </c>
      <c r="AM139" s="243">
        <f t="shared" si="63"/>
        <v>2</v>
      </c>
      <c r="AN139" s="243">
        <f t="shared" si="64"/>
        <v>2.5</v>
      </c>
    </row>
    <row r="140" spans="1:40" ht="13.5" customHeight="1" x14ac:dyDescent="0.35">
      <c r="A140" s="149" t="str">
        <f>'Crisis Indicator Data'!A137</f>
        <v>Multiple situations in Thailand</v>
      </c>
      <c r="B140" s="150" t="str">
        <f>'Crisis Indicator Data'!B137</f>
        <v>Multiple crises country</v>
      </c>
      <c r="C140" s="150" t="str">
        <f>'Crisis Indicator Data'!C137</f>
        <v>THA001</v>
      </c>
      <c r="D140" s="150" t="str">
        <f>'Crisis Indicator Data'!D137</f>
        <v>Thailand</v>
      </c>
      <c r="E140" s="151" t="str">
        <f>'Crisis Indicator Data'!E137</f>
        <v>THA</v>
      </c>
      <c r="F140" s="243">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2.1</v>
      </c>
      <c r="G140" s="243">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3.4</v>
      </c>
      <c r="H140" s="243">
        <f t="shared" si="52"/>
        <v>2.75</v>
      </c>
      <c r="I140" s="243">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1.6</v>
      </c>
      <c r="J140" s="243">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0.5</v>
      </c>
      <c r="K140" s="243">
        <f t="shared" si="53"/>
        <v>1.05</v>
      </c>
      <c r="L140" s="243">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2.5</v>
      </c>
      <c r="M140" s="243">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243">
        <f t="shared" si="54"/>
        <v>1.85</v>
      </c>
      <c r="O140" s="243">
        <f t="shared" si="55"/>
        <v>1.8833333333333335</v>
      </c>
      <c r="P140" s="243">
        <f>IF(B140="Regional crisis",VLOOKUP(C140,'Regional Crises'!$B$1:$R$69,12,FALSE),VLOOKUP(E140,'Country Indicator Data'!$B$4:$I$300,8,FALSE))</f>
        <v>3</v>
      </c>
      <c r="Q140" s="243">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1.7</v>
      </c>
      <c r="R140" s="243">
        <f t="shared" si="56"/>
        <v>2.35</v>
      </c>
      <c r="S140" s="243">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3.2</v>
      </c>
      <c r="T140" s="243">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2.4</v>
      </c>
      <c r="U140" s="243">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3.4</v>
      </c>
      <c r="V140" s="243">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3.4</v>
      </c>
      <c r="W140" s="243">
        <f t="shared" si="57"/>
        <v>3.1</v>
      </c>
      <c r="X140" s="243">
        <f t="shared" si="58"/>
        <v>2.4</v>
      </c>
      <c r="Y140" s="250">
        <f>IF('Core Indicators'!FC137="x","x",IF('Core Indicators'!FC137&gt;=5,5,IF('Core Indicators'!FC137&gt;=4,4,IF('Core Indicators'!FC137&gt;=3,3,IF('Core Indicators'!FC137&gt;=2,2,IF('Core Indicators'!FC137&gt;=1,1,0))))))</f>
        <v>2</v>
      </c>
      <c r="Z140" s="243">
        <f t="shared" si="59"/>
        <v>2</v>
      </c>
      <c r="AA140" s="250">
        <f>'Crisis Indicator Data'!Y137</f>
        <v>1</v>
      </c>
      <c r="AB140" s="250">
        <f>'Crisis Indicator Data'!Z137</f>
        <v>1</v>
      </c>
      <c r="AC140" s="250">
        <f>'Crisis Indicator Data'!AA137</f>
        <v>1</v>
      </c>
      <c r="AD140" s="250">
        <f>'Crisis Indicator Data'!AB137</f>
        <v>0</v>
      </c>
      <c r="AE140" s="250">
        <f t="shared" si="60"/>
        <v>2</v>
      </c>
      <c r="AF140" s="250">
        <f>'Crisis Indicator Data'!AC137</f>
        <v>0</v>
      </c>
      <c r="AG140" s="250">
        <f>'Crisis Indicator Data'!AD137</f>
        <v>2</v>
      </c>
      <c r="AH140" s="250">
        <f t="shared" si="61"/>
        <v>2</v>
      </c>
      <c r="AI140" s="250">
        <f>'Crisis Indicator Data'!AE137</f>
        <v>1</v>
      </c>
      <c r="AJ140" s="250">
        <f>'Crisis Indicator Data'!AF137</f>
        <v>3</v>
      </c>
      <c r="AK140" s="250">
        <f>'Crisis Indicator Data'!AG137</f>
        <v>2</v>
      </c>
      <c r="AL140" s="250">
        <f t="shared" si="62"/>
        <v>4</v>
      </c>
      <c r="AM140" s="243">
        <f t="shared" si="63"/>
        <v>3</v>
      </c>
      <c r="AN140" s="243">
        <f t="shared" si="64"/>
        <v>2.5</v>
      </c>
    </row>
    <row r="141" spans="1:40" ht="13.5" customHeight="1" x14ac:dyDescent="0.35">
      <c r="A141" s="149" t="str">
        <f>'Crisis Indicator Data'!A138</f>
        <v xml:space="preserve">Conflict in southern Thailand </v>
      </c>
      <c r="B141" s="150" t="str">
        <f>'Crisis Indicator Data'!B138</f>
        <v>Conflict</v>
      </c>
      <c r="C141" s="150" t="str">
        <f>'Crisis Indicator Data'!C138</f>
        <v>THA002</v>
      </c>
      <c r="D141" s="150" t="str">
        <f>'Crisis Indicator Data'!D138</f>
        <v>Thailand</v>
      </c>
      <c r="E141" s="151" t="str">
        <f>'Crisis Indicator Data'!E138</f>
        <v>THA</v>
      </c>
      <c r="F141" s="243">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2.1</v>
      </c>
      <c r="G141" s="243">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3.4</v>
      </c>
      <c r="H141" s="243">
        <f t="shared" si="52"/>
        <v>2.75</v>
      </c>
      <c r="I141" s="243">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1.6</v>
      </c>
      <c r="J141" s="243">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0.5</v>
      </c>
      <c r="K141" s="243">
        <f t="shared" si="53"/>
        <v>1.05</v>
      </c>
      <c r="L141" s="243">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2.5</v>
      </c>
      <c r="M141" s="243">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243">
        <f t="shared" si="54"/>
        <v>1.85</v>
      </c>
      <c r="O141" s="243">
        <f t="shared" si="55"/>
        <v>1.8833333333333335</v>
      </c>
      <c r="P141" s="243">
        <f>IF(B141="Regional crisis",VLOOKUP(C141,'Regional Crises'!$B$1:$R$69,12,FALSE),VLOOKUP(E141,'Country Indicator Data'!$B$4:$I$300,8,FALSE))</f>
        <v>3</v>
      </c>
      <c r="Q141" s="243">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1.7</v>
      </c>
      <c r="R141" s="243">
        <f t="shared" si="56"/>
        <v>2.35</v>
      </c>
      <c r="S141" s="243">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3.2</v>
      </c>
      <c r="T141" s="243">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2.4</v>
      </c>
      <c r="U141" s="243">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3.4</v>
      </c>
      <c r="V141" s="243">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3.4</v>
      </c>
      <c r="W141" s="243">
        <f t="shared" si="57"/>
        <v>3.1</v>
      </c>
      <c r="X141" s="243">
        <f t="shared" si="58"/>
        <v>2.4</v>
      </c>
      <c r="Y141" s="250">
        <f>IF('Core Indicators'!FC138="x","x",IF('Core Indicators'!FC138&gt;=5,5,IF('Core Indicators'!FC138&gt;=4,4,IF('Core Indicators'!FC138&gt;=3,3,IF('Core Indicators'!FC138&gt;=2,2,IF('Core Indicators'!FC138&gt;=1,1,0))))))</f>
        <v>1</v>
      </c>
      <c r="Z141" s="243">
        <f t="shared" si="59"/>
        <v>1</v>
      </c>
      <c r="AA141" s="250">
        <f>'Crisis Indicator Data'!Y138</f>
        <v>1</v>
      </c>
      <c r="AB141" s="250">
        <f>'Crisis Indicator Data'!Z138</f>
        <v>1</v>
      </c>
      <c r="AC141" s="250">
        <f>'Crisis Indicator Data'!AA138</f>
        <v>0</v>
      </c>
      <c r="AD141" s="250">
        <f>'Crisis Indicator Data'!AB138</f>
        <v>0</v>
      </c>
      <c r="AE141" s="250">
        <f t="shared" si="60"/>
        <v>2</v>
      </c>
      <c r="AF141" s="250">
        <f>'Crisis Indicator Data'!AC138</f>
        <v>0</v>
      </c>
      <c r="AG141" s="250">
        <f>'Crisis Indicator Data'!AD138</f>
        <v>0</v>
      </c>
      <c r="AH141" s="250">
        <f t="shared" si="61"/>
        <v>0</v>
      </c>
      <c r="AI141" s="250">
        <f>'Crisis Indicator Data'!AE138</f>
        <v>1</v>
      </c>
      <c r="AJ141" s="250">
        <f>'Crisis Indicator Data'!AF138</f>
        <v>3</v>
      </c>
      <c r="AK141" s="250">
        <f>'Crisis Indicator Data'!AG138</f>
        <v>1</v>
      </c>
      <c r="AL141" s="250">
        <f t="shared" si="62"/>
        <v>4</v>
      </c>
      <c r="AM141" s="243">
        <f t="shared" si="63"/>
        <v>2</v>
      </c>
      <c r="AN141" s="243">
        <f t="shared" si="64"/>
        <v>1.5</v>
      </c>
    </row>
    <row r="142" spans="1:40" ht="13.5" customHeight="1" x14ac:dyDescent="0.35">
      <c r="A142" s="149" t="str">
        <f>'Crisis Indicator Data'!A139</f>
        <v>Myanmar refugees in Thailand</v>
      </c>
      <c r="B142" s="150" t="str">
        <f>'Crisis Indicator Data'!B139</f>
        <v>International displacement</v>
      </c>
      <c r="C142" s="150" t="str">
        <f>'Crisis Indicator Data'!C139</f>
        <v>THA003</v>
      </c>
      <c r="D142" s="150" t="str">
        <f>'Crisis Indicator Data'!D139</f>
        <v>Thailand</v>
      </c>
      <c r="E142" s="151" t="str">
        <f>'Crisis Indicator Data'!E139</f>
        <v>THA</v>
      </c>
      <c r="F142" s="243">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2.1</v>
      </c>
      <c r="G142" s="243">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3.4</v>
      </c>
      <c r="H142" s="243">
        <f t="shared" si="52"/>
        <v>2.75</v>
      </c>
      <c r="I142" s="243">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1.6</v>
      </c>
      <c r="J142" s="243">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0.5</v>
      </c>
      <c r="K142" s="243">
        <f t="shared" si="53"/>
        <v>1.05</v>
      </c>
      <c r="L142" s="243">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2.5</v>
      </c>
      <c r="M142" s="243">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1.2</v>
      </c>
      <c r="N142" s="243">
        <f t="shared" si="54"/>
        <v>1.85</v>
      </c>
      <c r="O142" s="243">
        <f t="shared" si="55"/>
        <v>1.8833333333333335</v>
      </c>
      <c r="P142" s="243">
        <f>IF(B142="Regional crisis",VLOOKUP(C142,'Regional Crises'!$B$1:$R$69,12,FALSE),VLOOKUP(E142,'Country Indicator Data'!$B$4:$I$300,8,FALSE))</f>
        <v>3</v>
      </c>
      <c r="Q142" s="243">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1.7</v>
      </c>
      <c r="R142" s="243">
        <f t="shared" si="56"/>
        <v>2.35</v>
      </c>
      <c r="S142" s="243">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3.2</v>
      </c>
      <c r="T142" s="243">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243">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3.4</v>
      </c>
      <c r="V142" s="243">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3.4</v>
      </c>
      <c r="W142" s="243">
        <f t="shared" si="57"/>
        <v>3.1</v>
      </c>
      <c r="X142" s="243">
        <f t="shared" si="58"/>
        <v>2.4</v>
      </c>
      <c r="Y142" s="250">
        <f>IF('Core Indicators'!FC139="x","x",IF('Core Indicators'!FC139&gt;=5,5,IF('Core Indicators'!FC139&gt;=4,4,IF('Core Indicators'!FC139&gt;=3,3,IF('Core Indicators'!FC139&gt;=2,2,IF('Core Indicators'!FC139&gt;=1,1,0))))))</f>
        <v>1</v>
      </c>
      <c r="Z142" s="243">
        <f t="shared" si="59"/>
        <v>1</v>
      </c>
      <c r="AA142" s="250">
        <f>'Crisis Indicator Data'!Y139</f>
        <v>1</v>
      </c>
      <c r="AB142" s="250">
        <f>'Crisis Indicator Data'!Z139</f>
        <v>0</v>
      </c>
      <c r="AC142" s="250">
        <f>'Crisis Indicator Data'!AA139</f>
        <v>1</v>
      </c>
      <c r="AD142" s="250">
        <f>'Crisis Indicator Data'!AB139</f>
        <v>0</v>
      </c>
      <c r="AE142" s="250">
        <f t="shared" si="60"/>
        <v>2</v>
      </c>
      <c r="AF142" s="250">
        <f>'Crisis Indicator Data'!AC139</f>
        <v>0</v>
      </c>
      <c r="AG142" s="250">
        <f>'Crisis Indicator Data'!AD139</f>
        <v>2</v>
      </c>
      <c r="AH142" s="250">
        <f t="shared" si="61"/>
        <v>2</v>
      </c>
      <c r="AI142" s="250">
        <f>'Crisis Indicator Data'!AE139</f>
        <v>0</v>
      </c>
      <c r="AJ142" s="250">
        <f>'Crisis Indicator Data'!AF139</f>
        <v>3</v>
      </c>
      <c r="AK142" s="250">
        <f>'Crisis Indicator Data'!AG139</f>
        <v>1</v>
      </c>
      <c r="AL142" s="250">
        <f t="shared" si="62"/>
        <v>3</v>
      </c>
      <c r="AM142" s="243">
        <f t="shared" si="63"/>
        <v>2</v>
      </c>
      <c r="AN142" s="243">
        <f t="shared" si="64"/>
        <v>1.5</v>
      </c>
    </row>
    <row r="143" spans="1:40" x14ac:dyDescent="0.35">
      <c r="A143" s="149" t="str">
        <f>'Crisis Indicator Data'!A140</f>
        <v>Tonga Volcano Eruption</v>
      </c>
      <c r="B143" s="150" t="str">
        <f>'Crisis Indicator Data'!B140</f>
        <v>Volcano</v>
      </c>
      <c r="C143" s="150" t="str">
        <f>'Crisis Indicator Data'!C140</f>
        <v>TON002</v>
      </c>
      <c r="D143" s="150" t="str">
        <f>'Crisis Indicator Data'!D140</f>
        <v>Tonga</v>
      </c>
      <c r="E143" s="151" t="str">
        <f>'Crisis Indicator Data'!E140</f>
        <v>TON</v>
      </c>
      <c r="F143" s="243">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1.1000000000000001</v>
      </c>
      <c r="G143" s="243" t="str">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x</v>
      </c>
      <c r="H143" s="243">
        <f t="shared" si="52"/>
        <v>1.1000000000000001</v>
      </c>
      <c r="I143" s="243">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243">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243">
        <f t="shared" si="53"/>
        <v>0</v>
      </c>
      <c r="L143" s="243">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2.8</v>
      </c>
      <c r="M143" s="243">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243">
        <f t="shared" si="54"/>
        <v>2.2000000000000002</v>
      </c>
      <c r="O143" s="243">
        <f t="shared" si="55"/>
        <v>1.1000000000000001</v>
      </c>
      <c r="P143" s="243">
        <f>IF(B143="Regional crisis",VLOOKUP(C143,'Regional Crises'!$B$1:$R$69,12,FALSE),VLOOKUP(E143,'Country Indicator Data'!$B$4:$I$300,8,FALSE))</f>
        <v>0</v>
      </c>
      <c r="Q143" s="243">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0.9</v>
      </c>
      <c r="R143" s="243">
        <f t="shared" si="56"/>
        <v>0.45</v>
      </c>
      <c r="S143" s="243" t="str">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x</v>
      </c>
      <c r="T143" s="243">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v>
      </c>
      <c r="U143" s="243" t="str">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x</v>
      </c>
      <c r="V143" s="243">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1.1000000000000001</v>
      </c>
      <c r="W143" s="243">
        <f t="shared" si="57"/>
        <v>1.6</v>
      </c>
      <c r="X143" s="243">
        <f t="shared" si="58"/>
        <v>1.1000000000000001</v>
      </c>
      <c r="Y143" s="250">
        <f>IF('Core Indicators'!FC140="x","x",IF('Core Indicators'!FC140&gt;=5,5,IF('Core Indicators'!FC140&gt;=4,4,IF('Core Indicators'!FC140&gt;=3,3,IF('Core Indicators'!FC140&gt;=2,2,IF('Core Indicators'!FC140&gt;=1,1,0))))))</f>
        <v>1</v>
      </c>
      <c r="Z143" s="243">
        <f t="shared" si="59"/>
        <v>1</v>
      </c>
      <c r="AA143" s="250">
        <f>'Crisis Indicator Data'!Y140</f>
        <v>1</v>
      </c>
      <c r="AB143" s="250">
        <f>'Crisis Indicator Data'!Z140</f>
        <v>0</v>
      </c>
      <c r="AC143" s="250">
        <f>'Crisis Indicator Data'!AA140</f>
        <v>0</v>
      </c>
      <c r="AD143" s="250">
        <f>'Crisis Indicator Data'!AB140</f>
        <v>0</v>
      </c>
      <c r="AE143" s="250">
        <f t="shared" si="60"/>
        <v>1</v>
      </c>
      <c r="AF143" s="250">
        <f>'Crisis Indicator Data'!AC140</f>
        <v>0</v>
      </c>
      <c r="AG143" s="250">
        <f>'Crisis Indicator Data'!AD140</f>
        <v>0</v>
      </c>
      <c r="AH143" s="250">
        <f t="shared" si="61"/>
        <v>0</v>
      </c>
      <c r="AI143" s="250">
        <f>'Crisis Indicator Data'!AE140</f>
        <v>0</v>
      </c>
      <c r="AJ143" s="250">
        <f>'Crisis Indicator Data'!AF140</f>
        <v>0</v>
      </c>
      <c r="AK143" s="250">
        <f>'Crisis Indicator Data'!AG140</f>
        <v>3</v>
      </c>
      <c r="AL143" s="250">
        <f t="shared" si="62"/>
        <v>3</v>
      </c>
      <c r="AM143" s="243">
        <f t="shared" si="63"/>
        <v>1</v>
      </c>
      <c r="AN143" s="243">
        <f t="shared" si="64"/>
        <v>1</v>
      </c>
    </row>
    <row r="144" spans="1:40" x14ac:dyDescent="0.35">
      <c r="A144" s="152" t="str">
        <f>'Crisis Indicator Data'!A141</f>
        <v>Venezuelan refugees in Trinidad and Tobago</v>
      </c>
      <c r="B144" s="153" t="str">
        <f>'Crisis Indicator Data'!B141</f>
        <v>International displacement</v>
      </c>
      <c r="C144" s="153" t="str">
        <f>'Crisis Indicator Data'!C141</f>
        <v>TTO002</v>
      </c>
      <c r="D144" s="153" t="str">
        <f>'Crisis Indicator Data'!D141</f>
        <v>Trinidad and Tobago</v>
      </c>
      <c r="E144" s="154" t="str">
        <f>'Crisis Indicator Data'!E141</f>
        <v>TTO</v>
      </c>
      <c r="F144" s="243">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0.7</v>
      </c>
      <c r="G144" s="243">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0.8</v>
      </c>
      <c r="H144" s="243">
        <f t="shared" si="52"/>
        <v>0.75</v>
      </c>
      <c r="I144" s="243">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3.8</v>
      </c>
      <c r="J144" s="243">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4</v>
      </c>
      <c r="K144" s="243">
        <f t="shared" si="53"/>
        <v>3.9</v>
      </c>
      <c r="L144" s="243">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2.2000000000000002</v>
      </c>
      <c r="M144" s="243">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1.9</v>
      </c>
      <c r="N144" s="243">
        <f t="shared" si="54"/>
        <v>2.0499999999999998</v>
      </c>
      <c r="O144" s="243">
        <f t="shared" si="55"/>
        <v>2.2333333333333334</v>
      </c>
      <c r="P144" s="243">
        <f>IF(B144="Regional crisis",VLOOKUP(C144,'Regional Crises'!$B$1:$R$69,12,FALSE),VLOOKUP(E144,'Country Indicator Data'!$B$4:$I$300,8,FALSE))</f>
        <v>0</v>
      </c>
      <c r="Q144" s="243">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1.9</v>
      </c>
      <c r="R144" s="243">
        <f t="shared" si="56"/>
        <v>0.95</v>
      </c>
      <c r="S144" s="243">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v>
      </c>
      <c r="T144" s="243">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2.6</v>
      </c>
      <c r="U144" s="243">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1.4</v>
      </c>
      <c r="V144" s="243">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0.9</v>
      </c>
      <c r="W144" s="243">
        <f t="shared" si="57"/>
        <v>2</v>
      </c>
      <c r="X144" s="243">
        <f t="shared" si="58"/>
        <v>1.7</v>
      </c>
      <c r="Y144" s="250">
        <f>IF('Core Indicators'!FC141="x","x",IF('Core Indicators'!FC141&gt;=5,5,IF('Core Indicators'!FC141&gt;=4,4,IF('Core Indicators'!FC141&gt;=3,3,IF('Core Indicators'!FC141&gt;=2,2,IF('Core Indicators'!FC141&gt;=1,1,0))))))</f>
        <v>3</v>
      </c>
      <c r="Z144" s="243">
        <f t="shared" si="59"/>
        <v>3</v>
      </c>
      <c r="AA144" s="250">
        <f>'Crisis Indicator Data'!Y141</f>
        <v>0</v>
      </c>
      <c r="AB144" s="250">
        <f>'Crisis Indicator Data'!Z141</f>
        <v>1</v>
      </c>
      <c r="AC144" s="250">
        <f>'Crisis Indicator Data'!AA141</f>
        <v>0</v>
      </c>
      <c r="AD144" s="250">
        <f>'Crisis Indicator Data'!AB141</f>
        <v>0</v>
      </c>
      <c r="AE144" s="250">
        <f t="shared" si="60"/>
        <v>1</v>
      </c>
      <c r="AF144" s="250">
        <f>'Crisis Indicator Data'!AC141</f>
        <v>1</v>
      </c>
      <c r="AG144" s="250">
        <f>'Crisis Indicator Data'!AD141</f>
        <v>2</v>
      </c>
      <c r="AH144" s="250">
        <f t="shared" si="61"/>
        <v>3</v>
      </c>
      <c r="AI144" s="250">
        <f>'Crisis Indicator Data'!AE141</f>
        <v>0</v>
      </c>
      <c r="AJ144" s="250">
        <f>'Crisis Indicator Data'!AF141</f>
        <v>0</v>
      </c>
      <c r="AK144" s="250">
        <f>'Crisis Indicator Data'!AG141</f>
        <v>0</v>
      </c>
      <c r="AL144" s="250">
        <f t="shared" si="62"/>
        <v>0</v>
      </c>
      <c r="AM144" s="243">
        <f t="shared" si="63"/>
        <v>1</v>
      </c>
      <c r="AN144" s="243">
        <f t="shared" si="64"/>
        <v>2</v>
      </c>
    </row>
    <row r="145" spans="1:40" x14ac:dyDescent="0.35">
      <c r="A145" s="152" t="str">
        <f>'Crisis Indicator Data'!A142</f>
        <v>Mixed migration flows in Tunisia</v>
      </c>
      <c r="B145" s="153" t="str">
        <f>'Crisis Indicator Data'!B142</f>
        <v>International displacement</v>
      </c>
      <c r="C145" s="153" t="str">
        <f>'Crisis Indicator Data'!C142</f>
        <v>TUN002</v>
      </c>
      <c r="D145" s="153" t="str">
        <f>'Crisis Indicator Data'!D142</f>
        <v>Tunisia</v>
      </c>
      <c r="E145" s="154" t="str">
        <f>'Crisis Indicator Data'!E142</f>
        <v>TUN</v>
      </c>
      <c r="F145" s="243">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2.5</v>
      </c>
      <c r="G145" s="243">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1.7</v>
      </c>
      <c r="H145" s="243">
        <f t="shared" si="52"/>
        <v>2.1</v>
      </c>
      <c r="I145" s="243">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0.2</v>
      </c>
      <c r="J145" s="243">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243">
        <f t="shared" si="53"/>
        <v>0.1</v>
      </c>
      <c r="L145" s="243">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v>
      </c>
      <c r="M145" s="243">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v>
      </c>
      <c r="N145" s="243">
        <f t="shared" si="54"/>
        <v>1.5</v>
      </c>
      <c r="O145" s="243">
        <f t="shared" si="55"/>
        <v>1.2333333333333334</v>
      </c>
      <c r="P145" s="243">
        <f>IF(B145="Regional crisis",VLOOKUP(C145,'Regional Crises'!$B$1:$R$69,12,FALSE),VLOOKUP(E145,'Country Indicator Data'!$B$4:$I$300,8,FALSE))</f>
        <v>3</v>
      </c>
      <c r="Q145" s="243">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4.2</v>
      </c>
      <c r="R145" s="243">
        <f t="shared" si="56"/>
        <v>3.6</v>
      </c>
      <c r="S145" s="243">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2.9</v>
      </c>
      <c r="T145" s="243">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243">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2.2999999999999998</v>
      </c>
      <c r="V145" s="243">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1.5</v>
      </c>
      <c r="W145" s="243">
        <f t="shared" si="57"/>
        <v>2.2999999999999998</v>
      </c>
      <c r="X145" s="243">
        <f t="shared" si="58"/>
        <v>2.4</v>
      </c>
      <c r="Y145" s="250">
        <f>IF('Core Indicators'!FC142="x","x",IF('Core Indicators'!FC142&gt;=5,5,IF('Core Indicators'!FC142&gt;=4,4,IF('Core Indicators'!FC142&gt;=3,3,IF('Core Indicators'!FC142&gt;=2,2,IF('Core Indicators'!FC142&gt;=1,1,0))))))</f>
        <v>4</v>
      </c>
      <c r="Z145" s="243">
        <f t="shared" si="59"/>
        <v>4</v>
      </c>
      <c r="AA145" s="250">
        <f>'Crisis Indicator Data'!Y142</f>
        <v>0</v>
      </c>
      <c r="AB145" s="250">
        <f>'Crisis Indicator Data'!Z142</f>
        <v>0</v>
      </c>
      <c r="AC145" s="250">
        <f>'Crisis Indicator Data'!AA142</f>
        <v>0</v>
      </c>
      <c r="AD145" s="250">
        <f>'Crisis Indicator Data'!AB142</f>
        <v>0</v>
      </c>
      <c r="AE145" s="250">
        <f t="shared" si="60"/>
        <v>0</v>
      </c>
      <c r="AF145" s="250">
        <f>'Crisis Indicator Data'!AC142</f>
        <v>0</v>
      </c>
      <c r="AG145" s="250">
        <f>'Crisis Indicator Data'!AD142</f>
        <v>0</v>
      </c>
      <c r="AH145" s="250">
        <f t="shared" si="61"/>
        <v>0</v>
      </c>
      <c r="AI145" s="250">
        <f>'Crisis Indicator Data'!AE142</f>
        <v>0</v>
      </c>
      <c r="AJ145" s="250">
        <f>'Crisis Indicator Data'!AF142</f>
        <v>1</v>
      </c>
      <c r="AK145" s="250">
        <f>'Crisis Indicator Data'!AG142</f>
        <v>0</v>
      </c>
      <c r="AL145" s="250">
        <f t="shared" si="62"/>
        <v>1</v>
      </c>
      <c r="AM145" s="243">
        <f t="shared" si="63"/>
        <v>0</v>
      </c>
      <c r="AN145" s="243">
        <f t="shared" si="64"/>
        <v>2</v>
      </c>
    </row>
    <row r="146" spans="1:40" x14ac:dyDescent="0.35">
      <c r="A146" s="152" t="str">
        <f>'Crisis Indicator Data'!A143</f>
        <v>Complex situation in Turkey</v>
      </c>
      <c r="B146" s="153" t="str">
        <f>'Crisis Indicator Data'!B143</f>
        <v>Multiple crises country</v>
      </c>
      <c r="C146" s="153" t="str">
        <f>'Crisis Indicator Data'!C143</f>
        <v>TUR001</v>
      </c>
      <c r="D146" s="153" t="str">
        <f>'Crisis Indicator Data'!D143</f>
        <v>Turkey</v>
      </c>
      <c r="E146" s="154" t="str">
        <f>'Crisis Indicator Data'!E143</f>
        <v>TUR</v>
      </c>
      <c r="F146" s="243">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43">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2.5</v>
      </c>
      <c r="H146" s="243">
        <f t="shared" si="52"/>
        <v>2.5</v>
      </c>
      <c r="I146" s="243">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v>
      </c>
      <c r="J146" s="243">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3.4</v>
      </c>
      <c r="K146" s="243">
        <f t="shared" si="53"/>
        <v>2.7</v>
      </c>
      <c r="L146" s="243">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v>
      </c>
      <c r="M146" s="243">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2.1</v>
      </c>
      <c r="N146" s="243">
        <f t="shared" si="54"/>
        <v>2.0499999999999998</v>
      </c>
      <c r="O146" s="243">
        <f t="shared" si="55"/>
        <v>2.4166666666666665</v>
      </c>
      <c r="P146" s="243">
        <f>IF(B146="Regional crisis",VLOOKUP(C146,'Regional Crises'!$B$1:$R$69,12,FALSE),VLOOKUP(E146,'Country Indicator Data'!$B$4:$I$300,8,FALSE))</f>
        <v>4</v>
      </c>
      <c r="Q146" s="243">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2.9</v>
      </c>
      <c r="R146" s="243">
        <f t="shared" si="56"/>
        <v>3.45</v>
      </c>
      <c r="S146" s="243">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3.1</v>
      </c>
      <c r="T146" s="243">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2.8</v>
      </c>
      <c r="U146" s="243">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3.3</v>
      </c>
      <c r="V146" s="243">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43">
        <f t="shared" si="57"/>
        <v>3.2</v>
      </c>
      <c r="X146" s="243">
        <f t="shared" si="58"/>
        <v>3</v>
      </c>
      <c r="Y146" s="250">
        <f>IF('Core Indicators'!FC143="x","x",IF('Core Indicators'!FC143&gt;=5,5,IF('Core Indicators'!FC143&gt;=4,4,IF('Core Indicators'!FC143&gt;=3,3,IF('Core Indicators'!FC143&gt;=2,2,IF('Core Indicators'!FC143&gt;=1,1,0))))))</f>
        <v>4</v>
      </c>
      <c r="Z146" s="243">
        <f t="shared" si="59"/>
        <v>4</v>
      </c>
      <c r="AA146" s="250">
        <f>'Crisis Indicator Data'!Y143</f>
        <v>1</v>
      </c>
      <c r="AB146" s="250">
        <f>'Crisis Indicator Data'!Z143</f>
        <v>1</v>
      </c>
      <c r="AC146" s="250">
        <f>'Crisis Indicator Data'!AA143</f>
        <v>1</v>
      </c>
      <c r="AD146" s="250">
        <f>'Crisis Indicator Data'!AB143</f>
        <v>0</v>
      </c>
      <c r="AE146" s="250">
        <f t="shared" si="60"/>
        <v>2</v>
      </c>
      <c r="AF146" s="250">
        <f>'Crisis Indicator Data'!AC143</f>
        <v>2</v>
      </c>
      <c r="AG146" s="250">
        <f>'Crisis Indicator Data'!AD143</f>
        <v>2</v>
      </c>
      <c r="AH146" s="250">
        <f t="shared" si="61"/>
        <v>4</v>
      </c>
      <c r="AI146" s="250">
        <f>'Crisis Indicator Data'!AE143</f>
        <v>0</v>
      </c>
      <c r="AJ146" s="250">
        <f>'Crisis Indicator Data'!AF143</f>
        <v>3</v>
      </c>
      <c r="AK146" s="250">
        <f>'Crisis Indicator Data'!AG143</f>
        <v>1</v>
      </c>
      <c r="AL146" s="250">
        <f t="shared" si="62"/>
        <v>3</v>
      </c>
      <c r="AM146" s="243">
        <f t="shared" si="63"/>
        <v>3</v>
      </c>
      <c r="AN146" s="243">
        <f t="shared" si="64"/>
        <v>3.5</v>
      </c>
    </row>
    <row r="147" spans="1:40" x14ac:dyDescent="0.35">
      <c r="A147" s="152" t="str">
        <f>'Crisis Indicator Data'!A144</f>
        <v>Syrian Refugees in Turkey</v>
      </c>
      <c r="B147" s="153" t="str">
        <f>'Crisis Indicator Data'!B144</f>
        <v>International displacement</v>
      </c>
      <c r="C147" s="153" t="str">
        <f>'Crisis Indicator Data'!C144</f>
        <v>TUR002</v>
      </c>
      <c r="D147" s="153" t="str">
        <f>'Crisis Indicator Data'!D144</f>
        <v>Turkey</v>
      </c>
      <c r="E147" s="154" t="str">
        <f>'Crisis Indicator Data'!E144</f>
        <v>TUR</v>
      </c>
      <c r="F147" s="243">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43">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2.5</v>
      </c>
      <c r="H147" s="243">
        <f t="shared" si="52"/>
        <v>2.5</v>
      </c>
      <c r="I147" s="243">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v>
      </c>
      <c r="J147" s="243">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3.4</v>
      </c>
      <c r="K147" s="243">
        <f t="shared" si="53"/>
        <v>2.7</v>
      </c>
      <c r="L147" s="243">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v>
      </c>
      <c r="M147" s="243">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2.1</v>
      </c>
      <c r="N147" s="243">
        <f t="shared" si="54"/>
        <v>2.0499999999999998</v>
      </c>
      <c r="O147" s="243">
        <f t="shared" si="55"/>
        <v>2.4166666666666665</v>
      </c>
      <c r="P147" s="243">
        <f>IF(B147="Regional crisis",VLOOKUP(C147,'Regional Crises'!$B$1:$R$69,12,FALSE),VLOOKUP(E147,'Country Indicator Data'!$B$4:$I$300,8,FALSE))</f>
        <v>4</v>
      </c>
      <c r="Q147" s="243">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2.9</v>
      </c>
      <c r="R147" s="243">
        <f t="shared" si="56"/>
        <v>3.45</v>
      </c>
      <c r="S147" s="243">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3.1</v>
      </c>
      <c r="T147" s="243">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2.8</v>
      </c>
      <c r="U147" s="243">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3.3</v>
      </c>
      <c r="V147" s="243">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243">
        <f t="shared" si="57"/>
        <v>3.2</v>
      </c>
      <c r="X147" s="243">
        <f t="shared" si="58"/>
        <v>3</v>
      </c>
      <c r="Y147" s="250">
        <f>IF('Core Indicators'!FC144="x","x",IF('Core Indicators'!FC144&gt;=5,5,IF('Core Indicators'!FC144&gt;=4,4,IF('Core Indicators'!FC144&gt;=3,3,IF('Core Indicators'!FC144&gt;=2,2,IF('Core Indicators'!FC144&gt;=1,1,0))))))</f>
        <v>2</v>
      </c>
      <c r="Z147" s="243">
        <f t="shared" si="59"/>
        <v>2</v>
      </c>
      <c r="AA147" s="250">
        <f>'Crisis Indicator Data'!Y144</f>
        <v>1</v>
      </c>
      <c r="AB147" s="250">
        <f>'Crisis Indicator Data'!Z144</f>
        <v>0</v>
      </c>
      <c r="AC147" s="250">
        <f>'Crisis Indicator Data'!AA144</f>
        <v>1</v>
      </c>
      <c r="AD147" s="250">
        <f>'Crisis Indicator Data'!AB144</f>
        <v>0</v>
      </c>
      <c r="AE147" s="250">
        <f t="shared" si="60"/>
        <v>2</v>
      </c>
      <c r="AF147" s="250">
        <f>'Crisis Indicator Data'!AC144</f>
        <v>2</v>
      </c>
      <c r="AG147" s="250">
        <f>'Crisis Indicator Data'!AD144</f>
        <v>2</v>
      </c>
      <c r="AH147" s="250">
        <f t="shared" si="61"/>
        <v>4</v>
      </c>
      <c r="AI147" s="250">
        <f>'Crisis Indicator Data'!AE144</f>
        <v>0</v>
      </c>
      <c r="AJ147" s="250">
        <f>'Crisis Indicator Data'!AF144</f>
        <v>3</v>
      </c>
      <c r="AK147" s="250">
        <f>'Crisis Indicator Data'!AG144</f>
        <v>1</v>
      </c>
      <c r="AL147" s="250">
        <f t="shared" si="62"/>
        <v>3</v>
      </c>
      <c r="AM147" s="243">
        <f t="shared" si="63"/>
        <v>3</v>
      </c>
      <c r="AN147" s="243">
        <f t="shared" si="64"/>
        <v>2.5</v>
      </c>
    </row>
    <row r="148" spans="1:40" x14ac:dyDescent="0.35">
      <c r="A148" s="152" t="str">
        <f>'Crisis Indicator Data'!A145</f>
        <v>Mixed Migration Flows in Turkey</v>
      </c>
      <c r="B148" s="153" t="str">
        <f>'Crisis Indicator Data'!B145</f>
        <v>International displacement</v>
      </c>
      <c r="C148" s="153" t="str">
        <f>'Crisis Indicator Data'!C145</f>
        <v>TUR003</v>
      </c>
      <c r="D148" s="153" t="str">
        <f>'Crisis Indicator Data'!D145</f>
        <v>Turkey</v>
      </c>
      <c r="E148" s="154" t="str">
        <f>'Crisis Indicator Data'!E145</f>
        <v>TUR</v>
      </c>
      <c r="F148" s="243">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43">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2.5</v>
      </c>
      <c r="H148" s="243">
        <f t="shared" si="52"/>
        <v>2.5</v>
      </c>
      <c r="I148" s="243">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v>
      </c>
      <c r="J148" s="243">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3.4</v>
      </c>
      <c r="K148" s="243">
        <f t="shared" si="53"/>
        <v>2.7</v>
      </c>
      <c r="L148" s="243">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243">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2.1</v>
      </c>
      <c r="N148" s="243">
        <f t="shared" si="54"/>
        <v>2.0499999999999998</v>
      </c>
      <c r="O148" s="243">
        <f t="shared" si="55"/>
        <v>2.4166666666666665</v>
      </c>
      <c r="P148" s="243">
        <f>IF(B148="Regional crisis",VLOOKUP(C148,'Regional Crises'!$B$1:$R$69,12,FALSE),VLOOKUP(E148,'Country Indicator Data'!$B$4:$I$300,8,FALSE))</f>
        <v>4</v>
      </c>
      <c r="Q148" s="243">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2.9</v>
      </c>
      <c r="R148" s="243">
        <f t="shared" si="56"/>
        <v>3.45</v>
      </c>
      <c r="S148" s="243">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3.1</v>
      </c>
      <c r="T148" s="243">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2.8</v>
      </c>
      <c r="U148" s="243">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3.3</v>
      </c>
      <c r="V148" s="243">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3">
        <f t="shared" si="57"/>
        <v>3.2</v>
      </c>
      <c r="X148" s="243">
        <f t="shared" si="58"/>
        <v>3</v>
      </c>
      <c r="Y148" s="250">
        <f>IF('Core Indicators'!FC145="x","x",IF('Core Indicators'!FC145&gt;=5,5,IF('Core Indicators'!FC145&gt;=4,4,IF('Core Indicators'!FC145&gt;=3,3,IF('Core Indicators'!FC145&gt;=2,2,IF('Core Indicators'!FC145&gt;=1,1,0))))))</f>
        <v>2</v>
      </c>
      <c r="Z148" s="243">
        <f t="shared" si="59"/>
        <v>2</v>
      </c>
      <c r="AA148" s="250">
        <f>'Crisis Indicator Data'!Y145</f>
        <v>1</v>
      </c>
      <c r="AB148" s="250">
        <f>'Crisis Indicator Data'!Z145</f>
        <v>0</v>
      </c>
      <c r="AC148" s="250">
        <f>'Crisis Indicator Data'!AA145</f>
        <v>1</v>
      </c>
      <c r="AD148" s="250">
        <f>'Crisis Indicator Data'!AB145</f>
        <v>0</v>
      </c>
      <c r="AE148" s="250">
        <f t="shared" si="60"/>
        <v>2</v>
      </c>
      <c r="AF148" s="250">
        <f>'Crisis Indicator Data'!AC145</f>
        <v>2</v>
      </c>
      <c r="AG148" s="250">
        <f>'Crisis Indicator Data'!AD145</f>
        <v>2</v>
      </c>
      <c r="AH148" s="250">
        <f t="shared" si="61"/>
        <v>4</v>
      </c>
      <c r="AI148" s="250">
        <f>'Crisis Indicator Data'!AE145</f>
        <v>0</v>
      </c>
      <c r="AJ148" s="250">
        <f>'Crisis Indicator Data'!AF145</f>
        <v>3</v>
      </c>
      <c r="AK148" s="250">
        <f>'Crisis Indicator Data'!AG145</f>
        <v>0</v>
      </c>
      <c r="AL148" s="250">
        <f t="shared" si="62"/>
        <v>3</v>
      </c>
      <c r="AM148" s="243">
        <f t="shared" si="63"/>
        <v>3</v>
      </c>
      <c r="AN148" s="243">
        <f t="shared" si="64"/>
        <v>2.5</v>
      </c>
    </row>
    <row r="149" spans="1:40" x14ac:dyDescent="0.35">
      <c r="A149" s="152" t="str">
        <f>'Crisis Indicator Data'!A146</f>
        <v>Kurdish Conflict</v>
      </c>
      <c r="B149" s="153" t="str">
        <f>'Crisis Indicator Data'!B146</f>
        <v>Conflict</v>
      </c>
      <c r="C149" s="153" t="str">
        <f>'Crisis Indicator Data'!C146</f>
        <v>TUR004</v>
      </c>
      <c r="D149" s="153" t="str">
        <f>'Crisis Indicator Data'!D146</f>
        <v>Turkey</v>
      </c>
      <c r="E149" s="154" t="str">
        <f>'Crisis Indicator Data'!E146</f>
        <v>TUR</v>
      </c>
      <c r="F149" s="243">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43">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2.5</v>
      </c>
      <c r="H149" s="243">
        <f t="shared" si="52"/>
        <v>2.5</v>
      </c>
      <c r="I149" s="243">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v>
      </c>
      <c r="J149" s="243">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3.4</v>
      </c>
      <c r="K149" s="243">
        <f t="shared" si="53"/>
        <v>2.7</v>
      </c>
      <c r="L149" s="243">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243">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2.1</v>
      </c>
      <c r="N149" s="243">
        <f t="shared" si="54"/>
        <v>2.0499999999999998</v>
      </c>
      <c r="O149" s="243">
        <f t="shared" si="55"/>
        <v>2.4166666666666665</v>
      </c>
      <c r="P149" s="243">
        <f>IF(B149="Regional crisis",VLOOKUP(C149,'Regional Crises'!$B$1:$R$69,12,FALSE),VLOOKUP(E149,'Country Indicator Data'!$B$4:$I$300,8,FALSE))</f>
        <v>4</v>
      </c>
      <c r="Q149" s="243">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2.9</v>
      </c>
      <c r="R149" s="243">
        <f t="shared" si="56"/>
        <v>3.45</v>
      </c>
      <c r="S149" s="243">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3.1</v>
      </c>
      <c r="T149" s="243">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243">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3.3</v>
      </c>
      <c r="V149" s="243">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243">
        <f t="shared" si="57"/>
        <v>3.2</v>
      </c>
      <c r="X149" s="243">
        <f t="shared" si="58"/>
        <v>3</v>
      </c>
      <c r="Y149" s="250">
        <f>IF('Core Indicators'!FC146="x","x",IF('Core Indicators'!FC146&gt;=5,5,IF('Core Indicators'!FC146&gt;=4,4,IF('Core Indicators'!FC146&gt;=3,3,IF('Core Indicators'!FC146&gt;=2,2,IF('Core Indicators'!FC146&gt;=1,1,0))))))</f>
        <v>3</v>
      </c>
      <c r="Z149" s="243">
        <f t="shared" si="59"/>
        <v>3</v>
      </c>
      <c r="AA149" s="250">
        <f>'Crisis Indicator Data'!Y146</f>
        <v>1</v>
      </c>
      <c r="AB149" s="250">
        <f>'Crisis Indicator Data'!Z146</f>
        <v>1</v>
      </c>
      <c r="AC149" s="250">
        <f>'Crisis Indicator Data'!AA146</f>
        <v>0</v>
      </c>
      <c r="AD149" s="250">
        <f>'Crisis Indicator Data'!AB146</f>
        <v>0</v>
      </c>
      <c r="AE149" s="250">
        <f t="shared" si="60"/>
        <v>2</v>
      </c>
      <c r="AF149" s="250">
        <f>'Crisis Indicator Data'!AC146</f>
        <v>0</v>
      </c>
      <c r="AG149" s="250">
        <f>'Crisis Indicator Data'!AD146</f>
        <v>0</v>
      </c>
      <c r="AH149" s="250">
        <f t="shared" si="61"/>
        <v>0</v>
      </c>
      <c r="AI149" s="250">
        <f>'Crisis Indicator Data'!AE146</f>
        <v>0</v>
      </c>
      <c r="AJ149" s="250">
        <f>'Crisis Indicator Data'!AF146</f>
        <v>3</v>
      </c>
      <c r="AK149" s="250">
        <f>'Crisis Indicator Data'!AG146</f>
        <v>0</v>
      </c>
      <c r="AL149" s="250">
        <f t="shared" si="62"/>
        <v>3</v>
      </c>
      <c r="AM149" s="243">
        <f t="shared" si="63"/>
        <v>2</v>
      </c>
      <c r="AN149" s="243">
        <f t="shared" si="64"/>
        <v>2.5</v>
      </c>
    </row>
    <row r="150" spans="1:40" x14ac:dyDescent="0.35">
      <c r="A150" s="152" t="str">
        <f>'Crisis Indicator Data'!A147</f>
        <v>Multiple Crises in Tanzania</v>
      </c>
      <c r="B150" s="153" t="str">
        <f>'Crisis Indicator Data'!B147</f>
        <v>Multiple crises country</v>
      </c>
      <c r="C150" s="153" t="str">
        <f>'Crisis Indicator Data'!C147</f>
        <v>TZA001</v>
      </c>
      <c r="D150" s="153" t="str">
        <f>'Crisis Indicator Data'!D147</f>
        <v>Tanzania</v>
      </c>
      <c r="E150" s="154" t="str">
        <f>'Crisis Indicator Data'!E147</f>
        <v>TZA</v>
      </c>
      <c r="F150" s="243">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3">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v>
      </c>
      <c r="H150" s="243">
        <f t="shared" si="52"/>
        <v>2.25</v>
      </c>
      <c r="I150" s="243">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2.5</v>
      </c>
      <c r="J150" s="243">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243">
        <f t="shared" si="53"/>
        <v>1.25</v>
      </c>
      <c r="L150" s="243">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243">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1.9</v>
      </c>
      <c r="N150" s="243">
        <f t="shared" si="54"/>
        <v>2.75</v>
      </c>
      <c r="O150" s="243">
        <f t="shared" si="55"/>
        <v>2.0833333333333335</v>
      </c>
      <c r="P150" s="243">
        <f>IF(B150="Regional crisis",VLOOKUP(C150,'Regional Crises'!$B$1:$R$69,12,FALSE),VLOOKUP(E150,'Country Indicator Data'!$B$4:$I$300,8,FALSE))</f>
        <v>1</v>
      </c>
      <c r="Q150" s="243">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1.9</v>
      </c>
      <c r="R150" s="243">
        <f t="shared" si="56"/>
        <v>1.45</v>
      </c>
      <c r="S150" s="243">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243">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3.1</v>
      </c>
      <c r="U150" s="243">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2.5</v>
      </c>
      <c r="V150" s="243">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v>
      </c>
      <c r="W150" s="243">
        <f t="shared" si="57"/>
        <v>3</v>
      </c>
      <c r="X150" s="243">
        <f t="shared" si="58"/>
        <v>2.2000000000000002</v>
      </c>
      <c r="Y150" s="250" t="str">
        <f>IF('Core Indicators'!FC147="x","x",IF('Core Indicators'!FC147&gt;=5,5,IF('Core Indicators'!FC147&gt;=4,4,IF('Core Indicators'!FC147&gt;=3,3,IF('Core Indicators'!FC147&gt;=2,2,IF('Core Indicators'!FC147&gt;=1,1,0))))))</f>
        <v>x</v>
      </c>
      <c r="Z150" s="243" t="str">
        <f t="shared" si="59"/>
        <v>x</v>
      </c>
      <c r="AA150" s="250">
        <f>'Crisis Indicator Data'!Y147</f>
        <v>0</v>
      </c>
      <c r="AB150" s="250">
        <f>'Crisis Indicator Data'!Z147</f>
        <v>0</v>
      </c>
      <c r="AC150" s="250">
        <f>'Crisis Indicator Data'!AA147</f>
        <v>1</v>
      </c>
      <c r="AD150" s="250">
        <f>'Crisis Indicator Data'!AB147</f>
        <v>0</v>
      </c>
      <c r="AE150" s="250">
        <f t="shared" si="60"/>
        <v>1</v>
      </c>
      <c r="AF150" s="250">
        <f>'Crisis Indicator Data'!AC147</f>
        <v>2</v>
      </c>
      <c r="AG150" s="250">
        <f>'Crisis Indicator Data'!AD147</f>
        <v>1</v>
      </c>
      <c r="AH150" s="250">
        <f t="shared" si="61"/>
        <v>3</v>
      </c>
      <c r="AI150" s="250">
        <f>'Crisis Indicator Data'!AE147</f>
        <v>0</v>
      </c>
      <c r="AJ150" s="250">
        <f>'Crisis Indicator Data'!AF147</f>
        <v>0</v>
      </c>
      <c r="AK150" s="250">
        <f>'Crisis Indicator Data'!AG147</f>
        <v>0</v>
      </c>
      <c r="AL150" s="250">
        <f t="shared" si="62"/>
        <v>0</v>
      </c>
      <c r="AM150" s="243">
        <f t="shared" si="63"/>
        <v>1</v>
      </c>
      <c r="AN150" s="243">
        <f t="shared" si="64"/>
        <v>1</v>
      </c>
    </row>
    <row r="151" spans="1:40" x14ac:dyDescent="0.35">
      <c r="A151" s="152" t="str">
        <f>'Crisis Indicator Data'!A148</f>
        <v>International Displacement in Tanzania</v>
      </c>
      <c r="B151" s="153" t="str">
        <f>'Crisis Indicator Data'!B148</f>
        <v>International displacement</v>
      </c>
      <c r="C151" s="153" t="str">
        <f>'Crisis Indicator Data'!C148</f>
        <v>TZA002</v>
      </c>
      <c r="D151" s="153" t="str">
        <f>'Crisis Indicator Data'!D148</f>
        <v>Tanzania</v>
      </c>
      <c r="E151" s="154" t="str">
        <f>'Crisis Indicator Data'!E148</f>
        <v>TZA</v>
      </c>
      <c r="F151" s="243">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3">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v>
      </c>
      <c r="H151" s="243">
        <f t="shared" si="52"/>
        <v>2.25</v>
      </c>
      <c r="I151" s="243">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2.5</v>
      </c>
      <c r="J151" s="243">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243">
        <f t="shared" si="53"/>
        <v>1.25</v>
      </c>
      <c r="L151" s="243">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243">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1.9</v>
      </c>
      <c r="N151" s="243">
        <f t="shared" si="54"/>
        <v>2.75</v>
      </c>
      <c r="O151" s="243">
        <f t="shared" si="55"/>
        <v>2.0833333333333335</v>
      </c>
      <c r="P151" s="243">
        <f>IF(B151="Regional crisis",VLOOKUP(C151,'Regional Crises'!$B$1:$R$69,12,FALSE),VLOOKUP(E151,'Country Indicator Data'!$B$4:$I$300,8,FALSE))</f>
        <v>1</v>
      </c>
      <c r="Q151" s="243">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1.9</v>
      </c>
      <c r="R151" s="243">
        <f t="shared" si="56"/>
        <v>1.45</v>
      </c>
      <c r="S151" s="243">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243">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3.1</v>
      </c>
      <c r="U151" s="243">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2.5</v>
      </c>
      <c r="V151" s="243">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v>
      </c>
      <c r="W151" s="243">
        <f t="shared" si="57"/>
        <v>3</v>
      </c>
      <c r="X151" s="243">
        <f t="shared" si="58"/>
        <v>2.2000000000000002</v>
      </c>
      <c r="Y151" s="250">
        <f>IF('Core Indicators'!FC148="x","x",IF('Core Indicators'!FC148&gt;=5,5,IF('Core Indicators'!FC148&gt;=4,4,IF('Core Indicators'!FC148&gt;=3,3,IF('Core Indicators'!FC148&gt;=2,2,IF('Core Indicators'!FC148&gt;=1,1,0))))))</f>
        <v>2</v>
      </c>
      <c r="Z151" s="243">
        <f t="shared" si="59"/>
        <v>2</v>
      </c>
      <c r="AA151" s="250">
        <f>'Crisis Indicator Data'!Y148</f>
        <v>0</v>
      </c>
      <c r="AB151" s="250">
        <f>'Crisis Indicator Data'!Z148</f>
        <v>0</v>
      </c>
      <c r="AC151" s="250">
        <f>'Crisis Indicator Data'!AA148</f>
        <v>1</v>
      </c>
      <c r="AD151" s="250">
        <f>'Crisis Indicator Data'!AB148</f>
        <v>0</v>
      </c>
      <c r="AE151" s="250">
        <f t="shared" si="60"/>
        <v>1</v>
      </c>
      <c r="AF151" s="250">
        <f>'Crisis Indicator Data'!AC148</f>
        <v>2</v>
      </c>
      <c r="AG151" s="250">
        <f>'Crisis Indicator Data'!AD148</f>
        <v>1</v>
      </c>
      <c r="AH151" s="250">
        <f t="shared" si="61"/>
        <v>3</v>
      </c>
      <c r="AI151" s="250">
        <f>'Crisis Indicator Data'!AE148</f>
        <v>0</v>
      </c>
      <c r="AJ151" s="250">
        <f>'Crisis Indicator Data'!AF148</f>
        <v>0</v>
      </c>
      <c r="AK151" s="250">
        <f>'Crisis Indicator Data'!AG148</f>
        <v>0</v>
      </c>
      <c r="AL151" s="250">
        <f t="shared" si="62"/>
        <v>0</v>
      </c>
      <c r="AM151" s="243">
        <f t="shared" si="63"/>
        <v>1</v>
      </c>
      <c r="AN151" s="243">
        <f t="shared" si="64"/>
        <v>1.5</v>
      </c>
    </row>
    <row r="152" spans="1:40" x14ac:dyDescent="0.35">
      <c r="A152" s="152" t="str">
        <f>'Crisis Indicator Data'!A149</f>
        <v>Food Security Crisis in North-East Tanzania</v>
      </c>
      <c r="B152" s="153" t="str">
        <f>'Crisis Indicator Data'!B149</f>
        <v>Food Security</v>
      </c>
      <c r="C152" s="153" t="str">
        <f>'Crisis Indicator Data'!C149</f>
        <v>TZA003</v>
      </c>
      <c r="D152" s="153" t="str">
        <f>'Crisis Indicator Data'!D149</f>
        <v>Tanzania</v>
      </c>
      <c r="E152" s="154" t="str">
        <f>'Crisis Indicator Data'!E149</f>
        <v>TZA</v>
      </c>
      <c r="F152" s="243">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3">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v>
      </c>
      <c r="H152" s="243">
        <f t="shared" si="52"/>
        <v>2.25</v>
      </c>
      <c r="I152" s="243">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2.5</v>
      </c>
      <c r="J152" s="243">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243">
        <f t="shared" si="53"/>
        <v>1.25</v>
      </c>
      <c r="L152" s="243">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3.6</v>
      </c>
      <c r="M152" s="243">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243">
        <f t="shared" si="54"/>
        <v>2.75</v>
      </c>
      <c r="O152" s="243">
        <f t="shared" si="55"/>
        <v>2.0833333333333335</v>
      </c>
      <c r="P152" s="243">
        <f>IF(B152="Regional crisis",VLOOKUP(C152,'Regional Crises'!$B$1:$R$69,12,FALSE),VLOOKUP(E152,'Country Indicator Data'!$B$4:$I$300,8,FALSE))</f>
        <v>1</v>
      </c>
      <c r="Q152" s="243">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1.9</v>
      </c>
      <c r="R152" s="243">
        <f t="shared" si="56"/>
        <v>1.45</v>
      </c>
      <c r="S152" s="243">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3.2</v>
      </c>
      <c r="T152" s="243">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3.1</v>
      </c>
      <c r="U152" s="243">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2.5</v>
      </c>
      <c r="V152" s="243">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v>
      </c>
      <c r="W152" s="243">
        <f t="shared" si="57"/>
        <v>3</v>
      </c>
      <c r="X152" s="243">
        <f t="shared" si="58"/>
        <v>2.2000000000000002</v>
      </c>
      <c r="Y152" s="250">
        <f>IF('Core Indicators'!FC149="x","x",IF('Core Indicators'!FC149&gt;=5,5,IF('Core Indicators'!FC149&gt;=4,4,IF('Core Indicators'!FC149&gt;=3,3,IF('Core Indicators'!FC149&gt;=2,2,IF('Core Indicators'!FC149&gt;=1,1,0))))))</f>
        <v>2</v>
      </c>
      <c r="Z152" s="243">
        <f t="shared" si="59"/>
        <v>2</v>
      </c>
      <c r="AA152" s="250">
        <f>'Crisis Indicator Data'!Y149</f>
        <v>0</v>
      </c>
      <c r="AB152" s="250">
        <f>'Crisis Indicator Data'!Z149</f>
        <v>0</v>
      </c>
      <c r="AC152" s="250">
        <f>'Crisis Indicator Data'!AA149</f>
        <v>0</v>
      </c>
      <c r="AD152" s="250">
        <f>'Crisis Indicator Data'!AB149</f>
        <v>0</v>
      </c>
      <c r="AE152" s="250">
        <f t="shared" si="60"/>
        <v>0</v>
      </c>
      <c r="AF152" s="250">
        <f>'Crisis Indicator Data'!AC149</f>
        <v>0</v>
      </c>
      <c r="AG152" s="250">
        <f>'Crisis Indicator Data'!AD149</f>
        <v>0</v>
      </c>
      <c r="AH152" s="250">
        <f t="shared" si="61"/>
        <v>0</v>
      </c>
      <c r="AI152" s="250">
        <f>'Crisis Indicator Data'!AE149</f>
        <v>0</v>
      </c>
      <c r="AJ152" s="250">
        <f>'Crisis Indicator Data'!AF149</f>
        <v>0</v>
      </c>
      <c r="AK152" s="250">
        <f>'Crisis Indicator Data'!AG149</f>
        <v>0</v>
      </c>
      <c r="AL152" s="250">
        <f t="shared" si="62"/>
        <v>0</v>
      </c>
      <c r="AM152" s="243">
        <f t="shared" si="63"/>
        <v>0</v>
      </c>
      <c r="AN152" s="243">
        <f t="shared" si="64"/>
        <v>1</v>
      </c>
    </row>
    <row r="153" spans="1:40" x14ac:dyDescent="0.35">
      <c r="A153" s="152" t="str">
        <f>'Crisis Indicator Data'!A150</f>
        <v>Multiple crises in Uganda</v>
      </c>
      <c r="B153" s="153" t="str">
        <f>'Crisis Indicator Data'!B150</f>
        <v>Multiple crises country</v>
      </c>
      <c r="C153" s="153" t="str">
        <f>'Crisis Indicator Data'!C150</f>
        <v>UGA001</v>
      </c>
      <c r="D153" s="153" t="str">
        <f>'Crisis Indicator Data'!D150</f>
        <v>Uganda</v>
      </c>
      <c r="E153" s="154" t="str">
        <f>'Crisis Indicator Data'!E150</f>
        <v>UGA</v>
      </c>
      <c r="F153" s="243">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3">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2.4</v>
      </c>
      <c r="H153" s="243">
        <f t="shared" si="52"/>
        <v>2.4500000000000002</v>
      </c>
      <c r="I153" s="243">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243">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2.4</v>
      </c>
      <c r="K153" s="243">
        <f t="shared" si="53"/>
        <v>3.5</v>
      </c>
      <c r="L153" s="243">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3.5</v>
      </c>
      <c r="M153" s="243">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2.2000000000000002</v>
      </c>
      <c r="N153" s="243">
        <f t="shared" si="54"/>
        <v>2.85</v>
      </c>
      <c r="O153" s="243">
        <f t="shared" si="55"/>
        <v>2.9333333333333336</v>
      </c>
      <c r="P153" s="243">
        <f>IF(B153="Regional crisis",VLOOKUP(C153,'Regional Crises'!$B$1:$R$69,12,FALSE),VLOOKUP(E153,'Country Indicator Data'!$B$4:$I$300,8,FALSE))</f>
        <v>5</v>
      </c>
      <c r="Q153" s="243">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4.9000000000000004</v>
      </c>
      <c r="R153" s="243">
        <f t="shared" si="56"/>
        <v>4.95</v>
      </c>
      <c r="S153" s="243">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3.6</v>
      </c>
      <c r="T153" s="243">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243">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2.4</v>
      </c>
      <c r="V153" s="243">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3.3</v>
      </c>
      <c r="W153" s="243">
        <f t="shared" si="57"/>
        <v>3</v>
      </c>
      <c r="X153" s="243">
        <f t="shared" si="58"/>
        <v>3.6</v>
      </c>
      <c r="Y153" s="250">
        <f>IF('Core Indicators'!FC150="x","x",IF('Core Indicators'!FC150&gt;=5,5,IF('Core Indicators'!FC150&gt;=4,4,IF('Core Indicators'!FC150&gt;=3,3,IF('Core Indicators'!FC150&gt;=2,2,IF('Core Indicators'!FC150&gt;=1,1,0))))))</f>
        <v>2</v>
      </c>
      <c r="Z153" s="243">
        <f t="shared" si="59"/>
        <v>2</v>
      </c>
      <c r="AA153" s="250">
        <f>'Crisis Indicator Data'!Y150</f>
        <v>2</v>
      </c>
      <c r="AB153" s="250">
        <f>'Crisis Indicator Data'!Z150</f>
        <v>1</v>
      </c>
      <c r="AC153" s="250">
        <f>'Crisis Indicator Data'!AA150</f>
        <v>1</v>
      </c>
      <c r="AD153" s="250">
        <f>'Crisis Indicator Data'!AB150</f>
        <v>0</v>
      </c>
      <c r="AE153" s="250">
        <f t="shared" si="60"/>
        <v>2</v>
      </c>
      <c r="AF153" s="250">
        <f>'Crisis Indicator Data'!AC150</f>
        <v>0</v>
      </c>
      <c r="AG153" s="250">
        <f>'Crisis Indicator Data'!AD150</f>
        <v>1</v>
      </c>
      <c r="AH153" s="250">
        <f t="shared" si="61"/>
        <v>1</v>
      </c>
      <c r="AI153" s="250">
        <f>'Crisis Indicator Data'!AE150</f>
        <v>1</v>
      </c>
      <c r="AJ153" s="250">
        <f>'Crisis Indicator Data'!AF150</f>
        <v>0</v>
      </c>
      <c r="AK153" s="250">
        <f>'Crisis Indicator Data'!AG150</f>
        <v>2</v>
      </c>
      <c r="AL153" s="250">
        <f t="shared" si="62"/>
        <v>3</v>
      </c>
      <c r="AM153" s="243">
        <f t="shared" si="63"/>
        <v>2</v>
      </c>
      <c r="AN153" s="243">
        <f t="shared" si="64"/>
        <v>2</v>
      </c>
    </row>
    <row r="154" spans="1:40" x14ac:dyDescent="0.35">
      <c r="A154" s="152" t="str">
        <f>'Crisis Indicator Data'!A151</f>
        <v>International Displacement in Uganda</v>
      </c>
      <c r="B154" s="153" t="str">
        <f>'Crisis Indicator Data'!B151</f>
        <v>International displacement</v>
      </c>
      <c r="C154" s="153" t="str">
        <f>'Crisis Indicator Data'!C151</f>
        <v>UGA005</v>
      </c>
      <c r="D154" s="153" t="str">
        <f>'Crisis Indicator Data'!D151</f>
        <v>Uganda</v>
      </c>
      <c r="E154" s="154" t="str">
        <f>'Crisis Indicator Data'!E151</f>
        <v>UGA</v>
      </c>
      <c r="F154" s="243">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3">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2.4</v>
      </c>
      <c r="H154" s="243">
        <f t="shared" si="52"/>
        <v>2.4500000000000002</v>
      </c>
      <c r="I154" s="243">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243">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2.4</v>
      </c>
      <c r="K154" s="243">
        <f t="shared" si="53"/>
        <v>3.5</v>
      </c>
      <c r="L154" s="243">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3.5</v>
      </c>
      <c r="M154" s="243">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2.2000000000000002</v>
      </c>
      <c r="N154" s="243">
        <f t="shared" si="54"/>
        <v>2.85</v>
      </c>
      <c r="O154" s="243">
        <f t="shared" si="55"/>
        <v>2.9333333333333336</v>
      </c>
      <c r="P154" s="243">
        <f>IF(B154="Regional crisis",VLOOKUP(C154,'Regional Crises'!$B$1:$R$69,12,FALSE),VLOOKUP(E154,'Country Indicator Data'!$B$4:$I$300,8,FALSE))</f>
        <v>5</v>
      </c>
      <c r="Q154" s="243">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4.9000000000000004</v>
      </c>
      <c r="R154" s="243">
        <f t="shared" si="56"/>
        <v>4.95</v>
      </c>
      <c r="S154" s="243">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3.6</v>
      </c>
      <c r="T154" s="243">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3">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2.4</v>
      </c>
      <c r="V154" s="243">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3.3</v>
      </c>
      <c r="W154" s="243">
        <f t="shared" si="57"/>
        <v>3</v>
      </c>
      <c r="X154" s="243">
        <f t="shared" si="58"/>
        <v>3.6</v>
      </c>
      <c r="Y154" s="250">
        <f>IF('Core Indicators'!FC151="x","x",IF('Core Indicators'!FC151&gt;=5,5,IF('Core Indicators'!FC151&gt;=4,4,IF('Core Indicators'!FC151&gt;=3,3,IF('Core Indicators'!FC151&gt;=2,2,IF('Core Indicators'!FC151&gt;=1,1,0))))))</f>
        <v>2</v>
      </c>
      <c r="Z154" s="243">
        <f t="shared" si="59"/>
        <v>2</v>
      </c>
      <c r="AA154" s="250">
        <f>'Crisis Indicator Data'!Y151</f>
        <v>2</v>
      </c>
      <c r="AB154" s="250">
        <f>'Crisis Indicator Data'!Z151</f>
        <v>1</v>
      </c>
      <c r="AC154" s="250">
        <f>'Crisis Indicator Data'!AA151</f>
        <v>1</v>
      </c>
      <c r="AD154" s="250">
        <f>'Crisis Indicator Data'!AB151</f>
        <v>0</v>
      </c>
      <c r="AE154" s="250">
        <f t="shared" si="60"/>
        <v>2</v>
      </c>
      <c r="AF154" s="250">
        <f>'Crisis Indicator Data'!AC151</f>
        <v>0</v>
      </c>
      <c r="AG154" s="250">
        <f>'Crisis Indicator Data'!AD151</f>
        <v>1</v>
      </c>
      <c r="AH154" s="250">
        <f t="shared" si="61"/>
        <v>1</v>
      </c>
      <c r="AI154" s="250">
        <f>'Crisis Indicator Data'!AE151</f>
        <v>0</v>
      </c>
      <c r="AJ154" s="250">
        <f>'Crisis Indicator Data'!AF151</f>
        <v>0</v>
      </c>
      <c r="AK154" s="250">
        <f>'Crisis Indicator Data'!AG151</f>
        <v>2</v>
      </c>
      <c r="AL154" s="250">
        <f t="shared" si="62"/>
        <v>2</v>
      </c>
      <c r="AM154" s="243">
        <f t="shared" si="63"/>
        <v>2</v>
      </c>
      <c r="AN154" s="243">
        <f t="shared" si="64"/>
        <v>2</v>
      </c>
    </row>
    <row r="155" spans="1:40" x14ac:dyDescent="0.35">
      <c r="A155" s="152" t="str">
        <f>'Crisis Indicator Data'!A152</f>
        <v>Food Security Crisis in Karamoja Region</v>
      </c>
      <c r="B155" s="153" t="str">
        <f>'Crisis Indicator Data'!B152</f>
        <v>Food Security</v>
      </c>
      <c r="C155" s="153" t="str">
        <f>'Crisis Indicator Data'!C152</f>
        <v>UGA007</v>
      </c>
      <c r="D155" s="153" t="str">
        <f>'Crisis Indicator Data'!D152</f>
        <v>Uganda</v>
      </c>
      <c r="E155" s="154" t="str">
        <f>'Crisis Indicator Data'!E152</f>
        <v>UGA</v>
      </c>
      <c r="F155" s="243">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3">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2.4</v>
      </c>
      <c r="H155" s="243">
        <f t="shared" si="52"/>
        <v>2.4500000000000002</v>
      </c>
      <c r="I155" s="243">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243">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2.4</v>
      </c>
      <c r="K155" s="243">
        <f t="shared" si="53"/>
        <v>3.5</v>
      </c>
      <c r="L155" s="243">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3.5</v>
      </c>
      <c r="M155" s="243">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2.2000000000000002</v>
      </c>
      <c r="N155" s="243">
        <f t="shared" si="54"/>
        <v>2.85</v>
      </c>
      <c r="O155" s="243">
        <f t="shared" si="55"/>
        <v>2.9333333333333336</v>
      </c>
      <c r="P155" s="243">
        <f>IF(B155="Regional crisis",VLOOKUP(C155,'Regional Crises'!$B$1:$R$69,12,FALSE),VLOOKUP(E155,'Country Indicator Data'!$B$4:$I$300,8,FALSE))</f>
        <v>5</v>
      </c>
      <c r="Q155" s="243">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4.9000000000000004</v>
      </c>
      <c r="R155" s="243">
        <f t="shared" si="56"/>
        <v>4.95</v>
      </c>
      <c r="S155" s="243">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3.6</v>
      </c>
      <c r="T155" s="243">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243">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2.4</v>
      </c>
      <c r="V155" s="243">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3.3</v>
      </c>
      <c r="W155" s="243">
        <f t="shared" si="57"/>
        <v>3</v>
      </c>
      <c r="X155" s="243">
        <f t="shared" si="58"/>
        <v>3.6</v>
      </c>
      <c r="Y155" s="250">
        <f>IF('Core Indicators'!FC152="x","x",IF('Core Indicators'!FC152&gt;=5,5,IF('Core Indicators'!FC152&gt;=4,4,IF('Core Indicators'!FC152&gt;=3,3,IF('Core Indicators'!FC152&gt;=2,2,IF('Core Indicators'!FC152&gt;=1,1,0))))))</f>
        <v>1</v>
      </c>
      <c r="Z155" s="243">
        <f t="shared" si="59"/>
        <v>1</v>
      </c>
      <c r="AA155" s="250">
        <f>'Crisis Indicator Data'!Y152</f>
        <v>2</v>
      </c>
      <c r="AB155" s="250">
        <f>'Crisis Indicator Data'!Z152</f>
        <v>1</v>
      </c>
      <c r="AC155" s="250">
        <f>'Crisis Indicator Data'!AA152</f>
        <v>1</v>
      </c>
      <c r="AD155" s="250">
        <f>'Crisis Indicator Data'!AB152</f>
        <v>0</v>
      </c>
      <c r="AE155" s="250">
        <f t="shared" si="60"/>
        <v>2</v>
      </c>
      <c r="AF155" s="250">
        <f>'Crisis Indicator Data'!AC152</f>
        <v>0</v>
      </c>
      <c r="AG155" s="250">
        <f>'Crisis Indicator Data'!AD152</f>
        <v>0</v>
      </c>
      <c r="AH155" s="250">
        <f t="shared" si="61"/>
        <v>0</v>
      </c>
      <c r="AI155" s="250">
        <f>'Crisis Indicator Data'!AE152</f>
        <v>1</v>
      </c>
      <c r="AJ155" s="250">
        <f>'Crisis Indicator Data'!AF152</f>
        <v>0</v>
      </c>
      <c r="AK155" s="250">
        <f>'Crisis Indicator Data'!AG152</f>
        <v>2</v>
      </c>
      <c r="AL155" s="250">
        <f t="shared" si="62"/>
        <v>3</v>
      </c>
      <c r="AM155" s="243">
        <f t="shared" si="63"/>
        <v>2</v>
      </c>
      <c r="AN155" s="243">
        <f t="shared" si="64"/>
        <v>1.5</v>
      </c>
    </row>
    <row r="156" spans="1:40" x14ac:dyDescent="0.35">
      <c r="A156" s="152" t="str">
        <f>'Crisis Indicator Data'!A153</f>
        <v>Conflict in Ukraine</v>
      </c>
      <c r="B156" s="153" t="str">
        <f>'Crisis Indicator Data'!B153</f>
        <v>Conflict</v>
      </c>
      <c r="C156" s="153" t="str">
        <f>'Crisis Indicator Data'!C153</f>
        <v>UKR002</v>
      </c>
      <c r="D156" s="153" t="str">
        <f>'Crisis Indicator Data'!D153</f>
        <v>Ukraine</v>
      </c>
      <c r="E156" s="154" t="str">
        <f>'Crisis Indicator Data'!E153</f>
        <v>UKR</v>
      </c>
      <c r="F156" s="243">
        <f>IF(B156="Regional crisis",(IF(VLOOKUP($C156,'Regional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1.4</v>
      </c>
      <c r="G156" s="243">
        <f>IF(B156="Regional crisis",(IF(VLOOKUP($C156,'Regional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1.6</v>
      </c>
      <c r="H156" s="243">
        <f t="shared" si="52"/>
        <v>1.5</v>
      </c>
      <c r="I156" s="243">
        <f>IF(B156="Regional crisis",(IF(VLOOKUP($C156,'Regional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243">
        <f>IF(B156="Regional crisis",(IF(VLOOKUP($C156,'Regional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0.2</v>
      </c>
      <c r="K156" s="243">
        <f t="shared" si="53"/>
        <v>0.9</v>
      </c>
      <c r="L156" s="243">
        <f>IF(B156="Regional crisis",(IF(VLOOKUP($C156,'Regional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1.9</v>
      </c>
      <c r="M156" s="243">
        <f>IF(B156="Regional crisis",(IF(VLOOKUP($C156,'Regional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0.2</v>
      </c>
      <c r="N156" s="243">
        <f t="shared" si="54"/>
        <v>1.05</v>
      </c>
      <c r="O156" s="243">
        <f t="shared" si="55"/>
        <v>1.1500000000000001</v>
      </c>
      <c r="P156" s="243">
        <f>IF(B156="Regional crisis",VLOOKUP(C156,'Regional Crises'!$B$1:$R$69,12,FALSE),VLOOKUP(E156,'Country Indicator Data'!$B$4:$I$300,8,FALSE))</f>
        <v>3</v>
      </c>
      <c r="Q156" s="243">
        <f>IF($B156="Regional crisis",((IF(VLOOKUP($C156,'Regional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5</v>
      </c>
      <c r="R156" s="243">
        <f t="shared" si="56"/>
        <v>4</v>
      </c>
      <c r="S156" s="243">
        <f>IF(B156="Regional crisis",((IF(VLOOKUP($C156,'Regional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3.5</v>
      </c>
      <c r="T156" s="243">
        <f>IF(B156="Regional crisis",((IF(VLOOKUP($C156,'Regional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3.2</v>
      </c>
      <c r="U156" s="243">
        <f>IF(B156="Regional crisis",((IF(VLOOKUP($C156,'Regional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1.9</v>
      </c>
      <c r="V156" s="243">
        <f>IF(B156="Regional crisis",((IF(VLOOKUP($C156,'Regional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1.9</v>
      </c>
      <c r="W156" s="243">
        <f t="shared" si="57"/>
        <v>2.6</v>
      </c>
      <c r="X156" s="243">
        <f t="shared" si="58"/>
        <v>2.6</v>
      </c>
      <c r="Y156" s="250">
        <f>IF('Core Indicators'!FC153="x","x",IF('Core Indicators'!FC153&gt;=5,5,IF('Core Indicators'!FC153&gt;=4,4,IF('Core Indicators'!FC153&gt;=3,3,IF('Core Indicators'!FC153&gt;=2,2,IF('Core Indicators'!FC153&gt;=1,1,0))))))</f>
        <v>2</v>
      </c>
      <c r="Z156" s="243">
        <f t="shared" si="59"/>
        <v>2</v>
      </c>
      <c r="AA156" s="250">
        <f>'Crisis Indicator Data'!Y153</f>
        <v>1</v>
      </c>
      <c r="AB156" s="250">
        <f>'Crisis Indicator Data'!Z153</f>
        <v>3</v>
      </c>
      <c r="AC156" s="250">
        <f>'Crisis Indicator Data'!AA153</f>
        <v>2</v>
      </c>
      <c r="AD156" s="250">
        <f>'Crisis Indicator Data'!AB153</f>
        <v>3</v>
      </c>
      <c r="AE156" s="250">
        <f t="shared" si="60"/>
        <v>4</v>
      </c>
      <c r="AF156" s="250">
        <f>'Crisis Indicator Data'!AC153</f>
        <v>3</v>
      </c>
      <c r="AG156" s="250">
        <f>'Crisis Indicator Data'!AD153</f>
        <v>3</v>
      </c>
      <c r="AH156" s="250">
        <f t="shared" si="61"/>
        <v>5</v>
      </c>
      <c r="AI156" s="250">
        <f>'Crisis Indicator Data'!AE153</f>
        <v>3</v>
      </c>
      <c r="AJ156" s="250">
        <f>'Crisis Indicator Data'!AF153</f>
        <v>3</v>
      </c>
      <c r="AK156" s="250">
        <f>'Crisis Indicator Data'!AG153</f>
        <v>3</v>
      </c>
      <c r="AL156" s="250">
        <f t="shared" si="62"/>
        <v>5</v>
      </c>
      <c r="AM156" s="243">
        <f t="shared" si="63"/>
        <v>5</v>
      </c>
      <c r="AN156" s="243">
        <f t="shared" si="64"/>
        <v>3.5</v>
      </c>
    </row>
    <row r="157" spans="1:40" x14ac:dyDescent="0.35">
      <c r="A157" s="152" t="str">
        <f>'Crisis Indicator Data'!A154</f>
        <v>Complex crisis in Venezuela</v>
      </c>
      <c r="B157" s="153" t="str">
        <f>'Crisis Indicator Data'!B154</f>
        <v>Complex crisis</v>
      </c>
      <c r="C157" s="153" t="str">
        <f>'Crisis Indicator Data'!C154</f>
        <v>VEN001</v>
      </c>
      <c r="D157" s="153" t="str">
        <f>'Crisis Indicator Data'!D154</f>
        <v>Venezuela</v>
      </c>
      <c r="E157" s="154" t="str">
        <f>'Crisis Indicator Data'!E154</f>
        <v>VEN</v>
      </c>
      <c r="F157" s="243">
        <f>IF(B157="Regional crisis",(IF(VLOOKUP($C157,'Regional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3">
        <f>IF(B157="Regional crisis",(IF(VLOOKUP($C157,'Regional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3.5</v>
      </c>
      <c r="H157" s="243">
        <f t="shared" si="52"/>
        <v>3</v>
      </c>
      <c r="I157" s="243">
        <f>IF(B157="Regional crisis",(IF(VLOOKUP($C157,'Regional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1.3</v>
      </c>
      <c r="J157" s="243">
        <f>IF(B157="Regional crisis",(IF(VLOOKUP($C157,'Regional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1.2</v>
      </c>
      <c r="K157" s="243">
        <f t="shared" si="53"/>
        <v>1.25</v>
      </c>
      <c r="L157" s="243">
        <f>IF(B157="Regional crisis",(IF(VLOOKUP($C157,'Regional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3.1</v>
      </c>
      <c r="M157" s="243">
        <f>IF(B157="Regional crisis",(IF(VLOOKUP($C157,'Regional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2.5</v>
      </c>
      <c r="N157" s="243">
        <f t="shared" si="54"/>
        <v>2.8</v>
      </c>
      <c r="O157" s="243">
        <f t="shared" si="55"/>
        <v>2.35</v>
      </c>
      <c r="P157" s="243">
        <f>IF(B157="Regional crisis",VLOOKUP(C157,'Regional Crises'!$B$1:$R$69,12,FALSE),VLOOKUP(E157,'Country Indicator Data'!$B$4:$I$300,8,FALSE))</f>
        <v>4</v>
      </c>
      <c r="Q157" s="243">
        <f>IF($B157="Regional crisis",((IF(VLOOKUP($C157,'Regional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2.2999999999999998</v>
      </c>
      <c r="R157" s="243">
        <f t="shared" si="56"/>
        <v>3.15</v>
      </c>
      <c r="S157" s="243">
        <f>IF(B157="Regional crisis",((IF(VLOOKUP($C157,'Regional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4.2</v>
      </c>
      <c r="T157" s="243">
        <f>IF(B157="Regional crisis",((IF(VLOOKUP($C157,'Regional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4.8</v>
      </c>
      <c r="U157" s="243">
        <f>IF(B157="Regional crisis",((IF(VLOOKUP($C157,'Regional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4.0999999999999996</v>
      </c>
      <c r="V157" s="243">
        <f>IF(B157="Regional crisis",((IF(VLOOKUP($C157,'Regional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4.2</v>
      </c>
      <c r="W157" s="243">
        <f t="shared" si="57"/>
        <v>4.3</v>
      </c>
      <c r="X157" s="243">
        <f t="shared" si="58"/>
        <v>3.3</v>
      </c>
      <c r="Y157" s="250">
        <f>IF('Core Indicators'!FC154="x","x",IF('Core Indicators'!FC154&gt;=5,5,IF('Core Indicators'!FC154&gt;=4,4,IF('Core Indicators'!FC154&gt;=3,3,IF('Core Indicators'!FC154&gt;=2,2,IF('Core Indicators'!FC154&gt;=1,1,0))))))</f>
        <v>5</v>
      </c>
      <c r="Z157" s="243">
        <f t="shared" si="59"/>
        <v>5</v>
      </c>
      <c r="AA157" s="250">
        <f>'Crisis Indicator Data'!Y154</f>
        <v>2</v>
      </c>
      <c r="AB157" s="250">
        <f>'Crisis Indicator Data'!Z154</f>
        <v>2</v>
      </c>
      <c r="AC157" s="250">
        <f>'Crisis Indicator Data'!AA154</f>
        <v>2</v>
      </c>
      <c r="AD157" s="250">
        <f>'Crisis Indicator Data'!AB154</f>
        <v>0</v>
      </c>
      <c r="AE157" s="250">
        <f t="shared" si="60"/>
        <v>3</v>
      </c>
      <c r="AF157" s="250">
        <f>'Crisis Indicator Data'!AC154</f>
        <v>2</v>
      </c>
      <c r="AG157" s="250">
        <f>'Crisis Indicator Data'!AD154</f>
        <v>3</v>
      </c>
      <c r="AH157" s="250">
        <f t="shared" si="61"/>
        <v>5</v>
      </c>
      <c r="AI157" s="250">
        <f>'Crisis Indicator Data'!AE154</f>
        <v>3</v>
      </c>
      <c r="AJ157" s="250">
        <f>'Crisis Indicator Data'!AF154</f>
        <v>0</v>
      </c>
      <c r="AK157" s="250">
        <f>'Crisis Indicator Data'!AG154</f>
        <v>3</v>
      </c>
      <c r="AL157" s="250">
        <f t="shared" si="62"/>
        <v>4</v>
      </c>
      <c r="AM157" s="243">
        <f t="shared" si="63"/>
        <v>4</v>
      </c>
      <c r="AN157" s="243">
        <f t="shared" si="64"/>
        <v>4.5</v>
      </c>
    </row>
    <row r="158" spans="1:40" x14ac:dyDescent="0.35">
      <c r="A158" s="152" t="str">
        <f>'Crisis Indicator Data'!A155</f>
        <v>Conflict in Yemen</v>
      </c>
      <c r="B158" s="153" t="str">
        <f>'Crisis Indicator Data'!B155</f>
        <v>Complex crisis</v>
      </c>
      <c r="C158" s="153" t="str">
        <f>'Crisis Indicator Data'!C155</f>
        <v>YEM001</v>
      </c>
      <c r="D158" s="153" t="str">
        <f>'Crisis Indicator Data'!D155</f>
        <v>Yemen</v>
      </c>
      <c r="E158" s="154" t="str">
        <f>'Crisis Indicator Data'!E155</f>
        <v>YEM</v>
      </c>
      <c r="F158" s="243">
        <f>IF(B158="Regional crisis",(IF(VLOOKUP($C158,'Regional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4.3</v>
      </c>
      <c r="G158" s="243">
        <f>IF(B158="Regional crisis",(IF(VLOOKUP($C158,'Regional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4.3</v>
      </c>
      <c r="H158" s="243">
        <f t="shared" si="52"/>
        <v>4.3</v>
      </c>
      <c r="I158" s="243">
        <f>IF(B158="Regional crisis",(IF(VLOOKUP($C158,'Regional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3.1</v>
      </c>
      <c r="J158" s="243">
        <f>IF(B158="Regional crisis",(IF(VLOOKUP($C158,'Regional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243">
        <f t="shared" si="53"/>
        <v>1.55</v>
      </c>
      <c r="L158" s="243">
        <f>IF(B158="Regional crisis",(IF(VLOOKUP($C158,'Regional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5</v>
      </c>
      <c r="M158" s="243">
        <f>IF(B158="Regional crisis",(IF(VLOOKUP($C158,'Regional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1.5</v>
      </c>
      <c r="N158" s="243">
        <f t="shared" si="54"/>
        <v>3.25</v>
      </c>
      <c r="O158" s="243">
        <f t="shared" si="55"/>
        <v>3.0333333333333332</v>
      </c>
      <c r="P158" s="243">
        <f>IF(B158="Regional crisis",VLOOKUP(C158,'Regional Crises'!$B$1:$R$69,12,FALSE),VLOOKUP(E158,'Country Indicator Data'!$B$4:$I$300,8,FALSE))</f>
        <v>5</v>
      </c>
      <c r="Q158" s="243">
        <f>IF($B158="Regional crisis",((IF(VLOOKUP($C158,'Regional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3.6</v>
      </c>
      <c r="R158" s="243">
        <f t="shared" si="56"/>
        <v>4.3</v>
      </c>
      <c r="S158" s="243">
        <f>IF(B158="Regional crisis",((IF(VLOOKUP($C158,'Regional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4.3</v>
      </c>
      <c r="T158" s="243">
        <f>IF(B158="Regional crisis",((IF(VLOOKUP($C158,'Regional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4.3</v>
      </c>
      <c r="U158" s="243">
        <f>IF(B158="Regional crisis",((IF(VLOOKUP($C158,'Regional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4.4000000000000004</v>
      </c>
      <c r="V158" s="243">
        <f>IF(B158="Regional crisis",((IF(VLOOKUP($C158,'Regional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4.5</v>
      </c>
      <c r="W158" s="243">
        <f t="shared" si="57"/>
        <v>4.4000000000000004</v>
      </c>
      <c r="X158" s="243">
        <f t="shared" si="58"/>
        <v>3.9</v>
      </c>
      <c r="Y158" s="250">
        <f>IF('Core Indicators'!FC155="x","x",IF('Core Indicators'!FC155&gt;=5,5,IF('Core Indicators'!FC155&gt;=4,4,IF('Core Indicators'!FC155&gt;=3,3,IF('Core Indicators'!FC155&gt;=2,2,IF('Core Indicators'!FC155&gt;=1,1,0))))))</f>
        <v>4</v>
      </c>
      <c r="Z158" s="243">
        <f t="shared" si="59"/>
        <v>4</v>
      </c>
      <c r="AA158" s="250">
        <f>'Crisis Indicator Data'!Y155</f>
        <v>1</v>
      </c>
      <c r="AB158" s="250">
        <f>'Crisis Indicator Data'!Z155</f>
        <v>3</v>
      </c>
      <c r="AC158" s="250">
        <f>'Crisis Indicator Data'!AA155</f>
        <v>3</v>
      </c>
      <c r="AD158" s="250">
        <f>'Crisis Indicator Data'!AB155</f>
        <v>2</v>
      </c>
      <c r="AE158" s="250">
        <f t="shared" si="60"/>
        <v>4</v>
      </c>
      <c r="AF158" s="250">
        <f>'Crisis Indicator Data'!AC155</f>
        <v>2</v>
      </c>
      <c r="AG158" s="250">
        <f>'Crisis Indicator Data'!AD155</f>
        <v>3</v>
      </c>
      <c r="AH158" s="250">
        <f t="shared" si="61"/>
        <v>5</v>
      </c>
      <c r="AI158" s="250">
        <f>'Crisis Indicator Data'!AE155</f>
        <v>3</v>
      </c>
      <c r="AJ158" s="250">
        <f>'Crisis Indicator Data'!AF155</f>
        <v>2</v>
      </c>
      <c r="AK158" s="250">
        <f>'Crisis Indicator Data'!AG155</f>
        <v>3</v>
      </c>
      <c r="AL158" s="250">
        <f t="shared" si="62"/>
        <v>5</v>
      </c>
      <c r="AM158" s="243">
        <f t="shared" si="63"/>
        <v>5</v>
      </c>
      <c r="AN158" s="243">
        <f t="shared" si="64"/>
        <v>4.5</v>
      </c>
    </row>
    <row r="159" spans="1:40" x14ac:dyDescent="0.35">
      <c r="A159" s="152" t="str">
        <f>'Crisis Indicator Data'!A156</f>
        <v>Mixed migration flows in Yemen</v>
      </c>
      <c r="B159" s="153" t="str">
        <f>'Crisis Indicator Data'!B156</f>
        <v>International displacement</v>
      </c>
      <c r="C159" s="153" t="str">
        <f>'Crisis Indicator Data'!C156</f>
        <v>YEM002</v>
      </c>
      <c r="D159" s="153" t="str">
        <f>'Crisis Indicator Data'!D156</f>
        <v>Yemen</v>
      </c>
      <c r="E159" s="154" t="str">
        <f>'Crisis Indicator Data'!E156</f>
        <v>YEM</v>
      </c>
      <c r="F159" s="243">
        <f>IF(B159="Regional crisis",(IF(VLOOKUP($C159,'Regional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4.3</v>
      </c>
      <c r="G159" s="243">
        <f>IF(B159="Regional crisis",(IF(VLOOKUP($C159,'Regional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4.3</v>
      </c>
      <c r="H159" s="243">
        <f t="shared" si="52"/>
        <v>4.3</v>
      </c>
      <c r="I159" s="243">
        <f>IF(B159="Regional crisis",(IF(VLOOKUP($C159,'Regional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3.1</v>
      </c>
      <c r="J159" s="243">
        <f>IF(B159="Regional crisis",(IF(VLOOKUP($C159,'Regional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243">
        <f t="shared" si="53"/>
        <v>1.55</v>
      </c>
      <c r="L159" s="243">
        <f>IF(B159="Regional crisis",(IF(VLOOKUP($C159,'Regional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5</v>
      </c>
      <c r="M159" s="243">
        <f>IF(B159="Regional crisis",(IF(VLOOKUP($C159,'Regional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1.5</v>
      </c>
      <c r="N159" s="243">
        <f t="shared" si="54"/>
        <v>3.25</v>
      </c>
      <c r="O159" s="243">
        <f t="shared" si="55"/>
        <v>3.0333333333333332</v>
      </c>
      <c r="P159" s="243">
        <f>IF(B159="Regional crisis",VLOOKUP(C159,'Regional Crises'!$B$1:$R$69,12,FALSE),VLOOKUP(E159,'Country Indicator Data'!$B$4:$I$300,8,FALSE))</f>
        <v>5</v>
      </c>
      <c r="Q159" s="243">
        <f>IF($B159="Regional crisis",((IF(VLOOKUP($C159,'Regional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3.6</v>
      </c>
      <c r="R159" s="243">
        <f t="shared" si="56"/>
        <v>4.3</v>
      </c>
      <c r="S159" s="243">
        <f>IF(B159="Regional crisis",((IF(VLOOKUP($C159,'Regional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4.3</v>
      </c>
      <c r="T159" s="243">
        <f>IF(B159="Regional crisis",((IF(VLOOKUP($C159,'Regional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4.3</v>
      </c>
      <c r="U159" s="243">
        <f>IF(B159="Regional crisis",((IF(VLOOKUP($C159,'Regional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4.4000000000000004</v>
      </c>
      <c r="V159" s="243">
        <f>IF(B159="Regional crisis",((IF(VLOOKUP($C159,'Regional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4.5</v>
      </c>
      <c r="W159" s="243">
        <f t="shared" si="57"/>
        <v>4.4000000000000004</v>
      </c>
      <c r="X159" s="243">
        <f t="shared" si="58"/>
        <v>3.9</v>
      </c>
      <c r="Y159" s="250">
        <f>IF('Core Indicators'!FC156="x","x",IF('Core Indicators'!FC156&gt;=5,5,IF('Core Indicators'!FC156&gt;=4,4,IF('Core Indicators'!FC156&gt;=3,3,IF('Core Indicators'!FC156&gt;=2,2,IF('Core Indicators'!FC156&gt;=1,1,0))))))</f>
        <v>2</v>
      </c>
      <c r="Z159" s="243">
        <f t="shared" si="59"/>
        <v>2</v>
      </c>
      <c r="AA159" s="250">
        <f>'Crisis Indicator Data'!Y156</f>
        <v>1</v>
      </c>
      <c r="AB159" s="250">
        <f>'Crisis Indicator Data'!Z156</f>
        <v>3</v>
      </c>
      <c r="AC159" s="250">
        <f>'Crisis Indicator Data'!AA156</f>
        <v>3</v>
      </c>
      <c r="AD159" s="250">
        <f>'Crisis Indicator Data'!AB156</f>
        <v>2</v>
      </c>
      <c r="AE159" s="250">
        <f t="shared" si="60"/>
        <v>4</v>
      </c>
      <c r="AF159" s="250">
        <f>'Crisis Indicator Data'!AC156</f>
        <v>2</v>
      </c>
      <c r="AG159" s="250">
        <f>'Crisis Indicator Data'!AD156</f>
        <v>3</v>
      </c>
      <c r="AH159" s="250">
        <f t="shared" si="61"/>
        <v>5</v>
      </c>
      <c r="AI159" s="250">
        <f>'Crisis Indicator Data'!AE156</f>
        <v>3</v>
      </c>
      <c r="AJ159" s="250">
        <f>'Crisis Indicator Data'!AF156</f>
        <v>2</v>
      </c>
      <c r="AK159" s="250">
        <f>'Crisis Indicator Data'!AG156</f>
        <v>3</v>
      </c>
      <c r="AL159" s="250">
        <f t="shared" si="62"/>
        <v>5</v>
      </c>
      <c r="AM159" s="243">
        <f t="shared" si="63"/>
        <v>5</v>
      </c>
      <c r="AN159" s="243">
        <f t="shared" si="64"/>
        <v>3.5</v>
      </c>
    </row>
    <row r="160" spans="1:40" x14ac:dyDescent="0.35">
      <c r="A160" s="152" t="str">
        <f>'Crisis Indicator Data'!A157</f>
        <v>Drought in Zambia</v>
      </c>
      <c r="B160" s="153" t="str">
        <f>'Crisis Indicator Data'!B157</f>
        <v>Drought</v>
      </c>
      <c r="C160" s="153" t="str">
        <f>'Crisis Indicator Data'!C157</f>
        <v>ZMB002</v>
      </c>
      <c r="D160" s="153" t="str">
        <f>'Crisis Indicator Data'!D157</f>
        <v>Zambia</v>
      </c>
      <c r="E160" s="154" t="str">
        <f>'Crisis Indicator Data'!E157</f>
        <v>ZMB</v>
      </c>
      <c r="F160" s="243">
        <f>IF(B160="Regional crisis",(IF(VLOOKUP($C160,'Regional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2.1</v>
      </c>
      <c r="G160" s="243">
        <f>IF(B160="Regional crisis",(IF(VLOOKUP($C160,'Regional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2.1</v>
      </c>
      <c r="H160" s="243">
        <f t="shared" si="52"/>
        <v>2.1</v>
      </c>
      <c r="I160" s="243">
        <f>IF(B160="Regional crisis",(IF(VLOOKUP($C160,'Regional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3.5</v>
      </c>
      <c r="J160" s="243">
        <f>IF(B160="Regional crisis",(IF(VLOOKUP($C160,'Regional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243">
        <f t="shared" si="53"/>
        <v>1.75</v>
      </c>
      <c r="L160" s="243">
        <f>IF(B160="Regional crisis",(IF(VLOOKUP($C160,'Regional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243">
        <f>IF(B160="Regional crisis",(IF(VLOOKUP($C160,'Regional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4</v>
      </c>
      <c r="N160" s="243">
        <f t="shared" si="54"/>
        <v>3.8</v>
      </c>
      <c r="O160" s="243">
        <f t="shared" si="55"/>
        <v>2.5500000000000003</v>
      </c>
      <c r="P160" s="243">
        <f>IF(B160="Regional crisis",VLOOKUP(C160,'Regional Crises'!$B$1:$R$69,12,FALSE),VLOOKUP(E160,'Country Indicator Data'!$B$4:$I$300,8,FALSE))</f>
        <v>0</v>
      </c>
      <c r="Q160" s="243">
        <f>IF($B160="Regional crisis",((IF(VLOOKUP($C160,'Regional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243">
        <f t="shared" si="56"/>
        <v>0</v>
      </c>
      <c r="S160" s="243">
        <f>IF(B160="Regional crisis",((IF(VLOOKUP($C160,'Regional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243">
        <f>IF(B160="Regional crisis",((IF(VLOOKUP($C160,'Regional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v>
      </c>
      <c r="U160" s="243">
        <f>IF(B160="Regional crisis",((IF(VLOOKUP($C160,'Regional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2.9</v>
      </c>
      <c r="V160" s="243">
        <f>IF(B160="Regional crisis",((IF(VLOOKUP($C160,'Regional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2.2999999999999998</v>
      </c>
      <c r="W160" s="243">
        <f t="shared" si="57"/>
        <v>2.9</v>
      </c>
      <c r="X160" s="243">
        <f t="shared" si="58"/>
        <v>1.8</v>
      </c>
      <c r="Y160" s="250">
        <f>IF('Core Indicators'!FC157="x","x",IF('Core Indicators'!FC157&gt;=5,5,IF('Core Indicators'!FC157&gt;=4,4,IF('Core Indicators'!FC157&gt;=3,3,IF('Core Indicators'!FC157&gt;=2,2,IF('Core Indicators'!FC157&gt;=1,1,0))))))</f>
        <v>3</v>
      </c>
      <c r="Z160" s="243">
        <f t="shared" si="59"/>
        <v>3</v>
      </c>
      <c r="AA160" s="250">
        <f>'Crisis Indicator Data'!Y157</f>
        <v>0</v>
      </c>
      <c r="AB160" s="250">
        <f>'Crisis Indicator Data'!Z157</f>
        <v>0</v>
      </c>
      <c r="AC160" s="250">
        <f>'Crisis Indicator Data'!AA157</f>
        <v>0</v>
      </c>
      <c r="AD160" s="250">
        <f>'Crisis Indicator Data'!AB157</f>
        <v>0</v>
      </c>
      <c r="AE160" s="250">
        <f t="shared" si="60"/>
        <v>0</v>
      </c>
      <c r="AF160" s="250">
        <f>'Crisis Indicator Data'!AC157</f>
        <v>0</v>
      </c>
      <c r="AG160" s="250">
        <f>'Crisis Indicator Data'!AD157</f>
        <v>0</v>
      </c>
      <c r="AH160" s="250">
        <f t="shared" si="61"/>
        <v>0</v>
      </c>
      <c r="AI160" s="250">
        <f>'Crisis Indicator Data'!AE157</f>
        <v>0</v>
      </c>
      <c r="AJ160" s="250">
        <f>'Crisis Indicator Data'!AF157</f>
        <v>0</v>
      </c>
      <c r="AK160" s="250">
        <f>'Crisis Indicator Data'!AG157</f>
        <v>3</v>
      </c>
      <c r="AL160" s="250">
        <f t="shared" si="62"/>
        <v>3</v>
      </c>
      <c r="AM160" s="243">
        <f t="shared" si="63"/>
        <v>1</v>
      </c>
      <c r="AN160" s="243">
        <f t="shared" si="64"/>
        <v>2</v>
      </c>
    </row>
    <row r="161" spans="1:40" x14ac:dyDescent="0.35">
      <c r="A161" s="152" t="str">
        <f>'Crisis Indicator Data'!A158</f>
        <v>Complex crisis in Zimbabwe</v>
      </c>
      <c r="B161" s="153" t="str">
        <f>'Crisis Indicator Data'!B158</f>
        <v>Complex crisis</v>
      </c>
      <c r="C161" s="153" t="str">
        <f>'Crisis Indicator Data'!C158</f>
        <v>ZWE001</v>
      </c>
      <c r="D161" s="153" t="str">
        <f>'Crisis Indicator Data'!D158</f>
        <v>Zimbabwe</v>
      </c>
      <c r="E161" s="154" t="str">
        <f>'Crisis Indicator Data'!E158</f>
        <v>ZWE</v>
      </c>
      <c r="F161" s="243">
        <f>IF(B161="Regional crisis",(IF(VLOOKUP($C161,'Regional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5</v>
      </c>
      <c r="G161" s="243">
        <f>IF(B161="Regional crisis",(IF(VLOOKUP($C161,'Regional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2.8</v>
      </c>
      <c r="H161" s="243">
        <f t="shared" si="52"/>
        <v>3.9</v>
      </c>
      <c r="I161" s="243">
        <f>IF(B161="Regional crisis",(IF(VLOOKUP($C161,'Regional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1.5</v>
      </c>
      <c r="J161" s="243">
        <f>IF(B161="Regional crisis",(IF(VLOOKUP($C161,'Regional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0.3</v>
      </c>
      <c r="K161" s="243">
        <f t="shared" si="53"/>
        <v>0.9</v>
      </c>
      <c r="L161" s="243">
        <f>IF(B161="Regional crisis",(IF(VLOOKUP($C161,'Regional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3.5</v>
      </c>
      <c r="M161" s="243">
        <f>IF(B161="Regional crisis",(IF(VLOOKUP($C161,'Regional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3.2</v>
      </c>
      <c r="N161" s="243">
        <f t="shared" si="54"/>
        <v>3.35</v>
      </c>
      <c r="O161" s="243">
        <f t="shared" si="55"/>
        <v>2.7166666666666668</v>
      </c>
      <c r="P161" s="243">
        <f>IF(B161="Regional crisis",VLOOKUP(C161,'Regional Crises'!$B$1:$R$69,12,FALSE),VLOOKUP(E161,'Country Indicator Data'!$B$4:$I$300,8,FALSE))</f>
        <v>3</v>
      </c>
      <c r="Q161" s="243">
        <f>IF($B161="Regional crisis",((IF(VLOOKUP($C161,'Regional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1.6</v>
      </c>
      <c r="R161" s="243">
        <f t="shared" si="56"/>
        <v>2.2999999999999998</v>
      </c>
      <c r="S161" s="243">
        <f>IF(B161="Regional crisis",((IF(VLOOKUP($C161,'Regional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3.8</v>
      </c>
      <c r="T161" s="243">
        <f>IF(B161="Regional crisis",((IF(VLOOKUP($C161,'Regional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3.8</v>
      </c>
      <c r="U161" s="243">
        <f>IF(B161="Regional crisis",((IF(VLOOKUP($C161,'Regional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3.4</v>
      </c>
      <c r="V161" s="243">
        <f>IF(B161="Regional crisis",((IF(VLOOKUP($C161,'Regional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3.6</v>
      </c>
      <c r="W161" s="243">
        <f t="shared" si="57"/>
        <v>3.7</v>
      </c>
      <c r="X161" s="243">
        <f t="shared" si="58"/>
        <v>2.9</v>
      </c>
      <c r="Y161" s="250">
        <f>IF('Core Indicators'!FC158="x","x",IF('Core Indicators'!FC158&gt;=5,5,IF('Core Indicators'!FC158&gt;=4,4,IF('Core Indicators'!FC158&gt;=3,3,IF('Core Indicators'!FC158&gt;=2,2,IF('Core Indicators'!FC158&gt;=1,1,0))))))</f>
        <v>4</v>
      </c>
      <c r="Z161" s="243">
        <f t="shared" si="59"/>
        <v>4</v>
      </c>
      <c r="AA161" s="250">
        <f>'Crisis Indicator Data'!Y158</f>
        <v>1</v>
      </c>
      <c r="AB161" s="250">
        <f>'Crisis Indicator Data'!Z158</f>
        <v>1</v>
      </c>
      <c r="AC161" s="250">
        <f>'Crisis Indicator Data'!AA158</f>
        <v>1</v>
      </c>
      <c r="AD161" s="250">
        <f>'Crisis Indicator Data'!AB158</f>
        <v>0</v>
      </c>
      <c r="AE161" s="250">
        <f t="shared" si="60"/>
        <v>2</v>
      </c>
      <c r="AF161" s="250">
        <f>'Crisis Indicator Data'!AC158</f>
        <v>0</v>
      </c>
      <c r="AG161" s="250">
        <f>'Crisis Indicator Data'!AD158</f>
        <v>0</v>
      </c>
      <c r="AH161" s="250">
        <f t="shared" si="61"/>
        <v>0</v>
      </c>
      <c r="AI161" s="250">
        <f>'Crisis Indicator Data'!AE158</f>
        <v>0</v>
      </c>
      <c r="AJ161" s="250">
        <f>'Crisis Indicator Data'!AF158</f>
        <v>2</v>
      </c>
      <c r="AK161" s="250">
        <f>'Crisis Indicator Data'!AG158</f>
        <v>1</v>
      </c>
      <c r="AL161" s="250">
        <f t="shared" si="62"/>
        <v>3</v>
      </c>
      <c r="AM161" s="243">
        <f t="shared" si="63"/>
        <v>2</v>
      </c>
      <c r="AN161" s="243">
        <f t="shared" si="64"/>
        <v>3</v>
      </c>
    </row>
  </sheetData>
  <mergeCells count="1">
    <mergeCell ref="A1:AN1"/>
  </mergeCells>
  <conditionalFormatting sqref="AN6:AN250">
    <cfRule type="cellIs" dxfId="370" priority="107" stopIfTrue="1" operator="between">
      <formula>4</formula>
      <formula>5</formula>
    </cfRule>
    <cfRule type="cellIs" dxfId="369" priority="108" stopIfTrue="1" operator="between">
      <formula>3</formula>
      <formula>4</formula>
    </cfRule>
    <cfRule type="cellIs" dxfId="368" priority="109" stopIfTrue="1" operator="between">
      <formula>2</formula>
      <formula>3</formula>
    </cfRule>
    <cfRule type="cellIs" dxfId="367" priority="110" stopIfTrue="1" operator="between">
      <formula>1</formula>
      <formula>2</formula>
    </cfRule>
    <cfRule type="cellIs" dxfId="366" priority="111" stopIfTrue="1" operator="between">
      <formula>0</formula>
      <formula>1</formula>
    </cfRule>
  </conditionalFormatting>
  <conditionalFormatting sqref="AM6:AM250">
    <cfRule type="cellIs" dxfId="365" priority="102" stopIfTrue="1" operator="between">
      <formula>4</formula>
      <formula>5</formula>
    </cfRule>
    <cfRule type="cellIs" dxfId="364" priority="103" stopIfTrue="1" operator="between">
      <formula>3</formula>
      <formula>4</formula>
    </cfRule>
    <cfRule type="cellIs" dxfId="363" priority="104" stopIfTrue="1" operator="between">
      <formula>2</formula>
      <formula>3</formula>
    </cfRule>
    <cfRule type="cellIs" dxfId="362" priority="105" stopIfTrue="1" operator="between">
      <formula>1</formula>
      <formula>2</formula>
    </cfRule>
    <cfRule type="cellIs" dxfId="361" priority="106" stopIfTrue="1" operator="between">
      <formula>0</formula>
      <formula>1</formula>
    </cfRule>
  </conditionalFormatting>
  <conditionalFormatting sqref="Z6:Z250">
    <cfRule type="cellIs" dxfId="360" priority="97" stopIfTrue="1" operator="between">
      <formula>4</formula>
      <formula>5</formula>
    </cfRule>
    <cfRule type="cellIs" dxfId="359" priority="98" stopIfTrue="1" operator="between">
      <formula>3</formula>
      <formula>4</formula>
    </cfRule>
    <cfRule type="cellIs" dxfId="358" priority="99" stopIfTrue="1" operator="between">
      <formula>2</formula>
      <formula>3</formula>
    </cfRule>
    <cfRule type="cellIs" dxfId="357" priority="100" stopIfTrue="1" operator="between">
      <formula>1</formula>
      <formula>2</formula>
    </cfRule>
    <cfRule type="cellIs" dxfId="356" priority="101" stopIfTrue="1" operator="between">
      <formula>0</formula>
      <formula>1</formula>
    </cfRule>
  </conditionalFormatting>
  <conditionalFormatting sqref="X6:X250">
    <cfRule type="cellIs" dxfId="355" priority="92" stopIfTrue="1" operator="between">
      <formula>4</formula>
      <formula>5</formula>
    </cfRule>
    <cfRule type="cellIs" dxfId="354" priority="93" stopIfTrue="1" operator="between">
      <formula>3</formula>
      <formula>4</formula>
    </cfRule>
    <cfRule type="cellIs" dxfId="353" priority="94" stopIfTrue="1" operator="between">
      <formula>2</formula>
      <formula>3</formula>
    </cfRule>
    <cfRule type="cellIs" dxfId="352" priority="95" stopIfTrue="1" operator="between">
      <formula>1</formula>
      <formula>2</formula>
    </cfRule>
    <cfRule type="cellIs" dxfId="351" priority="96" stopIfTrue="1" operator="between">
      <formula>0</formula>
      <formula>1</formula>
    </cfRule>
  </conditionalFormatting>
  <conditionalFormatting sqref="W6:W250">
    <cfRule type="cellIs" dxfId="350" priority="87" stopIfTrue="1" operator="between">
      <formula>4</formula>
      <formula>5</formula>
    </cfRule>
    <cfRule type="cellIs" dxfId="349" priority="88" stopIfTrue="1" operator="between">
      <formula>3</formula>
      <formula>4</formula>
    </cfRule>
    <cfRule type="cellIs" dxfId="348" priority="89" stopIfTrue="1" operator="between">
      <formula>2</formula>
      <formula>3</formula>
    </cfRule>
    <cfRule type="cellIs" dxfId="347" priority="90" stopIfTrue="1" operator="between">
      <formula>1</formula>
      <formula>2</formula>
    </cfRule>
    <cfRule type="cellIs" dxfId="346" priority="91" stopIfTrue="1" operator="between">
      <formula>0</formula>
      <formula>1</formula>
    </cfRule>
  </conditionalFormatting>
  <conditionalFormatting sqref="V6:V250">
    <cfRule type="cellIs" dxfId="345" priority="82" stopIfTrue="1" operator="between">
      <formula>4</formula>
      <formula>5</formula>
    </cfRule>
    <cfRule type="cellIs" dxfId="344" priority="83" stopIfTrue="1" operator="between">
      <formula>3</formula>
      <formula>4</formula>
    </cfRule>
    <cfRule type="cellIs" dxfId="343" priority="84" stopIfTrue="1" operator="between">
      <formula>2</formula>
      <formula>3</formula>
    </cfRule>
    <cfRule type="cellIs" dxfId="342" priority="85" stopIfTrue="1" operator="between">
      <formula>1</formula>
      <formula>2</formula>
    </cfRule>
    <cfRule type="cellIs" dxfId="341" priority="86" stopIfTrue="1" operator="between">
      <formula>0</formula>
      <formula>1</formula>
    </cfRule>
  </conditionalFormatting>
  <conditionalFormatting sqref="U6:U250">
    <cfRule type="cellIs" dxfId="340" priority="77" stopIfTrue="1" operator="between">
      <formula>4</formula>
      <formula>5</formula>
    </cfRule>
    <cfRule type="cellIs" dxfId="339" priority="78" stopIfTrue="1" operator="between">
      <formula>3</formula>
      <formula>4</formula>
    </cfRule>
    <cfRule type="cellIs" dxfId="338" priority="79" stopIfTrue="1" operator="between">
      <formula>2</formula>
      <formula>3</formula>
    </cfRule>
    <cfRule type="cellIs" dxfId="337" priority="80" stopIfTrue="1" operator="between">
      <formula>1</formula>
      <formula>2</formula>
    </cfRule>
    <cfRule type="cellIs" dxfId="336" priority="81" stopIfTrue="1" operator="between">
      <formula>0</formula>
      <formula>1</formula>
    </cfRule>
  </conditionalFormatting>
  <conditionalFormatting sqref="T6:T250">
    <cfRule type="cellIs" dxfId="335" priority="72" stopIfTrue="1" operator="between">
      <formula>4</formula>
      <formula>5</formula>
    </cfRule>
    <cfRule type="cellIs" dxfId="334" priority="73" stopIfTrue="1" operator="between">
      <formula>3</formula>
      <formula>4</formula>
    </cfRule>
    <cfRule type="cellIs" dxfId="333" priority="74" stopIfTrue="1" operator="between">
      <formula>2</formula>
      <formula>3</formula>
    </cfRule>
    <cfRule type="cellIs" dxfId="332" priority="75" stopIfTrue="1" operator="between">
      <formula>1</formula>
      <formula>2</formula>
    </cfRule>
    <cfRule type="cellIs" dxfId="331" priority="76" stopIfTrue="1" operator="between">
      <formula>0</formula>
      <formula>1</formula>
    </cfRule>
  </conditionalFormatting>
  <conditionalFormatting sqref="S6:S250">
    <cfRule type="cellIs" dxfId="330" priority="67" stopIfTrue="1" operator="between">
      <formula>4</formula>
      <formula>5</formula>
    </cfRule>
    <cfRule type="cellIs" dxfId="329" priority="68" stopIfTrue="1" operator="between">
      <formula>3</formula>
      <formula>4</formula>
    </cfRule>
    <cfRule type="cellIs" dxfId="328" priority="69" stopIfTrue="1" operator="between">
      <formula>2</formula>
      <formula>3</formula>
    </cfRule>
    <cfRule type="cellIs" dxfId="327" priority="70" stopIfTrue="1" operator="between">
      <formula>1</formula>
      <formula>2</formula>
    </cfRule>
    <cfRule type="cellIs" dxfId="326" priority="71" stopIfTrue="1" operator="between">
      <formula>0</formula>
      <formula>1</formula>
    </cfRule>
  </conditionalFormatting>
  <conditionalFormatting sqref="R6:R250">
    <cfRule type="cellIs" dxfId="325" priority="62" stopIfTrue="1" operator="between">
      <formula>4</formula>
      <formula>5</formula>
    </cfRule>
    <cfRule type="cellIs" dxfId="324" priority="63" stopIfTrue="1" operator="between">
      <formula>3</formula>
      <formula>4</formula>
    </cfRule>
    <cfRule type="cellIs" dxfId="323" priority="64" stopIfTrue="1" operator="between">
      <formula>2</formula>
      <formula>3</formula>
    </cfRule>
    <cfRule type="cellIs" dxfId="322" priority="65" stopIfTrue="1" operator="between">
      <formula>1</formula>
      <formula>2</formula>
    </cfRule>
    <cfRule type="cellIs" dxfId="321" priority="66" stopIfTrue="1" operator="between">
      <formula>0</formula>
      <formula>1</formula>
    </cfRule>
  </conditionalFormatting>
  <conditionalFormatting sqref="Q6:Q250">
    <cfRule type="cellIs" dxfId="320" priority="57" stopIfTrue="1" operator="between">
      <formula>4</formula>
      <formula>5</formula>
    </cfRule>
    <cfRule type="cellIs" dxfId="319" priority="58" stopIfTrue="1" operator="between">
      <formula>3</formula>
      <formula>4</formula>
    </cfRule>
    <cfRule type="cellIs" dxfId="318" priority="59" stopIfTrue="1" operator="between">
      <formula>2</formula>
      <formula>3</formula>
    </cfRule>
    <cfRule type="cellIs" dxfId="317" priority="60" stopIfTrue="1" operator="between">
      <formula>1</formula>
      <formula>2</formula>
    </cfRule>
    <cfRule type="cellIs" dxfId="316" priority="61" stopIfTrue="1" operator="between">
      <formula>0</formula>
      <formula>1</formula>
    </cfRule>
  </conditionalFormatting>
  <conditionalFormatting sqref="P6:P250">
    <cfRule type="cellIs" dxfId="315" priority="52" stopIfTrue="1" operator="between">
      <formula>4</formula>
      <formula>5</formula>
    </cfRule>
    <cfRule type="cellIs" dxfId="314" priority="53" stopIfTrue="1" operator="between">
      <formula>3</formula>
      <formula>4</formula>
    </cfRule>
    <cfRule type="cellIs" dxfId="313" priority="54" stopIfTrue="1" operator="between">
      <formula>2</formula>
      <formula>3</formula>
    </cfRule>
    <cfRule type="cellIs" dxfId="312" priority="55" stopIfTrue="1" operator="between">
      <formula>1</formula>
      <formula>2</formula>
    </cfRule>
    <cfRule type="cellIs" dxfId="311" priority="56" stopIfTrue="1" operator="between">
      <formula>0</formula>
      <formula>1</formula>
    </cfRule>
  </conditionalFormatting>
  <conditionalFormatting sqref="O6:O250">
    <cfRule type="cellIs" dxfId="310" priority="47" stopIfTrue="1" operator="between">
      <formula>4</formula>
      <formula>5</formula>
    </cfRule>
    <cfRule type="cellIs" dxfId="309" priority="48" stopIfTrue="1" operator="between">
      <formula>3</formula>
      <formula>4</formula>
    </cfRule>
    <cfRule type="cellIs" dxfId="308" priority="49" stopIfTrue="1" operator="between">
      <formula>2</formula>
      <formula>3</formula>
    </cfRule>
    <cfRule type="cellIs" dxfId="307" priority="50" stopIfTrue="1" operator="between">
      <formula>1</formula>
      <formula>2</formula>
    </cfRule>
    <cfRule type="cellIs" dxfId="306" priority="51" stopIfTrue="1" operator="between">
      <formula>0</formula>
      <formula>1</formula>
    </cfRule>
  </conditionalFormatting>
  <conditionalFormatting sqref="N6:N250">
    <cfRule type="cellIs" dxfId="305" priority="42" stopIfTrue="1" operator="between">
      <formula>4</formula>
      <formula>5</formula>
    </cfRule>
    <cfRule type="cellIs" dxfId="304" priority="43" stopIfTrue="1" operator="between">
      <formula>3</formula>
      <formula>4</formula>
    </cfRule>
    <cfRule type="cellIs" dxfId="303" priority="44" stopIfTrue="1" operator="between">
      <formula>2</formula>
      <formula>3</formula>
    </cfRule>
    <cfRule type="cellIs" dxfId="302" priority="45" stopIfTrue="1" operator="between">
      <formula>1</formula>
      <formula>2</formula>
    </cfRule>
    <cfRule type="cellIs" dxfId="301" priority="46" stopIfTrue="1" operator="between">
      <formula>0</formula>
      <formula>1</formula>
    </cfRule>
  </conditionalFormatting>
  <conditionalFormatting sqref="M6:M250">
    <cfRule type="cellIs" dxfId="300" priority="37" stopIfTrue="1" operator="between">
      <formula>4</formula>
      <formula>5</formula>
    </cfRule>
    <cfRule type="cellIs" dxfId="299" priority="38" stopIfTrue="1" operator="between">
      <formula>3</formula>
      <formula>4</formula>
    </cfRule>
    <cfRule type="cellIs" dxfId="298" priority="39" stopIfTrue="1" operator="between">
      <formula>2</formula>
      <formula>3</formula>
    </cfRule>
    <cfRule type="cellIs" dxfId="297" priority="40" stopIfTrue="1" operator="between">
      <formula>1</formula>
      <formula>2</formula>
    </cfRule>
    <cfRule type="cellIs" dxfId="296" priority="41" stopIfTrue="1" operator="between">
      <formula>0</formula>
      <formula>1</formula>
    </cfRule>
  </conditionalFormatting>
  <conditionalFormatting sqref="L6:L250">
    <cfRule type="cellIs" dxfId="295" priority="32" stopIfTrue="1" operator="between">
      <formula>4</formula>
      <formula>5</formula>
    </cfRule>
    <cfRule type="cellIs" dxfId="294" priority="33" stopIfTrue="1" operator="between">
      <formula>3</formula>
      <formula>4</formula>
    </cfRule>
    <cfRule type="cellIs" dxfId="293" priority="34" stopIfTrue="1" operator="between">
      <formula>2</formula>
      <formula>3</formula>
    </cfRule>
    <cfRule type="cellIs" dxfId="292" priority="35" stopIfTrue="1" operator="between">
      <formula>1</formula>
      <formula>2</formula>
    </cfRule>
    <cfRule type="cellIs" dxfId="291" priority="36" stopIfTrue="1" operator="between">
      <formula>0</formula>
      <formula>1</formula>
    </cfRule>
  </conditionalFormatting>
  <conditionalFormatting sqref="K6:K250">
    <cfRule type="cellIs" dxfId="290" priority="27" stopIfTrue="1" operator="between">
      <formula>4</formula>
      <formula>5</formula>
    </cfRule>
    <cfRule type="cellIs" dxfId="289" priority="28" stopIfTrue="1" operator="between">
      <formula>3</formula>
      <formula>4</formula>
    </cfRule>
    <cfRule type="cellIs" dxfId="288" priority="29" stopIfTrue="1" operator="between">
      <formula>2</formula>
      <formula>3</formula>
    </cfRule>
    <cfRule type="cellIs" dxfId="287" priority="30" stopIfTrue="1" operator="between">
      <formula>1</formula>
      <formula>2</formula>
    </cfRule>
    <cfRule type="cellIs" dxfId="286" priority="31" stopIfTrue="1" operator="between">
      <formula>0</formula>
      <formula>1</formula>
    </cfRule>
  </conditionalFormatting>
  <conditionalFormatting sqref="J6:J250">
    <cfRule type="cellIs" dxfId="285" priority="22" stopIfTrue="1" operator="between">
      <formula>4</formula>
      <formula>5</formula>
    </cfRule>
    <cfRule type="cellIs" dxfId="284" priority="23" stopIfTrue="1" operator="between">
      <formula>3</formula>
      <formula>4</formula>
    </cfRule>
    <cfRule type="cellIs" dxfId="283" priority="24" stopIfTrue="1" operator="between">
      <formula>2</formula>
      <formula>3</formula>
    </cfRule>
    <cfRule type="cellIs" dxfId="282" priority="25" stopIfTrue="1" operator="between">
      <formula>1</formula>
      <formula>2</formula>
    </cfRule>
    <cfRule type="cellIs" dxfId="281" priority="26" stopIfTrue="1" operator="between">
      <formula>0</formula>
      <formula>1</formula>
    </cfRule>
  </conditionalFormatting>
  <conditionalFormatting sqref="I6:I250">
    <cfRule type="cellIs" dxfId="280" priority="17" stopIfTrue="1" operator="between">
      <formula>4</formula>
      <formula>5</formula>
    </cfRule>
    <cfRule type="cellIs" dxfId="279" priority="18" stopIfTrue="1" operator="between">
      <formula>3</formula>
      <formula>4</formula>
    </cfRule>
    <cfRule type="cellIs" dxfId="278" priority="19" stopIfTrue="1" operator="between">
      <formula>2</formula>
      <formula>3</formula>
    </cfRule>
    <cfRule type="cellIs" dxfId="277" priority="20" stopIfTrue="1" operator="between">
      <formula>1</formula>
      <formula>2</formula>
    </cfRule>
    <cfRule type="cellIs" dxfId="276" priority="21" stopIfTrue="1" operator="between">
      <formula>0</formula>
      <formula>1</formula>
    </cfRule>
  </conditionalFormatting>
  <conditionalFormatting sqref="H6:H250">
    <cfRule type="cellIs" dxfId="275" priority="12" stopIfTrue="1" operator="between">
      <formula>4</formula>
      <formula>5</formula>
    </cfRule>
    <cfRule type="cellIs" dxfId="274" priority="13" stopIfTrue="1" operator="between">
      <formula>3</formula>
      <formula>4</formula>
    </cfRule>
    <cfRule type="cellIs" dxfId="273" priority="14" stopIfTrue="1" operator="between">
      <formula>2</formula>
      <formula>3</formula>
    </cfRule>
    <cfRule type="cellIs" dxfId="272" priority="15" stopIfTrue="1" operator="between">
      <formula>1</formula>
      <formula>2</formula>
    </cfRule>
    <cfRule type="cellIs" dxfId="271" priority="16" stopIfTrue="1" operator="between">
      <formula>0</formula>
      <formula>1</formula>
    </cfRule>
  </conditionalFormatting>
  <conditionalFormatting sqref="G6:G250">
    <cfRule type="cellIs" dxfId="270" priority="7" stopIfTrue="1" operator="between">
      <formula>4</formula>
      <formula>5</formula>
    </cfRule>
    <cfRule type="cellIs" dxfId="269" priority="8" stopIfTrue="1" operator="between">
      <formula>3</formula>
      <formula>4</formula>
    </cfRule>
    <cfRule type="cellIs" dxfId="268" priority="9" stopIfTrue="1" operator="between">
      <formula>2</formula>
      <formula>3</formula>
    </cfRule>
    <cfRule type="cellIs" dxfId="267" priority="10" stopIfTrue="1" operator="between">
      <formula>1</formula>
      <formula>2</formula>
    </cfRule>
    <cfRule type="cellIs" dxfId="266" priority="11" stopIfTrue="1" operator="between">
      <formula>0</formula>
      <formula>1</formula>
    </cfRule>
  </conditionalFormatting>
  <conditionalFormatting sqref="F6:F250">
    <cfRule type="cellIs" dxfId="265" priority="2" stopIfTrue="1" operator="between">
      <formula>4</formula>
      <formula>5</formula>
    </cfRule>
    <cfRule type="cellIs" dxfId="264" priority="3" stopIfTrue="1" operator="between">
      <formula>3</formula>
      <formula>4</formula>
    </cfRule>
    <cfRule type="cellIs" dxfId="263" priority="4" stopIfTrue="1" operator="between">
      <formula>2</formula>
      <formula>3</formula>
    </cfRule>
    <cfRule type="cellIs" dxfId="262" priority="5" stopIfTrue="1" operator="between">
      <formula>1</formula>
      <formula>2</formula>
    </cfRule>
    <cfRule type="cellIs" dxfId="261"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8"/>
  <sheetViews>
    <sheetView zoomScale="80" zoomScaleNormal="80" workbookViewId="0"/>
  </sheetViews>
  <sheetFormatPr defaultColWidth="9.453125" defaultRowHeight="14.5" x14ac:dyDescent="0.35"/>
  <cols>
    <col min="1" max="1" width="36.453125" style="284" customWidth="1"/>
    <col min="2" max="2" width="28.453125" style="284" customWidth="1"/>
    <col min="3" max="3" width="9.54296875" style="284" bestFit="1" customWidth="1"/>
    <col min="4" max="4" width="9.453125" style="284"/>
    <col min="5" max="5" width="9.54296875" style="284" bestFit="1" customWidth="1"/>
    <col min="6" max="6" width="22.54296875" style="284" hidden="1" customWidth="1"/>
    <col min="7" max="7" width="12.54296875" style="284" bestFit="1" customWidth="1"/>
    <col min="8" max="9" width="9.453125" style="284"/>
    <col min="10" max="10" width="17.7265625" style="284" hidden="1" customWidth="1"/>
    <col min="11" max="11" width="11.54296875" style="284" bestFit="1" customWidth="1"/>
    <col min="12" max="12" width="9.453125" style="284"/>
    <col min="13" max="13" width="11.453125" style="291" bestFit="1" customWidth="1"/>
    <col min="14" max="14" width="16.7265625" style="284" customWidth="1"/>
    <col min="15" max="15" width="10.54296875" style="284" bestFit="1" customWidth="1"/>
    <col min="16" max="16" width="9.54296875" style="284" bestFit="1" customWidth="1"/>
    <col min="17" max="17" width="9.453125" style="284"/>
    <col min="18" max="18" width="19.453125" style="284" hidden="1" customWidth="1"/>
    <col min="19" max="19" width="11.54296875" style="284" bestFit="1" customWidth="1"/>
    <col min="20" max="20" width="9.54296875" style="284" bestFit="1" customWidth="1"/>
    <col min="21" max="21" width="11.453125" style="291" bestFit="1" customWidth="1"/>
    <col min="22" max="22" width="18.453125" style="284" hidden="1" customWidth="1"/>
    <col min="23" max="23" width="12.453125" style="284" bestFit="1" customWidth="1"/>
    <col min="24" max="24" width="9.453125" style="284"/>
    <col min="25" max="25" width="10" style="284" bestFit="1" customWidth="1"/>
    <col min="26" max="26" width="19.453125" style="284" hidden="1" customWidth="1"/>
    <col min="27" max="27" width="11.54296875" style="284" bestFit="1" customWidth="1"/>
    <col min="28" max="28" width="9.453125" style="284"/>
    <col min="29" max="29" width="11.453125" style="291" bestFit="1" customWidth="1"/>
    <col min="30" max="30" width="31.453125" style="284" hidden="1" customWidth="1"/>
    <col min="31" max="31" width="11.54296875" style="284" bestFit="1" customWidth="1"/>
    <col min="32" max="33" width="9.54296875" style="284" bestFit="1" customWidth="1"/>
    <col min="34" max="34" width="19.453125" style="284" hidden="1" customWidth="1"/>
    <col min="35" max="35" width="11.54296875" style="284" bestFit="1" customWidth="1"/>
    <col min="36" max="36" width="11.453125" style="284" customWidth="1"/>
    <col min="37" max="37" width="10.453125" style="291" customWidth="1"/>
    <col min="38" max="38" width="0.453125" style="284" customWidth="1"/>
    <col min="39" max="40" width="9.54296875" style="284" bestFit="1" customWidth="1"/>
    <col min="41" max="41" width="10" style="284" bestFit="1" customWidth="1"/>
    <col min="42" max="42" width="19.453125" style="284" hidden="1" customWidth="1"/>
    <col min="43" max="43" width="11.54296875" style="284" bestFit="1" customWidth="1"/>
    <col min="44" max="44" width="9.54296875" style="284" bestFit="1" customWidth="1"/>
    <col min="45" max="45" width="11.54296875" style="284" bestFit="1" customWidth="1"/>
    <col min="46" max="46" width="0.54296875" style="284" hidden="1" customWidth="1"/>
    <col min="47" max="49" width="0" style="284" hidden="1"/>
    <col min="50" max="50" width="19.453125" style="284" hidden="1" customWidth="1"/>
    <col min="51" max="51" width="11.453125" style="284" hidden="1" customWidth="1"/>
    <col min="52" max="52" width="0" style="284" hidden="1"/>
    <col min="53" max="53" width="11.54296875" style="50" hidden="1" customWidth="1"/>
    <col min="54" max="54" width="37.453125" style="284" hidden="1" customWidth="1"/>
    <col min="55" max="56" width="0" style="284" hidden="1"/>
    <col min="57" max="57" width="10" style="284" hidden="1" customWidth="1"/>
    <col min="58" max="58" width="19.453125" style="284" hidden="1" customWidth="1"/>
    <col min="59" max="60" width="11.453125" style="284" hidden="1" customWidth="1"/>
    <col min="61" max="61" width="11.54296875" style="217" hidden="1" customWidth="1"/>
    <col min="62" max="62" width="27.453125" style="284" bestFit="1" customWidth="1"/>
    <col min="63" max="64" width="9.54296875" style="284" bestFit="1" customWidth="1"/>
    <col min="65" max="65" width="10.453125" style="284" bestFit="1" customWidth="1"/>
    <col min="66" max="66" width="15.453125" style="284" hidden="1" customWidth="1"/>
    <col min="67" max="68" width="9.54296875" style="284" bestFit="1" customWidth="1"/>
    <col min="69" max="69" width="11.54296875" style="50" bestFit="1" customWidth="1"/>
    <col min="70" max="70" width="33.453125" style="284" hidden="1" customWidth="1"/>
    <col min="71" max="72" width="0" style="284" hidden="1"/>
    <col min="73" max="73" width="10" style="284" hidden="1" customWidth="1"/>
    <col min="74" max="74" width="15.453125" style="284" hidden="1" customWidth="1"/>
    <col min="75" max="76" width="0" style="284" hidden="1"/>
    <col min="77" max="77" width="11.54296875" style="284" hidden="1" customWidth="1"/>
    <col min="78" max="78" width="31.453125" style="284" hidden="1" customWidth="1"/>
    <col min="79" max="81" width="0" style="284" hidden="1"/>
    <col min="82" max="82" width="15.453125" style="284" hidden="1" customWidth="1"/>
    <col min="83" max="84" width="0" style="284" hidden="1"/>
    <col min="85" max="85" width="11.54296875" style="50" hidden="1" customWidth="1"/>
    <col min="86" max="92" width="0" style="284" hidden="1"/>
    <col min="93" max="93" width="9.453125" style="217" hidden="1" customWidth="1"/>
    <col min="94" max="100" width="0" style="284" hidden="1"/>
    <col min="101" max="101" width="11" style="217" hidden="1" customWidth="1"/>
    <col min="102" max="102" width="0" style="284" hidden="1"/>
    <col min="103" max="103" width="10.54296875" style="284" bestFit="1" customWidth="1"/>
    <col min="104" max="104" width="19.453125" style="284" customWidth="1"/>
    <col min="105" max="105" width="9.453125" style="284"/>
    <col min="106" max="106" width="15" style="284" hidden="1" customWidth="1"/>
    <col min="107" max="107" width="23.453125" style="284" customWidth="1"/>
    <col min="108" max="108" width="9.54296875" style="284" bestFit="1" customWidth="1"/>
    <col min="109" max="109" width="11.453125" style="50" bestFit="1" customWidth="1"/>
    <col min="110" max="110" width="14.54296875" style="284" hidden="1" customWidth="1"/>
    <col min="111" max="111" width="11.453125" style="284" bestFit="1" customWidth="1"/>
    <col min="112" max="112" width="9.54296875" style="284" bestFit="1" customWidth="1"/>
    <col min="113" max="113" width="9.453125" style="284"/>
    <col min="114" max="114" width="0" style="284" hidden="1"/>
    <col min="115" max="116" width="9.54296875" style="284" bestFit="1" customWidth="1"/>
    <col min="117" max="117" width="11.54296875" style="217" bestFit="1" customWidth="1"/>
    <col min="118" max="118" width="0.54296875" style="284" customWidth="1"/>
    <col min="119" max="119" width="13.54296875" style="284" bestFit="1" customWidth="1"/>
    <col min="120" max="120" width="9.54296875" style="284" bestFit="1" customWidth="1"/>
    <col min="121" max="121" width="9.453125" style="284"/>
    <col min="122" max="122" width="0" style="284" hidden="1"/>
    <col min="123" max="123" width="11.54296875" style="284" bestFit="1" customWidth="1"/>
    <col min="124" max="124" width="9.54296875" style="284" bestFit="1" customWidth="1"/>
    <col min="125" max="125" width="11.54296875" style="50" bestFit="1" customWidth="1"/>
    <col min="126" max="126" width="0" style="284" hidden="1"/>
    <col min="127" max="128" width="9.54296875" style="284" bestFit="1" customWidth="1"/>
    <col min="129" max="129" width="9.453125" style="284"/>
    <col min="130" max="130" width="0" style="284" hidden="1"/>
    <col min="131" max="132" width="9.54296875" style="284" bestFit="1" customWidth="1"/>
    <col min="133" max="133" width="11.54296875" style="217" bestFit="1" customWidth="1"/>
    <col min="134" max="134" width="43.453125" style="284" hidden="1" customWidth="1"/>
    <col min="135" max="135" width="11" style="284" customWidth="1"/>
    <col min="136" max="136" width="9.54296875" style="284" bestFit="1" customWidth="1"/>
    <col min="137" max="137" width="9.453125" style="284"/>
    <col min="138" max="138" width="0" style="284" hidden="1"/>
    <col min="139" max="140" width="9.453125" style="284" customWidth="1"/>
    <col min="141" max="141" width="11.54296875" style="50" bestFit="1" customWidth="1"/>
    <col min="142" max="142" width="0" style="284" hidden="1"/>
    <col min="143" max="144" width="23.54296875" style="284" customWidth="1"/>
    <col min="145" max="145" width="9.453125" style="284"/>
    <col min="146" max="146" width="0" style="284" hidden="1"/>
    <col min="147" max="148" width="9.54296875" style="284" bestFit="1" customWidth="1"/>
    <col min="149" max="149" width="11.54296875" style="217" customWidth="1"/>
    <col min="150" max="150" width="43.54296875" style="284" hidden="1" customWidth="1"/>
    <col min="151" max="153" width="9.54296875" style="284" bestFit="1" customWidth="1"/>
    <col min="154" max="154" width="0" style="284" hidden="1"/>
    <col min="155" max="156" width="9.54296875" style="284" bestFit="1" customWidth="1"/>
    <col min="157" max="157" width="11.54296875" style="50" bestFit="1" customWidth="1"/>
    <col min="158" max="158" width="0" style="284" hidden="1"/>
    <col min="159" max="161" width="9.54296875" style="284" bestFit="1" customWidth="1"/>
    <col min="162" max="162" width="0" style="284" hidden="1"/>
    <col min="163" max="164" width="9.54296875" style="284" bestFit="1" customWidth="1"/>
    <col min="165" max="165" width="11.54296875" style="50" bestFit="1" customWidth="1"/>
    <col min="166" max="166" width="0" style="284" hidden="1"/>
    <col min="167" max="167" width="9.54296875" style="284" hidden="1" bestFit="1" customWidth="1"/>
    <col min="168" max="168" width="0" style="284" hidden="1"/>
    <col min="169" max="172" width="13" style="284" hidden="1" customWidth="1"/>
    <col min="173" max="173" width="11.54296875" style="50" hidden="1" customWidth="1"/>
    <col min="174" max="174" width="0" style="284" hidden="1"/>
    <col min="175" max="180" width="13" style="284" hidden="1" customWidth="1"/>
    <col min="181" max="181" width="11.54296875" style="217" hidden="1" customWidth="1"/>
    <col min="182" max="182" width="0" style="284" hidden="1"/>
    <col min="183" max="183" width="9.54296875" style="284" hidden="1" bestFit="1" customWidth="1"/>
    <col min="184" max="185" width="13" style="284" hidden="1" customWidth="1"/>
    <col min="186" max="186" width="0" style="284" hidden="1"/>
    <col min="187" max="187" width="9.54296875" style="284" hidden="1" bestFit="1" customWidth="1"/>
    <col min="188" max="188" width="13" style="284" hidden="1" customWidth="1"/>
    <col min="189" max="189" width="11.54296875" style="50" hidden="1" bestFit="1" customWidth="1"/>
    <col min="190" max="190" width="0" style="284" hidden="1"/>
    <col min="191" max="191" width="9.54296875" style="284" hidden="1" bestFit="1" customWidth="1"/>
    <col min="192" max="193" width="13" style="284" hidden="1" customWidth="1"/>
    <col min="194" max="194" width="0" style="284" hidden="1"/>
    <col min="195" max="195" width="9.54296875" style="284" hidden="1" bestFit="1" customWidth="1"/>
    <col min="196" max="196" width="13" style="284" hidden="1" customWidth="1"/>
    <col min="197" max="197" width="11.54296875" style="217" hidden="1" bestFit="1" customWidth="1"/>
    <col min="198" max="198" width="0" style="284" hidden="1"/>
    <col min="199" max="199" width="9.54296875" style="284" hidden="1" bestFit="1" customWidth="1"/>
    <col min="200" max="200" width="13" style="284" hidden="1" customWidth="1"/>
    <col min="201" max="201" width="9.54296875" style="284" hidden="1" bestFit="1" customWidth="1"/>
    <col min="202" max="202" width="0" style="284" hidden="1"/>
    <col min="203" max="203" width="9.54296875" style="284" hidden="1" bestFit="1" customWidth="1"/>
    <col min="204" max="204" width="13" style="284" hidden="1" customWidth="1"/>
    <col min="205" max="205" width="11.54296875" style="50" hidden="1" bestFit="1" customWidth="1"/>
    <col min="206" max="206" width="0" style="284" hidden="1"/>
    <col min="207" max="207" width="9.54296875" style="284" hidden="1" bestFit="1" customWidth="1"/>
    <col min="208" max="209" width="13" style="284" hidden="1" customWidth="1"/>
    <col min="210" max="210" width="0" style="284" hidden="1"/>
    <col min="211" max="211" width="9.54296875" style="284" hidden="1" bestFit="1" customWidth="1"/>
    <col min="212" max="212" width="13" style="284" hidden="1" customWidth="1"/>
    <col min="213" max="213" width="11.54296875" style="217" hidden="1" bestFit="1" customWidth="1"/>
    <col min="214" max="214" width="0" style="284" hidden="1"/>
    <col min="215" max="215" width="9.54296875" style="284" hidden="1" bestFit="1" customWidth="1"/>
    <col min="216" max="217" width="13" style="284" hidden="1" customWidth="1"/>
    <col min="218" max="218" width="0" style="284" hidden="1"/>
    <col min="219" max="219" width="9.54296875" style="284" hidden="1" bestFit="1" customWidth="1"/>
    <col min="220" max="220" width="13" style="284" hidden="1" customWidth="1"/>
    <col min="221" max="221" width="11.54296875" style="50" hidden="1" bestFit="1" customWidth="1"/>
    <col min="222" max="222" width="0" style="284" hidden="1"/>
    <col min="223" max="223" width="9.54296875" style="284" hidden="1" bestFit="1" customWidth="1"/>
    <col min="224" max="225" width="13" style="284" hidden="1" customWidth="1"/>
    <col min="226" max="226" width="0" style="284" hidden="1"/>
    <col min="227" max="227" width="9.54296875" style="284" hidden="1" bestFit="1" customWidth="1"/>
    <col min="228" max="228" width="13" style="284" hidden="1" customWidth="1"/>
    <col min="229" max="229" width="11.54296875" style="217" hidden="1" bestFit="1" customWidth="1"/>
    <col min="230" max="230" width="0" style="284" hidden="1"/>
    <col min="231" max="231" width="9.54296875" style="284" hidden="1" bestFit="1" customWidth="1"/>
    <col min="232" max="233" width="13" style="284" hidden="1" customWidth="1"/>
    <col min="234" max="234" width="0" style="284" hidden="1"/>
    <col min="235" max="235" width="9.54296875" style="284" hidden="1" bestFit="1" customWidth="1"/>
    <col min="236" max="236" width="13" style="284" hidden="1" customWidth="1"/>
    <col min="237" max="237" width="11.54296875" style="50" hidden="1" bestFit="1" customWidth="1"/>
    <col min="238" max="238" width="33" style="284" hidden="1" customWidth="1"/>
    <col min="239" max="239" width="9.54296875" style="284" hidden="1" bestFit="1" customWidth="1"/>
    <col min="240" max="241" width="13" style="284" hidden="1" customWidth="1"/>
    <col min="242" max="242" width="0" style="284" hidden="1"/>
    <col min="243" max="243" width="9.54296875" style="284" hidden="1" bestFit="1" customWidth="1"/>
    <col min="244" max="244" width="13" style="284" hidden="1" customWidth="1"/>
    <col min="245" max="245" width="11.54296875" style="217" hidden="1" bestFit="1" customWidth="1"/>
    <col min="246" max="246" width="0" style="284" hidden="1"/>
    <col min="247" max="247" width="9.54296875" style="284" hidden="1" bestFit="1" customWidth="1"/>
    <col min="248" max="249" width="13" style="284" hidden="1" customWidth="1"/>
    <col min="250" max="250" width="0" style="284" hidden="1"/>
    <col min="251" max="251" width="9.54296875" style="284" hidden="1" bestFit="1" customWidth="1"/>
    <col min="252" max="252" width="13" style="284" hidden="1" customWidth="1"/>
    <col min="253" max="253" width="11.54296875" style="50" hidden="1" bestFit="1" customWidth="1"/>
    <col min="254" max="254" width="13" style="284" hidden="1" customWidth="1"/>
    <col min="255" max="16384" width="9.453125" style="284"/>
  </cols>
  <sheetData>
    <row r="1" spans="1:253" s="285" customFormat="1" ht="13" customHeight="1" x14ac:dyDescent="0.3">
      <c r="A1" s="166" t="s">
        <v>0</v>
      </c>
      <c r="B1" s="166" t="s">
        <v>8137</v>
      </c>
      <c r="C1" s="166" t="s">
        <v>1</v>
      </c>
      <c r="D1" s="166" t="s">
        <v>2</v>
      </c>
      <c r="E1" s="166" t="s">
        <v>8766</v>
      </c>
      <c r="F1" s="310" t="s">
        <v>730</v>
      </c>
      <c r="G1" s="310"/>
      <c r="H1" s="310"/>
      <c r="I1" s="310"/>
      <c r="J1" s="310"/>
      <c r="K1" s="310"/>
      <c r="L1" s="310"/>
      <c r="M1" s="310"/>
      <c r="N1" s="309" t="s">
        <v>205</v>
      </c>
      <c r="O1" s="309"/>
      <c r="P1" s="309"/>
      <c r="Q1" s="309"/>
      <c r="R1" s="309"/>
      <c r="S1" s="309"/>
      <c r="T1" s="309"/>
      <c r="U1" s="309"/>
      <c r="V1" s="310" t="s">
        <v>653</v>
      </c>
      <c r="W1" s="310"/>
      <c r="X1" s="310"/>
      <c r="Y1" s="310"/>
      <c r="Z1" s="310"/>
      <c r="AA1" s="310"/>
      <c r="AB1" s="310"/>
      <c r="AC1" s="310"/>
      <c r="AD1" s="309" t="s">
        <v>648</v>
      </c>
      <c r="AE1" s="309"/>
      <c r="AF1" s="309"/>
      <c r="AG1" s="309"/>
      <c r="AH1" s="309"/>
      <c r="AI1" s="309"/>
      <c r="AJ1" s="309"/>
      <c r="AK1" s="309"/>
      <c r="AL1" s="310" t="s">
        <v>560</v>
      </c>
      <c r="AM1" s="310"/>
      <c r="AN1" s="310"/>
      <c r="AO1" s="310"/>
      <c r="AP1" s="310"/>
      <c r="AQ1" s="310"/>
      <c r="AR1" s="310"/>
      <c r="AS1" s="310"/>
      <c r="AT1" s="312" t="s">
        <v>41</v>
      </c>
      <c r="AU1" s="312"/>
      <c r="AV1" s="312"/>
      <c r="AW1" s="312"/>
      <c r="AX1" s="312"/>
      <c r="AY1" s="312"/>
      <c r="AZ1" s="312"/>
      <c r="BA1" s="312"/>
      <c r="BB1" s="310" t="s">
        <v>39</v>
      </c>
      <c r="BC1" s="310"/>
      <c r="BD1" s="310"/>
      <c r="BE1" s="310"/>
      <c r="BF1" s="310"/>
      <c r="BG1" s="310"/>
      <c r="BH1" s="310"/>
      <c r="BI1" s="310"/>
      <c r="BJ1" s="309" t="s">
        <v>37</v>
      </c>
      <c r="BK1" s="309"/>
      <c r="BL1" s="309"/>
      <c r="BM1" s="309"/>
      <c r="BN1" s="309"/>
      <c r="BO1" s="309"/>
      <c r="BP1" s="309"/>
      <c r="BQ1" s="309"/>
      <c r="BR1" s="310" t="s">
        <v>13</v>
      </c>
      <c r="BS1" s="310"/>
      <c r="BT1" s="310"/>
      <c r="BU1" s="310"/>
      <c r="BV1" s="310"/>
      <c r="BW1" s="310"/>
      <c r="BX1" s="310"/>
      <c r="BY1" s="310"/>
      <c r="BZ1" s="312" t="s">
        <v>18</v>
      </c>
      <c r="CA1" s="312"/>
      <c r="CB1" s="312"/>
      <c r="CC1" s="312"/>
      <c r="CD1" s="312"/>
      <c r="CE1" s="312"/>
      <c r="CF1" s="312"/>
      <c r="CG1" s="312"/>
      <c r="CH1" s="313" t="s">
        <v>8138</v>
      </c>
      <c r="CI1" s="313"/>
      <c r="CJ1" s="313"/>
      <c r="CK1" s="313"/>
      <c r="CL1" s="313"/>
      <c r="CM1" s="313"/>
      <c r="CN1" s="313"/>
      <c r="CO1" s="313"/>
      <c r="CP1" s="310" t="s">
        <v>21</v>
      </c>
      <c r="CQ1" s="310"/>
      <c r="CR1" s="310"/>
      <c r="CS1" s="310"/>
      <c r="CT1" s="310"/>
      <c r="CU1" s="310"/>
      <c r="CV1" s="310"/>
      <c r="CW1" s="310"/>
      <c r="CX1" s="311" t="s">
        <v>660</v>
      </c>
      <c r="CY1" s="311"/>
      <c r="CZ1" s="311"/>
      <c r="DA1" s="311"/>
      <c r="DB1" s="311"/>
      <c r="DC1" s="311"/>
      <c r="DD1" s="311"/>
      <c r="DE1" s="311"/>
      <c r="DF1" s="306" t="s">
        <v>643</v>
      </c>
      <c r="DG1" s="306"/>
      <c r="DH1" s="306"/>
      <c r="DI1" s="306"/>
      <c r="DJ1" s="306"/>
      <c r="DK1" s="306"/>
      <c r="DL1" s="306"/>
      <c r="DM1" s="306"/>
      <c r="DN1" s="311" t="s">
        <v>664</v>
      </c>
      <c r="DO1" s="311"/>
      <c r="DP1" s="311"/>
      <c r="DQ1" s="311"/>
      <c r="DR1" s="311"/>
      <c r="DS1" s="311"/>
      <c r="DT1" s="311"/>
      <c r="DU1" s="311"/>
      <c r="DV1" s="306" t="s">
        <v>646</v>
      </c>
      <c r="DW1" s="306"/>
      <c r="DX1" s="306"/>
      <c r="DY1" s="306"/>
      <c r="DZ1" s="306"/>
      <c r="EA1" s="306"/>
      <c r="EB1" s="306"/>
      <c r="EC1" s="306"/>
      <c r="ED1" s="167"/>
      <c r="EE1" s="304" t="s">
        <v>662</v>
      </c>
      <c r="EF1" s="304"/>
      <c r="EG1" s="304"/>
      <c r="EH1" s="304"/>
      <c r="EI1" s="304"/>
      <c r="EJ1" s="304"/>
      <c r="EK1" s="305"/>
      <c r="EL1" s="168"/>
      <c r="EM1" s="306" t="s">
        <v>636</v>
      </c>
      <c r="EN1" s="306"/>
      <c r="EO1" s="306"/>
      <c r="EP1" s="306"/>
      <c r="EQ1" s="306"/>
      <c r="ER1" s="306"/>
      <c r="ES1" s="306"/>
      <c r="ET1" s="307" t="s">
        <v>35</v>
      </c>
      <c r="EU1" s="307"/>
      <c r="EV1" s="307"/>
      <c r="EW1" s="307"/>
      <c r="EX1" s="307"/>
      <c r="EY1" s="307"/>
      <c r="EZ1" s="307"/>
      <c r="FA1" s="307"/>
      <c r="FB1" s="308" t="s">
        <v>48</v>
      </c>
      <c r="FC1" s="308"/>
      <c r="FD1" s="308"/>
      <c r="FE1" s="308"/>
      <c r="FF1" s="308"/>
      <c r="FG1" s="308"/>
      <c r="FH1" s="308"/>
      <c r="FI1" s="308"/>
      <c r="FJ1" s="307" t="s">
        <v>23</v>
      </c>
      <c r="FK1" s="307"/>
      <c r="FL1" s="307"/>
      <c r="FM1" s="307"/>
      <c r="FN1" s="307"/>
      <c r="FO1" s="307"/>
      <c r="FP1" s="307"/>
      <c r="FQ1" s="307"/>
      <c r="FR1" s="308" t="s">
        <v>25</v>
      </c>
      <c r="FS1" s="308"/>
      <c r="FT1" s="308"/>
      <c r="FU1" s="308"/>
      <c r="FV1" s="308"/>
      <c r="FW1" s="308"/>
      <c r="FX1" s="308"/>
      <c r="FY1" s="308"/>
      <c r="FZ1" s="307" t="s">
        <v>3056</v>
      </c>
      <c r="GA1" s="307"/>
      <c r="GB1" s="307"/>
      <c r="GC1" s="307"/>
      <c r="GD1" s="307"/>
      <c r="GE1" s="307"/>
      <c r="GF1" s="307"/>
      <c r="GG1" s="307"/>
      <c r="GH1" s="308" t="s">
        <v>3068</v>
      </c>
      <c r="GI1" s="308"/>
      <c r="GJ1" s="308"/>
      <c r="GK1" s="308"/>
      <c r="GL1" s="308"/>
      <c r="GM1" s="308"/>
      <c r="GN1" s="308"/>
      <c r="GO1" s="308"/>
      <c r="GP1" s="307" t="s">
        <v>3058</v>
      </c>
      <c r="GQ1" s="307"/>
      <c r="GR1" s="307"/>
      <c r="GS1" s="307"/>
      <c r="GT1" s="307"/>
      <c r="GU1" s="307"/>
      <c r="GV1" s="307"/>
      <c r="GW1" s="307"/>
      <c r="GX1" s="308" t="s">
        <v>3070</v>
      </c>
      <c r="GY1" s="308"/>
      <c r="GZ1" s="308"/>
      <c r="HA1" s="308"/>
      <c r="HB1" s="308"/>
      <c r="HC1" s="308"/>
      <c r="HD1" s="308"/>
      <c r="HE1" s="308"/>
      <c r="HF1" s="307" t="s">
        <v>3053</v>
      </c>
      <c r="HG1" s="307"/>
      <c r="HH1" s="307"/>
      <c r="HI1" s="307"/>
      <c r="HJ1" s="307"/>
      <c r="HK1" s="307"/>
      <c r="HL1" s="307"/>
      <c r="HM1" s="307"/>
      <c r="HN1" s="308" t="s">
        <v>3066</v>
      </c>
      <c r="HO1" s="308"/>
      <c r="HP1" s="308"/>
      <c r="HQ1" s="308"/>
      <c r="HR1" s="308"/>
      <c r="HS1" s="308"/>
      <c r="HT1" s="308"/>
      <c r="HU1" s="308"/>
      <c r="HV1" s="307" t="s">
        <v>3060</v>
      </c>
      <c r="HW1" s="307"/>
      <c r="HX1" s="307"/>
      <c r="HY1" s="307"/>
      <c r="HZ1" s="307"/>
      <c r="IA1" s="307"/>
      <c r="IB1" s="307"/>
      <c r="IC1" s="307"/>
      <c r="ID1" s="308" t="s">
        <v>3064</v>
      </c>
      <c r="IE1" s="308"/>
      <c r="IF1" s="308"/>
      <c r="IG1" s="308"/>
      <c r="IH1" s="308"/>
      <c r="II1" s="308"/>
      <c r="IJ1" s="308"/>
      <c r="IK1" s="308"/>
      <c r="IL1" s="307" t="s">
        <v>3062</v>
      </c>
      <c r="IM1" s="307"/>
      <c r="IN1" s="307"/>
      <c r="IO1" s="307"/>
      <c r="IP1" s="307"/>
      <c r="IQ1" s="307"/>
      <c r="IR1" s="307"/>
      <c r="IS1" s="307"/>
    </row>
    <row r="2" spans="1:253" s="285" customFormat="1" ht="13" customHeight="1" x14ac:dyDescent="0.3">
      <c r="A2" s="169">
        <v>0</v>
      </c>
      <c r="B2" s="169"/>
      <c r="C2" s="169">
        <v>0</v>
      </c>
      <c r="D2" s="169"/>
      <c r="E2" s="169">
        <v>0</v>
      </c>
      <c r="F2" s="286" t="s">
        <v>8139</v>
      </c>
      <c r="G2" s="286" t="s">
        <v>4</v>
      </c>
      <c r="H2" s="286" t="s">
        <v>8140</v>
      </c>
      <c r="I2" s="286" t="s">
        <v>5</v>
      </c>
      <c r="J2" s="286" t="s">
        <v>6</v>
      </c>
      <c r="K2" s="286" t="s">
        <v>8</v>
      </c>
      <c r="L2" s="286" t="s">
        <v>7</v>
      </c>
      <c r="M2" s="170" t="s">
        <v>8141</v>
      </c>
      <c r="N2" s="171" t="s">
        <v>8142</v>
      </c>
      <c r="O2" s="171" t="s">
        <v>4</v>
      </c>
      <c r="P2" s="171" t="s">
        <v>8140</v>
      </c>
      <c r="Q2" s="171" t="s">
        <v>5</v>
      </c>
      <c r="R2" s="171" t="s">
        <v>6</v>
      </c>
      <c r="S2" s="171" t="s">
        <v>8</v>
      </c>
      <c r="T2" s="171" t="s">
        <v>7</v>
      </c>
      <c r="U2" s="172" t="s">
        <v>8141</v>
      </c>
      <c r="V2" s="286" t="s">
        <v>8143</v>
      </c>
      <c r="W2" s="286" t="s">
        <v>4</v>
      </c>
      <c r="X2" s="286" t="s">
        <v>8140</v>
      </c>
      <c r="Y2" s="286" t="s">
        <v>5</v>
      </c>
      <c r="Z2" s="286" t="s">
        <v>6</v>
      </c>
      <c r="AA2" s="286" t="s">
        <v>8</v>
      </c>
      <c r="AB2" s="286" t="s">
        <v>7</v>
      </c>
      <c r="AC2" s="170" t="s">
        <v>8141</v>
      </c>
      <c r="AD2" s="171" t="s">
        <v>8144</v>
      </c>
      <c r="AE2" s="171" t="s">
        <v>4</v>
      </c>
      <c r="AF2" s="171" t="s">
        <v>8140</v>
      </c>
      <c r="AG2" s="171" t="s">
        <v>5</v>
      </c>
      <c r="AH2" s="171" t="s">
        <v>6</v>
      </c>
      <c r="AI2" s="171" t="s">
        <v>8</v>
      </c>
      <c r="AJ2" s="171" t="s">
        <v>7</v>
      </c>
      <c r="AK2" s="172" t="s">
        <v>8141</v>
      </c>
      <c r="AL2" s="286" t="s">
        <v>8145</v>
      </c>
      <c r="AM2" s="286" t="s">
        <v>4</v>
      </c>
      <c r="AN2" s="286" t="s">
        <v>8140</v>
      </c>
      <c r="AO2" s="286" t="s">
        <v>5</v>
      </c>
      <c r="AP2" s="286" t="s">
        <v>6</v>
      </c>
      <c r="AQ2" s="286" t="s">
        <v>8</v>
      </c>
      <c r="AR2" s="286" t="s">
        <v>7</v>
      </c>
      <c r="AS2" s="286" t="s">
        <v>8141</v>
      </c>
      <c r="AT2" s="173" t="s">
        <v>8146</v>
      </c>
      <c r="AU2" s="173" t="s">
        <v>4</v>
      </c>
      <c r="AV2" s="173" t="s">
        <v>8140</v>
      </c>
      <c r="AW2" s="173" t="s">
        <v>5</v>
      </c>
      <c r="AX2" s="173" t="s">
        <v>6</v>
      </c>
      <c r="AY2" s="173" t="s">
        <v>8</v>
      </c>
      <c r="AZ2" s="173" t="s">
        <v>7</v>
      </c>
      <c r="BA2" s="174" t="s">
        <v>8141</v>
      </c>
      <c r="BB2" s="286" t="s">
        <v>8147</v>
      </c>
      <c r="BC2" s="286" t="s">
        <v>4</v>
      </c>
      <c r="BD2" s="286" t="s">
        <v>8140</v>
      </c>
      <c r="BE2" s="286" t="s">
        <v>5</v>
      </c>
      <c r="BF2" s="286" t="s">
        <v>6</v>
      </c>
      <c r="BG2" s="286" t="s">
        <v>8</v>
      </c>
      <c r="BH2" s="286" t="s">
        <v>7</v>
      </c>
      <c r="BI2" s="286" t="s">
        <v>8141</v>
      </c>
      <c r="BJ2" s="171" t="s">
        <v>8148</v>
      </c>
      <c r="BK2" s="171" t="s">
        <v>4</v>
      </c>
      <c r="BL2" s="171" t="s">
        <v>8140</v>
      </c>
      <c r="BM2" s="171" t="s">
        <v>5</v>
      </c>
      <c r="BN2" s="171" t="s">
        <v>6</v>
      </c>
      <c r="BO2" s="171" t="s">
        <v>8</v>
      </c>
      <c r="BP2" s="171" t="s">
        <v>7</v>
      </c>
      <c r="BQ2" s="172" t="s">
        <v>8141</v>
      </c>
      <c r="BR2" s="286" t="s">
        <v>8149</v>
      </c>
      <c r="BS2" s="286" t="s">
        <v>4</v>
      </c>
      <c r="BT2" s="286" t="s">
        <v>8140</v>
      </c>
      <c r="BU2" s="286" t="s">
        <v>5</v>
      </c>
      <c r="BV2" s="286" t="s">
        <v>6</v>
      </c>
      <c r="BW2" s="286" t="s">
        <v>8</v>
      </c>
      <c r="BX2" s="286" t="s">
        <v>7</v>
      </c>
      <c r="BY2" s="286" t="s">
        <v>8141</v>
      </c>
      <c r="BZ2" s="173" t="s">
        <v>8150</v>
      </c>
      <c r="CA2" s="173" t="s">
        <v>4</v>
      </c>
      <c r="CB2" s="173" t="s">
        <v>8140</v>
      </c>
      <c r="CC2" s="173" t="s">
        <v>5</v>
      </c>
      <c r="CD2" s="173" t="s">
        <v>6</v>
      </c>
      <c r="CE2" s="173" t="s">
        <v>8</v>
      </c>
      <c r="CF2" s="173" t="s">
        <v>7</v>
      </c>
      <c r="CG2" s="174" t="s">
        <v>8141</v>
      </c>
      <c r="CH2" s="289" t="s">
        <v>8151</v>
      </c>
      <c r="CI2" s="289" t="s">
        <v>4</v>
      </c>
      <c r="CJ2" s="289" t="s">
        <v>8140</v>
      </c>
      <c r="CK2" s="289" t="s">
        <v>5</v>
      </c>
      <c r="CL2" s="289" t="s">
        <v>6</v>
      </c>
      <c r="CM2" s="289" t="s">
        <v>8</v>
      </c>
      <c r="CN2" s="289" t="s">
        <v>7</v>
      </c>
      <c r="CO2" s="289" t="s">
        <v>8141</v>
      </c>
      <c r="CP2" s="286" t="s">
        <v>8152</v>
      </c>
      <c r="CQ2" s="286" t="s">
        <v>4</v>
      </c>
      <c r="CR2" s="286" t="s">
        <v>8140</v>
      </c>
      <c r="CS2" s="286" t="s">
        <v>5</v>
      </c>
      <c r="CT2" s="286" t="s">
        <v>6</v>
      </c>
      <c r="CU2" s="286" t="s">
        <v>8</v>
      </c>
      <c r="CV2" s="286" t="s">
        <v>7</v>
      </c>
      <c r="CW2" s="286" t="s">
        <v>8141</v>
      </c>
      <c r="CX2" s="288" t="s">
        <v>8153</v>
      </c>
      <c r="CY2" s="288" t="s">
        <v>4</v>
      </c>
      <c r="CZ2" s="288" t="s">
        <v>8140</v>
      </c>
      <c r="DA2" s="288" t="s">
        <v>5</v>
      </c>
      <c r="DB2" s="288" t="s">
        <v>6</v>
      </c>
      <c r="DC2" s="288" t="s">
        <v>8</v>
      </c>
      <c r="DD2" s="288" t="s">
        <v>7</v>
      </c>
      <c r="DE2" s="290" t="s">
        <v>8141</v>
      </c>
      <c r="DF2" s="287" t="s">
        <v>8154</v>
      </c>
      <c r="DG2" s="287" t="s">
        <v>4</v>
      </c>
      <c r="DH2" s="287" t="s">
        <v>8140</v>
      </c>
      <c r="DI2" s="287" t="s">
        <v>5</v>
      </c>
      <c r="DJ2" s="287" t="s">
        <v>6</v>
      </c>
      <c r="DK2" s="287" t="s">
        <v>8</v>
      </c>
      <c r="DL2" s="287" t="s">
        <v>7</v>
      </c>
      <c r="DM2" s="287" t="s">
        <v>8141</v>
      </c>
      <c r="DN2" s="288" t="s">
        <v>8155</v>
      </c>
      <c r="DO2" s="288" t="s">
        <v>4</v>
      </c>
      <c r="DP2" s="288" t="s">
        <v>8140</v>
      </c>
      <c r="DQ2" s="288" t="s">
        <v>5</v>
      </c>
      <c r="DR2" s="288" t="s">
        <v>6</v>
      </c>
      <c r="DS2" s="288" t="s">
        <v>8</v>
      </c>
      <c r="DT2" s="288" t="s">
        <v>7</v>
      </c>
      <c r="DU2" s="290" t="s">
        <v>8141</v>
      </c>
      <c r="DV2" s="287" t="s">
        <v>8156</v>
      </c>
      <c r="DW2" s="287" t="s">
        <v>4</v>
      </c>
      <c r="DX2" s="287" t="s">
        <v>8140</v>
      </c>
      <c r="DY2" s="287" t="s">
        <v>5</v>
      </c>
      <c r="DZ2" s="287" t="s">
        <v>6</v>
      </c>
      <c r="EA2" s="287" t="s">
        <v>8</v>
      </c>
      <c r="EB2" s="287" t="s">
        <v>7</v>
      </c>
      <c r="EC2" s="287" t="s">
        <v>8141</v>
      </c>
      <c r="ED2" s="175" t="s">
        <v>8157</v>
      </c>
      <c r="EE2" s="288" t="s">
        <v>4</v>
      </c>
      <c r="EF2" s="288" t="s">
        <v>8140</v>
      </c>
      <c r="EG2" s="288" t="s">
        <v>5</v>
      </c>
      <c r="EH2" s="288" t="s">
        <v>6</v>
      </c>
      <c r="EI2" s="288" t="s">
        <v>8</v>
      </c>
      <c r="EJ2" s="288" t="s">
        <v>7</v>
      </c>
      <c r="EK2" s="290" t="s">
        <v>8141</v>
      </c>
      <c r="EL2" s="168" t="s">
        <v>8158</v>
      </c>
      <c r="EM2" s="287" t="s">
        <v>4</v>
      </c>
      <c r="EN2" s="287" t="s">
        <v>8140</v>
      </c>
      <c r="EO2" s="287" t="s">
        <v>5</v>
      </c>
      <c r="EP2" s="287" t="s">
        <v>6</v>
      </c>
      <c r="EQ2" s="287" t="s">
        <v>8</v>
      </c>
      <c r="ER2" s="287" t="s">
        <v>7</v>
      </c>
      <c r="ES2" s="287" t="s">
        <v>8141</v>
      </c>
      <c r="ET2" s="292" t="s">
        <v>8159</v>
      </c>
      <c r="EU2" s="292" t="s">
        <v>4</v>
      </c>
      <c r="EV2" s="292" t="s">
        <v>8140</v>
      </c>
      <c r="EW2" s="292" t="s">
        <v>5</v>
      </c>
      <c r="EX2" s="292" t="s">
        <v>6</v>
      </c>
      <c r="EY2" s="292" t="s">
        <v>8</v>
      </c>
      <c r="EZ2" s="292" t="s">
        <v>7</v>
      </c>
      <c r="FA2" s="176" t="s">
        <v>8141</v>
      </c>
      <c r="FB2" s="293" t="s">
        <v>8160</v>
      </c>
      <c r="FC2" s="293" t="s">
        <v>4</v>
      </c>
      <c r="FD2" s="293" t="s">
        <v>8140</v>
      </c>
      <c r="FE2" s="293" t="s">
        <v>5</v>
      </c>
      <c r="FF2" s="293" t="s">
        <v>6</v>
      </c>
      <c r="FG2" s="293" t="s">
        <v>8</v>
      </c>
      <c r="FH2" s="293" t="s">
        <v>7</v>
      </c>
      <c r="FI2" s="177" t="s">
        <v>8141</v>
      </c>
      <c r="FJ2" s="292" t="s">
        <v>8161</v>
      </c>
      <c r="FK2" s="292" t="s">
        <v>4</v>
      </c>
      <c r="FL2" s="292" t="s">
        <v>8140</v>
      </c>
      <c r="FM2" s="292" t="s">
        <v>5</v>
      </c>
      <c r="FN2" s="292" t="s">
        <v>6</v>
      </c>
      <c r="FO2" s="292" t="s">
        <v>8</v>
      </c>
      <c r="FP2" s="292" t="s">
        <v>7</v>
      </c>
      <c r="FQ2" s="178" t="s">
        <v>8141</v>
      </c>
      <c r="FR2" s="293" t="s">
        <v>8162</v>
      </c>
      <c r="FS2" s="293" t="s">
        <v>4</v>
      </c>
      <c r="FT2" s="293" t="s">
        <v>8140</v>
      </c>
      <c r="FU2" s="293" t="s">
        <v>5</v>
      </c>
      <c r="FV2" s="293" t="s">
        <v>6</v>
      </c>
      <c r="FW2" s="293" t="s">
        <v>8</v>
      </c>
      <c r="FX2" s="293" t="s">
        <v>7</v>
      </c>
      <c r="FY2" s="293" t="s">
        <v>8141</v>
      </c>
      <c r="FZ2" s="292" t="s">
        <v>8163</v>
      </c>
      <c r="GA2" s="292" t="s">
        <v>4</v>
      </c>
      <c r="GB2" s="292" t="s">
        <v>8140</v>
      </c>
      <c r="GC2" s="292" t="s">
        <v>5</v>
      </c>
      <c r="GD2" s="292" t="s">
        <v>6</v>
      </c>
      <c r="GE2" s="292" t="s">
        <v>8</v>
      </c>
      <c r="GF2" s="292" t="s">
        <v>7</v>
      </c>
      <c r="GG2" s="176" t="s">
        <v>8141</v>
      </c>
      <c r="GH2" s="293" t="s">
        <v>8164</v>
      </c>
      <c r="GI2" s="293" t="s">
        <v>4</v>
      </c>
      <c r="GJ2" s="293" t="s">
        <v>8140</v>
      </c>
      <c r="GK2" s="293" t="s">
        <v>5</v>
      </c>
      <c r="GL2" s="293" t="s">
        <v>6</v>
      </c>
      <c r="GM2" s="293" t="s">
        <v>8</v>
      </c>
      <c r="GN2" s="293" t="s">
        <v>7</v>
      </c>
      <c r="GO2" s="293" t="s">
        <v>8141</v>
      </c>
      <c r="GP2" s="292" t="s">
        <v>8165</v>
      </c>
      <c r="GQ2" s="292" t="s">
        <v>4</v>
      </c>
      <c r="GR2" s="292" t="s">
        <v>8140</v>
      </c>
      <c r="GS2" s="292" t="s">
        <v>5</v>
      </c>
      <c r="GT2" s="292" t="s">
        <v>6</v>
      </c>
      <c r="GU2" s="292" t="s">
        <v>8</v>
      </c>
      <c r="GV2" s="292" t="s">
        <v>7</v>
      </c>
      <c r="GW2" s="176" t="s">
        <v>8141</v>
      </c>
      <c r="GX2" s="293" t="s">
        <v>8166</v>
      </c>
      <c r="GY2" s="293" t="s">
        <v>4</v>
      </c>
      <c r="GZ2" s="293" t="s">
        <v>8140</v>
      </c>
      <c r="HA2" s="293" t="s">
        <v>5</v>
      </c>
      <c r="HB2" s="293" t="s">
        <v>6</v>
      </c>
      <c r="HC2" s="293" t="s">
        <v>8</v>
      </c>
      <c r="HD2" s="293" t="s">
        <v>7</v>
      </c>
      <c r="HE2" s="293" t="s">
        <v>8141</v>
      </c>
      <c r="HF2" s="292" t="s">
        <v>8167</v>
      </c>
      <c r="HG2" s="292" t="s">
        <v>4</v>
      </c>
      <c r="HH2" s="292" t="s">
        <v>8140</v>
      </c>
      <c r="HI2" s="292" t="s">
        <v>5</v>
      </c>
      <c r="HJ2" s="292" t="s">
        <v>6</v>
      </c>
      <c r="HK2" s="292" t="s">
        <v>8</v>
      </c>
      <c r="HL2" s="292" t="s">
        <v>7</v>
      </c>
      <c r="HM2" s="176" t="s">
        <v>8141</v>
      </c>
      <c r="HN2" s="293" t="s">
        <v>8168</v>
      </c>
      <c r="HO2" s="293" t="s">
        <v>4</v>
      </c>
      <c r="HP2" s="293" t="s">
        <v>8140</v>
      </c>
      <c r="HQ2" s="293" t="s">
        <v>5</v>
      </c>
      <c r="HR2" s="293" t="s">
        <v>6</v>
      </c>
      <c r="HS2" s="293" t="s">
        <v>8</v>
      </c>
      <c r="HT2" s="293" t="s">
        <v>7</v>
      </c>
      <c r="HU2" s="293" t="s">
        <v>8141</v>
      </c>
      <c r="HV2" s="292" t="s">
        <v>8169</v>
      </c>
      <c r="HW2" s="292" t="s">
        <v>4</v>
      </c>
      <c r="HX2" s="292" t="s">
        <v>8140</v>
      </c>
      <c r="HY2" s="292" t="s">
        <v>5</v>
      </c>
      <c r="HZ2" s="292" t="s">
        <v>6</v>
      </c>
      <c r="IA2" s="292" t="s">
        <v>8</v>
      </c>
      <c r="IB2" s="292" t="s">
        <v>7</v>
      </c>
      <c r="IC2" s="176" t="s">
        <v>8141</v>
      </c>
      <c r="ID2" s="293" t="s">
        <v>8170</v>
      </c>
      <c r="IE2" s="293" t="s">
        <v>4</v>
      </c>
      <c r="IF2" s="293" t="s">
        <v>8140</v>
      </c>
      <c r="IG2" s="293" t="s">
        <v>5</v>
      </c>
      <c r="IH2" s="293" t="s">
        <v>6</v>
      </c>
      <c r="II2" s="293" t="s">
        <v>8</v>
      </c>
      <c r="IJ2" s="293" t="s">
        <v>7</v>
      </c>
      <c r="IK2" s="293" t="s">
        <v>8141</v>
      </c>
      <c r="IL2" s="292" t="s">
        <v>8171</v>
      </c>
      <c r="IM2" s="292" t="s">
        <v>4</v>
      </c>
      <c r="IN2" s="292" t="s">
        <v>8140</v>
      </c>
      <c r="IO2" s="292" t="s">
        <v>5</v>
      </c>
      <c r="IP2" s="292" t="s">
        <v>6</v>
      </c>
      <c r="IQ2" s="292" t="s">
        <v>8172</v>
      </c>
      <c r="IR2" s="292" t="s">
        <v>7</v>
      </c>
      <c r="IS2" s="176" t="s">
        <v>8141</v>
      </c>
    </row>
    <row r="3" spans="1:253" s="285" customFormat="1" ht="13" customHeight="1" x14ac:dyDescent="0.25">
      <c r="A3" s="285" t="s">
        <v>64</v>
      </c>
      <c r="B3" s="285" t="s">
        <v>8777</v>
      </c>
      <c r="C3" s="285" t="s">
        <v>65</v>
      </c>
      <c r="D3" s="285" t="s">
        <v>66</v>
      </c>
      <c r="E3" s="285" t="s">
        <v>8221</v>
      </c>
      <c r="F3" s="285" t="s">
        <v>2228</v>
      </c>
      <c r="G3" s="179">
        <v>41800000</v>
      </c>
      <c r="H3" s="180" t="s">
        <v>2225</v>
      </c>
      <c r="I3" s="180" t="s">
        <v>19</v>
      </c>
      <c r="J3" s="180">
        <v>3</v>
      </c>
      <c r="K3" s="180" t="s">
        <v>2227</v>
      </c>
      <c r="L3" s="180" t="s">
        <v>2226</v>
      </c>
      <c r="M3" s="181">
        <v>44571</v>
      </c>
      <c r="N3" s="187" t="s">
        <v>2232</v>
      </c>
      <c r="O3" s="182">
        <v>652867</v>
      </c>
      <c r="P3" s="182" t="s">
        <v>2229</v>
      </c>
      <c r="Q3" s="182" t="s">
        <v>92</v>
      </c>
      <c r="R3" s="182">
        <v>1</v>
      </c>
      <c r="S3" s="182" t="s">
        <v>2231</v>
      </c>
      <c r="T3" s="182" t="s">
        <v>2230</v>
      </c>
      <c r="U3" s="183">
        <v>44571</v>
      </c>
      <c r="V3" s="187" t="s">
        <v>2234</v>
      </c>
      <c r="W3" s="180">
        <v>41800000</v>
      </c>
      <c r="X3" s="180" t="s">
        <v>2225</v>
      </c>
      <c r="Y3" s="180" t="s">
        <v>19</v>
      </c>
      <c r="Z3" s="180">
        <v>3</v>
      </c>
      <c r="AA3" s="180" t="s">
        <v>2233</v>
      </c>
      <c r="AB3" s="180" t="s">
        <v>2226</v>
      </c>
      <c r="AC3" s="181">
        <v>44571</v>
      </c>
      <c r="AD3" s="187" t="s">
        <v>2236</v>
      </c>
      <c r="AE3" s="188">
        <v>35900000</v>
      </c>
      <c r="AF3" s="188" t="s">
        <v>2225</v>
      </c>
      <c r="AG3" s="188" t="s">
        <v>19</v>
      </c>
      <c r="AH3" s="188">
        <v>3</v>
      </c>
      <c r="AI3" s="188" t="s">
        <v>2235</v>
      </c>
      <c r="AJ3" s="188" t="s">
        <v>2226</v>
      </c>
      <c r="AK3" s="189">
        <v>44571</v>
      </c>
      <c r="AL3" s="187" t="s">
        <v>5619</v>
      </c>
      <c r="AM3" s="180">
        <v>12311000</v>
      </c>
      <c r="AN3" s="180" t="s">
        <v>5616</v>
      </c>
      <c r="AO3" s="180" t="s">
        <v>19</v>
      </c>
      <c r="AP3" s="180">
        <v>3</v>
      </c>
      <c r="AQ3" s="180" t="s">
        <v>5618</v>
      </c>
      <c r="AR3" s="180" t="s">
        <v>5617</v>
      </c>
      <c r="AS3" s="181">
        <v>44756</v>
      </c>
      <c r="AT3" s="188" t="s">
        <v>5219</v>
      </c>
      <c r="AU3" s="188">
        <v>2949</v>
      </c>
      <c r="AV3" s="188" t="s">
        <v>5190</v>
      </c>
      <c r="AW3" s="188" t="s">
        <v>30</v>
      </c>
      <c r="AX3" s="188">
        <v>2</v>
      </c>
      <c r="AY3" s="188" t="s">
        <v>5218</v>
      </c>
      <c r="AZ3" s="188" t="s">
        <v>5191</v>
      </c>
      <c r="BA3" s="189">
        <v>44741</v>
      </c>
      <c r="BB3" s="187" t="s">
        <v>72</v>
      </c>
      <c r="BC3" s="180" t="s">
        <v>14</v>
      </c>
      <c r="BD3" s="180">
        <v>0</v>
      </c>
      <c r="BE3" s="180" t="s">
        <v>14</v>
      </c>
      <c r="BF3" s="180" t="s">
        <v>14</v>
      </c>
      <c r="BG3" s="180">
        <v>0</v>
      </c>
      <c r="BH3" s="180">
        <v>0</v>
      </c>
      <c r="BI3" s="181">
        <v>43495</v>
      </c>
      <c r="BJ3" s="188" t="s">
        <v>5623</v>
      </c>
      <c r="BK3" s="188">
        <v>1658</v>
      </c>
      <c r="BL3" s="188" t="s">
        <v>5620</v>
      </c>
      <c r="BM3" s="188" t="s">
        <v>30</v>
      </c>
      <c r="BN3" s="188">
        <v>2</v>
      </c>
      <c r="BO3" s="188" t="s">
        <v>5622</v>
      </c>
      <c r="BP3" s="188" t="s">
        <v>5621</v>
      </c>
      <c r="BQ3" s="189">
        <v>44756</v>
      </c>
      <c r="BR3" s="187" t="s">
        <v>67</v>
      </c>
      <c r="BS3" s="180" t="s">
        <v>14</v>
      </c>
      <c r="BT3" s="180">
        <v>0</v>
      </c>
      <c r="BU3" s="180" t="s">
        <v>14</v>
      </c>
      <c r="BV3" s="180" t="s">
        <v>14</v>
      </c>
      <c r="BW3" s="180">
        <v>0</v>
      </c>
      <c r="BX3" s="180">
        <v>0</v>
      </c>
      <c r="BY3" s="181">
        <v>43495</v>
      </c>
      <c r="BZ3" s="188" t="s">
        <v>672</v>
      </c>
      <c r="CA3" s="188" t="s">
        <v>14</v>
      </c>
      <c r="CB3" s="188" t="s">
        <v>14</v>
      </c>
      <c r="CC3" s="188" t="s">
        <v>14</v>
      </c>
      <c r="CD3" s="188" t="s">
        <v>14</v>
      </c>
      <c r="CE3" s="188" t="s">
        <v>14</v>
      </c>
      <c r="CF3" s="188" t="s">
        <v>14</v>
      </c>
      <c r="CG3" s="189">
        <v>43514</v>
      </c>
      <c r="CH3" s="187" t="s">
        <v>9323</v>
      </c>
      <c r="CI3" s="188" t="e">
        <v>#N/A</v>
      </c>
      <c r="CJ3" s="188" t="e">
        <v>#N/A</v>
      </c>
      <c r="CK3" s="188" t="e">
        <v>#N/A</v>
      </c>
      <c r="CL3" s="188" t="e">
        <v>#N/A</v>
      </c>
      <c r="CM3" s="188" t="e">
        <v>#N/A</v>
      </c>
      <c r="CN3" s="188" t="e">
        <v>#N/A</v>
      </c>
      <c r="CO3" s="194" t="e">
        <v>#N/A</v>
      </c>
      <c r="CP3" s="188" t="s">
        <v>71</v>
      </c>
      <c r="CQ3" s="180">
        <v>13114</v>
      </c>
      <c r="CR3" s="180" t="s">
        <v>68</v>
      </c>
      <c r="CS3" s="180" t="s">
        <v>30</v>
      </c>
      <c r="CT3" s="180">
        <v>2</v>
      </c>
      <c r="CU3" s="180" t="s">
        <v>70</v>
      </c>
      <c r="CV3" s="180" t="s">
        <v>69</v>
      </c>
      <c r="CW3" s="181">
        <v>43495</v>
      </c>
      <c r="CX3" s="188" t="s">
        <v>2903</v>
      </c>
      <c r="CY3" s="188">
        <v>24420000</v>
      </c>
      <c r="CZ3" s="188" t="s">
        <v>2225</v>
      </c>
      <c r="DA3" s="188" t="s">
        <v>30</v>
      </c>
      <c r="DB3" s="188">
        <v>2</v>
      </c>
      <c r="DC3" s="188" t="s">
        <v>2902</v>
      </c>
      <c r="DD3" s="188" t="s">
        <v>2226</v>
      </c>
      <c r="DE3" s="194">
        <v>44657</v>
      </c>
      <c r="DF3" s="190" t="s">
        <v>4711</v>
      </c>
      <c r="DG3" s="180">
        <v>5880000</v>
      </c>
      <c r="DH3" s="180" t="s">
        <v>2225</v>
      </c>
      <c r="DI3" s="180" t="s">
        <v>30</v>
      </c>
      <c r="DJ3" s="180">
        <v>2</v>
      </c>
      <c r="DK3" s="180" t="s">
        <v>2902</v>
      </c>
      <c r="DL3" s="180" t="s">
        <v>2226</v>
      </c>
      <c r="DM3" s="181">
        <v>44657</v>
      </c>
      <c r="DN3" s="188" t="s">
        <v>2904</v>
      </c>
      <c r="DO3" s="188">
        <v>11500000</v>
      </c>
      <c r="DP3" s="188" t="s">
        <v>2225</v>
      </c>
      <c r="DQ3" s="188" t="s">
        <v>30</v>
      </c>
      <c r="DR3" s="188">
        <v>2</v>
      </c>
      <c r="DS3" s="188" t="s">
        <v>2902</v>
      </c>
      <c r="DT3" s="188" t="s">
        <v>2226</v>
      </c>
      <c r="DU3" s="189">
        <v>44657</v>
      </c>
      <c r="DV3" s="187" t="s">
        <v>2905</v>
      </c>
      <c r="DW3" s="180">
        <v>15100000</v>
      </c>
      <c r="DX3" s="180" t="s">
        <v>2225</v>
      </c>
      <c r="DY3" s="180" t="s">
        <v>30</v>
      </c>
      <c r="DZ3" s="180">
        <v>2</v>
      </c>
      <c r="EA3" s="180" t="s">
        <v>2902</v>
      </c>
      <c r="EB3" s="180" t="s">
        <v>2226</v>
      </c>
      <c r="EC3" s="181">
        <v>44657</v>
      </c>
      <c r="ED3" s="188" t="s">
        <v>2906</v>
      </c>
      <c r="EE3" s="188">
        <v>9300000</v>
      </c>
      <c r="EF3" s="188" t="s">
        <v>2225</v>
      </c>
      <c r="EG3" s="188" t="s">
        <v>30</v>
      </c>
      <c r="EH3" s="188">
        <v>2</v>
      </c>
      <c r="EI3" s="188" t="s">
        <v>2902</v>
      </c>
      <c r="EJ3" s="188" t="s">
        <v>2226</v>
      </c>
      <c r="EK3" s="189">
        <v>44657</v>
      </c>
      <c r="EL3" s="187" t="s">
        <v>4715</v>
      </c>
      <c r="EM3" s="180">
        <v>20000</v>
      </c>
      <c r="EN3" s="180" t="s">
        <v>4712</v>
      </c>
      <c r="EO3" s="180" t="s">
        <v>30</v>
      </c>
      <c r="EP3" s="180">
        <v>2</v>
      </c>
      <c r="EQ3" s="180" t="s">
        <v>4714</v>
      </c>
      <c r="ER3" s="180" t="s">
        <v>4713</v>
      </c>
      <c r="ES3" s="181">
        <v>44712</v>
      </c>
      <c r="ET3" s="188" t="s">
        <v>5625</v>
      </c>
      <c r="EU3" s="188">
        <v>2697</v>
      </c>
      <c r="EV3" s="188" t="s">
        <v>5624</v>
      </c>
      <c r="EW3" s="188" t="s">
        <v>30</v>
      </c>
      <c r="EX3" s="188">
        <v>2</v>
      </c>
      <c r="EY3" s="188" t="s">
        <v>5622</v>
      </c>
      <c r="EZ3" s="188" t="s">
        <v>5621</v>
      </c>
      <c r="FA3" s="189">
        <v>44756</v>
      </c>
      <c r="FB3" s="187" t="s">
        <v>1609</v>
      </c>
      <c r="FC3" s="180">
        <v>5</v>
      </c>
      <c r="FD3" s="180" t="s">
        <v>1606</v>
      </c>
      <c r="FE3" s="180" t="s">
        <v>30</v>
      </c>
      <c r="FF3" s="180">
        <v>2</v>
      </c>
      <c r="FG3" s="180" t="s">
        <v>1608</v>
      </c>
      <c r="FH3" s="180" t="s">
        <v>1607</v>
      </c>
      <c r="FI3" s="181">
        <v>44223</v>
      </c>
      <c r="FJ3" s="187" t="s">
        <v>73</v>
      </c>
      <c r="FK3" s="188" t="s">
        <v>14</v>
      </c>
      <c r="FL3" s="188">
        <v>0</v>
      </c>
      <c r="FM3" s="188" t="s">
        <v>14</v>
      </c>
      <c r="FN3" s="188" t="s">
        <v>14</v>
      </c>
      <c r="FO3" s="188">
        <v>0</v>
      </c>
      <c r="FP3" s="188">
        <v>0</v>
      </c>
      <c r="FQ3" s="189">
        <v>43495</v>
      </c>
      <c r="FR3" s="187" t="s">
        <v>74</v>
      </c>
      <c r="FS3" s="180" t="s">
        <v>14</v>
      </c>
      <c r="FT3" s="180">
        <v>0</v>
      </c>
      <c r="FU3" s="180" t="s">
        <v>14</v>
      </c>
      <c r="FV3" s="180" t="s">
        <v>14</v>
      </c>
      <c r="FW3" s="180">
        <v>0</v>
      </c>
      <c r="FX3" s="180">
        <v>0</v>
      </c>
      <c r="FY3" s="181">
        <v>43495</v>
      </c>
      <c r="FZ3" s="188" t="s">
        <v>3620</v>
      </c>
      <c r="GA3" s="188">
        <v>1</v>
      </c>
      <c r="GB3" s="188" t="s">
        <v>3054</v>
      </c>
      <c r="GC3" s="188" t="s">
        <v>30</v>
      </c>
      <c r="GD3" s="188">
        <v>2</v>
      </c>
      <c r="GE3" s="188" t="s">
        <v>14</v>
      </c>
      <c r="GF3" s="188" t="s">
        <v>14</v>
      </c>
      <c r="GG3" s="189">
        <v>44692</v>
      </c>
      <c r="GH3" s="187" t="s">
        <v>3626</v>
      </c>
      <c r="GI3" s="180">
        <v>2</v>
      </c>
      <c r="GJ3" s="180" t="s">
        <v>3054</v>
      </c>
      <c r="GK3" s="180" t="s">
        <v>30</v>
      </c>
      <c r="GL3" s="180">
        <v>2</v>
      </c>
      <c r="GM3" s="180" t="s">
        <v>14</v>
      </c>
      <c r="GN3" s="180" t="s">
        <v>14</v>
      </c>
      <c r="GO3" s="181">
        <v>44692</v>
      </c>
      <c r="GP3" s="188" t="s">
        <v>3621</v>
      </c>
      <c r="GQ3" s="188">
        <v>2</v>
      </c>
      <c r="GR3" s="188" t="s">
        <v>3054</v>
      </c>
      <c r="GS3" s="188" t="s">
        <v>30</v>
      </c>
      <c r="GT3" s="188">
        <v>2</v>
      </c>
      <c r="GU3" s="188" t="s">
        <v>14</v>
      </c>
      <c r="GV3" s="188" t="s">
        <v>14</v>
      </c>
      <c r="GW3" s="189">
        <v>44692</v>
      </c>
      <c r="GX3" s="187" t="s">
        <v>3627</v>
      </c>
      <c r="GY3" s="180">
        <v>0</v>
      </c>
      <c r="GZ3" s="180" t="s">
        <v>3054</v>
      </c>
      <c r="HA3" s="180" t="s">
        <v>30</v>
      </c>
      <c r="HB3" s="180">
        <v>2</v>
      </c>
      <c r="HC3" s="180" t="s">
        <v>14</v>
      </c>
      <c r="HD3" s="180" t="s">
        <v>14</v>
      </c>
      <c r="HE3" s="181">
        <v>44692</v>
      </c>
      <c r="HF3" s="188" t="s">
        <v>3619</v>
      </c>
      <c r="HG3" s="188">
        <v>3</v>
      </c>
      <c r="HH3" s="188" t="s">
        <v>3054</v>
      </c>
      <c r="HI3" s="188" t="s">
        <v>30</v>
      </c>
      <c r="HJ3" s="188">
        <v>2</v>
      </c>
      <c r="HK3" s="188" t="s">
        <v>14</v>
      </c>
      <c r="HL3" s="188" t="s">
        <v>14</v>
      </c>
      <c r="HM3" s="189">
        <v>44692</v>
      </c>
      <c r="HN3" s="187" t="s">
        <v>3625</v>
      </c>
      <c r="HO3" s="180">
        <v>3</v>
      </c>
      <c r="HP3" s="180" t="s">
        <v>3054</v>
      </c>
      <c r="HQ3" s="180" t="s">
        <v>30</v>
      </c>
      <c r="HR3" s="180">
        <v>2</v>
      </c>
      <c r="HS3" s="180" t="s">
        <v>14</v>
      </c>
      <c r="HT3" s="180" t="s">
        <v>14</v>
      </c>
      <c r="HU3" s="181">
        <v>44692</v>
      </c>
      <c r="HV3" s="188" t="s">
        <v>3622</v>
      </c>
      <c r="HW3" s="188">
        <v>1</v>
      </c>
      <c r="HX3" s="188" t="s">
        <v>3054</v>
      </c>
      <c r="HY3" s="188" t="s">
        <v>30</v>
      </c>
      <c r="HZ3" s="188">
        <v>2</v>
      </c>
      <c r="IA3" s="188" t="s">
        <v>14</v>
      </c>
      <c r="IB3" s="188" t="s">
        <v>14</v>
      </c>
      <c r="IC3" s="189">
        <v>44692</v>
      </c>
      <c r="ID3" s="187" t="s">
        <v>3624</v>
      </c>
      <c r="IE3" s="180">
        <v>3</v>
      </c>
      <c r="IF3" s="180" t="s">
        <v>3054</v>
      </c>
      <c r="IG3" s="180" t="s">
        <v>30</v>
      </c>
      <c r="IH3" s="180">
        <v>2</v>
      </c>
      <c r="II3" s="180" t="s">
        <v>14</v>
      </c>
      <c r="IJ3" s="180" t="s">
        <v>14</v>
      </c>
      <c r="IK3" s="181">
        <v>44692</v>
      </c>
      <c r="IL3" s="188" t="s">
        <v>3623</v>
      </c>
      <c r="IM3" s="188">
        <v>3</v>
      </c>
      <c r="IN3" s="188" t="s">
        <v>3054</v>
      </c>
      <c r="IO3" s="188" t="s">
        <v>30</v>
      </c>
      <c r="IP3" s="188">
        <v>2</v>
      </c>
      <c r="IQ3" s="188" t="s">
        <v>14</v>
      </c>
      <c r="IR3" s="188" t="s">
        <v>14</v>
      </c>
      <c r="IS3" s="189">
        <v>44692</v>
      </c>
    </row>
    <row r="4" spans="1:253" s="285" customFormat="1" ht="13" customHeight="1" x14ac:dyDescent="0.25">
      <c r="A4" s="285" t="s">
        <v>5174</v>
      </c>
      <c r="B4" s="285" t="s">
        <v>8782</v>
      </c>
      <c r="C4" s="285" t="s">
        <v>5175</v>
      </c>
      <c r="D4" s="285" t="s">
        <v>66</v>
      </c>
      <c r="E4" s="285" t="s">
        <v>8221</v>
      </c>
      <c r="F4" s="285" t="s">
        <v>5176</v>
      </c>
      <c r="G4" s="179">
        <v>41820000</v>
      </c>
      <c r="H4" s="180" t="s">
        <v>2225</v>
      </c>
      <c r="I4" s="180" t="s">
        <v>19</v>
      </c>
      <c r="J4" s="180">
        <v>3</v>
      </c>
      <c r="K4" s="180" t="s">
        <v>2227</v>
      </c>
      <c r="L4" s="180" t="s">
        <v>2226</v>
      </c>
      <c r="M4" s="181">
        <v>44741</v>
      </c>
      <c r="N4" s="190" t="s">
        <v>5180</v>
      </c>
      <c r="O4" s="182">
        <v>23751</v>
      </c>
      <c r="P4" s="182" t="s">
        <v>5177</v>
      </c>
      <c r="Q4" s="182" t="s">
        <v>92</v>
      </c>
      <c r="R4" s="182">
        <v>1</v>
      </c>
      <c r="S4" s="182" t="s">
        <v>5179</v>
      </c>
      <c r="T4" s="182" t="s">
        <v>5178</v>
      </c>
      <c r="U4" s="183">
        <v>44741</v>
      </c>
      <c r="V4" s="190" t="s">
        <v>5183</v>
      </c>
      <c r="W4" s="180">
        <v>1846000</v>
      </c>
      <c r="X4" s="180" t="s">
        <v>3402</v>
      </c>
      <c r="Y4" s="180" t="s">
        <v>30</v>
      </c>
      <c r="Z4" s="180">
        <v>2</v>
      </c>
      <c r="AA4" s="180" t="s">
        <v>5182</v>
      </c>
      <c r="AB4" s="180" t="s">
        <v>5181</v>
      </c>
      <c r="AC4" s="181">
        <v>44741</v>
      </c>
      <c r="AD4" s="190" t="s">
        <v>5187</v>
      </c>
      <c r="AE4" s="188">
        <v>362000</v>
      </c>
      <c r="AF4" s="188" t="s">
        <v>5184</v>
      </c>
      <c r="AG4" s="188" t="s">
        <v>30</v>
      </c>
      <c r="AH4" s="188">
        <v>2</v>
      </c>
      <c r="AI4" s="188" t="s">
        <v>5186</v>
      </c>
      <c r="AJ4" s="188" t="s">
        <v>5185</v>
      </c>
      <c r="AK4" s="189">
        <v>44741</v>
      </c>
      <c r="AL4" s="190" t="s">
        <v>5189</v>
      </c>
      <c r="AM4" s="180" t="s">
        <v>14</v>
      </c>
      <c r="AN4" s="180" t="s">
        <v>14</v>
      </c>
      <c r="AO4" s="180" t="s">
        <v>14</v>
      </c>
      <c r="AP4" s="180" t="s">
        <v>14</v>
      </c>
      <c r="AQ4" s="180" t="s">
        <v>5188</v>
      </c>
      <c r="AR4" s="180" t="s">
        <v>14</v>
      </c>
      <c r="AS4" s="181">
        <v>44741</v>
      </c>
      <c r="AT4" s="191" t="s">
        <v>5193</v>
      </c>
      <c r="AU4" s="188">
        <v>2949</v>
      </c>
      <c r="AV4" s="188" t="s">
        <v>5190</v>
      </c>
      <c r="AW4" s="188" t="s">
        <v>30</v>
      </c>
      <c r="AX4" s="188">
        <v>2</v>
      </c>
      <c r="AY4" s="188" t="s">
        <v>5192</v>
      </c>
      <c r="AZ4" s="188" t="s">
        <v>5191</v>
      </c>
      <c r="BA4" s="189">
        <v>44741</v>
      </c>
      <c r="BB4" s="190" t="s">
        <v>5194</v>
      </c>
      <c r="BC4" s="180" t="s">
        <v>14</v>
      </c>
      <c r="BD4" s="180" t="s">
        <v>14</v>
      </c>
      <c r="BE4" s="180" t="s">
        <v>14</v>
      </c>
      <c r="BF4" s="180" t="s">
        <v>14</v>
      </c>
      <c r="BG4" s="180" t="s">
        <v>14</v>
      </c>
      <c r="BH4" s="180" t="s">
        <v>14</v>
      </c>
      <c r="BI4" s="181">
        <v>44741</v>
      </c>
      <c r="BJ4" s="191" t="s">
        <v>5198</v>
      </c>
      <c r="BK4" s="191">
        <v>1039</v>
      </c>
      <c r="BL4" s="191" t="s">
        <v>5195</v>
      </c>
      <c r="BM4" s="191" t="s">
        <v>30</v>
      </c>
      <c r="BN4" s="191">
        <v>2</v>
      </c>
      <c r="BO4" s="191" t="s">
        <v>5197</v>
      </c>
      <c r="BP4" s="188" t="s">
        <v>5196</v>
      </c>
      <c r="BQ4" s="192">
        <v>44741</v>
      </c>
      <c r="BR4" s="190" t="s">
        <v>5200</v>
      </c>
      <c r="BS4" s="184" t="s">
        <v>14</v>
      </c>
      <c r="BT4" s="184" t="s">
        <v>14</v>
      </c>
      <c r="BU4" s="184" t="s">
        <v>14</v>
      </c>
      <c r="BV4" s="184" t="s">
        <v>14</v>
      </c>
      <c r="BW4" s="184" t="s">
        <v>5199</v>
      </c>
      <c r="BX4" s="184" t="s">
        <v>14</v>
      </c>
      <c r="BY4" s="181">
        <v>44741</v>
      </c>
      <c r="BZ4" s="191" t="s">
        <v>5201</v>
      </c>
      <c r="CA4" s="191" t="s">
        <v>14</v>
      </c>
      <c r="CB4" s="191" t="s">
        <v>14</v>
      </c>
      <c r="CC4" s="191" t="s">
        <v>14</v>
      </c>
      <c r="CD4" s="191" t="s">
        <v>14</v>
      </c>
      <c r="CE4" s="191" t="s">
        <v>5199</v>
      </c>
      <c r="CF4" s="191" t="s">
        <v>14</v>
      </c>
      <c r="CG4" s="192">
        <v>44741</v>
      </c>
      <c r="CH4" s="190" t="s">
        <v>9324</v>
      </c>
      <c r="CI4" s="191" t="e">
        <v>#N/A</v>
      </c>
      <c r="CJ4" s="191" t="e">
        <v>#N/A</v>
      </c>
      <c r="CK4" s="191" t="e">
        <v>#N/A</v>
      </c>
      <c r="CL4" s="191" t="e">
        <v>#N/A</v>
      </c>
      <c r="CM4" s="191" t="e">
        <v>#N/A</v>
      </c>
      <c r="CN4" s="191" t="e">
        <v>#N/A</v>
      </c>
      <c r="CO4" s="193" t="e">
        <v>#N/A</v>
      </c>
      <c r="CP4" s="191" t="s">
        <v>5202</v>
      </c>
      <c r="CQ4" s="184" t="s">
        <v>14</v>
      </c>
      <c r="CR4" s="184" t="s">
        <v>14</v>
      </c>
      <c r="CS4" s="184" t="s">
        <v>14</v>
      </c>
      <c r="CT4" s="184" t="s">
        <v>14</v>
      </c>
      <c r="CU4" s="184" t="s">
        <v>14</v>
      </c>
      <c r="CV4" s="184" t="s">
        <v>14</v>
      </c>
      <c r="CW4" s="181">
        <v>44741</v>
      </c>
      <c r="CX4" s="191" t="s">
        <v>5205</v>
      </c>
      <c r="CY4" s="188">
        <v>362000</v>
      </c>
      <c r="CZ4" s="188" t="s">
        <v>5203</v>
      </c>
      <c r="DA4" s="188" t="s">
        <v>30</v>
      </c>
      <c r="DB4" s="188">
        <v>2</v>
      </c>
      <c r="DC4" s="188" t="s">
        <v>5211</v>
      </c>
      <c r="DD4" s="188" t="s">
        <v>5204</v>
      </c>
      <c r="DE4" s="194">
        <v>44741</v>
      </c>
      <c r="DF4" s="190" t="s">
        <v>5209</v>
      </c>
      <c r="DG4" s="180">
        <v>1484000</v>
      </c>
      <c r="DH4" s="184" t="s">
        <v>5206</v>
      </c>
      <c r="DI4" s="184" t="s">
        <v>30</v>
      </c>
      <c r="DJ4" s="184">
        <v>2</v>
      </c>
      <c r="DK4" s="184" t="s">
        <v>5208</v>
      </c>
      <c r="DL4" s="184" t="s">
        <v>5207</v>
      </c>
      <c r="DM4" s="181">
        <v>44741</v>
      </c>
      <c r="DN4" s="191" t="s">
        <v>5210</v>
      </c>
      <c r="DO4" s="188">
        <v>0</v>
      </c>
      <c r="DP4" s="191" t="s">
        <v>14</v>
      </c>
      <c r="DQ4" s="191">
        <v>0</v>
      </c>
      <c r="DR4" s="191">
        <v>0</v>
      </c>
      <c r="DS4" s="191" t="s">
        <v>14</v>
      </c>
      <c r="DT4" s="191" t="s">
        <v>14</v>
      </c>
      <c r="DU4" s="192">
        <v>44741</v>
      </c>
      <c r="DV4" s="190" t="s">
        <v>5212</v>
      </c>
      <c r="DW4" s="180">
        <v>362000</v>
      </c>
      <c r="DX4" s="184" t="s">
        <v>5203</v>
      </c>
      <c r="DY4" s="184" t="s">
        <v>30</v>
      </c>
      <c r="DZ4" s="184">
        <v>2</v>
      </c>
      <c r="EA4" s="184" t="s">
        <v>5211</v>
      </c>
      <c r="EB4" s="184" t="s">
        <v>5204</v>
      </c>
      <c r="EC4" s="181">
        <v>44741</v>
      </c>
      <c r="ED4" s="191" t="s">
        <v>5213</v>
      </c>
      <c r="EE4" s="188">
        <v>0</v>
      </c>
      <c r="EF4" s="191" t="s">
        <v>14</v>
      </c>
      <c r="EG4" s="191">
        <v>0</v>
      </c>
      <c r="EH4" s="191">
        <v>0</v>
      </c>
      <c r="EI4" s="191" t="s">
        <v>14</v>
      </c>
      <c r="EJ4" s="191" t="s">
        <v>14</v>
      </c>
      <c r="EK4" s="192">
        <v>44741</v>
      </c>
      <c r="EL4" s="190" t="s">
        <v>5214</v>
      </c>
      <c r="EM4" s="180">
        <v>0</v>
      </c>
      <c r="EN4" s="184" t="s">
        <v>14</v>
      </c>
      <c r="EO4" s="184">
        <v>0</v>
      </c>
      <c r="EP4" s="184">
        <v>0</v>
      </c>
      <c r="EQ4" s="184" t="s">
        <v>14</v>
      </c>
      <c r="ER4" s="184" t="s">
        <v>14</v>
      </c>
      <c r="ES4" s="181">
        <v>44741</v>
      </c>
      <c r="ET4" s="191" t="s">
        <v>5628</v>
      </c>
      <c r="EU4" s="191">
        <v>2697</v>
      </c>
      <c r="EV4" s="191" t="s">
        <v>5624</v>
      </c>
      <c r="EW4" s="191" t="s">
        <v>30</v>
      </c>
      <c r="EX4" s="191">
        <v>2</v>
      </c>
      <c r="EY4" s="191" t="s">
        <v>5627</v>
      </c>
      <c r="EZ4" s="191" t="s">
        <v>5626</v>
      </c>
      <c r="FA4" s="192">
        <v>44756</v>
      </c>
      <c r="FB4" s="190" t="s">
        <v>5217</v>
      </c>
      <c r="FC4" s="184">
        <v>2</v>
      </c>
      <c r="FD4" s="184" t="s">
        <v>5215</v>
      </c>
      <c r="FE4" s="184" t="s">
        <v>30</v>
      </c>
      <c r="FF4" s="184">
        <v>2</v>
      </c>
      <c r="FG4" s="184" t="s">
        <v>5216</v>
      </c>
      <c r="FH4" s="184" t="s">
        <v>5181</v>
      </c>
      <c r="FI4" s="181">
        <v>44741</v>
      </c>
      <c r="FJ4" s="190" t="s">
        <v>9325</v>
      </c>
      <c r="FK4" s="191" t="e">
        <v>#N/A</v>
      </c>
      <c r="FL4" s="191" t="e">
        <v>#N/A</v>
      </c>
      <c r="FM4" s="191" t="e">
        <v>#N/A</v>
      </c>
      <c r="FN4" s="191" t="e">
        <v>#N/A</v>
      </c>
      <c r="FO4" s="191" t="e">
        <v>#N/A</v>
      </c>
      <c r="FP4" s="188" t="e">
        <v>#N/A</v>
      </c>
      <c r="FQ4" s="189" t="e">
        <v>#N/A</v>
      </c>
      <c r="FR4" s="190" t="s">
        <v>9326</v>
      </c>
      <c r="FS4" s="184" t="e">
        <v>#N/A</v>
      </c>
      <c r="FT4" s="184" t="e">
        <v>#N/A</v>
      </c>
      <c r="FU4" s="184" t="e">
        <v>#N/A</v>
      </c>
      <c r="FV4" s="184" t="e">
        <v>#N/A</v>
      </c>
      <c r="FW4" s="184" t="e">
        <v>#N/A</v>
      </c>
      <c r="FX4" s="184" t="e">
        <v>#N/A</v>
      </c>
      <c r="FY4" s="181" t="e">
        <v>#N/A</v>
      </c>
      <c r="FZ4" s="191" t="s">
        <v>5380</v>
      </c>
      <c r="GA4" s="191">
        <v>1</v>
      </c>
      <c r="GB4" s="191" t="s">
        <v>3054</v>
      </c>
      <c r="GC4" s="191" t="s">
        <v>30</v>
      </c>
      <c r="GD4" s="191">
        <v>2</v>
      </c>
      <c r="GE4" s="191" t="s">
        <v>14</v>
      </c>
      <c r="GF4" s="191" t="s">
        <v>14</v>
      </c>
      <c r="GG4" s="192">
        <v>44741</v>
      </c>
      <c r="GH4" s="190" t="s">
        <v>5386</v>
      </c>
      <c r="GI4" s="184">
        <v>2</v>
      </c>
      <c r="GJ4" s="184" t="s">
        <v>3054</v>
      </c>
      <c r="GK4" s="184" t="s">
        <v>30</v>
      </c>
      <c r="GL4" s="184">
        <v>2</v>
      </c>
      <c r="GM4" s="184" t="s">
        <v>14</v>
      </c>
      <c r="GN4" s="184" t="s">
        <v>14</v>
      </c>
      <c r="GO4" s="181">
        <v>44741</v>
      </c>
      <c r="GP4" s="191" t="s">
        <v>5381</v>
      </c>
      <c r="GQ4" s="191">
        <v>2</v>
      </c>
      <c r="GR4" s="191" t="s">
        <v>3054</v>
      </c>
      <c r="GS4" s="191" t="s">
        <v>30</v>
      </c>
      <c r="GT4" s="191">
        <v>2</v>
      </c>
      <c r="GU4" s="191" t="s">
        <v>14</v>
      </c>
      <c r="GV4" s="191" t="s">
        <v>14</v>
      </c>
      <c r="GW4" s="192">
        <v>44741</v>
      </c>
      <c r="GX4" s="190" t="s">
        <v>5387</v>
      </c>
      <c r="GY4" s="184">
        <v>0</v>
      </c>
      <c r="GZ4" s="184" t="s">
        <v>3054</v>
      </c>
      <c r="HA4" s="184" t="s">
        <v>30</v>
      </c>
      <c r="HB4" s="184">
        <v>2</v>
      </c>
      <c r="HC4" s="184" t="s">
        <v>14</v>
      </c>
      <c r="HD4" s="184" t="s">
        <v>14</v>
      </c>
      <c r="HE4" s="181">
        <v>44741</v>
      </c>
      <c r="HF4" s="191" t="s">
        <v>5379</v>
      </c>
      <c r="HG4" s="191">
        <v>3</v>
      </c>
      <c r="HH4" s="191" t="s">
        <v>3054</v>
      </c>
      <c r="HI4" s="191" t="s">
        <v>30</v>
      </c>
      <c r="HJ4" s="191">
        <v>2</v>
      </c>
      <c r="HK4" s="191" t="s">
        <v>14</v>
      </c>
      <c r="HL4" s="191" t="s">
        <v>14</v>
      </c>
      <c r="HM4" s="192">
        <v>44741</v>
      </c>
      <c r="HN4" s="190" t="s">
        <v>5385</v>
      </c>
      <c r="HO4" s="184">
        <v>3</v>
      </c>
      <c r="HP4" s="184" t="s">
        <v>3054</v>
      </c>
      <c r="HQ4" s="184" t="s">
        <v>30</v>
      </c>
      <c r="HR4" s="184">
        <v>2</v>
      </c>
      <c r="HS4" s="184" t="s">
        <v>14</v>
      </c>
      <c r="HT4" s="184" t="s">
        <v>14</v>
      </c>
      <c r="HU4" s="181">
        <v>44741</v>
      </c>
      <c r="HV4" s="191" t="s">
        <v>5382</v>
      </c>
      <c r="HW4" s="191">
        <v>0</v>
      </c>
      <c r="HX4" s="191" t="s">
        <v>3054</v>
      </c>
      <c r="HY4" s="191" t="s">
        <v>30</v>
      </c>
      <c r="HZ4" s="191">
        <v>2</v>
      </c>
      <c r="IA4" s="191" t="s">
        <v>14</v>
      </c>
      <c r="IB4" s="191" t="s">
        <v>14</v>
      </c>
      <c r="IC4" s="192">
        <v>44741</v>
      </c>
      <c r="ID4" s="190" t="s">
        <v>5384</v>
      </c>
      <c r="IE4" s="184">
        <v>3</v>
      </c>
      <c r="IF4" s="184" t="s">
        <v>3054</v>
      </c>
      <c r="IG4" s="184" t="s">
        <v>30</v>
      </c>
      <c r="IH4" s="184">
        <v>2</v>
      </c>
      <c r="II4" s="184" t="s">
        <v>14</v>
      </c>
      <c r="IJ4" s="184" t="s">
        <v>14</v>
      </c>
      <c r="IK4" s="181">
        <v>44741</v>
      </c>
      <c r="IL4" s="191" t="s">
        <v>5383</v>
      </c>
      <c r="IM4" s="191">
        <v>3</v>
      </c>
      <c r="IN4" s="191" t="s">
        <v>3054</v>
      </c>
      <c r="IO4" s="191" t="s">
        <v>30</v>
      </c>
      <c r="IP4" s="191">
        <v>2</v>
      </c>
      <c r="IQ4" s="191" t="s">
        <v>14</v>
      </c>
      <c r="IR4" s="191" t="s">
        <v>14</v>
      </c>
      <c r="IS4" s="192">
        <v>44741</v>
      </c>
    </row>
    <row r="5" spans="1:253" s="285" customFormat="1" ht="13" customHeight="1" x14ac:dyDescent="0.25">
      <c r="A5" s="285" t="s">
        <v>2096</v>
      </c>
      <c r="B5" s="285" t="s">
        <v>8789</v>
      </c>
      <c r="C5" s="285" t="s">
        <v>2097</v>
      </c>
      <c r="D5" s="285" t="s">
        <v>2098</v>
      </c>
      <c r="E5" s="285" t="s">
        <v>8222</v>
      </c>
      <c r="F5" s="285" t="s">
        <v>5378</v>
      </c>
      <c r="G5" s="179">
        <v>32866000</v>
      </c>
      <c r="H5" s="180" t="s">
        <v>5352</v>
      </c>
      <c r="I5" s="180" t="s">
        <v>19</v>
      </c>
      <c r="J5" s="180">
        <v>3</v>
      </c>
      <c r="K5" s="180" t="s">
        <v>5239</v>
      </c>
      <c r="L5" s="180" t="s">
        <v>5377</v>
      </c>
      <c r="M5" s="181">
        <v>44741</v>
      </c>
      <c r="N5" s="190" t="s">
        <v>5416</v>
      </c>
      <c r="O5" s="182">
        <v>1246700</v>
      </c>
      <c r="P5" s="182" t="s">
        <v>5355</v>
      </c>
      <c r="Q5" s="182" t="s">
        <v>19</v>
      </c>
      <c r="R5" s="182">
        <v>3</v>
      </c>
      <c r="S5" s="182" t="s">
        <v>5300</v>
      </c>
      <c r="T5" s="182" t="s">
        <v>5415</v>
      </c>
      <c r="U5" s="183">
        <v>44742</v>
      </c>
      <c r="V5" s="190" t="s">
        <v>5420</v>
      </c>
      <c r="W5" s="180">
        <v>2750000</v>
      </c>
      <c r="X5" s="180" t="s">
        <v>5417</v>
      </c>
      <c r="Y5" s="180" t="s">
        <v>30</v>
      </c>
      <c r="Z5" s="180">
        <v>2</v>
      </c>
      <c r="AA5" s="180" t="s">
        <v>5419</v>
      </c>
      <c r="AB5" s="180" t="s">
        <v>5418</v>
      </c>
      <c r="AC5" s="181">
        <v>44742</v>
      </c>
      <c r="AD5" s="190" t="s">
        <v>5422</v>
      </c>
      <c r="AE5" s="188">
        <v>2267000</v>
      </c>
      <c r="AF5" s="188" t="s">
        <v>5417</v>
      </c>
      <c r="AG5" s="188" t="s">
        <v>30</v>
      </c>
      <c r="AH5" s="188">
        <v>2</v>
      </c>
      <c r="AI5" s="188" t="s">
        <v>5421</v>
      </c>
      <c r="AJ5" s="188" t="s">
        <v>5418</v>
      </c>
      <c r="AK5" s="189">
        <v>44742</v>
      </c>
      <c r="AL5" s="190" t="s">
        <v>5425</v>
      </c>
      <c r="AM5" s="180">
        <v>57000</v>
      </c>
      <c r="AN5" s="180" t="s">
        <v>5348</v>
      </c>
      <c r="AO5" s="180" t="s">
        <v>30</v>
      </c>
      <c r="AP5" s="180">
        <v>2</v>
      </c>
      <c r="AQ5" s="180" t="s">
        <v>5424</v>
      </c>
      <c r="AR5" s="180" t="s">
        <v>5423</v>
      </c>
      <c r="AS5" s="181">
        <v>44742</v>
      </c>
      <c r="AT5" s="191" t="s">
        <v>9327</v>
      </c>
      <c r="AU5" s="188" t="e">
        <v>#N/A</v>
      </c>
      <c r="AV5" s="188" t="e">
        <v>#N/A</v>
      </c>
      <c r="AW5" s="188" t="e">
        <v>#N/A</v>
      </c>
      <c r="AX5" s="188" t="e">
        <v>#N/A</v>
      </c>
      <c r="AY5" s="188" t="e">
        <v>#N/A</v>
      </c>
      <c r="AZ5" s="188" t="e">
        <v>#N/A</v>
      </c>
      <c r="BA5" s="189" t="e">
        <v>#N/A</v>
      </c>
      <c r="BB5" s="190" t="s">
        <v>9328</v>
      </c>
      <c r="BC5" s="180" t="e">
        <v>#N/A</v>
      </c>
      <c r="BD5" s="180" t="e">
        <v>#N/A</v>
      </c>
      <c r="BE5" s="180" t="e">
        <v>#N/A</v>
      </c>
      <c r="BF5" s="180" t="e">
        <v>#N/A</v>
      </c>
      <c r="BG5" s="180" t="e">
        <v>#N/A</v>
      </c>
      <c r="BH5" s="180" t="e">
        <v>#N/A</v>
      </c>
      <c r="BI5" s="181" t="e">
        <v>#N/A</v>
      </c>
      <c r="BJ5" s="191" t="s">
        <v>2101</v>
      </c>
      <c r="BK5" s="191">
        <v>0</v>
      </c>
      <c r="BL5" s="191" t="s">
        <v>2099</v>
      </c>
      <c r="BM5" s="191" t="s">
        <v>92</v>
      </c>
      <c r="BN5" s="191">
        <v>1</v>
      </c>
      <c r="BO5" s="191" t="s">
        <v>2100</v>
      </c>
      <c r="BP5" s="188" t="s">
        <v>1771</v>
      </c>
      <c r="BQ5" s="192">
        <v>44546</v>
      </c>
      <c r="BR5" s="190" t="s">
        <v>9329</v>
      </c>
      <c r="BS5" s="184" t="e">
        <v>#N/A</v>
      </c>
      <c r="BT5" s="184" t="e">
        <v>#N/A</v>
      </c>
      <c r="BU5" s="184" t="e">
        <v>#N/A</v>
      </c>
      <c r="BV5" s="184" t="e">
        <v>#N/A</v>
      </c>
      <c r="BW5" s="184" t="e">
        <v>#N/A</v>
      </c>
      <c r="BX5" s="184" t="e">
        <v>#N/A</v>
      </c>
      <c r="BY5" s="181" t="e">
        <v>#N/A</v>
      </c>
      <c r="BZ5" s="191" t="s">
        <v>9330</v>
      </c>
      <c r="CA5" s="191" t="e">
        <v>#N/A</v>
      </c>
      <c r="CB5" s="191" t="e">
        <v>#N/A</v>
      </c>
      <c r="CC5" s="191" t="e">
        <v>#N/A</v>
      </c>
      <c r="CD5" s="191" t="e">
        <v>#N/A</v>
      </c>
      <c r="CE5" s="191" t="e">
        <v>#N/A</v>
      </c>
      <c r="CF5" s="191" t="e">
        <v>#N/A</v>
      </c>
      <c r="CG5" s="192" t="e">
        <v>#N/A</v>
      </c>
      <c r="CH5" s="190" t="s">
        <v>9331</v>
      </c>
      <c r="CI5" s="191" t="e">
        <v>#N/A</v>
      </c>
      <c r="CJ5" s="191" t="e">
        <v>#N/A</v>
      </c>
      <c r="CK5" s="191" t="e">
        <v>#N/A</v>
      </c>
      <c r="CL5" s="191" t="e">
        <v>#N/A</v>
      </c>
      <c r="CM5" s="191" t="e">
        <v>#N/A</v>
      </c>
      <c r="CN5" s="191" t="e">
        <v>#N/A</v>
      </c>
      <c r="CO5" s="193" t="e">
        <v>#N/A</v>
      </c>
      <c r="CP5" s="191" t="s">
        <v>9332</v>
      </c>
      <c r="CQ5" s="184" t="e">
        <v>#N/A</v>
      </c>
      <c r="CR5" s="184" t="e">
        <v>#N/A</v>
      </c>
      <c r="CS5" s="184" t="e">
        <v>#N/A</v>
      </c>
      <c r="CT5" s="184" t="e">
        <v>#N/A</v>
      </c>
      <c r="CU5" s="184" t="e">
        <v>#N/A</v>
      </c>
      <c r="CV5" s="184" t="e">
        <v>#N/A</v>
      </c>
      <c r="CW5" s="181" t="e">
        <v>#N/A</v>
      </c>
      <c r="CX5" s="191" t="s">
        <v>5426</v>
      </c>
      <c r="CY5" s="188">
        <v>1584000</v>
      </c>
      <c r="CZ5" s="188" t="s">
        <v>5417</v>
      </c>
      <c r="DA5" s="188" t="s">
        <v>30</v>
      </c>
      <c r="DB5" s="188">
        <v>2</v>
      </c>
      <c r="DC5" s="188" t="s">
        <v>5434</v>
      </c>
      <c r="DD5" s="188" t="s">
        <v>5418</v>
      </c>
      <c r="DE5" s="194">
        <v>44742</v>
      </c>
      <c r="DF5" s="190" t="s">
        <v>5428</v>
      </c>
      <c r="DG5" s="180">
        <v>483000</v>
      </c>
      <c r="DH5" s="184" t="s">
        <v>5417</v>
      </c>
      <c r="DI5" s="184" t="s">
        <v>30</v>
      </c>
      <c r="DJ5" s="184">
        <v>2</v>
      </c>
      <c r="DK5" s="184" t="s">
        <v>5427</v>
      </c>
      <c r="DL5" s="184" t="s">
        <v>5418</v>
      </c>
      <c r="DM5" s="181">
        <v>44742</v>
      </c>
      <c r="DN5" s="191" t="s">
        <v>5430</v>
      </c>
      <c r="DO5" s="188">
        <v>683000</v>
      </c>
      <c r="DP5" s="191" t="s">
        <v>5417</v>
      </c>
      <c r="DQ5" s="191" t="s">
        <v>30</v>
      </c>
      <c r="DR5" s="191">
        <v>2</v>
      </c>
      <c r="DS5" s="191" t="s">
        <v>5429</v>
      </c>
      <c r="DT5" s="191" t="s">
        <v>5418</v>
      </c>
      <c r="DU5" s="192">
        <v>44742</v>
      </c>
      <c r="DV5" s="190" t="s">
        <v>5435</v>
      </c>
      <c r="DW5" s="180">
        <v>1167000</v>
      </c>
      <c r="DX5" s="184" t="s">
        <v>5417</v>
      </c>
      <c r="DY5" s="184" t="s">
        <v>30</v>
      </c>
      <c r="DZ5" s="184">
        <v>2</v>
      </c>
      <c r="EA5" s="184" t="s">
        <v>5434</v>
      </c>
      <c r="EB5" s="184" t="s">
        <v>5418</v>
      </c>
      <c r="EC5" s="181">
        <v>44742</v>
      </c>
      <c r="ED5" s="191" t="s">
        <v>5437</v>
      </c>
      <c r="EE5" s="188">
        <v>417000</v>
      </c>
      <c r="EF5" s="191" t="s">
        <v>5417</v>
      </c>
      <c r="EG5" s="191" t="s">
        <v>30</v>
      </c>
      <c r="EH5" s="191">
        <v>2</v>
      </c>
      <c r="EI5" s="191" t="s">
        <v>5436</v>
      </c>
      <c r="EJ5" s="191" t="s">
        <v>5418</v>
      </c>
      <c r="EK5" s="192">
        <v>44742</v>
      </c>
      <c r="EL5" s="190" t="s">
        <v>5439</v>
      </c>
      <c r="EM5" s="180">
        <v>0</v>
      </c>
      <c r="EN5" s="184" t="s">
        <v>5417</v>
      </c>
      <c r="EO5" s="184" t="s">
        <v>30</v>
      </c>
      <c r="EP5" s="184">
        <v>2</v>
      </c>
      <c r="EQ5" s="184" t="s">
        <v>5438</v>
      </c>
      <c r="ER5" s="184" t="s">
        <v>5418</v>
      </c>
      <c r="ES5" s="181">
        <v>44742</v>
      </c>
      <c r="ET5" s="191" t="s">
        <v>2134</v>
      </c>
      <c r="EU5" s="191">
        <v>4</v>
      </c>
      <c r="EV5" s="191" t="s">
        <v>2132</v>
      </c>
      <c r="EW5" s="191" t="s">
        <v>92</v>
      </c>
      <c r="EX5" s="191">
        <v>1</v>
      </c>
      <c r="EY5" s="191" t="s">
        <v>2133</v>
      </c>
      <c r="EZ5" s="191" t="s">
        <v>1771</v>
      </c>
      <c r="FA5" s="192">
        <v>44550</v>
      </c>
      <c r="FB5" s="190" t="s">
        <v>5441</v>
      </c>
      <c r="FC5" s="184">
        <v>2</v>
      </c>
      <c r="FD5" s="184" t="s">
        <v>5348</v>
      </c>
      <c r="FE5" s="184" t="s">
        <v>30</v>
      </c>
      <c r="FF5" s="184">
        <v>2</v>
      </c>
      <c r="FG5" s="184" t="s">
        <v>5440</v>
      </c>
      <c r="FH5" s="184" t="s">
        <v>5423</v>
      </c>
      <c r="FI5" s="181">
        <v>44742</v>
      </c>
      <c r="FJ5" s="190" t="s">
        <v>9333</v>
      </c>
      <c r="FK5" s="191" t="e">
        <v>#N/A</v>
      </c>
      <c r="FL5" s="191" t="e">
        <v>#N/A</v>
      </c>
      <c r="FM5" s="191" t="e">
        <v>#N/A</v>
      </c>
      <c r="FN5" s="191" t="e">
        <v>#N/A</v>
      </c>
      <c r="FO5" s="191" t="e">
        <v>#N/A</v>
      </c>
      <c r="FP5" s="188" t="e">
        <v>#N/A</v>
      </c>
      <c r="FQ5" s="189" t="e">
        <v>#N/A</v>
      </c>
      <c r="FR5" s="190" t="s">
        <v>9334</v>
      </c>
      <c r="FS5" s="184" t="e">
        <v>#N/A</v>
      </c>
      <c r="FT5" s="184" t="e">
        <v>#N/A</v>
      </c>
      <c r="FU5" s="184" t="e">
        <v>#N/A</v>
      </c>
      <c r="FV5" s="184" t="e">
        <v>#N/A</v>
      </c>
      <c r="FW5" s="184" t="e">
        <v>#N/A</v>
      </c>
      <c r="FX5" s="184" t="e">
        <v>#N/A</v>
      </c>
      <c r="FY5" s="181" t="e">
        <v>#N/A</v>
      </c>
      <c r="FZ5" s="191" t="s">
        <v>3701</v>
      </c>
      <c r="GA5" s="191">
        <v>1</v>
      </c>
      <c r="GB5" s="191" t="s">
        <v>3054</v>
      </c>
      <c r="GC5" s="191" t="s">
        <v>30</v>
      </c>
      <c r="GD5" s="191">
        <v>2</v>
      </c>
      <c r="GE5" s="191" t="s">
        <v>14</v>
      </c>
      <c r="GF5" s="191" t="s">
        <v>14</v>
      </c>
      <c r="GG5" s="192">
        <v>44693</v>
      </c>
      <c r="GH5" s="190" t="s">
        <v>3707</v>
      </c>
      <c r="GI5" s="184">
        <v>0</v>
      </c>
      <c r="GJ5" s="184" t="s">
        <v>3054</v>
      </c>
      <c r="GK5" s="184" t="s">
        <v>30</v>
      </c>
      <c r="GL5" s="184">
        <v>2</v>
      </c>
      <c r="GM5" s="184" t="s">
        <v>14</v>
      </c>
      <c r="GN5" s="184" t="s">
        <v>14</v>
      </c>
      <c r="GO5" s="181">
        <v>44693</v>
      </c>
      <c r="GP5" s="191" t="s">
        <v>3702</v>
      </c>
      <c r="GQ5" s="191">
        <v>0</v>
      </c>
      <c r="GR5" s="191" t="s">
        <v>3054</v>
      </c>
      <c r="GS5" s="191" t="s">
        <v>30</v>
      </c>
      <c r="GT5" s="191">
        <v>2</v>
      </c>
      <c r="GU5" s="191" t="s">
        <v>14</v>
      </c>
      <c r="GV5" s="191" t="s">
        <v>14</v>
      </c>
      <c r="GW5" s="192">
        <v>44693</v>
      </c>
      <c r="GX5" s="190" t="s">
        <v>3708</v>
      </c>
      <c r="GY5" s="184">
        <v>0</v>
      </c>
      <c r="GZ5" s="184" t="s">
        <v>3054</v>
      </c>
      <c r="HA5" s="184" t="s">
        <v>30</v>
      </c>
      <c r="HB5" s="184">
        <v>2</v>
      </c>
      <c r="HC5" s="184" t="s">
        <v>14</v>
      </c>
      <c r="HD5" s="184" t="s">
        <v>14</v>
      </c>
      <c r="HE5" s="181">
        <v>44693</v>
      </c>
      <c r="HF5" s="191" t="s">
        <v>3700</v>
      </c>
      <c r="HG5" s="191">
        <v>0</v>
      </c>
      <c r="HH5" s="191" t="s">
        <v>3054</v>
      </c>
      <c r="HI5" s="191" t="s">
        <v>30</v>
      </c>
      <c r="HJ5" s="191">
        <v>2</v>
      </c>
      <c r="HK5" s="191" t="s">
        <v>14</v>
      </c>
      <c r="HL5" s="191" t="s">
        <v>14</v>
      </c>
      <c r="HM5" s="192">
        <v>44693</v>
      </c>
      <c r="HN5" s="190" t="s">
        <v>3706</v>
      </c>
      <c r="HO5" s="184">
        <v>0</v>
      </c>
      <c r="HP5" s="184" t="s">
        <v>3054</v>
      </c>
      <c r="HQ5" s="184" t="s">
        <v>30</v>
      </c>
      <c r="HR5" s="184">
        <v>2</v>
      </c>
      <c r="HS5" s="184" t="s">
        <v>14</v>
      </c>
      <c r="HT5" s="184" t="s">
        <v>14</v>
      </c>
      <c r="HU5" s="181">
        <v>44693</v>
      </c>
      <c r="HV5" s="191" t="s">
        <v>3703</v>
      </c>
      <c r="HW5" s="191">
        <v>0</v>
      </c>
      <c r="HX5" s="191" t="s">
        <v>3054</v>
      </c>
      <c r="HY5" s="191" t="s">
        <v>30</v>
      </c>
      <c r="HZ5" s="191">
        <v>2</v>
      </c>
      <c r="IA5" s="191" t="s">
        <v>14</v>
      </c>
      <c r="IB5" s="191" t="s">
        <v>14</v>
      </c>
      <c r="IC5" s="192">
        <v>44693</v>
      </c>
      <c r="ID5" s="190" t="s">
        <v>3705</v>
      </c>
      <c r="IE5" s="184">
        <v>2</v>
      </c>
      <c r="IF5" s="184" t="s">
        <v>3054</v>
      </c>
      <c r="IG5" s="184" t="s">
        <v>30</v>
      </c>
      <c r="IH5" s="184">
        <v>2</v>
      </c>
      <c r="II5" s="184" t="s">
        <v>14</v>
      </c>
      <c r="IJ5" s="184" t="s">
        <v>14</v>
      </c>
      <c r="IK5" s="181">
        <v>44693</v>
      </c>
      <c r="IL5" s="191" t="s">
        <v>3704</v>
      </c>
      <c r="IM5" s="191">
        <v>0</v>
      </c>
      <c r="IN5" s="191" t="s">
        <v>3054</v>
      </c>
      <c r="IO5" s="191" t="s">
        <v>30</v>
      </c>
      <c r="IP5" s="191">
        <v>2</v>
      </c>
      <c r="IQ5" s="191" t="s">
        <v>14</v>
      </c>
      <c r="IR5" s="191" t="s">
        <v>14</v>
      </c>
      <c r="IS5" s="192">
        <v>44693</v>
      </c>
    </row>
    <row r="6" spans="1:253" s="285" customFormat="1" ht="13" customHeight="1" x14ac:dyDescent="0.25">
      <c r="A6" s="285" t="s">
        <v>1517</v>
      </c>
      <c r="B6" s="285" t="s">
        <v>8796</v>
      </c>
      <c r="C6" s="285" t="s">
        <v>1518</v>
      </c>
      <c r="D6" s="285" t="s">
        <v>1519</v>
      </c>
      <c r="E6" s="285" t="s">
        <v>8229</v>
      </c>
      <c r="F6" s="285" t="s">
        <v>4786</v>
      </c>
      <c r="G6" s="179">
        <v>2988000</v>
      </c>
      <c r="H6" s="180" t="s">
        <v>4783</v>
      </c>
      <c r="I6" s="180" t="s">
        <v>30</v>
      </c>
      <c r="J6" s="180">
        <v>2</v>
      </c>
      <c r="K6" s="180" t="s">
        <v>4785</v>
      </c>
      <c r="L6" s="180" t="s">
        <v>4784</v>
      </c>
      <c r="M6" s="181">
        <v>44720</v>
      </c>
      <c r="N6" s="190" t="s">
        <v>4790</v>
      </c>
      <c r="O6" s="182">
        <v>4399</v>
      </c>
      <c r="P6" s="182" t="s">
        <v>4787</v>
      </c>
      <c r="Q6" s="182" t="s">
        <v>92</v>
      </c>
      <c r="R6" s="182">
        <v>1</v>
      </c>
      <c r="S6" s="182" t="s">
        <v>4789</v>
      </c>
      <c r="T6" s="182" t="s">
        <v>4788</v>
      </c>
      <c r="U6" s="183">
        <v>44720</v>
      </c>
      <c r="V6" s="190" t="s">
        <v>4794</v>
      </c>
      <c r="W6" s="180">
        <v>1626000</v>
      </c>
      <c r="X6" s="180" t="s">
        <v>4791</v>
      </c>
      <c r="Y6" s="180" t="s">
        <v>92</v>
      </c>
      <c r="Z6" s="180">
        <v>1</v>
      </c>
      <c r="AA6" s="180" t="s">
        <v>4793</v>
      </c>
      <c r="AB6" s="180" t="s">
        <v>4792</v>
      </c>
      <c r="AC6" s="181">
        <v>44720</v>
      </c>
      <c r="AD6" s="190" t="s">
        <v>4797</v>
      </c>
      <c r="AE6" s="188">
        <v>34000</v>
      </c>
      <c r="AF6" s="188" t="s">
        <v>4795</v>
      </c>
      <c r="AG6" s="188" t="s">
        <v>19</v>
      </c>
      <c r="AH6" s="188">
        <v>3</v>
      </c>
      <c r="AI6" s="188" t="s">
        <v>4796</v>
      </c>
      <c r="AJ6" s="188" t="s">
        <v>1638</v>
      </c>
      <c r="AK6" s="189">
        <v>44720</v>
      </c>
      <c r="AL6" s="190" t="s">
        <v>4801</v>
      </c>
      <c r="AM6" s="180">
        <v>27000</v>
      </c>
      <c r="AN6" s="180" t="s">
        <v>4798</v>
      </c>
      <c r="AO6" s="180" t="s">
        <v>30</v>
      </c>
      <c r="AP6" s="180">
        <v>2</v>
      </c>
      <c r="AQ6" s="180" t="s">
        <v>4800</v>
      </c>
      <c r="AR6" s="180" t="s">
        <v>4799</v>
      </c>
      <c r="AS6" s="181">
        <v>44720</v>
      </c>
      <c r="AT6" s="191" t="s">
        <v>1524</v>
      </c>
      <c r="AU6" s="188" t="s">
        <v>14</v>
      </c>
      <c r="AV6" s="188" t="s">
        <v>14</v>
      </c>
      <c r="AW6" s="188" t="s">
        <v>14</v>
      </c>
      <c r="AX6" s="188" t="s">
        <v>14</v>
      </c>
      <c r="AY6" s="188" t="s">
        <v>14</v>
      </c>
      <c r="AZ6" s="188" t="s">
        <v>14</v>
      </c>
      <c r="BA6" s="189">
        <v>44139</v>
      </c>
      <c r="BB6" s="190" t="s">
        <v>1523</v>
      </c>
      <c r="BC6" s="180" t="s">
        <v>14</v>
      </c>
      <c r="BD6" s="180" t="s">
        <v>14</v>
      </c>
      <c r="BE6" s="180" t="s">
        <v>14</v>
      </c>
      <c r="BF6" s="180" t="s">
        <v>14</v>
      </c>
      <c r="BG6" s="180" t="s">
        <v>14</v>
      </c>
      <c r="BH6" s="180" t="s">
        <v>14</v>
      </c>
      <c r="BI6" s="181">
        <v>44139</v>
      </c>
      <c r="BJ6" s="191" t="s">
        <v>6191</v>
      </c>
      <c r="BK6" s="191">
        <v>8</v>
      </c>
      <c r="BL6" s="191" t="s">
        <v>5882</v>
      </c>
      <c r="BM6" s="191" t="s">
        <v>30</v>
      </c>
      <c r="BN6" s="191">
        <v>2</v>
      </c>
      <c r="BO6" s="191" t="s">
        <v>6188</v>
      </c>
      <c r="BP6" s="188" t="s">
        <v>1771</v>
      </c>
      <c r="BQ6" s="192">
        <v>44767</v>
      </c>
      <c r="BR6" s="190" t="s">
        <v>1520</v>
      </c>
      <c r="BS6" s="184" t="s">
        <v>14</v>
      </c>
      <c r="BT6" s="184" t="s">
        <v>14</v>
      </c>
      <c r="BU6" s="184" t="s">
        <v>14</v>
      </c>
      <c r="BV6" s="184" t="s">
        <v>14</v>
      </c>
      <c r="BW6" s="184" t="s">
        <v>14</v>
      </c>
      <c r="BX6" s="184" t="s">
        <v>14</v>
      </c>
      <c r="BY6" s="181">
        <v>44139</v>
      </c>
      <c r="BZ6" s="191" t="s">
        <v>1521</v>
      </c>
      <c r="CA6" s="191" t="s">
        <v>14</v>
      </c>
      <c r="CB6" s="191" t="s">
        <v>14</v>
      </c>
      <c r="CC6" s="191" t="s">
        <v>14</v>
      </c>
      <c r="CD6" s="191" t="s">
        <v>14</v>
      </c>
      <c r="CE6" s="191" t="s">
        <v>14</v>
      </c>
      <c r="CF6" s="191" t="s">
        <v>14</v>
      </c>
      <c r="CG6" s="192">
        <v>44139</v>
      </c>
      <c r="CH6" s="190" t="s">
        <v>9335</v>
      </c>
      <c r="CI6" s="191" t="e">
        <v>#N/A</v>
      </c>
      <c r="CJ6" s="191" t="e">
        <v>#N/A</v>
      </c>
      <c r="CK6" s="191" t="e">
        <v>#N/A</v>
      </c>
      <c r="CL6" s="191" t="e">
        <v>#N/A</v>
      </c>
      <c r="CM6" s="191" t="e">
        <v>#N/A</v>
      </c>
      <c r="CN6" s="191" t="e">
        <v>#N/A</v>
      </c>
      <c r="CO6" s="193" t="e">
        <v>#N/A</v>
      </c>
      <c r="CP6" s="191" t="s">
        <v>1522</v>
      </c>
      <c r="CQ6" s="184" t="s">
        <v>14</v>
      </c>
      <c r="CR6" s="184" t="s">
        <v>14</v>
      </c>
      <c r="CS6" s="184" t="s">
        <v>14</v>
      </c>
      <c r="CT6" s="184" t="s">
        <v>14</v>
      </c>
      <c r="CU6" s="184" t="s">
        <v>14</v>
      </c>
      <c r="CV6" s="184" t="s">
        <v>14</v>
      </c>
      <c r="CW6" s="181">
        <v>44139</v>
      </c>
      <c r="CX6" s="191" t="s">
        <v>4803</v>
      </c>
      <c r="CY6" s="188">
        <v>27000</v>
      </c>
      <c r="CZ6" s="188" t="s">
        <v>4802</v>
      </c>
      <c r="DA6" s="188" t="s">
        <v>30</v>
      </c>
      <c r="DB6" s="188">
        <v>2</v>
      </c>
      <c r="DC6" s="188" t="s">
        <v>4808</v>
      </c>
      <c r="DD6" s="188" t="s">
        <v>4799</v>
      </c>
      <c r="DE6" s="194">
        <v>44720</v>
      </c>
      <c r="DF6" s="190" t="s">
        <v>4807</v>
      </c>
      <c r="DG6" s="180">
        <v>1593000</v>
      </c>
      <c r="DH6" s="184" t="s">
        <v>4804</v>
      </c>
      <c r="DI6" s="184" t="s">
        <v>30</v>
      </c>
      <c r="DJ6" s="184">
        <v>2</v>
      </c>
      <c r="DK6" s="184" t="s">
        <v>4806</v>
      </c>
      <c r="DL6" s="184" t="s">
        <v>4805</v>
      </c>
      <c r="DM6" s="181">
        <v>44720</v>
      </c>
      <c r="DN6" s="191" t="s">
        <v>4809</v>
      </c>
      <c r="DO6" s="188">
        <v>7000</v>
      </c>
      <c r="DP6" s="191" t="s">
        <v>4795</v>
      </c>
      <c r="DQ6" s="191" t="s">
        <v>30</v>
      </c>
      <c r="DR6" s="191">
        <v>2</v>
      </c>
      <c r="DS6" s="191" t="s">
        <v>4808</v>
      </c>
      <c r="DT6" s="191" t="s">
        <v>1638</v>
      </c>
      <c r="DU6" s="192">
        <v>44720</v>
      </c>
      <c r="DV6" s="190" t="s">
        <v>4810</v>
      </c>
      <c r="DW6" s="180">
        <v>27000</v>
      </c>
      <c r="DX6" s="184" t="s">
        <v>4802</v>
      </c>
      <c r="DY6" s="184" t="s">
        <v>30</v>
      </c>
      <c r="DZ6" s="184">
        <v>2</v>
      </c>
      <c r="EA6" s="184" t="s">
        <v>4808</v>
      </c>
      <c r="EB6" s="184" t="s">
        <v>4799</v>
      </c>
      <c r="EC6" s="181">
        <v>44720</v>
      </c>
      <c r="ED6" s="191" t="s">
        <v>1635</v>
      </c>
      <c r="EE6" s="188">
        <v>0</v>
      </c>
      <c r="EF6" s="191" t="s">
        <v>1632</v>
      </c>
      <c r="EG6" s="191" t="s">
        <v>30</v>
      </c>
      <c r="EH6" s="191">
        <v>2</v>
      </c>
      <c r="EI6" s="191" t="s">
        <v>1634</v>
      </c>
      <c r="EJ6" s="191" t="s">
        <v>1633</v>
      </c>
      <c r="EK6" s="192">
        <v>44223</v>
      </c>
      <c r="EL6" s="190" t="s">
        <v>1636</v>
      </c>
      <c r="EM6" s="180">
        <v>0</v>
      </c>
      <c r="EN6" s="184" t="s">
        <v>1632</v>
      </c>
      <c r="EO6" s="184" t="s">
        <v>30</v>
      </c>
      <c r="EP6" s="184">
        <v>2</v>
      </c>
      <c r="EQ6" s="184" t="s">
        <v>1634</v>
      </c>
      <c r="ER6" s="184" t="s">
        <v>1633</v>
      </c>
      <c r="ES6" s="181">
        <v>44223</v>
      </c>
      <c r="ET6" s="191" t="s">
        <v>6192</v>
      </c>
      <c r="EU6" s="191">
        <v>8</v>
      </c>
      <c r="EV6" s="191" t="s">
        <v>5882</v>
      </c>
      <c r="EW6" s="191" t="s">
        <v>30</v>
      </c>
      <c r="EX6" s="191">
        <v>2</v>
      </c>
      <c r="EY6" s="191" t="s">
        <v>6188</v>
      </c>
      <c r="EZ6" s="191" t="s">
        <v>1771</v>
      </c>
      <c r="FA6" s="192">
        <v>44767</v>
      </c>
      <c r="FB6" s="190" t="s">
        <v>1640</v>
      </c>
      <c r="FC6" s="184">
        <v>2</v>
      </c>
      <c r="FD6" s="184" t="s">
        <v>1637</v>
      </c>
      <c r="FE6" s="184" t="s">
        <v>30</v>
      </c>
      <c r="FF6" s="184">
        <v>2</v>
      </c>
      <c r="FG6" s="184" t="s">
        <v>1639</v>
      </c>
      <c r="FH6" s="184" t="s">
        <v>1638</v>
      </c>
      <c r="FI6" s="181">
        <v>44223</v>
      </c>
      <c r="FJ6" s="190" t="s">
        <v>1525</v>
      </c>
      <c r="FK6" s="191" t="s">
        <v>14</v>
      </c>
      <c r="FL6" s="191" t="s">
        <v>14</v>
      </c>
      <c r="FM6" s="191" t="s">
        <v>14</v>
      </c>
      <c r="FN6" s="191" t="s">
        <v>14</v>
      </c>
      <c r="FO6" s="191" t="s">
        <v>14</v>
      </c>
      <c r="FP6" s="188" t="s">
        <v>14</v>
      </c>
      <c r="FQ6" s="189">
        <v>44139</v>
      </c>
      <c r="FR6" s="190" t="s">
        <v>1526</v>
      </c>
      <c r="FS6" s="184" t="s">
        <v>14</v>
      </c>
      <c r="FT6" s="184" t="s">
        <v>14</v>
      </c>
      <c r="FU6" s="184" t="s">
        <v>14</v>
      </c>
      <c r="FV6" s="184" t="s">
        <v>14</v>
      </c>
      <c r="FW6" s="184" t="s">
        <v>14</v>
      </c>
      <c r="FX6" s="184" t="s">
        <v>14</v>
      </c>
      <c r="FY6" s="181">
        <v>44139</v>
      </c>
      <c r="FZ6" s="191" t="s">
        <v>4382</v>
      </c>
      <c r="GA6" s="191">
        <v>0</v>
      </c>
      <c r="GB6" s="191" t="s">
        <v>3054</v>
      </c>
      <c r="GC6" s="191" t="s">
        <v>30</v>
      </c>
      <c r="GD6" s="191">
        <v>2</v>
      </c>
      <c r="GE6" s="191" t="s">
        <v>14</v>
      </c>
      <c r="GF6" s="191" t="s">
        <v>14</v>
      </c>
      <c r="GG6" s="192">
        <v>44697</v>
      </c>
      <c r="GH6" s="190" t="s">
        <v>4388</v>
      </c>
      <c r="GI6" s="184">
        <v>0</v>
      </c>
      <c r="GJ6" s="184" t="s">
        <v>3054</v>
      </c>
      <c r="GK6" s="184" t="s">
        <v>30</v>
      </c>
      <c r="GL6" s="184">
        <v>2</v>
      </c>
      <c r="GM6" s="184" t="s">
        <v>14</v>
      </c>
      <c r="GN6" s="184" t="s">
        <v>14</v>
      </c>
      <c r="GO6" s="181">
        <v>44697</v>
      </c>
      <c r="GP6" s="191" t="s">
        <v>4383</v>
      </c>
      <c r="GQ6" s="191">
        <v>0</v>
      </c>
      <c r="GR6" s="191" t="s">
        <v>3054</v>
      </c>
      <c r="GS6" s="191" t="s">
        <v>30</v>
      </c>
      <c r="GT6" s="191">
        <v>2</v>
      </c>
      <c r="GU6" s="191" t="s">
        <v>14</v>
      </c>
      <c r="GV6" s="191" t="s">
        <v>14</v>
      </c>
      <c r="GW6" s="192">
        <v>44697</v>
      </c>
      <c r="GX6" s="190" t="s">
        <v>4389</v>
      </c>
      <c r="GY6" s="184">
        <v>0</v>
      </c>
      <c r="GZ6" s="184" t="s">
        <v>3054</v>
      </c>
      <c r="HA6" s="184" t="s">
        <v>30</v>
      </c>
      <c r="HB6" s="184">
        <v>2</v>
      </c>
      <c r="HC6" s="184" t="s">
        <v>14</v>
      </c>
      <c r="HD6" s="184" t="s">
        <v>14</v>
      </c>
      <c r="HE6" s="181">
        <v>44697</v>
      </c>
      <c r="HF6" s="191" t="s">
        <v>4381</v>
      </c>
      <c r="HG6" s="191">
        <v>0</v>
      </c>
      <c r="HH6" s="191" t="s">
        <v>3054</v>
      </c>
      <c r="HI6" s="191" t="s">
        <v>30</v>
      </c>
      <c r="HJ6" s="191">
        <v>2</v>
      </c>
      <c r="HK6" s="191" t="s">
        <v>14</v>
      </c>
      <c r="HL6" s="191" t="s">
        <v>14</v>
      </c>
      <c r="HM6" s="192">
        <v>44697</v>
      </c>
      <c r="HN6" s="190" t="s">
        <v>4387</v>
      </c>
      <c r="HO6" s="184">
        <v>0</v>
      </c>
      <c r="HP6" s="184" t="s">
        <v>3054</v>
      </c>
      <c r="HQ6" s="184" t="s">
        <v>30</v>
      </c>
      <c r="HR6" s="184">
        <v>2</v>
      </c>
      <c r="HS6" s="184" t="s">
        <v>14</v>
      </c>
      <c r="HT6" s="184" t="s">
        <v>14</v>
      </c>
      <c r="HU6" s="181">
        <v>44697</v>
      </c>
      <c r="HV6" s="191" t="s">
        <v>4384</v>
      </c>
      <c r="HW6" s="191">
        <v>0</v>
      </c>
      <c r="HX6" s="191" t="s">
        <v>3054</v>
      </c>
      <c r="HY6" s="191" t="s">
        <v>30</v>
      </c>
      <c r="HZ6" s="191">
        <v>2</v>
      </c>
      <c r="IA6" s="191" t="s">
        <v>14</v>
      </c>
      <c r="IB6" s="191" t="s">
        <v>14</v>
      </c>
      <c r="IC6" s="192">
        <v>44697</v>
      </c>
      <c r="ID6" s="190" t="s">
        <v>4386</v>
      </c>
      <c r="IE6" s="184">
        <v>1</v>
      </c>
      <c r="IF6" s="184" t="s">
        <v>3054</v>
      </c>
      <c r="IG6" s="184" t="s">
        <v>30</v>
      </c>
      <c r="IH6" s="184">
        <v>2</v>
      </c>
      <c r="II6" s="184" t="s">
        <v>14</v>
      </c>
      <c r="IJ6" s="184" t="s">
        <v>14</v>
      </c>
      <c r="IK6" s="181">
        <v>44697</v>
      </c>
      <c r="IL6" s="191" t="s">
        <v>4385</v>
      </c>
      <c r="IM6" s="191">
        <v>0</v>
      </c>
      <c r="IN6" s="191" t="s">
        <v>3054</v>
      </c>
      <c r="IO6" s="191" t="s">
        <v>30</v>
      </c>
      <c r="IP6" s="191">
        <v>2</v>
      </c>
      <c r="IQ6" s="191" t="s">
        <v>14</v>
      </c>
      <c r="IR6" s="191" t="s">
        <v>14</v>
      </c>
      <c r="IS6" s="192">
        <v>44697</v>
      </c>
    </row>
    <row r="7" spans="1:253" s="285" customFormat="1" ht="13" customHeight="1" x14ac:dyDescent="0.25">
      <c r="A7" s="285" t="s">
        <v>1527</v>
      </c>
      <c r="B7" s="285" t="s">
        <v>8796</v>
      </c>
      <c r="C7" s="285" t="s">
        <v>1528</v>
      </c>
      <c r="D7" s="285" t="s">
        <v>1529</v>
      </c>
      <c r="E7" s="285" t="s">
        <v>8236</v>
      </c>
      <c r="F7" s="285" t="s">
        <v>3328</v>
      </c>
      <c r="G7" s="179">
        <v>10040000</v>
      </c>
      <c r="H7" s="180" t="s">
        <v>3325</v>
      </c>
      <c r="I7" s="180" t="s">
        <v>30</v>
      </c>
      <c r="J7" s="180">
        <v>2</v>
      </c>
      <c r="K7" s="180" t="s">
        <v>3327</v>
      </c>
      <c r="L7" s="180" t="s">
        <v>3326</v>
      </c>
      <c r="M7" s="181">
        <v>44683</v>
      </c>
      <c r="N7" s="190" t="s">
        <v>6187</v>
      </c>
      <c r="O7" s="182">
        <v>31560</v>
      </c>
      <c r="P7" s="182" t="s">
        <v>6185</v>
      </c>
      <c r="Q7" s="182" t="s">
        <v>92</v>
      </c>
      <c r="R7" s="182">
        <v>1</v>
      </c>
      <c r="S7" s="182" t="s">
        <v>6186</v>
      </c>
      <c r="T7" s="182" t="s">
        <v>5498</v>
      </c>
      <c r="U7" s="183">
        <v>44767</v>
      </c>
      <c r="V7" s="190" t="s">
        <v>5561</v>
      </c>
      <c r="W7" s="180">
        <v>2826000</v>
      </c>
      <c r="X7" s="180" t="s">
        <v>5559</v>
      </c>
      <c r="Y7" s="180" t="s">
        <v>19</v>
      </c>
      <c r="Z7" s="180">
        <v>3</v>
      </c>
      <c r="AA7" s="180" t="s">
        <v>5560</v>
      </c>
      <c r="AB7" s="180" t="s">
        <v>5498</v>
      </c>
      <c r="AC7" s="181">
        <v>44747</v>
      </c>
      <c r="AD7" s="190" t="s">
        <v>5563</v>
      </c>
      <c r="AE7" s="188">
        <v>2826000</v>
      </c>
      <c r="AF7" s="188" t="s">
        <v>5559</v>
      </c>
      <c r="AG7" s="188" t="s">
        <v>19</v>
      </c>
      <c r="AH7" s="188">
        <v>3</v>
      </c>
      <c r="AI7" s="188" t="s">
        <v>5562</v>
      </c>
      <c r="AJ7" s="188" t="s">
        <v>5498</v>
      </c>
      <c r="AK7" s="189">
        <v>44747</v>
      </c>
      <c r="AL7" s="190" t="s">
        <v>1722</v>
      </c>
      <c r="AM7" s="180">
        <v>91000</v>
      </c>
      <c r="AN7" s="180" t="s">
        <v>1719</v>
      </c>
      <c r="AO7" s="180" t="s">
        <v>30</v>
      </c>
      <c r="AP7" s="180">
        <v>2</v>
      </c>
      <c r="AQ7" s="180" t="s">
        <v>1721</v>
      </c>
      <c r="AR7" s="180" t="s">
        <v>1720</v>
      </c>
      <c r="AS7" s="181">
        <v>44269</v>
      </c>
      <c r="AT7" s="191" t="s">
        <v>1536</v>
      </c>
      <c r="AU7" s="188" t="s">
        <v>14</v>
      </c>
      <c r="AV7" s="188" t="s">
        <v>14</v>
      </c>
      <c r="AW7" s="188" t="s">
        <v>14</v>
      </c>
      <c r="AX7" s="188" t="s">
        <v>14</v>
      </c>
      <c r="AY7" s="188" t="s">
        <v>14</v>
      </c>
      <c r="AZ7" s="188" t="s">
        <v>14</v>
      </c>
      <c r="BA7" s="189">
        <v>44139</v>
      </c>
      <c r="BB7" s="190" t="s">
        <v>1535</v>
      </c>
      <c r="BC7" s="180" t="s">
        <v>14</v>
      </c>
      <c r="BD7" s="180" t="s">
        <v>14</v>
      </c>
      <c r="BE7" s="180" t="s">
        <v>14</v>
      </c>
      <c r="BF7" s="180" t="s">
        <v>14</v>
      </c>
      <c r="BG7" s="180" t="s">
        <v>14</v>
      </c>
      <c r="BH7" s="180" t="s">
        <v>14</v>
      </c>
      <c r="BI7" s="181">
        <v>44139</v>
      </c>
      <c r="BJ7" s="191" t="s">
        <v>6189</v>
      </c>
      <c r="BK7" s="191">
        <v>5</v>
      </c>
      <c r="BL7" s="191" t="s">
        <v>5882</v>
      </c>
      <c r="BM7" s="191" t="s">
        <v>30</v>
      </c>
      <c r="BN7" s="191">
        <v>2</v>
      </c>
      <c r="BO7" s="191" t="s">
        <v>6188</v>
      </c>
      <c r="BP7" s="188" t="s">
        <v>1771</v>
      </c>
      <c r="BQ7" s="192">
        <v>44767</v>
      </c>
      <c r="BR7" s="190" t="s">
        <v>1530</v>
      </c>
      <c r="BS7" s="184" t="s">
        <v>14</v>
      </c>
      <c r="BT7" s="184" t="s">
        <v>14</v>
      </c>
      <c r="BU7" s="184" t="s">
        <v>14</v>
      </c>
      <c r="BV7" s="184" t="s">
        <v>14</v>
      </c>
      <c r="BW7" s="184" t="s">
        <v>14</v>
      </c>
      <c r="BX7" s="184" t="s">
        <v>14</v>
      </c>
      <c r="BY7" s="181">
        <v>44139</v>
      </c>
      <c r="BZ7" s="191" t="s">
        <v>1531</v>
      </c>
      <c r="CA7" s="191" t="s">
        <v>14</v>
      </c>
      <c r="CB7" s="191" t="s">
        <v>14</v>
      </c>
      <c r="CC7" s="191" t="s">
        <v>14</v>
      </c>
      <c r="CD7" s="191" t="s">
        <v>14</v>
      </c>
      <c r="CE7" s="191" t="s">
        <v>14</v>
      </c>
      <c r="CF7" s="191" t="s">
        <v>14</v>
      </c>
      <c r="CG7" s="192">
        <v>44139</v>
      </c>
      <c r="CH7" s="190" t="s">
        <v>9336</v>
      </c>
      <c r="CI7" s="191" t="e">
        <v>#N/A</v>
      </c>
      <c r="CJ7" s="191" t="e">
        <v>#N/A</v>
      </c>
      <c r="CK7" s="191" t="e">
        <v>#N/A</v>
      </c>
      <c r="CL7" s="191" t="e">
        <v>#N/A</v>
      </c>
      <c r="CM7" s="191" t="e">
        <v>#N/A</v>
      </c>
      <c r="CN7" s="191" t="e">
        <v>#N/A</v>
      </c>
      <c r="CO7" s="193" t="e">
        <v>#N/A</v>
      </c>
      <c r="CP7" s="191" t="s">
        <v>1534</v>
      </c>
      <c r="CQ7" s="184" t="s">
        <v>14</v>
      </c>
      <c r="CR7" s="184" t="s">
        <v>14</v>
      </c>
      <c r="CS7" s="184" t="s">
        <v>14</v>
      </c>
      <c r="CT7" s="184" t="s">
        <v>14</v>
      </c>
      <c r="CU7" s="184" t="s">
        <v>14</v>
      </c>
      <c r="CV7" s="184" t="s">
        <v>14</v>
      </c>
      <c r="CW7" s="181">
        <v>44139</v>
      </c>
      <c r="CX7" s="191" t="s">
        <v>5558</v>
      </c>
      <c r="CY7" s="188">
        <v>0</v>
      </c>
      <c r="CZ7" s="188" t="s">
        <v>14</v>
      </c>
      <c r="DA7" s="188" t="s">
        <v>14</v>
      </c>
      <c r="DB7" s="188" t="s">
        <v>14</v>
      </c>
      <c r="DC7" s="188" t="s">
        <v>5499</v>
      </c>
      <c r="DD7" s="188" t="s">
        <v>14</v>
      </c>
      <c r="DE7" s="194">
        <v>44747</v>
      </c>
      <c r="DF7" s="190" t="s">
        <v>5554</v>
      </c>
      <c r="DG7" s="180">
        <v>0</v>
      </c>
      <c r="DH7" s="184" t="s">
        <v>14</v>
      </c>
      <c r="DI7" s="184" t="s">
        <v>14</v>
      </c>
      <c r="DJ7" s="184" t="s">
        <v>14</v>
      </c>
      <c r="DK7" s="184" t="s">
        <v>5499</v>
      </c>
      <c r="DL7" s="184" t="s">
        <v>14</v>
      </c>
      <c r="DM7" s="181">
        <v>44747</v>
      </c>
      <c r="DN7" s="191" t="s">
        <v>5500</v>
      </c>
      <c r="DO7" s="188">
        <v>2826000</v>
      </c>
      <c r="DP7" s="191" t="s">
        <v>5497</v>
      </c>
      <c r="DQ7" s="191" t="s">
        <v>19</v>
      </c>
      <c r="DR7" s="191">
        <v>3</v>
      </c>
      <c r="DS7" s="191" t="s">
        <v>5499</v>
      </c>
      <c r="DT7" s="191" t="s">
        <v>5498</v>
      </c>
      <c r="DU7" s="192">
        <v>44742</v>
      </c>
      <c r="DV7" s="190" t="s">
        <v>5555</v>
      </c>
      <c r="DW7" s="180">
        <v>0</v>
      </c>
      <c r="DX7" s="184" t="s">
        <v>14</v>
      </c>
      <c r="DY7" s="184" t="s">
        <v>14</v>
      </c>
      <c r="DZ7" s="184" t="s">
        <v>14</v>
      </c>
      <c r="EA7" s="184" t="s">
        <v>5499</v>
      </c>
      <c r="EB7" s="184" t="s">
        <v>14</v>
      </c>
      <c r="EC7" s="181">
        <v>44747</v>
      </c>
      <c r="ED7" s="191" t="s">
        <v>5556</v>
      </c>
      <c r="EE7" s="188">
        <v>0</v>
      </c>
      <c r="EF7" s="191" t="s">
        <v>14</v>
      </c>
      <c r="EG7" s="191" t="s">
        <v>14</v>
      </c>
      <c r="EH7" s="191" t="s">
        <v>14</v>
      </c>
      <c r="EI7" s="191" t="s">
        <v>5499</v>
      </c>
      <c r="EJ7" s="191" t="s">
        <v>14</v>
      </c>
      <c r="EK7" s="192">
        <v>44747</v>
      </c>
      <c r="EL7" s="190" t="s">
        <v>5557</v>
      </c>
      <c r="EM7" s="180">
        <v>0</v>
      </c>
      <c r="EN7" s="184" t="s">
        <v>14</v>
      </c>
      <c r="EO7" s="184" t="s">
        <v>14</v>
      </c>
      <c r="EP7" s="184" t="s">
        <v>14</v>
      </c>
      <c r="EQ7" s="184" t="s">
        <v>5499</v>
      </c>
      <c r="ER7" s="184" t="s">
        <v>14</v>
      </c>
      <c r="ES7" s="181">
        <v>44747</v>
      </c>
      <c r="ET7" s="191" t="s">
        <v>6190</v>
      </c>
      <c r="EU7" s="191">
        <v>5</v>
      </c>
      <c r="EV7" s="191" t="s">
        <v>5882</v>
      </c>
      <c r="EW7" s="191" t="s">
        <v>30</v>
      </c>
      <c r="EX7" s="191">
        <v>2</v>
      </c>
      <c r="EY7" s="191" t="s">
        <v>6188</v>
      </c>
      <c r="EZ7" s="191" t="s">
        <v>1771</v>
      </c>
      <c r="FA7" s="192">
        <v>44767</v>
      </c>
      <c r="FB7" s="190" t="s">
        <v>1533</v>
      </c>
      <c r="FC7" s="184">
        <v>3</v>
      </c>
      <c r="FD7" s="184" t="s">
        <v>14</v>
      </c>
      <c r="FE7" s="184" t="s">
        <v>14</v>
      </c>
      <c r="FF7" s="184" t="s">
        <v>14</v>
      </c>
      <c r="FG7" s="184" t="s">
        <v>1532</v>
      </c>
      <c r="FH7" s="184" t="s">
        <v>14</v>
      </c>
      <c r="FI7" s="181">
        <v>44139</v>
      </c>
      <c r="FJ7" s="190" t="s">
        <v>1537</v>
      </c>
      <c r="FK7" s="191" t="s">
        <v>14</v>
      </c>
      <c r="FL7" s="191" t="s">
        <v>14</v>
      </c>
      <c r="FM7" s="191" t="s">
        <v>14</v>
      </c>
      <c r="FN7" s="191" t="s">
        <v>14</v>
      </c>
      <c r="FO7" s="191" t="s">
        <v>14</v>
      </c>
      <c r="FP7" s="188" t="s">
        <v>14</v>
      </c>
      <c r="FQ7" s="189">
        <v>44139</v>
      </c>
      <c r="FR7" s="190" t="s">
        <v>1538</v>
      </c>
      <c r="FS7" s="184" t="s">
        <v>14</v>
      </c>
      <c r="FT7" s="184" t="s">
        <v>14</v>
      </c>
      <c r="FU7" s="184" t="s">
        <v>14</v>
      </c>
      <c r="FV7" s="184" t="s">
        <v>14</v>
      </c>
      <c r="FW7" s="184" t="s">
        <v>14</v>
      </c>
      <c r="FX7" s="184" t="s">
        <v>14</v>
      </c>
      <c r="FY7" s="181">
        <v>44139</v>
      </c>
      <c r="FZ7" s="191" t="s">
        <v>4391</v>
      </c>
      <c r="GA7" s="191">
        <v>1</v>
      </c>
      <c r="GB7" s="191" t="s">
        <v>3054</v>
      </c>
      <c r="GC7" s="191" t="s">
        <v>30</v>
      </c>
      <c r="GD7" s="191">
        <v>2</v>
      </c>
      <c r="GE7" s="191" t="s">
        <v>14</v>
      </c>
      <c r="GF7" s="191" t="s">
        <v>14</v>
      </c>
      <c r="GG7" s="192">
        <v>44697</v>
      </c>
      <c r="GH7" s="190" t="s">
        <v>4397</v>
      </c>
      <c r="GI7" s="184">
        <v>0</v>
      </c>
      <c r="GJ7" s="184" t="s">
        <v>3054</v>
      </c>
      <c r="GK7" s="184" t="s">
        <v>30</v>
      </c>
      <c r="GL7" s="184">
        <v>2</v>
      </c>
      <c r="GM7" s="184" t="s">
        <v>14</v>
      </c>
      <c r="GN7" s="184" t="s">
        <v>14</v>
      </c>
      <c r="GO7" s="181">
        <v>44697</v>
      </c>
      <c r="GP7" s="191" t="s">
        <v>4392</v>
      </c>
      <c r="GQ7" s="191">
        <v>1</v>
      </c>
      <c r="GR7" s="191" t="s">
        <v>3054</v>
      </c>
      <c r="GS7" s="191" t="s">
        <v>30</v>
      </c>
      <c r="GT7" s="191">
        <v>2</v>
      </c>
      <c r="GU7" s="191" t="s">
        <v>14</v>
      </c>
      <c r="GV7" s="191" t="s">
        <v>14</v>
      </c>
      <c r="GW7" s="192">
        <v>44697</v>
      </c>
      <c r="GX7" s="190" t="s">
        <v>4398</v>
      </c>
      <c r="GY7" s="184">
        <v>0</v>
      </c>
      <c r="GZ7" s="184" t="s">
        <v>3054</v>
      </c>
      <c r="HA7" s="184" t="s">
        <v>30</v>
      </c>
      <c r="HB7" s="184">
        <v>2</v>
      </c>
      <c r="HC7" s="184" t="s">
        <v>14</v>
      </c>
      <c r="HD7" s="184" t="s">
        <v>14</v>
      </c>
      <c r="HE7" s="181">
        <v>44697</v>
      </c>
      <c r="HF7" s="191" t="s">
        <v>4390</v>
      </c>
      <c r="HG7" s="191">
        <v>0</v>
      </c>
      <c r="HH7" s="191" t="s">
        <v>3054</v>
      </c>
      <c r="HI7" s="191" t="s">
        <v>30</v>
      </c>
      <c r="HJ7" s="191">
        <v>2</v>
      </c>
      <c r="HK7" s="191" t="s">
        <v>14</v>
      </c>
      <c r="HL7" s="191" t="s">
        <v>14</v>
      </c>
      <c r="HM7" s="192">
        <v>44697</v>
      </c>
      <c r="HN7" s="190" t="s">
        <v>4396</v>
      </c>
      <c r="HO7" s="184">
        <v>0</v>
      </c>
      <c r="HP7" s="184" t="s">
        <v>3054</v>
      </c>
      <c r="HQ7" s="184" t="s">
        <v>30</v>
      </c>
      <c r="HR7" s="184">
        <v>2</v>
      </c>
      <c r="HS7" s="184" t="s">
        <v>14</v>
      </c>
      <c r="HT7" s="184" t="s">
        <v>14</v>
      </c>
      <c r="HU7" s="181">
        <v>44697</v>
      </c>
      <c r="HV7" s="191" t="s">
        <v>4393</v>
      </c>
      <c r="HW7" s="191">
        <v>0</v>
      </c>
      <c r="HX7" s="191" t="s">
        <v>3054</v>
      </c>
      <c r="HY7" s="191" t="s">
        <v>30</v>
      </c>
      <c r="HZ7" s="191">
        <v>2</v>
      </c>
      <c r="IA7" s="191" t="s">
        <v>14</v>
      </c>
      <c r="IB7" s="191" t="s">
        <v>14</v>
      </c>
      <c r="IC7" s="192">
        <v>44697</v>
      </c>
      <c r="ID7" s="190" t="s">
        <v>4395</v>
      </c>
      <c r="IE7" s="184">
        <v>2</v>
      </c>
      <c r="IF7" s="184" t="s">
        <v>3054</v>
      </c>
      <c r="IG7" s="184" t="s">
        <v>30</v>
      </c>
      <c r="IH7" s="184">
        <v>2</v>
      </c>
      <c r="II7" s="184" t="s">
        <v>14</v>
      </c>
      <c r="IJ7" s="184" t="s">
        <v>14</v>
      </c>
      <c r="IK7" s="181">
        <v>44697</v>
      </c>
      <c r="IL7" s="191" t="s">
        <v>4394</v>
      </c>
      <c r="IM7" s="191">
        <v>0</v>
      </c>
      <c r="IN7" s="191" t="s">
        <v>3054</v>
      </c>
      <c r="IO7" s="191" t="s">
        <v>30</v>
      </c>
      <c r="IP7" s="191">
        <v>2</v>
      </c>
      <c r="IQ7" s="191" t="s">
        <v>14</v>
      </c>
      <c r="IR7" s="191" t="s">
        <v>14</v>
      </c>
      <c r="IS7" s="192">
        <v>44697</v>
      </c>
    </row>
    <row r="8" spans="1:253" s="285" customFormat="1" ht="13" customHeight="1" x14ac:dyDescent="0.25">
      <c r="A8" s="285" t="s">
        <v>675</v>
      </c>
      <c r="B8" s="285" t="s">
        <v>8777</v>
      </c>
      <c r="C8" s="285" t="s">
        <v>676</v>
      </c>
      <c r="D8" s="285" t="s">
        <v>677</v>
      </c>
      <c r="E8" s="285" t="s">
        <v>8237</v>
      </c>
      <c r="F8" s="285" t="s">
        <v>4662</v>
      </c>
      <c r="G8" s="179">
        <v>13000000</v>
      </c>
      <c r="H8" s="180" t="s">
        <v>4659</v>
      </c>
      <c r="I8" s="180" t="s">
        <v>30</v>
      </c>
      <c r="J8" s="180">
        <v>2</v>
      </c>
      <c r="K8" s="180" t="s">
        <v>4661</v>
      </c>
      <c r="L8" s="180" t="s">
        <v>4660</v>
      </c>
      <c r="M8" s="181">
        <v>44711</v>
      </c>
      <c r="N8" s="190" t="s">
        <v>4666</v>
      </c>
      <c r="O8" s="182">
        <v>25680</v>
      </c>
      <c r="P8" s="182" t="s">
        <v>4663</v>
      </c>
      <c r="Q8" s="182" t="s">
        <v>30</v>
      </c>
      <c r="R8" s="182">
        <v>2</v>
      </c>
      <c r="S8" s="182" t="s">
        <v>4665</v>
      </c>
      <c r="T8" s="182" t="s">
        <v>4664</v>
      </c>
      <c r="U8" s="183">
        <v>44711</v>
      </c>
      <c r="V8" s="190" t="s">
        <v>4668</v>
      </c>
      <c r="W8" s="180">
        <v>13000000</v>
      </c>
      <c r="X8" s="180" t="s">
        <v>2790</v>
      </c>
      <c r="Y8" s="180" t="s">
        <v>30</v>
      </c>
      <c r="Z8" s="180">
        <v>2</v>
      </c>
      <c r="AA8" s="180" t="s">
        <v>4667</v>
      </c>
      <c r="AB8" s="180" t="s">
        <v>4660</v>
      </c>
      <c r="AC8" s="181">
        <v>44711</v>
      </c>
      <c r="AD8" s="190" t="s">
        <v>4669</v>
      </c>
      <c r="AE8" s="188">
        <v>13000000</v>
      </c>
      <c r="AF8" s="188" t="s">
        <v>2790</v>
      </c>
      <c r="AG8" s="188" t="s">
        <v>30</v>
      </c>
      <c r="AH8" s="188">
        <v>2</v>
      </c>
      <c r="AI8" s="188" t="s">
        <v>4667</v>
      </c>
      <c r="AJ8" s="188" t="s">
        <v>4660</v>
      </c>
      <c r="AK8" s="189">
        <v>44711</v>
      </c>
      <c r="AL8" s="190" t="s">
        <v>4673</v>
      </c>
      <c r="AM8" s="180">
        <v>678000</v>
      </c>
      <c r="AN8" s="180" t="s">
        <v>4670</v>
      </c>
      <c r="AO8" s="180" t="s">
        <v>30</v>
      </c>
      <c r="AP8" s="180">
        <v>2</v>
      </c>
      <c r="AQ8" s="180" t="s">
        <v>4672</v>
      </c>
      <c r="AR8" s="180" t="s">
        <v>4671</v>
      </c>
      <c r="AS8" s="181">
        <v>44711</v>
      </c>
      <c r="AT8" s="191" t="s">
        <v>4675</v>
      </c>
      <c r="AU8" s="188" t="s">
        <v>14</v>
      </c>
      <c r="AV8" s="188" t="s">
        <v>1024</v>
      </c>
      <c r="AW8" s="188" t="s">
        <v>14</v>
      </c>
      <c r="AX8" s="188" t="s">
        <v>14</v>
      </c>
      <c r="AY8" s="188" t="s">
        <v>4674</v>
      </c>
      <c r="AZ8" s="188" t="s">
        <v>1024</v>
      </c>
      <c r="BA8" s="189">
        <v>44711</v>
      </c>
      <c r="BB8" s="190" t="s">
        <v>4692</v>
      </c>
      <c r="BC8" s="180" t="s">
        <v>14</v>
      </c>
      <c r="BD8" s="180" t="s">
        <v>14</v>
      </c>
      <c r="BE8" s="180" t="s">
        <v>14</v>
      </c>
      <c r="BF8" s="180" t="s">
        <v>14</v>
      </c>
      <c r="BG8" s="180" t="s">
        <v>4691</v>
      </c>
      <c r="BH8" s="180" t="s">
        <v>14</v>
      </c>
      <c r="BI8" s="181">
        <v>44711</v>
      </c>
      <c r="BJ8" s="191" t="s">
        <v>4679</v>
      </c>
      <c r="BK8" s="191">
        <v>124</v>
      </c>
      <c r="BL8" s="191" t="s">
        <v>4676</v>
      </c>
      <c r="BM8" s="191" t="s">
        <v>30</v>
      </c>
      <c r="BN8" s="191">
        <v>2</v>
      </c>
      <c r="BO8" s="191" t="s">
        <v>4678</v>
      </c>
      <c r="BP8" s="188" t="s">
        <v>4677</v>
      </c>
      <c r="BQ8" s="192">
        <v>44711</v>
      </c>
      <c r="BR8" s="190" t="s">
        <v>679</v>
      </c>
      <c r="BS8" s="184" t="s">
        <v>14</v>
      </c>
      <c r="BT8" s="184">
        <v>0</v>
      </c>
      <c r="BU8" s="184" t="s">
        <v>30</v>
      </c>
      <c r="BV8" s="184">
        <v>2</v>
      </c>
      <c r="BW8" s="184" t="s">
        <v>678</v>
      </c>
      <c r="BX8" s="184">
        <v>0</v>
      </c>
      <c r="BY8" s="181">
        <v>43523</v>
      </c>
      <c r="BZ8" s="191" t="s">
        <v>680</v>
      </c>
      <c r="CA8" s="191" t="s">
        <v>14</v>
      </c>
      <c r="CB8" s="191" t="s">
        <v>14</v>
      </c>
      <c r="CC8" s="191" t="s">
        <v>14</v>
      </c>
      <c r="CD8" s="191" t="s">
        <v>14</v>
      </c>
      <c r="CE8" s="191" t="s">
        <v>678</v>
      </c>
      <c r="CF8" s="191" t="s">
        <v>14</v>
      </c>
      <c r="CG8" s="192">
        <v>43523</v>
      </c>
      <c r="CH8" s="190" t="s">
        <v>9337</v>
      </c>
      <c r="CI8" s="191" t="e">
        <v>#N/A</v>
      </c>
      <c r="CJ8" s="191" t="e">
        <v>#N/A</v>
      </c>
      <c r="CK8" s="191" t="e">
        <v>#N/A</v>
      </c>
      <c r="CL8" s="191" t="e">
        <v>#N/A</v>
      </c>
      <c r="CM8" s="191" t="e">
        <v>#N/A</v>
      </c>
      <c r="CN8" s="191" t="e">
        <v>#N/A</v>
      </c>
      <c r="CO8" s="193" t="e">
        <v>#N/A</v>
      </c>
      <c r="CP8" s="191" t="s">
        <v>684</v>
      </c>
      <c r="CQ8" s="184">
        <v>444</v>
      </c>
      <c r="CR8" s="184" t="s">
        <v>681</v>
      </c>
      <c r="CS8" s="184" t="s">
        <v>30</v>
      </c>
      <c r="CT8" s="184">
        <v>2</v>
      </c>
      <c r="CU8" s="184" t="s">
        <v>683</v>
      </c>
      <c r="CV8" s="184" t="s">
        <v>682</v>
      </c>
      <c r="CW8" s="181">
        <v>43523</v>
      </c>
      <c r="CX8" s="191" t="s">
        <v>4681</v>
      </c>
      <c r="CY8" s="188">
        <v>1800000</v>
      </c>
      <c r="CZ8" s="188" t="s">
        <v>2790</v>
      </c>
      <c r="DA8" s="188" t="s">
        <v>30</v>
      </c>
      <c r="DB8" s="188">
        <v>2</v>
      </c>
      <c r="DC8" s="188" t="s">
        <v>4682</v>
      </c>
      <c r="DD8" s="188" t="s">
        <v>4660</v>
      </c>
      <c r="DE8" s="194">
        <v>44711</v>
      </c>
      <c r="DF8" s="190" t="s">
        <v>4683</v>
      </c>
      <c r="DG8" s="180">
        <v>0</v>
      </c>
      <c r="DH8" s="184" t="s">
        <v>2790</v>
      </c>
      <c r="DI8" s="184" t="s">
        <v>30</v>
      </c>
      <c r="DJ8" s="184">
        <v>2</v>
      </c>
      <c r="DK8" s="184" t="s">
        <v>4682</v>
      </c>
      <c r="DL8" s="184" t="s">
        <v>4660</v>
      </c>
      <c r="DM8" s="181">
        <v>44711</v>
      </c>
      <c r="DN8" s="191" t="s">
        <v>4684</v>
      </c>
      <c r="DO8" s="188">
        <v>11200000</v>
      </c>
      <c r="DP8" s="191" t="s">
        <v>2790</v>
      </c>
      <c r="DQ8" s="191" t="s">
        <v>30</v>
      </c>
      <c r="DR8" s="191">
        <v>2</v>
      </c>
      <c r="DS8" s="191" t="s">
        <v>4682</v>
      </c>
      <c r="DT8" s="191" t="s">
        <v>4660</v>
      </c>
      <c r="DU8" s="192">
        <v>44711</v>
      </c>
      <c r="DV8" s="190" t="s">
        <v>4685</v>
      </c>
      <c r="DW8" s="180">
        <v>1692000</v>
      </c>
      <c r="DX8" s="184" t="s">
        <v>2790</v>
      </c>
      <c r="DY8" s="184" t="s">
        <v>30</v>
      </c>
      <c r="DZ8" s="184">
        <v>2</v>
      </c>
      <c r="EA8" s="184" t="s">
        <v>4682</v>
      </c>
      <c r="EB8" s="184" t="s">
        <v>4660</v>
      </c>
      <c r="EC8" s="181">
        <v>44711</v>
      </c>
      <c r="ED8" s="191" t="s">
        <v>4686</v>
      </c>
      <c r="EE8" s="188">
        <v>108000</v>
      </c>
      <c r="EF8" s="191" t="s">
        <v>2790</v>
      </c>
      <c r="EG8" s="191" t="s">
        <v>30</v>
      </c>
      <c r="EH8" s="191">
        <v>2</v>
      </c>
      <c r="EI8" s="191" t="s">
        <v>4682</v>
      </c>
      <c r="EJ8" s="191" t="s">
        <v>4660</v>
      </c>
      <c r="EK8" s="192">
        <v>44711</v>
      </c>
      <c r="EL8" s="190" t="s">
        <v>4687</v>
      </c>
      <c r="EM8" s="180">
        <v>0</v>
      </c>
      <c r="EN8" s="184" t="s">
        <v>2790</v>
      </c>
      <c r="EO8" s="184" t="s">
        <v>30</v>
      </c>
      <c r="EP8" s="184">
        <v>2</v>
      </c>
      <c r="EQ8" s="184" t="s">
        <v>4682</v>
      </c>
      <c r="ER8" s="184" t="s">
        <v>4660</v>
      </c>
      <c r="ES8" s="181">
        <v>44711</v>
      </c>
      <c r="ET8" s="191" t="s">
        <v>4680</v>
      </c>
      <c r="EU8" s="191">
        <v>124</v>
      </c>
      <c r="EV8" s="191" t="s">
        <v>4676</v>
      </c>
      <c r="EW8" s="191" t="s">
        <v>30</v>
      </c>
      <c r="EX8" s="191">
        <v>2</v>
      </c>
      <c r="EY8" s="191" t="s">
        <v>4678</v>
      </c>
      <c r="EZ8" s="191" t="s">
        <v>4677</v>
      </c>
      <c r="FA8" s="192">
        <v>44711</v>
      </c>
      <c r="FB8" s="190" t="s">
        <v>4690</v>
      </c>
      <c r="FC8" s="184">
        <v>5</v>
      </c>
      <c r="FD8" s="184" t="s">
        <v>2790</v>
      </c>
      <c r="FE8" s="184" t="s">
        <v>92</v>
      </c>
      <c r="FF8" s="184">
        <v>1</v>
      </c>
      <c r="FG8" s="184" t="s">
        <v>4689</v>
      </c>
      <c r="FH8" s="184" t="s">
        <v>4688</v>
      </c>
      <c r="FI8" s="181">
        <v>44711</v>
      </c>
      <c r="FJ8" s="190" t="s">
        <v>685</v>
      </c>
      <c r="FK8" s="191" t="s">
        <v>14</v>
      </c>
      <c r="FL8" s="191">
        <v>0</v>
      </c>
      <c r="FM8" s="191" t="s">
        <v>30</v>
      </c>
      <c r="FN8" s="191">
        <v>2</v>
      </c>
      <c r="FO8" s="191">
        <v>0</v>
      </c>
      <c r="FP8" s="188">
        <v>0</v>
      </c>
      <c r="FQ8" s="189">
        <v>43523</v>
      </c>
      <c r="FR8" s="190" t="s">
        <v>686</v>
      </c>
      <c r="FS8" s="184" t="s">
        <v>14</v>
      </c>
      <c r="FT8" s="184">
        <v>0</v>
      </c>
      <c r="FU8" s="184" t="s">
        <v>30</v>
      </c>
      <c r="FV8" s="184">
        <v>2</v>
      </c>
      <c r="FW8" s="184">
        <v>0</v>
      </c>
      <c r="FX8" s="184">
        <v>0</v>
      </c>
      <c r="FY8" s="181">
        <v>43523</v>
      </c>
      <c r="FZ8" s="191" t="s">
        <v>3710</v>
      </c>
      <c r="GA8" s="191">
        <v>1</v>
      </c>
      <c r="GB8" s="191" t="s">
        <v>3054</v>
      </c>
      <c r="GC8" s="191" t="s">
        <v>30</v>
      </c>
      <c r="GD8" s="191">
        <v>2</v>
      </c>
      <c r="GE8" s="191" t="s">
        <v>14</v>
      </c>
      <c r="GF8" s="191" t="s">
        <v>14</v>
      </c>
      <c r="GG8" s="192">
        <v>44693</v>
      </c>
      <c r="GH8" s="190" t="s">
        <v>3716</v>
      </c>
      <c r="GI8" s="184">
        <v>1</v>
      </c>
      <c r="GJ8" s="184" t="s">
        <v>3054</v>
      </c>
      <c r="GK8" s="184" t="s">
        <v>30</v>
      </c>
      <c r="GL8" s="184">
        <v>2</v>
      </c>
      <c r="GM8" s="184" t="s">
        <v>14</v>
      </c>
      <c r="GN8" s="184" t="s">
        <v>14</v>
      </c>
      <c r="GO8" s="181">
        <v>44693</v>
      </c>
      <c r="GP8" s="191" t="s">
        <v>3711</v>
      </c>
      <c r="GQ8" s="191">
        <v>1</v>
      </c>
      <c r="GR8" s="191" t="s">
        <v>3054</v>
      </c>
      <c r="GS8" s="191" t="s">
        <v>30</v>
      </c>
      <c r="GT8" s="191">
        <v>2</v>
      </c>
      <c r="GU8" s="191" t="s">
        <v>14</v>
      </c>
      <c r="GV8" s="191" t="s">
        <v>14</v>
      </c>
      <c r="GW8" s="192">
        <v>44693</v>
      </c>
      <c r="GX8" s="190" t="s">
        <v>3717</v>
      </c>
      <c r="GY8" s="184">
        <v>0</v>
      </c>
      <c r="GZ8" s="184" t="s">
        <v>3054</v>
      </c>
      <c r="HA8" s="184" t="s">
        <v>30</v>
      </c>
      <c r="HB8" s="184">
        <v>2</v>
      </c>
      <c r="HC8" s="184" t="s">
        <v>14</v>
      </c>
      <c r="HD8" s="184" t="s">
        <v>14</v>
      </c>
      <c r="HE8" s="181">
        <v>44693</v>
      </c>
      <c r="HF8" s="191" t="s">
        <v>3709</v>
      </c>
      <c r="HG8" s="191">
        <v>0</v>
      </c>
      <c r="HH8" s="191" t="s">
        <v>3054</v>
      </c>
      <c r="HI8" s="191" t="s">
        <v>30</v>
      </c>
      <c r="HJ8" s="191">
        <v>2</v>
      </c>
      <c r="HK8" s="191" t="s">
        <v>14</v>
      </c>
      <c r="HL8" s="191" t="s">
        <v>14</v>
      </c>
      <c r="HM8" s="192">
        <v>44693</v>
      </c>
      <c r="HN8" s="190" t="s">
        <v>3715</v>
      </c>
      <c r="HO8" s="184">
        <v>1</v>
      </c>
      <c r="HP8" s="184" t="s">
        <v>3054</v>
      </c>
      <c r="HQ8" s="184" t="s">
        <v>30</v>
      </c>
      <c r="HR8" s="184">
        <v>2</v>
      </c>
      <c r="HS8" s="184" t="s">
        <v>14</v>
      </c>
      <c r="HT8" s="184" t="s">
        <v>14</v>
      </c>
      <c r="HU8" s="181">
        <v>44693</v>
      </c>
      <c r="HV8" s="191" t="s">
        <v>3712</v>
      </c>
      <c r="HW8" s="191">
        <v>0</v>
      </c>
      <c r="HX8" s="191" t="s">
        <v>3054</v>
      </c>
      <c r="HY8" s="191" t="s">
        <v>30</v>
      </c>
      <c r="HZ8" s="191">
        <v>2</v>
      </c>
      <c r="IA8" s="191" t="s">
        <v>14</v>
      </c>
      <c r="IB8" s="191" t="s">
        <v>14</v>
      </c>
      <c r="IC8" s="192">
        <v>44693</v>
      </c>
      <c r="ID8" s="190" t="s">
        <v>3714</v>
      </c>
      <c r="IE8" s="184">
        <v>0</v>
      </c>
      <c r="IF8" s="184" t="s">
        <v>3054</v>
      </c>
      <c r="IG8" s="184" t="s">
        <v>30</v>
      </c>
      <c r="IH8" s="184">
        <v>2</v>
      </c>
      <c r="II8" s="184" t="s">
        <v>14</v>
      </c>
      <c r="IJ8" s="184" t="s">
        <v>14</v>
      </c>
      <c r="IK8" s="181">
        <v>44693</v>
      </c>
      <c r="IL8" s="191" t="s">
        <v>3713</v>
      </c>
      <c r="IM8" s="191">
        <v>2</v>
      </c>
      <c r="IN8" s="191" t="s">
        <v>3054</v>
      </c>
      <c r="IO8" s="191" t="s">
        <v>30</v>
      </c>
      <c r="IP8" s="191">
        <v>2</v>
      </c>
      <c r="IQ8" s="191" t="s">
        <v>14</v>
      </c>
      <c r="IR8" s="191" t="s">
        <v>14</v>
      </c>
      <c r="IS8" s="192">
        <v>44693</v>
      </c>
    </row>
    <row r="9" spans="1:253" s="285" customFormat="1" ht="13" customHeight="1" x14ac:dyDescent="0.25">
      <c r="A9" s="285" t="s">
        <v>404</v>
      </c>
      <c r="B9" s="285" t="s">
        <v>8796</v>
      </c>
      <c r="C9" s="285" t="s">
        <v>405</v>
      </c>
      <c r="D9" s="285" t="s">
        <v>406</v>
      </c>
      <c r="E9" s="285" t="s">
        <v>8242</v>
      </c>
      <c r="F9" s="285" t="s">
        <v>1755</v>
      </c>
      <c r="G9" s="179">
        <v>21135000</v>
      </c>
      <c r="H9" s="180" t="s">
        <v>1752</v>
      </c>
      <c r="I9" s="180" t="s">
        <v>30</v>
      </c>
      <c r="J9" s="180">
        <v>2</v>
      </c>
      <c r="K9" s="180" t="s">
        <v>1754</v>
      </c>
      <c r="L9" s="180" t="s">
        <v>1753</v>
      </c>
      <c r="M9" s="181">
        <v>44278</v>
      </c>
      <c r="N9" s="190" t="s">
        <v>1932</v>
      </c>
      <c r="O9" s="182">
        <v>166445</v>
      </c>
      <c r="P9" s="182" t="s">
        <v>1929</v>
      </c>
      <c r="Q9" s="182" t="s">
        <v>92</v>
      </c>
      <c r="R9" s="182">
        <v>1</v>
      </c>
      <c r="S9" s="182" t="s">
        <v>1931</v>
      </c>
      <c r="T9" s="182" t="s">
        <v>1930</v>
      </c>
      <c r="U9" s="183">
        <v>44377</v>
      </c>
      <c r="V9" s="190" t="s">
        <v>1936</v>
      </c>
      <c r="W9" s="180">
        <v>3523000</v>
      </c>
      <c r="X9" s="180" t="s">
        <v>1933</v>
      </c>
      <c r="Y9" s="180" t="s">
        <v>92</v>
      </c>
      <c r="Z9" s="180">
        <v>1</v>
      </c>
      <c r="AA9" s="180" t="s">
        <v>1935</v>
      </c>
      <c r="AB9" s="180" t="s">
        <v>1934</v>
      </c>
      <c r="AC9" s="181">
        <v>44377</v>
      </c>
      <c r="AD9" s="190" t="s">
        <v>1938</v>
      </c>
      <c r="AE9" s="188">
        <v>3442000</v>
      </c>
      <c r="AF9" s="188" t="s">
        <v>1933</v>
      </c>
      <c r="AG9" s="188" t="s">
        <v>92</v>
      </c>
      <c r="AH9" s="188">
        <v>1</v>
      </c>
      <c r="AI9" s="188" t="s">
        <v>1937</v>
      </c>
      <c r="AJ9" s="188" t="s">
        <v>1934</v>
      </c>
      <c r="AK9" s="189">
        <v>44377</v>
      </c>
      <c r="AL9" s="190" t="s">
        <v>2531</v>
      </c>
      <c r="AM9" s="180">
        <v>1615000</v>
      </c>
      <c r="AN9" s="180" t="s">
        <v>2519</v>
      </c>
      <c r="AO9" s="180" t="s">
        <v>92</v>
      </c>
      <c r="AP9" s="180">
        <v>1</v>
      </c>
      <c r="AQ9" s="180" t="s">
        <v>2530</v>
      </c>
      <c r="AR9" s="180" t="s">
        <v>2529</v>
      </c>
      <c r="AS9" s="181">
        <v>44620</v>
      </c>
      <c r="AT9" s="191" t="s">
        <v>413</v>
      </c>
      <c r="AU9" s="188" t="s">
        <v>14</v>
      </c>
      <c r="AV9" s="188">
        <v>0</v>
      </c>
      <c r="AW9" s="188" t="s">
        <v>14</v>
      </c>
      <c r="AX9" s="188" t="s">
        <v>14</v>
      </c>
      <c r="AY9" s="188">
        <v>0</v>
      </c>
      <c r="AZ9" s="188">
        <v>0</v>
      </c>
      <c r="BA9" s="189">
        <v>43511</v>
      </c>
      <c r="BB9" s="190" t="s">
        <v>412</v>
      </c>
      <c r="BC9" s="180" t="s">
        <v>14</v>
      </c>
      <c r="BD9" s="180">
        <v>0</v>
      </c>
      <c r="BE9" s="180" t="s">
        <v>14</v>
      </c>
      <c r="BF9" s="180" t="s">
        <v>14</v>
      </c>
      <c r="BG9" s="180">
        <v>0</v>
      </c>
      <c r="BH9" s="180">
        <v>0</v>
      </c>
      <c r="BI9" s="181">
        <v>43511</v>
      </c>
      <c r="BJ9" s="191" t="s">
        <v>2532</v>
      </c>
      <c r="BK9" s="191">
        <v>1627</v>
      </c>
      <c r="BL9" s="191" t="s">
        <v>2523</v>
      </c>
      <c r="BM9" s="191" t="s">
        <v>92</v>
      </c>
      <c r="BN9" s="191">
        <v>1</v>
      </c>
      <c r="BO9" s="191" t="s">
        <v>2524</v>
      </c>
      <c r="BP9" s="188" t="s">
        <v>1771</v>
      </c>
      <c r="BQ9" s="192">
        <v>44620</v>
      </c>
      <c r="BR9" s="190" t="s">
        <v>407</v>
      </c>
      <c r="BS9" s="184" t="s">
        <v>14</v>
      </c>
      <c r="BT9" s="184">
        <v>0</v>
      </c>
      <c r="BU9" s="184" t="s">
        <v>14</v>
      </c>
      <c r="BV9" s="184" t="s">
        <v>14</v>
      </c>
      <c r="BW9" s="184">
        <v>0</v>
      </c>
      <c r="BX9" s="184">
        <v>0</v>
      </c>
      <c r="BY9" s="181">
        <v>43511</v>
      </c>
      <c r="BZ9" s="191" t="s">
        <v>408</v>
      </c>
      <c r="CA9" s="191" t="s">
        <v>14</v>
      </c>
      <c r="CB9" s="191">
        <v>0</v>
      </c>
      <c r="CC9" s="191" t="s">
        <v>14</v>
      </c>
      <c r="CD9" s="191" t="s">
        <v>14</v>
      </c>
      <c r="CE9" s="191">
        <v>0</v>
      </c>
      <c r="CF9" s="191">
        <v>0</v>
      </c>
      <c r="CG9" s="192">
        <v>43511</v>
      </c>
      <c r="CH9" s="190" t="s">
        <v>9338</v>
      </c>
      <c r="CI9" s="191" t="e">
        <v>#N/A</v>
      </c>
      <c r="CJ9" s="191" t="e">
        <v>#N/A</v>
      </c>
      <c r="CK9" s="191" t="e">
        <v>#N/A</v>
      </c>
      <c r="CL9" s="191" t="e">
        <v>#N/A</v>
      </c>
      <c r="CM9" s="191" t="e">
        <v>#N/A</v>
      </c>
      <c r="CN9" s="191" t="e">
        <v>#N/A</v>
      </c>
      <c r="CO9" s="193" t="e">
        <v>#N/A</v>
      </c>
      <c r="CP9" s="191" t="s">
        <v>411</v>
      </c>
      <c r="CQ9" s="184" t="s">
        <v>14</v>
      </c>
      <c r="CR9" s="184">
        <v>0</v>
      </c>
      <c r="CS9" s="184" t="s">
        <v>30</v>
      </c>
      <c r="CT9" s="184">
        <v>2</v>
      </c>
      <c r="CU9" s="184">
        <v>0</v>
      </c>
      <c r="CV9" s="184">
        <v>0</v>
      </c>
      <c r="CW9" s="181">
        <v>43511</v>
      </c>
      <c r="CX9" s="191" t="s">
        <v>1940</v>
      </c>
      <c r="CY9" s="188">
        <v>1442000</v>
      </c>
      <c r="CZ9" s="188" t="s">
        <v>1933</v>
      </c>
      <c r="DA9" s="188" t="s">
        <v>92</v>
      </c>
      <c r="DB9" s="188">
        <v>1</v>
      </c>
      <c r="DC9" s="188" t="s">
        <v>1939</v>
      </c>
      <c r="DD9" s="188" t="s">
        <v>1934</v>
      </c>
      <c r="DE9" s="194">
        <v>44377</v>
      </c>
      <c r="DF9" s="190" t="s">
        <v>1941</v>
      </c>
      <c r="DG9" s="180">
        <v>81000</v>
      </c>
      <c r="DH9" s="184" t="s">
        <v>1933</v>
      </c>
      <c r="DI9" s="184" t="s">
        <v>92</v>
      </c>
      <c r="DJ9" s="184">
        <v>1</v>
      </c>
      <c r="DK9" s="184" t="s">
        <v>1939</v>
      </c>
      <c r="DL9" s="184" t="s">
        <v>1934</v>
      </c>
      <c r="DM9" s="181">
        <v>44377</v>
      </c>
      <c r="DN9" s="191" t="s">
        <v>1942</v>
      </c>
      <c r="DO9" s="188">
        <v>2000000</v>
      </c>
      <c r="DP9" s="191" t="s">
        <v>1933</v>
      </c>
      <c r="DQ9" s="191" t="s">
        <v>92</v>
      </c>
      <c r="DR9" s="191">
        <v>1</v>
      </c>
      <c r="DS9" s="191" t="s">
        <v>1939</v>
      </c>
      <c r="DT9" s="191" t="s">
        <v>1934</v>
      </c>
      <c r="DU9" s="192">
        <v>44377</v>
      </c>
      <c r="DV9" s="190" t="s">
        <v>1943</v>
      </c>
      <c r="DW9" s="180">
        <v>983000</v>
      </c>
      <c r="DX9" s="184" t="s">
        <v>1933</v>
      </c>
      <c r="DY9" s="184" t="s">
        <v>92</v>
      </c>
      <c r="DZ9" s="184">
        <v>1</v>
      </c>
      <c r="EA9" s="184" t="s">
        <v>1939</v>
      </c>
      <c r="EB9" s="184" t="s">
        <v>1934</v>
      </c>
      <c r="EC9" s="181">
        <v>44377</v>
      </c>
      <c r="ED9" s="191" t="s">
        <v>1944</v>
      </c>
      <c r="EE9" s="188">
        <v>175000</v>
      </c>
      <c r="EF9" s="191" t="s">
        <v>1933</v>
      </c>
      <c r="EG9" s="191" t="s">
        <v>92</v>
      </c>
      <c r="EH9" s="191">
        <v>1</v>
      </c>
      <c r="EI9" s="191" t="s">
        <v>1939</v>
      </c>
      <c r="EJ9" s="191" t="s">
        <v>1934</v>
      </c>
      <c r="EK9" s="192">
        <v>44377</v>
      </c>
      <c r="EL9" s="190" t="s">
        <v>1945</v>
      </c>
      <c r="EM9" s="180">
        <v>284000</v>
      </c>
      <c r="EN9" s="184" t="s">
        <v>1933</v>
      </c>
      <c r="EO9" s="184" t="s">
        <v>92</v>
      </c>
      <c r="EP9" s="184">
        <v>1</v>
      </c>
      <c r="EQ9" s="184" t="s">
        <v>1939</v>
      </c>
      <c r="ER9" s="184" t="s">
        <v>1934</v>
      </c>
      <c r="ES9" s="181">
        <v>44377</v>
      </c>
      <c r="ET9" s="191" t="s">
        <v>1759</v>
      </c>
      <c r="EU9" s="191">
        <v>566</v>
      </c>
      <c r="EV9" s="191" t="s">
        <v>1756</v>
      </c>
      <c r="EW9" s="191" t="s">
        <v>30</v>
      </c>
      <c r="EX9" s="191">
        <v>2</v>
      </c>
      <c r="EY9" s="191" t="s">
        <v>1758</v>
      </c>
      <c r="EZ9" s="191" t="s">
        <v>1757</v>
      </c>
      <c r="FA9" s="192">
        <v>44278</v>
      </c>
      <c r="FB9" s="190" t="s">
        <v>410</v>
      </c>
      <c r="FC9" s="184">
        <v>4</v>
      </c>
      <c r="FD9" s="184">
        <v>0</v>
      </c>
      <c r="FE9" s="184" t="s">
        <v>30</v>
      </c>
      <c r="FF9" s="184">
        <v>2</v>
      </c>
      <c r="FG9" s="184" t="s">
        <v>409</v>
      </c>
      <c r="FH9" s="184">
        <v>0</v>
      </c>
      <c r="FI9" s="181">
        <v>43511</v>
      </c>
      <c r="FJ9" s="190" t="s">
        <v>1407</v>
      </c>
      <c r="FK9" s="191" t="s">
        <v>14</v>
      </c>
      <c r="FL9" s="191" t="s">
        <v>14</v>
      </c>
      <c r="FM9" s="191" t="s">
        <v>14</v>
      </c>
      <c r="FN9" s="191" t="s">
        <v>14</v>
      </c>
      <c r="FO9" s="191" t="s">
        <v>1406</v>
      </c>
      <c r="FP9" s="188" t="s">
        <v>14</v>
      </c>
      <c r="FQ9" s="189">
        <v>44001</v>
      </c>
      <c r="FR9" s="190" t="s">
        <v>1408</v>
      </c>
      <c r="FS9" s="184" t="s">
        <v>14</v>
      </c>
      <c r="FT9" s="184" t="s">
        <v>14</v>
      </c>
      <c r="FU9" s="184" t="s">
        <v>14</v>
      </c>
      <c r="FV9" s="184" t="s">
        <v>14</v>
      </c>
      <c r="FW9" s="184" t="s">
        <v>1406</v>
      </c>
      <c r="FX9" s="184" t="s">
        <v>14</v>
      </c>
      <c r="FY9" s="181">
        <v>44001</v>
      </c>
      <c r="FZ9" s="191" t="s">
        <v>3057</v>
      </c>
      <c r="GA9" s="191">
        <v>1</v>
      </c>
      <c r="GB9" s="191" t="s">
        <v>3054</v>
      </c>
      <c r="GC9" s="191" t="s">
        <v>30</v>
      </c>
      <c r="GD9" s="191">
        <v>2</v>
      </c>
      <c r="GE9" s="191" t="s">
        <v>14</v>
      </c>
      <c r="GF9" s="191" t="s">
        <v>14</v>
      </c>
      <c r="GG9" s="192">
        <v>44676</v>
      </c>
      <c r="GH9" s="190" t="s">
        <v>3069</v>
      </c>
      <c r="GI9" s="184">
        <v>3</v>
      </c>
      <c r="GJ9" s="184" t="s">
        <v>3054</v>
      </c>
      <c r="GK9" s="184" t="s">
        <v>30</v>
      </c>
      <c r="GL9" s="184">
        <v>2</v>
      </c>
      <c r="GM9" s="184" t="s">
        <v>14</v>
      </c>
      <c r="GN9" s="184" t="s">
        <v>14</v>
      </c>
      <c r="GO9" s="181">
        <v>44676</v>
      </c>
      <c r="GP9" s="191" t="s">
        <v>3059</v>
      </c>
      <c r="GQ9" s="191">
        <v>1</v>
      </c>
      <c r="GR9" s="191" t="s">
        <v>3054</v>
      </c>
      <c r="GS9" s="191" t="s">
        <v>30</v>
      </c>
      <c r="GT9" s="191">
        <v>2</v>
      </c>
      <c r="GU9" s="191" t="s">
        <v>14</v>
      </c>
      <c r="GV9" s="191" t="s">
        <v>14</v>
      </c>
      <c r="GW9" s="192">
        <v>44676</v>
      </c>
      <c r="GX9" s="190" t="s">
        <v>3071</v>
      </c>
      <c r="GY9" s="184">
        <v>0</v>
      </c>
      <c r="GZ9" s="184" t="s">
        <v>3054</v>
      </c>
      <c r="HA9" s="184" t="s">
        <v>30</v>
      </c>
      <c r="HB9" s="184">
        <v>2</v>
      </c>
      <c r="HC9" s="184" t="s">
        <v>14</v>
      </c>
      <c r="HD9" s="184" t="s">
        <v>14</v>
      </c>
      <c r="HE9" s="181">
        <v>44676</v>
      </c>
      <c r="HF9" s="191" t="s">
        <v>3055</v>
      </c>
      <c r="HG9" s="191">
        <v>0</v>
      </c>
      <c r="HH9" s="191" t="s">
        <v>3054</v>
      </c>
      <c r="HI9" s="191" t="s">
        <v>30</v>
      </c>
      <c r="HJ9" s="191">
        <v>2</v>
      </c>
      <c r="HK9" s="191" t="s">
        <v>14</v>
      </c>
      <c r="HL9" s="191" t="s">
        <v>14</v>
      </c>
      <c r="HM9" s="192">
        <v>44676</v>
      </c>
      <c r="HN9" s="190" t="s">
        <v>3067</v>
      </c>
      <c r="HO9" s="184">
        <v>2</v>
      </c>
      <c r="HP9" s="184" t="s">
        <v>3054</v>
      </c>
      <c r="HQ9" s="184" t="s">
        <v>30</v>
      </c>
      <c r="HR9" s="184">
        <v>2</v>
      </c>
      <c r="HS9" s="184" t="s">
        <v>14</v>
      </c>
      <c r="HT9" s="184" t="s">
        <v>14</v>
      </c>
      <c r="HU9" s="181">
        <v>44676</v>
      </c>
      <c r="HV9" s="191" t="s">
        <v>3061</v>
      </c>
      <c r="HW9" s="191">
        <v>3</v>
      </c>
      <c r="HX9" s="191" t="s">
        <v>3054</v>
      </c>
      <c r="HY9" s="191" t="s">
        <v>30</v>
      </c>
      <c r="HZ9" s="191">
        <v>2</v>
      </c>
      <c r="IA9" s="191" t="s">
        <v>14</v>
      </c>
      <c r="IB9" s="191" t="s">
        <v>14</v>
      </c>
      <c r="IC9" s="192">
        <v>44676</v>
      </c>
      <c r="ID9" s="190" t="s">
        <v>3065</v>
      </c>
      <c r="IE9" s="184">
        <v>1</v>
      </c>
      <c r="IF9" s="184" t="s">
        <v>3054</v>
      </c>
      <c r="IG9" s="184" t="s">
        <v>30</v>
      </c>
      <c r="IH9" s="184">
        <v>2</v>
      </c>
      <c r="II9" s="184" t="s">
        <v>14</v>
      </c>
      <c r="IJ9" s="184" t="s">
        <v>14</v>
      </c>
      <c r="IK9" s="181">
        <v>44676</v>
      </c>
      <c r="IL9" s="191" t="s">
        <v>3063</v>
      </c>
      <c r="IM9" s="191">
        <v>3</v>
      </c>
      <c r="IN9" s="191" t="s">
        <v>3054</v>
      </c>
      <c r="IO9" s="191" t="s">
        <v>30</v>
      </c>
      <c r="IP9" s="191">
        <v>2</v>
      </c>
      <c r="IQ9" s="191" t="s">
        <v>14</v>
      </c>
      <c r="IR9" s="191" t="s">
        <v>14</v>
      </c>
      <c r="IS9" s="192">
        <v>44676</v>
      </c>
    </row>
    <row r="10" spans="1:253" s="285" customFormat="1" ht="13" customHeight="1" x14ac:dyDescent="0.25">
      <c r="A10" s="285" t="s">
        <v>1378</v>
      </c>
      <c r="B10" s="285" t="s">
        <v>8808</v>
      </c>
      <c r="C10" s="285" t="s">
        <v>1379</v>
      </c>
      <c r="D10" s="285" t="s">
        <v>139</v>
      </c>
      <c r="E10" s="285" t="s">
        <v>8243</v>
      </c>
      <c r="F10" s="285" t="s">
        <v>5277</v>
      </c>
      <c r="G10" s="179">
        <v>171684000</v>
      </c>
      <c r="H10" s="180" t="s">
        <v>5241</v>
      </c>
      <c r="I10" s="180" t="s">
        <v>92</v>
      </c>
      <c r="J10" s="180">
        <v>1</v>
      </c>
      <c r="K10" s="180" t="s">
        <v>5243</v>
      </c>
      <c r="L10" s="180" t="s">
        <v>5242</v>
      </c>
      <c r="M10" s="181">
        <v>44741</v>
      </c>
      <c r="N10" s="190" t="s">
        <v>5281</v>
      </c>
      <c r="O10" s="182">
        <v>41761</v>
      </c>
      <c r="P10" s="182" t="s">
        <v>5278</v>
      </c>
      <c r="Q10" s="182" t="s">
        <v>92</v>
      </c>
      <c r="R10" s="182">
        <v>1</v>
      </c>
      <c r="S10" s="182" t="s">
        <v>5280</v>
      </c>
      <c r="T10" s="182" t="s">
        <v>5279</v>
      </c>
      <c r="U10" s="183">
        <v>44741</v>
      </c>
      <c r="V10" s="190" t="s">
        <v>6003</v>
      </c>
      <c r="W10" s="180">
        <v>52954000</v>
      </c>
      <c r="X10" s="180" t="s">
        <v>6000</v>
      </c>
      <c r="Y10" s="180" t="s">
        <v>30</v>
      </c>
      <c r="Z10" s="180">
        <v>2</v>
      </c>
      <c r="AA10" s="180" t="s">
        <v>6002</v>
      </c>
      <c r="AB10" s="180" t="s">
        <v>6001</v>
      </c>
      <c r="AC10" s="181">
        <v>44766</v>
      </c>
      <c r="AD10" s="190" t="s">
        <v>6007</v>
      </c>
      <c r="AE10" s="188">
        <v>8671000</v>
      </c>
      <c r="AF10" s="188" t="s">
        <v>6004</v>
      </c>
      <c r="AG10" s="188" t="s">
        <v>30</v>
      </c>
      <c r="AH10" s="188">
        <v>2</v>
      </c>
      <c r="AI10" s="188" t="s">
        <v>6006</v>
      </c>
      <c r="AJ10" s="188" t="s">
        <v>6005</v>
      </c>
      <c r="AK10" s="189">
        <v>44766</v>
      </c>
      <c r="AL10" s="190" t="s">
        <v>6011</v>
      </c>
      <c r="AM10" s="180">
        <v>975000</v>
      </c>
      <c r="AN10" s="180" t="s">
        <v>6008</v>
      </c>
      <c r="AO10" s="180" t="s">
        <v>92</v>
      </c>
      <c r="AP10" s="180">
        <v>1</v>
      </c>
      <c r="AQ10" s="180" t="s">
        <v>6010</v>
      </c>
      <c r="AR10" s="180" t="s">
        <v>6009</v>
      </c>
      <c r="AS10" s="181">
        <v>44766</v>
      </c>
      <c r="AT10" s="191" t="s">
        <v>5284</v>
      </c>
      <c r="AU10" s="188">
        <v>80</v>
      </c>
      <c r="AV10" s="188" t="s">
        <v>5254</v>
      </c>
      <c r="AW10" s="188" t="s">
        <v>30</v>
      </c>
      <c r="AX10" s="188">
        <v>2</v>
      </c>
      <c r="AY10" s="188" t="s">
        <v>5283</v>
      </c>
      <c r="AZ10" s="188" t="s">
        <v>5282</v>
      </c>
      <c r="BA10" s="189">
        <v>44741</v>
      </c>
      <c r="BB10" s="190" t="s">
        <v>5298</v>
      </c>
      <c r="BC10" s="180">
        <v>4534</v>
      </c>
      <c r="BD10" s="180" t="s">
        <v>5254</v>
      </c>
      <c r="BE10" s="180" t="s">
        <v>30</v>
      </c>
      <c r="BF10" s="180">
        <v>2</v>
      </c>
      <c r="BG10" s="180" t="s">
        <v>5275</v>
      </c>
      <c r="BH10" s="180" t="s">
        <v>5255</v>
      </c>
      <c r="BI10" s="181">
        <v>44741</v>
      </c>
      <c r="BJ10" s="191" t="s">
        <v>6014</v>
      </c>
      <c r="BK10" s="191">
        <v>126</v>
      </c>
      <c r="BL10" s="191" t="s">
        <v>5980</v>
      </c>
      <c r="BM10" s="191" t="s">
        <v>30</v>
      </c>
      <c r="BN10" s="191">
        <v>2</v>
      </c>
      <c r="BO10" s="191" t="s">
        <v>6013</v>
      </c>
      <c r="BP10" s="188" t="s">
        <v>6012</v>
      </c>
      <c r="BQ10" s="192">
        <v>44766</v>
      </c>
      <c r="BR10" s="190" t="s">
        <v>1380</v>
      </c>
      <c r="BS10" s="184" t="s">
        <v>14</v>
      </c>
      <c r="BT10" s="184" t="s">
        <v>14</v>
      </c>
      <c r="BU10" s="184" t="s">
        <v>14</v>
      </c>
      <c r="BV10" s="184" t="s">
        <v>14</v>
      </c>
      <c r="BW10" s="184" t="s">
        <v>14</v>
      </c>
      <c r="BX10" s="184" t="s">
        <v>14</v>
      </c>
      <c r="BY10" s="181">
        <v>43987</v>
      </c>
      <c r="BZ10" s="191" t="s">
        <v>1381</v>
      </c>
      <c r="CA10" s="191" t="s">
        <v>14</v>
      </c>
      <c r="CB10" s="191" t="s">
        <v>14</v>
      </c>
      <c r="CC10" s="191" t="s">
        <v>14</v>
      </c>
      <c r="CD10" s="191" t="s">
        <v>14</v>
      </c>
      <c r="CE10" s="191" t="s">
        <v>14</v>
      </c>
      <c r="CF10" s="191" t="s">
        <v>14</v>
      </c>
      <c r="CG10" s="192">
        <v>43987</v>
      </c>
      <c r="CH10" s="190" t="s">
        <v>9339</v>
      </c>
      <c r="CI10" s="191" t="e">
        <v>#N/A</v>
      </c>
      <c r="CJ10" s="191" t="e">
        <v>#N/A</v>
      </c>
      <c r="CK10" s="191" t="e">
        <v>#N/A</v>
      </c>
      <c r="CL10" s="191" t="e">
        <v>#N/A</v>
      </c>
      <c r="CM10" s="191" t="e">
        <v>#N/A</v>
      </c>
      <c r="CN10" s="191" t="e">
        <v>#N/A</v>
      </c>
      <c r="CO10" s="193" t="e">
        <v>#N/A</v>
      </c>
      <c r="CP10" s="191" t="s">
        <v>1382</v>
      </c>
      <c r="CQ10" s="184" t="s">
        <v>14</v>
      </c>
      <c r="CR10" s="184" t="s">
        <v>14</v>
      </c>
      <c r="CS10" s="184" t="s">
        <v>14</v>
      </c>
      <c r="CT10" s="184" t="s">
        <v>14</v>
      </c>
      <c r="CU10" s="184" t="s">
        <v>14</v>
      </c>
      <c r="CV10" s="184" t="s">
        <v>14</v>
      </c>
      <c r="CW10" s="181">
        <v>43987</v>
      </c>
      <c r="CX10" s="191" t="s">
        <v>6016</v>
      </c>
      <c r="CY10" s="188">
        <v>4871000</v>
      </c>
      <c r="CZ10" s="188" t="s">
        <v>6004</v>
      </c>
      <c r="DA10" s="188" t="s">
        <v>30</v>
      </c>
      <c r="DB10" s="188">
        <v>2</v>
      </c>
      <c r="DC10" s="188" t="s">
        <v>6017</v>
      </c>
      <c r="DD10" s="188" t="s">
        <v>6005</v>
      </c>
      <c r="DE10" s="194">
        <v>44766</v>
      </c>
      <c r="DF10" s="190" t="s">
        <v>5288</v>
      </c>
      <c r="DG10" s="180">
        <v>44283000</v>
      </c>
      <c r="DH10" s="184" t="s">
        <v>5285</v>
      </c>
      <c r="DI10" s="184" t="s">
        <v>30</v>
      </c>
      <c r="DJ10" s="184">
        <v>2</v>
      </c>
      <c r="DK10" s="184" t="s">
        <v>5287</v>
      </c>
      <c r="DL10" s="184" t="s">
        <v>5286</v>
      </c>
      <c r="DM10" s="181">
        <v>44741</v>
      </c>
      <c r="DN10" s="191" t="s">
        <v>5290</v>
      </c>
      <c r="DO10" s="188">
        <v>3800000</v>
      </c>
      <c r="DP10" s="191" t="s">
        <v>5285</v>
      </c>
      <c r="DQ10" s="191" t="s">
        <v>30</v>
      </c>
      <c r="DR10" s="191">
        <v>2</v>
      </c>
      <c r="DS10" s="191" t="s">
        <v>5289</v>
      </c>
      <c r="DT10" s="191" t="s">
        <v>5286</v>
      </c>
      <c r="DU10" s="192">
        <v>44741</v>
      </c>
      <c r="DV10" s="190" t="s">
        <v>6018</v>
      </c>
      <c r="DW10" s="180">
        <v>3349000</v>
      </c>
      <c r="DX10" s="184" t="s">
        <v>6004</v>
      </c>
      <c r="DY10" s="184" t="s">
        <v>30</v>
      </c>
      <c r="DZ10" s="184">
        <v>2</v>
      </c>
      <c r="EA10" s="184" t="s">
        <v>6017</v>
      </c>
      <c r="EB10" s="184" t="s">
        <v>6005</v>
      </c>
      <c r="EC10" s="181">
        <v>44766</v>
      </c>
      <c r="ED10" s="191" t="s">
        <v>5293</v>
      </c>
      <c r="EE10" s="188">
        <v>1522000</v>
      </c>
      <c r="EF10" s="191" t="s">
        <v>5285</v>
      </c>
      <c r="EG10" s="191" t="s">
        <v>30</v>
      </c>
      <c r="EH10" s="191">
        <v>2</v>
      </c>
      <c r="EI10" s="191" t="s">
        <v>5292</v>
      </c>
      <c r="EJ10" s="191" t="s">
        <v>5291</v>
      </c>
      <c r="EK10" s="192">
        <v>44741</v>
      </c>
      <c r="EL10" s="190" t="s">
        <v>5295</v>
      </c>
      <c r="EM10" s="180">
        <v>0</v>
      </c>
      <c r="EN10" s="184" t="s">
        <v>5285</v>
      </c>
      <c r="EO10" s="184" t="s">
        <v>30</v>
      </c>
      <c r="EP10" s="184">
        <v>2</v>
      </c>
      <c r="EQ10" s="184" t="s">
        <v>5294</v>
      </c>
      <c r="ER10" s="184" t="s">
        <v>5291</v>
      </c>
      <c r="ES10" s="181">
        <v>44741</v>
      </c>
      <c r="ET10" s="191" t="s">
        <v>6015</v>
      </c>
      <c r="EU10" s="191">
        <v>126</v>
      </c>
      <c r="EV10" s="191" t="s">
        <v>5980</v>
      </c>
      <c r="EW10" s="191" t="s">
        <v>30</v>
      </c>
      <c r="EX10" s="191">
        <v>2</v>
      </c>
      <c r="EY10" s="191" t="s">
        <v>5978</v>
      </c>
      <c r="EZ10" s="191" t="s">
        <v>5981</v>
      </c>
      <c r="FA10" s="192">
        <v>44766</v>
      </c>
      <c r="FB10" s="190" t="s">
        <v>5297</v>
      </c>
      <c r="FC10" s="184">
        <v>4</v>
      </c>
      <c r="FD10" s="184" t="s">
        <v>5285</v>
      </c>
      <c r="FE10" s="184" t="s">
        <v>92</v>
      </c>
      <c r="FF10" s="184">
        <v>1</v>
      </c>
      <c r="FG10" s="184" t="s">
        <v>5296</v>
      </c>
      <c r="FH10" s="184" t="s">
        <v>5291</v>
      </c>
      <c r="FI10" s="181">
        <v>44741</v>
      </c>
      <c r="FJ10" s="190" t="s">
        <v>1383</v>
      </c>
      <c r="FK10" s="191" t="s">
        <v>14</v>
      </c>
      <c r="FL10" s="191" t="s">
        <v>14</v>
      </c>
      <c r="FM10" s="191" t="s">
        <v>14</v>
      </c>
      <c r="FN10" s="191" t="s">
        <v>14</v>
      </c>
      <c r="FO10" s="191" t="s">
        <v>14</v>
      </c>
      <c r="FP10" s="188" t="s">
        <v>14</v>
      </c>
      <c r="FQ10" s="189">
        <v>43987</v>
      </c>
      <c r="FR10" s="190" t="s">
        <v>1384</v>
      </c>
      <c r="FS10" s="184" t="s">
        <v>14</v>
      </c>
      <c r="FT10" s="184" t="s">
        <v>14</v>
      </c>
      <c r="FU10" s="184" t="s">
        <v>14</v>
      </c>
      <c r="FV10" s="184" t="s">
        <v>14</v>
      </c>
      <c r="FW10" s="184" t="s">
        <v>14</v>
      </c>
      <c r="FX10" s="184" t="s">
        <v>14</v>
      </c>
      <c r="FY10" s="181">
        <v>43987</v>
      </c>
      <c r="FZ10" s="191" t="s">
        <v>5389</v>
      </c>
      <c r="GA10" s="191">
        <v>2</v>
      </c>
      <c r="GB10" s="191" t="s">
        <v>3054</v>
      </c>
      <c r="GC10" s="191" t="s">
        <v>30</v>
      </c>
      <c r="GD10" s="191">
        <v>2</v>
      </c>
      <c r="GE10" s="191" t="s">
        <v>14</v>
      </c>
      <c r="GF10" s="191" t="s">
        <v>14</v>
      </c>
      <c r="GG10" s="192">
        <v>44741</v>
      </c>
      <c r="GH10" s="190" t="s">
        <v>5395</v>
      </c>
      <c r="GI10" s="184">
        <v>1</v>
      </c>
      <c r="GJ10" s="184" t="s">
        <v>3054</v>
      </c>
      <c r="GK10" s="184" t="s">
        <v>30</v>
      </c>
      <c r="GL10" s="184">
        <v>2</v>
      </c>
      <c r="GM10" s="184" t="s">
        <v>14</v>
      </c>
      <c r="GN10" s="184" t="s">
        <v>14</v>
      </c>
      <c r="GO10" s="181">
        <v>44741</v>
      </c>
      <c r="GP10" s="191" t="s">
        <v>5390</v>
      </c>
      <c r="GQ10" s="191">
        <v>1</v>
      </c>
      <c r="GR10" s="191" t="s">
        <v>3054</v>
      </c>
      <c r="GS10" s="191" t="s">
        <v>30</v>
      </c>
      <c r="GT10" s="191">
        <v>2</v>
      </c>
      <c r="GU10" s="191" t="s">
        <v>14</v>
      </c>
      <c r="GV10" s="191" t="s">
        <v>14</v>
      </c>
      <c r="GW10" s="192">
        <v>44741</v>
      </c>
      <c r="GX10" s="190" t="s">
        <v>5396</v>
      </c>
      <c r="GY10" s="184">
        <v>2</v>
      </c>
      <c r="GZ10" s="184" t="s">
        <v>3054</v>
      </c>
      <c r="HA10" s="184" t="s">
        <v>30</v>
      </c>
      <c r="HB10" s="184">
        <v>2</v>
      </c>
      <c r="HC10" s="184" t="s">
        <v>14</v>
      </c>
      <c r="HD10" s="184" t="s">
        <v>14</v>
      </c>
      <c r="HE10" s="181">
        <v>44741</v>
      </c>
      <c r="HF10" s="191" t="s">
        <v>5388</v>
      </c>
      <c r="HG10" s="191">
        <v>1</v>
      </c>
      <c r="HH10" s="191" t="s">
        <v>3054</v>
      </c>
      <c r="HI10" s="191" t="s">
        <v>30</v>
      </c>
      <c r="HJ10" s="191">
        <v>2</v>
      </c>
      <c r="HK10" s="191" t="s">
        <v>14</v>
      </c>
      <c r="HL10" s="191" t="s">
        <v>14</v>
      </c>
      <c r="HM10" s="192">
        <v>44741</v>
      </c>
      <c r="HN10" s="190" t="s">
        <v>5394</v>
      </c>
      <c r="HO10" s="184">
        <v>2</v>
      </c>
      <c r="HP10" s="184" t="s">
        <v>3054</v>
      </c>
      <c r="HQ10" s="184" t="s">
        <v>30</v>
      </c>
      <c r="HR10" s="184">
        <v>2</v>
      </c>
      <c r="HS10" s="184" t="s">
        <v>14</v>
      </c>
      <c r="HT10" s="184" t="s">
        <v>14</v>
      </c>
      <c r="HU10" s="181">
        <v>44741</v>
      </c>
      <c r="HV10" s="191" t="s">
        <v>5391</v>
      </c>
      <c r="HW10" s="191">
        <v>0</v>
      </c>
      <c r="HX10" s="191" t="s">
        <v>3054</v>
      </c>
      <c r="HY10" s="191" t="s">
        <v>30</v>
      </c>
      <c r="HZ10" s="191">
        <v>2</v>
      </c>
      <c r="IA10" s="191" t="s">
        <v>14</v>
      </c>
      <c r="IB10" s="191" t="s">
        <v>14</v>
      </c>
      <c r="IC10" s="192">
        <v>44741</v>
      </c>
      <c r="ID10" s="190" t="s">
        <v>5393</v>
      </c>
      <c r="IE10" s="184">
        <v>0</v>
      </c>
      <c r="IF10" s="184" t="s">
        <v>3054</v>
      </c>
      <c r="IG10" s="184" t="s">
        <v>30</v>
      </c>
      <c r="IH10" s="184">
        <v>2</v>
      </c>
      <c r="II10" s="184" t="s">
        <v>14</v>
      </c>
      <c r="IJ10" s="184" t="s">
        <v>14</v>
      </c>
      <c r="IK10" s="181">
        <v>44741</v>
      </c>
      <c r="IL10" s="191" t="s">
        <v>5392</v>
      </c>
      <c r="IM10" s="191">
        <v>3</v>
      </c>
      <c r="IN10" s="191" t="s">
        <v>3054</v>
      </c>
      <c r="IO10" s="191" t="s">
        <v>30</v>
      </c>
      <c r="IP10" s="191">
        <v>2</v>
      </c>
      <c r="IQ10" s="191" t="s">
        <v>14</v>
      </c>
      <c r="IR10" s="191" t="s">
        <v>14</v>
      </c>
      <c r="IS10" s="192">
        <v>44741</v>
      </c>
    </row>
    <row r="11" spans="1:253" s="285" customFormat="1" ht="13" customHeight="1" x14ac:dyDescent="0.25">
      <c r="A11" s="285" t="s">
        <v>137</v>
      </c>
      <c r="B11" s="285" t="s">
        <v>8815</v>
      </c>
      <c r="C11" s="285" t="s">
        <v>138</v>
      </c>
      <c r="D11" s="285" t="s">
        <v>139</v>
      </c>
      <c r="E11" s="285" t="s">
        <v>8243</v>
      </c>
      <c r="F11" s="285" t="s">
        <v>5244</v>
      </c>
      <c r="G11" s="179">
        <v>171684000</v>
      </c>
      <c r="H11" s="180" t="s">
        <v>5241</v>
      </c>
      <c r="I11" s="180" t="s">
        <v>92</v>
      </c>
      <c r="J11" s="180">
        <v>1</v>
      </c>
      <c r="K11" s="180" t="s">
        <v>5243</v>
      </c>
      <c r="L11" s="180" t="s">
        <v>5242</v>
      </c>
      <c r="M11" s="181">
        <v>44741</v>
      </c>
      <c r="N11" s="190" t="s">
        <v>3305</v>
      </c>
      <c r="O11" s="182">
        <v>730.46</v>
      </c>
      <c r="P11" s="182" t="s">
        <v>3303</v>
      </c>
      <c r="Q11" s="182" t="s">
        <v>92</v>
      </c>
      <c r="R11" s="182">
        <v>1</v>
      </c>
      <c r="S11" s="182" t="s">
        <v>3304</v>
      </c>
      <c r="T11" s="182">
        <v>0</v>
      </c>
      <c r="U11" s="183">
        <v>44683</v>
      </c>
      <c r="V11" s="190" t="s">
        <v>5987</v>
      </c>
      <c r="W11" s="180">
        <v>1471000</v>
      </c>
      <c r="X11" s="180" t="s">
        <v>5984</v>
      </c>
      <c r="Y11" s="180" t="s">
        <v>30</v>
      </c>
      <c r="Z11" s="180">
        <v>2</v>
      </c>
      <c r="AA11" s="180" t="s">
        <v>5986</v>
      </c>
      <c r="AB11" s="180" t="s">
        <v>5985</v>
      </c>
      <c r="AC11" s="181">
        <v>44766</v>
      </c>
      <c r="AD11" s="190" t="s">
        <v>5989</v>
      </c>
      <c r="AE11" s="188">
        <v>1471000</v>
      </c>
      <c r="AF11" s="188" t="s">
        <v>5984</v>
      </c>
      <c r="AG11" s="188" t="s">
        <v>30</v>
      </c>
      <c r="AH11" s="188">
        <v>2</v>
      </c>
      <c r="AI11" s="188" t="s">
        <v>5988</v>
      </c>
      <c r="AJ11" s="188" t="s">
        <v>5985</v>
      </c>
      <c r="AK11" s="189">
        <v>44766</v>
      </c>
      <c r="AL11" s="190" t="s">
        <v>5993</v>
      </c>
      <c r="AM11" s="180">
        <v>930000</v>
      </c>
      <c r="AN11" s="180" t="s">
        <v>5990</v>
      </c>
      <c r="AO11" s="180" t="s">
        <v>92</v>
      </c>
      <c r="AP11" s="180">
        <v>1</v>
      </c>
      <c r="AQ11" s="180" t="s">
        <v>5992</v>
      </c>
      <c r="AR11" s="180" t="s">
        <v>5991</v>
      </c>
      <c r="AS11" s="181">
        <v>44766</v>
      </c>
      <c r="AT11" s="191" t="s">
        <v>3306</v>
      </c>
      <c r="AU11" s="188">
        <v>0</v>
      </c>
      <c r="AV11" s="188" t="s">
        <v>14</v>
      </c>
      <c r="AW11" s="188" t="s">
        <v>19</v>
      </c>
      <c r="AX11" s="188">
        <v>3</v>
      </c>
      <c r="AY11" s="188" t="s">
        <v>15</v>
      </c>
      <c r="AZ11" s="188" t="s">
        <v>14</v>
      </c>
      <c r="BA11" s="189">
        <v>44683</v>
      </c>
      <c r="BB11" s="190" t="s">
        <v>1835</v>
      </c>
      <c r="BC11" s="180">
        <v>0</v>
      </c>
      <c r="BD11" s="180" t="s">
        <v>14</v>
      </c>
      <c r="BE11" s="180" t="s">
        <v>14</v>
      </c>
      <c r="BF11" s="180" t="s">
        <v>14</v>
      </c>
      <c r="BG11" s="180" t="s">
        <v>14</v>
      </c>
      <c r="BH11" s="180" t="s">
        <v>14</v>
      </c>
      <c r="BI11" s="181">
        <v>44334</v>
      </c>
      <c r="BJ11" s="191" t="s">
        <v>5995</v>
      </c>
      <c r="BK11" s="191">
        <v>5</v>
      </c>
      <c r="BL11" s="191" t="s">
        <v>5882</v>
      </c>
      <c r="BM11" s="191" t="s">
        <v>30</v>
      </c>
      <c r="BN11" s="191">
        <v>2</v>
      </c>
      <c r="BO11" s="191" t="s">
        <v>5994</v>
      </c>
      <c r="BP11" s="188" t="s">
        <v>1498</v>
      </c>
      <c r="BQ11" s="192">
        <v>44766</v>
      </c>
      <c r="BR11" s="190" t="s">
        <v>897</v>
      </c>
      <c r="BS11" s="184" t="s">
        <v>14</v>
      </c>
      <c r="BT11" s="184" t="s">
        <v>14</v>
      </c>
      <c r="BU11" s="184" t="s">
        <v>14</v>
      </c>
      <c r="BV11" s="184" t="s">
        <v>14</v>
      </c>
      <c r="BW11" s="184" t="s">
        <v>14</v>
      </c>
      <c r="BX11" s="184" t="s">
        <v>14</v>
      </c>
      <c r="BY11" s="181">
        <v>43608</v>
      </c>
      <c r="BZ11" s="191" t="s">
        <v>898</v>
      </c>
      <c r="CA11" s="191" t="s">
        <v>14</v>
      </c>
      <c r="CB11" s="191" t="s">
        <v>14</v>
      </c>
      <c r="CC11" s="191" t="s">
        <v>14</v>
      </c>
      <c r="CD11" s="191" t="s">
        <v>14</v>
      </c>
      <c r="CE11" s="191" t="s">
        <v>14</v>
      </c>
      <c r="CF11" s="191" t="s">
        <v>14</v>
      </c>
      <c r="CG11" s="192">
        <v>43608</v>
      </c>
      <c r="CH11" s="190" t="s">
        <v>9340</v>
      </c>
      <c r="CI11" s="191" t="e">
        <v>#N/A</v>
      </c>
      <c r="CJ11" s="191" t="e">
        <v>#N/A</v>
      </c>
      <c r="CK11" s="191" t="e">
        <v>#N/A</v>
      </c>
      <c r="CL11" s="191" t="e">
        <v>#N/A</v>
      </c>
      <c r="CM11" s="191" t="e">
        <v>#N/A</v>
      </c>
      <c r="CN11" s="191" t="e">
        <v>#N/A</v>
      </c>
      <c r="CO11" s="193" t="e">
        <v>#N/A</v>
      </c>
      <c r="CP11" s="191" t="s">
        <v>1210</v>
      </c>
      <c r="CQ11" s="184" t="s">
        <v>14</v>
      </c>
      <c r="CR11" s="184" t="s">
        <v>14</v>
      </c>
      <c r="CS11" s="184" t="s">
        <v>14</v>
      </c>
      <c r="CT11" s="184" t="s">
        <v>14</v>
      </c>
      <c r="CU11" s="184" t="s">
        <v>14</v>
      </c>
      <c r="CV11" s="184" t="s">
        <v>14</v>
      </c>
      <c r="CW11" s="181">
        <v>43860</v>
      </c>
      <c r="CX11" s="191" t="s">
        <v>5997</v>
      </c>
      <c r="CY11" s="188">
        <v>1471000</v>
      </c>
      <c r="CZ11" s="188" t="s">
        <v>5984</v>
      </c>
      <c r="DA11" s="188" t="s">
        <v>30</v>
      </c>
      <c r="DB11" s="188">
        <v>2</v>
      </c>
      <c r="DC11" s="188" t="s">
        <v>5998</v>
      </c>
      <c r="DD11" s="188" t="s">
        <v>5985</v>
      </c>
      <c r="DE11" s="194">
        <v>44766</v>
      </c>
      <c r="DF11" s="190" t="s">
        <v>5571</v>
      </c>
      <c r="DG11" s="180">
        <v>0</v>
      </c>
      <c r="DH11" s="184" t="s">
        <v>5568</v>
      </c>
      <c r="DI11" s="184" t="s">
        <v>30</v>
      </c>
      <c r="DJ11" s="184">
        <v>2</v>
      </c>
      <c r="DK11" s="184" t="s">
        <v>5570</v>
      </c>
      <c r="DL11" s="184" t="s">
        <v>5569</v>
      </c>
      <c r="DM11" s="181">
        <v>44748</v>
      </c>
      <c r="DN11" s="191" t="s">
        <v>5572</v>
      </c>
      <c r="DO11" s="188">
        <v>0</v>
      </c>
      <c r="DP11" s="191" t="s">
        <v>5568</v>
      </c>
      <c r="DQ11" s="191" t="s">
        <v>30</v>
      </c>
      <c r="DR11" s="191">
        <v>2</v>
      </c>
      <c r="DS11" s="191" t="s">
        <v>5570</v>
      </c>
      <c r="DT11" s="191" t="s">
        <v>5569</v>
      </c>
      <c r="DU11" s="192">
        <v>44748</v>
      </c>
      <c r="DV11" s="190" t="s">
        <v>5999</v>
      </c>
      <c r="DW11" s="180">
        <v>1471000</v>
      </c>
      <c r="DX11" s="184" t="s">
        <v>5984</v>
      </c>
      <c r="DY11" s="184" t="s">
        <v>30</v>
      </c>
      <c r="DZ11" s="184">
        <v>2</v>
      </c>
      <c r="EA11" s="184" t="s">
        <v>5998</v>
      </c>
      <c r="EB11" s="184" t="s">
        <v>5985</v>
      </c>
      <c r="EC11" s="181">
        <v>44766</v>
      </c>
      <c r="ED11" s="191" t="s">
        <v>5573</v>
      </c>
      <c r="EE11" s="188">
        <v>0</v>
      </c>
      <c r="EF11" s="191" t="s">
        <v>5568</v>
      </c>
      <c r="EG11" s="191" t="s">
        <v>30</v>
      </c>
      <c r="EH11" s="191">
        <v>2</v>
      </c>
      <c r="EI11" s="191" t="s">
        <v>5570</v>
      </c>
      <c r="EJ11" s="191" t="s">
        <v>5569</v>
      </c>
      <c r="EK11" s="192">
        <v>44748</v>
      </c>
      <c r="EL11" s="190" t="s">
        <v>5574</v>
      </c>
      <c r="EM11" s="180">
        <v>0</v>
      </c>
      <c r="EN11" s="184" t="s">
        <v>5568</v>
      </c>
      <c r="EO11" s="184" t="s">
        <v>30</v>
      </c>
      <c r="EP11" s="184">
        <v>2</v>
      </c>
      <c r="EQ11" s="184" t="s">
        <v>5570</v>
      </c>
      <c r="ER11" s="184" t="s">
        <v>5569</v>
      </c>
      <c r="ES11" s="181">
        <v>44748</v>
      </c>
      <c r="ET11" s="191" t="s">
        <v>5996</v>
      </c>
      <c r="EU11" s="191">
        <v>126</v>
      </c>
      <c r="EV11" s="191" t="s">
        <v>5980</v>
      </c>
      <c r="EW11" s="191" t="s">
        <v>30</v>
      </c>
      <c r="EX11" s="191">
        <v>2</v>
      </c>
      <c r="EY11" s="191" t="s">
        <v>5978</v>
      </c>
      <c r="EZ11" s="191" t="s">
        <v>5981</v>
      </c>
      <c r="FA11" s="192">
        <v>44766</v>
      </c>
      <c r="FB11" s="190" t="s">
        <v>1282</v>
      </c>
      <c r="FC11" s="184">
        <v>3</v>
      </c>
      <c r="FD11" s="184" t="s">
        <v>1279</v>
      </c>
      <c r="FE11" s="184" t="s">
        <v>92</v>
      </c>
      <c r="FF11" s="184">
        <v>1</v>
      </c>
      <c r="FG11" s="184" t="s">
        <v>1281</v>
      </c>
      <c r="FH11" s="184" t="s">
        <v>1280</v>
      </c>
      <c r="FI11" s="181">
        <v>43920</v>
      </c>
      <c r="FJ11" s="190" t="s">
        <v>141</v>
      </c>
      <c r="FK11" s="191">
        <v>0</v>
      </c>
      <c r="FL11" s="191">
        <v>0</v>
      </c>
      <c r="FM11" s="191" t="s">
        <v>30</v>
      </c>
      <c r="FN11" s="191">
        <v>2</v>
      </c>
      <c r="FO11" s="191" t="s">
        <v>140</v>
      </c>
      <c r="FP11" s="188">
        <v>0</v>
      </c>
      <c r="FQ11" s="189">
        <v>43503</v>
      </c>
      <c r="FR11" s="190" t="s">
        <v>143</v>
      </c>
      <c r="FS11" s="184">
        <v>0</v>
      </c>
      <c r="FT11" s="184" t="s">
        <v>142</v>
      </c>
      <c r="FU11" s="184" t="s">
        <v>30</v>
      </c>
      <c r="FV11" s="184">
        <v>2</v>
      </c>
      <c r="FW11" s="184" t="s">
        <v>140</v>
      </c>
      <c r="FX11" s="184">
        <v>0</v>
      </c>
      <c r="FY11" s="181">
        <v>43503</v>
      </c>
      <c r="FZ11" s="191" t="s">
        <v>4627</v>
      </c>
      <c r="GA11" s="191">
        <v>2</v>
      </c>
      <c r="GB11" s="191" t="s">
        <v>3054</v>
      </c>
      <c r="GC11" s="191" t="s">
        <v>30</v>
      </c>
      <c r="GD11" s="191">
        <v>2</v>
      </c>
      <c r="GE11" s="191" t="s">
        <v>14</v>
      </c>
      <c r="GF11" s="191" t="s">
        <v>14</v>
      </c>
      <c r="GG11" s="192">
        <v>44700</v>
      </c>
      <c r="GH11" s="190" t="s">
        <v>4405</v>
      </c>
      <c r="GI11" s="184">
        <v>1</v>
      </c>
      <c r="GJ11" s="184" t="s">
        <v>3054</v>
      </c>
      <c r="GK11" s="184" t="s">
        <v>30</v>
      </c>
      <c r="GL11" s="184">
        <v>2</v>
      </c>
      <c r="GM11" s="184" t="s">
        <v>14</v>
      </c>
      <c r="GN11" s="184" t="s">
        <v>14</v>
      </c>
      <c r="GO11" s="181">
        <v>44697</v>
      </c>
      <c r="GP11" s="191" t="s">
        <v>4400</v>
      </c>
      <c r="GQ11" s="191">
        <v>1</v>
      </c>
      <c r="GR11" s="191" t="s">
        <v>3054</v>
      </c>
      <c r="GS11" s="191" t="s">
        <v>30</v>
      </c>
      <c r="GT11" s="191">
        <v>2</v>
      </c>
      <c r="GU11" s="191" t="s">
        <v>14</v>
      </c>
      <c r="GV11" s="191" t="s">
        <v>14</v>
      </c>
      <c r="GW11" s="192">
        <v>44697</v>
      </c>
      <c r="GX11" s="190" t="s">
        <v>4406</v>
      </c>
      <c r="GY11" s="184">
        <v>2</v>
      </c>
      <c r="GZ11" s="184" t="s">
        <v>3054</v>
      </c>
      <c r="HA11" s="184" t="s">
        <v>30</v>
      </c>
      <c r="HB11" s="184">
        <v>2</v>
      </c>
      <c r="HC11" s="184" t="s">
        <v>14</v>
      </c>
      <c r="HD11" s="184" t="s">
        <v>14</v>
      </c>
      <c r="HE11" s="181">
        <v>44697</v>
      </c>
      <c r="HF11" s="191" t="s">
        <v>4399</v>
      </c>
      <c r="HG11" s="191">
        <v>1</v>
      </c>
      <c r="HH11" s="191" t="s">
        <v>3054</v>
      </c>
      <c r="HI11" s="191" t="s">
        <v>30</v>
      </c>
      <c r="HJ11" s="191">
        <v>2</v>
      </c>
      <c r="HK11" s="191" t="s">
        <v>14</v>
      </c>
      <c r="HL11" s="191" t="s">
        <v>14</v>
      </c>
      <c r="HM11" s="192">
        <v>44697</v>
      </c>
      <c r="HN11" s="190" t="s">
        <v>4404</v>
      </c>
      <c r="HO11" s="184">
        <v>2</v>
      </c>
      <c r="HP11" s="184" t="s">
        <v>3054</v>
      </c>
      <c r="HQ11" s="184" t="s">
        <v>30</v>
      </c>
      <c r="HR11" s="184">
        <v>2</v>
      </c>
      <c r="HS11" s="184" t="s">
        <v>14</v>
      </c>
      <c r="HT11" s="184" t="s">
        <v>14</v>
      </c>
      <c r="HU11" s="181">
        <v>44697</v>
      </c>
      <c r="HV11" s="191" t="s">
        <v>4401</v>
      </c>
      <c r="HW11" s="191">
        <v>0</v>
      </c>
      <c r="HX11" s="191" t="s">
        <v>3054</v>
      </c>
      <c r="HY11" s="191" t="s">
        <v>30</v>
      </c>
      <c r="HZ11" s="191">
        <v>2</v>
      </c>
      <c r="IA11" s="191" t="s">
        <v>14</v>
      </c>
      <c r="IB11" s="191" t="s">
        <v>14</v>
      </c>
      <c r="IC11" s="192">
        <v>44697</v>
      </c>
      <c r="ID11" s="190" t="s">
        <v>4403</v>
      </c>
      <c r="IE11" s="184">
        <v>0</v>
      </c>
      <c r="IF11" s="184" t="s">
        <v>3054</v>
      </c>
      <c r="IG11" s="184" t="s">
        <v>30</v>
      </c>
      <c r="IH11" s="184">
        <v>2</v>
      </c>
      <c r="II11" s="184" t="s">
        <v>14</v>
      </c>
      <c r="IJ11" s="184" t="s">
        <v>14</v>
      </c>
      <c r="IK11" s="181">
        <v>44697</v>
      </c>
      <c r="IL11" s="191" t="s">
        <v>4402</v>
      </c>
      <c r="IM11" s="191">
        <v>2</v>
      </c>
      <c r="IN11" s="191" t="s">
        <v>3054</v>
      </c>
      <c r="IO11" s="191" t="s">
        <v>30</v>
      </c>
      <c r="IP11" s="191">
        <v>2</v>
      </c>
      <c r="IQ11" s="191" t="s">
        <v>14</v>
      </c>
      <c r="IR11" s="191" t="s">
        <v>14</v>
      </c>
      <c r="IS11" s="192">
        <v>44697</v>
      </c>
    </row>
    <row r="12" spans="1:253" s="285" customFormat="1" ht="13" customHeight="1" x14ac:dyDescent="0.25">
      <c r="A12" s="285" t="s">
        <v>5245</v>
      </c>
      <c r="B12" s="285" t="s">
        <v>8821</v>
      </c>
      <c r="C12" s="285" t="s">
        <v>5246</v>
      </c>
      <c r="D12" s="285" t="s">
        <v>139</v>
      </c>
      <c r="E12" s="285" t="s">
        <v>8243</v>
      </c>
      <c r="F12" s="285" t="s">
        <v>5247</v>
      </c>
      <c r="G12" s="179">
        <v>171684000</v>
      </c>
      <c r="H12" s="180" t="s">
        <v>5241</v>
      </c>
      <c r="I12" s="180" t="s">
        <v>92</v>
      </c>
      <c r="J12" s="180">
        <v>1</v>
      </c>
      <c r="K12" s="180" t="s">
        <v>5243</v>
      </c>
      <c r="L12" s="180" t="s">
        <v>5242</v>
      </c>
      <c r="M12" s="181">
        <v>44741</v>
      </c>
      <c r="N12" s="190" t="s">
        <v>5251</v>
      </c>
      <c r="O12" s="182">
        <v>41031</v>
      </c>
      <c r="P12" s="182" t="s">
        <v>5248</v>
      </c>
      <c r="Q12" s="182" t="s">
        <v>92</v>
      </c>
      <c r="R12" s="182">
        <v>1</v>
      </c>
      <c r="S12" s="182" t="s">
        <v>5250</v>
      </c>
      <c r="T12" s="182" t="s">
        <v>5249</v>
      </c>
      <c r="U12" s="183">
        <v>44741</v>
      </c>
      <c r="V12" s="190" t="s">
        <v>5253</v>
      </c>
      <c r="W12" s="180">
        <v>51483000</v>
      </c>
      <c r="X12" s="180" t="s">
        <v>5241</v>
      </c>
      <c r="Y12" s="180" t="s">
        <v>92</v>
      </c>
      <c r="Z12" s="180">
        <v>1</v>
      </c>
      <c r="AA12" s="180" t="s">
        <v>5252</v>
      </c>
      <c r="AB12" s="180" t="s">
        <v>5242</v>
      </c>
      <c r="AC12" s="181">
        <v>44741</v>
      </c>
      <c r="AD12" s="190" t="s">
        <v>5257</v>
      </c>
      <c r="AE12" s="188">
        <v>7200000</v>
      </c>
      <c r="AF12" s="188" t="s">
        <v>5254</v>
      </c>
      <c r="AG12" s="188" t="s">
        <v>30</v>
      </c>
      <c r="AH12" s="188">
        <v>2</v>
      </c>
      <c r="AI12" s="188" t="s">
        <v>5256</v>
      </c>
      <c r="AJ12" s="188" t="s">
        <v>5255</v>
      </c>
      <c r="AK12" s="189">
        <v>44741</v>
      </c>
      <c r="AL12" s="190" t="s">
        <v>5975</v>
      </c>
      <c r="AM12" s="180">
        <v>45000</v>
      </c>
      <c r="AN12" s="180" t="s">
        <v>5972</v>
      </c>
      <c r="AO12" s="180" t="s">
        <v>30</v>
      </c>
      <c r="AP12" s="180">
        <v>2</v>
      </c>
      <c r="AQ12" s="180" t="s">
        <v>5974</v>
      </c>
      <c r="AR12" s="180" t="s">
        <v>5973</v>
      </c>
      <c r="AS12" s="181">
        <v>44766</v>
      </c>
      <c r="AT12" s="191" t="s">
        <v>5259</v>
      </c>
      <c r="AU12" s="188">
        <v>80</v>
      </c>
      <c r="AV12" s="188" t="s">
        <v>5254</v>
      </c>
      <c r="AW12" s="188" t="s">
        <v>30</v>
      </c>
      <c r="AX12" s="188">
        <v>2</v>
      </c>
      <c r="AY12" s="188" t="s">
        <v>5258</v>
      </c>
      <c r="AZ12" s="188" t="s">
        <v>5255</v>
      </c>
      <c r="BA12" s="189">
        <v>44741</v>
      </c>
      <c r="BB12" s="190" t="s">
        <v>5276</v>
      </c>
      <c r="BC12" s="180">
        <v>4534</v>
      </c>
      <c r="BD12" s="180" t="s">
        <v>5254</v>
      </c>
      <c r="BE12" s="180" t="s">
        <v>30</v>
      </c>
      <c r="BF12" s="180">
        <v>2</v>
      </c>
      <c r="BG12" s="180" t="s">
        <v>5275</v>
      </c>
      <c r="BH12" s="180" t="s">
        <v>5255</v>
      </c>
      <c r="BI12" s="181">
        <v>44741</v>
      </c>
      <c r="BJ12" s="191" t="s">
        <v>5979</v>
      </c>
      <c r="BK12" s="191">
        <v>121</v>
      </c>
      <c r="BL12" s="191" t="s">
        <v>5976</v>
      </c>
      <c r="BM12" s="191" t="s">
        <v>30</v>
      </c>
      <c r="BN12" s="191">
        <v>2</v>
      </c>
      <c r="BO12" s="191" t="s">
        <v>5978</v>
      </c>
      <c r="BP12" s="188" t="s">
        <v>5977</v>
      </c>
      <c r="BQ12" s="192">
        <v>44766</v>
      </c>
      <c r="BR12" s="190" t="s">
        <v>9341</v>
      </c>
      <c r="BS12" s="184" t="e">
        <v>#N/A</v>
      </c>
      <c r="BT12" s="184" t="e">
        <v>#N/A</v>
      </c>
      <c r="BU12" s="184" t="e">
        <v>#N/A</v>
      </c>
      <c r="BV12" s="184" t="e">
        <v>#N/A</v>
      </c>
      <c r="BW12" s="184" t="e">
        <v>#N/A</v>
      </c>
      <c r="BX12" s="184" t="e">
        <v>#N/A</v>
      </c>
      <c r="BY12" s="181" t="e">
        <v>#N/A</v>
      </c>
      <c r="BZ12" s="191" t="s">
        <v>9342</v>
      </c>
      <c r="CA12" s="191" t="e">
        <v>#N/A</v>
      </c>
      <c r="CB12" s="191" t="e">
        <v>#N/A</v>
      </c>
      <c r="CC12" s="191" t="e">
        <v>#N/A</v>
      </c>
      <c r="CD12" s="191" t="e">
        <v>#N/A</v>
      </c>
      <c r="CE12" s="191" t="e">
        <v>#N/A</v>
      </c>
      <c r="CF12" s="191" t="e">
        <v>#N/A</v>
      </c>
      <c r="CG12" s="192" t="e">
        <v>#N/A</v>
      </c>
      <c r="CH12" s="190" t="s">
        <v>9343</v>
      </c>
      <c r="CI12" s="191" t="e">
        <v>#N/A</v>
      </c>
      <c r="CJ12" s="191" t="e">
        <v>#N/A</v>
      </c>
      <c r="CK12" s="191" t="e">
        <v>#N/A</v>
      </c>
      <c r="CL12" s="191" t="e">
        <v>#N/A</v>
      </c>
      <c r="CM12" s="191" t="e">
        <v>#N/A</v>
      </c>
      <c r="CN12" s="191" t="e">
        <v>#N/A</v>
      </c>
      <c r="CO12" s="193" t="e">
        <v>#N/A</v>
      </c>
      <c r="CP12" s="191" t="s">
        <v>9344</v>
      </c>
      <c r="CQ12" s="184" t="e">
        <v>#N/A</v>
      </c>
      <c r="CR12" s="184" t="e">
        <v>#N/A</v>
      </c>
      <c r="CS12" s="184" t="e">
        <v>#N/A</v>
      </c>
      <c r="CT12" s="184" t="e">
        <v>#N/A</v>
      </c>
      <c r="CU12" s="184" t="e">
        <v>#N/A</v>
      </c>
      <c r="CV12" s="184" t="e">
        <v>#N/A</v>
      </c>
      <c r="CW12" s="181" t="e">
        <v>#N/A</v>
      </c>
      <c r="CX12" s="191" t="s">
        <v>5260</v>
      </c>
      <c r="CY12" s="188">
        <v>3400000</v>
      </c>
      <c r="CZ12" s="188" t="s">
        <v>5254</v>
      </c>
      <c r="DA12" s="188" t="s">
        <v>30</v>
      </c>
      <c r="DB12" s="188">
        <v>2</v>
      </c>
      <c r="DC12" s="188" t="s">
        <v>5267</v>
      </c>
      <c r="DD12" s="188" t="s">
        <v>5255</v>
      </c>
      <c r="DE12" s="194">
        <v>44741</v>
      </c>
      <c r="DF12" s="190" t="s">
        <v>5264</v>
      </c>
      <c r="DG12" s="180">
        <v>44283000</v>
      </c>
      <c r="DH12" s="184" t="s">
        <v>5261</v>
      </c>
      <c r="DI12" s="184" t="s">
        <v>30</v>
      </c>
      <c r="DJ12" s="184">
        <v>2</v>
      </c>
      <c r="DK12" s="184" t="s">
        <v>5263</v>
      </c>
      <c r="DL12" s="184" t="s">
        <v>5262</v>
      </c>
      <c r="DM12" s="181">
        <v>44741</v>
      </c>
      <c r="DN12" s="191" t="s">
        <v>5266</v>
      </c>
      <c r="DO12" s="188">
        <v>3800000</v>
      </c>
      <c r="DP12" s="191" t="s">
        <v>5254</v>
      </c>
      <c r="DQ12" s="191" t="s">
        <v>30</v>
      </c>
      <c r="DR12" s="191">
        <v>2</v>
      </c>
      <c r="DS12" s="191" t="s">
        <v>5265</v>
      </c>
      <c r="DT12" s="191" t="s">
        <v>5255</v>
      </c>
      <c r="DU12" s="192">
        <v>44741</v>
      </c>
      <c r="DV12" s="190" t="s">
        <v>5268</v>
      </c>
      <c r="DW12" s="180">
        <v>1878000</v>
      </c>
      <c r="DX12" s="184" t="s">
        <v>5254</v>
      </c>
      <c r="DY12" s="184" t="s">
        <v>30</v>
      </c>
      <c r="DZ12" s="184">
        <v>2</v>
      </c>
      <c r="EA12" s="184" t="s">
        <v>5267</v>
      </c>
      <c r="EB12" s="184" t="s">
        <v>5255</v>
      </c>
      <c r="EC12" s="181">
        <v>44741</v>
      </c>
      <c r="ED12" s="191" t="s">
        <v>5270</v>
      </c>
      <c r="EE12" s="188">
        <v>1522000</v>
      </c>
      <c r="EF12" s="191" t="s">
        <v>5254</v>
      </c>
      <c r="EG12" s="191" t="s">
        <v>30</v>
      </c>
      <c r="EH12" s="191">
        <v>2</v>
      </c>
      <c r="EI12" s="191" t="s">
        <v>5269</v>
      </c>
      <c r="EJ12" s="191" t="s">
        <v>5255</v>
      </c>
      <c r="EK12" s="192">
        <v>44741</v>
      </c>
      <c r="EL12" s="190" t="s">
        <v>5272</v>
      </c>
      <c r="EM12" s="180">
        <v>0</v>
      </c>
      <c r="EN12" s="184" t="s">
        <v>5254</v>
      </c>
      <c r="EO12" s="184" t="s">
        <v>30</v>
      </c>
      <c r="EP12" s="184">
        <v>2</v>
      </c>
      <c r="EQ12" s="184" t="s">
        <v>5271</v>
      </c>
      <c r="ER12" s="184" t="s">
        <v>5255</v>
      </c>
      <c r="ES12" s="181">
        <v>44741</v>
      </c>
      <c r="ET12" s="191" t="s">
        <v>5983</v>
      </c>
      <c r="EU12" s="191">
        <v>126</v>
      </c>
      <c r="EV12" s="191" t="s">
        <v>5980</v>
      </c>
      <c r="EW12" s="191" t="s">
        <v>30</v>
      </c>
      <c r="EX12" s="191">
        <v>2</v>
      </c>
      <c r="EY12" s="191" t="s">
        <v>5982</v>
      </c>
      <c r="EZ12" s="191" t="s">
        <v>5981</v>
      </c>
      <c r="FA12" s="192">
        <v>44766</v>
      </c>
      <c r="FB12" s="190" t="s">
        <v>5274</v>
      </c>
      <c r="FC12" s="184">
        <v>3</v>
      </c>
      <c r="FD12" s="184" t="s">
        <v>5254</v>
      </c>
      <c r="FE12" s="184" t="s">
        <v>92</v>
      </c>
      <c r="FF12" s="184">
        <v>1</v>
      </c>
      <c r="FG12" s="184" t="s">
        <v>5273</v>
      </c>
      <c r="FH12" s="184" t="s">
        <v>5255</v>
      </c>
      <c r="FI12" s="181">
        <v>44741</v>
      </c>
      <c r="FJ12" s="190" t="s">
        <v>9345</v>
      </c>
      <c r="FK12" s="191" t="e">
        <v>#N/A</v>
      </c>
      <c r="FL12" s="191" t="e">
        <v>#N/A</v>
      </c>
      <c r="FM12" s="191" t="e">
        <v>#N/A</v>
      </c>
      <c r="FN12" s="191" t="e">
        <v>#N/A</v>
      </c>
      <c r="FO12" s="191" t="e">
        <v>#N/A</v>
      </c>
      <c r="FP12" s="188" t="e">
        <v>#N/A</v>
      </c>
      <c r="FQ12" s="189" t="e">
        <v>#N/A</v>
      </c>
      <c r="FR12" s="190" t="s">
        <v>9346</v>
      </c>
      <c r="FS12" s="184" t="e">
        <v>#N/A</v>
      </c>
      <c r="FT12" s="184" t="e">
        <v>#N/A</v>
      </c>
      <c r="FU12" s="184" t="e">
        <v>#N/A</v>
      </c>
      <c r="FV12" s="184" t="e">
        <v>#N/A</v>
      </c>
      <c r="FW12" s="184" t="e">
        <v>#N/A</v>
      </c>
      <c r="FX12" s="184" t="e">
        <v>#N/A</v>
      </c>
      <c r="FY12" s="181" t="e">
        <v>#N/A</v>
      </c>
      <c r="FZ12" s="191" t="s">
        <v>5398</v>
      </c>
      <c r="GA12" s="191">
        <v>2</v>
      </c>
      <c r="GB12" s="191" t="s">
        <v>3054</v>
      </c>
      <c r="GC12" s="191" t="s">
        <v>30</v>
      </c>
      <c r="GD12" s="191">
        <v>2</v>
      </c>
      <c r="GE12" s="191" t="s">
        <v>14</v>
      </c>
      <c r="GF12" s="191" t="s">
        <v>14</v>
      </c>
      <c r="GG12" s="192">
        <v>44741</v>
      </c>
      <c r="GH12" s="190" t="s">
        <v>5404</v>
      </c>
      <c r="GI12" s="184">
        <v>0</v>
      </c>
      <c r="GJ12" s="184" t="s">
        <v>3054</v>
      </c>
      <c r="GK12" s="184" t="s">
        <v>30</v>
      </c>
      <c r="GL12" s="184">
        <v>2</v>
      </c>
      <c r="GM12" s="184" t="s">
        <v>14</v>
      </c>
      <c r="GN12" s="184" t="s">
        <v>14</v>
      </c>
      <c r="GO12" s="181">
        <v>44741</v>
      </c>
      <c r="GP12" s="191" t="s">
        <v>5399</v>
      </c>
      <c r="GQ12" s="191">
        <v>0</v>
      </c>
      <c r="GR12" s="191" t="s">
        <v>3054</v>
      </c>
      <c r="GS12" s="191" t="s">
        <v>30</v>
      </c>
      <c r="GT12" s="191">
        <v>2</v>
      </c>
      <c r="GU12" s="191" t="s">
        <v>14</v>
      </c>
      <c r="GV12" s="191" t="s">
        <v>14</v>
      </c>
      <c r="GW12" s="192">
        <v>44741</v>
      </c>
      <c r="GX12" s="190" t="s">
        <v>5405</v>
      </c>
      <c r="GY12" s="184">
        <v>0</v>
      </c>
      <c r="GZ12" s="184" t="s">
        <v>3054</v>
      </c>
      <c r="HA12" s="184" t="s">
        <v>30</v>
      </c>
      <c r="HB12" s="184">
        <v>2</v>
      </c>
      <c r="HC12" s="184" t="s">
        <v>14</v>
      </c>
      <c r="HD12" s="184" t="s">
        <v>14</v>
      </c>
      <c r="HE12" s="181">
        <v>44741</v>
      </c>
      <c r="HF12" s="191" t="s">
        <v>5397</v>
      </c>
      <c r="HG12" s="191">
        <v>0</v>
      </c>
      <c r="HH12" s="191" t="s">
        <v>3054</v>
      </c>
      <c r="HI12" s="191" t="s">
        <v>30</v>
      </c>
      <c r="HJ12" s="191">
        <v>2</v>
      </c>
      <c r="HK12" s="191" t="s">
        <v>14</v>
      </c>
      <c r="HL12" s="191" t="s">
        <v>14</v>
      </c>
      <c r="HM12" s="192">
        <v>44741</v>
      </c>
      <c r="HN12" s="190" t="s">
        <v>5403</v>
      </c>
      <c r="HO12" s="184">
        <v>0</v>
      </c>
      <c r="HP12" s="184" t="s">
        <v>3054</v>
      </c>
      <c r="HQ12" s="184" t="s">
        <v>30</v>
      </c>
      <c r="HR12" s="184">
        <v>2</v>
      </c>
      <c r="HS12" s="184" t="s">
        <v>14</v>
      </c>
      <c r="HT12" s="184" t="s">
        <v>14</v>
      </c>
      <c r="HU12" s="181">
        <v>44741</v>
      </c>
      <c r="HV12" s="191" t="s">
        <v>5400</v>
      </c>
      <c r="HW12" s="191">
        <v>0</v>
      </c>
      <c r="HX12" s="191" t="s">
        <v>3054</v>
      </c>
      <c r="HY12" s="191" t="s">
        <v>30</v>
      </c>
      <c r="HZ12" s="191">
        <v>2</v>
      </c>
      <c r="IA12" s="191" t="s">
        <v>14</v>
      </c>
      <c r="IB12" s="191" t="s">
        <v>14</v>
      </c>
      <c r="IC12" s="192">
        <v>44741</v>
      </c>
      <c r="ID12" s="190" t="s">
        <v>5402</v>
      </c>
      <c r="IE12" s="184">
        <v>0</v>
      </c>
      <c r="IF12" s="184" t="s">
        <v>3054</v>
      </c>
      <c r="IG12" s="184" t="s">
        <v>30</v>
      </c>
      <c r="IH12" s="184">
        <v>2</v>
      </c>
      <c r="II12" s="184" t="s">
        <v>14</v>
      </c>
      <c r="IJ12" s="184" t="s">
        <v>14</v>
      </c>
      <c r="IK12" s="181">
        <v>44741</v>
      </c>
      <c r="IL12" s="191" t="s">
        <v>5401</v>
      </c>
      <c r="IM12" s="191">
        <v>3</v>
      </c>
      <c r="IN12" s="191" t="s">
        <v>3054</v>
      </c>
      <c r="IO12" s="191" t="s">
        <v>30</v>
      </c>
      <c r="IP12" s="191">
        <v>2</v>
      </c>
      <c r="IQ12" s="191" t="s">
        <v>14</v>
      </c>
      <c r="IR12" s="191" t="s">
        <v>14</v>
      </c>
      <c r="IS12" s="192">
        <v>44741</v>
      </c>
    </row>
    <row r="13" spans="1:253" s="285" customFormat="1" ht="13" customHeight="1" x14ac:dyDescent="0.25">
      <c r="A13" s="285" t="s">
        <v>3135</v>
      </c>
      <c r="B13" s="285" t="s">
        <v>8808</v>
      </c>
      <c r="C13" s="285" t="s">
        <v>3136</v>
      </c>
      <c r="D13" s="285" t="s">
        <v>3137</v>
      </c>
      <c r="E13" s="285" t="s">
        <v>8258</v>
      </c>
      <c r="F13" s="285" t="s">
        <v>7338</v>
      </c>
      <c r="G13" s="179">
        <v>212617000</v>
      </c>
      <c r="H13" s="180" t="s">
        <v>7335</v>
      </c>
      <c r="I13" s="180" t="s">
        <v>6999</v>
      </c>
      <c r="J13" s="180">
        <v>2</v>
      </c>
      <c r="K13" s="180" t="s">
        <v>7337</v>
      </c>
      <c r="L13" s="180" t="s">
        <v>7336</v>
      </c>
      <c r="M13" s="181">
        <v>44773</v>
      </c>
      <c r="N13" s="190" t="s">
        <v>7342</v>
      </c>
      <c r="O13" s="182">
        <v>8358140</v>
      </c>
      <c r="P13" s="182" t="s">
        <v>7339</v>
      </c>
      <c r="Q13" s="182" t="s">
        <v>92</v>
      </c>
      <c r="R13" s="182">
        <v>1</v>
      </c>
      <c r="S13" s="182" t="s">
        <v>7341</v>
      </c>
      <c r="T13" s="182" t="s">
        <v>7340</v>
      </c>
      <c r="U13" s="183">
        <v>44773</v>
      </c>
      <c r="V13" s="190" t="s">
        <v>7346</v>
      </c>
      <c r="W13" s="180">
        <v>179259000</v>
      </c>
      <c r="X13" s="180" t="s">
        <v>7343</v>
      </c>
      <c r="Y13" s="180" t="s">
        <v>6999</v>
      </c>
      <c r="Z13" s="180">
        <v>2</v>
      </c>
      <c r="AA13" s="180" t="s">
        <v>7345</v>
      </c>
      <c r="AB13" s="180" t="s">
        <v>7344</v>
      </c>
      <c r="AC13" s="181">
        <v>44773</v>
      </c>
      <c r="AD13" s="190" t="s">
        <v>7350</v>
      </c>
      <c r="AE13" s="188">
        <v>806000</v>
      </c>
      <c r="AF13" s="188" t="s">
        <v>7347</v>
      </c>
      <c r="AG13" s="188" t="s">
        <v>6999</v>
      </c>
      <c r="AH13" s="188">
        <v>2</v>
      </c>
      <c r="AI13" s="188" t="s">
        <v>7349</v>
      </c>
      <c r="AJ13" s="188" t="s">
        <v>7348</v>
      </c>
      <c r="AK13" s="189">
        <v>44773</v>
      </c>
      <c r="AL13" s="190" t="s">
        <v>7354</v>
      </c>
      <c r="AM13" s="180">
        <v>953000</v>
      </c>
      <c r="AN13" s="180" t="s">
        <v>7351</v>
      </c>
      <c r="AO13" s="180" t="s">
        <v>6999</v>
      </c>
      <c r="AP13" s="180">
        <v>2</v>
      </c>
      <c r="AQ13" s="180" t="s">
        <v>7353</v>
      </c>
      <c r="AR13" s="180" t="s">
        <v>7352</v>
      </c>
      <c r="AS13" s="181">
        <v>44773</v>
      </c>
      <c r="AT13" s="191" t="s">
        <v>7355</v>
      </c>
      <c r="AU13" s="188" t="s">
        <v>14</v>
      </c>
      <c r="AV13" s="188" t="s">
        <v>14</v>
      </c>
      <c r="AW13" s="188" t="s">
        <v>14</v>
      </c>
      <c r="AX13" s="188" t="s">
        <v>14</v>
      </c>
      <c r="AY13" s="188" t="s">
        <v>14</v>
      </c>
      <c r="AZ13" s="188" t="s">
        <v>14</v>
      </c>
      <c r="BA13" s="189">
        <v>44773</v>
      </c>
      <c r="BB13" s="190" t="s">
        <v>7376</v>
      </c>
      <c r="BC13" s="180" t="s">
        <v>14</v>
      </c>
      <c r="BD13" s="180" t="s">
        <v>14</v>
      </c>
      <c r="BE13" s="180" t="s">
        <v>14</v>
      </c>
      <c r="BF13" s="180" t="s">
        <v>14</v>
      </c>
      <c r="BG13" s="180" t="s">
        <v>7374</v>
      </c>
      <c r="BH13" s="180" t="s">
        <v>14</v>
      </c>
      <c r="BI13" s="181">
        <v>44773</v>
      </c>
      <c r="BJ13" s="191" t="s">
        <v>7358</v>
      </c>
      <c r="BK13" s="191">
        <v>3181</v>
      </c>
      <c r="BL13" s="191" t="s">
        <v>7356</v>
      </c>
      <c r="BM13" s="191" t="s">
        <v>92</v>
      </c>
      <c r="BN13" s="191">
        <v>1</v>
      </c>
      <c r="BO13" s="191" t="s">
        <v>7357</v>
      </c>
      <c r="BP13" s="188" t="s">
        <v>1771</v>
      </c>
      <c r="BQ13" s="192">
        <v>44773</v>
      </c>
      <c r="BR13" s="190" t="s">
        <v>7377</v>
      </c>
      <c r="BS13" s="184" t="s">
        <v>14</v>
      </c>
      <c r="BT13" s="184" t="s">
        <v>14</v>
      </c>
      <c r="BU13" s="184" t="s">
        <v>14</v>
      </c>
      <c r="BV13" s="184" t="s">
        <v>14</v>
      </c>
      <c r="BW13" s="184" t="s">
        <v>7374</v>
      </c>
      <c r="BX13" s="184" t="s">
        <v>14</v>
      </c>
      <c r="BY13" s="181">
        <v>44773</v>
      </c>
      <c r="BZ13" s="191" t="s">
        <v>7378</v>
      </c>
      <c r="CA13" s="191" t="s">
        <v>14</v>
      </c>
      <c r="CB13" s="191" t="s">
        <v>14</v>
      </c>
      <c r="CC13" s="191" t="s">
        <v>14</v>
      </c>
      <c r="CD13" s="191" t="s">
        <v>14</v>
      </c>
      <c r="CE13" s="191" t="s">
        <v>7374</v>
      </c>
      <c r="CF13" s="191" t="s">
        <v>14</v>
      </c>
      <c r="CG13" s="192">
        <v>44773</v>
      </c>
      <c r="CH13" s="190" t="s">
        <v>9347</v>
      </c>
      <c r="CI13" s="191" t="e">
        <v>#N/A</v>
      </c>
      <c r="CJ13" s="191" t="e">
        <v>#N/A</v>
      </c>
      <c r="CK13" s="191" t="e">
        <v>#N/A</v>
      </c>
      <c r="CL13" s="191" t="e">
        <v>#N/A</v>
      </c>
      <c r="CM13" s="191" t="e">
        <v>#N/A</v>
      </c>
      <c r="CN13" s="191" t="e">
        <v>#N/A</v>
      </c>
      <c r="CO13" s="193" t="e">
        <v>#N/A</v>
      </c>
      <c r="CP13" s="191" t="s">
        <v>7379</v>
      </c>
      <c r="CQ13" s="184" t="s">
        <v>14</v>
      </c>
      <c r="CR13" s="184" t="s">
        <v>14</v>
      </c>
      <c r="CS13" s="184" t="s">
        <v>14</v>
      </c>
      <c r="CT13" s="184" t="s">
        <v>14</v>
      </c>
      <c r="CU13" s="184" t="s">
        <v>7374</v>
      </c>
      <c r="CV13" s="184" t="s">
        <v>14</v>
      </c>
      <c r="CW13" s="181">
        <v>44773</v>
      </c>
      <c r="CX13" s="191" t="s">
        <v>7362</v>
      </c>
      <c r="CY13" s="188">
        <v>382000</v>
      </c>
      <c r="CZ13" s="188" t="s">
        <v>7360</v>
      </c>
      <c r="DA13" s="188" t="s">
        <v>6999</v>
      </c>
      <c r="DB13" s="188">
        <v>2</v>
      </c>
      <c r="DC13" s="188" t="s">
        <v>7365</v>
      </c>
      <c r="DD13" s="188" t="s">
        <v>7361</v>
      </c>
      <c r="DE13" s="194">
        <v>44773</v>
      </c>
      <c r="DF13" s="190" t="s">
        <v>7366</v>
      </c>
      <c r="DG13" s="180">
        <v>178454000</v>
      </c>
      <c r="DH13" s="184" t="s">
        <v>7363</v>
      </c>
      <c r="DI13" s="184" t="s">
        <v>6999</v>
      </c>
      <c r="DJ13" s="184">
        <v>2</v>
      </c>
      <c r="DK13" s="184" t="s">
        <v>7365</v>
      </c>
      <c r="DL13" s="184" t="s">
        <v>7364</v>
      </c>
      <c r="DM13" s="181">
        <v>44773</v>
      </c>
      <c r="DN13" s="191" t="s">
        <v>7367</v>
      </c>
      <c r="DO13" s="188">
        <v>424000</v>
      </c>
      <c r="DP13" s="191" t="s">
        <v>7363</v>
      </c>
      <c r="DQ13" s="191" t="s">
        <v>6999</v>
      </c>
      <c r="DR13" s="191">
        <v>2</v>
      </c>
      <c r="DS13" s="191" t="s">
        <v>7365</v>
      </c>
      <c r="DT13" s="191" t="s">
        <v>7364</v>
      </c>
      <c r="DU13" s="192">
        <v>44773</v>
      </c>
      <c r="DV13" s="190" t="s">
        <v>7368</v>
      </c>
      <c r="DW13" s="180">
        <v>382000</v>
      </c>
      <c r="DX13" s="184" t="s">
        <v>7360</v>
      </c>
      <c r="DY13" s="184" t="s">
        <v>6999</v>
      </c>
      <c r="DZ13" s="184">
        <v>2</v>
      </c>
      <c r="EA13" s="184" t="s">
        <v>7365</v>
      </c>
      <c r="EB13" s="184" t="s">
        <v>7361</v>
      </c>
      <c r="EC13" s="181">
        <v>44773</v>
      </c>
      <c r="ED13" s="191" t="s">
        <v>7369</v>
      </c>
      <c r="EE13" s="188">
        <v>0</v>
      </c>
      <c r="EF13" s="191">
        <v>0</v>
      </c>
      <c r="EG13" s="191" t="s">
        <v>6999</v>
      </c>
      <c r="EH13" s="191">
        <v>2</v>
      </c>
      <c r="EI13" s="191" t="s">
        <v>7284</v>
      </c>
      <c r="EJ13" s="191">
        <v>0</v>
      </c>
      <c r="EK13" s="192">
        <v>44773</v>
      </c>
      <c r="EL13" s="190" t="s">
        <v>7370</v>
      </c>
      <c r="EM13" s="180">
        <v>0</v>
      </c>
      <c r="EN13" s="184">
        <v>0</v>
      </c>
      <c r="EO13" s="184" t="s">
        <v>6999</v>
      </c>
      <c r="EP13" s="184">
        <v>2</v>
      </c>
      <c r="EQ13" s="184" t="s">
        <v>7284</v>
      </c>
      <c r="ER13" s="184">
        <v>0</v>
      </c>
      <c r="ES13" s="181">
        <v>44773</v>
      </c>
      <c r="ET13" s="191" t="s">
        <v>7359</v>
      </c>
      <c r="EU13" s="191">
        <v>3181</v>
      </c>
      <c r="EV13" s="191" t="s">
        <v>7356</v>
      </c>
      <c r="EW13" s="191" t="s">
        <v>92</v>
      </c>
      <c r="EX13" s="191">
        <v>1</v>
      </c>
      <c r="EY13" s="191" t="s">
        <v>7357</v>
      </c>
      <c r="EZ13" s="191" t="s">
        <v>1771</v>
      </c>
      <c r="FA13" s="192">
        <v>44773</v>
      </c>
      <c r="FB13" s="190" t="s">
        <v>7373</v>
      </c>
      <c r="FC13" s="184">
        <v>5</v>
      </c>
      <c r="FD13" s="184" t="s">
        <v>7371</v>
      </c>
      <c r="FE13" s="184" t="s">
        <v>92</v>
      </c>
      <c r="FF13" s="184">
        <v>1</v>
      </c>
      <c r="FG13" s="184" t="s">
        <v>7372</v>
      </c>
      <c r="FH13" s="184" t="s">
        <v>7348</v>
      </c>
      <c r="FI13" s="181">
        <v>44773</v>
      </c>
      <c r="FJ13" s="190" t="s">
        <v>7375</v>
      </c>
      <c r="FK13" s="191" t="s">
        <v>14</v>
      </c>
      <c r="FL13" s="191" t="s">
        <v>14</v>
      </c>
      <c r="FM13" s="191" t="s">
        <v>14</v>
      </c>
      <c r="FN13" s="191" t="s">
        <v>14</v>
      </c>
      <c r="FO13" s="191" t="s">
        <v>7374</v>
      </c>
      <c r="FP13" s="188" t="s">
        <v>14</v>
      </c>
      <c r="FQ13" s="189">
        <v>44773</v>
      </c>
      <c r="FR13" s="190" t="s">
        <v>9348</v>
      </c>
      <c r="FS13" s="184" t="e">
        <v>#N/A</v>
      </c>
      <c r="FT13" s="184" t="e">
        <v>#N/A</v>
      </c>
      <c r="FU13" s="184" t="e">
        <v>#N/A</v>
      </c>
      <c r="FV13" s="184" t="e">
        <v>#N/A</v>
      </c>
      <c r="FW13" s="184" t="e">
        <v>#N/A</v>
      </c>
      <c r="FX13" s="184" t="e">
        <v>#N/A</v>
      </c>
      <c r="FY13" s="181" t="e">
        <v>#N/A</v>
      </c>
      <c r="FZ13" s="191" t="s">
        <v>3139</v>
      </c>
      <c r="GA13" s="191">
        <v>0</v>
      </c>
      <c r="GB13" s="191" t="s">
        <v>3054</v>
      </c>
      <c r="GC13" s="191" t="s">
        <v>30</v>
      </c>
      <c r="GD13" s="191">
        <v>2</v>
      </c>
      <c r="GE13" s="191" t="s">
        <v>14</v>
      </c>
      <c r="GF13" s="191" t="s">
        <v>14</v>
      </c>
      <c r="GG13" s="192">
        <v>44678</v>
      </c>
      <c r="GH13" s="190" t="s">
        <v>3145</v>
      </c>
      <c r="GI13" s="184">
        <v>1</v>
      </c>
      <c r="GJ13" s="184" t="s">
        <v>3054</v>
      </c>
      <c r="GK13" s="184" t="s">
        <v>30</v>
      </c>
      <c r="GL13" s="184">
        <v>2</v>
      </c>
      <c r="GM13" s="184" t="s">
        <v>14</v>
      </c>
      <c r="GN13" s="184" t="s">
        <v>14</v>
      </c>
      <c r="GO13" s="181">
        <v>44678</v>
      </c>
      <c r="GP13" s="191" t="s">
        <v>3140</v>
      </c>
      <c r="GQ13" s="191">
        <v>0</v>
      </c>
      <c r="GR13" s="191" t="s">
        <v>3054</v>
      </c>
      <c r="GS13" s="191" t="s">
        <v>30</v>
      </c>
      <c r="GT13" s="191">
        <v>2</v>
      </c>
      <c r="GU13" s="191" t="s">
        <v>14</v>
      </c>
      <c r="GV13" s="191" t="s">
        <v>14</v>
      </c>
      <c r="GW13" s="192">
        <v>44678</v>
      </c>
      <c r="GX13" s="190" t="s">
        <v>3146</v>
      </c>
      <c r="GY13" s="184">
        <v>0</v>
      </c>
      <c r="GZ13" s="184" t="s">
        <v>3054</v>
      </c>
      <c r="HA13" s="184" t="s">
        <v>30</v>
      </c>
      <c r="HB13" s="184">
        <v>2</v>
      </c>
      <c r="HC13" s="184" t="s">
        <v>14</v>
      </c>
      <c r="HD13" s="184" t="s">
        <v>14</v>
      </c>
      <c r="HE13" s="181">
        <v>44678</v>
      </c>
      <c r="HF13" s="191" t="s">
        <v>3138</v>
      </c>
      <c r="HG13" s="191">
        <v>0</v>
      </c>
      <c r="HH13" s="191" t="s">
        <v>3054</v>
      </c>
      <c r="HI13" s="191" t="s">
        <v>30</v>
      </c>
      <c r="HJ13" s="191">
        <v>2</v>
      </c>
      <c r="HK13" s="191" t="s">
        <v>14</v>
      </c>
      <c r="HL13" s="191" t="s">
        <v>14</v>
      </c>
      <c r="HM13" s="192">
        <v>44678</v>
      </c>
      <c r="HN13" s="190" t="s">
        <v>3144</v>
      </c>
      <c r="HO13" s="184">
        <v>0</v>
      </c>
      <c r="HP13" s="184" t="s">
        <v>3054</v>
      </c>
      <c r="HQ13" s="184" t="s">
        <v>30</v>
      </c>
      <c r="HR13" s="184">
        <v>2</v>
      </c>
      <c r="HS13" s="184" t="s">
        <v>14</v>
      </c>
      <c r="HT13" s="184" t="s">
        <v>14</v>
      </c>
      <c r="HU13" s="181">
        <v>44678</v>
      </c>
      <c r="HV13" s="191" t="s">
        <v>3141</v>
      </c>
      <c r="HW13" s="191">
        <v>1</v>
      </c>
      <c r="HX13" s="191" t="s">
        <v>3054</v>
      </c>
      <c r="HY13" s="191" t="s">
        <v>30</v>
      </c>
      <c r="HZ13" s="191">
        <v>2</v>
      </c>
      <c r="IA13" s="191" t="s">
        <v>14</v>
      </c>
      <c r="IB13" s="191" t="s">
        <v>14</v>
      </c>
      <c r="IC13" s="192">
        <v>44678</v>
      </c>
      <c r="ID13" s="190" t="s">
        <v>3143</v>
      </c>
      <c r="IE13" s="184">
        <v>0</v>
      </c>
      <c r="IF13" s="184" t="s">
        <v>3054</v>
      </c>
      <c r="IG13" s="184" t="s">
        <v>30</v>
      </c>
      <c r="IH13" s="184">
        <v>2</v>
      </c>
      <c r="II13" s="184" t="s">
        <v>14</v>
      </c>
      <c r="IJ13" s="184" t="s">
        <v>14</v>
      </c>
      <c r="IK13" s="181">
        <v>44678</v>
      </c>
      <c r="IL13" s="191" t="s">
        <v>3142</v>
      </c>
      <c r="IM13" s="191">
        <v>3</v>
      </c>
      <c r="IN13" s="191" t="s">
        <v>3054</v>
      </c>
      <c r="IO13" s="191" t="s">
        <v>30</v>
      </c>
      <c r="IP13" s="191">
        <v>2</v>
      </c>
      <c r="IQ13" s="191" t="s">
        <v>14</v>
      </c>
      <c r="IR13" s="191" t="s">
        <v>14</v>
      </c>
      <c r="IS13" s="192">
        <v>44678</v>
      </c>
    </row>
    <row r="14" spans="1:253" s="285" customFormat="1" ht="13" customHeight="1" x14ac:dyDescent="0.25">
      <c r="A14" s="285" t="s">
        <v>3147</v>
      </c>
      <c r="B14" s="285" t="s">
        <v>8815</v>
      </c>
      <c r="C14" s="285" t="s">
        <v>3148</v>
      </c>
      <c r="D14" s="285" t="s">
        <v>3137</v>
      </c>
      <c r="E14" s="285" t="s">
        <v>8258</v>
      </c>
      <c r="F14" s="285" t="s">
        <v>7380</v>
      </c>
      <c r="G14" s="179">
        <v>212617000</v>
      </c>
      <c r="H14" s="180" t="s">
        <v>7335</v>
      </c>
      <c r="I14" s="180" t="s">
        <v>6999</v>
      </c>
      <c r="J14" s="180">
        <v>2</v>
      </c>
      <c r="K14" s="180" t="s">
        <v>7337</v>
      </c>
      <c r="L14" s="180" t="s">
        <v>7336</v>
      </c>
      <c r="M14" s="181">
        <v>44773</v>
      </c>
      <c r="N14" s="190" t="s">
        <v>7384</v>
      </c>
      <c r="O14" s="182">
        <v>2396339</v>
      </c>
      <c r="P14" s="182" t="s">
        <v>7381</v>
      </c>
      <c r="Q14" s="182" t="s">
        <v>92</v>
      </c>
      <c r="R14" s="182">
        <v>1</v>
      </c>
      <c r="S14" s="182" t="s">
        <v>7383</v>
      </c>
      <c r="T14" s="182" t="s">
        <v>7382</v>
      </c>
      <c r="U14" s="183">
        <v>44773</v>
      </c>
      <c r="V14" s="190" t="s">
        <v>7388</v>
      </c>
      <c r="W14" s="180">
        <v>81322000</v>
      </c>
      <c r="X14" s="180" t="s">
        <v>7385</v>
      </c>
      <c r="Y14" s="180" t="s">
        <v>6999</v>
      </c>
      <c r="Z14" s="180">
        <v>2</v>
      </c>
      <c r="AA14" s="180" t="s">
        <v>7387</v>
      </c>
      <c r="AB14" s="180" t="s">
        <v>7386</v>
      </c>
      <c r="AC14" s="181">
        <v>44773</v>
      </c>
      <c r="AD14" s="190" t="s">
        <v>7392</v>
      </c>
      <c r="AE14" s="188">
        <v>491000</v>
      </c>
      <c r="AF14" s="188" t="s">
        <v>7389</v>
      </c>
      <c r="AG14" s="188" t="s">
        <v>30</v>
      </c>
      <c r="AH14" s="188">
        <v>2</v>
      </c>
      <c r="AI14" s="188" t="s">
        <v>7391</v>
      </c>
      <c r="AJ14" s="188" t="s">
        <v>7390</v>
      </c>
      <c r="AK14" s="189">
        <v>44773</v>
      </c>
      <c r="AL14" s="190" t="s">
        <v>7395</v>
      </c>
      <c r="AM14" s="180">
        <v>179000</v>
      </c>
      <c r="AN14" s="180" t="s">
        <v>7351</v>
      </c>
      <c r="AO14" s="180" t="s">
        <v>92</v>
      </c>
      <c r="AP14" s="180">
        <v>1</v>
      </c>
      <c r="AQ14" s="180" t="s">
        <v>7394</v>
      </c>
      <c r="AR14" s="180" t="s">
        <v>7393</v>
      </c>
      <c r="AS14" s="181">
        <v>44773</v>
      </c>
      <c r="AT14" s="191" t="s">
        <v>7397</v>
      </c>
      <c r="AU14" s="188" t="s">
        <v>14</v>
      </c>
      <c r="AV14" s="188" t="s">
        <v>14</v>
      </c>
      <c r="AW14" s="188" t="s">
        <v>14</v>
      </c>
      <c r="AX14" s="188" t="s">
        <v>14</v>
      </c>
      <c r="AY14" s="188" t="s">
        <v>7396</v>
      </c>
      <c r="AZ14" s="188" t="s">
        <v>14</v>
      </c>
      <c r="BA14" s="189">
        <v>44773</v>
      </c>
      <c r="BB14" s="190" t="s">
        <v>7413</v>
      </c>
      <c r="BC14" s="180" t="s">
        <v>14</v>
      </c>
      <c r="BD14" s="180" t="s">
        <v>1627</v>
      </c>
      <c r="BE14" s="180" t="s">
        <v>14</v>
      </c>
      <c r="BF14" s="180" t="s">
        <v>14</v>
      </c>
      <c r="BG14" s="180" t="s">
        <v>15</v>
      </c>
      <c r="BH14" s="180">
        <v>0</v>
      </c>
      <c r="BI14" s="181">
        <v>44773</v>
      </c>
      <c r="BJ14" s="191" t="s">
        <v>7399</v>
      </c>
      <c r="BK14" s="191" t="s">
        <v>14</v>
      </c>
      <c r="BL14" s="191" t="s">
        <v>14</v>
      </c>
      <c r="BM14" s="191" t="s">
        <v>14</v>
      </c>
      <c r="BN14" s="191" t="s">
        <v>14</v>
      </c>
      <c r="BO14" s="191" t="s">
        <v>7398</v>
      </c>
      <c r="BP14" s="188" t="s">
        <v>14</v>
      </c>
      <c r="BQ14" s="192">
        <v>44773</v>
      </c>
      <c r="BR14" s="190" t="s">
        <v>7414</v>
      </c>
      <c r="BS14" s="184" t="s">
        <v>14</v>
      </c>
      <c r="BT14" s="184" t="s">
        <v>14</v>
      </c>
      <c r="BU14" s="184" t="s">
        <v>14</v>
      </c>
      <c r="BV14" s="184" t="s">
        <v>14</v>
      </c>
      <c r="BW14" s="184" t="s">
        <v>15</v>
      </c>
      <c r="BX14" s="184">
        <v>0</v>
      </c>
      <c r="BY14" s="181">
        <v>44773</v>
      </c>
      <c r="BZ14" s="191" t="s">
        <v>7415</v>
      </c>
      <c r="CA14" s="191" t="s">
        <v>14</v>
      </c>
      <c r="CB14" s="191" t="s">
        <v>14</v>
      </c>
      <c r="CC14" s="191" t="s">
        <v>14</v>
      </c>
      <c r="CD14" s="191" t="s">
        <v>14</v>
      </c>
      <c r="CE14" s="191" t="s">
        <v>15</v>
      </c>
      <c r="CF14" s="191">
        <v>0</v>
      </c>
      <c r="CG14" s="192">
        <v>44773</v>
      </c>
      <c r="CH14" s="190" t="s">
        <v>9349</v>
      </c>
      <c r="CI14" s="191" t="e">
        <v>#N/A</v>
      </c>
      <c r="CJ14" s="191" t="e">
        <v>#N/A</v>
      </c>
      <c r="CK14" s="191" t="e">
        <v>#N/A</v>
      </c>
      <c r="CL14" s="191" t="e">
        <v>#N/A</v>
      </c>
      <c r="CM14" s="191" t="e">
        <v>#N/A</v>
      </c>
      <c r="CN14" s="191" t="e">
        <v>#N/A</v>
      </c>
      <c r="CO14" s="193" t="e">
        <v>#N/A</v>
      </c>
      <c r="CP14" s="191" t="s">
        <v>7416</v>
      </c>
      <c r="CQ14" s="184" t="s">
        <v>14</v>
      </c>
      <c r="CR14" s="184" t="s">
        <v>14</v>
      </c>
      <c r="CS14" s="184" t="s">
        <v>14</v>
      </c>
      <c r="CT14" s="184" t="s">
        <v>14</v>
      </c>
      <c r="CU14" s="184" t="s">
        <v>15</v>
      </c>
      <c r="CV14" s="184">
        <v>0</v>
      </c>
      <c r="CW14" s="181">
        <v>44773</v>
      </c>
      <c r="CX14" s="191" t="s">
        <v>7402</v>
      </c>
      <c r="CY14" s="188">
        <v>312000</v>
      </c>
      <c r="CZ14" s="188" t="s">
        <v>7401</v>
      </c>
      <c r="DA14" s="188" t="s">
        <v>92</v>
      </c>
      <c r="DB14" s="188">
        <v>1</v>
      </c>
      <c r="DC14" s="188" t="s">
        <v>7405</v>
      </c>
      <c r="DD14" s="188" t="s">
        <v>7390</v>
      </c>
      <c r="DE14" s="194">
        <v>44773</v>
      </c>
      <c r="DF14" s="190" t="s">
        <v>7406</v>
      </c>
      <c r="DG14" s="180">
        <v>80831000</v>
      </c>
      <c r="DH14" s="184" t="s">
        <v>7403</v>
      </c>
      <c r="DI14" s="184" t="s">
        <v>6999</v>
      </c>
      <c r="DJ14" s="184">
        <v>2</v>
      </c>
      <c r="DK14" s="184" t="s">
        <v>7405</v>
      </c>
      <c r="DL14" s="184" t="s">
        <v>7404</v>
      </c>
      <c r="DM14" s="181">
        <v>44773</v>
      </c>
      <c r="DN14" s="191" t="s">
        <v>7407</v>
      </c>
      <c r="DO14" s="188">
        <v>179000</v>
      </c>
      <c r="DP14" s="191" t="s">
        <v>7403</v>
      </c>
      <c r="DQ14" s="191" t="s">
        <v>30</v>
      </c>
      <c r="DR14" s="191">
        <v>2</v>
      </c>
      <c r="DS14" s="191" t="s">
        <v>7405</v>
      </c>
      <c r="DT14" s="191" t="s">
        <v>7404</v>
      </c>
      <c r="DU14" s="192">
        <v>44773</v>
      </c>
      <c r="DV14" s="190" t="s">
        <v>7408</v>
      </c>
      <c r="DW14" s="180">
        <v>312000</v>
      </c>
      <c r="DX14" s="184" t="s">
        <v>7401</v>
      </c>
      <c r="DY14" s="184" t="s">
        <v>92</v>
      </c>
      <c r="DZ14" s="184">
        <v>1</v>
      </c>
      <c r="EA14" s="184" t="s">
        <v>7405</v>
      </c>
      <c r="EB14" s="184" t="s">
        <v>7390</v>
      </c>
      <c r="EC14" s="181">
        <v>44773</v>
      </c>
      <c r="ED14" s="191" t="s">
        <v>7409</v>
      </c>
      <c r="EE14" s="188">
        <v>0</v>
      </c>
      <c r="EF14" s="191">
        <v>0</v>
      </c>
      <c r="EG14" s="191" t="s">
        <v>14</v>
      </c>
      <c r="EH14" s="191" t="s">
        <v>14</v>
      </c>
      <c r="EI14" s="191" t="s">
        <v>7374</v>
      </c>
      <c r="EJ14" s="191">
        <v>0</v>
      </c>
      <c r="EK14" s="192">
        <v>44773</v>
      </c>
      <c r="EL14" s="190" t="s">
        <v>7410</v>
      </c>
      <c r="EM14" s="180">
        <v>0</v>
      </c>
      <c r="EN14" s="184">
        <v>0</v>
      </c>
      <c r="EO14" s="184" t="s">
        <v>14</v>
      </c>
      <c r="EP14" s="184" t="s">
        <v>14</v>
      </c>
      <c r="EQ14" s="184" t="s">
        <v>7374</v>
      </c>
      <c r="ER14" s="184">
        <v>0</v>
      </c>
      <c r="ES14" s="181">
        <v>44773</v>
      </c>
      <c r="ET14" s="191" t="s">
        <v>7400</v>
      </c>
      <c r="EU14" s="191">
        <v>3181</v>
      </c>
      <c r="EV14" s="191" t="s">
        <v>7356</v>
      </c>
      <c r="EW14" s="191" t="s">
        <v>92</v>
      </c>
      <c r="EX14" s="191">
        <v>1</v>
      </c>
      <c r="EY14" s="191" t="s">
        <v>7357</v>
      </c>
      <c r="EZ14" s="191" t="s">
        <v>1771</v>
      </c>
      <c r="FA14" s="192">
        <v>44773</v>
      </c>
      <c r="FB14" s="190" t="s">
        <v>7411</v>
      </c>
      <c r="FC14" s="184">
        <v>4</v>
      </c>
      <c r="FD14" s="184">
        <v>0</v>
      </c>
      <c r="FE14" s="184" t="s">
        <v>92</v>
      </c>
      <c r="FF14" s="184">
        <v>1</v>
      </c>
      <c r="FG14" s="184" t="s">
        <v>7372</v>
      </c>
      <c r="FH14" s="184">
        <v>0</v>
      </c>
      <c r="FI14" s="181">
        <v>44773</v>
      </c>
      <c r="FJ14" s="190" t="s">
        <v>7412</v>
      </c>
      <c r="FK14" s="191" t="s">
        <v>14</v>
      </c>
      <c r="FL14" s="191" t="s">
        <v>14</v>
      </c>
      <c r="FM14" s="191" t="s">
        <v>14</v>
      </c>
      <c r="FN14" s="191" t="s">
        <v>14</v>
      </c>
      <c r="FO14" s="191" t="s">
        <v>15</v>
      </c>
      <c r="FP14" s="188">
        <v>0</v>
      </c>
      <c r="FQ14" s="189">
        <v>44773</v>
      </c>
      <c r="FR14" s="190" t="s">
        <v>5406</v>
      </c>
      <c r="FS14" s="184" t="s">
        <v>14</v>
      </c>
      <c r="FT14" s="184" t="s">
        <v>14</v>
      </c>
      <c r="FU14" s="184" t="s">
        <v>14</v>
      </c>
      <c r="FV14" s="184" t="s">
        <v>14</v>
      </c>
      <c r="FW14" s="184" t="s">
        <v>14</v>
      </c>
      <c r="FX14" s="184" t="s">
        <v>14</v>
      </c>
      <c r="FY14" s="181">
        <v>44742</v>
      </c>
      <c r="FZ14" s="191" t="s">
        <v>3150</v>
      </c>
      <c r="GA14" s="191">
        <v>0</v>
      </c>
      <c r="GB14" s="191" t="s">
        <v>3054</v>
      </c>
      <c r="GC14" s="191" t="s">
        <v>30</v>
      </c>
      <c r="GD14" s="191">
        <v>2</v>
      </c>
      <c r="GE14" s="191" t="s">
        <v>14</v>
      </c>
      <c r="GF14" s="191" t="s">
        <v>14</v>
      </c>
      <c r="GG14" s="192">
        <v>44678</v>
      </c>
      <c r="GH14" s="190" t="s">
        <v>3156</v>
      </c>
      <c r="GI14" s="184">
        <v>1</v>
      </c>
      <c r="GJ14" s="184" t="s">
        <v>3054</v>
      </c>
      <c r="GK14" s="184" t="s">
        <v>30</v>
      </c>
      <c r="GL14" s="184">
        <v>2</v>
      </c>
      <c r="GM14" s="184" t="s">
        <v>14</v>
      </c>
      <c r="GN14" s="184" t="s">
        <v>14</v>
      </c>
      <c r="GO14" s="181">
        <v>44678</v>
      </c>
      <c r="GP14" s="191" t="s">
        <v>3151</v>
      </c>
      <c r="GQ14" s="191">
        <v>0</v>
      </c>
      <c r="GR14" s="191" t="s">
        <v>3054</v>
      </c>
      <c r="GS14" s="191" t="s">
        <v>30</v>
      </c>
      <c r="GT14" s="191">
        <v>2</v>
      </c>
      <c r="GU14" s="191" t="s">
        <v>14</v>
      </c>
      <c r="GV14" s="191" t="s">
        <v>14</v>
      </c>
      <c r="GW14" s="192">
        <v>44678</v>
      </c>
      <c r="GX14" s="190" t="s">
        <v>3157</v>
      </c>
      <c r="GY14" s="184">
        <v>0</v>
      </c>
      <c r="GZ14" s="184" t="s">
        <v>3054</v>
      </c>
      <c r="HA14" s="184" t="s">
        <v>30</v>
      </c>
      <c r="HB14" s="184">
        <v>2</v>
      </c>
      <c r="HC14" s="184" t="s">
        <v>14</v>
      </c>
      <c r="HD14" s="184" t="s">
        <v>14</v>
      </c>
      <c r="HE14" s="181">
        <v>44678</v>
      </c>
      <c r="HF14" s="191" t="s">
        <v>3149</v>
      </c>
      <c r="HG14" s="191">
        <v>0</v>
      </c>
      <c r="HH14" s="191" t="s">
        <v>3054</v>
      </c>
      <c r="HI14" s="191" t="s">
        <v>30</v>
      </c>
      <c r="HJ14" s="191">
        <v>2</v>
      </c>
      <c r="HK14" s="191" t="s">
        <v>14</v>
      </c>
      <c r="HL14" s="191" t="s">
        <v>14</v>
      </c>
      <c r="HM14" s="192">
        <v>44678</v>
      </c>
      <c r="HN14" s="190" t="s">
        <v>3155</v>
      </c>
      <c r="HO14" s="184">
        <v>0</v>
      </c>
      <c r="HP14" s="184" t="s">
        <v>3054</v>
      </c>
      <c r="HQ14" s="184" t="s">
        <v>30</v>
      </c>
      <c r="HR14" s="184">
        <v>2</v>
      </c>
      <c r="HS14" s="184" t="s">
        <v>14</v>
      </c>
      <c r="HT14" s="184" t="s">
        <v>14</v>
      </c>
      <c r="HU14" s="181">
        <v>44678</v>
      </c>
      <c r="HV14" s="191" t="s">
        <v>3152</v>
      </c>
      <c r="HW14" s="191">
        <v>1</v>
      </c>
      <c r="HX14" s="191" t="s">
        <v>3054</v>
      </c>
      <c r="HY14" s="191" t="s">
        <v>30</v>
      </c>
      <c r="HZ14" s="191">
        <v>2</v>
      </c>
      <c r="IA14" s="191" t="s">
        <v>14</v>
      </c>
      <c r="IB14" s="191" t="s">
        <v>14</v>
      </c>
      <c r="IC14" s="192">
        <v>44678</v>
      </c>
      <c r="ID14" s="190" t="s">
        <v>3154</v>
      </c>
      <c r="IE14" s="184">
        <v>0</v>
      </c>
      <c r="IF14" s="184" t="s">
        <v>3054</v>
      </c>
      <c r="IG14" s="184" t="s">
        <v>30</v>
      </c>
      <c r="IH14" s="184">
        <v>2</v>
      </c>
      <c r="II14" s="184" t="s">
        <v>14</v>
      </c>
      <c r="IJ14" s="184" t="s">
        <v>14</v>
      </c>
      <c r="IK14" s="181">
        <v>44678</v>
      </c>
      <c r="IL14" s="191" t="s">
        <v>3153</v>
      </c>
      <c r="IM14" s="191">
        <v>3</v>
      </c>
      <c r="IN14" s="191" t="s">
        <v>3054</v>
      </c>
      <c r="IO14" s="191" t="s">
        <v>30</v>
      </c>
      <c r="IP14" s="191">
        <v>2</v>
      </c>
      <c r="IQ14" s="191" t="s">
        <v>14</v>
      </c>
      <c r="IR14" s="191" t="s">
        <v>14</v>
      </c>
      <c r="IS14" s="192">
        <v>44678</v>
      </c>
    </row>
    <row r="15" spans="1:253" s="285" customFormat="1" ht="13" customHeight="1" x14ac:dyDescent="0.25">
      <c r="A15" s="285" t="s">
        <v>3158</v>
      </c>
      <c r="B15" s="285" t="s">
        <v>8821</v>
      </c>
      <c r="C15" s="285" t="s">
        <v>3159</v>
      </c>
      <c r="D15" s="285" t="s">
        <v>3137</v>
      </c>
      <c r="E15" s="285" t="s">
        <v>8258</v>
      </c>
      <c r="F15" s="285" t="s">
        <v>7417</v>
      </c>
      <c r="G15" s="179">
        <v>212617000</v>
      </c>
      <c r="H15" s="180" t="s">
        <v>7335</v>
      </c>
      <c r="I15" s="180" t="s">
        <v>30</v>
      </c>
      <c r="J15" s="180">
        <v>2</v>
      </c>
      <c r="K15" s="180" t="s">
        <v>7337</v>
      </c>
      <c r="L15" s="180" t="s">
        <v>7336</v>
      </c>
      <c r="M15" s="181">
        <v>44773</v>
      </c>
      <c r="N15" s="190" t="s">
        <v>7421</v>
      </c>
      <c r="O15" s="182">
        <v>315000</v>
      </c>
      <c r="P15" s="182" t="s">
        <v>7418</v>
      </c>
      <c r="Q15" s="182" t="s">
        <v>30</v>
      </c>
      <c r="R15" s="182">
        <v>2</v>
      </c>
      <c r="S15" s="182" t="s">
        <v>7420</v>
      </c>
      <c r="T15" s="182" t="s">
        <v>7419</v>
      </c>
      <c r="U15" s="183">
        <v>44773</v>
      </c>
      <c r="V15" s="190" t="s">
        <v>7423</v>
      </c>
      <c r="W15" s="180">
        <v>97938000</v>
      </c>
      <c r="X15" s="180" t="s">
        <v>7418</v>
      </c>
      <c r="Y15" s="180" t="s">
        <v>6999</v>
      </c>
      <c r="Z15" s="180">
        <v>2</v>
      </c>
      <c r="AA15" s="180" t="s">
        <v>7422</v>
      </c>
      <c r="AB15" s="180" t="s">
        <v>7419</v>
      </c>
      <c r="AC15" s="181">
        <v>44773</v>
      </c>
      <c r="AD15" s="190" t="s">
        <v>7427</v>
      </c>
      <c r="AE15" s="188">
        <v>315000</v>
      </c>
      <c r="AF15" s="188" t="s">
        <v>7424</v>
      </c>
      <c r="AG15" s="188" t="s">
        <v>30</v>
      </c>
      <c r="AH15" s="188">
        <v>2</v>
      </c>
      <c r="AI15" s="188" t="s">
        <v>7426</v>
      </c>
      <c r="AJ15" s="188" t="s">
        <v>7425</v>
      </c>
      <c r="AK15" s="189">
        <v>44773</v>
      </c>
      <c r="AL15" s="190" t="s">
        <v>7431</v>
      </c>
      <c r="AM15" s="180">
        <v>70000</v>
      </c>
      <c r="AN15" s="180" t="s">
        <v>7428</v>
      </c>
      <c r="AO15" s="180" t="s">
        <v>6999</v>
      </c>
      <c r="AP15" s="180">
        <v>2</v>
      </c>
      <c r="AQ15" s="180" t="s">
        <v>7430</v>
      </c>
      <c r="AR15" s="180" t="s">
        <v>7429</v>
      </c>
      <c r="AS15" s="181">
        <v>44773</v>
      </c>
      <c r="AT15" s="191" t="s">
        <v>7432</v>
      </c>
      <c r="AU15" s="188" t="s">
        <v>14</v>
      </c>
      <c r="AV15" s="188" t="s">
        <v>14</v>
      </c>
      <c r="AW15" s="188" t="s">
        <v>14</v>
      </c>
      <c r="AX15" s="188" t="s">
        <v>14</v>
      </c>
      <c r="AY15" s="188" t="s">
        <v>15</v>
      </c>
      <c r="AZ15" s="188" t="s">
        <v>14</v>
      </c>
      <c r="BA15" s="189">
        <v>44773</v>
      </c>
      <c r="BB15" s="190" t="s">
        <v>7450</v>
      </c>
      <c r="BC15" s="180" t="s">
        <v>14</v>
      </c>
      <c r="BD15" s="180" t="s">
        <v>14</v>
      </c>
      <c r="BE15" s="180" t="s">
        <v>14</v>
      </c>
      <c r="BF15" s="180" t="s">
        <v>14</v>
      </c>
      <c r="BG15" s="180" t="s">
        <v>15</v>
      </c>
      <c r="BH15" s="180" t="s">
        <v>14</v>
      </c>
      <c r="BI15" s="181">
        <v>44773</v>
      </c>
      <c r="BJ15" s="191" t="s">
        <v>7435</v>
      </c>
      <c r="BK15" s="191">
        <v>126</v>
      </c>
      <c r="BL15" s="191" t="s">
        <v>7433</v>
      </c>
      <c r="BM15" s="191" t="s">
        <v>6999</v>
      </c>
      <c r="BN15" s="191">
        <v>2</v>
      </c>
      <c r="BO15" s="191" t="s">
        <v>7434</v>
      </c>
      <c r="BP15" s="188" t="s">
        <v>7429</v>
      </c>
      <c r="BQ15" s="192">
        <v>44773</v>
      </c>
      <c r="BR15" s="190" t="s">
        <v>7451</v>
      </c>
      <c r="BS15" s="184" t="s">
        <v>14</v>
      </c>
      <c r="BT15" s="184" t="s">
        <v>14</v>
      </c>
      <c r="BU15" s="184" t="s">
        <v>14</v>
      </c>
      <c r="BV15" s="184" t="s">
        <v>14</v>
      </c>
      <c r="BW15" s="184" t="s">
        <v>15</v>
      </c>
      <c r="BX15" s="184" t="s">
        <v>14</v>
      </c>
      <c r="BY15" s="181">
        <v>44773</v>
      </c>
      <c r="BZ15" s="191" t="s">
        <v>7452</v>
      </c>
      <c r="CA15" s="191" t="s">
        <v>14</v>
      </c>
      <c r="CB15" s="191" t="s">
        <v>14</v>
      </c>
      <c r="CC15" s="191" t="s">
        <v>14</v>
      </c>
      <c r="CD15" s="191" t="s">
        <v>14</v>
      </c>
      <c r="CE15" s="191" t="s">
        <v>15</v>
      </c>
      <c r="CF15" s="191" t="s">
        <v>14</v>
      </c>
      <c r="CG15" s="192">
        <v>44773</v>
      </c>
      <c r="CH15" s="190" t="s">
        <v>9350</v>
      </c>
      <c r="CI15" s="191" t="e">
        <v>#N/A</v>
      </c>
      <c r="CJ15" s="191" t="e">
        <v>#N/A</v>
      </c>
      <c r="CK15" s="191" t="e">
        <v>#N/A</v>
      </c>
      <c r="CL15" s="191" t="e">
        <v>#N/A</v>
      </c>
      <c r="CM15" s="191" t="e">
        <v>#N/A</v>
      </c>
      <c r="CN15" s="191" t="e">
        <v>#N/A</v>
      </c>
      <c r="CO15" s="193" t="e">
        <v>#N/A</v>
      </c>
      <c r="CP15" s="191" t="s">
        <v>7453</v>
      </c>
      <c r="CQ15" s="184" t="s">
        <v>14</v>
      </c>
      <c r="CR15" s="184" t="s">
        <v>14</v>
      </c>
      <c r="CS15" s="184" t="s">
        <v>14</v>
      </c>
      <c r="CT15" s="184" t="s">
        <v>14</v>
      </c>
      <c r="CU15" s="184" t="s">
        <v>15</v>
      </c>
      <c r="CV15" s="184" t="s">
        <v>14</v>
      </c>
      <c r="CW15" s="181">
        <v>44773</v>
      </c>
      <c r="CX15" s="191" t="s">
        <v>7437</v>
      </c>
      <c r="CY15" s="188">
        <v>70000</v>
      </c>
      <c r="CZ15" s="188" t="s">
        <v>7442</v>
      </c>
      <c r="DA15" s="188" t="s">
        <v>30</v>
      </c>
      <c r="DB15" s="188">
        <v>2</v>
      </c>
      <c r="DC15" s="188" t="s">
        <v>7405</v>
      </c>
      <c r="DD15" s="188" t="s">
        <v>7425</v>
      </c>
      <c r="DE15" s="194">
        <v>44773</v>
      </c>
      <c r="DF15" s="190" t="s">
        <v>7440</v>
      </c>
      <c r="DG15" s="180">
        <v>97623000</v>
      </c>
      <c r="DH15" s="184" t="s">
        <v>7438</v>
      </c>
      <c r="DI15" s="184" t="s">
        <v>30</v>
      </c>
      <c r="DJ15" s="184">
        <v>2</v>
      </c>
      <c r="DK15" s="184" t="s">
        <v>7405</v>
      </c>
      <c r="DL15" s="184" t="s">
        <v>7439</v>
      </c>
      <c r="DM15" s="181">
        <v>44773</v>
      </c>
      <c r="DN15" s="191" t="s">
        <v>7441</v>
      </c>
      <c r="DO15" s="188">
        <v>245000</v>
      </c>
      <c r="DP15" s="191" t="s">
        <v>7438</v>
      </c>
      <c r="DQ15" s="191" t="s">
        <v>30</v>
      </c>
      <c r="DR15" s="191">
        <v>2</v>
      </c>
      <c r="DS15" s="191" t="s">
        <v>7405</v>
      </c>
      <c r="DT15" s="191" t="s">
        <v>7439</v>
      </c>
      <c r="DU15" s="192">
        <v>44773</v>
      </c>
      <c r="DV15" s="190" t="s">
        <v>7443</v>
      </c>
      <c r="DW15" s="180">
        <v>70000</v>
      </c>
      <c r="DX15" s="184" t="s">
        <v>7442</v>
      </c>
      <c r="DY15" s="184" t="s">
        <v>30</v>
      </c>
      <c r="DZ15" s="184">
        <v>2</v>
      </c>
      <c r="EA15" s="184" t="s">
        <v>7405</v>
      </c>
      <c r="EB15" s="184" t="s">
        <v>7425</v>
      </c>
      <c r="EC15" s="181">
        <v>44773</v>
      </c>
      <c r="ED15" s="191" t="s">
        <v>7444</v>
      </c>
      <c r="EE15" s="188">
        <v>0</v>
      </c>
      <c r="EF15" s="191" t="s">
        <v>14</v>
      </c>
      <c r="EG15" s="191" t="s">
        <v>14</v>
      </c>
      <c r="EH15" s="191" t="s">
        <v>14</v>
      </c>
      <c r="EI15" s="191" t="s">
        <v>15</v>
      </c>
      <c r="EJ15" s="191">
        <v>0</v>
      </c>
      <c r="EK15" s="192">
        <v>44773</v>
      </c>
      <c r="EL15" s="190" t="s">
        <v>7445</v>
      </c>
      <c r="EM15" s="180">
        <v>0</v>
      </c>
      <c r="EN15" s="184" t="s">
        <v>14</v>
      </c>
      <c r="EO15" s="184" t="s">
        <v>14</v>
      </c>
      <c r="EP15" s="184" t="s">
        <v>14</v>
      </c>
      <c r="EQ15" s="184" t="s">
        <v>15</v>
      </c>
      <c r="ER15" s="184">
        <v>0</v>
      </c>
      <c r="ES15" s="181">
        <v>44773</v>
      </c>
      <c r="ET15" s="191" t="s">
        <v>7436</v>
      </c>
      <c r="EU15" s="191">
        <v>3181</v>
      </c>
      <c r="EV15" s="191" t="s">
        <v>7356</v>
      </c>
      <c r="EW15" s="191" t="s">
        <v>92</v>
      </c>
      <c r="EX15" s="191">
        <v>1</v>
      </c>
      <c r="EY15" s="191" t="s">
        <v>7357</v>
      </c>
      <c r="EZ15" s="191" t="s">
        <v>1771</v>
      </c>
      <c r="FA15" s="192">
        <v>44773</v>
      </c>
      <c r="FB15" s="190" t="s">
        <v>7447</v>
      </c>
      <c r="FC15" s="184">
        <v>3</v>
      </c>
      <c r="FD15" s="184">
        <v>0</v>
      </c>
      <c r="FE15" s="184" t="s">
        <v>92</v>
      </c>
      <c r="FF15" s="184">
        <v>1</v>
      </c>
      <c r="FG15" s="184" t="s">
        <v>7446</v>
      </c>
      <c r="FH15" s="184">
        <v>0</v>
      </c>
      <c r="FI15" s="181">
        <v>44773</v>
      </c>
      <c r="FJ15" s="190" t="s">
        <v>7448</v>
      </c>
      <c r="FK15" s="191" t="s">
        <v>14</v>
      </c>
      <c r="FL15" s="191" t="s">
        <v>14</v>
      </c>
      <c r="FM15" s="191" t="s">
        <v>14</v>
      </c>
      <c r="FN15" s="191" t="s">
        <v>14</v>
      </c>
      <c r="FO15" s="191" t="s">
        <v>15</v>
      </c>
      <c r="FP15" s="188" t="s">
        <v>14</v>
      </c>
      <c r="FQ15" s="189">
        <v>44773</v>
      </c>
      <c r="FR15" s="190" t="s">
        <v>7449</v>
      </c>
      <c r="FS15" s="184" t="s">
        <v>14</v>
      </c>
      <c r="FT15" s="184" t="s">
        <v>14</v>
      </c>
      <c r="FU15" s="184" t="s">
        <v>14</v>
      </c>
      <c r="FV15" s="184" t="s">
        <v>14</v>
      </c>
      <c r="FW15" s="184" t="s">
        <v>15</v>
      </c>
      <c r="FX15" s="184" t="s">
        <v>14</v>
      </c>
      <c r="FY15" s="181">
        <v>44773</v>
      </c>
      <c r="FZ15" s="191" t="s">
        <v>3161</v>
      </c>
      <c r="GA15" s="191">
        <v>0</v>
      </c>
      <c r="GB15" s="191" t="s">
        <v>3054</v>
      </c>
      <c r="GC15" s="191" t="s">
        <v>30</v>
      </c>
      <c r="GD15" s="191">
        <v>2</v>
      </c>
      <c r="GE15" s="191" t="s">
        <v>14</v>
      </c>
      <c r="GF15" s="191" t="s">
        <v>14</v>
      </c>
      <c r="GG15" s="192">
        <v>44678</v>
      </c>
      <c r="GH15" s="190" t="s">
        <v>3167</v>
      </c>
      <c r="GI15" s="184">
        <v>1</v>
      </c>
      <c r="GJ15" s="184" t="s">
        <v>3054</v>
      </c>
      <c r="GK15" s="184" t="s">
        <v>30</v>
      </c>
      <c r="GL15" s="184">
        <v>2</v>
      </c>
      <c r="GM15" s="184" t="s">
        <v>14</v>
      </c>
      <c r="GN15" s="184" t="s">
        <v>14</v>
      </c>
      <c r="GO15" s="181">
        <v>44678</v>
      </c>
      <c r="GP15" s="191" t="s">
        <v>3162</v>
      </c>
      <c r="GQ15" s="191">
        <v>0</v>
      </c>
      <c r="GR15" s="191" t="s">
        <v>3054</v>
      </c>
      <c r="GS15" s="191" t="s">
        <v>30</v>
      </c>
      <c r="GT15" s="191">
        <v>2</v>
      </c>
      <c r="GU15" s="191" t="s">
        <v>14</v>
      </c>
      <c r="GV15" s="191" t="s">
        <v>14</v>
      </c>
      <c r="GW15" s="192">
        <v>44678</v>
      </c>
      <c r="GX15" s="190" t="s">
        <v>3168</v>
      </c>
      <c r="GY15" s="184">
        <v>0</v>
      </c>
      <c r="GZ15" s="184" t="s">
        <v>3054</v>
      </c>
      <c r="HA15" s="184" t="s">
        <v>30</v>
      </c>
      <c r="HB15" s="184">
        <v>2</v>
      </c>
      <c r="HC15" s="184" t="s">
        <v>14</v>
      </c>
      <c r="HD15" s="184" t="s">
        <v>14</v>
      </c>
      <c r="HE15" s="181">
        <v>44678</v>
      </c>
      <c r="HF15" s="191" t="s">
        <v>3160</v>
      </c>
      <c r="HG15" s="191">
        <v>0</v>
      </c>
      <c r="HH15" s="191" t="s">
        <v>3054</v>
      </c>
      <c r="HI15" s="191" t="s">
        <v>30</v>
      </c>
      <c r="HJ15" s="191">
        <v>2</v>
      </c>
      <c r="HK15" s="191" t="s">
        <v>14</v>
      </c>
      <c r="HL15" s="191" t="s">
        <v>14</v>
      </c>
      <c r="HM15" s="192">
        <v>44678</v>
      </c>
      <c r="HN15" s="190" t="s">
        <v>3166</v>
      </c>
      <c r="HO15" s="184">
        <v>1</v>
      </c>
      <c r="HP15" s="184" t="s">
        <v>3054</v>
      </c>
      <c r="HQ15" s="184" t="s">
        <v>30</v>
      </c>
      <c r="HR15" s="184">
        <v>2</v>
      </c>
      <c r="HS15" s="184" t="s">
        <v>14</v>
      </c>
      <c r="HT15" s="184" t="s">
        <v>14</v>
      </c>
      <c r="HU15" s="181">
        <v>44678</v>
      </c>
      <c r="HV15" s="191" t="s">
        <v>3163</v>
      </c>
      <c r="HW15" s="191">
        <v>1</v>
      </c>
      <c r="HX15" s="191" t="s">
        <v>3054</v>
      </c>
      <c r="HY15" s="191" t="s">
        <v>30</v>
      </c>
      <c r="HZ15" s="191">
        <v>2</v>
      </c>
      <c r="IA15" s="191" t="s">
        <v>14</v>
      </c>
      <c r="IB15" s="191" t="s">
        <v>14</v>
      </c>
      <c r="IC15" s="192">
        <v>44678</v>
      </c>
      <c r="ID15" s="190" t="s">
        <v>3165</v>
      </c>
      <c r="IE15" s="184">
        <v>0</v>
      </c>
      <c r="IF15" s="184" t="s">
        <v>3054</v>
      </c>
      <c r="IG15" s="184" t="s">
        <v>30</v>
      </c>
      <c r="IH15" s="184">
        <v>2</v>
      </c>
      <c r="II15" s="184" t="s">
        <v>14</v>
      </c>
      <c r="IJ15" s="184" t="s">
        <v>14</v>
      </c>
      <c r="IK15" s="181">
        <v>44678</v>
      </c>
      <c r="IL15" s="191" t="s">
        <v>3164</v>
      </c>
      <c r="IM15" s="191">
        <v>3</v>
      </c>
      <c r="IN15" s="191" t="s">
        <v>3054</v>
      </c>
      <c r="IO15" s="191" t="s">
        <v>30</v>
      </c>
      <c r="IP15" s="191">
        <v>2</v>
      </c>
      <c r="IQ15" s="191" t="s">
        <v>14</v>
      </c>
      <c r="IR15" s="191" t="s">
        <v>14</v>
      </c>
      <c r="IS15" s="192">
        <v>44678</v>
      </c>
    </row>
    <row r="16" spans="1:253" s="285" customFormat="1" ht="13" customHeight="1" x14ac:dyDescent="0.25">
      <c r="A16" s="285" t="s">
        <v>197</v>
      </c>
      <c r="B16" s="285" t="s">
        <v>8777</v>
      </c>
      <c r="C16" s="285" t="s">
        <v>198</v>
      </c>
      <c r="D16" s="285" t="s">
        <v>199</v>
      </c>
      <c r="E16" s="285" t="s">
        <v>8267</v>
      </c>
      <c r="F16" s="285" t="s">
        <v>7121</v>
      </c>
      <c r="G16" s="179">
        <v>4704000</v>
      </c>
      <c r="H16" s="180" t="s">
        <v>7118</v>
      </c>
      <c r="I16" s="180" t="s">
        <v>30</v>
      </c>
      <c r="J16" s="180">
        <v>2</v>
      </c>
      <c r="K16" s="180" t="s">
        <v>7120</v>
      </c>
      <c r="L16" s="180" t="s">
        <v>7119</v>
      </c>
      <c r="M16" s="181">
        <v>44769</v>
      </c>
      <c r="N16" s="190" t="s">
        <v>209</v>
      </c>
      <c r="O16" s="182">
        <v>623000</v>
      </c>
      <c r="P16" s="182" t="s">
        <v>206</v>
      </c>
      <c r="Q16" s="182" t="s">
        <v>92</v>
      </c>
      <c r="R16" s="182">
        <v>1</v>
      </c>
      <c r="S16" s="182" t="s">
        <v>208</v>
      </c>
      <c r="T16" s="182" t="s">
        <v>207</v>
      </c>
      <c r="U16" s="183">
        <v>43508</v>
      </c>
      <c r="V16" s="190" t="s">
        <v>7125</v>
      </c>
      <c r="W16" s="180">
        <v>4704000</v>
      </c>
      <c r="X16" s="180" t="s">
        <v>7122</v>
      </c>
      <c r="Y16" s="180" t="s">
        <v>30</v>
      </c>
      <c r="Z16" s="180">
        <v>2</v>
      </c>
      <c r="AA16" s="180" t="s">
        <v>7124</v>
      </c>
      <c r="AB16" s="180" t="s">
        <v>7123</v>
      </c>
      <c r="AC16" s="181">
        <v>44769</v>
      </c>
      <c r="AD16" s="190" t="s">
        <v>7129</v>
      </c>
      <c r="AE16" s="188">
        <v>3100000</v>
      </c>
      <c r="AF16" s="188" t="s">
        <v>7126</v>
      </c>
      <c r="AG16" s="188" t="s">
        <v>19</v>
      </c>
      <c r="AH16" s="188">
        <v>3</v>
      </c>
      <c r="AI16" s="188" t="s">
        <v>7128</v>
      </c>
      <c r="AJ16" s="188" t="s">
        <v>7127</v>
      </c>
      <c r="AK16" s="189">
        <v>44769</v>
      </c>
      <c r="AL16" s="190" t="s">
        <v>7133</v>
      </c>
      <c r="AM16" s="180">
        <v>1328000</v>
      </c>
      <c r="AN16" s="180" t="s">
        <v>7130</v>
      </c>
      <c r="AO16" s="180" t="s">
        <v>30</v>
      </c>
      <c r="AP16" s="180">
        <v>2</v>
      </c>
      <c r="AQ16" s="180" t="s">
        <v>7132</v>
      </c>
      <c r="AR16" s="180" t="s">
        <v>7131</v>
      </c>
      <c r="AS16" s="181">
        <v>44769</v>
      </c>
      <c r="AT16" s="191" t="s">
        <v>204</v>
      </c>
      <c r="AU16" s="188" t="s">
        <v>14</v>
      </c>
      <c r="AV16" s="188">
        <v>0</v>
      </c>
      <c r="AW16" s="188" t="s">
        <v>14</v>
      </c>
      <c r="AX16" s="188" t="s">
        <v>14</v>
      </c>
      <c r="AY16" s="188" t="s">
        <v>200</v>
      </c>
      <c r="AZ16" s="188">
        <v>0</v>
      </c>
      <c r="BA16" s="189">
        <v>43508</v>
      </c>
      <c r="BB16" s="190" t="s">
        <v>674</v>
      </c>
      <c r="BC16" s="180" t="s">
        <v>14</v>
      </c>
      <c r="BD16" s="180">
        <v>0</v>
      </c>
      <c r="BE16" s="180" t="s">
        <v>30</v>
      </c>
      <c r="BF16" s="180">
        <v>2</v>
      </c>
      <c r="BG16" s="180" t="s">
        <v>673</v>
      </c>
      <c r="BH16" s="180">
        <v>0</v>
      </c>
      <c r="BI16" s="181">
        <v>43522</v>
      </c>
      <c r="BJ16" s="191" t="s">
        <v>7136</v>
      </c>
      <c r="BK16" s="191">
        <v>930</v>
      </c>
      <c r="BL16" s="191" t="s">
        <v>7134</v>
      </c>
      <c r="BM16" s="191" t="s">
        <v>30</v>
      </c>
      <c r="BN16" s="191">
        <v>2</v>
      </c>
      <c r="BO16" s="191" t="s">
        <v>7135</v>
      </c>
      <c r="BP16" s="188" t="s">
        <v>528</v>
      </c>
      <c r="BQ16" s="192">
        <v>44769</v>
      </c>
      <c r="BR16" s="190" t="s">
        <v>201</v>
      </c>
      <c r="BS16" s="184" t="s">
        <v>14</v>
      </c>
      <c r="BT16" s="184">
        <v>0</v>
      </c>
      <c r="BU16" s="184" t="s">
        <v>14</v>
      </c>
      <c r="BV16" s="184" t="s">
        <v>14</v>
      </c>
      <c r="BW16" s="184" t="s">
        <v>200</v>
      </c>
      <c r="BX16" s="184">
        <v>0</v>
      </c>
      <c r="BY16" s="181">
        <v>43508</v>
      </c>
      <c r="BZ16" s="191" t="s">
        <v>202</v>
      </c>
      <c r="CA16" s="191" t="s">
        <v>14</v>
      </c>
      <c r="CB16" s="191">
        <v>0</v>
      </c>
      <c r="CC16" s="191" t="s">
        <v>14</v>
      </c>
      <c r="CD16" s="191" t="s">
        <v>14</v>
      </c>
      <c r="CE16" s="191" t="s">
        <v>200</v>
      </c>
      <c r="CF16" s="191">
        <v>0</v>
      </c>
      <c r="CG16" s="192">
        <v>43508</v>
      </c>
      <c r="CH16" s="190" t="s">
        <v>9351</v>
      </c>
      <c r="CI16" s="191" t="e">
        <v>#N/A</v>
      </c>
      <c r="CJ16" s="191" t="e">
        <v>#N/A</v>
      </c>
      <c r="CK16" s="191" t="e">
        <v>#N/A</v>
      </c>
      <c r="CL16" s="191" t="e">
        <v>#N/A</v>
      </c>
      <c r="CM16" s="191" t="e">
        <v>#N/A</v>
      </c>
      <c r="CN16" s="191" t="e">
        <v>#N/A</v>
      </c>
      <c r="CO16" s="193" t="e">
        <v>#N/A</v>
      </c>
      <c r="CP16" s="191" t="s">
        <v>203</v>
      </c>
      <c r="CQ16" s="184" t="s">
        <v>14</v>
      </c>
      <c r="CR16" s="184">
        <v>0</v>
      </c>
      <c r="CS16" s="184" t="s">
        <v>14</v>
      </c>
      <c r="CT16" s="184" t="s">
        <v>14</v>
      </c>
      <c r="CU16" s="184" t="s">
        <v>200</v>
      </c>
      <c r="CV16" s="184">
        <v>0</v>
      </c>
      <c r="CW16" s="181">
        <v>43508</v>
      </c>
      <c r="CX16" s="191" t="s">
        <v>7138</v>
      </c>
      <c r="CY16" s="188">
        <v>2200000</v>
      </c>
      <c r="CZ16" s="188" t="s">
        <v>5407</v>
      </c>
      <c r="DA16" s="188" t="s">
        <v>92</v>
      </c>
      <c r="DB16" s="188">
        <v>1</v>
      </c>
      <c r="DC16" s="188" t="s">
        <v>5409</v>
      </c>
      <c r="DD16" s="188" t="s">
        <v>5408</v>
      </c>
      <c r="DE16" s="194">
        <v>44742</v>
      </c>
      <c r="DF16" s="190" t="s">
        <v>5414</v>
      </c>
      <c r="DG16" s="180">
        <v>0</v>
      </c>
      <c r="DH16" s="184" t="s">
        <v>5407</v>
      </c>
      <c r="DI16" s="184" t="s">
        <v>92</v>
      </c>
      <c r="DJ16" s="184">
        <v>1</v>
      </c>
      <c r="DK16" s="184" t="s">
        <v>5409</v>
      </c>
      <c r="DL16" s="184" t="s">
        <v>5408</v>
      </c>
      <c r="DM16" s="181">
        <v>44742</v>
      </c>
      <c r="DN16" s="191" t="s">
        <v>5413</v>
      </c>
      <c r="DO16" s="188">
        <v>2700000</v>
      </c>
      <c r="DP16" s="191" t="s">
        <v>5407</v>
      </c>
      <c r="DQ16" s="191" t="s">
        <v>92</v>
      </c>
      <c r="DR16" s="191">
        <v>1</v>
      </c>
      <c r="DS16" s="191" t="s">
        <v>5409</v>
      </c>
      <c r="DT16" s="191" t="s">
        <v>5408</v>
      </c>
      <c r="DU16" s="192">
        <v>44742</v>
      </c>
      <c r="DV16" s="190" t="s">
        <v>5412</v>
      </c>
      <c r="DW16" s="180">
        <v>748000</v>
      </c>
      <c r="DX16" s="184" t="s">
        <v>5407</v>
      </c>
      <c r="DY16" s="184" t="s">
        <v>92</v>
      </c>
      <c r="DZ16" s="184">
        <v>1</v>
      </c>
      <c r="EA16" s="184" t="s">
        <v>5409</v>
      </c>
      <c r="EB16" s="184" t="s">
        <v>5408</v>
      </c>
      <c r="EC16" s="181">
        <v>44742</v>
      </c>
      <c r="ED16" s="191" t="s">
        <v>5411</v>
      </c>
      <c r="EE16" s="188">
        <v>1452000</v>
      </c>
      <c r="EF16" s="191" t="s">
        <v>5407</v>
      </c>
      <c r="EG16" s="191" t="s">
        <v>92</v>
      </c>
      <c r="EH16" s="191">
        <v>1</v>
      </c>
      <c r="EI16" s="191" t="s">
        <v>5409</v>
      </c>
      <c r="EJ16" s="191" t="s">
        <v>5408</v>
      </c>
      <c r="EK16" s="192">
        <v>44742</v>
      </c>
      <c r="EL16" s="190" t="s">
        <v>5410</v>
      </c>
      <c r="EM16" s="180">
        <v>0</v>
      </c>
      <c r="EN16" s="184" t="s">
        <v>5407</v>
      </c>
      <c r="EO16" s="184" t="s">
        <v>92</v>
      </c>
      <c r="EP16" s="184">
        <v>1</v>
      </c>
      <c r="EQ16" s="184" t="s">
        <v>5409</v>
      </c>
      <c r="ER16" s="184" t="s">
        <v>5408</v>
      </c>
      <c r="ES16" s="181">
        <v>44742</v>
      </c>
      <c r="ET16" s="191" t="s">
        <v>7137</v>
      </c>
      <c r="EU16" s="191">
        <v>930</v>
      </c>
      <c r="EV16" s="191" t="s">
        <v>7134</v>
      </c>
      <c r="EW16" s="191" t="s">
        <v>30</v>
      </c>
      <c r="EX16" s="191">
        <v>2</v>
      </c>
      <c r="EY16" s="191" t="s">
        <v>7135</v>
      </c>
      <c r="EZ16" s="191" t="s">
        <v>528</v>
      </c>
      <c r="FA16" s="192">
        <v>44769</v>
      </c>
      <c r="FB16" s="190" t="s">
        <v>1286</v>
      </c>
      <c r="FC16" s="184">
        <v>5</v>
      </c>
      <c r="FD16" s="184" t="s">
        <v>1283</v>
      </c>
      <c r="FE16" s="184" t="s">
        <v>30</v>
      </c>
      <c r="FF16" s="184">
        <v>2</v>
      </c>
      <c r="FG16" s="184" t="s">
        <v>1285</v>
      </c>
      <c r="FH16" s="184" t="s">
        <v>1284</v>
      </c>
      <c r="FI16" s="181">
        <v>43920</v>
      </c>
      <c r="FJ16" s="190" t="s">
        <v>210</v>
      </c>
      <c r="FK16" s="191" t="s">
        <v>14</v>
      </c>
      <c r="FL16" s="191">
        <v>0</v>
      </c>
      <c r="FM16" s="191" t="s">
        <v>14</v>
      </c>
      <c r="FN16" s="191" t="s">
        <v>14</v>
      </c>
      <c r="FO16" s="191" t="s">
        <v>200</v>
      </c>
      <c r="FP16" s="188">
        <v>0</v>
      </c>
      <c r="FQ16" s="189">
        <v>43508</v>
      </c>
      <c r="FR16" s="190" t="s">
        <v>211</v>
      </c>
      <c r="FS16" s="184" t="s">
        <v>14</v>
      </c>
      <c r="FT16" s="184">
        <v>0</v>
      </c>
      <c r="FU16" s="184" t="s">
        <v>14</v>
      </c>
      <c r="FV16" s="184" t="s">
        <v>14</v>
      </c>
      <c r="FW16" s="184" t="s">
        <v>200</v>
      </c>
      <c r="FX16" s="184">
        <v>0</v>
      </c>
      <c r="FY16" s="181">
        <v>43508</v>
      </c>
      <c r="FZ16" s="191" t="s">
        <v>3170</v>
      </c>
      <c r="GA16" s="191">
        <v>1</v>
      </c>
      <c r="GB16" s="191" t="s">
        <v>3054</v>
      </c>
      <c r="GC16" s="191" t="s">
        <v>30</v>
      </c>
      <c r="GD16" s="191">
        <v>2</v>
      </c>
      <c r="GE16" s="191" t="s">
        <v>14</v>
      </c>
      <c r="GF16" s="191" t="s">
        <v>14</v>
      </c>
      <c r="GG16" s="192">
        <v>44678</v>
      </c>
      <c r="GH16" s="190" t="s">
        <v>3176</v>
      </c>
      <c r="GI16" s="184">
        <v>3</v>
      </c>
      <c r="GJ16" s="184" t="s">
        <v>3054</v>
      </c>
      <c r="GK16" s="184" t="s">
        <v>30</v>
      </c>
      <c r="GL16" s="184">
        <v>2</v>
      </c>
      <c r="GM16" s="184" t="s">
        <v>14</v>
      </c>
      <c r="GN16" s="184" t="s">
        <v>14</v>
      </c>
      <c r="GO16" s="181">
        <v>44678</v>
      </c>
      <c r="GP16" s="191" t="s">
        <v>3171</v>
      </c>
      <c r="GQ16" s="191">
        <v>2</v>
      </c>
      <c r="GR16" s="191" t="s">
        <v>3054</v>
      </c>
      <c r="GS16" s="191" t="s">
        <v>30</v>
      </c>
      <c r="GT16" s="191">
        <v>2</v>
      </c>
      <c r="GU16" s="191" t="s">
        <v>14</v>
      </c>
      <c r="GV16" s="191" t="s">
        <v>14</v>
      </c>
      <c r="GW16" s="192">
        <v>44678</v>
      </c>
      <c r="GX16" s="190" t="s">
        <v>3177</v>
      </c>
      <c r="GY16" s="184">
        <v>3</v>
      </c>
      <c r="GZ16" s="184" t="s">
        <v>3054</v>
      </c>
      <c r="HA16" s="184" t="s">
        <v>30</v>
      </c>
      <c r="HB16" s="184">
        <v>2</v>
      </c>
      <c r="HC16" s="184" t="s">
        <v>14</v>
      </c>
      <c r="HD16" s="184" t="s">
        <v>14</v>
      </c>
      <c r="HE16" s="181">
        <v>44678</v>
      </c>
      <c r="HF16" s="191" t="s">
        <v>3169</v>
      </c>
      <c r="HG16" s="191">
        <v>0</v>
      </c>
      <c r="HH16" s="191" t="s">
        <v>3054</v>
      </c>
      <c r="HI16" s="191" t="s">
        <v>30</v>
      </c>
      <c r="HJ16" s="191">
        <v>2</v>
      </c>
      <c r="HK16" s="191" t="s">
        <v>14</v>
      </c>
      <c r="HL16" s="191" t="s">
        <v>14</v>
      </c>
      <c r="HM16" s="192">
        <v>44678</v>
      </c>
      <c r="HN16" s="190" t="s">
        <v>3175</v>
      </c>
      <c r="HO16" s="184">
        <v>2</v>
      </c>
      <c r="HP16" s="184" t="s">
        <v>3054</v>
      </c>
      <c r="HQ16" s="184" t="s">
        <v>30</v>
      </c>
      <c r="HR16" s="184">
        <v>2</v>
      </c>
      <c r="HS16" s="184" t="s">
        <v>14</v>
      </c>
      <c r="HT16" s="184" t="s">
        <v>14</v>
      </c>
      <c r="HU16" s="181">
        <v>44678</v>
      </c>
      <c r="HV16" s="191" t="s">
        <v>3172</v>
      </c>
      <c r="HW16" s="191">
        <v>3</v>
      </c>
      <c r="HX16" s="191" t="s">
        <v>3054</v>
      </c>
      <c r="HY16" s="191" t="s">
        <v>30</v>
      </c>
      <c r="HZ16" s="191">
        <v>2</v>
      </c>
      <c r="IA16" s="191" t="s">
        <v>14</v>
      </c>
      <c r="IB16" s="191" t="s">
        <v>14</v>
      </c>
      <c r="IC16" s="192">
        <v>44678</v>
      </c>
      <c r="ID16" s="190" t="s">
        <v>3174</v>
      </c>
      <c r="IE16" s="184">
        <v>0</v>
      </c>
      <c r="IF16" s="184" t="s">
        <v>3054</v>
      </c>
      <c r="IG16" s="184" t="s">
        <v>30</v>
      </c>
      <c r="IH16" s="184">
        <v>2</v>
      </c>
      <c r="II16" s="184" t="s">
        <v>14</v>
      </c>
      <c r="IJ16" s="184" t="s">
        <v>14</v>
      </c>
      <c r="IK16" s="181">
        <v>44678</v>
      </c>
      <c r="IL16" s="191" t="s">
        <v>3173</v>
      </c>
      <c r="IM16" s="191">
        <v>3</v>
      </c>
      <c r="IN16" s="191" t="s">
        <v>3054</v>
      </c>
      <c r="IO16" s="191" t="s">
        <v>30</v>
      </c>
      <c r="IP16" s="191">
        <v>2</v>
      </c>
      <c r="IQ16" s="191" t="s">
        <v>14</v>
      </c>
      <c r="IR16" s="191" t="s">
        <v>14</v>
      </c>
      <c r="IS16" s="192">
        <v>44678</v>
      </c>
    </row>
    <row r="17" spans="1:253" s="285" customFormat="1" ht="13" customHeight="1" x14ac:dyDescent="0.25">
      <c r="A17" s="285" t="s">
        <v>3178</v>
      </c>
      <c r="B17" s="285" t="s">
        <v>8815</v>
      </c>
      <c r="C17" s="285" t="s">
        <v>3179</v>
      </c>
      <c r="D17" s="285" t="s">
        <v>3180</v>
      </c>
      <c r="E17" s="285" t="s">
        <v>8272</v>
      </c>
      <c r="F17" s="285" t="s">
        <v>7456</v>
      </c>
      <c r="G17" s="179">
        <v>19116000</v>
      </c>
      <c r="H17" s="180" t="s">
        <v>7335</v>
      </c>
      <c r="I17" s="180" t="s">
        <v>30</v>
      </c>
      <c r="J17" s="180">
        <v>2</v>
      </c>
      <c r="K17" s="180" t="s">
        <v>7455</v>
      </c>
      <c r="L17" s="180" t="s">
        <v>7454</v>
      </c>
      <c r="M17" s="181">
        <v>44773</v>
      </c>
      <c r="N17" s="190" t="s">
        <v>7458</v>
      </c>
      <c r="O17" s="182">
        <v>743532</v>
      </c>
      <c r="P17" s="182" t="s">
        <v>7335</v>
      </c>
      <c r="Q17" s="182" t="s">
        <v>92</v>
      </c>
      <c r="R17" s="182">
        <v>1</v>
      </c>
      <c r="S17" s="182" t="s">
        <v>7457</v>
      </c>
      <c r="T17" s="182" t="s">
        <v>7454</v>
      </c>
      <c r="U17" s="183">
        <v>44773</v>
      </c>
      <c r="V17" s="190" t="s">
        <v>7460</v>
      </c>
      <c r="W17" s="180">
        <v>19116000</v>
      </c>
      <c r="X17" s="180" t="s">
        <v>7335</v>
      </c>
      <c r="Y17" s="180" t="s">
        <v>30</v>
      </c>
      <c r="Z17" s="180">
        <v>2</v>
      </c>
      <c r="AA17" s="180" t="s">
        <v>7459</v>
      </c>
      <c r="AB17" s="180" t="s">
        <v>7454</v>
      </c>
      <c r="AC17" s="181">
        <v>44773</v>
      </c>
      <c r="AD17" s="190" t="s">
        <v>7464</v>
      </c>
      <c r="AE17" s="188">
        <v>11650000</v>
      </c>
      <c r="AF17" s="188" t="s">
        <v>7461</v>
      </c>
      <c r="AG17" s="188" t="s">
        <v>6999</v>
      </c>
      <c r="AH17" s="188">
        <v>2</v>
      </c>
      <c r="AI17" s="188" t="s">
        <v>7463</v>
      </c>
      <c r="AJ17" s="188" t="s">
        <v>7462</v>
      </c>
      <c r="AK17" s="189">
        <v>44773</v>
      </c>
      <c r="AL17" s="190" t="s">
        <v>7468</v>
      </c>
      <c r="AM17" s="180">
        <v>562000</v>
      </c>
      <c r="AN17" s="180" t="s">
        <v>7465</v>
      </c>
      <c r="AO17" s="180" t="s">
        <v>6999</v>
      </c>
      <c r="AP17" s="180">
        <v>2</v>
      </c>
      <c r="AQ17" s="180" t="s">
        <v>7467</v>
      </c>
      <c r="AR17" s="180" t="s">
        <v>7466</v>
      </c>
      <c r="AS17" s="181">
        <v>44773</v>
      </c>
      <c r="AT17" s="191" t="s">
        <v>7469</v>
      </c>
      <c r="AU17" s="188" t="s">
        <v>14</v>
      </c>
      <c r="AV17" s="188" t="s">
        <v>14</v>
      </c>
      <c r="AW17" s="188" t="s">
        <v>14</v>
      </c>
      <c r="AX17" s="188" t="s">
        <v>14</v>
      </c>
      <c r="AY17" s="188" t="s">
        <v>15</v>
      </c>
      <c r="AZ17" s="188" t="s">
        <v>14</v>
      </c>
      <c r="BA17" s="189">
        <v>44773</v>
      </c>
      <c r="BB17" s="190" t="s">
        <v>7487</v>
      </c>
      <c r="BC17" s="180" t="s">
        <v>14</v>
      </c>
      <c r="BD17" s="180" t="s">
        <v>14</v>
      </c>
      <c r="BE17" s="180" t="s">
        <v>14</v>
      </c>
      <c r="BF17" s="180" t="s">
        <v>14</v>
      </c>
      <c r="BG17" s="180" t="s">
        <v>15</v>
      </c>
      <c r="BH17" s="180" t="s">
        <v>14</v>
      </c>
      <c r="BI17" s="181">
        <v>44773</v>
      </c>
      <c r="BJ17" s="191" t="s">
        <v>7471</v>
      </c>
      <c r="BK17" s="191">
        <v>14</v>
      </c>
      <c r="BL17" s="191" t="s">
        <v>7356</v>
      </c>
      <c r="BM17" s="191" t="s">
        <v>6999</v>
      </c>
      <c r="BN17" s="191">
        <v>2</v>
      </c>
      <c r="BO17" s="191" t="s">
        <v>7470</v>
      </c>
      <c r="BP17" s="188" t="s">
        <v>1771</v>
      </c>
      <c r="BQ17" s="192">
        <v>44773</v>
      </c>
      <c r="BR17" s="190" t="s">
        <v>7488</v>
      </c>
      <c r="BS17" s="184" t="s">
        <v>14</v>
      </c>
      <c r="BT17" s="184" t="s">
        <v>14</v>
      </c>
      <c r="BU17" s="184" t="s">
        <v>14</v>
      </c>
      <c r="BV17" s="184" t="s">
        <v>14</v>
      </c>
      <c r="BW17" s="184" t="s">
        <v>15</v>
      </c>
      <c r="BX17" s="184" t="s">
        <v>14</v>
      </c>
      <c r="BY17" s="181">
        <v>44773</v>
      </c>
      <c r="BZ17" s="191" t="s">
        <v>7489</v>
      </c>
      <c r="CA17" s="191" t="s">
        <v>14</v>
      </c>
      <c r="CB17" s="191" t="s">
        <v>14</v>
      </c>
      <c r="CC17" s="191" t="s">
        <v>14</v>
      </c>
      <c r="CD17" s="191" t="s">
        <v>14</v>
      </c>
      <c r="CE17" s="191" t="s">
        <v>15</v>
      </c>
      <c r="CF17" s="191" t="s">
        <v>14</v>
      </c>
      <c r="CG17" s="192">
        <v>44773</v>
      </c>
      <c r="CH17" s="190" t="s">
        <v>9352</v>
      </c>
      <c r="CI17" s="191" t="e">
        <v>#N/A</v>
      </c>
      <c r="CJ17" s="191" t="e">
        <v>#N/A</v>
      </c>
      <c r="CK17" s="191" t="e">
        <v>#N/A</v>
      </c>
      <c r="CL17" s="191" t="e">
        <v>#N/A</v>
      </c>
      <c r="CM17" s="191" t="e">
        <v>#N/A</v>
      </c>
      <c r="CN17" s="191" t="e">
        <v>#N/A</v>
      </c>
      <c r="CO17" s="193" t="e">
        <v>#N/A</v>
      </c>
      <c r="CP17" s="191" t="s">
        <v>7490</v>
      </c>
      <c r="CQ17" s="184" t="s">
        <v>14</v>
      </c>
      <c r="CR17" s="184" t="s">
        <v>14</v>
      </c>
      <c r="CS17" s="184" t="s">
        <v>14</v>
      </c>
      <c r="CT17" s="184" t="s">
        <v>14</v>
      </c>
      <c r="CU17" s="184" t="s">
        <v>15</v>
      </c>
      <c r="CV17" s="184" t="s">
        <v>14</v>
      </c>
      <c r="CW17" s="181">
        <v>44773</v>
      </c>
      <c r="CX17" s="191" t="s">
        <v>7473</v>
      </c>
      <c r="CY17" s="188">
        <v>481000</v>
      </c>
      <c r="CZ17" s="188" t="s">
        <v>7479</v>
      </c>
      <c r="DA17" s="188" t="s">
        <v>30</v>
      </c>
      <c r="DB17" s="188">
        <v>2</v>
      </c>
      <c r="DC17" s="188" t="s">
        <v>7476</v>
      </c>
      <c r="DD17" s="188" t="s">
        <v>7466</v>
      </c>
      <c r="DE17" s="194">
        <v>44773</v>
      </c>
      <c r="DF17" s="190" t="s">
        <v>7477</v>
      </c>
      <c r="DG17" s="180">
        <v>7467000</v>
      </c>
      <c r="DH17" s="184" t="s">
        <v>7474</v>
      </c>
      <c r="DI17" s="184" t="s">
        <v>30</v>
      </c>
      <c r="DJ17" s="184">
        <v>2</v>
      </c>
      <c r="DK17" s="184" t="s">
        <v>7476</v>
      </c>
      <c r="DL17" s="184" t="s">
        <v>7475</v>
      </c>
      <c r="DM17" s="181">
        <v>44773</v>
      </c>
      <c r="DN17" s="191" t="s">
        <v>7478</v>
      </c>
      <c r="DO17" s="188">
        <v>11169000</v>
      </c>
      <c r="DP17" s="191" t="s">
        <v>7474</v>
      </c>
      <c r="DQ17" s="191" t="s">
        <v>30</v>
      </c>
      <c r="DR17" s="191">
        <v>2</v>
      </c>
      <c r="DS17" s="191" t="s">
        <v>7476</v>
      </c>
      <c r="DT17" s="191" t="s">
        <v>7475</v>
      </c>
      <c r="DU17" s="192">
        <v>44773</v>
      </c>
      <c r="DV17" s="190" t="s">
        <v>7480</v>
      </c>
      <c r="DW17" s="180">
        <v>481000</v>
      </c>
      <c r="DX17" s="184" t="s">
        <v>7479</v>
      </c>
      <c r="DY17" s="184" t="s">
        <v>30</v>
      </c>
      <c r="DZ17" s="184">
        <v>2</v>
      </c>
      <c r="EA17" s="184" t="s">
        <v>7476</v>
      </c>
      <c r="EB17" s="184" t="s">
        <v>7466</v>
      </c>
      <c r="EC17" s="181">
        <v>44773</v>
      </c>
      <c r="ED17" s="191" t="s">
        <v>7481</v>
      </c>
      <c r="EE17" s="188">
        <v>0</v>
      </c>
      <c r="EF17" s="191" t="s">
        <v>14</v>
      </c>
      <c r="EG17" s="191" t="s">
        <v>14</v>
      </c>
      <c r="EH17" s="191" t="s">
        <v>14</v>
      </c>
      <c r="EI17" s="191" t="s">
        <v>15</v>
      </c>
      <c r="EJ17" s="191" t="s">
        <v>14</v>
      </c>
      <c r="EK17" s="192">
        <v>44773</v>
      </c>
      <c r="EL17" s="190" t="s">
        <v>7482</v>
      </c>
      <c r="EM17" s="180">
        <v>0</v>
      </c>
      <c r="EN17" s="184" t="s">
        <v>14</v>
      </c>
      <c r="EO17" s="184" t="s">
        <v>14</v>
      </c>
      <c r="EP17" s="184" t="s">
        <v>14</v>
      </c>
      <c r="EQ17" s="184" t="s">
        <v>15</v>
      </c>
      <c r="ER17" s="184" t="s">
        <v>14</v>
      </c>
      <c r="ES17" s="181">
        <v>44773</v>
      </c>
      <c r="ET17" s="191" t="s">
        <v>7472</v>
      </c>
      <c r="EU17" s="191">
        <v>14</v>
      </c>
      <c r="EV17" s="191" t="s">
        <v>7356</v>
      </c>
      <c r="EW17" s="191" t="s">
        <v>6999</v>
      </c>
      <c r="EX17" s="191">
        <v>2</v>
      </c>
      <c r="EY17" s="191" t="s">
        <v>7470</v>
      </c>
      <c r="EZ17" s="191" t="s">
        <v>1771</v>
      </c>
      <c r="FA17" s="192">
        <v>44773</v>
      </c>
      <c r="FB17" s="190" t="s">
        <v>7484</v>
      </c>
      <c r="FC17" s="184">
        <v>3</v>
      </c>
      <c r="FD17" s="184">
        <v>0</v>
      </c>
      <c r="FE17" s="184" t="s">
        <v>92</v>
      </c>
      <c r="FF17" s="184">
        <v>1</v>
      </c>
      <c r="FG17" s="184" t="s">
        <v>7483</v>
      </c>
      <c r="FH17" s="184">
        <v>0</v>
      </c>
      <c r="FI17" s="181">
        <v>44773</v>
      </c>
      <c r="FJ17" s="190" t="s">
        <v>7485</v>
      </c>
      <c r="FK17" s="191" t="s">
        <v>14</v>
      </c>
      <c r="FL17" s="191" t="s">
        <v>14</v>
      </c>
      <c r="FM17" s="191" t="s">
        <v>14</v>
      </c>
      <c r="FN17" s="191" t="s">
        <v>14</v>
      </c>
      <c r="FO17" s="191" t="s">
        <v>15</v>
      </c>
      <c r="FP17" s="188" t="s">
        <v>14</v>
      </c>
      <c r="FQ17" s="189">
        <v>44773</v>
      </c>
      <c r="FR17" s="190" t="s">
        <v>7486</v>
      </c>
      <c r="FS17" s="184" t="s">
        <v>14</v>
      </c>
      <c r="FT17" s="184" t="s">
        <v>14</v>
      </c>
      <c r="FU17" s="184" t="s">
        <v>14</v>
      </c>
      <c r="FV17" s="184" t="s">
        <v>14</v>
      </c>
      <c r="FW17" s="184" t="s">
        <v>15</v>
      </c>
      <c r="FX17" s="184" t="s">
        <v>14</v>
      </c>
      <c r="FY17" s="181">
        <v>44773</v>
      </c>
      <c r="FZ17" s="191" t="s">
        <v>3182</v>
      </c>
      <c r="GA17" s="191">
        <v>0</v>
      </c>
      <c r="GB17" s="191" t="s">
        <v>3054</v>
      </c>
      <c r="GC17" s="191" t="s">
        <v>30</v>
      </c>
      <c r="GD17" s="191">
        <v>2</v>
      </c>
      <c r="GE17" s="191" t="s">
        <v>14</v>
      </c>
      <c r="GF17" s="191" t="s">
        <v>14</v>
      </c>
      <c r="GG17" s="192">
        <v>44678</v>
      </c>
      <c r="GH17" s="190" t="s">
        <v>3188</v>
      </c>
      <c r="GI17" s="184">
        <v>0</v>
      </c>
      <c r="GJ17" s="184" t="s">
        <v>3054</v>
      </c>
      <c r="GK17" s="184" t="s">
        <v>30</v>
      </c>
      <c r="GL17" s="184">
        <v>2</v>
      </c>
      <c r="GM17" s="184" t="s">
        <v>14</v>
      </c>
      <c r="GN17" s="184" t="s">
        <v>14</v>
      </c>
      <c r="GO17" s="181">
        <v>44678</v>
      </c>
      <c r="GP17" s="191" t="s">
        <v>3183</v>
      </c>
      <c r="GQ17" s="191">
        <v>0</v>
      </c>
      <c r="GR17" s="191" t="s">
        <v>3054</v>
      </c>
      <c r="GS17" s="191" t="s">
        <v>30</v>
      </c>
      <c r="GT17" s="191">
        <v>2</v>
      </c>
      <c r="GU17" s="191" t="s">
        <v>14</v>
      </c>
      <c r="GV17" s="191" t="s">
        <v>14</v>
      </c>
      <c r="GW17" s="192">
        <v>44678</v>
      </c>
      <c r="GX17" s="190" t="s">
        <v>3189</v>
      </c>
      <c r="GY17" s="184">
        <v>0</v>
      </c>
      <c r="GZ17" s="184" t="s">
        <v>3054</v>
      </c>
      <c r="HA17" s="184" t="s">
        <v>30</v>
      </c>
      <c r="HB17" s="184">
        <v>2</v>
      </c>
      <c r="HC17" s="184" t="s">
        <v>14</v>
      </c>
      <c r="HD17" s="184" t="s">
        <v>14</v>
      </c>
      <c r="HE17" s="181">
        <v>44678</v>
      </c>
      <c r="HF17" s="191" t="s">
        <v>3181</v>
      </c>
      <c r="HG17" s="191">
        <v>0</v>
      </c>
      <c r="HH17" s="191" t="s">
        <v>3054</v>
      </c>
      <c r="HI17" s="191" t="s">
        <v>30</v>
      </c>
      <c r="HJ17" s="191">
        <v>2</v>
      </c>
      <c r="HK17" s="191" t="s">
        <v>14</v>
      </c>
      <c r="HL17" s="191" t="s">
        <v>14</v>
      </c>
      <c r="HM17" s="192">
        <v>44678</v>
      </c>
      <c r="HN17" s="190" t="s">
        <v>3187</v>
      </c>
      <c r="HO17" s="184">
        <v>1</v>
      </c>
      <c r="HP17" s="184" t="s">
        <v>3054</v>
      </c>
      <c r="HQ17" s="184" t="s">
        <v>30</v>
      </c>
      <c r="HR17" s="184">
        <v>2</v>
      </c>
      <c r="HS17" s="184" t="s">
        <v>14</v>
      </c>
      <c r="HT17" s="184" t="s">
        <v>14</v>
      </c>
      <c r="HU17" s="181">
        <v>44678</v>
      </c>
      <c r="HV17" s="191" t="s">
        <v>3184</v>
      </c>
      <c r="HW17" s="191">
        <v>0</v>
      </c>
      <c r="HX17" s="191" t="s">
        <v>3054</v>
      </c>
      <c r="HY17" s="191" t="s">
        <v>30</v>
      </c>
      <c r="HZ17" s="191">
        <v>2</v>
      </c>
      <c r="IA17" s="191" t="s">
        <v>14</v>
      </c>
      <c r="IB17" s="191" t="s">
        <v>14</v>
      </c>
      <c r="IC17" s="192">
        <v>44678</v>
      </c>
      <c r="ID17" s="190" t="s">
        <v>3186</v>
      </c>
      <c r="IE17" s="184">
        <v>3</v>
      </c>
      <c r="IF17" s="184" t="s">
        <v>3054</v>
      </c>
      <c r="IG17" s="184" t="s">
        <v>30</v>
      </c>
      <c r="IH17" s="184">
        <v>2</v>
      </c>
      <c r="II17" s="184" t="s">
        <v>14</v>
      </c>
      <c r="IJ17" s="184" t="s">
        <v>14</v>
      </c>
      <c r="IK17" s="181">
        <v>44678</v>
      </c>
      <c r="IL17" s="191" t="s">
        <v>3185</v>
      </c>
      <c r="IM17" s="191">
        <v>2</v>
      </c>
      <c r="IN17" s="191" t="s">
        <v>3054</v>
      </c>
      <c r="IO17" s="191" t="s">
        <v>30</v>
      </c>
      <c r="IP17" s="191">
        <v>2</v>
      </c>
      <c r="IQ17" s="191" t="s">
        <v>14</v>
      </c>
      <c r="IR17" s="191" t="s">
        <v>14</v>
      </c>
      <c r="IS17" s="192">
        <v>44678</v>
      </c>
    </row>
    <row r="18" spans="1:253" s="285" customFormat="1" ht="13" customHeight="1" x14ac:dyDescent="0.25">
      <c r="A18" s="285" t="s">
        <v>250</v>
      </c>
      <c r="B18" s="285" t="s">
        <v>8808</v>
      </c>
      <c r="C18" s="285" t="s">
        <v>251</v>
      </c>
      <c r="D18" s="285" t="s">
        <v>252</v>
      </c>
      <c r="E18" s="285" t="s">
        <v>8277</v>
      </c>
      <c r="F18" s="285" t="s">
        <v>5474</v>
      </c>
      <c r="G18" s="179">
        <v>27600000</v>
      </c>
      <c r="H18" s="180" t="s">
        <v>5237</v>
      </c>
      <c r="I18" s="180" t="s">
        <v>30</v>
      </c>
      <c r="J18" s="180">
        <v>2</v>
      </c>
      <c r="K18" s="180" t="s">
        <v>5473</v>
      </c>
      <c r="L18" s="180" t="s">
        <v>5472</v>
      </c>
      <c r="M18" s="181">
        <v>44742</v>
      </c>
      <c r="N18" s="190" t="s">
        <v>1868</v>
      </c>
      <c r="O18" s="182">
        <v>440640</v>
      </c>
      <c r="P18" s="182" t="s">
        <v>1865</v>
      </c>
      <c r="Q18" s="182" t="s">
        <v>92</v>
      </c>
      <c r="R18" s="182">
        <v>1</v>
      </c>
      <c r="S18" s="182" t="s">
        <v>1867</v>
      </c>
      <c r="T18" s="182" t="s">
        <v>1866</v>
      </c>
      <c r="U18" s="183">
        <v>44346</v>
      </c>
      <c r="V18" s="190" t="s">
        <v>5478</v>
      </c>
      <c r="W18" s="180">
        <v>27600000</v>
      </c>
      <c r="X18" s="180" t="s">
        <v>5475</v>
      </c>
      <c r="Y18" s="180" t="s">
        <v>30</v>
      </c>
      <c r="Z18" s="180">
        <v>2</v>
      </c>
      <c r="AA18" s="180" t="s">
        <v>5477</v>
      </c>
      <c r="AB18" s="180" t="s">
        <v>5476</v>
      </c>
      <c r="AC18" s="181">
        <v>44742</v>
      </c>
      <c r="AD18" s="190" t="s">
        <v>5480</v>
      </c>
      <c r="AE18" s="188">
        <v>13771000</v>
      </c>
      <c r="AF18" s="188" t="s">
        <v>5475</v>
      </c>
      <c r="AG18" s="188" t="s">
        <v>30</v>
      </c>
      <c r="AH18" s="188">
        <v>2</v>
      </c>
      <c r="AI18" s="188" t="s">
        <v>5479</v>
      </c>
      <c r="AJ18" s="188" t="s">
        <v>5476</v>
      </c>
      <c r="AK18" s="189">
        <v>44742</v>
      </c>
      <c r="AL18" s="190" t="s">
        <v>5483</v>
      </c>
      <c r="AM18" s="180">
        <v>1944000</v>
      </c>
      <c r="AN18" s="180" t="s">
        <v>5348</v>
      </c>
      <c r="AO18" s="180" t="s">
        <v>30</v>
      </c>
      <c r="AP18" s="180">
        <v>2</v>
      </c>
      <c r="AQ18" s="180" t="s">
        <v>5482</v>
      </c>
      <c r="AR18" s="180" t="s">
        <v>5481</v>
      </c>
      <c r="AS18" s="181">
        <v>44742</v>
      </c>
      <c r="AT18" s="191" t="s">
        <v>830</v>
      </c>
      <c r="AU18" s="188">
        <v>150</v>
      </c>
      <c r="AV18" s="188" t="s">
        <v>828</v>
      </c>
      <c r="AW18" s="188" t="s">
        <v>30</v>
      </c>
      <c r="AX18" s="188">
        <v>2</v>
      </c>
      <c r="AY18" s="188" t="s">
        <v>829</v>
      </c>
      <c r="AZ18" s="188" t="s">
        <v>174</v>
      </c>
      <c r="BA18" s="189">
        <v>43584</v>
      </c>
      <c r="BB18" s="190" t="s">
        <v>912</v>
      </c>
      <c r="BC18" s="180" t="s">
        <v>14</v>
      </c>
      <c r="BD18" s="180" t="s">
        <v>909</v>
      </c>
      <c r="BE18" s="180" t="s">
        <v>14</v>
      </c>
      <c r="BF18" s="180" t="s">
        <v>14</v>
      </c>
      <c r="BG18" s="180" t="s">
        <v>911</v>
      </c>
      <c r="BH18" s="180" t="s">
        <v>910</v>
      </c>
      <c r="BI18" s="181">
        <v>43642</v>
      </c>
      <c r="BJ18" s="191" t="s">
        <v>5485</v>
      </c>
      <c r="BK18" s="191">
        <v>364</v>
      </c>
      <c r="BL18" s="191" t="s">
        <v>5455</v>
      </c>
      <c r="BM18" s="191" t="s">
        <v>92</v>
      </c>
      <c r="BN18" s="191">
        <v>1</v>
      </c>
      <c r="BO18" s="191" t="s">
        <v>5484</v>
      </c>
      <c r="BP18" s="188" t="s">
        <v>1771</v>
      </c>
      <c r="BQ18" s="192">
        <v>44742</v>
      </c>
      <c r="BR18" s="190" t="s">
        <v>1029</v>
      </c>
      <c r="BS18" s="184" t="s">
        <v>14</v>
      </c>
      <c r="BT18" s="184" t="s">
        <v>14</v>
      </c>
      <c r="BU18" s="184" t="s">
        <v>14</v>
      </c>
      <c r="BV18" s="184" t="s">
        <v>14</v>
      </c>
      <c r="BW18" s="184" t="s">
        <v>1028</v>
      </c>
      <c r="BX18" s="184" t="s">
        <v>14</v>
      </c>
      <c r="BY18" s="181">
        <v>43697</v>
      </c>
      <c r="BZ18" s="191" t="s">
        <v>1030</v>
      </c>
      <c r="CA18" s="191" t="s">
        <v>14</v>
      </c>
      <c r="CB18" s="191" t="s">
        <v>14</v>
      </c>
      <c r="CC18" s="191" t="s">
        <v>14</v>
      </c>
      <c r="CD18" s="191" t="s">
        <v>14</v>
      </c>
      <c r="CE18" s="191" t="s">
        <v>1028</v>
      </c>
      <c r="CF18" s="191" t="s">
        <v>14</v>
      </c>
      <c r="CG18" s="192">
        <v>43697</v>
      </c>
      <c r="CH18" s="190" t="s">
        <v>9353</v>
      </c>
      <c r="CI18" s="191" t="e">
        <v>#N/A</v>
      </c>
      <c r="CJ18" s="191" t="e">
        <v>#N/A</v>
      </c>
      <c r="CK18" s="191" t="e">
        <v>#N/A</v>
      </c>
      <c r="CL18" s="191" t="e">
        <v>#N/A</v>
      </c>
      <c r="CM18" s="191" t="e">
        <v>#N/A</v>
      </c>
      <c r="CN18" s="191" t="e">
        <v>#N/A</v>
      </c>
      <c r="CO18" s="193" t="e">
        <v>#N/A</v>
      </c>
      <c r="CP18" s="191" t="s">
        <v>1031</v>
      </c>
      <c r="CQ18" s="184" t="s">
        <v>14</v>
      </c>
      <c r="CR18" s="184" t="s">
        <v>14</v>
      </c>
      <c r="CS18" s="184" t="s">
        <v>14</v>
      </c>
      <c r="CT18" s="184" t="s">
        <v>14</v>
      </c>
      <c r="CU18" s="184" t="s">
        <v>1028</v>
      </c>
      <c r="CV18" s="184" t="s">
        <v>14</v>
      </c>
      <c r="CW18" s="181">
        <v>43697</v>
      </c>
      <c r="CX18" s="191" t="s">
        <v>5486</v>
      </c>
      <c r="CY18" s="188">
        <v>11688000</v>
      </c>
      <c r="CZ18" s="188" t="s">
        <v>5475</v>
      </c>
      <c r="DA18" s="188" t="s">
        <v>30</v>
      </c>
      <c r="DB18" s="188">
        <v>2</v>
      </c>
      <c r="DC18" s="188" t="s">
        <v>5491</v>
      </c>
      <c r="DD18" s="188" t="s">
        <v>5476</v>
      </c>
      <c r="DE18" s="194">
        <v>44742</v>
      </c>
      <c r="DF18" s="190" t="s">
        <v>5488</v>
      </c>
      <c r="DG18" s="180">
        <v>13829000</v>
      </c>
      <c r="DH18" s="184" t="s">
        <v>5475</v>
      </c>
      <c r="DI18" s="184" t="s">
        <v>30</v>
      </c>
      <c r="DJ18" s="184">
        <v>2</v>
      </c>
      <c r="DK18" s="184" t="s">
        <v>5487</v>
      </c>
      <c r="DL18" s="184" t="s">
        <v>5476</v>
      </c>
      <c r="DM18" s="181">
        <v>44742</v>
      </c>
      <c r="DN18" s="191" t="s">
        <v>5490</v>
      </c>
      <c r="DO18" s="188">
        <v>2082000</v>
      </c>
      <c r="DP18" s="191" t="s">
        <v>5475</v>
      </c>
      <c r="DQ18" s="191" t="s">
        <v>30</v>
      </c>
      <c r="DR18" s="191">
        <v>2</v>
      </c>
      <c r="DS18" s="191" t="s">
        <v>5489</v>
      </c>
      <c r="DT18" s="191" t="s">
        <v>5476</v>
      </c>
      <c r="DU18" s="192">
        <v>44742</v>
      </c>
      <c r="DV18" s="190" t="s">
        <v>5492</v>
      </c>
      <c r="DW18" s="180">
        <v>9070000</v>
      </c>
      <c r="DX18" s="184" t="s">
        <v>5475</v>
      </c>
      <c r="DY18" s="184" t="s">
        <v>30</v>
      </c>
      <c r="DZ18" s="184">
        <v>2</v>
      </c>
      <c r="EA18" s="184" t="s">
        <v>5491</v>
      </c>
      <c r="EB18" s="184" t="s">
        <v>5476</v>
      </c>
      <c r="EC18" s="181">
        <v>44742</v>
      </c>
      <c r="ED18" s="191" t="s">
        <v>5494</v>
      </c>
      <c r="EE18" s="188">
        <v>2618000</v>
      </c>
      <c r="EF18" s="191" t="s">
        <v>5475</v>
      </c>
      <c r="EG18" s="191" t="s">
        <v>30</v>
      </c>
      <c r="EH18" s="191">
        <v>2</v>
      </c>
      <c r="EI18" s="191" t="s">
        <v>5493</v>
      </c>
      <c r="EJ18" s="191" t="s">
        <v>5476</v>
      </c>
      <c r="EK18" s="192">
        <v>44742</v>
      </c>
      <c r="EL18" s="190" t="s">
        <v>5566</v>
      </c>
      <c r="EM18" s="180">
        <v>0</v>
      </c>
      <c r="EN18" s="184" t="s">
        <v>5564</v>
      </c>
      <c r="EO18" s="184" t="s">
        <v>92</v>
      </c>
      <c r="EP18" s="184">
        <v>1</v>
      </c>
      <c r="EQ18" s="184" t="s">
        <v>1939</v>
      </c>
      <c r="ER18" s="184" t="s">
        <v>5565</v>
      </c>
      <c r="ES18" s="181">
        <v>44747</v>
      </c>
      <c r="ET18" s="191" t="s">
        <v>1762</v>
      </c>
      <c r="EU18" s="191">
        <v>530</v>
      </c>
      <c r="EV18" s="191" t="s">
        <v>1760</v>
      </c>
      <c r="EW18" s="191" t="s">
        <v>30</v>
      </c>
      <c r="EX18" s="191">
        <v>2</v>
      </c>
      <c r="EY18" s="191" t="s">
        <v>1761</v>
      </c>
      <c r="EZ18" s="191" t="s">
        <v>174</v>
      </c>
      <c r="FA18" s="192">
        <v>44281</v>
      </c>
      <c r="FB18" s="190" t="s">
        <v>5496</v>
      </c>
      <c r="FC18" s="184">
        <v>3</v>
      </c>
      <c r="FD18" s="184" t="s">
        <v>5348</v>
      </c>
      <c r="FE18" s="184" t="s">
        <v>30</v>
      </c>
      <c r="FF18" s="184">
        <v>2</v>
      </c>
      <c r="FG18" s="184" t="s">
        <v>5495</v>
      </c>
      <c r="FH18" s="184" t="s">
        <v>5481</v>
      </c>
      <c r="FI18" s="181">
        <v>44742</v>
      </c>
      <c r="FJ18" s="190" t="s">
        <v>253</v>
      </c>
      <c r="FK18" s="191" t="s">
        <v>14</v>
      </c>
      <c r="FL18" s="191">
        <v>0</v>
      </c>
      <c r="FM18" s="191" t="s">
        <v>30</v>
      </c>
      <c r="FN18" s="191">
        <v>2</v>
      </c>
      <c r="FO18" s="191">
        <v>0</v>
      </c>
      <c r="FP18" s="188">
        <v>0</v>
      </c>
      <c r="FQ18" s="189">
        <v>43509</v>
      </c>
      <c r="FR18" s="190" t="s">
        <v>1032</v>
      </c>
      <c r="FS18" s="184" t="s">
        <v>14</v>
      </c>
      <c r="FT18" s="184" t="s">
        <v>14</v>
      </c>
      <c r="FU18" s="184" t="s">
        <v>14</v>
      </c>
      <c r="FV18" s="184" t="s">
        <v>14</v>
      </c>
      <c r="FW18" s="184" t="s">
        <v>1028</v>
      </c>
      <c r="FX18" s="184" t="s">
        <v>14</v>
      </c>
      <c r="FY18" s="181">
        <v>43697</v>
      </c>
      <c r="FZ18" s="191" t="s">
        <v>3457</v>
      </c>
      <c r="GA18" s="191">
        <v>1</v>
      </c>
      <c r="GB18" s="191" t="s">
        <v>3054</v>
      </c>
      <c r="GC18" s="191" t="s">
        <v>30</v>
      </c>
      <c r="GD18" s="191">
        <v>2</v>
      </c>
      <c r="GE18" s="191" t="s">
        <v>14</v>
      </c>
      <c r="GF18" s="191" t="s">
        <v>14</v>
      </c>
      <c r="GG18" s="192">
        <v>44691</v>
      </c>
      <c r="GH18" s="190" t="s">
        <v>3463</v>
      </c>
      <c r="GI18" s="184">
        <v>3</v>
      </c>
      <c r="GJ18" s="184" t="s">
        <v>3054</v>
      </c>
      <c r="GK18" s="184" t="s">
        <v>30</v>
      </c>
      <c r="GL18" s="184">
        <v>2</v>
      </c>
      <c r="GM18" s="184" t="s">
        <v>14</v>
      </c>
      <c r="GN18" s="184" t="s">
        <v>14</v>
      </c>
      <c r="GO18" s="181">
        <v>44691</v>
      </c>
      <c r="GP18" s="191" t="s">
        <v>3458</v>
      </c>
      <c r="GQ18" s="191">
        <v>3</v>
      </c>
      <c r="GR18" s="191" t="s">
        <v>3054</v>
      </c>
      <c r="GS18" s="191" t="s">
        <v>30</v>
      </c>
      <c r="GT18" s="191">
        <v>2</v>
      </c>
      <c r="GU18" s="191" t="s">
        <v>14</v>
      </c>
      <c r="GV18" s="191" t="s">
        <v>14</v>
      </c>
      <c r="GW18" s="192">
        <v>44691</v>
      </c>
      <c r="GX18" s="190" t="s">
        <v>3464</v>
      </c>
      <c r="GY18" s="184">
        <v>2</v>
      </c>
      <c r="GZ18" s="184" t="s">
        <v>3054</v>
      </c>
      <c r="HA18" s="184" t="s">
        <v>30</v>
      </c>
      <c r="HB18" s="184">
        <v>2</v>
      </c>
      <c r="HC18" s="184" t="s">
        <v>14</v>
      </c>
      <c r="HD18" s="184" t="s">
        <v>14</v>
      </c>
      <c r="HE18" s="181">
        <v>44691</v>
      </c>
      <c r="HF18" s="191" t="s">
        <v>3456</v>
      </c>
      <c r="HG18" s="191">
        <v>0</v>
      </c>
      <c r="HH18" s="191" t="s">
        <v>3054</v>
      </c>
      <c r="HI18" s="191" t="s">
        <v>30</v>
      </c>
      <c r="HJ18" s="191">
        <v>2</v>
      </c>
      <c r="HK18" s="191" t="s">
        <v>14</v>
      </c>
      <c r="HL18" s="191" t="s">
        <v>14</v>
      </c>
      <c r="HM18" s="192">
        <v>44691</v>
      </c>
      <c r="HN18" s="190" t="s">
        <v>3462</v>
      </c>
      <c r="HO18" s="184">
        <v>2</v>
      </c>
      <c r="HP18" s="184" t="s">
        <v>3054</v>
      </c>
      <c r="HQ18" s="184" t="s">
        <v>30</v>
      </c>
      <c r="HR18" s="184">
        <v>2</v>
      </c>
      <c r="HS18" s="184" t="s">
        <v>14</v>
      </c>
      <c r="HT18" s="184" t="s">
        <v>14</v>
      </c>
      <c r="HU18" s="181">
        <v>44691</v>
      </c>
      <c r="HV18" s="191" t="s">
        <v>3459</v>
      </c>
      <c r="HW18" s="191">
        <v>3</v>
      </c>
      <c r="HX18" s="191" t="s">
        <v>3054</v>
      </c>
      <c r="HY18" s="191" t="s">
        <v>30</v>
      </c>
      <c r="HZ18" s="191">
        <v>2</v>
      </c>
      <c r="IA18" s="191" t="s">
        <v>14</v>
      </c>
      <c r="IB18" s="191" t="s">
        <v>14</v>
      </c>
      <c r="IC18" s="192">
        <v>44691</v>
      </c>
      <c r="ID18" s="190" t="s">
        <v>3461</v>
      </c>
      <c r="IE18" s="184">
        <v>1</v>
      </c>
      <c r="IF18" s="184" t="s">
        <v>3054</v>
      </c>
      <c r="IG18" s="184" t="s">
        <v>30</v>
      </c>
      <c r="IH18" s="184">
        <v>2</v>
      </c>
      <c r="II18" s="184" t="s">
        <v>14</v>
      </c>
      <c r="IJ18" s="184" t="s">
        <v>14</v>
      </c>
      <c r="IK18" s="181">
        <v>44691</v>
      </c>
      <c r="IL18" s="191" t="s">
        <v>3460</v>
      </c>
      <c r="IM18" s="191">
        <v>2</v>
      </c>
      <c r="IN18" s="191" t="s">
        <v>3054</v>
      </c>
      <c r="IO18" s="191" t="s">
        <v>30</v>
      </c>
      <c r="IP18" s="191">
        <v>2</v>
      </c>
      <c r="IQ18" s="191" t="s">
        <v>14</v>
      </c>
      <c r="IR18" s="191" t="s">
        <v>14</v>
      </c>
      <c r="IS18" s="192">
        <v>44691</v>
      </c>
    </row>
    <row r="19" spans="1:253" s="285" customFormat="1" ht="13" customHeight="1" x14ac:dyDescent="0.25">
      <c r="A19" s="285" t="s">
        <v>254</v>
      </c>
      <c r="B19" s="285" t="s">
        <v>8796</v>
      </c>
      <c r="C19" s="285" t="s">
        <v>255</v>
      </c>
      <c r="D19" s="285" t="s">
        <v>252</v>
      </c>
      <c r="E19" s="285" t="s">
        <v>8277</v>
      </c>
      <c r="F19" s="285" t="s">
        <v>1552</v>
      </c>
      <c r="G19" s="179">
        <v>25876000</v>
      </c>
      <c r="H19" s="180" t="s">
        <v>1549</v>
      </c>
      <c r="I19" s="180" t="s">
        <v>30</v>
      </c>
      <c r="J19" s="180">
        <v>2</v>
      </c>
      <c r="K19" s="180" t="s">
        <v>1551</v>
      </c>
      <c r="L19" s="180" t="s">
        <v>1550</v>
      </c>
      <c r="M19" s="181">
        <v>44165</v>
      </c>
      <c r="N19" s="190" t="s">
        <v>1040</v>
      </c>
      <c r="O19" s="182">
        <v>34263</v>
      </c>
      <c r="P19" s="182" t="s">
        <v>1037</v>
      </c>
      <c r="Q19" s="182" t="s">
        <v>92</v>
      </c>
      <c r="R19" s="182">
        <v>1</v>
      </c>
      <c r="S19" s="182" t="s">
        <v>1039</v>
      </c>
      <c r="T19" s="182" t="s">
        <v>1038</v>
      </c>
      <c r="U19" s="183">
        <v>43697</v>
      </c>
      <c r="V19" s="190" t="s">
        <v>5833</v>
      </c>
      <c r="W19" s="180">
        <v>3803000</v>
      </c>
      <c r="X19" s="180" t="s">
        <v>5830</v>
      </c>
      <c r="Y19" s="180" t="s">
        <v>30</v>
      </c>
      <c r="Z19" s="180">
        <v>2</v>
      </c>
      <c r="AA19" s="180" t="s">
        <v>5832</v>
      </c>
      <c r="AB19" s="180" t="s">
        <v>5831</v>
      </c>
      <c r="AC19" s="181">
        <v>44764</v>
      </c>
      <c r="AD19" s="190" t="s">
        <v>5836</v>
      </c>
      <c r="AE19" s="188">
        <v>1246000</v>
      </c>
      <c r="AF19" s="188" t="s">
        <v>5834</v>
      </c>
      <c r="AG19" s="188" t="s">
        <v>30</v>
      </c>
      <c r="AH19" s="188">
        <v>2</v>
      </c>
      <c r="AI19" s="188" t="s">
        <v>5449</v>
      </c>
      <c r="AJ19" s="188" t="s">
        <v>5835</v>
      </c>
      <c r="AK19" s="189">
        <v>44764</v>
      </c>
      <c r="AL19" s="190" t="s">
        <v>5840</v>
      </c>
      <c r="AM19" s="180">
        <v>623000</v>
      </c>
      <c r="AN19" s="180" t="s">
        <v>5837</v>
      </c>
      <c r="AO19" s="180" t="s">
        <v>30</v>
      </c>
      <c r="AP19" s="180">
        <v>2</v>
      </c>
      <c r="AQ19" s="180" t="s">
        <v>5839</v>
      </c>
      <c r="AR19" s="180" t="s">
        <v>5838</v>
      </c>
      <c r="AS19" s="181">
        <v>44764</v>
      </c>
      <c r="AT19" s="191" t="s">
        <v>1036</v>
      </c>
      <c r="AU19" s="188" t="s">
        <v>14</v>
      </c>
      <c r="AV19" s="188" t="s">
        <v>1024</v>
      </c>
      <c r="AW19" s="188" t="s">
        <v>14</v>
      </c>
      <c r="AX19" s="188" t="s">
        <v>14</v>
      </c>
      <c r="AY19" s="188" t="s">
        <v>1035</v>
      </c>
      <c r="AZ19" s="188" t="s">
        <v>1024</v>
      </c>
      <c r="BA19" s="189">
        <v>43697</v>
      </c>
      <c r="BB19" s="190" t="s">
        <v>1034</v>
      </c>
      <c r="BC19" s="180" t="s">
        <v>14</v>
      </c>
      <c r="BD19" s="180" t="s">
        <v>1024</v>
      </c>
      <c r="BE19" s="180" t="s">
        <v>14</v>
      </c>
      <c r="BF19" s="180" t="s">
        <v>14</v>
      </c>
      <c r="BG19" s="180" t="s">
        <v>1033</v>
      </c>
      <c r="BH19" s="180" t="s">
        <v>1024</v>
      </c>
      <c r="BI19" s="181">
        <v>43697</v>
      </c>
      <c r="BJ19" s="191" t="s">
        <v>5843</v>
      </c>
      <c r="BK19" s="191">
        <v>208</v>
      </c>
      <c r="BL19" s="191" t="s">
        <v>5841</v>
      </c>
      <c r="BM19" s="191" t="s">
        <v>92</v>
      </c>
      <c r="BN19" s="191">
        <v>1</v>
      </c>
      <c r="BO19" s="191" t="s">
        <v>5842</v>
      </c>
      <c r="BP19" s="188" t="s">
        <v>1771</v>
      </c>
      <c r="BQ19" s="192">
        <v>44764</v>
      </c>
      <c r="BR19" s="190" t="s">
        <v>256</v>
      </c>
      <c r="BS19" s="184" t="s">
        <v>14</v>
      </c>
      <c r="BT19" s="184">
        <v>0</v>
      </c>
      <c r="BU19" s="184" t="s">
        <v>30</v>
      </c>
      <c r="BV19" s="184">
        <v>2</v>
      </c>
      <c r="BW19" s="184">
        <v>0</v>
      </c>
      <c r="BX19" s="184">
        <v>0</v>
      </c>
      <c r="BY19" s="181">
        <v>43509</v>
      </c>
      <c r="BZ19" s="191" t="s">
        <v>257</v>
      </c>
      <c r="CA19" s="191" t="s">
        <v>14</v>
      </c>
      <c r="CB19" s="191">
        <v>0</v>
      </c>
      <c r="CC19" s="191" t="s">
        <v>14</v>
      </c>
      <c r="CD19" s="191" t="s">
        <v>14</v>
      </c>
      <c r="CE19" s="191">
        <v>0</v>
      </c>
      <c r="CF19" s="191">
        <v>0</v>
      </c>
      <c r="CG19" s="192">
        <v>43509</v>
      </c>
      <c r="CH19" s="190" t="s">
        <v>9354</v>
      </c>
      <c r="CI19" s="191" t="e">
        <v>#N/A</v>
      </c>
      <c r="CJ19" s="191" t="e">
        <v>#N/A</v>
      </c>
      <c r="CK19" s="191" t="e">
        <v>#N/A</v>
      </c>
      <c r="CL19" s="191" t="e">
        <v>#N/A</v>
      </c>
      <c r="CM19" s="191" t="e">
        <v>#N/A</v>
      </c>
      <c r="CN19" s="191" t="e">
        <v>#N/A</v>
      </c>
      <c r="CO19" s="193" t="e">
        <v>#N/A</v>
      </c>
      <c r="CP19" s="191" t="s">
        <v>261</v>
      </c>
      <c r="CQ19" s="184">
        <v>5.2</v>
      </c>
      <c r="CR19" s="184" t="s">
        <v>258</v>
      </c>
      <c r="CS19" s="184" t="s">
        <v>30</v>
      </c>
      <c r="CT19" s="184">
        <v>2</v>
      </c>
      <c r="CU19" s="184" t="s">
        <v>260</v>
      </c>
      <c r="CV19" s="184" t="s">
        <v>259</v>
      </c>
      <c r="CW19" s="181">
        <v>43509</v>
      </c>
      <c r="CX19" s="191" t="s">
        <v>5845</v>
      </c>
      <c r="CY19" s="188">
        <v>1246000</v>
      </c>
      <c r="CZ19" s="188" t="s">
        <v>5834</v>
      </c>
      <c r="DA19" s="188" t="s">
        <v>30</v>
      </c>
      <c r="DB19" s="188">
        <v>2</v>
      </c>
      <c r="DC19" s="188" t="s">
        <v>5844</v>
      </c>
      <c r="DD19" s="188" t="s">
        <v>5835</v>
      </c>
      <c r="DE19" s="194">
        <v>44764</v>
      </c>
      <c r="DF19" s="190" t="s">
        <v>5846</v>
      </c>
      <c r="DG19" s="180">
        <v>2557000</v>
      </c>
      <c r="DH19" s="184" t="s">
        <v>5834</v>
      </c>
      <c r="DI19" s="184" t="s">
        <v>30</v>
      </c>
      <c r="DJ19" s="184">
        <v>2</v>
      </c>
      <c r="DK19" s="184" t="s">
        <v>5844</v>
      </c>
      <c r="DL19" s="184" t="s">
        <v>5835</v>
      </c>
      <c r="DM19" s="181">
        <v>44764</v>
      </c>
      <c r="DN19" s="191" t="s">
        <v>5847</v>
      </c>
      <c r="DO19" s="188">
        <v>0</v>
      </c>
      <c r="DP19" s="191" t="s">
        <v>5834</v>
      </c>
      <c r="DQ19" s="191" t="s">
        <v>30</v>
      </c>
      <c r="DR19" s="191">
        <v>2</v>
      </c>
      <c r="DS19" s="191" t="s">
        <v>5844</v>
      </c>
      <c r="DT19" s="191" t="s">
        <v>5835</v>
      </c>
      <c r="DU19" s="192">
        <v>44764</v>
      </c>
      <c r="DV19" s="190" t="s">
        <v>5848</v>
      </c>
      <c r="DW19" s="180">
        <v>166000</v>
      </c>
      <c r="DX19" s="184" t="s">
        <v>5834</v>
      </c>
      <c r="DY19" s="184" t="s">
        <v>30</v>
      </c>
      <c r="DZ19" s="184">
        <v>2</v>
      </c>
      <c r="EA19" s="184" t="s">
        <v>5844</v>
      </c>
      <c r="EB19" s="184" t="s">
        <v>5835</v>
      </c>
      <c r="EC19" s="181">
        <v>44764</v>
      </c>
      <c r="ED19" s="191" t="s">
        <v>5849</v>
      </c>
      <c r="EE19" s="188">
        <v>1080000</v>
      </c>
      <c r="EF19" s="191" t="s">
        <v>5834</v>
      </c>
      <c r="EG19" s="191" t="s">
        <v>30</v>
      </c>
      <c r="EH19" s="191">
        <v>2</v>
      </c>
      <c r="EI19" s="191" t="s">
        <v>5844</v>
      </c>
      <c r="EJ19" s="191" t="s">
        <v>5835</v>
      </c>
      <c r="EK19" s="192">
        <v>44764</v>
      </c>
      <c r="EL19" s="190" t="s">
        <v>5850</v>
      </c>
      <c r="EM19" s="180">
        <v>0</v>
      </c>
      <c r="EN19" s="184" t="s">
        <v>5834</v>
      </c>
      <c r="EO19" s="184" t="s">
        <v>30</v>
      </c>
      <c r="EP19" s="184">
        <v>2</v>
      </c>
      <c r="EQ19" s="184" t="s">
        <v>5844</v>
      </c>
      <c r="ER19" s="184" t="s">
        <v>5835</v>
      </c>
      <c r="ES19" s="181">
        <v>44764</v>
      </c>
      <c r="ET19" s="191" t="s">
        <v>1763</v>
      </c>
      <c r="EU19" s="191">
        <v>530</v>
      </c>
      <c r="EV19" s="191" t="s">
        <v>1760</v>
      </c>
      <c r="EW19" s="191" t="s">
        <v>30</v>
      </c>
      <c r="EX19" s="191">
        <v>2</v>
      </c>
      <c r="EY19" s="191" t="s">
        <v>1761</v>
      </c>
      <c r="EZ19" s="191" t="s">
        <v>174</v>
      </c>
      <c r="FA19" s="192">
        <v>44281</v>
      </c>
      <c r="FB19" s="190" t="s">
        <v>832</v>
      </c>
      <c r="FC19" s="184">
        <v>5</v>
      </c>
      <c r="FD19" s="184" t="s">
        <v>14</v>
      </c>
      <c r="FE19" s="184" t="s">
        <v>92</v>
      </c>
      <c r="FF19" s="184">
        <v>1</v>
      </c>
      <c r="FG19" s="184" t="s">
        <v>831</v>
      </c>
      <c r="FH19" s="184" t="s">
        <v>14</v>
      </c>
      <c r="FI19" s="181">
        <v>43584</v>
      </c>
      <c r="FJ19" s="190" t="s">
        <v>262</v>
      </c>
      <c r="FK19" s="191" t="s">
        <v>14</v>
      </c>
      <c r="FL19" s="191">
        <v>0</v>
      </c>
      <c r="FM19" s="191" t="s">
        <v>30</v>
      </c>
      <c r="FN19" s="191">
        <v>2</v>
      </c>
      <c r="FO19" s="191">
        <v>0</v>
      </c>
      <c r="FP19" s="188">
        <v>0</v>
      </c>
      <c r="FQ19" s="189">
        <v>43509</v>
      </c>
      <c r="FR19" s="190" t="s">
        <v>263</v>
      </c>
      <c r="FS19" s="184" t="s">
        <v>14</v>
      </c>
      <c r="FT19" s="184">
        <v>0</v>
      </c>
      <c r="FU19" s="184" t="s">
        <v>30</v>
      </c>
      <c r="FV19" s="184">
        <v>2</v>
      </c>
      <c r="FW19" s="184">
        <v>0</v>
      </c>
      <c r="FX19" s="184">
        <v>0</v>
      </c>
      <c r="FY19" s="181">
        <v>43509</v>
      </c>
      <c r="FZ19" s="191" t="s">
        <v>3466</v>
      </c>
      <c r="GA19" s="191">
        <v>1</v>
      </c>
      <c r="GB19" s="191" t="s">
        <v>3054</v>
      </c>
      <c r="GC19" s="191" t="s">
        <v>30</v>
      </c>
      <c r="GD19" s="191">
        <v>2</v>
      </c>
      <c r="GE19" s="191" t="s">
        <v>14</v>
      </c>
      <c r="GF19" s="191" t="s">
        <v>14</v>
      </c>
      <c r="GG19" s="192">
        <v>44691</v>
      </c>
      <c r="GH19" s="190" t="s">
        <v>3472</v>
      </c>
      <c r="GI19" s="184">
        <v>3</v>
      </c>
      <c r="GJ19" s="184" t="s">
        <v>3054</v>
      </c>
      <c r="GK19" s="184" t="s">
        <v>30</v>
      </c>
      <c r="GL19" s="184">
        <v>2</v>
      </c>
      <c r="GM19" s="184" t="s">
        <v>14</v>
      </c>
      <c r="GN19" s="184" t="s">
        <v>14</v>
      </c>
      <c r="GO19" s="181">
        <v>44691</v>
      </c>
      <c r="GP19" s="191" t="s">
        <v>3467</v>
      </c>
      <c r="GQ19" s="191">
        <v>1</v>
      </c>
      <c r="GR19" s="191" t="s">
        <v>3054</v>
      </c>
      <c r="GS19" s="191" t="s">
        <v>30</v>
      </c>
      <c r="GT19" s="191">
        <v>2</v>
      </c>
      <c r="GU19" s="191" t="s">
        <v>14</v>
      </c>
      <c r="GV19" s="191" t="s">
        <v>14</v>
      </c>
      <c r="GW19" s="192">
        <v>44691</v>
      </c>
      <c r="GX19" s="190" t="s">
        <v>3473</v>
      </c>
      <c r="GY19" s="184">
        <v>2</v>
      </c>
      <c r="GZ19" s="184" t="s">
        <v>3054</v>
      </c>
      <c r="HA19" s="184" t="s">
        <v>30</v>
      </c>
      <c r="HB19" s="184">
        <v>2</v>
      </c>
      <c r="HC19" s="184" t="s">
        <v>14</v>
      </c>
      <c r="HD19" s="184" t="s">
        <v>14</v>
      </c>
      <c r="HE19" s="181">
        <v>44691</v>
      </c>
      <c r="HF19" s="191" t="s">
        <v>3465</v>
      </c>
      <c r="HG19" s="191">
        <v>0</v>
      </c>
      <c r="HH19" s="191" t="s">
        <v>3054</v>
      </c>
      <c r="HI19" s="191" t="s">
        <v>30</v>
      </c>
      <c r="HJ19" s="191">
        <v>2</v>
      </c>
      <c r="HK19" s="191" t="s">
        <v>14</v>
      </c>
      <c r="HL19" s="191" t="s">
        <v>14</v>
      </c>
      <c r="HM19" s="192">
        <v>44691</v>
      </c>
      <c r="HN19" s="190" t="s">
        <v>3471</v>
      </c>
      <c r="HO19" s="184">
        <v>3</v>
      </c>
      <c r="HP19" s="184" t="s">
        <v>3054</v>
      </c>
      <c r="HQ19" s="184" t="s">
        <v>30</v>
      </c>
      <c r="HR19" s="184">
        <v>2</v>
      </c>
      <c r="HS19" s="184" t="s">
        <v>14</v>
      </c>
      <c r="HT19" s="184" t="s">
        <v>14</v>
      </c>
      <c r="HU19" s="181">
        <v>44691</v>
      </c>
      <c r="HV19" s="191" t="s">
        <v>3468</v>
      </c>
      <c r="HW19" s="191">
        <v>3</v>
      </c>
      <c r="HX19" s="191" t="s">
        <v>3054</v>
      </c>
      <c r="HY19" s="191" t="s">
        <v>30</v>
      </c>
      <c r="HZ19" s="191">
        <v>2</v>
      </c>
      <c r="IA19" s="191" t="s">
        <v>14</v>
      </c>
      <c r="IB19" s="191" t="s">
        <v>14</v>
      </c>
      <c r="IC19" s="192">
        <v>44691</v>
      </c>
      <c r="ID19" s="190" t="s">
        <v>3470</v>
      </c>
      <c r="IE19" s="184">
        <v>1</v>
      </c>
      <c r="IF19" s="184" t="s">
        <v>3054</v>
      </c>
      <c r="IG19" s="184" t="s">
        <v>30</v>
      </c>
      <c r="IH19" s="184">
        <v>2</v>
      </c>
      <c r="II19" s="184" t="s">
        <v>14</v>
      </c>
      <c r="IJ19" s="184" t="s">
        <v>14</v>
      </c>
      <c r="IK19" s="181">
        <v>44691</v>
      </c>
      <c r="IL19" s="191" t="s">
        <v>3469</v>
      </c>
      <c r="IM19" s="191">
        <v>3</v>
      </c>
      <c r="IN19" s="191" t="s">
        <v>3054</v>
      </c>
      <c r="IO19" s="191" t="s">
        <v>30</v>
      </c>
      <c r="IP19" s="191">
        <v>2</v>
      </c>
      <c r="IQ19" s="191" t="s">
        <v>14</v>
      </c>
      <c r="IR19" s="191" t="s">
        <v>14</v>
      </c>
      <c r="IS19" s="192">
        <v>44691</v>
      </c>
    </row>
    <row r="20" spans="1:253" s="285" customFormat="1" ht="13" customHeight="1" x14ac:dyDescent="0.25">
      <c r="A20" s="285" t="s">
        <v>264</v>
      </c>
      <c r="B20" s="285" t="s">
        <v>8796</v>
      </c>
      <c r="C20" s="285" t="s">
        <v>265</v>
      </c>
      <c r="D20" s="285" t="s">
        <v>252</v>
      </c>
      <c r="E20" s="285" t="s">
        <v>8277</v>
      </c>
      <c r="F20" s="285" t="s">
        <v>1553</v>
      </c>
      <c r="G20" s="179">
        <v>25876000</v>
      </c>
      <c r="H20" s="180" t="s">
        <v>1549</v>
      </c>
      <c r="I20" s="180" t="s">
        <v>30</v>
      </c>
      <c r="J20" s="180">
        <v>2</v>
      </c>
      <c r="K20" s="180" t="s">
        <v>1551</v>
      </c>
      <c r="L20" s="180" t="s">
        <v>1550</v>
      </c>
      <c r="M20" s="181">
        <v>44165</v>
      </c>
      <c r="N20" s="190" t="s">
        <v>2682</v>
      </c>
      <c r="O20" s="182">
        <v>89005</v>
      </c>
      <c r="P20" s="182" t="s">
        <v>2678</v>
      </c>
      <c r="Q20" s="182" t="s">
        <v>30</v>
      </c>
      <c r="R20" s="182">
        <v>2</v>
      </c>
      <c r="S20" s="182" t="s">
        <v>2681</v>
      </c>
      <c r="T20" s="182" t="s">
        <v>1038</v>
      </c>
      <c r="U20" s="183">
        <v>44641</v>
      </c>
      <c r="V20" s="190" t="s">
        <v>5852</v>
      </c>
      <c r="W20" s="180">
        <v>13474000</v>
      </c>
      <c r="X20" s="180" t="s">
        <v>5830</v>
      </c>
      <c r="Y20" s="180" t="s">
        <v>30</v>
      </c>
      <c r="Z20" s="180">
        <v>2</v>
      </c>
      <c r="AA20" s="180" t="s">
        <v>5851</v>
      </c>
      <c r="AB20" s="180" t="s">
        <v>5831</v>
      </c>
      <c r="AC20" s="181">
        <v>44764</v>
      </c>
      <c r="AD20" s="190" t="s">
        <v>5853</v>
      </c>
      <c r="AE20" s="188">
        <v>2034000</v>
      </c>
      <c r="AF20" s="188" t="s">
        <v>5834</v>
      </c>
      <c r="AG20" s="188" t="s">
        <v>30</v>
      </c>
      <c r="AH20" s="188">
        <v>2</v>
      </c>
      <c r="AI20" s="188" t="s">
        <v>5449</v>
      </c>
      <c r="AJ20" s="188" t="s">
        <v>5835</v>
      </c>
      <c r="AK20" s="189">
        <v>44764</v>
      </c>
      <c r="AL20" s="190" t="s">
        <v>5855</v>
      </c>
      <c r="AM20" s="180">
        <v>974000</v>
      </c>
      <c r="AN20" s="180" t="s">
        <v>5837</v>
      </c>
      <c r="AO20" s="180" t="s">
        <v>30</v>
      </c>
      <c r="AP20" s="180">
        <v>2</v>
      </c>
      <c r="AQ20" s="180" t="s">
        <v>5854</v>
      </c>
      <c r="AR20" s="180" t="s">
        <v>5838</v>
      </c>
      <c r="AS20" s="181">
        <v>44764</v>
      </c>
      <c r="AT20" s="191" t="s">
        <v>1048</v>
      </c>
      <c r="AU20" s="188" t="s">
        <v>14</v>
      </c>
      <c r="AV20" s="188" t="s">
        <v>1024</v>
      </c>
      <c r="AW20" s="188" t="s">
        <v>14</v>
      </c>
      <c r="AX20" s="188" t="s">
        <v>14</v>
      </c>
      <c r="AY20" s="188" t="s">
        <v>1035</v>
      </c>
      <c r="AZ20" s="188" t="s">
        <v>1024</v>
      </c>
      <c r="BA20" s="189">
        <v>43697</v>
      </c>
      <c r="BB20" s="190" t="s">
        <v>913</v>
      </c>
      <c r="BC20" s="180" t="s">
        <v>14</v>
      </c>
      <c r="BD20" s="180" t="s">
        <v>909</v>
      </c>
      <c r="BE20" s="180" t="s">
        <v>14</v>
      </c>
      <c r="BF20" s="180" t="s">
        <v>14</v>
      </c>
      <c r="BG20" s="180" t="s">
        <v>911</v>
      </c>
      <c r="BH20" s="180" t="s">
        <v>910</v>
      </c>
      <c r="BI20" s="181">
        <v>43642</v>
      </c>
      <c r="BJ20" s="191" t="s">
        <v>5858</v>
      </c>
      <c r="BK20" s="191">
        <v>254</v>
      </c>
      <c r="BL20" s="191" t="s">
        <v>5856</v>
      </c>
      <c r="BM20" s="191" t="s">
        <v>92</v>
      </c>
      <c r="BN20" s="191">
        <v>1</v>
      </c>
      <c r="BO20" s="191" t="s">
        <v>5857</v>
      </c>
      <c r="BP20" s="188" t="s">
        <v>1771</v>
      </c>
      <c r="BQ20" s="192">
        <v>44764</v>
      </c>
      <c r="BR20" s="190" t="s">
        <v>1042</v>
      </c>
      <c r="BS20" s="184" t="s">
        <v>14</v>
      </c>
      <c r="BT20" s="184" t="s">
        <v>1024</v>
      </c>
      <c r="BU20" s="184" t="s">
        <v>14</v>
      </c>
      <c r="BV20" s="184" t="s">
        <v>14</v>
      </c>
      <c r="BW20" s="184" t="s">
        <v>1041</v>
      </c>
      <c r="BX20" s="184" t="s">
        <v>1024</v>
      </c>
      <c r="BY20" s="181">
        <v>43697</v>
      </c>
      <c r="BZ20" s="191" t="s">
        <v>1043</v>
      </c>
      <c r="CA20" s="191" t="s">
        <v>14</v>
      </c>
      <c r="CB20" s="191" t="s">
        <v>1024</v>
      </c>
      <c r="CC20" s="191" t="s">
        <v>14</v>
      </c>
      <c r="CD20" s="191" t="s">
        <v>14</v>
      </c>
      <c r="CE20" s="191" t="s">
        <v>1041</v>
      </c>
      <c r="CF20" s="191" t="s">
        <v>1024</v>
      </c>
      <c r="CG20" s="192">
        <v>43697</v>
      </c>
      <c r="CH20" s="190" t="s">
        <v>9355</v>
      </c>
      <c r="CI20" s="191" t="e">
        <v>#N/A</v>
      </c>
      <c r="CJ20" s="191" t="e">
        <v>#N/A</v>
      </c>
      <c r="CK20" s="191" t="e">
        <v>#N/A</v>
      </c>
      <c r="CL20" s="191" t="e">
        <v>#N/A</v>
      </c>
      <c r="CM20" s="191" t="e">
        <v>#N/A</v>
      </c>
      <c r="CN20" s="191" t="e">
        <v>#N/A</v>
      </c>
      <c r="CO20" s="193" t="e">
        <v>#N/A</v>
      </c>
      <c r="CP20" s="191" t="s">
        <v>1047</v>
      </c>
      <c r="CQ20" s="184" t="s">
        <v>14</v>
      </c>
      <c r="CR20" s="184" t="s">
        <v>1024</v>
      </c>
      <c r="CS20" s="184" t="s">
        <v>14</v>
      </c>
      <c r="CT20" s="184" t="s">
        <v>14</v>
      </c>
      <c r="CU20" s="184" t="s">
        <v>1041</v>
      </c>
      <c r="CV20" s="184" t="s">
        <v>1024</v>
      </c>
      <c r="CW20" s="181">
        <v>43697</v>
      </c>
      <c r="CX20" s="191" t="s">
        <v>5859</v>
      </c>
      <c r="CY20" s="188">
        <v>2034000</v>
      </c>
      <c r="CZ20" s="188" t="s">
        <v>5834</v>
      </c>
      <c r="DA20" s="188" t="s">
        <v>30</v>
      </c>
      <c r="DB20" s="188">
        <v>2</v>
      </c>
      <c r="DC20" s="188" t="s">
        <v>5844</v>
      </c>
      <c r="DD20" s="188" t="s">
        <v>5835</v>
      </c>
      <c r="DE20" s="194">
        <v>44764</v>
      </c>
      <c r="DF20" s="190" t="s">
        <v>5860</v>
      </c>
      <c r="DG20" s="180">
        <v>11439000</v>
      </c>
      <c r="DH20" s="184" t="s">
        <v>5834</v>
      </c>
      <c r="DI20" s="184" t="s">
        <v>30</v>
      </c>
      <c r="DJ20" s="184">
        <v>2</v>
      </c>
      <c r="DK20" s="184" t="s">
        <v>5844</v>
      </c>
      <c r="DL20" s="184" t="s">
        <v>5835</v>
      </c>
      <c r="DM20" s="181">
        <v>44764</v>
      </c>
      <c r="DN20" s="191" t="s">
        <v>5861</v>
      </c>
      <c r="DO20" s="188">
        <v>0</v>
      </c>
      <c r="DP20" s="191" t="s">
        <v>5834</v>
      </c>
      <c r="DQ20" s="191" t="s">
        <v>30</v>
      </c>
      <c r="DR20" s="191">
        <v>2</v>
      </c>
      <c r="DS20" s="191" t="s">
        <v>5844</v>
      </c>
      <c r="DT20" s="191" t="s">
        <v>5835</v>
      </c>
      <c r="DU20" s="192">
        <v>44764</v>
      </c>
      <c r="DV20" s="190" t="s">
        <v>5862</v>
      </c>
      <c r="DW20" s="180">
        <v>1431000</v>
      </c>
      <c r="DX20" s="184" t="s">
        <v>5834</v>
      </c>
      <c r="DY20" s="184" t="s">
        <v>30</v>
      </c>
      <c r="DZ20" s="184">
        <v>2</v>
      </c>
      <c r="EA20" s="184" t="s">
        <v>5844</v>
      </c>
      <c r="EB20" s="184" t="s">
        <v>5835</v>
      </c>
      <c r="EC20" s="181">
        <v>44764</v>
      </c>
      <c r="ED20" s="191" t="s">
        <v>5863</v>
      </c>
      <c r="EE20" s="188">
        <v>603000</v>
      </c>
      <c r="EF20" s="191" t="s">
        <v>5834</v>
      </c>
      <c r="EG20" s="191" t="s">
        <v>30</v>
      </c>
      <c r="EH20" s="191">
        <v>2</v>
      </c>
      <c r="EI20" s="191" t="s">
        <v>5844</v>
      </c>
      <c r="EJ20" s="191" t="s">
        <v>5835</v>
      </c>
      <c r="EK20" s="192">
        <v>44764</v>
      </c>
      <c r="EL20" s="190" t="s">
        <v>5864</v>
      </c>
      <c r="EM20" s="180">
        <v>0</v>
      </c>
      <c r="EN20" s="184" t="s">
        <v>5834</v>
      </c>
      <c r="EO20" s="184" t="s">
        <v>30</v>
      </c>
      <c r="EP20" s="184">
        <v>2</v>
      </c>
      <c r="EQ20" s="184" t="s">
        <v>5844</v>
      </c>
      <c r="ER20" s="184" t="s">
        <v>5835</v>
      </c>
      <c r="ES20" s="181">
        <v>44764</v>
      </c>
      <c r="ET20" s="191" t="s">
        <v>1764</v>
      </c>
      <c r="EU20" s="191">
        <v>530</v>
      </c>
      <c r="EV20" s="191" t="s">
        <v>1760</v>
      </c>
      <c r="EW20" s="191" t="s">
        <v>30</v>
      </c>
      <c r="EX20" s="191">
        <v>2</v>
      </c>
      <c r="EY20" s="191" t="s">
        <v>1761</v>
      </c>
      <c r="EZ20" s="191" t="s">
        <v>174</v>
      </c>
      <c r="FA20" s="192">
        <v>44281</v>
      </c>
      <c r="FB20" s="190" t="s">
        <v>1046</v>
      </c>
      <c r="FC20" s="184">
        <v>4</v>
      </c>
      <c r="FD20" s="184" t="s">
        <v>99</v>
      </c>
      <c r="FE20" s="184" t="s">
        <v>30</v>
      </c>
      <c r="FF20" s="184">
        <v>2</v>
      </c>
      <c r="FG20" s="184" t="s">
        <v>1045</v>
      </c>
      <c r="FH20" s="184" t="s">
        <v>1044</v>
      </c>
      <c r="FI20" s="181">
        <v>43697</v>
      </c>
      <c r="FJ20" s="190" t="s">
        <v>266</v>
      </c>
      <c r="FK20" s="191" t="s">
        <v>14</v>
      </c>
      <c r="FL20" s="191">
        <v>0</v>
      </c>
      <c r="FM20" s="191" t="s">
        <v>30</v>
      </c>
      <c r="FN20" s="191">
        <v>2</v>
      </c>
      <c r="FO20" s="191">
        <v>0</v>
      </c>
      <c r="FP20" s="188">
        <v>0</v>
      </c>
      <c r="FQ20" s="189">
        <v>43509</v>
      </c>
      <c r="FR20" s="190" t="s">
        <v>270</v>
      </c>
      <c r="FS20" s="184">
        <v>377500</v>
      </c>
      <c r="FT20" s="184" t="s">
        <v>267</v>
      </c>
      <c r="FU20" s="184" t="s">
        <v>30</v>
      </c>
      <c r="FV20" s="184">
        <v>2</v>
      </c>
      <c r="FW20" s="184" t="s">
        <v>269</v>
      </c>
      <c r="FX20" s="184" t="s">
        <v>268</v>
      </c>
      <c r="FY20" s="181">
        <v>43509</v>
      </c>
      <c r="FZ20" s="191" t="s">
        <v>3475</v>
      </c>
      <c r="GA20" s="191">
        <v>1</v>
      </c>
      <c r="GB20" s="191" t="s">
        <v>3054</v>
      </c>
      <c r="GC20" s="191" t="s">
        <v>30</v>
      </c>
      <c r="GD20" s="191">
        <v>2</v>
      </c>
      <c r="GE20" s="191" t="s">
        <v>14</v>
      </c>
      <c r="GF20" s="191" t="s">
        <v>14</v>
      </c>
      <c r="GG20" s="192">
        <v>44691</v>
      </c>
      <c r="GH20" s="190" t="s">
        <v>3481</v>
      </c>
      <c r="GI20" s="184">
        <v>3</v>
      </c>
      <c r="GJ20" s="184" t="s">
        <v>3054</v>
      </c>
      <c r="GK20" s="184" t="s">
        <v>30</v>
      </c>
      <c r="GL20" s="184">
        <v>2</v>
      </c>
      <c r="GM20" s="184" t="s">
        <v>14</v>
      </c>
      <c r="GN20" s="184" t="s">
        <v>14</v>
      </c>
      <c r="GO20" s="181">
        <v>44691</v>
      </c>
      <c r="GP20" s="191" t="s">
        <v>3476</v>
      </c>
      <c r="GQ20" s="191">
        <v>3</v>
      </c>
      <c r="GR20" s="191" t="s">
        <v>3054</v>
      </c>
      <c r="GS20" s="191" t="s">
        <v>30</v>
      </c>
      <c r="GT20" s="191">
        <v>2</v>
      </c>
      <c r="GU20" s="191" t="s">
        <v>14</v>
      </c>
      <c r="GV20" s="191" t="s">
        <v>14</v>
      </c>
      <c r="GW20" s="192">
        <v>44691</v>
      </c>
      <c r="GX20" s="190" t="s">
        <v>3482</v>
      </c>
      <c r="GY20" s="184">
        <v>0</v>
      </c>
      <c r="GZ20" s="184" t="s">
        <v>3054</v>
      </c>
      <c r="HA20" s="184" t="s">
        <v>30</v>
      </c>
      <c r="HB20" s="184">
        <v>2</v>
      </c>
      <c r="HC20" s="184" t="s">
        <v>14</v>
      </c>
      <c r="HD20" s="184" t="s">
        <v>14</v>
      </c>
      <c r="HE20" s="181">
        <v>44691</v>
      </c>
      <c r="HF20" s="191" t="s">
        <v>3474</v>
      </c>
      <c r="HG20" s="191">
        <v>0</v>
      </c>
      <c r="HH20" s="191" t="s">
        <v>3054</v>
      </c>
      <c r="HI20" s="191" t="s">
        <v>30</v>
      </c>
      <c r="HJ20" s="191">
        <v>2</v>
      </c>
      <c r="HK20" s="191" t="s">
        <v>14</v>
      </c>
      <c r="HL20" s="191" t="s">
        <v>14</v>
      </c>
      <c r="HM20" s="192">
        <v>44691</v>
      </c>
      <c r="HN20" s="190" t="s">
        <v>3480</v>
      </c>
      <c r="HO20" s="184">
        <v>3</v>
      </c>
      <c r="HP20" s="184" t="s">
        <v>3054</v>
      </c>
      <c r="HQ20" s="184" t="s">
        <v>30</v>
      </c>
      <c r="HR20" s="184">
        <v>2</v>
      </c>
      <c r="HS20" s="184" t="s">
        <v>14</v>
      </c>
      <c r="HT20" s="184" t="s">
        <v>14</v>
      </c>
      <c r="HU20" s="181">
        <v>44691</v>
      </c>
      <c r="HV20" s="191" t="s">
        <v>3477</v>
      </c>
      <c r="HW20" s="191">
        <v>3</v>
      </c>
      <c r="HX20" s="191" t="s">
        <v>3054</v>
      </c>
      <c r="HY20" s="191" t="s">
        <v>30</v>
      </c>
      <c r="HZ20" s="191">
        <v>2</v>
      </c>
      <c r="IA20" s="191" t="s">
        <v>14</v>
      </c>
      <c r="IB20" s="191" t="s">
        <v>14</v>
      </c>
      <c r="IC20" s="192">
        <v>44691</v>
      </c>
      <c r="ID20" s="190" t="s">
        <v>3479</v>
      </c>
      <c r="IE20" s="184">
        <v>0</v>
      </c>
      <c r="IF20" s="184" t="s">
        <v>3054</v>
      </c>
      <c r="IG20" s="184" t="s">
        <v>30</v>
      </c>
      <c r="IH20" s="184">
        <v>2</v>
      </c>
      <c r="II20" s="184" t="s">
        <v>14</v>
      </c>
      <c r="IJ20" s="184" t="s">
        <v>14</v>
      </c>
      <c r="IK20" s="181">
        <v>44691</v>
      </c>
      <c r="IL20" s="191" t="s">
        <v>3478</v>
      </c>
      <c r="IM20" s="191">
        <v>1</v>
      </c>
      <c r="IN20" s="191" t="s">
        <v>3054</v>
      </c>
      <c r="IO20" s="191" t="s">
        <v>30</v>
      </c>
      <c r="IP20" s="191">
        <v>2</v>
      </c>
      <c r="IQ20" s="191" t="s">
        <v>14</v>
      </c>
      <c r="IR20" s="191" t="s">
        <v>14</v>
      </c>
      <c r="IS20" s="192">
        <v>44691</v>
      </c>
    </row>
    <row r="21" spans="1:253" s="285" customFormat="1" ht="13" customHeight="1" x14ac:dyDescent="0.25">
      <c r="A21" s="285" t="s">
        <v>271</v>
      </c>
      <c r="B21" s="285" t="s">
        <v>8815</v>
      </c>
      <c r="C21" s="285" t="s">
        <v>272</v>
      </c>
      <c r="D21" s="285" t="s">
        <v>252</v>
      </c>
      <c r="E21" s="285" t="s">
        <v>8277</v>
      </c>
      <c r="F21" s="285" t="s">
        <v>1554</v>
      </c>
      <c r="G21" s="179">
        <v>25876000</v>
      </c>
      <c r="H21" s="180" t="s">
        <v>1549</v>
      </c>
      <c r="I21" s="180" t="s">
        <v>30</v>
      </c>
      <c r="J21" s="180">
        <v>2</v>
      </c>
      <c r="K21" s="180" t="s">
        <v>1551</v>
      </c>
      <c r="L21" s="180" t="s">
        <v>1550</v>
      </c>
      <c r="M21" s="181">
        <v>44165</v>
      </c>
      <c r="N21" s="190" t="s">
        <v>2680</v>
      </c>
      <c r="O21" s="182">
        <v>201932</v>
      </c>
      <c r="P21" s="182" t="s">
        <v>2678</v>
      </c>
      <c r="Q21" s="182" t="s">
        <v>30</v>
      </c>
      <c r="R21" s="182">
        <v>2</v>
      </c>
      <c r="S21" s="182" t="s">
        <v>2679</v>
      </c>
      <c r="T21" s="182" t="s">
        <v>1038</v>
      </c>
      <c r="U21" s="183">
        <v>44641</v>
      </c>
      <c r="V21" s="190" t="s">
        <v>5866</v>
      </c>
      <c r="W21" s="180">
        <v>5658000</v>
      </c>
      <c r="X21" s="180" t="s">
        <v>5834</v>
      </c>
      <c r="Y21" s="180" t="s">
        <v>30</v>
      </c>
      <c r="Z21" s="180">
        <v>2</v>
      </c>
      <c r="AA21" s="180" t="s">
        <v>5865</v>
      </c>
      <c r="AB21" s="180" t="s">
        <v>5835</v>
      </c>
      <c r="AC21" s="181">
        <v>44764</v>
      </c>
      <c r="AD21" s="190" t="s">
        <v>5868</v>
      </c>
      <c r="AE21" s="188">
        <v>475000</v>
      </c>
      <c r="AF21" s="188" t="s">
        <v>5834</v>
      </c>
      <c r="AG21" s="188" t="s">
        <v>30</v>
      </c>
      <c r="AH21" s="188">
        <v>2</v>
      </c>
      <c r="AI21" s="188" t="s">
        <v>5867</v>
      </c>
      <c r="AJ21" s="188" t="s">
        <v>5835</v>
      </c>
      <c r="AK21" s="189">
        <v>44764</v>
      </c>
      <c r="AL21" s="190" t="s">
        <v>5870</v>
      </c>
      <c r="AM21" s="180">
        <v>347000</v>
      </c>
      <c r="AN21" s="180" t="s">
        <v>5837</v>
      </c>
      <c r="AO21" s="180" t="s">
        <v>30</v>
      </c>
      <c r="AP21" s="180">
        <v>2</v>
      </c>
      <c r="AQ21" s="180" t="s">
        <v>5869</v>
      </c>
      <c r="AR21" s="180" t="s">
        <v>5838</v>
      </c>
      <c r="AS21" s="181">
        <v>44764</v>
      </c>
      <c r="AT21" s="191" t="s">
        <v>277</v>
      </c>
      <c r="AU21" s="188">
        <v>0</v>
      </c>
      <c r="AV21" s="188">
        <v>0</v>
      </c>
      <c r="AW21" s="188" t="s">
        <v>30</v>
      </c>
      <c r="AX21" s="188">
        <v>2</v>
      </c>
      <c r="AY21" s="188">
        <v>0</v>
      </c>
      <c r="AZ21" s="188">
        <v>0</v>
      </c>
      <c r="BA21" s="189">
        <v>43509</v>
      </c>
      <c r="BB21" s="190" t="s">
        <v>914</v>
      </c>
      <c r="BC21" s="180" t="s">
        <v>14</v>
      </c>
      <c r="BD21" s="180" t="s">
        <v>909</v>
      </c>
      <c r="BE21" s="180" t="s">
        <v>14</v>
      </c>
      <c r="BF21" s="180" t="s">
        <v>14</v>
      </c>
      <c r="BG21" s="180" t="s">
        <v>911</v>
      </c>
      <c r="BH21" s="180" t="s">
        <v>910</v>
      </c>
      <c r="BI21" s="181">
        <v>43642</v>
      </c>
      <c r="BJ21" s="191" t="s">
        <v>5871</v>
      </c>
      <c r="BK21" s="191">
        <v>17</v>
      </c>
      <c r="BL21" s="191" t="s">
        <v>5841</v>
      </c>
      <c r="BM21" s="191" t="s">
        <v>92</v>
      </c>
      <c r="BN21" s="191">
        <v>1</v>
      </c>
      <c r="BO21" s="191" t="s">
        <v>5857</v>
      </c>
      <c r="BP21" s="188" t="s">
        <v>1771</v>
      </c>
      <c r="BQ21" s="192">
        <v>44764</v>
      </c>
      <c r="BR21" s="190" t="s">
        <v>273</v>
      </c>
      <c r="BS21" s="184">
        <v>0</v>
      </c>
      <c r="BT21" s="184">
        <v>0</v>
      </c>
      <c r="BU21" s="184" t="s">
        <v>30</v>
      </c>
      <c r="BV21" s="184">
        <v>2</v>
      </c>
      <c r="BW21" s="184">
        <v>0</v>
      </c>
      <c r="BX21" s="184">
        <v>0</v>
      </c>
      <c r="BY21" s="181">
        <v>43509</v>
      </c>
      <c r="BZ21" s="191" t="s">
        <v>274</v>
      </c>
      <c r="CA21" s="191">
        <v>0</v>
      </c>
      <c r="CB21" s="191">
        <v>0</v>
      </c>
      <c r="CC21" s="191" t="s">
        <v>30</v>
      </c>
      <c r="CD21" s="191">
        <v>2</v>
      </c>
      <c r="CE21" s="191">
        <v>0</v>
      </c>
      <c r="CF21" s="191">
        <v>0</v>
      </c>
      <c r="CG21" s="192">
        <v>43509</v>
      </c>
      <c r="CH21" s="190" t="s">
        <v>9356</v>
      </c>
      <c r="CI21" s="191" t="e">
        <v>#N/A</v>
      </c>
      <c r="CJ21" s="191" t="e">
        <v>#N/A</v>
      </c>
      <c r="CK21" s="191" t="e">
        <v>#N/A</v>
      </c>
      <c r="CL21" s="191" t="e">
        <v>#N/A</v>
      </c>
      <c r="CM21" s="191" t="e">
        <v>#N/A</v>
      </c>
      <c r="CN21" s="191" t="e">
        <v>#N/A</v>
      </c>
      <c r="CO21" s="193" t="e">
        <v>#N/A</v>
      </c>
      <c r="CP21" s="191" t="s">
        <v>276</v>
      </c>
      <c r="CQ21" s="184" t="s">
        <v>14</v>
      </c>
      <c r="CR21" s="184">
        <v>0</v>
      </c>
      <c r="CS21" s="184" t="s">
        <v>30</v>
      </c>
      <c r="CT21" s="184">
        <v>2</v>
      </c>
      <c r="CU21" s="184">
        <v>0</v>
      </c>
      <c r="CV21" s="184">
        <v>0</v>
      </c>
      <c r="CW21" s="181">
        <v>43509</v>
      </c>
      <c r="CX21" s="191" t="s">
        <v>5872</v>
      </c>
      <c r="CY21" s="188">
        <v>475000</v>
      </c>
      <c r="CZ21" s="188" t="s">
        <v>5834</v>
      </c>
      <c r="DA21" s="188" t="s">
        <v>30</v>
      </c>
      <c r="DB21" s="188">
        <v>2</v>
      </c>
      <c r="DC21" s="188" t="s">
        <v>5844</v>
      </c>
      <c r="DD21" s="188" t="s">
        <v>5835</v>
      </c>
      <c r="DE21" s="194">
        <v>44764</v>
      </c>
      <c r="DF21" s="190" t="s">
        <v>5873</v>
      </c>
      <c r="DG21" s="180">
        <v>5183000</v>
      </c>
      <c r="DH21" s="184" t="s">
        <v>5834</v>
      </c>
      <c r="DI21" s="184" t="s">
        <v>30</v>
      </c>
      <c r="DJ21" s="184">
        <v>2</v>
      </c>
      <c r="DK21" s="184" t="s">
        <v>5844</v>
      </c>
      <c r="DL21" s="184" t="s">
        <v>5835</v>
      </c>
      <c r="DM21" s="181">
        <v>44764</v>
      </c>
      <c r="DN21" s="191" t="s">
        <v>5874</v>
      </c>
      <c r="DO21" s="188">
        <v>0</v>
      </c>
      <c r="DP21" s="191" t="s">
        <v>5834</v>
      </c>
      <c r="DQ21" s="191" t="s">
        <v>30</v>
      </c>
      <c r="DR21" s="191">
        <v>2</v>
      </c>
      <c r="DS21" s="191" t="s">
        <v>5844</v>
      </c>
      <c r="DT21" s="191" t="s">
        <v>5835</v>
      </c>
      <c r="DU21" s="192">
        <v>44764</v>
      </c>
      <c r="DV21" s="190" t="s">
        <v>5875</v>
      </c>
      <c r="DW21" s="180">
        <v>475000</v>
      </c>
      <c r="DX21" s="184" t="s">
        <v>5834</v>
      </c>
      <c r="DY21" s="184" t="s">
        <v>30</v>
      </c>
      <c r="DZ21" s="184">
        <v>2</v>
      </c>
      <c r="EA21" s="184" t="s">
        <v>5844</v>
      </c>
      <c r="EB21" s="184" t="s">
        <v>5835</v>
      </c>
      <c r="EC21" s="181">
        <v>44764</v>
      </c>
      <c r="ED21" s="191" t="s">
        <v>5876</v>
      </c>
      <c r="EE21" s="188">
        <v>0</v>
      </c>
      <c r="EF21" s="191" t="s">
        <v>5834</v>
      </c>
      <c r="EG21" s="191" t="s">
        <v>30</v>
      </c>
      <c r="EH21" s="191">
        <v>2</v>
      </c>
      <c r="EI21" s="191" t="s">
        <v>5844</v>
      </c>
      <c r="EJ21" s="191" t="s">
        <v>5835</v>
      </c>
      <c r="EK21" s="192">
        <v>44764</v>
      </c>
      <c r="EL21" s="190" t="s">
        <v>5877</v>
      </c>
      <c r="EM21" s="180">
        <v>0</v>
      </c>
      <c r="EN21" s="184" t="s">
        <v>5834</v>
      </c>
      <c r="EO21" s="184" t="s">
        <v>30</v>
      </c>
      <c r="EP21" s="184">
        <v>2</v>
      </c>
      <c r="EQ21" s="184" t="s">
        <v>5844</v>
      </c>
      <c r="ER21" s="184" t="s">
        <v>5835</v>
      </c>
      <c r="ES21" s="181">
        <v>44764</v>
      </c>
      <c r="ET21" s="191" t="s">
        <v>1765</v>
      </c>
      <c r="EU21" s="191">
        <v>530</v>
      </c>
      <c r="EV21" s="191" t="s">
        <v>1760</v>
      </c>
      <c r="EW21" s="191" t="s">
        <v>30</v>
      </c>
      <c r="EX21" s="191">
        <v>2</v>
      </c>
      <c r="EY21" s="191" t="s">
        <v>1761</v>
      </c>
      <c r="EZ21" s="191" t="s">
        <v>174</v>
      </c>
      <c r="FA21" s="192">
        <v>44281</v>
      </c>
      <c r="FB21" s="190" t="s">
        <v>275</v>
      </c>
      <c r="FC21" s="184">
        <v>3</v>
      </c>
      <c r="FD21" s="184">
        <v>0</v>
      </c>
      <c r="FE21" s="184" t="s">
        <v>30</v>
      </c>
      <c r="FF21" s="184">
        <v>2</v>
      </c>
      <c r="FG21" s="184">
        <v>0</v>
      </c>
      <c r="FH21" s="184">
        <v>0</v>
      </c>
      <c r="FI21" s="181">
        <v>43509</v>
      </c>
      <c r="FJ21" s="190" t="s">
        <v>278</v>
      </c>
      <c r="FK21" s="191" t="s">
        <v>14</v>
      </c>
      <c r="FL21" s="191">
        <v>0</v>
      </c>
      <c r="FM21" s="191" t="s">
        <v>30</v>
      </c>
      <c r="FN21" s="191">
        <v>2</v>
      </c>
      <c r="FO21" s="191">
        <v>0</v>
      </c>
      <c r="FP21" s="188">
        <v>0</v>
      </c>
      <c r="FQ21" s="189">
        <v>43509</v>
      </c>
      <c r="FR21" s="190" t="s">
        <v>279</v>
      </c>
      <c r="FS21" s="184" t="s">
        <v>14</v>
      </c>
      <c r="FT21" s="184">
        <v>0</v>
      </c>
      <c r="FU21" s="184" t="s">
        <v>30</v>
      </c>
      <c r="FV21" s="184">
        <v>2</v>
      </c>
      <c r="FW21" s="184">
        <v>0</v>
      </c>
      <c r="FX21" s="184">
        <v>0</v>
      </c>
      <c r="FY21" s="181">
        <v>43509</v>
      </c>
      <c r="FZ21" s="191" t="s">
        <v>3484</v>
      </c>
      <c r="GA21" s="191">
        <v>1</v>
      </c>
      <c r="GB21" s="191" t="s">
        <v>3054</v>
      </c>
      <c r="GC21" s="191" t="s">
        <v>30</v>
      </c>
      <c r="GD21" s="191">
        <v>2</v>
      </c>
      <c r="GE21" s="191" t="s">
        <v>14</v>
      </c>
      <c r="GF21" s="191" t="s">
        <v>14</v>
      </c>
      <c r="GG21" s="192">
        <v>44691</v>
      </c>
      <c r="GH21" s="190" t="s">
        <v>3490</v>
      </c>
      <c r="GI21" s="184">
        <v>2</v>
      </c>
      <c r="GJ21" s="184" t="s">
        <v>3054</v>
      </c>
      <c r="GK21" s="184" t="s">
        <v>30</v>
      </c>
      <c r="GL21" s="184">
        <v>2</v>
      </c>
      <c r="GM21" s="184" t="s">
        <v>14</v>
      </c>
      <c r="GN21" s="184" t="s">
        <v>14</v>
      </c>
      <c r="GO21" s="181">
        <v>44691</v>
      </c>
      <c r="GP21" s="191" t="s">
        <v>3485</v>
      </c>
      <c r="GQ21" s="191">
        <v>1</v>
      </c>
      <c r="GR21" s="191" t="s">
        <v>3054</v>
      </c>
      <c r="GS21" s="191" t="s">
        <v>30</v>
      </c>
      <c r="GT21" s="191">
        <v>2</v>
      </c>
      <c r="GU21" s="191" t="s">
        <v>14</v>
      </c>
      <c r="GV21" s="191" t="s">
        <v>14</v>
      </c>
      <c r="GW21" s="192">
        <v>44691</v>
      </c>
      <c r="GX21" s="190" t="s">
        <v>3491</v>
      </c>
      <c r="GY21" s="184">
        <v>0</v>
      </c>
      <c r="GZ21" s="184" t="s">
        <v>3054</v>
      </c>
      <c r="HA21" s="184" t="s">
        <v>30</v>
      </c>
      <c r="HB21" s="184">
        <v>2</v>
      </c>
      <c r="HC21" s="184" t="s">
        <v>14</v>
      </c>
      <c r="HD21" s="184" t="s">
        <v>14</v>
      </c>
      <c r="HE21" s="181">
        <v>44691</v>
      </c>
      <c r="HF21" s="191" t="s">
        <v>3483</v>
      </c>
      <c r="HG21" s="191">
        <v>0</v>
      </c>
      <c r="HH21" s="191" t="s">
        <v>3054</v>
      </c>
      <c r="HI21" s="191" t="s">
        <v>30</v>
      </c>
      <c r="HJ21" s="191">
        <v>2</v>
      </c>
      <c r="HK21" s="191" t="s">
        <v>14</v>
      </c>
      <c r="HL21" s="191" t="s">
        <v>14</v>
      </c>
      <c r="HM21" s="192">
        <v>44691</v>
      </c>
      <c r="HN21" s="190" t="s">
        <v>3489</v>
      </c>
      <c r="HO21" s="184">
        <v>1</v>
      </c>
      <c r="HP21" s="184" t="s">
        <v>3054</v>
      </c>
      <c r="HQ21" s="184" t="s">
        <v>30</v>
      </c>
      <c r="HR21" s="184">
        <v>2</v>
      </c>
      <c r="HS21" s="184" t="s">
        <v>14</v>
      </c>
      <c r="HT21" s="184" t="s">
        <v>14</v>
      </c>
      <c r="HU21" s="181">
        <v>44691</v>
      </c>
      <c r="HV21" s="191" t="s">
        <v>3486</v>
      </c>
      <c r="HW21" s="191">
        <v>1</v>
      </c>
      <c r="HX21" s="191" t="s">
        <v>3054</v>
      </c>
      <c r="HY21" s="191" t="s">
        <v>30</v>
      </c>
      <c r="HZ21" s="191">
        <v>2</v>
      </c>
      <c r="IA21" s="191" t="s">
        <v>14</v>
      </c>
      <c r="IB21" s="191" t="s">
        <v>14</v>
      </c>
      <c r="IC21" s="192">
        <v>44691</v>
      </c>
      <c r="ID21" s="190" t="s">
        <v>3488</v>
      </c>
      <c r="IE21" s="184">
        <v>0</v>
      </c>
      <c r="IF21" s="184" t="s">
        <v>3054</v>
      </c>
      <c r="IG21" s="184" t="s">
        <v>30</v>
      </c>
      <c r="IH21" s="184">
        <v>2</v>
      </c>
      <c r="II21" s="184" t="s">
        <v>14</v>
      </c>
      <c r="IJ21" s="184" t="s">
        <v>14</v>
      </c>
      <c r="IK21" s="181">
        <v>44691</v>
      </c>
      <c r="IL21" s="191" t="s">
        <v>3487</v>
      </c>
      <c r="IM21" s="191">
        <v>1</v>
      </c>
      <c r="IN21" s="191" t="s">
        <v>3054</v>
      </c>
      <c r="IO21" s="191" t="s">
        <v>30</v>
      </c>
      <c r="IP21" s="191">
        <v>2</v>
      </c>
      <c r="IQ21" s="191" t="s">
        <v>14</v>
      </c>
      <c r="IR21" s="191" t="s">
        <v>14</v>
      </c>
      <c r="IS21" s="192">
        <v>44691</v>
      </c>
    </row>
    <row r="22" spans="1:253" s="285" customFormat="1" ht="13" customHeight="1" x14ac:dyDescent="0.25">
      <c r="A22" s="285" t="s">
        <v>280</v>
      </c>
      <c r="B22" s="285" t="s">
        <v>8777</v>
      </c>
      <c r="C22" s="285" t="s">
        <v>281</v>
      </c>
      <c r="D22" s="285" t="s">
        <v>282</v>
      </c>
      <c r="E22" s="285" t="s">
        <v>8278</v>
      </c>
      <c r="F22" s="285" t="s">
        <v>5808</v>
      </c>
      <c r="G22" s="179">
        <v>106200000</v>
      </c>
      <c r="H22" s="180" t="s">
        <v>5805</v>
      </c>
      <c r="I22" s="180" t="s">
        <v>30</v>
      </c>
      <c r="J22" s="180">
        <v>2</v>
      </c>
      <c r="K22" s="180" t="s">
        <v>5807</v>
      </c>
      <c r="L22" s="180" t="s">
        <v>5806</v>
      </c>
      <c r="M22" s="181">
        <v>44763</v>
      </c>
      <c r="N22" s="190" t="s">
        <v>1511</v>
      </c>
      <c r="O22" s="182">
        <v>2267048</v>
      </c>
      <c r="P22" s="182" t="s">
        <v>1508</v>
      </c>
      <c r="Q22" s="182" t="s">
        <v>92</v>
      </c>
      <c r="R22" s="182">
        <v>1</v>
      </c>
      <c r="S22" s="182" t="s">
        <v>1510</v>
      </c>
      <c r="T22" s="182" t="s">
        <v>1509</v>
      </c>
      <c r="U22" s="183">
        <v>44109</v>
      </c>
      <c r="V22" s="190" t="s">
        <v>5809</v>
      </c>
      <c r="W22" s="180">
        <v>106200000</v>
      </c>
      <c r="X22" s="180" t="s">
        <v>5805</v>
      </c>
      <c r="Y22" s="180" t="s">
        <v>30</v>
      </c>
      <c r="Z22" s="180">
        <v>2</v>
      </c>
      <c r="AA22" s="180" t="s">
        <v>5807</v>
      </c>
      <c r="AB22" s="180" t="s">
        <v>5806</v>
      </c>
      <c r="AC22" s="181">
        <v>44763</v>
      </c>
      <c r="AD22" s="190" t="s">
        <v>5810</v>
      </c>
      <c r="AE22" s="188">
        <v>25500000</v>
      </c>
      <c r="AF22" s="188" t="s">
        <v>5547</v>
      </c>
      <c r="AG22" s="188" t="s">
        <v>92</v>
      </c>
      <c r="AH22" s="188">
        <v>1</v>
      </c>
      <c r="AI22" s="188" t="s">
        <v>5449</v>
      </c>
      <c r="AJ22" s="188" t="s">
        <v>5548</v>
      </c>
      <c r="AK22" s="189">
        <v>44763</v>
      </c>
      <c r="AL22" s="190" t="s">
        <v>5814</v>
      </c>
      <c r="AM22" s="180">
        <v>10103000</v>
      </c>
      <c r="AN22" s="180" t="s">
        <v>5811</v>
      </c>
      <c r="AO22" s="180" t="s">
        <v>30</v>
      </c>
      <c r="AP22" s="180">
        <v>2</v>
      </c>
      <c r="AQ22" s="180" t="s">
        <v>5813</v>
      </c>
      <c r="AR22" s="180" t="s">
        <v>5812</v>
      </c>
      <c r="AS22" s="181">
        <v>44763</v>
      </c>
      <c r="AT22" s="191" t="s">
        <v>1089</v>
      </c>
      <c r="AU22" s="188" t="s">
        <v>14</v>
      </c>
      <c r="AV22" s="188" t="s">
        <v>14</v>
      </c>
      <c r="AW22" s="188" t="s">
        <v>14</v>
      </c>
      <c r="AX22" s="188" t="s">
        <v>14</v>
      </c>
      <c r="AY22" s="188" t="s">
        <v>14</v>
      </c>
      <c r="AZ22" s="188" t="s">
        <v>14</v>
      </c>
      <c r="BA22" s="189">
        <v>43770</v>
      </c>
      <c r="BB22" s="190" t="s">
        <v>1192</v>
      </c>
      <c r="BC22" s="180" t="s">
        <v>14</v>
      </c>
      <c r="BD22" s="180" t="s">
        <v>14</v>
      </c>
      <c r="BE22" s="180" t="s">
        <v>14</v>
      </c>
      <c r="BF22" s="180" t="s">
        <v>14</v>
      </c>
      <c r="BG22" s="180" t="s">
        <v>1191</v>
      </c>
      <c r="BH22" s="180" t="s">
        <v>14</v>
      </c>
      <c r="BI22" s="181">
        <v>43819</v>
      </c>
      <c r="BJ22" s="191" t="s">
        <v>5817</v>
      </c>
      <c r="BK22" s="191">
        <v>3311</v>
      </c>
      <c r="BL22" s="191" t="s">
        <v>5815</v>
      </c>
      <c r="BM22" s="191" t="s">
        <v>30</v>
      </c>
      <c r="BN22" s="191">
        <v>2</v>
      </c>
      <c r="BO22" s="191" t="s">
        <v>5816</v>
      </c>
      <c r="BP22" s="188" t="s">
        <v>528</v>
      </c>
      <c r="BQ22" s="192">
        <v>44763</v>
      </c>
      <c r="BR22" s="190" t="s">
        <v>283</v>
      </c>
      <c r="BS22" s="184" t="s">
        <v>14</v>
      </c>
      <c r="BT22" s="184">
        <v>0</v>
      </c>
      <c r="BU22" s="184" t="s">
        <v>30</v>
      </c>
      <c r="BV22" s="184">
        <v>2</v>
      </c>
      <c r="BW22" s="184">
        <v>0</v>
      </c>
      <c r="BX22" s="184">
        <v>0</v>
      </c>
      <c r="BY22" s="181">
        <v>43509</v>
      </c>
      <c r="BZ22" s="191" t="s">
        <v>284</v>
      </c>
      <c r="CA22" s="191" t="s">
        <v>14</v>
      </c>
      <c r="CB22" s="191">
        <v>0</v>
      </c>
      <c r="CC22" s="191" t="s">
        <v>14</v>
      </c>
      <c r="CD22" s="191" t="s">
        <v>14</v>
      </c>
      <c r="CE22" s="191">
        <v>0</v>
      </c>
      <c r="CF22" s="191">
        <v>0</v>
      </c>
      <c r="CG22" s="192">
        <v>43509</v>
      </c>
      <c r="CH22" s="190" t="s">
        <v>9357</v>
      </c>
      <c r="CI22" s="191" t="e">
        <v>#N/A</v>
      </c>
      <c r="CJ22" s="191" t="e">
        <v>#N/A</v>
      </c>
      <c r="CK22" s="191" t="e">
        <v>#N/A</v>
      </c>
      <c r="CL22" s="191" t="e">
        <v>#N/A</v>
      </c>
      <c r="CM22" s="191" t="e">
        <v>#N/A</v>
      </c>
      <c r="CN22" s="191" t="e">
        <v>#N/A</v>
      </c>
      <c r="CO22" s="193" t="e">
        <v>#N/A</v>
      </c>
      <c r="CP22" s="191" t="s">
        <v>289</v>
      </c>
      <c r="CQ22" s="184">
        <v>1700</v>
      </c>
      <c r="CR22" s="184" t="s">
        <v>286</v>
      </c>
      <c r="CS22" s="184" t="s">
        <v>30</v>
      </c>
      <c r="CT22" s="184">
        <v>2</v>
      </c>
      <c r="CU22" s="184" t="s">
        <v>288</v>
      </c>
      <c r="CV22" s="184" t="s">
        <v>287</v>
      </c>
      <c r="CW22" s="181">
        <v>43509</v>
      </c>
      <c r="CX22" s="191" t="s">
        <v>5553</v>
      </c>
      <c r="CY22" s="188">
        <v>16000000</v>
      </c>
      <c r="CZ22" s="188" t="s">
        <v>5547</v>
      </c>
      <c r="DA22" s="188" t="s">
        <v>92</v>
      </c>
      <c r="DB22" s="188">
        <v>1</v>
      </c>
      <c r="DC22" s="188" t="s">
        <v>1939</v>
      </c>
      <c r="DD22" s="188" t="s">
        <v>5548</v>
      </c>
      <c r="DE22" s="194">
        <v>44747</v>
      </c>
      <c r="DF22" s="190" t="s">
        <v>5820</v>
      </c>
      <c r="DG22" s="180">
        <v>80700000</v>
      </c>
      <c r="DH22" s="184" t="s">
        <v>5547</v>
      </c>
      <c r="DI22" s="184" t="s">
        <v>30</v>
      </c>
      <c r="DJ22" s="184">
        <v>2</v>
      </c>
      <c r="DK22" s="184" t="s">
        <v>5819</v>
      </c>
      <c r="DL22" s="184" t="s">
        <v>5548</v>
      </c>
      <c r="DM22" s="181">
        <v>44763</v>
      </c>
      <c r="DN22" s="191" t="s">
        <v>5549</v>
      </c>
      <c r="DO22" s="188">
        <v>9500000</v>
      </c>
      <c r="DP22" s="191" t="s">
        <v>5547</v>
      </c>
      <c r="DQ22" s="191" t="s">
        <v>92</v>
      </c>
      <c r="DR22" s="191">
        <v>1</v>
      </c>
      <c r="DS22" s="191" t="s">
        <v>1939</v>
      </c>
      <c r="DT22" s="191" t="s">
        <v>5548</v>
      </c>
      <c r="DU22" s="192">
        <v>44747</v>
      </c>
      <c r="DV22" s="190" t="s">
        <v>5550</v>
      </c>
      <c r="DW22" s="180">
        <v>12500000</v>
      </c>
      <c r="DX22" s="184" t="s">
        <v>5547</v>
      </c>
      <c r="DY22" s="184" t="s">
        <v>92</v>
      </c>
      <c r="DZ22" s="184">
        <v>1</v>
      </c>
      <c r="EA22" s="184" t="s">
        <v>1939</v>
      </c>
      <c r="EB22" s="184" t="s">
        <v>5548</v>
      </c>
      <c r="EC22" s="181">
        <v>44747</v>
      </c>
      <c r="ED22" s="191" t="s">
        <v>5551</v>
      </c>
      <c r="EE22" s="188">
        <v>2900000</v>
      </c>
      <c r="EF22" s="191" t="s">
        <v>5547</v>
      </c>
      <c r="EG22" s="191" t="s">
        <v>92</v>
      </c>
      <c r="EH22" s="191">
        <v>1</v>
      </c>
      <c r="EI22" s="191" t="s">
        <v>1939</v>
      </c>
      <c r="EJ22" s="191" t="s">
        <v>5548</v>
      </c>
      <c r="EK22" s="192">
        <v>44747</v>
      </c>
      <c r="EL22" s="190" t="s">
        <v>5552</v>
      </c>
      <c r="EM22" s="180">
        <v>600000</v>
      </c>
      <c r="EN22" s="184" t="s">
        <v>5547</v>
      </c>
      <c r="EO22" s="184" t="s">
        <v>92</v>
      </c>
      <c r="EP22" s="184">
        <v>1</v>
      </c>
      <c r="EQ22" s="184" t="s">
        <v>1939</v>
      </c>
      <c r="ER22" s="184" t="s">
        <v>5548</v>
      </c>
      <c r="ES22" s="181">
        <v>44747</v>
      </c>
      <c r="ET22" s="191" t="s">
        <v>5818</v>
      </c>
      <c r="EU22" s="191">
        <v>3311</v>
      </c>
      <c r="EV22" s="191" t="s">
        <v>5815</v>
      </c>
      <c r="EW22" s="191" t="s">
        <v>30</v>
      </c>
      <c r="EX22" s="191">
        <v>2</v>
      </c>
      <c r="EY22" s="191" t="s">
        <v>5816</v>
      </c>
      <c r="EZ22" s="191" t="s">
        <v>528</v>
      </c>
      <c r="FA22" s="192">
        <v>44763</v>
      </c>
      <c r="FB22" s="190" t="s">
        <v>285</v>
      </c>
      <c r="FC22" s="184">
        <v>5</v>
      </c>
      <c r="FD22" s="184">
        <v>0</v>
      </c>
      <c r="FE22" s="184" t="s">
        <v>30</v>
      </c>
      <c r="FF22" s="184">
        <v>2</v>
      </c>
      <c r="FG22" s="184">
        <v>0</v>
      </c>
      <c r="FH22" s="184">
        <v>0</v>
      </c>
      <c r="FI22" s="181">
        <v>43509</v>
      </c>
      <c r="FJ22" s="190" t="s">
        <v>1050</v>
      </c>
      <c r="FK22" s="191" t="s">
        <v>14</v>
      </c>
      <c r="FL22" s="191" t="s">
        <v>14</v>
      </c>
      <c r="FM22" s="191" t="s">
        <v>14</v>
      </c>
      <c r="FN22" s="191" t="s">
        <v>14</v>
      </c>
      <c r="FO22" s="191" t="s">
        <v>1049</v>
      </c>
      <c r="FP22" s="188" t="s">
        <v>14</v>
      </c>
      <c r="FQ22" s="189">
        <v>43698</v>
      </c>
      <c r="FR22" s="190" t="s">
        <v>1051</v>
      </c>
      <c r="FS22" s="184" t="s">
        <v>14</v>
      </c>
      <c r="FT22" s="184" t="s">
        <v>14</v>
      </c>
      <c r="FU22" s="184" t="s">
        <v>14</v>
      </c>
      <c r="FV22" s="184" t="s">
        <v>14</v>
      </c>
      <c r="FW22" s="184" t="s">
        <v>1049</v>
      </c>
      <c r="FX22" s="184" t="s">
        <v>14</v>
      </c>
      <c r="FY22" s="181">
        <v>43698</v>
      </c>
      <c r="FZ22" s="191" t="s">
        <v>3191</v>
      </c>
      <c r="GA22" s="191">
        <v>1</v>
      </c>
      <c r="GB22" s="191" t="s">
        <v>3054</v>
      </c>
      <c r="GC22" s="191" t="s">
        <v>30</v>
      </c>
      <c r="GD22" s="191">
        <v>2</v>
      </c>
      <c r="GE22" s="191" t="s">
        <v>14</v>
      </c>
      <c r="GF22" s="191" t="s">
        <v>14</v>
      </c>
      <c r="GG22" s="192">
        <v>44678</v>
      </c>
      <c r="GH22" s="190" t="s">
        <v>3197</v>
      </c>
      <c r="GI22" s="184">
        <v>3</v>
      </c>
      <c r="GJ22" s="184" t="s">
        <v>3054</v>
      </c>
      <c r="GK22" s="184" t="s">
        <v>30</v>
      </c>
      <c r="GL22" s="184">
        <v>2</v>
      </c>
      <c r="GM22" s="184" t="s">
        <v>14</v>
      </c>
      <c r="GN22" s="184" t="s">
        <v>14</v>
      </c>
      <c r="GO22" s="181">
        <v>44678</v>
      </c>
      <c r="GP22" s="191" t="s">
        <v>3192</v>
      </c>
      <c r="GQ22" s="191">
        <v>2</v>
      </c>
      <c r="GR22" s="191" t="s">
        <v>3054</v>
      </c>
      <c r="GS22" s="191" t="s">
        <v>30</v>
      </c>
      <c r="GT22" s="191">
        <v>2</v>
      </c>
      <c r="GU22" s="191" t="s">
        <v>14</v>
      </c>
      <c r="GV22" s="191" t="s">
        <v>14</v>
      </c>
      <c r="GW22" s="192">
        <v>44678</v>
      </c>
      <c r="GX22" s="190" t="s">
        <v>3198</v>
      </c>
      <c r="GY22" s="184">
        <v>3</v>
      </c>
      <c r="GZ22" s="184" t="s">
        <v>3054</v>
      </c>
      <c r="HA22" s="184" t="s">
        <v>30</v>
      </c>
      <c r="HB22" s="184">
        <v>2</v>
      </c>
      <c r="HC22" s="184" t="s">
        <v>14</v>
      </c>
      <c r="HD22" s="184" t="s">
        <v>14</v>
      </c>
      <c r="HE22" s="181">
        <v>44678</v>
      </c>
      <c r="HF22" s="191" t="s">
        <v>3190</v>
      </c>
      <c r="HG22" s="191">
        <v>0</v>
      </c>
      <c r="HH22" s="191" t="s">
        <v>3054</v>
      </c>
      <c r="HI22" s="191" t="s">
        <v>30</v>
      </c>
      <c r="HJ22" s="191">
        <v>2</v>
      </c>
      <c r="HK22" s="191" t="s">
        <v>14</v>
      </c>
      <c r="HL22" s="191" t="s">
        <v>14</v>
      </c>
      <c r="HM22" s="192">
        <v>44678</v>
      </c>
      <c r="HN22" s="190" t="s">
        <v>3196</v>
      </c>
      <c r="HO22" s="184">
        <v>2</v>
      </c>
      <c r="HP22" s="184" t="s">
        <v>3054</v>
      </c>
      <c r="HQ22" s="184" t="s">
        <v>30</v>
      </c>
      <c r="HR22" s="184">
        <v>2</v>
      </c>
      <c r="HS22" s="184" t="s">
        <v>14</v>
      </c>
      <c r="HT22" s="184" t="s">
        <v>14</v>
      </c>
      <c r="HU22" s="181">
        <v>44678</v>
      </c>
      <c r="HV22" s="191" t="s">
        <v>3193</v>
      </c>
      <c r="HW22" s="191">
        <v>3</v>
      </c>
      <c r="HX22" s="191" t="s">
        <v>3054</v>
      </c>
      <c r="HY22" s="191" t="s">
        <v>30</v>
      </c>
      <c r="HZ22" s="191">
        <v>2</v>
      </c>
      <c r="IA22" s="191" t="s">
        <v>14</v>
      </c>
      <c r="IB22" s="191" t="s">
        <v>14</v>
      </c>
      <c r="IC22" s="192">
        <v>44678</v>
      </c>
      <c r="ID22" s="190" t="s">
        <v>3195</v>
      </c>
      <c r="IE22" s="184">
        <v>1</v>
      </c>
      <c r="IF22" s="184" t="s">
        <v>3054</v>
      </c>
      <c r="IG22" s="184" t="s">
        <v>30</v>
      </c>
      <c r="IH22" s="184">
        <v>2</v>
      </c>
      <c r="II22" s="184" t="s">
        <v>14</v>
      </c>
      <c r="IJ22" s="184" t="s">
        <v>14</v>
      </c>
      <c r="IK22" s="181">
        <v>44678</v>
      </c>
      <c r="IL22" s="191" t="s">
        <v>3194</v>
      </c>
      <c r="IM22" s="191">
        <v>3</v>
      </c>
      <c r="IN22" s="191" t="s">
        <v>3054</v>
      </c>
      <c r="IO22" s="191" t="s">
        <v>30</v>
      </c>
      <c r="IP22" s="191">
        <v>2</v>
      </c>
      <c r="IQ22" s="191" t="s">
        <v>14</v>
      </c>
      <c r="IR22" s="191" t="s">
        <v>14</v>
      </c>
      <c r="IS22" s="192">
        <v>44678</v>
      </c>
    </row>
    <row r="23" spans="1:253" s="285" customFormat="1" ht="13" customHeight="1" x14ac:dyDescent="0.25">
      <c r="A23" s="285" t="s">
        <v>1589</v>
      </c>
      <c r="B23" s="285" t="s">
        <v>8777</v>
      </c>
      <c r="C23" s="285" t="s">
        <v>1590</v>
      </c>
      <c r="D23" s="285" t="s">
        <v>1591</v>
      </c>
      <c r="E23" s="285" t="s">
        <v>8279</v>
      </c>
      <c r="F23" s="285" t="s">
        <v>5354</v>
      </c>
      <c r="G23" s="179">
        <v>5518000</v>
      </c>
      <c r="H23" s="180" t="s">
        <v>5352</v>
      </c>
      <c r="I23" s="180" t="s">
        <v>19</v>
      </c>
      <c r="J23" s="180">
        <v>3</v>
      </c>
      <c r="K23" s="180" t="s">
        <v>5239</v>
      </c>
      <c r="L23" s="180" t="s">
        <v>5353</v>
      </c>
      <c r="M23" s="181">
        <v>44741</v>
      </c>
      <c r="N23" s="190" t="s">
        <v>5357</v>
      </c>
      <c r="O23" s="182">
        <v>324000</v>
      </c>
      <c r="P23" s="182" t="s">
        <v>5355</v>
      </c>
      <c r="Q23" s="182" t="s">
        <v>19</v>
      </c>
      <c r="R23" s="182">
        <v>3</v>
      </c>
      <c r="S23" s="182" t="s">
        <v>5300</v>
      </c>
      <c r="T23" s="182" t="s">
        <v>5356</v>
      </c>
      <c r="U23" s="183">
        <v>44741</v>
      </c>
      <c r="V23" s="190" t="s">
        <v>5361</v>
      </c>
      <c r="W23" s="180">
        <v>655000</v>
      </c>
      <c r="X23" s="180" t="s">
        <v>5358</v>
      </c>
      <c r="Y23" s="180" t="s">
        <v>30</v>
      </c>
      <c r="Z23" s="180">
        <v>2</v>
      </c>
      <c r="AA23" s="180" t="s">
        <v>5360</v>
      </c>
      <c r="AB23" s="180" t="s">
        <v>5359</v>
      </c>
      <c r="AC23" s="181">
        <v>44741</v>
      </c>
      <c r="AD23" s="190" t="s">
        <v>5363</v>
      </c>
      <c r="AE23" s="188">
        <v>280000</v>
      </c>
      <c r="AF23" s="188" t="s">
        <v>5358</v>
      </c>
      <c r="AG23" s="188" t="s">
        <v>30</v>
      </c>
      <c r="AH23" s="188">
        <v>2</v>
      </c>
      <c r="AI23" s="188" t="s">
        <v>5362</v>
      </c>
      <c r="AJ23" s="188" t="s">
        <v>5359</v>
      </c>
      <c r="AK23" s="189">
        <v>44741</v>
      </c>
      <c r="AL23" s="190" t="s">
        <v>5365</v>
      </c>
      <c r="AM23" s="180">
        <v>135000</v>
      </c>
      <c r="AN23" s="180" t="s">
        <v>5358</v>
      </c>
      <c r="AO23" s="180" t="s">
        <v>30</v>
      </c>
      <c r="AP23" s="180">
        <v>2</v>
      </c>
      <c r="AQ23" s="180" t="s">
        <v>5364</v>
      </c>
      <c r="AR23" s="180" t="s">
        <v>5359</v>
      </c>
      <c r="AS23" s="181">
        <v>44741</v>
      </c>
      <c r="AT23" s="191" t="s">
        <v>1592</v>
      </c>
      <c r="AU23" s="188" t="s">
        <v>14</v>
      </c>
      <c r="AV23" s="188" t="s">
        <v>14</v>
      </c>
      <c r="AW23" s="188" t="s">
        <v>14</v>
      </c>
      <c r="AX23" s="188" t="s">
        <v>14</v>
      </c>
      <c r="AY23" s="188" t="s">
        <v>14</v>
      </c>
      <c r="AZ23" s="188" t="s">
        <v>14</v>
      </c>
      <c r="BA23" s="189">
        <v>44203</v>
      </c>
      <c r="BB23" s="190" t="s">
        <v>1593</v>
      </c>
      <c r="BC23" s="180" t="s">
        <v>14</v>
      </c>
      <c r="BD23" s="180" t="s">
        <v>14</v>
      </c>
      <c r="BE23" s="180" t="s">
        <v>14</v>
      </c>
      <c r="BF23" s="180" t="s">
        <v>14</v>
      </c>
      <c r="BG23" s="180" t="s">
        <v>14</v>
      </c>
      <c r="BH23" s="180" t="s">
        <v>14</v>
      </c>
      <c r="BI23" s="181">
        <v>44203</v>
      </c>
      <c r="BJ23" s="191" t="s">
        <v>1595</v>
      </c>
      <c r="BK23" s="191" t="s">
        <v>14</v>
      </c>
      <c r="BL23" s="191" t="s">
        <v>14</v>
      </c>
      <c r="BM23" s="191" t="s">
        <v>14</v>
      </c>
      <c r="BN23" s="191" t="s">
        <v>14</v>
      </c>
      <c r="BO23" s="191" t="s">
        <v>1594</v>
      </c>
      <c r="BP23" s="188" t="s">
        <v>14</v>
      </c>
      <c r="BQ23" s="192">
        <v>44203</v>
      </c>
      <c r="BR23" s="190" t="s">
        <v>1596</v>
      </c>
      <c r="BS23" s="184" t="s">
        <v>14</v>
      </c>
      <c r="BT23" s="184" t="s">
        <v>14</v>
      </c>
      <c r="BU23" s="184" t="s">
        <v>14</v>
      </c>
      <c r="BV23" s="184" t="s">
        <v>14</v>
      </c>
      <c r="BW23" s="184" t="s">
        <v>14</v>
      </c>
      <c r="BX23" s="184" t="s">
        <v>14</v>
      </c>
      <c r="BY23" s="181">
        <v>44203</v>
      </c>
      <c r="BZ23" s="191" t="s">
        <v>1597</v>
      </c>
      <c r="CA23" s="191" t="s">
        <v>14</v>
      </c>
      <c r="CB23" s="191" t="s">
        <v>14</v>
      </c>
      <c r="CC23" s="191" t="s">
        <v>14</v>
      </c>
      <c r="CD23" s="191" t="s">
        <v>14</v>
      </c>
      <c r="CE23" s="191" t="s">
        <v>14</v>
      </c>
      <c r="CF23" s="191" t="s">
        <v>14</v>
      </c>
      <c r="CG23" s="192">
        <v>44203</v>
      </c>
      <c r="CH23" s="190" t="s">
        <v>9358</v>
      </c>
      <c r="CI23" s="191" t="e">
        <v>#N/A</v>
      </c>
      <c r="CJ23" s="191" t="e">
        <v>#N/A</v>
      </c>
      <c r="CK23" s="191" t="e">
        <v>#N/A</v>
      </c>
      <c r="CL23" s="191" t="e">
        <v>#N/A</v>
      </c>
      <c r="CM23" s="191" t="e">
        <v>#N/A</v>
      </c>
      <c r="CN23" s="191" t="e">
        <v>#N/A</v>
      </c>
      <c r="CO23" s="193" t="e">
        <v>#N/A</v>
      </c>
      <c r="CP23" s="191" t="s">
        <v>1598</v>
      </c>
      <c r="CQ23" s="184" t="s">
        <v>14</v>
      </c>
      <c r="CR23" s="184" t="s">
        <v>14</v>
      </c>
      <c r="CS23" s="184" t="s">
        <v>14</v>
      </c>
      <c r="CT23" s="184" t="s">
        <v>14</v>
      </c>
      <c r="CU23" s="184" t="s">
        <v>14</v>
      </c>
      <c r="CV23" s="184" t="s">
        <v>14</v>
      </c>
      <c r="CW23" s="181">
        <v>44203</v>
      </c>
      <c r="CX23" s="191" t="s">
        <v>5366</v>
      </c>
      <c r="CY23" s="188">
        <v>40000</v>
      </c>
      <c r="CZ23" s="188" t="s">
        <v>5358</v>
      </c>
      <c r="DA23" s="188" t="s">
        <v>30</v>
      </c>
      <c r="DB23" s="188">
        <v>2</v>
      </c>
      <c r="DC23" s="188" t="s">
        <v>5371</v>
      </c>
      <c r="DD23" s="188" t="s">
        <v>5359</v>
      </c>
      <c r="DE23" s="194">
        <v>44741</v>
      </c>
      <c r="DF23" s="190" t="s">
        <v>5368</v>
      </c>
      <c r="DG23" s="180">
        <v>375000</v>
      </c>
      <c r="DH23" s="184" t="s">
        <v>5358</v>
      </c>
      <c r="DI23" s="184" t="s">
        <v>30</v>
      </c>
      <c r="DJ23" s="184">
        <v>2</v>
      </c>
      <c r="DK23" s="184" t="s">
        <v>5367</v>
      </c>
      <c r="DL23" s="184" t="s">
        <v>5359</v>
      </c>
      <c r="DM23" s="181">
        <v>44741</v>
      </c>
      <c r="DN23" s="191" t="s">
        <v>5370</v>
      </c>
      <c r="DO23" s="188">
        <v>239000</v>
      </c>
      <c r="DP23" s="191" t="s">
        <v>5358</v>
      </c>
      <c r="DQ23" s="191" t="s">
        <v>30</v>
      </c>
      <c r="DR23" s="191">
        <v>2</v>
      </c>
      <c r="DS23" s="191" t="s">
        <v>5369</v>
      </c>
      <c r="DT23" s="191" t="s">
        <v>5359</v>
      </c>
      <c r="DU23" s="192">
        <v>44741</v>
      </c>
      <c r="DV23" s="190" t="s">
        <v>5372</v>
      </c>
      <c r="DW23" s="180">
        <v>36000</v>
      </c>
      <c r="DX23" s="184" t="s">
        <v>5358</v>
      </c>
      <c r="DY23" s="184" t="s">
        <v>30</v>
      </c>
      <c r="DZ23" s="184">
        <v>2</v>
      </c>
      <c r="EA23" s="184" t="s">
        <v>5371</v>
      </c>
      <c r="EB23" s="184" t="s">
        <v>5359</v>
      </c>
      <c r="EC23" s="181">
        <v>44741</v>
      </c>
      <c r="ED23" s="191" t="s">
        <v>5374</v>
      </c>
      <c r="EE23" s="188">
        <v>4000</v>
      </c>
      <c r="EF23" s="191" t="s">
        <v>5358</v>
      </c>
      <c r="EG23" s="191" t="s">
        <v>30</v>
      </c>
      <c r="EH23" s="191">
        <v>2</v>
      </c>
      <c r="EI23" s="191" t="s">
        <v>5373</v>
      </c>
      <c r="EJ23" s="191" t="s">
        <v>5359</v>
      </c>
      <c r="EK23" s="192">
        <v>44741</v>
      </c>
      <c r="EL23" s="190" t="s">
        <v>1602</v>
      </c>
      <c r="EM23" s="180">
        <v>0</v>
      </c>
      <c r="EN23" s="184" t="s">
        <v>1599</v>
      </c>
      <c r="EO23" s="184" t="s">
        <v>19</v>
      </c>
      <c r="EP23" s="184">
        <v>3</v>
      </c>
      <c r="EQ23" s="184" t="s">
        <v>1601</v>
      </c>
      <c r="ER23" s="184" t="s">
        <v>1600</v>
      </c>
      <c r="ES23" s="181">
        <v>44203</v>
      </c>
      <c r="ET23" s="191" t="s">
        <v>1603</v>
      </c>
      <c r="EU23" s="191" t="s">
        <v>14</v>
      </c>
      <c r="EV23" s="191" t="s">
        <v>14</v>
      </c>
      <c r="EW23" s="191" t="s">
        <v>14</v>
      </c>
      <c r="EX23" s="191" t="s">
        <v>14</v>
      </c>
      <c r="EY23" s="191" t="s">
        <v>1594</v>
      </c>
      <c r="EZ23" s="191" t="s">
        <v>14</v>
      </c>
      <c r="FA23" s="192">
        <v>44203</v>
      </c>
      <c r="FB23" s="190" t="s">
        <v>5376</v>
      </c>
      <c r="FC23" s="184">
        <v>3</v>
      </c>
      <c r="FD23" s="184" t="s">
        <v>5358</v>
      </c>
      <c r="FE23" s="184" t="s">
        <v>30</v>
      </c>
      <c r="FF23" s="184">
        <v>2</v>
      </c>
      <c r="FG23" s="184" t="s">
        <v>5375</v>
      </c>
      <c r="FH23" s="184" t="s">
        <v>5359</v>
      </c>
      <c r="FI23" s="181">
        <v>44741</v>
      </c>
      <c r="FJ23" s="190" t="s">
        <v>1604</v>
      </c>
      <c r="FK23" s="191" t="s">
        <v>14</v>
      </c>
      <c r="FL23" s="191" t="s">
        <v>14</v>
      </c>
      <c r="FM23" s="191" t="s">
        <v>14</v>
      </c>
      <c r="FN23" s="191" t="s">
        <v>14</v>
      </c>
      <c r="FO23" s="191" t="s">
        <v>14</v>
      </c>
      <c r="FP23" s="188" t="s">
        <v>14</v>
      </c>
      <c r="FQ23" s="189">
        <v>44203</v>
      </c>
      <c r="FR23" s="190" t="s">
        <v>1605</v>
      </c>
      <c r="FS23" s="184" t="s">
        <v>14</v>
      </c>
      <c r="FT23" s="184" t="s">
        <v>14</v>
      </c>
      <c r="FU23" s="184" t="s">
        <v>14</v>
      </c>
      <c r="FV23" s="184" t="s">
        <v>14</v>
      </c>
      <c r="FW23" s="184" t="s">
        <v>14</v>
      </c>
      <c r="FX23" s="184" t="s">
        <v>14</v>
      </c>
      <c r="FY23" s="181">
        <v>44203</v>
      </c>
      <c r="FZ23" s="191" t="s">
        <v>3719</v>
      </c>
      <c r="GA23" s="191">
        <v>0</v>
      </c>
      <c r="GB23" s="191" t="s">
        <v>3054</v>
      </c>
      <c r="GC23" s="191" t="s">
        <v>30</v>
      </c>
      <c r="GD23" s="191">
        <v>2</v>
      </c>
      <c r="GE23" s="191" t="s">
        <v>14</v>
      </c>
      <c r="GF23" s="191" t="s">
        <v>14</v>
      </c>
      <c r="GG23" s="192">
        <v>44693</v>
      </c>
      <c r="GH23" s="190" t="s">
        <v>3725</v>
      </c>
      <c r="GI23" s="184">
        <v>1</v>
      </c>
      <c r="GJ23" s="184" t="s">
        <v>3054</v>
      </c>
      <c r="GK23" s="184" t="s">
        <v>30</v>
      </c>
      <c r="GL23" s="184">
        <v>2</v>
      </c>
      <c r="GM23" s="184" t="s">
        <v>14</v>
      </c>
      <c r="GN23" s="184" t="s">
        <v>14</v>
      </c>
      <c r="GO23" s="181">
        <v>44693</v>
      </c>
      <c r="GP23" s="191" t="s">
        <v>3720</v>
      </c>
      <c r="GQ23" s="191">
        <v>0</v>
      </c>
      <c r="GR23" s="191" t="s">
        <v>3054</v>
      </c>
      <c r="GS23" s="191" t="s">
        <v>30</v>
      </c>
      <c r="GT23" s="191">
        <v>2</v>
      </c>
      <c r="GU23" s="191" t="s">
        <v>14</v>
      </c>
      <c r="GV23" s="191" t="s">
        <v>14</v>
      </c>
      <c r="GW23" s="192">
        <v>44693</v>
      </c>
      <c r="GX23" s="190" t="s">
        <v>3726</v>
      </c>
      <c r="GY23" s="184">
        <v>0</v>
      </c>
      <c r="GZ23" s="184" t="s">
        <v>3054</v>
      </c>
      <c r="HA23" s="184" t="s">
        <v>30</v>
      </c>
      <c r="HB23" s="184">
        <v>2</v>
      </c>
      <c r="HC23" s="184" t="s">
        <v>14</v>
      </c>
      <c r="HD23" s="184" t="s">
        <v>14</v>
      </c>
      <c r="HE23" s="181">
        <v>44693</v>
      </c>
      <c r="HF23" s="191" t="s">
        <v>3718</v>
      </c>
      <c r="HG23" s="191">
        <v>0</v>
      </c>
      <c r="HH23" s="191" t="s">
        <v>3054</v>
      </c>
      <c r="HI23" s="191" t="s">
        <v>30</v>
      </c>
      <c r="HJ23" s="191">
        <v>2</v>
      </c>
      <c r="HK23" s="191" t="s">
        <v>14</v>
      </c>
      <c r="HL23" s="191" t="s">
        <v>14</v>
      </c>
      <c r="HM23" s="192">
        <v>44693</v>
      </c>
      <c r="HN23" s="190" t="s">
        <v>3724</v>
      </c>
      <c r="HO23" s="184">
        <v>1</v>
      </c>
      <c r="HP23" s="184" t="s">
        <v>3054</v>
      </c>
      <c r="HQ23" s="184" t="s">
        <v>30</v>
      </c>
      <c r="HR23" s="184">
        <v>2</v>
      </c>
      <c r="HS23" s="184" t="s">
        <v>14</v>
      </c>
      <c r="HT23" s="184" t="s">
        <v>14</v>
      </c>
      <c r="HU23" s="181">
        <v>44693</v>
      </c>
      <c r="HV23" s="191" t="s">
        <v>3721</v>
      </c>
      <c r="HW23" s="191">
        <v>0</v>
      </c>
      <c r="HX23" s="191" t="s">
        <v>3054</v>
      </c>
      <c r="HY23" s="191" t="s">
        <v>30</v>
      </c>
      <c r="HZ23" s="191">
        <v>2</v>
      </c>
      <c r="IA23" s="191" t="s">
        <v>14</v>
      </c>
      <c r="IB23" s="191" t="s">
        <v>14</v>
      </c>
      <c r="IC23" s="192">
        <v>44693</v>
      </c>
      <c r="ID23" s="190" t="s">
        <v>3723</v>
      </c>
      <c r="IE23" s="184">
        <v>0</v>
      </c>
      <c r="IF23" s="184" t="s">
        <v>3054</v>
      </c>
      <c r="IG23" s="184" t="s">
        <v>30</v>
      </c>
      <c r="IH23" s="184">
        <v>2</v>
      </c>
      <c r="II23" s="184" t="s">
        <v>14</v>
      </c>
      <c r="IJ23" s="184" t="s">
        <v>14</v>
      </c>
      <c r="IK23" s="181">
        <v>44693</v>
      </c>
      <c r="IL23" s="191" t="s">
        <v>3722</v>
      </c>
      <c r="IM23" s="191">
        <v>1</v>
      </c>
      <c r="IN23" s="191" t="s">
        <v>3054</v>
      </c>
      <c r="IO23" s="191" t="s">
        <v>30</v>
      </c>
      <c r="IP23" s="191">
        <v>2</v>
      </c>
      <c r="IQ23" s="191" t="s">
        <v>14</v>
      </c>
      <c r="IR23" s="191" t="s">
        <v>14</v>
      </c>
      <c r="IS23" s="192">
        <v>44693</v>
      </c>
    </row>
    <row r="24" spans="1:253" s="285" customFormat="1" ht="13" customHeight="1" x14ac:dyDescent="0.25">
      <c r="A24" s="285" t="s">
        <v>3492</v>
      </c>
      <c r="B24" s="285" t="s">
        <v>8777</v>
      </c>
      <c r="C24" s="285" t="s">
        <v>3493</v>
      </c>
      <c r="D24" s="285" t="s">
        <v>3494</v>
      </c>
      <c r="E24" s="285" t="s">
        <v>8280</v>
      </c>
      <c r="F24" s="285" t="s">
        <v>7208</v>
      </c>
      <c r="G24" s="179">
        <v>51000000</v>
      </c>
      <c r="H24" s="180" t="s">
        <v>3402</v>
      </c>
      <c r="I24" s="180" t="s">
        <v>92</v>
      </c>
      <c r="J24" s="180">
        <v>1</v>
      </c>
      <c r="K24" s="180" t="s">
        <v>2009</v>
      </c>
      <c r="L24" s="180" t="s">
        <v>7207</v>
      </c>
      <c r="M24" s="181">
        <v>44770</v>
      </c>
      <c r="N24" s="190" t="s">
        <v>7212</v>
      </c>
      <c r="O24" s="182">
        <v>1114750</v>
      </c>
      <c r="P24" s="182" t="s">
        <v>7209</v>
      </c>
      <c r="Q24" s="182" t="s">
        <v>92</v>
      </c>
      <c r="R24" s="182">
        <v>1</v>
      </c>
      <c r="S24" s="182" t="s">
        <v>7211</v>
      </c>
      <c r="T24" s="182" t="s">
        <v>7210</v>
      </c>
      <c r="U24" s="183">
        <v>44770</v>
      </c>
      <c r="V24" s="190" t="s">
        <v>7215</v>
      </c>
      <c r="W24" s="180">
        <v>51000000</v>
      </c>
      <c r="X24" s="180" t="s">
        <v>7213</v>
      </c>
      <c r="Y24" s="180" t="s">
        <v>92</v>
      </c>
      <c r="Z24" s="180">
        <v>1</v>
      </c>
      <c r="AA24" s="180" t="s">
        <v>7214</v>
      </c>
      <c r="AB24" s="180" t="s">
        <v>7207</v>
      </c>
      <c r="AC24" s="181">
        <v>44770</v>
      </c>
      <c r="AD24" s="190" t="s">
        <v>7217</v>
      </c>
      <c r="AE24" s="188">
        <v>11100000</v>
      </c>
      <c r="AF24" s="188" t="s">
        <v>7213</v>
      </c>
      <c r="AG24" s="188" t="s">
        <v>92</v>
      </c>
      <c r="AH24" s="188">
        <v>1</v>
      </c>
      <c r="AI24" s="188" t="s">
        <v>7216</v>
      </c>
      <c r="AJ24" s="188" t="s">
        <v>7207</v>
      </c>
      <c r="AK24" s="189">
        <v>44770</v>
      </c>
      <c r="AL24" s="190" t="s">
        <v>7219</v>
      </c>
      <c r="AM24" s="180">
        <v>454000</v>
      </c>
      <c r="AN24" s="180" t="s">
        <v>7213</v>
      </c>
      <c r="AO24" s="180" t="s">
        <v>92</v>
      </c>
      <c r="AP24" s="180">
        <v>1</v>
      </c>
      <c r="AQ24" s="180" t="s">
        <v>7218</v>
      </c>
      <c r="AR24" s="180" t="s">
        <v>7207</v>
      </c>
      <c r="AS24" s="181">
        <v>44770</v>
      </c>
      <c r="AT24" s="191" t="s">
        <v>7221</v>
      </c>
      <c r="AU24" s="188">
        <v>155</v>
      </c>
      <c r="AV24" s="188" t="s">
        <v>7213</v>
      </c>
      <c r="AW24" s="188" t="s">
        <v>92</v>
      </c>
      <c r="AX24" s="188">
        <v>1</v>
      </c>
      <c r="AY24" s="188" t="s">
        <v>7220</v>
      </c>
      <c r="AZ24" s="188" t="s">
        <v>7207</v>
      </c>
      <c r="BA24" s="189">
        <v>44770</v>
      </c>
      <c r="BB24" s="190" t="s">
        <v>7239</v>
      </c>
      <c r="BC24" s="180" t="s">
        <v>14</v>
      </c>
      <c r="BD24" s="180" t="s">
        <v>1627</v>
      </c>
      <c r="BE24" s="180" t="s">
        <v>14</v>
      </c>
      <c r="BF24" s="180" t="s">
        <v>14</v>
      </c>
      <c r="BG24" s="180">
        <v>0</v>
      </c>
      <c r="BH24" s="180" t="s">
        <v>14</v>
      </c>
      <c r="BI24" s="181">
        <v>44770</v>
      </c>
      <c r="BJ24" s="191" t="s">
        <v>7225</v>
      </c>
      <c r="BK24" s="191">
        <v>311</v>
      </c>
      <c r="BL24" s="191" t="s">
        <v>7222</v>
      </c>
      <c r="BM24" s="191" t="s">
        <v>30</v>
      </c>
      <c r="BN24" s="191">
        <v>2</v>
      </c>
      <c r="BO24" s="191" t="s">
        <v>7224</v>
      </c>
      <c r="BP24" s="188" t="s">
        <v>7223</v>
      </c>
      <c r="BQ24" s="192">
        <v>44770</v>
      </c>
      <c r="BR24" s="190" t="s">
        <v>7240</v>
      </c>
      <c r="BS24" s="184" t="s">
        <v>14</v>
      </c>
      <c r="BT24" s="184" t="s">
        <v>14</v>
      </c>
      <c r="BU24" s="184" t="s">
        <v>14</v>
      </c>
      <c r="BV24" s="184" t="s">
        <v>14</v>
      </c>
      <c r="BW24" s="184">
        <v>0</v>
      </c>
      <c r="BX24" s="184" t="s">
        <v>14</v>
      </c>
      <c r="BY24" s="181">
        <v>44770</v>
      </c>
      <c r="BZ24" s="191" t="s">
        <v>7241</v>
      </c>
      <c r="CA24" s="191" t="s">
        <v>14</v>
      </c>
      <c r="CB24" s="191" t="s">
        <v>1627</v>
      </c>
      <c r="CC24" s="191" t="s">
        <v>14</v>
      </c>
      <c r="CD24" s="191" t="s">
        <v>14</v>
      </c>
      <c r="CE24" s="191">
        <v>0</v>
      </c>
      <c r="CF24" s="191" t="s">
        <v>14</v>
      </c>
      <c r="CG24" s="192">
        <v>44770</v>
      </c>
      <c r="CH24" s="190" t="s">
        <v>9359</v>
      </c>
      <c r="CI24" s="191" t="e">
        <v>#N/A</v>
      </c>
      <c r="CJ24" s="191" t="e">
        <v>#N/A</v>
      </c>
      <c r="CK24" s="191" t="e">
        <v>#N/A</v>
      </c>
      <c r="CL24" s="191" t="e">
        <v>#N/A</v>
      </c>
      <c r="CM24" s="191" t="e">
        <v>#N/A</v>
      </c>
      <c r="CN24" s="191" t="e">
        <v>#N/A</v>
      </c>
      <c r="CO24" s="193" t="e">
        <v>#N/A</v>
      </c>
      <c r="CP24" s="191" t="s">
        <v>7242</v>
      </c>
      <c r="CQ24" s="184" t="s">
        <v>14</v>
      </c>
      <c r="CR24" s="184" t="s">
        <v>1627</v>
      </c>
      <c r="CS24" s="184" t="s">
        <v>14</v>
      </c>
      <c r="CT24" s="184" t="s">
        <v>14</v>
      </c>
      <c r="CU24" s="184">
        <v>0</v>
      </c>
      <c r="CV24" s="184" t="s">
        <v>14</v>
      </c>
      <c r="CW24" s="181">
        <v>44770</v>
      </c>
      <c r="CX24" s="191" t="s">
        <v>7229</v>
      </c>
      <c r="CY24" s="188">
        <v>7700000</v>
      </c>
      <c r="CZ24" s="188" t="s">
        <v>3402</v>
      </c>
      <c r="DA24" s="188" t="s">
        <v>92</v>
      </c>
      <c r="DB24" s="188">
        <v>1</v>
      </c>
      <c r="DC24" s="188" t="s">
        <v>7228</v>
      </c>
      <c r="DD24" s="188" t="s">
        <v>7223</v>
      </c>
      <c r="DE24" s="194">
        <v>44770</v>
      </c>
      <c r="DF24" s="190" t="s">
        <v>7230</v>
      </c>
      <c r="DG24" s="180">
        <v>39900000</v>
      </c>
      <c r="DH24" s="184" t="s">
        <v>3402</v>
      </c>
      <c r="DI24" s="184" t="s">
        <v>92</v>
      </c>
      <c r="DJ24" s="184">
        <v>1</v>
      </c>
      <c r="DK24" s="184" t="s">
        <v>7228</v>
      </c>
      <c r="DL24" s="184" t="s">
        <v>7223</v>
      </c>
      <c r="DM24" s="181">
        <v>44770</v>
      </c>
      <c r="DN24" s="191" t="s">
        <v>7231</v>
      </c>
      <c r="DO24" s="188">
        <v>3400000</v>
      </c>
      <c r="DP24" s="191" t="s">
        <v>3402</v>
      </c>
      <c r="DQ24" s="191" t="s">
        <v>92</v>
      </c>
      <c r="DR24" s="191">
        <v>1</v>
      </c>
      <c r="DS24" s="191" t="s">
        <v>7228</v>
      </c>
      <c r="DT24" s="191" t="s">
        <v>7223</v>
      </c>
      <c r="DU24" s="192">
        <v>44770</v>
      </c>
      <c r="DV24" s="190" t="s">
        <v>7232</v>
      </c>
      <c r="DW24" s="180">
        <v>4507000</v>
      </c>
      <c r="DX24" s="184" t="s">
        <v>3402</v>
      </c>
      <c r="DY24" s="184" t="s">
        <v>92</v>
      </c>
      <c r="DZ24" s="184">
        <v>1</v>
      </c>
      <c r="EA24" s="184" t="s">
        <v>7228</v>
      </c>
      <c r="EB24" s="184" t="s">
        <v>7223</v>
      </c>
      <c r="EC24" s="181">
        <v>44770</v>
      </c>
      <c r="ED24" s="191" t="s">
        <v>7233</v>
      </c>
      <c r="EE24" s="188">
        <v>2900000</v>
      </c>
      <c r="EF24" s="191" t="s">
        <v>3402</v>
      </c>
      <c r="EG24" s="191" t="s">
        <v>92</v>
      </c>
      <c r="EH24" s="191">
        <v>1</v>
      </c>
      <c r="EI24" s="191" t="s">
        <v>7228</v>
      </c>
      <c r="EJ24" s="191" t="s">
        <v>7223</v>
      </c>
      <c r="EK24" s="192">
        <v>44770</v>
      </c>
      <c r="EL24" s="190" t="s">
        <v>7234</v>
      </c>
      <c r="EM24" s="180">
        <v>293000</v>
      </c>
      <c r="EN24" s="184" t="s">
        <v>3402</v>
      </c>
      <c r="EO24" s="184" t="s">
        <v>92</v>
      </c>
      <c r="EP24" s="184">
        <v>1</v>
      </c>
      <c r="EQ24" s="184" t="s">
        <v>7228</v>
      </c>
      <c r="ER24" s="184" t="s">
        <v>7223</v>
      </c>
      <c r="ES24" s="181">
        <v>44770</v>
      </c>
      <c r="ET24" s="191" t="s">
        <v>7227</v>
      </c>
      <c r="EU24" s="191">
        <v>678</v>
      </c>
      <c r="EV24" s="191" t="s">
        <v>7222</v>
      </c>
      <c r="EW24" s="191" t="s">
        <v>30</v>
      </c>
      <c r="EX24" s="191">
        <v>2</v>
      </c>
      <c r="EY24" s="191" t="s">
        <v>7226</v>
      </c>
      <c r="EZ24" s="191" t="s">
        <v>7223</v>
      </c>
      <c r="FA24" s="192">
        <v>44770</v>
      </c>
      <c r="FB24" s="190" t="s">
        <v>7236</v>
      </c>
      <c r="FC24" s="184">
        <v>3</v>
      </c>
      <c r="FD24" s="184">
        <v>0</v>
      </c>
      <c r="FE24" s="184" t="s">
        <v>92</v>
      </c>
      <c r="FF24" s="184">
        <v>1</v>
      </c>
      <c r="FG24" s="184" t="s">
        <v>7235</v>
      </c>
      <c r="FH24" s="184">
        <v>0</v>
      </c>
      <c r="FI24" s="181">
        <v>44770</v>
      </c>
      <c r="FJ24" s="190" t="s">
        <v>7237</v>
      </c>
      <c r="FK24" s="191" t="s">
        <v>14</v>
      </c>
      <c r="FL24" s="191" t="s">
        <v>1627</v>
      </c>
      <c r="FM24" s="191" t="s">
        <v>14</v>
      </c>
      <c r="FN24" s="191" t="s">
        <v>14</v>
      </c>
      <c r="FO24" s="191">
        <v>0</v>
      </c>
      <c r="FP24" s="188" t="s">
        <v>14</v>
      </c>
      <c r="FQ24" s="189">
        <v>44770</v>
      </c>
      <c r="FR24" s="190" t="s">
        <v>7238</v>
      </c>
      <c r="FS24" s="184" t="s">
        <v>14</v>
      </c>
      <c r="FT24" s="184" t="s">
        <v>1627</v>
      </c>
      <c r="FU24" s="184" t="s">
        <v>14</v>
      </c>
      <c r="FV24" s="184" t="s">
        <v>14</v>
      </c>
      <c r="FW24" s="184">
        <v>0</v>
      </c>
      <c r="FX24" s="184" t="s">
        <v>14</v>
      </c>
      <c r="FY24" s="181">
        <v>44770</v>
      </c>
      <c r="FZ24" s="191" t="s">
        <v>3496</v>
      </c>
      <c r="GA24" s="191">
        <v>0</v>
      </c>
      <c r="GB24" s="191" t="s">
        <v>3054</v>
      </c>
      <c r="GC24" s="191" t="s">
        <v>30</v>
      </c>
      <c r="GD24" s="191">
        <v>2</v>
      </c>
      <c r="GE24" s="191" t="s">
        <v>14</v>
      </c>
      <c r="GF24" s="191" t="s">
        <v>14</v>
      </c>
      <c r="GG24" s="192">
        <v>44691</v>
      </c>
      <c r="GH24" s="190" t="s">
        <v>3502</v>
      </c>
      <c r="GI24" s="184">
        <v>2</v>
      </c>
      <c r="GJ24" s="184" t="s">
        <v>3054</v>
      </c>
      <c r="GK24" s="184" t="s">
        <v>30</v>
      </c>
      <c r="GL24" s="184">
        <v>2</v>
      </c>
      <c r="GM24" s="184" t="s">
        <v>14</v>
      </c>
      <c r="GN24" s="184" t="s">
        <v>14</v>
      </c>
      <c r="GO24" s="181">
        <v>44691</v>
      </c>
      <c r="GP24" s="191" t="s">
        <v>3497</v>
      </c>
      <c r="GQ24" s="191">
        <v>1</v>
      </c>
      <c r="GR24" s="191" t="s">
        <v>3054</v>
      </c>
      <c r="GS24" s="191" t="s">
        <v>30</v>
      </c>
      <c r="GT24" s="191">
        <v>2</v>
      </c>
      <c r="GU24" s="191" t="s">
        <v>14</v>
      </c>
      <c r="GV24" s="191" t="s">
        <v>14</v>
      </c>
      <c r="GW24" s="192">
        <v>44691</v>
      </c>
      <c r="GX24" s="190" t="s">
        <v>3503</v>
      </c>
      <c r="GY24" s="184">
        <v>0</v>
      </c>
      <c r="GZ24" s="184" t="s">
        <v>3054</v>
      </c>
      <c r="HA24" s="184" t="s">
        <v>30</v>
      </c>
      <c r="HB24" s="184">
        <v>2</v>
      </c>
      <c r="HC24" s="184" t="s">
        <v>14</v>
      </c>
      <c r="HD24" s="184" t="s">
        <v>14</v>
      </c>
      <c r="HE24" s="181">
        <v>44691</v>
      </c>
      <c r="HF24" s="191" t="s">
        <v>3495</v>
      </c>
      <c r="HG24" s="191">
        <v>2</v>
      </c>
      <c r="HH24" s="191" t="s">
        <v>3054</v>
      </c>
      <c r="HI24" s="191" t="s">
        <v>30</v>
      </c>
      <c r="HJ24" s="191">
        <v>2</v>
      </c>
      <c r="HK24" s="191" t="s">
        <v>14</v>
      </c>
      <c r="HL24" s="191" t="s">
        <v>14</v>
      </c>
      <c r="HM24" s="192">
        <v>44691</v>
      </c>
      <c r="HN24" s="190" t="s">
        <v>3501</v>
      </c>
      <c r="HO24" s="184">
        <v>2</v>
      </c>
      <c r="HP24" s="184" t="s">
        <v>3054</v>
      </c>
      <c r="HQ24" s="184" t="s">
        <v>30</v>
      </c>
      <c r="HR24" s="184">
        <v>2</v>
      </c>
      <c r="HS24" s="184" t="s">
        <v>14</v>
      </c>
      <c r="HT24" s="184" t="s">
        <v>14</v>
      </c>
      <c r="HU24" s="181">
        <v>44691</v>
      </c>
      <c r="HV24" s="191" t="s">
        <v>3498</v>
      </c>
      <c r="HW24" s="191">
        <v>3</v>
      </c>
      <c r="HX24" s="191" t="s">
        <v>3054</v>
      </c>
      <c r="HY24" s="191" t="s">
        <v>30</v>
      </c>
      <c r="HZ24" s="191">
        <v>2</v>
      </c>
      <c r="IA24" s="191" t="s">
        <v>14</v>
      </c>
      <c r="IB24" s="191" t="s">
        <v>14</v>
      </c>
      <c r="IC24" s="192">
        <v>44691</v>
      </c>
      <c r="ID24" s="190" t="s">
        <v>3500</v>
      </c>
      <c r="IE24" s="184">
        <v>2</v>
      </c>
      <c r="IF24" s="184" t="s">
        <v>3054</v>
      </c>
      <c r="IG24" s="184" t="s">
        <v>30</v>
      </c>
      <c r="IH24" s="184">
        <v>2</v>
      </c>
      <c r="II24" s="184" t="s">
        <v>14</v>
      </c>
      <c r="IJ24" s="184" t="s">
        <v>14</v>
      </c>
      <c r="IK24" s="181">
        <v>44691</v>
      </c>
      <c r="IL24" s="191" t="s">
        <v>3499</v>
      </c>
      <c r="IM24" s="191">
        <v>3</v>
      </c>
      <c r="IN24" s="191" t="s">
        <v>3054</v>
      </c>
      <c r="IO24" s="191" t="s">
        <v>30</v>
      </c>
      <c r="IP24" s="191">
        <v>2</v>
      </c>
      <c r="IQ24" s="191" t="s">
        <v>14</v>
      </c>
      <c r="IR24" s="191" t="s">
        <v>14</v>
      </c>
      <c r="IS24" s="192">
        <v>44691</v>
      </c>
    </row>
    <row r="25" spans="1:253" s="285" customFormat="1" ht="13" customHeight="1" x14ac:dyDescent="0.25">
      <c r="A25" s="285" t="s">
        <v>3504</v>
      </c>
      <c r="B25" s="285" t="s">
        <v>8815</v>
      </c>
      <c r="C25" s="285" t="s">
        <v>3505</v>
      </c>
      <c r="D25" s="285" t="s">
        <v>3494</v>
      </c>
      <c r="E25" s="285" t="s">
        <v>8280</v>
      </c>
      <c r="F25" s="285" t="s">
        <v>7252</v>
      </c>
      <c r="G25" s="179">
        <v>510000000</v>
      </c>
      <c r="H25" s="180" t="s">
        <v>3402</v>
      </c>
      <c r="I25" s="180" t="s">
        <v>92</v>
      </c>
      <c r="J25" s="180">
        <v>1</v>
      </c>
      <c r="K25" s="180" t="s">
        <v>2009</v>
      </c>
      <c r="L25" s="180" t="s">
        <v>7207</v>
      </c>
      <c r="M25" s="181">
        <v>44772</v>
      </c>
      <c r="N25" s="190" t="s">
        <v>7256</v>
      </c>
      <c r="O25" s="182">
        <v>133358</v>
      </c>
      <c r="P25" s="182" t="s">
        <v>7253</v>
      </c>
      <c r="Q25" s="182" t="s">
        <v>30</v>
      </c>
      <c r="R25" s="182">
        <v>2</v>
      </c>
      <c r="S25" s="182" t="s">
        <v>7255</v>
      </c>
      <c r="T25" s="182" t="s">
        <v>7254</v>
      </c>
      <c r="U25" s="183">
        <v>44772</v>
      </c>
      <c r="V25" s="190" t="s">
        <v>7260</v>
      </c>
      <c r="W25" s="180">
        <v>22963000</v>
      </c>
      <c r="X25" s="180" t="s">
        <v>7257</v>
      </c>
      <c r="Y25" s="180" t="s">
        <v>6999</v>
      </c>
      <c r="Z25" s="180">
        <v>2</v>
      </c>
      <c r="AA25" s="180" t="s">
        <v>7259</v>
      </c>
      <c r="AB25" s="180" t="s">
        <v>7258</v>
      </c>
      <c r="AC25" s="181">
        <v>44772</v>
      </c>
      <c r="AD25" s="190" t="s">
        <v>7264</v>
      </c>
      <c r="AE25" s="188">
        <v>5510000</v>
      </c>
      <c r="AF25" s="188" t="s">
        <v>7261</v>
      </c>
      <c r="AG25" s="188" t="s">
        <v>30</v>
      </c>
      <c r="AH25" s="188">
        <v>2</v>
      </c>
      <c r="AI25" s="188" t="s">
        <v>7263</v>
      </c>
      <c r="AJ25" s="188" t="s">
        <v>7262</v>
      </c>
      <c r="AK25" s="189">
        <v>44772</v>
      </c>
      <c r="AL25" s="190" t="s">
        <v>7268</v>
      </c>
      <c r="AM25" s="180">
        <v>2478000</v>
      </c>
      <c r="AN25" s="180" t="s">
        <v>7265</v>
      </c>
      <c r="AO25" s="180" t="s">
        <v>92</v>
      </c>
      <c r="AP25" s="180">
        <v>1</v>
      </c>
      <c r="AQ25" s="180" t="s">
        <v>7267</v>
      </c>
      <c r="AR25" s="180" t="s">
        <v>7266</v>
      </c>
      <c r="AS25" s="181">
        <v>44772</v>
      </c>
      <c r="AT25" s="191" t="s">
        <v>7269</v>
      </c>
      <c r="AU25" s="188" t="s">
        <v>14</v>
      </c>
      <c r="AV25" s="188" t="s">
        <v>1627</v>
      </c>
      <c r="AW25" s="188" t="s">
        <v>14</v>
      </c>
      <c r="AX25" s="188" t="s">
        <v>14</v>
      </c>
      <c r="AY25" s="188" t="s">
        <v>14</v>
      </c>
      <c r="AZ25" s="188" t="s">
        <v>14</v>
      </c>
      <c r="BA25" s="189">
        <v>44772</v>
      </c>
      <c r="BB25" s="190" t="s">
        <v>7291</v>
      </c>
      <c r="BC25" s="180" t="s">
        <v>14</v>
      </c>
      <c r="BD25" s="180" t="s">
        <v>14</v>
      </c>
      <c r="BE25" s="180" t="s">
        <v>14</v>
      </c>
      <c r="BF25" s="180" t="s">
        <v>14</v>
      </c>
      <c r="BG25" s="180" t="s">
        <v>14</v>
      </c>
      <c r="BH25" s="180" t="s">
        <v>14</v>
      </c>
      <c r="BI25" s="181">
        <v>44772</v>
      </c>
      <c r="BJ25" s="191" t="s">
        <v>7273</v>
      </c>
      <c r="BK25" s="191">
        <v>367</v>
      </c>
      <c r="BL25" s="191" t="s">
        <v>7270</v>
      </c>
      <c r="BM25" s="191" t="s">
        <v>6999</v>
      </c>
      <c r="BN25" s="191">
        <v>2</v>
      </c>
      <c r="BO25" s="191" t="s">
        <v>7272</v>
      </c>
      <c r="BP25" s="188" t="s">
        <v>7271</v>
      </c>
      <c r="BQ25" s="192">
        <v>44772</v>
      </c>
      <c r="BR25" s="190" t="s">
        <v>7292</v>
      </c>
      <c r="BS25" s="184" t="s">
        <v>14</v>
      </c>
      <c r="BT25" s="184" t="s">
        <v>14</v>
      </c>
      <c r="BU25" s="184" t="s">
        <v>14</v>
      </c>
      <c r="BV25" s="184" t="s">
        <v>14</v>
      </c>
      <c r="BW25" s="184" t="s">
        <v>14</v>
      </c>
      <c r="BX25" s="184" t="s">
        <v>14</v>
      </c>
      <c r="BY25" s="181">
        <v>44772</v>
      </c>
      <c r="BZ25" s="191" t="s">
        <v>7293</v>
      </c>
      <c r="CA25" s="191" t="s">
        <v>14</v>
      </c>
      <c r="CB25" s="191" t="s">
        <v>14</v>
      </c>
      <c r="CC25" s="191" t="s">
        <v>14</v>
      </c>
      <c r="CD25" s="191" t="s">
        <v>14</v>
      </c>
      <c r="CE25" s="191" t="s">
        <v>14</v>
      </c>
      <c r="CF25" s="191" t="s">
        <v>14</v>
      </c>
      <c r="CG25" s="192">
        <v>44772</v>
      </c>
      <c r="CH25" s="190" t="s">
        <v>9360</v>
      </c>
      <c r="CI25" s="191" t="e">
        <v>#N/A</v>
      </c>
      <c r="CJ25" s="191" t="e">
        <v>#N/A</v>
      </c>
      <c r="CK25" s="191" t="e">
        <v>#N/A</v>
      </c>
      <c r="CL25" s="191" t="e">
        <v>#N/A</v>
      </c>
      <c r="CM25" s="191" t="e">
        <v>#N/A</v>
      </c>
      <c r="CN25" s="191" t="e">
        <v>#N/A</v>
      </c>
      <c r="CO25" s="193" t="e">
        <v>#N/A</v>
      </c>
      <c r="CP25" s="191" t="s">
        <v>7294</v>
      </c>
      <c r="CQ25" s="184" t="s">
        <v>14</v>
      </c>
      <c r="CR25" s="184" t="s">
        <v>14</v>
      </c>
      <c r="CS25" s="184" t="s">
        <v>14</v>
      </c>
      <c r="CT25" s="184" t="s">
        <v>14</v>
      </c>
      <c r="CU25" s="184" t="s">
        <v>14</v>
      </c>
      <c r="CV25" s="184" t="s">
        <v>14</v>
      </c>
      <c r="CW25" s="181">
        <v>44772</v>
      </c>
      <c r="CX25" s="191" t="s">
        <v>7277</v>
      </c>
      <c r="CY25" s="188">
        <v>4831000</v>
      </c>
      <c r="CZ25" s="188" t="s">
        <v>7276</v>
      </c>
      <c r="DA25" s="188" t="s">
        <v>92</v>
      </c>
      <c r="DB25" s="188">
        <v>1</v>
      </c>
      <c r="DC25" s="188" t="s">
        <v>7282</v>
      </c>
      <c r="DD25" s="188" t="s">
        <v>7262</v>
      </c>
      <c r="DE25" s="194">
        <v>44772</v>
      </c>
      <c r="DF25" s="190" t="s">
        <v>7279</v>
      </c>
      <c r="DG25" s="180">
        <v>17453000</v>
      </c>
      <c r="DH25" s="184" t="s">
        <v>7276</v>
      </c>
      <c r="DI25" s="184" t="s">
        <v>30</v>
      </c>
      <c r="DJ25" s="184">
        <v>2</v>
      </c>
      <c r="DK25" s="184" t="s">
        <v>7278</v>
      </c>
      <c r="DL25" s="184" t="s">
        <v>7262</v>
      </c>
      <c r="DM25" s="181">
        <v>44772</v>
      </c>
      <c r="DN25" s="191" t="s">
        <v>7281</v>
      </c>
      <c r="DO25" s="188">
        <v>679000</v>
      </c>
      <c r="DP25" s="191" t="s">
        <v>7276</v>
      </c>
      <c r="DQ25" s="191" t="s">
        <v>30</v>
      </c>
      <c r="DR25" s="191">
        <v>2</v>
      </c>
      <c r="DS25" s="191" t="s">
        <v>7280</v>
      </c>
      <c r="DT25" s="191" t="s">
        <v>7262</v>
      </c>
      <c r="DU25" s="192">
        <v>44772</v>
      </c>
      <c r="DV25" s="190" t="s">
        <v>7283</v>
      </c>
      <c r="DW25" s="180">
        <v>4831000</v>
      </c>
      <c r="DX25" s="184" t="s">
        <v>7276</v>
      </c>
      <c r="DY25" s="184" t="s">
        <v>92</v>
      </c>
      <c r="DZ25" s="184">
        <v>1</v>
      </c>
      <c r="EA25" s="184" t="s">
        <v>7282</v>
      </c>
      <c r="EB25" s="184" t="s">
        <v>7262</v>
      </c>
      <c r="EC25" s="181">
        <v>44772</v>
      </c>
      <c r="ED25" s="191" t="s">
        <v>7285</v>
      </c>
      <c r="EE25" s="188">
        <v>0</v>
      </c>
      <c r="EF25" s="191" t="s">
        <v>14</v>
      </c>
      <c r="EG25" s="191" t="s">
        <v>14</v>
      </c>
      <c r="EH25" s="191" t="s">
        <v>14</v>
      </c>
      <c r="EI25" s="191" t="s">
        <v>7284</v>
      </c>
      <c r="EJ25" s="191" t="s">
        <v>14</v>
      </c>
      <c r="EK25" s="192">
        <v>44772</v>
      </c>
      <c r="EL25" s="190" t="s">
        <v>7286</v>
      </c>
      <c r="EM25" s="180">
        <v>0</v>
      </c>
      <c r="EN25" s="184" t="s">
        <v>14</v>
      </c>
      <c r="EO25" s="184" t="s">
        <v>14</v>
      </c>
      <c r="EP25" s="184" t="s">
        <v>14</v>
      </c>
      <c r="EQ25" s="184" t="s">
        <v>7284</v>
      </c>
      <c r="ER25" s="184" t="s">
        <v>14</v>
      </c>
      <c r="ES25" s="181">
        <v>44772</v>
      </c>
      <c r="ET25" s="191" t="s">
        <v>7275</v>
      </c>
      <c r="EU25" s="191">
        <v>678</v>
      </c>
      <c r="EV25" s="191" t="s">
        <v>7274</v>
      </c>
      <c r="EW25" s="191" t="s">
        <v>30</v>
      </c>
      <c r="EX25" s="191">
        <v>2</v>
      </c>
      <c r="EY25" s="191" t="s">
        <v>7226</v>
      </c>
      <c r="EZ25" s="191" t="s">
        <v>7223</v>
      </c>
      <c r="FA25" s="192">
        <v>44772</v>
      </c>
      <c r="FB25" s="190" t="s">
        <v>7288</v>
      </c>
      <c r="FC25" s="184">
        <v>3</v>
      </c>
      <c r="FD25" s="184" t="s">
        <v>7276</v>
      </c>
      <c r="FE25" s="184" t="s">
        <v>6999</v>
      </c>
      <c r="FF25" s="184">
        <v>2</v>
      </c>
      <c r="FG25" s="184" t="s">
        <v>7287</v>
      </c>
      <c r="FH25" s="184" t="s">
        <v>7262</v>
      </c>
      <c r="FI25" s="181">
        <v>44772</v>
      </c>
      <c r="FJ25" s="190" t="s">
        <v>7289</v>
      </c>
      <c r="FK25" s="191" t="s">
        <v>14</v>
      </c>
      <c r="FL25" s="191" t="s">
        <v>14</v>
      </c>
      <c r="FM25" s="191" t="s">
        <v>14</v>
      </c>
      <c r="FN25" s="191" t="s">
        <v>14</v>
      </c>
      <c r="FO25" s="191" t="s">
        <v>1627</v>
      </c>
      <c r="FP25" s="188" t="s">
        <v>14</v>
      </c>
      <c r="FQ25" s="189">
        <v>44772</v>
      </c>
      <c r="FR25" s="190" t="s">
        <v>7290</v>
      </c>
      <c r="FS25" s="184" t="s">
        <v>14</v>
      </c>
      <c r="FT25" s="184" t="s">
        <v>14</v>
      </c>
      <c r="FU25" s="184" t="s">
        <v>14</v>
      </c>
      <c r="FV25" s="184" t="s">
        <v>14</v>
      </c>
      <c r="FW25" s="184" t="s">
        <v>14</v>
      </c>
      <c r="FX25" s="184" t="s">
        <v>14</v>
      </c>
      <c r="FY25" s="181">
        <v>44772</v>
      </c>
      <c r="FZ25" s="191" t="s">
        <v>3507</v>
      </c>
      <c r="GA25" s="191">
        <v>0</v>
      </c>
      <c r="GB25" s="191" t="s">
        <v>3054</v>
      </c>
      <c r="GC25" s="191" t="s">
        <v>30</v>
      </c>
      <c r="GD25" s="191">
        <v>2</v>
      </c>
      <c r="GE25" s="191" t="s">
        <v>14</v>
      </c>
      <c r="GF25" s="191" t="s">
        <v>14</v>
      </c>
      <c r="GG25" s="192">
        <v>44691</v>
      </c>
      <c r="GH25" s="190" t="s">
        <v>3513</v>
      </c>
      <c r="GI25" s="184">
        <v>2</v>
      </c>
      <c r="GJ25" s="184" t="s">
        <v>3054</v>
      </c>
      <c r="GK25" s="184" t="s">
        <v>30</v>
      </c>
      <c r="GL25" s="184">
        <v>2</v>
      </c>
      <c r="GM25" s="184" t="s">
        <v>14</v>
      </c>
      <c r="GN25" s="184" t="s">
        <v>14</v>
      </c>
      <c r="GO25" s="181">
        <v>44691</v>
      </c>
      <c r="GP25" s="191" t="s">
        <v>3508</v>
      </c>
      <c r="GQ25" s="191">
        <v>1</v>
      </c>
      <c r="GR25" s="191" t="s">
        <v>3054</v>
      </c>
      <c r="GS25" s="191" t="s">
        <v>30</v>
      </c>
      <c r="GT25" s="191">
        <v>2</v>
      </c>
      <c r="GU25" s="191" t="s">
        <v>14</v>
      </c>
      <c r="GV25" s="191" t="s">
        <v>14</v>
      </c>
      <c r="GW25" s="192">
        <v>44691</v>
      </c>
      <c r="GX25" s="190" t="s">
        <v>3514</v>
      </c>
      <c r="GY25" s="184">
        <v>0</v>
      </c>
      <c r="GZ25" s="184" t="s">
        <v>3054</v>
      </c>
      <c r="HA25" s="184" t="s">
        <v>30</v>
      </c>
      <c r="HB25" s="184">
        <v>2</v>
      </c>
      <c r="HC25" s="184" t="s">
        <v>14</v>
      </c>
      <c r="HD25" s="184" t="s">
        <v>14</v>
      </c>
      <c r="HE25" s="181">
        <v>44691</v>
      </c>
      <c r="HF25" s="191" t="s">
        <v>3506</v>
      </c>
      <c r="HG25" s="191">
        <v>2</v>
      </c>
      <c r="HH25" s="191" t="s">
        <v>3054</v>
      </c>
      <c r="HI25" s="191" t="s">
        <v>30</v>
      </c>
      <c r="HJ25" s="191">
        <v>2</v>
      </c>
      <c r="HK25" s="191" t="s">
        <v>14</v>
      </c>
      <c r="HL25" s="191" t="s">
        <v>14</v>
      </c>
      <c r="HM25" s="192">
        <v>44691</v>
      </c>
      <c r="HN25" s="190" t="s">
        <v>3512</v>
      </c>
      <c r="HO25" s="184">
        <v>2</v>
      </c>
      <c r="HP25" s="184" t="s">
        <v>3054</v>
      </c>
      <c r="HQ25" s="184" t="s">
        <v>30</v>
      </c>
      <c r="HR25" s="184">
        <v>2</v>
      </c>
      <c r="HS25" s="184" t="s">
        <v>14</v>
      </c>
      <c r="HT25" s="184" t="s">
        <v>14</v>
      </c>
      <c r="HU25" s="181">
        <v>44691</v>
      </c>
      <c r="HV25" s="191" t="s">
        <v>3509</v>
      </c>
      <c r="HW25" s="191">
        <v>3</v>
      </c>
      <c r="HX25" s="191" t="s">
        <v>3054</v>
      </c>
      <c r="HY25" s="191" t="s">
        <v>30</v>
      </c>
      <c r="HZ25" s="191">
        <v>2</v>
      </c>
      <c r="IA25" s="191" t="s">
        <v>14</v>
      </c>
      <c r="IB25" s="191" t="s">
        <v>14</v>
      </c>
      <c r="IC25" s="192">
        <v>44691</v>
      </c>
      <c r="ID25" s="190" t="s">
        <v>3511</v>
      </c>
      <c r="IE25" s="184">
        <v>2</v>
      </c>
      <c r="IF25" s="184" t="s">
        <v>3054</v>
      </c>
      <c r="IG25" s="184" t="s">
        <v>30</v>
      </c>
      <c r="IH25" s="184">
        <v>2</v>
      </c>
      <c r="II25" s="184" t="s">
        <v>14</v>
      </c>
      <c r="IJ25" s="184" t="s">
        <v>14</v>
      </c>
      <c r="IK25" s="181">
        <v>44691</v>
      </c>
      <c r="IL25" s="191" t="s">
        <v>3510</v>
      </c>
      <c r="IM25" s="191">
        <v>3</v>
      </c>
      <c r="IN25" s="191" t="s">
        <v>3054</v>
      </c>
      <c r="IO25" s="191" t="s">
        <v>30</v>
      </c>
      <c r="IP25" s="191">
        <v>2</v>
      </c>
      <c r="IQ25" s="191" t="s">
        <v>14</v>
      </c>
      <c r="IR25" s="191" t="s">
        <v>14</v>
      </c>
      <c r="IS25" s="192">
        <v>44691</v>
      </c>
    </row>
    <row r="26" spans="1:253" s="285" customFormat="1" ht="13" customHeight="1" x14ac:dyDescent="0.25">
      <c r="A26" s="285" t="s">
        <v>3199</v>
      </c>
      <c r="B26" s="285" t="s">
        <v>8815</v>
      </c>
      <c r="C26" s="285" t="s">
        <v>3200</v>
      </c>
      <c r="D26" s="285" t="s">
        <v>3201</v>
      </c>
      <c r="E26" s="285" t="s">
        <v>8285</v>
      </c>
      <c r="F26" s="285" t="s">
        <v>6476</v>
      </c>
      <c r="G26" s="179">
        <v>5365000</v>
      </c>
      <c r="H26" s="180" t="s">
        <v>2007</v>
      </c>
      <c r="I26" s="180" t="s">
        <v>30</v>
      </c>
      <c r="J26" s="180">
        <v>2</v>
      </c>
      <c r="K26" s="180" t="s">
        <v>6475</v>
      </c>
      <c r="L26" s="180" t="s">
        <v>6474</v>
      </c>
      <c r="M26" s="181">
        <v>44767</v>
      </c>
      <c r="N26" s="190" t="s">
        <v>6484</v>
      </c>
      <c r="O26" s="182">
        <v>4462</v>
      </c>
      <c r="P26" s="182" t="s">
        <v>6481</v>
      </c>
      <c r="Q26" s="182" t="s">
        <v>30</v>
      </c>
      <c r="R26" s="182">
        <v>2</v>
      </c>
      <c r="S26" s="182" t="s">
        <v>6483</v>
      </c>
      <c r="T26" s="182" t="s">
        <v>6482</v>
      </c>
      <c r="U26" s="183">
        <v>44767</v>
      </c>
      <c r="V26" s="190" t="s">
        <v>6488</v>
      </c>
      <c r="W26" s="180">
        <v>1133000</v>
      </c>
      <c r="X26" s="180" t="s">
        <v>6485</v>
      </c>
      <c r="Y26" s="180" t="s">
        <v>19</v>
      </c>
      <c r="Z26" s="180">
        <v>3</v>
      </c>
      <c r="AA26" s="180" t="s">
        <v>6487</v>
      </c>
      <c r="AB26" s="180" t="s">
        <v>6486</v>
      </c>
      <c r="AC26" s="181">
        <v>44767</v>
      </c>
      <c r="AD26" s="190" t="s">
        <v>6492</v>
      </c>
      <c r="AE26" s="188">
        <v>227000</v>
      </c>
      <c r="AF26" s="188" t="s">
        <v>6489</v>
      </c>
      <c r="AG26" s="188" t="s">
        <v>30</v>
      </c>
      <c r="AH26" s="188">
        <v>2</v>
      </c>
      <c r="AI26" s="188" t="s">
        <v>6491</v>
      </c>
      <c r="AJ26" s="188" t="s">
        <v>6490</v>
      </c>
      <c r="AK26" s="189">
        <v>44767</v>
      </c>
      <c r="AL26" s="190" t="s">
        <v>6496</v>
      </c>
      <c r="AM26" s="180">
        <v>180000</v>
      </c>
      <c r="AN26" s="180" t="s">
        <v>6493</v>
      </c>
      <c r="AO26" s="180" t="s">
        <v>30</v>
      </c>
      <c r="AP26" s="180">
        <v>2</v>
      </c>
      <c r="AQ26" s="180" t="s">
        <v>6495</v>
      </c>
      <c r="AR26" s="180" t="s">
        <v>6494</v>
      </c>
      <c r="AS26" s="181">
        <v>44767</v>
      </c>
      <c r="AT26" s="191" t="s">
        <v>6497</v>
      </c>
      <c r="AU26" s="188" t="s">
        <v>14</v>
      </c>
      <c r="AV26" s="188" t="s">
        <v>14</v>
      </c>
      <c r="AW26" s="188" t="s">
        <v>14</v>
      </c>
      <c r="AX26" s="188" t="s">
        <v>14</v>
      </c>
      <c r="AY26" s="188" t="s">
        <v>6235</v>
      </c>
      <c r="AZ26" s="188" t="s">
        <v>14</v>
      </c>
      <c r="BA26" s="189">
        <v>44767</v>
      </c>
      <c r="BB26" s="190" t="s">
        <v>6551</v>
      </c>
      <c r="BC26" s="180" t="s">
        <v>14</v>
      </c>
      <c r="BD26" s="180" t="s">
        <v>14</v>
      </c>
      <c r="BE26" s="180" t="s">
        <v>14</v>
      </c>
      <c r="BF26" s="180" t="s">
        <v>14</v>
      </c>
      <c r="BG26" s="180" t="s">
        <v>6263</v>
      </c>
      <c r="BH26" s="180" t="s">
        <v>14</v>
      </c>
      <c r="BI26" s="181">
        <v>44767</v>
      </c>
      <c r="BJ26" s="191" t="s">
        <v>6508</v>
      </c>
      <c r="BK26" s="191" t="s">
        <v>14</v>
      </c>
      <c r="BL26" s="191" t="s">
        <v>14</v>
      </c>
      <c r="BM26" s="191" t="s">
        <v>14</v>
      </c>
      <c r="BN26" s="191" t="s">
        <v>14</v>
      </c>
      <c r="BO26" s="191" t="s">
        <v>6507</v>
      </c>
      <c r="BP26" s="188" t="s">
        <v>14</v>
      </c>
      <c r="BQ26" s="192">
        <v>44767</v>
      </c>
      <c r="BR26" s="190" t="s">
        <v>6552</v>
      </c>
      <c r="BS26" s="184" t="s">
        <v>14</v>
      </c>
      <c r="BT26" s="184" t="s">
        <v>14</v>
      </c>
      <c r="BU26" s="184" t="s">
        <v>14</v>
      </c>
      <c r="BV26" s="184" t="s">
        <v>14</v>
      </c>
      <c r="BW26" s="184" t="s">
        <v>6265</v>
      </c>
      <c r="BX26" s="184" t="s">
        <v>14</v>
      </c>
      <c r="BY26" s="181">
        <v>44767</v>
      </c>
      <c r="BZ26" s="191" t="s">
        <v>6553</v>
      </c>
      <c r="CA26" s="191" t="s">
        <v>14</v>
      </c>
      <c r="CB26" s="191" t="s">
        <v>14</v>
      </c>
      <c r="CC26" s="191" t="s">
        <v>14</v>
      </c>
      <c r="CD26" s="191" t="s">
        <v>14</v>
      </c>
      <c r="CE26" s="191" t="s">
        <v>6267</v>
      </c>
      <c r="CF26" s="191" t="s">
        <v>14</v>
      </c>
      <c r="CG26" s="192">
        <v>44767</v>
      </c>
      <c r="CH26" s="190" t="s">
        <v>9361</v>
      </c>
      <c r="CI26" s="191" t="e">
        <v>#N/A</v>
      </c>
      <c r="CJ26" s="191" t="e">
        <v>#N/A</v>
      </c>
      <c r="CK26" s="191" t="e">
        <v>#N/A</v>
      </c>
      <c r="CL26" s="191" t="e">
        <v>#N/A</v>
      </c>
      <c r="CM26" s="191" t="e">
        <v>#N/A</v>
      </c>
      <c r="CN26" s="191" t="e">
        <v>#N/A</v>
      </c>
      <c r="CO26" s="193" t="e">
        <v>#N/A</v>
      </c>
      <c r="CP26" s="191" t="s">
        <v>6554</v>
      </c>
      <c r="CQ26" s="184" t="s">
        <v>14</v>
      </c>
      <c r="CR26" s="184" t="s">
        <v>14</v>
      </c>
      <c r="CS26" s="184" t="s">
        <v>14</v>
      </c>
      <c r="CT26" s="184" t="s">
        <v>14</v>
      </c>
      <c r="CU26" s="184" t="s">
        <v>6269</v>
      </c>
      <c r="CV26" s="184" t="s">
        <v>14</v>
      </c>
      <c r="CW26" s="181">
        <v>44767</v>
      </c>
      <c r="CX26" s="191" t="s">
        <v>6510</v>
      </c>
      <c r="CY26" s="188">
        <v>180000</v>
      </c>
      <c r="CZ26" s="188" t="s">
        <v>6493</v>
      </c>
      <c r="DA26" s="188" t="s">
        <v>30</v>
      </c>
      <c r="DB26" s="188">
        <v>2</v>
      </c>
      <c r="DC26" s="188" t="s">
        <v>6456</v>
      </c>
      <c r="DD26" s="188" t="s">
        <v>6494</v>
      </c>
      <c r="DE26" s="194">
        <v>44767</v>
      </c>
      <c r="DF26" s="190" t="s">
        <v>6520</v>
      </c>
      <c r="DG26" s="180">
        <v>906000</v>
      </c>
      <c r="DH26" s="184" t="s">
        <v>6493</v>
      </c>
      <c r="DI26" s="184" t="s">
        <v>30</v>
      </c>
      <c r="DJ26" s="184">
        <v>2</v>
      </c>
      <c r="DK26" s="184" t="s">
        <v>6247</v>
      </c>
      <c r="DL26" s="184" t="s">
        <v>6519</v>
      </c>
      <c r="DM26" s="181">
        <v>44767</v>
      </c>
      <c r="DN26" s="191" t="s">
        <v>6521</v>
      </c>
      <c r="DO26" s="188">
        <v>47000</v>
      </c>
      <c r="DP26" s="191" t="s">
        <v>6493</v>
      </c>
      <c r="DQ26" s="191" t="s">
        <v>30</v>
      </c>
      <c r="DR26" s="191">
        <v>2</v>
      </c>
      <c r="DS26" s="191" t="s">
        <v>6249</v>
      </c>
      <c r="DT26" s="191" t="s">
        <v>6519</v>
      </c>
      <c r="DU26" s="192">
        <v>44767</v>
      </c>
      <c r="DV26" s="190" t="s">
        <v>6532</v>
      </c>
      <c r="DW26" s="180">
        <v>180000</v>
      </c>
      <c r="DX26" s="184" t="s">
        <v>6493</v>
      </c>
      <c r="DY26" s="184" t="s">
        <v>30</v>
      </c>
      <c r="DZ26" s="184">
        <v>2</v>
      </c>
      <c r="EA26" s="184" t="s">
        <v>6456</v>
      </c>
      <c r="EB26" s="184" t="s">
        <v>6494</v>
      </c>
      <c r="EC26" s="181">
        <v>44767</v>
      </c>
      <c r="ED26" s="191" t="s">
        <v>6534</v>
      </c>
      <c r="EE26" s="188">
        <v>0</v>
      </c>
      <c r="EF26" s="191" t="s">
        <v>14</v>
      </c>
      <c r="EG26" s="191" t="s">
        <v>14</v>
      </c>
      <c r="EH26" s="191" t="s">
        <v>14</v>
      </c>
      <c r="EI26" s="191" t="s">
        <v>6253</v>
      </c>
      <c r="EJ26" s="191" t="s">
        <v>14</v>
      </c>
      <c r="EK26" s="192">
        <v>44767</v>
      </c>
      <c r="EL26" s="190" t="s">
        <v>6535</v>
      </c>
      <c r="EM26" s="180">
        <v>0</v>
      </c>
      <c r="EN26" s="184" t="s">
        <v>14</v>
      </c>
      <c r="EO26" s="184" t="s">
        <v>14</v>
      </c>
      <c r="EP26" s="184" t="s">
        <v>14</v>
      </c>
      <c r="EQ26" s="184" t="s">
        <v>6255</v>
      </c>
      <c r="ER26" s="184" t="s">
        <v>14</v>
      </c>
      <c r="ES26" s="181">
        <v>44767</v>
      </c>
      <c r="ET26" s="191" t="s">
        <v>6509</v>
      </c>
      <c r="EU26" s="191" t="s">
        <v>14</v>
      </c>
      <c r="EV26" s="191" t="s">
        <v>14</v>
      </c>
      <c r="EW26" s="191" t="s">
        <v>14</v>
      </c>
      <c r="EX26" s="191" t="s">
        <v>14</v>
      </c>
      <c r="EY26" s="191" t="s">
        <v>14</v>
      </c>
      <c r="EZ26" s="191" t="s">
        <v>14</v>
      </c>
      <c r="FA26" s="192">
        <v>44767</v>
      </c>
      <c r="FB26" s="190" t="s">
        <v>6547</v>
      </c>
      <c r="FC26" s="184">
        <v>2</v>
      </c>
      <c r="FD26" s="184" t="s">
        <v>14</v>
      </c>
      <c r="FE26" s="184" t="s">
        <v>14</v>
      </c>
      <c r="FF26" s="184" t="s">
        <v>14</v>
      </c>
      <c r="FG26" s="184" t="s">
        <v>6546</v>
      </c>
      <c r="FH26" s="184" t="s">
        <v>14</v>
      </c>
      <c r="FI26" s="181">
        <v>44767</v>
      </c>
      <c r="FJ26" s="190" t="s">
        <v>6549</v>
      </c>
      <c r="FK26" s="191" t="s">
        <v>14</v>
      </c>
      <c r="FL26" s="191" t="s">
        <v>14</v>
      </c>
      <c r="FM26" s="191" t="s">
        <v>14</v>
      </c>
      <c r="FN26" s="191" t="s">
        <v>14</v>
      </c>
      <c r="FO26" s="191" t="s">
        <v>6259</v>
      </c>
      <c r="FP26" s="188" t="s">
        <v>14</v>
      </c>
      <c r="FQ26" s="189">
        <v>44767</v>
      </c>
      <c r="FR26" s="190" t="s">
        <v>6550</v>
      </c>
      <c r="FS26" s="184" t="s">
        <v>14</v>
      </c>
      <c r="FT26" s="184" t="s">
        <v>14</v>
      </c>
      <c r="FU26" s="184" t="s">
        <v>14</v>
      </c>
      <c r="FV26" s="184" t="s">
        <v>14</v>
      </c>
      <c r="FW26" s="184" t="s">
        <v>6261</v>
      </c>
      <c r="FX26" s="184" t="s">
        <v>14</v>
      </c>
      <c r="FY26" s="181">
        <v>44767</v>
      </c>
      <c r="FZ26" s="191" t="s">
        <v>3203</v>
      </c>
      <c r="GA26" s="191">
        <v>0</v>
      </c>
      <c r="GB26" s="191" t="s">
        <v>3054</v>
      </c>
      <c r="GC26" s="191" t="s">
        <v>30</v>
      </c>
      <c r="GD26" s="191">
        <v>2</v>
      </c>
      <c r="GE26" s="191" t="s">
        <v>14</v>
      </c>
      <c r="GF26" s="191" t="s">
        <v>14</v>
      </c>
      <c r="GG26" s="192">
        <v>44678</v>
      </c>
      <c r="GH26" s="190" t="s">
        <v>3209</v>
      </c>
      <c r="GI26" s="184">
        <v>0</v>
      </c>
      <c r="GJ26" s="184" t="s">
        <v>3054</v>
      </c>
      <c r="GK26" s="184" t="s">
        <v>30</v>
      </c>
      <c r="GL26" s="184">
        <v>2</v>
      </c>
      <c r="GM26" s="184" t="s">
        <v>14</v>
      </c>
      <c r="GN26" s="184" t="s">
        <v>14</v>
      </c>
      <c r="GO26" s="181">
        <v>44678</v>
      </c>
      <c r="GP26" s="191" t="s">
        <v>3204</v>
      </c>
      <c r="GQ26" s="191">
        <v>0</v>
      </c>
      <c r="GR26" s="191" t="s">
        <v>3054</v>
      </c>
      <c r="GS26" s="191" t="s">
        <v>30</v>
      </c>
      <c r="GT26" s="191">
        <v>2</v>
      </c>
      <c r="GU26" s="191" t="s">
        <v>14</v>
      </c>
      <c r="GV26" s="191" t="s">
        <v>14</v>
      </c>
      <c r="GW26" s="192">
        <v>44678</v>
      </c>
      <c r="GX26" s="190" t="s">
        <v>3210</v>
      </c>
      <c r="GY26" s="184">
        <v>0</v>
      </c>
      <c r="GZ26" s="184" t="s">
        <v>3054</v>
      </c>
      <c r="HA26" s="184" t="s">
        <v>30</v>
      </c>
      <c r="HB26" s="184">
        <v>2</v>
      </c>
      <c r="HC26" s="184" t="s">
        <v>14</v>
      </c>
      <c r="HD26" s="184" t="s">
        <v>14</v>
      </c>
      <c r="HE26" s="181">
        <v>44678</v>
      </c>
      <c r="HF26" s="191" t="s">
        <v>3202</v>
      </c>
      <c r="HG26" s="191">
        <v>0</v>
      </c>
      <c r="HH26" s="191" t="s">
        <v>3054</v>
      </c>
      <c r="HI26" s="191" t="s">
        <v>30</v>
      </c>
      <c r="HJ26" s="191">
        <v>2</v>
      </c>
      <c r="HK26" s="191" t="s">
        <v>14</v>
      </c>
      <c r="HL26" s="191" t="s">
        <v>14</v>
      </c>
      <c r="HM26" s="192">
        <v>44678</v>
      </c>
      <c r="HN26" s="190" t="s">
        <v>3208</v>
      </c>
      <c r="HO26" s="184">
        <v>0</v>
      </c>
      <c r="HP26" s="184" t="s">
        <v>3054</v>
      </c>
      <c r="HQ26" s="184" t="s">
        <v>30</v>
      </c>
      <c r="HR26" s="184">
        <v>2</v>
      </c>
      <c r="HS26" s="184" t="s">
        <v>14</v>
      </c>
      <c r="HT26" s="184" t="s">
        <v>14</v>
      </c>
      <c r="HU26" s="181">
        <v>44678</v>
      </c>
      <c r="HV26" s="191" t="s">
        <v>3205</v>
      </c>
      <c r="HW26" s="191">
        <v>0</v>
      </c>
      <c r="HX26" s="191" t="s">
        <v>3054</v>
      </c>
      <c r="HY26" s="191" t="s">
        <v>30</v>
      </c>
      <c r="HZ26" s="191">
        <v>2</v>
      </c>
      <c r="IA26" s="191" t="s">
        <v>14</v>
      </c>
      <c r="IB26" s="191" t="s">
        <v>14</v>
      </c>
      <c r="IC26" s="192">
        <v>44678</v>
      </c>
      <c r="ID26" s="190" t="s">
        <v>3207</v>
      </c>
      <c r="IE26" s="184">
        <v>0</v>
      </c>
      <c r="IF26" s="184" t="s">
        <v>3054</v>
      </c>
      <c r="IG26" s="184" t="s">
        <v>30</v>
      </c>
      <c r="IH26" s="184">
        <v>2</v>
      </c>
      <c r="II26" s="184" t="s">
        <v>14</v>
      </c>
      <c r="IJ26" s="184" t="s">
        <v>14</v>
      </c>
      <c r="IK26" s="181">
        <v>44678</v>
      </c>
      <c r="IL26" s="191" t="s">
        <v>3206</v>
      </c>
      <c r="IM26" s="191">
        <v>0</v>
      </c>
      <c r="IN26" s="191" t="s">
        <v>3054</v>
      </c>
      <c r="IO26" s="191" t="s">
        <v>30</v>
      </c>
      <c r="IP26" s="191">
        <v>2</v>
      </c>
      <c r="IQ26" s="191" t="s">
        <v>14</v>
      </c>
      <c r="IR26" s="191" t="s">
        <v>14</v>
      </c>
      <c r="IS26" s="192">
        <v>44678</v>
      </c>
    </row>
    <row r="27" spans="1:253" s="285" customFormat="1" ht="13" customHeight="1" x14ac:dyDescent="0.25">
      <c r="A27" s="285" t="s">
        <v>1175</v>
      </c>
      <c r="B27" s="285" t="s">
        <v>8808</v>
      </c>
      <c r="C27" s="285" t="s">
        <v>1176</v>
      </c>
      <c r="D27" s="285" t="s">
        <v>339</v>
      </c>
      <c r="E27" s="285" t="s">
        <v>8294</v>
      </c>
      <c r="F27" s="285" t="s">
        <v>6692</v>
      </c>
      <c r="G27" s="179">
        <v>1157000</v>
      </c>
      <c r="H27" s="180" t="s">
        <v>6689</v>
      </c>
      <c r="I27" s="180" t="s">
        <v>30</v>
      </c>
      <c r="J27" s="180">
        <v>2</v>
      </c>
      <c r="K27" s="180" t="s">
        <v>6691</v>
      </c>
      <c r="L27" s="180" t="s">
        <v>6690</v>
      </c>
      <c r="M27" s="181">
        <v>44768</v>
      </c>
      <c r="N27" s="190" t="s">
        <v>1995</v>
      </c>
      <c r="O27" s="182">
        <v>23180</v>
      </c>
      <c r="P27" s="182" t="s">
        <v>1992</v>
      </c>
      <c r="Q27" s="182" t="s">
        <v>30</v>
      </c>
      <c r="R27" s="182">
        <v>2</v>
      </c>
      <c r="S27" s="182" t="s">
        <v>1994</v>
      </c>
      <c r="T27" s="182" t="s">
        <v>1993</v>
      </c>
      <c r="U27" s="183">
        <v>44451</v>
      </c>
      <c r="V27" s="190" t="s">
        <v>6694</v>
      </c>
      <c r="W27" s="180">
        <v>1157000</v>
      </c>
      <c r="X27" s="180" t="s">
        <v>6693</v>
      </c>
      <c r="Y27" s="180" t="s">
        <v>30</v>
      </c>
      <c r="Z27" s="180">
        <v>2</v>
      </c>
      <c r="AA27" s="180" t="s">
        <v>6691</v>
      </c>
      <c r="AB27" s="180" t="s">
        <v>6690</v>
      </c>
      <c r="AC27" s="181">
        <v>44768</v>
      </c>
      <c r="AD27" s="190" t="s">
        <v>6698</v>
      </c>
      <c r="AE27" s="188">
        <v>643000</v>
      </c>
      <c r="AF27" s="188" t="s">
        <v>6695</v>
      </c>
      <c r="AG27" s="188" t="s">
        <v>30</v>
      </c>
      <c r="AH27" s="188">
        <v>2</v>
      </c>
      <c r="AI27" s="188" t="s">
        <v>6697</v>
      </c>
      <c r="AJ27" s="188" t="s">
        <v>6696</v>
      </c>
      <c r="AK27" s="189">
        <v>44768</v>
      </c>
      <c r="AL27" s="190" t="s">
        <v>6702</v>
      </c>
      <c r="AM27" s="180">
        <v>36000</v>
      </c>
      <c r="AN27" s="180" t="s">
        <v>6699</v>
      </c>
      <c r="AO27" s="180" t="s">
        <v>30</v>
      </c>
      <c r="AP27" s="180">
        <v>2</v>
      </c>
      <c r="AQ27" s="180" t="s">
        <v>6701</v>
      </c>
      <c r="AR27" s="180" t="s">
        <v>6700</v>
      </c>
      <c r="AS27" s="181">
        <v>44768</v>
      </c>
      <c r="AT27" s="191" t="s">
        <v>1182</v>
      </c>
      <c r="AU27" s="188" t="s">
        <v>14</v>
      </c>
      <c r="AV27" s="188" t="s">
        <v>14</v>
      </c>
      <c r="AW27" s="188" t="s">
        <v>14</v>
      </c>
      <c r="AX27" s="188" t="s">
        <v>14</v>
      </c>
      <c r="AY27" s="188" t="s">
        <v>1028</v>
      </c>
      <c r="AZ27" s="188" t="s">
        <v>14</v>
      </c>
      <c r="BA27" s="189">
        <v>43816</v>
      </c>
      <c r="BB27" s="190" t="s">
        <v>1181</v>
      </c>
      <c r="BC27" s="180" t="s">
        <v>14</v>
      </c>
      <c r="BD27" s="180" t="s">
        <v>1180</v>
      </c>
      <c r="BE27" s="180" t="s">
        <v>14</v>
      </c>
      <c r="BF27" s="180" t="s">
        <v>14</v>
      </c>
      <c r="BG27" s="180" t="s">
        <v>903</v>
      </c>
      <c r="BH27" s="180" t="s">
        <v>902</v>
      </c>
      <c r="BI27" s="181">
        <v>43816</v>
      </c>
      <c r="BJ27" s="191" t="s">
        <v>6706</v>
      </c>
      <c r="BK27" s="191">
        <v>3</v>
      </c>
      <c r="BL27" s="191" t="s">
        <v>6703</v>
      </c>
      <c r="BM27" s="191" t="s">
        <v>30</v>
      </c>
      <c r="BN27" s="191">
        <v>2</v>
      </c>
      <c r="BO27" s="191" t="s">
        <v>6705</v>
      </c>
      <c r="BP27" s="188" t="s">
        <v>6704</v>
      </c>
      <c r="BQ27" s="192">
        <v>44768</v>
      </c>
      <c r="BR27" s="190" t="s">
        <v>1177</v>
      </c>
      <c r="BS27" s="184" t="s">
        <v>14</v>
      </c>
      <c r="BT27" s="184" t="s">
        <v>14</v>
      </c>
      <c r="BU27" s="184" t="s">
        <v>14</v>
      </c>
      <c r="BV27" s="184" t="s">
        <v>14</v>
      </c>
      <c r="BW27" s="184" t="s">
        <v>1028</v>
      </c>
      <c r="BX27" s="184" t="s">
        <v>14</v>
      </c>
      <c r="BY27" s="181">
        <v>43816</v>
      </c>
      <c r="BZ27" s="191" t="s">
        <v>1178</v>
      </c>
      <c r="CA27" s="191" t="s">
        <v>14</v>
      </c>
      <c r="CB27" s="191" t="s">
        <v>14</v>
      </c>
      <c r="CC27" s="191" t="s">
        <v>14</v>
      </c>
      <c r="CD27" s="191" t="s">
        <v>14</v>
      </c>
      <c r="CE27" s="191" t="s">
        <v>1028</v>
      </c>
      <c r="CF27" s="191" t="s">
        <v>14</v>
      </c>
      <c r="CG27" s="192">
        <v>43816</v>
      </c>
      <c r="CH27" s="190" t="s">
        <v>9362</v>
      </c>
      <c r="CI27" s="191" t="e">
        <v>#N/A</v>
      </c>
      <c r="CJ27" s="191" t="e">
        <v>#N/A</v>
      </c>
      <c r="CK27" s="191" t="e">
        <v>#N/A</v>
      </c>
      <c r="CL27" s="191" t="e">
        <v>#N/A</v>
      </c>
      <c r="CM27" s="191" t="e">
        <v>#N/A</v>
      </c>
      <c r="CN27" s="191" t="e">
        <v>#N/A</v>
      </c>
      <c r="CO27" s="193" t="e">
        <v>#N/A</v>
      </c>
      <c r="CP27" s="191" t="s">
        <v>1179</v>
      </c>
      <c r="CQ27" s="184" t="s">
        <v>14</v>
      </c>
      <c r="CR27" s="184" t="s">
        <v>14</v>
      </c>
      <c r="CS27" s="184" t="s">
        <v>14</v>
      </c>
      <c r="CT27" s="184" t="s">
        <v>14</v>
      </c>
      <c r="CU27" s="184" t="s">
        <v>1028</v>
      </c>
      <c r="CV27" s="184" t="s">
        <v>14</v>
      </c>
      <c r="CW27" s="181">
        <v>43816</v>
      </c>
      <c r="CX27" s="191" t="s">
        <v>6708</v>
      </c>
      <c r="CY27" s="188">
        <v>221000</v>
      </c>
      <c r="CZ27" s="188" t="s">
        <v>6695</v>
      </c>
      <c r="DA27" s="188" t="s">
        <v>30</v>
      </c>
      <c r="DB27" s="188">
        <v>2</v>
      </c>
      <c r="DC27" s="188" t="s">
        <v>6712</v>
      </c>
      <c r="DD27" s="188" t="s">
        <v>6696</v>
      </c>
      <c r="DE27" s="194">
        <v>44768</v>
      </c>
      <c r="DF27" s="190" t="s">
        <v>6709</v>
      </c>
      <c r="DG27" s="180">
        <v>514000</v>
      </c>
      <c r="DH27" s="184" t="s">
        <v>6695</v>
      </c>
      <c r="DI27" s="184" t="s">
        <v>30</v>
      </c>
      <c r="DJ27" s="184">
        <v>2</v>
      </c>
      <c r="DK27" s="184" t="s">
        <v>5611</v>
      </c>
      <c r="DL27" s="184" t="s">
        <v>6696</v>
      </c>
      <c r="DM27" s="181">
        <v>44768</v>
      </c>
      <c r="DN27" s="191" t="s">
        <v>6711</v>
      </c>
      <c r="DO27" s="188">
        <v>415000</v>
      </c>
      <c r="DP27" s="191" t="s">
        <v>6695</v>
      </c>
      <c r="DQ27" s="191" t="s">
        <v>30</v>
      </c>
      <c r="DR27" s="191">
        <v>2</v>
      </c>
      <c r="DS27" s="191" t="s">
        <v>6710</v>
      </c>
      <c r="DT27" s="191" t="s">
        <v>6696</v>
      </c>
      <c r="DU27" s="192">
        <v>44768</v>
      </c>
      <c r="DV27" s="190" t="s">
        <v>6713</v>
      </c>
      <c r="DW27" s="180">
        <v>216000</v>
      </c>
      <c r="DX27" s="184" t="s">
        <v>6695</v>
      </c>
      <c r="DY27" s="184" t="s">
        <v>30</v>
      </c>
      <c r="DZ27" s="184">
        <v>2</v>
      </c>
      <c r="EA27" s="184" t="s">
        <v>6712</v>
      </c>
      <c r="EB27" s="184" t="s">
        <v>6696</v>
      </c>
      <c r="EC27" s="181">
        <v>44768</v>
      </c>
      <c r="ED27" s="191" t="s">
        <v>4653</v>
      </c>
      <c r="EE27" s="188">
        <v>5000</v>
      </c>
      <c r="EF27" s="191" t="s">
        <v>4650</v>
      </c>
      <c r="EG27" s="191" t="s">
        <v>30</v>
      </c>
      <c r="EH27" s="191">
        <v>2</v>
      </c>
      <c r="EI27" s="191" t="s">
        <v>4652</v>
      </c>
      <c r="EJ27" s="191" t="s">
        <v>4651</v>
      </c>
      <c r="EK27" s="192">
        <v>44706</v>
      </c>
      <c r="EL27" s="190" t="s">
        <v>4655</v>
      </c>
      <c r="EM27" s="180">
        <v>0</v>
      </c>
      <c r="EN27" s="184" t="s">
        <v>4650</v>
      </c>
      <c r="EO27" s="184" t="s">
        <v>30</v>
      </c>
      <c r="EP27" s="184">
        <v>2</v>
      </c>
      <c r="EQ27" s="184" t="s">
        <v>4654</v>
      </c>
      <c r="ER27" s="184" t="s">
        <v>4651</v>
      </c>
      <c r="ES27" s="181">
        <v>44706</v>
      </c>
      <c r="ET27" s="191" t="s">
        <v>6707</v>
      </c>
      <c r="EU27" s="191">
        <v>3</v>
      </c>
      <c r="EV27" s="191" t="s">
        <v>6703</v>
      </c>
      <c r="EW27" s="191" t="s">
        <v>30</v>
      </c>
      <c r="EX27" s="191">
        <v>2</v>
      </c>
      <c r="EY27" s="191" t="s">
        <v>6705</v>
      </c>
      <c r="EZ27" s="191" t="s">
        <v>6704</v>
      </c>
      <c r="FA27" s="192">
        <v>44768</v>
      </c>
      <c r="FB27" s="190" t="s">
        <v>1997</v>
      </c>
      <c r="FC27" s="184">
        <v>5</v>
      </c>
      <c r="FD27" s="184" t="s">
        <v>14</v>
      </c>
      <c r="FE27" s="184" t="s">
        <v>30</v>
      </c>
      <c r="FF27" s="184">
        <v>2</v>
      </c>
      <c r="FG27" s="184" t="s">
        <v>1996</v>
      </c>
      <c r="FH27" s="184" t="s">
        <v>14</v>
      </c>
      <c r="FI27" s="181">
        <v>44451</v>
      </c>
      <c r="FJ27" s="190" t="s">
        <v>1183</v>
      </c>
      <c r="FK27" s="191" t="s">
        <v>14</v>
      </c>
      <c r="FL27" s="191" t="s">
        <v>14</v>
      </c>
      <c r="FM27" s="191" t="s">
        <v>14</v>
      </c>
      <c r="FN27" s="191" t="s">
        <v>14</v>
      </c>
      <c r="FO27" s="191" t="s">
        <v>1028</v>
      </c>
      <c r="FP27" s="188" t="s">
        <v>14</v>
      </c>
      <c r="FQ27" s="189">
        <v>43816</v>
      </c>
      <c r="FR27" s="190" t="s">
        <v>1184</v>
      </c>
      <c r="FS27" s="184" t="s">
        <v>14</v>
      </c>
      <c r="FT27" s="184" t="s">
        <v>14</v>
      </c>
      <c r="FU27" s="184" t="s">
        <v>14</v>
      </c>
      <c r="FV27" s="184" t="s">
        <v>14</v>
      </c>
      <c r="FW27" s="184" t="s">
        <v>1028</v>
      </c>
      <c r="FX27" s="184" t="s">
        <v>14</v>
      </c>
      <c r="FY27" s="181">
        <v>43816</v>
      </c>
      <c r="FZ27" s="191" t="s">
        <v>3975</v>
      </c>
      <c r="GA27" s="191">
        <v>0</v>
      </c>
      <c r="GB27" s="191" t="s">
        <v>3054</v>
      </c>
      <c r="GC27" s="191" t="s">
        <v>30</v>
      </c>
      <c r="GD27" s="191">
        <v>2</v>
      </c>
      <c r="GE27" s="191" t="s">
        <v>14</v>
      </c>
      <c r="GF27" s="191" t="s">
        <v>14</v>
      </c>
      <c r="GG27" s="192">
        <v>44695</v>
      </c>
      <c r="GH27" s="190" t="s">
        <v>3981</v>
      </c>
      <c r="GI27" s="184">
        <v>0</v>
      </c>
      <c r="GJ27" s="184" t="s">
        <v>3054</v>
      </c>
      <c r="GK27" s="184" t="s">
        <v>30</v>
      </c>
      <c r="GL27" s="184">
        <v>2</v>
      </c>
      <c r="GM27" s="184" t="s">
        <v>14</v>
      </c>
      <c r="GN27" s="184" t="s">
        <v>14</v>
      </c>
      <c r="GO27" s="181">
        <v>44695</v>
      </c>
      <c r="GP27" s="191" t="s">
        <v>3976</v>
      </c>
      <c r="GQ27" s="191">
        <v>0</v>
      </c>
      <c r="GR27" s="191" t="s">
        <v>3054</v>
      </c>
      <c r="GS27" s="191" t="s">
        <v>30</v>
      </c>
      <c r="GT27" s="191">
        <v>2</v>
      </c>
      <c r="GU27" s="191" t="s">
        <v>14</v>
      </c>
      <c r="GV27" s="191" t="s">
        <v>14</v>
      </c>
      <c r="GW27" s="192">
        <v>44695</v>
      </c>
      <c r="GX27" s="190" t="s">
        <v>3982</v>
      </c>
      <c r="GY27" s="184">
        <v>0</v>
      </c>
      <c r="GZ27" s="184" t="s">
        <v>3054</v>
      </c>
      <c r="HA27" s="184" t="s">
        <v>30</v>
      </c>
      <c r="HB27" s="184">
        <v>2</v>
      </c>
      <c r="HC27" s="184" t="s">
        <v>14</v>
      </c>
      <c r="HD27" s="184" t="s">
        <v>14</v>
      </c>
      <c r="HE27" s="181">
        <v>44695</v>
      </c>
      <c r="HF27" s="191" t="s">
        <v>3974</v>
      </c>
      <c r="HG27" s="191">
        <v>0</v>
      </c>
      <c r="HH27" s="191" t="s">
        <v>3054</v>
      </c>
      <c r="HI27" s="191" t="s">
        <v>30</v>
      </c>
      <c r="HJ27" s="191">
        <v>2</v>
      </c>
      <c r="HK27" s="191" t="s">
        <v>14</v>
      </c>
      <c r="HL27" s="191" t="s">
        <v>14</v>
      </c>
      <c r="HM27" s="192">
        <v>44695</v>
      </c>
      <c r="HN27" s="190" t="s">
        <v>3980</v>
      </c>
      <c r="HO27" s="184">
        <v>0</v>
      </c>
      <c r="HP27" s="184" t="s">
        <v>3054</v>
      </c>
      <c r="HQ27" s="184" t="s">
        <v>30</v>
      </c>
      <c r="HR27" s="184">
        <v>2</v>
      </c>
      <c r="HS27" s="184" t="s">
        <v>14</v>
      </c>
      <c r="HT27" s="184" t="s">
        <v>14</v>
      </c>
      <c r="HU27" s="181">
        <v>44695</v>
      </c>
      <c r="HV27" s="191" t="s">
        <v>3977</v>
      </c>
      <c r="HW27" s="191">
        <v>0</v>
      </c>
      <c r="HX27" s="191" t="s">
        <v>3054</v>
      </c>
      <c r="HY27" s="191" t="s">
        <v>30</v>
      </c>
      <c r="HZ27" s="191">
        <v>2</v>
      </c>
      <c r="IA27" s="191" t="s">
        <v>14</v>
      </c>
      <c r="IB27" s="191" t="s">
        <v>14</v>
      </c>
      <c r="IC27" s="192">
        <v>44695</v>
      </c>
      <c r="ID27" s="190" t="s">
        <v>3979</v>
      </c>
      <c r="IE27" s="184">
        <v>0</v>
      </c>
      <c r="IF27" s="184" t="s">
        <v>3054</v>
      </c>
      <c r="IG27" s="184" t="s">
        <v>30</v>
      </c>
      <c r="IH27" s="184">
        <v>2</v>
      </c>
      <c r="II27" s="184" t="s">
        <v>14</v>
      </c>
      <c r="IJ27" s="184" t="s">
        <v>14</v>
      </c>
      <c r="IK27" s="181">
        <v>44695</v>
      </c>
      <c r="IL27" s="191" t="s">
        <v>3978</v>
      </c>
      <c r="IM27" s="191">
        <v>0</v>
      </c>
      <c r="IN27" s="191" t="s">
        <v>3054</v>
      </c>
      <c r="IO27" s="191" t="s">
        <v>30</v>
      </c>
      <c r="IP27" s="191">
        <v>2</v>
      </c>
      <c r="IQ27" s="191" t="s">
        <v>14</v>
      </c>
      <c r="IR27" s="191" t="s">
        <v>14</v>
      </c>
      <c r="IS27" s="192">
        <v>44695</v>
      </c>
    </row>
    <row r="28" spans="1:253" s="285" customFormat="1" ht="13" customHeight="1" x14ac:dyDescent="0.25">
      <c r="A28" s="285" t="s">
        <v>337</v>
      </c>
      <c r="B28" s="285" t="s">
        <v>8815</v>
      </c>
      <c r="C28" s="285" t="s">
        <v>338</v>
      </c>
      <c r="D28" s="285" t="s">
        <v>339</v>
      </c>
      <c r="E28" s="285" t="s">
        <v>8294</v>
      </c>
      <c r="F28" s="285" t="s">
        <v>6714</v>
      </c>
      <c r="G28" s="179">
        <v>1157000</v>
      </c>
      <c r="H28" s="180" t="s">
        <v>6689</v>
      </c>
      <c r="I28" s="180" t="s">
        <v>30</v>
      </c>
      <c r="J28" s="180">
        <v>2</v>
      </c>
      <c r="K28" s="180" t="s">
        <v>6691</v>
      </c>
      <c r="L28" s="180" t="s">
        <v>6690</v>
      </c>
      <c r="M28" s="181">
        <v>44768</v>
      </c>
      <c r="N28" s="190" t="s">
        <v>6824</v>
      </c>
      <c r="O28" s="182">
        <v>7300</v>
      </c>
      <c r="P28" s="182" t="s">
        <v>1992</v>
      </c>
      <c r="Q28" s="182" t="s">
        <v>30</v>
      </c>
      <c r="R28" s="182">
        <v>2</v>
      </c>
      <c r="S28" s="182" t="s">
        <v>6823</v>
      </c>
      <c r="T28" s="182" t="s">
        <v>1993</v>
      </c>
      <c r="U28" s="183">
        <v>44768</v>
      </c>
      <c r="V28" s="190" t="s">
        <v>6718</v>
      </c>
      <c r="W28" s="180">
        <v>681000</v>
      </c>
      <c r="X28" s="180" t="s">
        <v>6715</v>
      </c>
      <c r="Y28" s="180" t="s">
        <v>30</v>
      </c>
      <c r="Z28" s="180">
        <v>2</v>
      </c>
      <c r="AA28" s="180" t="s">
        <v>6717</v>
      </c>
      <c r="AB28" s="180" t="s">
        <v>6716</v>
      </c>
      <c r="AC28" s="181">
        <v>44768</v>
      </c>
      <c r="AD28" s="190" t="s">
        <v>6720</v>
      </c>
      <c r="AE28" s="188">
        <v>36000</v>
      </c>
      <c r="AF28" s="188" t="s">
        <v>6719</v>
      </c>
      <c r="AG28" s="188" t="s">
        <v>30</v>
      </c>
      <c r="AH28" s="188">
        <v>2</v>
      </c>
      <c r="AI28" s="188" t="s">
        <v>6701</v>
      </c>
      <c r="AJ28" s="188" t="s">
        <v>6700</v>
      </c>
      <c r="AK28" s="189">
        <v>44768</v>
      </c>
      <c r="AL28" s="190" t="s">
        <v>6721</v>
      </c>
      <c r="AM28" s="180">
        <v>36000</v>
      </c>
      <c r="AN28" s="180" t="s">
        <v>6719</v>
      </c>
      <c r="AO28" s="180" t="s">
        <v>30</v>
      </c>
      <c r="AP28" s="180">
        <v>2</v>
      </c>
      <c r="AQ28" s="180" t="s">
        <v>6701</v>
      </c>
      <c r="AR28" s="180" t="s">
        <v>6700</v>
      </c>
      <c r="AS28" s="181">
        <v>44768</v>
      </c>
      <c r="AT28" s="191" t="s">
        <v>343</v>
      </c>
      <c r="AU28" s="188" t="s">
        <v>14</v>
      </c>
      <c r="AV28" s="188">
        <v>0</v>
      </c>
      <c r="AW28" s="188" t="s">
        <v>30</v>
      </c>
      <c r="AX28" s="188">
        <v>2</v>
      </c>
      <c r="AY28" s="188">
        <v>0</v>
      </c>
      <c r="AZ28" s="188">
        <v>0</v>
      </c>
      <c r="BA28" s="189">
        <v>43510</v>
      </c>
      <c r="BB28" s="190" t="s">
        <v>993</v>
      </c>
      <c r="BC28" s="180" t="s">
        <v>14</v>
      </c>
      <c r="BD28" s="180" t="s">
        <v>14</v>
      </c>
      <c r="BE28" s="180" t="s">
        <v>14</v>
      </c>
      <c r="BF28" s="180" t="s">
        <v>14</v>
      </c>
      <c r="BG28" s="180" t="s">
        <v>14</v>
      </c>
      <c r="BH28" s="180" t="s">
        <v>14</v>
      </c>
      <c r="BI28" s="181">
        <v>43675</v>
      </c>
      <c r="BJ28" s="191" t="s">
        <v>6722</v>
      </c>
      <c r="BK28" s="191">
        <v>3</v>
      </c>
      <c r="BL28" s="191" t="s">
        <v>6703</v>
      </c>
      <c r="BM28" s="191" t="s">
        <v>30</v>
      </c>
      <c r="BN28" s="191">
        <v>2</v>
      </c>
      <c r="BO28" s="191" t="s">
        <v>6705</v>
      </c>
      <c r="BP28" s="188" t="s">
        <v>6704</v>
      </c>
      <c r="BQ28" s="192">
        <v>44768</v>
      </c>
      <c r="BR28" s="190" t="s">
        <v>340</v>
      </c>
      <c r="BS28" s="184">
        <v>0</v>
      </c>
      <c r="BT28" s="184">
        <v>0</v>
      </c>
      <c r="BU28" s="184" t="s">
        <v>30</v>
      </c>
      <c r="BV28" s="184">
        <v>2</v>
      </c>
      <c r="BW28" s="184">
        <v>0</v>
      </c>
      <c r="BX28" s="184">
        <v>0</v>
      </c>
      <c r="BY28" s="181">
        <v>43510</v>
      </c>
      <c r="BZ28" s="191" t="s">
        <v>341</v>
      </c>
      <c r="CA28" s="191">
        <v>0</v>
      </c>
      <c r="CB28" s="191">
        <v>0</v>
      </c>
      <c r="CC28" s="191" t="s">
        <v>30</v>
      </c>
      <c r="CD28" s="191">
        <v>2</v>
      </c>
      <c r="CE28" s="191">
        <v>0</v>
      </c>
      <c r="CF28" s="191">
        <v>0</v>
      </c>
      <c r="CG28" s="192">
        <v>43510</v>
      </c>
      <c r="CH28" s="190" t="s">
        <v>9363</v>
      </c>
      <c r="CI28" s="191" t="e">
        <v>#N/A</v>
      </c>
      <c r="CJ28" s="191" t="e">
        <v>#N/A</v>
      </c>
      <c r="CK28" s="191" t="e">
        <v>#N/A</v>
      </c>
      <c r="CL28" s="191" t="e">
        <v>#N/A</v>
      </c>
      <c r="CM28" s="191" t="e">
        <v>#N/A</v>
      </c>
      <c r="CN28" s="191" t="e">
        <v>#N/A</v>
      </c>
      <c r="CO28" s="193" t="e">
        <v>#N/A</v>
      </c>
      <c r="CP28" s="191" t="s">
        <v>342</v>
      </c>
      <c r="CQ28" s="184">
        <v>0</v>
      </c>
      <c r="CR28" s="184">
        <v>0</v>
      </c>
      <c r="CS28" s="184" t="s">
        <v>30</v>
      </c>
      <c r="CT28" s="184">
        <v>2</v>
      </c>
      <c r="CU28" s="184">
        <v>0</v>
      </c>
      <c r="CV28" s="184">
        <v>0</v>
      </c>
      <c r="CW28" s="181">
        <v>43510</v>
      </c>
      <c r="CX28" s="191" t="s">
        <v>6725</v>
      </c>
      <c r="CY28" s="188">
        <v>36000</v>
      </c>
      <c r="CZ28" s="188" t="s">
        <v>6719</v>
      </c>
      <c r="DA28" s="188" t="s">
        <v>30</v>
      </c>
      <c r="DB28" s="188">
        <v>2</v>
      </c>
      <c r="DC28" s="188" t="s">
        <v>6701</v>
      </c>
      <c r="DD28" s="188" t="s">
        <v>6724</v>
      </c>
      <c r="DE28" s="194">
        <v>44768</v>
      </c>
      <c r="DF28" s="190" t="s">
        <v>6726</v>
      </c>
      <c r="DG28" s="180">
        <v>626000</v>
      </c>
      <c r="DH28" s="184" t="s">
        <v>6719</v>
      </c>
      <c r="DI28" s="184" t="s">
        <v>30</v>
      </c>
      <c r="DJ28" s="184">
        <v>2</v>
      </c>
      <c r="DK28" s="184" t="s">
        <v>5611</v>
      </c>
      <c r="DL28" s="184" t="s">
        <v>6724</v>
      </c>
      <c r="DM28" s="181">
        <v>44768</v>
      </c>
      <c r="DN28" s="191" t="s">
        <v>6727</v>
      </c>
      <c r="DO28" s="188">
        <v>0</v>
      </c>
      <c r="DP28" s="191" t="s">
        <v>6719</v>
      </c>
      <c r="DQ28" s="191" t="s">
        <v>30</v>
      </c>
      <c r="DR28" s="191">
        <v>2</v>
      </c>
      <c r="DS28" s="191" t="s">
        <v>6710</v>
      </c>
      <c r="DT28" s="191" t="s">
        <v>6724</v>
      </c>
      <c r="DU28" s="192">
        <v>44768</v>
      </c>
      <c r="DV28" s="190" t="s">
        <v>6728</v>
      </c>
      <c r="DW28" s="180">
        <v>36000</v>
      </c>
      <c r="DX28" s="184" t="s">
        <v>6719</v>
      </c>
      <c r="DY28" s="184" t="s">
        <v>30</v>
      </c>
      <c r="DZ28" s="184">
        <v>2</v>
      </c>
      <c r="EA28" s="184" t="s">
        <v>6701</v>
      </c>
      <c r="EB28" s="184" t="s">
        <v>6724</v>
      </c>
      <c r="EC28" s="181">
        <v>44768</v>
      </c>
      <c r="ED28" s="191" t="s">
        <v>6749</v>
      </c>
      <c r="EE28" s="188">
        <v>0</v>
      </c>
      <c r="EF28" s="191" t="s">
        <v>6719</v>
      </c>
      <c r="EG28" s="191" t="s">
        <v>30</v>
      </c>
      <c r="EH28" s="191">
        <v>2</v>
      </c>
      <c r="EI28" s="191" t="s">
        <v>6748</v>
      </c>
      <c r="EJ28" s="191" t="s">
        <v>6724</v>
      </c>
      <c r="EK28" s="192">
        <v>44768</v>
      </c>
      <c r="EL28" s="190" t="s">
        <v>6752</v>
      </c>
      <c r="EM28" s="180">
        <v>0</v>
      </c>
      <c r="EN28" s="184" t="s">
        <v>6719</v>
      </c>
      <c r="EO28" s="184" t="s">
        <v>30</v>
      </c>
      <c r="EP28" s="184">
        <v>2</v>
      </c>
      <c r="EQ28" s="184" t="s">
        <v>6748</v>
      </c>
      <c r="ER28" s="184" t="s">
        <v>6724</v>
      </c>
      <c r="ES28" s="181">
        <v>44768</v>
      </c>
      <c r="ET28" s="191" t="s">
        <v>6723</v>
      </c>
      <c r="EU28" s="191">
        <v>3</v>
      </c>
      <c r="EV28" s="191" t="s">
        <v>6703</v>
      </c>
      <c r="EW28" s="191" t="s">
        <v>30</v>
      </c>
      <c r="EX28" s="191">
        <v>2</v>
      </c>
      <c r="EY28" s="191" t="s">
        <v>6705</v>
      </c>
      <c r="EZ28" s="191" t="s">
        <v>6704</v>
      </c>
      <c r="FA28" s="192">
        <v>44768</v>
      </c>
      <c r="FB28" s="190" t="s">
        <v>6751</v>
      </c>
      <c r="FC28" s="184">
        <v>1</v>
      </c>
      <c r="FD28" s="184" t="s">
        <v>6719</v>
      </c>
      <c r="FE28" s="184" t="s">
        <v>30</v>
      </c>
      <c r="FF28" s="184">
        <v>2</v>
      </c>
      <c r="FG28" s="184" t="s">
        <v>6750</v>
      </c>
      <c r="FH28" s="184" t="s">
        <v>6724</v>
      </c>
      <c r="FI28" s="181">
        <v>44768</v>
      </c>
      <c r="FJ28" s="190" t="s">
        <v>344</v>
      </c>
      <c r="FK28" s="191">
        <v>0</v>
      </c>
      <c r="FL28" s="191">
        <v>0</v>
      </c>
      <c r="FM28" s="191" t="s">
        <v>30</v>
      </c>
      <c r="FN28" s="191">
        <v>2</v>
      </c>
      <c r="FO28" s="191">
        <v>0</v>
      </c>
      <c r="FP28" s="188">
        <v>0</v>
      </c>
      <c r="FQ28" s="189">
        <v>43510</v>
      </c>
      <c r="FR28" s="190" t="s">
        <v>345</v>
      </c>
      <c r="FS28" s="184">
        <v>0</v>
      </c>
      <c r="FT28" s="184">
        <v>0</v>
      </c>
      <c r="FU28" s="184" t="s">
        <v>30</v>
      </c>
      <c r="FV28" s="184">
        <v>2</v>
      </c>
      <c r="FW28" s="184">
        <v>0</v>
      </c>
      <c r="FX28" s="184">
        <v>0</v>
      </c>
      <c r="FY28" s="181">
        <v>43510</v>
      </c>
      <c r="FZ28" s="191" t="s">
        <v>3984</v>
      </c>
      <c r="GA28" s="191">
        <v>0</v>
      </c>
      <c r="GB28" s="191" t="s">
        <v>3054</v>
      </c>
      <c r="GC28" s="191" t="s">
        <v>30</v>
      </c>
      <c r="GD28" s="191">
        <v>2</v>
      </c>
      <c r="GE28" s="191" t="s">
        <v>14</v>
      </c>
      <c r="GF28" s="191" t="s">
        <v>14</v>
      </c>
      <c r="GG28" s="192">
        <v>44695</v>
      </c>
      <c r="GH28" s="190" t="s">
        <v>3990</v>
      </c>
      <c r="GI28" s="184">
        <v>0</v>
      </c>
      <c r="GJ28" s="184" t="s">
        <v>3054</v>
      </c>
      <c r="GK28" s="184" t="s">
        <v>30</v>
      </c>
      <c r="GL28" s="184">
        <v>2</v>
      </c>
      <c r="GM28" s="184" t="s">
        <v>14</v>
      </c>
      <c r="GN28" s="184" t="s">
        <v>14</v>
      </c>
      <c r="GO28" s="181">
        <v>44695</v>
      </c>
      <c r="GP28" s="191" t="s">
        <v>3985</v>
      </c>
      <c r="GQ28" s="191">
        <v>0</v>
      </c>
      <c r="GR28" s="191" t="s">
        <v>3054</v>
      </c>
      <c r="GS28" s="191" t="s">
        <v>30</v>
      </c>
      <c r="GT28" s="191">
        <v>2</v>
      </c>
      <c r="GU28" s="191" t="s">
        <v>14</v>
      </c>
      <c r="GV28" s="191" t="s">
        <v>14</v>
      </c>
      <c r="GW28" s="192">
        <v>44695</v>
      </c>
      <c r="GX28" s="190" t="s">
        <v>3991</v>
      </c>
      <c r="GY28" s="184">
        <v>0</v>
      </c>
      <c r="GZ28" s="184" t="s">
        <v>3054</v>
      </c>
      <c r="HA28" s="184" t="s">
        <v>30</v>
      </c>
      <c r="HB28" s="184">
        <v>2</v>
      </c>
      <c r="HC28" s="184" t="s">
        <v>14</v>
      </c>
      <c r="HD28" s="184" t="s">
        <v>14</v>
      </c>
      <c r="HE28" s="181">
        <v>44695</v>
      </c>
      <c r="HF28" s="191" t="s">
        <v>3983</v>
      </c>
      <c r="HG28" s="191">
        <v>0</v>
      </c>
      <c r="HH28" s="191" t="s">
        <v>3054</v>
      </c>
      <c r="HI28" s="191" t="s">
        <v>30</v>
      </c>
      <c r="HJ28" s="191">
        <v>2</v>
      </c>
      <c r="HK28" s="191" t="s">
        <v>14</v>
      </c>
      <c r="HL28" s="191" t="s">
        <v>14</v>
      </c>
      <c r="HM28" s="192">
        <v>44695</v>
      </c>
      <c r="HN28" s="190" t="s">
        <v>3989</v>
      </c>
      <c r="HO28" s="184">
        <v>0</v>
      </c>
      <c r="HP28" s="184" t="s">
        <v>3054</v>
      </c>
      <c r="HQ28" s="184" t="s">
        <v>30</v>
      </c>
      <c r="HR28" s="184">
        <v>2</v>
      </c>
      <c r="HS28" s="184" t="s">
        <v>14</v>
      </c>
      <c r="HT28" s="184" t="s">
        <v>14</v>
      </c>
      <c r="HU28" s="181">
        <v>44695</v>
      </c>
      <c r="HV28" s="191" t="s">
        <v>3986</v>
      </c>
      <c r="HW28" s="191">
        <v>0</v>
      </c>
      <c r="HX28" s="191" t="s">
        <v>3054</v>
      </c>
      <c r="HY28" s="191" t="s">
        <v>30</v>
      </c>
      <c r="HZ28" s="191">
        <v>2</v>
      </c>
      <c r="IA28" s="191" t="s">
        <v>14</v>
      </c>
      <c r="IB28" s="191" t="s">
        <v>14</v>
      </c>
      <c r="IC28" s="192">
        <v>44695</v>
      </c>
      <c r="ID28" s="190" t="s">
        <v>3988</v>
      </c>
      <c r="IE28" s="184">
        <v>0</v>
      </c>
      <c r="IF28" s="184" t="s">
        <v>3054</v>
      </c>
      <c r="IG28" s="184" t="s">
        <v>30</v>
      </c>
      <c r="IH28" s="184">
        <v>2</v>
      </c>
      <c r="II28" s="184" t="s">
        <v>14</v>
      </c>
      <c r="IJ28" s="184" t="s">
        <v>14</v>
      </c>
      <c r="IK28" s="181">
        <v>44695</v>
      </c>
      <c r="IL28" s="191" t="s">
        <v>3987</v>
      </c>
      <c r="IM28" s="191">
        <v>0</v>
      </c>
      <c r="IN28" s="191" t="s">
        <v>3054</v>
      </c>
      <c r="IO28" s="191" t="s">
        <v>30</v>
      </c>
      <c r="IP28" s="191">
        <v>2</v>
      </c>
      <c r="IQ28" s="191" t="s">
        <v>14</v>
      </c>
      <c r="IR28" s="191" t="s">
        <v>14</v>
      </c>
      <c r="IS28" s="192">
        <v>44695</v>
      </c>
    </row>
    <row r="29" spans="1:253" s="285" customFormat="1" ht="13" customHeight="1" x14ac:dyDescent="0.25">
      <c r="A29" s="285" t="s">
        <v>346</v>
      </c>
      <c r="B29" s="285" t="s">
        <v>8865</v>
      </c>
      <c r="C29" s="285" t="s">
        <v>347</v>
      </c>
      <c r="D29" s="285" t="s">
        <v>339</v>
      </c>
      <c r="E29" s="285" t="s">
        <v>8294</v>
      </c>
      <c r="F29" s="285" t="s">
        <v>6729</v>
      </c>
      <c r="G29" s="179">
        <v>1157000</v>
      </c>
      <c r="H29" s="180" t="s">
        <v>6689</v>
      </c>
      <c r="I29" s="180" t="s">
        <v>30</v>
      </c>
      <c r="J29" s="180">
        <v>2</v>
      </c>
      <c r="K29" s="180" t="s">
        <v>6691</v>
      </c>
      <c r="L29" s="180" t="s">
        <v>6690</v>
      </c>
      <c r="M29" s="181">
        <v>44768</v>
      </c>
      <c r="N29" s="190" t="s">
        <v>1999</v>
      </c>
      <c r="O29" s="182">
        <v>23180</v>
      </c>
      <c r="P29" s="182" t="s">
        <v>1992</v>
      </c>
      <c r="Q29" s="182" t="s">
        <v>30</v>
      </c>
      <c r="R29" s="182">
        <v>2</v>
      </c>
      <c r="S29" s="182" t="s">
        <v>1998</v>
      </c>
      <c r="T29" s="182" t="s">
        <v>1993</v>
      </c>
      <c r="U29" s="183">
        <v>44451</v>
      </c>
      <c r="V29" s="190" t="s">
        <v>6732</v>
      </c>
      <c r="W29" s="180">
        <v>1157000</v>
      </c>
      <c r="X29" s="180" t="s">
        <v>6730</v>
      </c>
      <c r="Y29" s="180" t="s">
        <v>30</v>
      </c>
      <c r="Z29" s="180">
        <v>2</v>
      </c>
      <c r="AA29" s="180" t="s">
        <v>6731</v>
      </c>
      <c r="AB29" s="180" t="s">
        <v>6690</v>
      </c>
      <c r="AC29" s="181">
        <v>44768</v>
      </c>
      <c r="AD29" s="190" t="s">
        <v>6735</v>
      </c>
      <c r="AE29" s="188">
        <v>607000</v>
      </c>
      <c r="AF29" s="188" t="s">
        <v>6733</v>
      </c>
      <c r="AG29" s="188" t="s">
        <v>30</v>
      </c>
      <c r="AH29" s="188">
        <v>2</v>
      </c>
      <c r="AI29" s="188" t="s">
        <v>6734</v>
      </c>
      <c r="AJ29" s="188" t="s">
        <v>4651</v>
      </c>
      <c r="AK29" s="189">
        <v>44768</v>
      </c>
      <c r="AL29" s="190" t="s">
        <v>6737</v>
      </c>
      <c r="AM29" s="180" t="s">
        <v>14</v>
      </c>
      <c r="AN29" s="180" t="s">
        <v>14</v>
      </c>
      <c r="AO29" s="180" t="s">
        <v>30</v>
      </c>
      <c r="AP29" s="180">
        <v>2</v>
      </c>
      <c r="AQ29" s="180" t="s">
        <v>6736</v>
      </c>
      <c r="AR29" s="180" t="s">
        <v>14</v>
      </c>
      <c r="AS29" s="181">
        <v>44768</v>
      </c>
      <c r="AT29" s="191" t="s">
        <v>351</v>
      </c>
      <c r="AU29" s="188">
        <v>0</v>
      </c>
      <c r="AV29" s="188">
        <v>0</v>
      </c>
      <c r="AW29" s="188" t="s">
        <v>30</v>
      </c>
      <c r="AX29" s="188">
        <v>2</v>
      </c>
      <c r="AY29" s="188">
        <v>0</v>
      </c>
      <c r="AZ29" s="188">
        <v>0</v>
      </c>
      <c r="BA29" s="189">
        <v>43510</v>
      </c>
      <c r="BB29" s="190" t="s">
        <v>904</v>
      </c>
      <c r="BC29" s="180" t="s">
        <v>14</v>
      </c>
      <c r="BD29" s="180" t="s">
        <v>901</v>
      </c>
      <c r="BE29" s="180" t="s">
        <v>30</v>
      </c>
      <c r="BF29" s="180">
        <v>2</v>
      </c>
      <c r="BG29" s="180" t="s">
        <v>903</v>
      </c>
      <c r="BH29" s="180" t="s">
        <v>902</v>
      </c>
      <c r="BI29" s="181">
        <v>43612</v>
      </c>
      <c r="BJ29" s="191" t="s">
        <v>6739</v>
      </c>
      <c r="BK29" s="191" t="s">
        <v>14</v>
      </c>
      <c r="BL29" s="191" t="s">
        <v>14</v>
      </c>
      <c r="BM29" s="191" t="s">
        <v>30</v>
      </c>
      <c r="BN29" s="191">
        <v>2</v>
      </c>
      <c r="BO29" s="191" t="s">
        <v>6738</v>
      </c>
      <c r="BP29" s="188" t="s">
        <v>14</v>
      </c>
      <c r="BQ29" s="192">
        <v>44768</v>
      </c>
      <c r="BR29" s="190" t="s">
        <v>348</v>
      </c>
      <c r="BS29" s="184">
        <v>0</v>
      </c>
      <c r="BT29" s="184">
        <v>0</v>
      </c>
      <c r="BU29" s="184" t="s">
        <v>30</v>
      </c>
      <c r="BV29" s="184">
        <v>2</v>
      </c>
      <c r="BW29" s="184">
        <v>0</v>
      </c>
      <c r="BX29" s="184">
        <v>0</v>
      </c>
      <c r="BY29" s="181">
        <v>43510</v>
      </c>
      <c r="BZ29" s="191" t="s">
        <v>349</v>
      </c>
      <c r="CA29" s="191">
        <v>0</v>
      </c>
      <c r="CB29" s="191">
        <v>0</v>
      </c>
      <c r="CC29" s="191" t="s">
        <v>30</v>
      </c>
      <c r="CD29" s="191">
        <v>2</v>
      </c>
      <c r="CE29" s="191">
        <v>0</v>
      </c>
      <c r="CF29" s="191">
        <v>0</v>
      </c>
      <c r="CG29" s="192">
        <v>43510</v>
      </c>
      <c r="CH29" s="190" t="s">
        <v>9364</v>
      </c>
      <c r="CI29" s="191" t="e">
        <v>#N/A</v>
      </c>
      <c r="CJ29" s="191" t="e">
        <v>#N/A</v>
      </c>
      <c r="CK29" s="191" t="e">
        <v>#N/A</v>
      </c>
      <c r="CL29" s="191" t="e">
        <v>#N/A</v>
      </c>
      <c r="CM29" s="191" t="e">
        <v>#N/A</v>
      </c>
      <c r="CN29" s="191" t="e">
        <v>#N/A</v>
      </c>
      <c r="CO29" s="193" t="e">
        <v>#N/A</v>
      </c>
      <c r="CP29" s="191" t="s">
        <v>350</v>
      </c>
      <c r="CQ29" s="184" t="s">
        <v>14</v>
      </c>
      <c r="CR29" s="184">
        <v>0</v>
      </c>
      <c r="CS29" s="184" t="s">
        <v>30</v>
      </c>
      <c r="CT29" s="184">
        <v>2</v>
      </c>
      <c r="CU29" s="184">
        <v>0</v>
      </c>
      <c r="CV29" s="184">
        <v>0</v>
      </c>
      <c r="CW29" s="181">
        <v>43510</v>
      </c>
      <c r="CX29" s="191" t="s">
        <v>6741</v>
      </c>
      <c r="CY29" s="188">
        <v>192000</v>
      </c>
      <c r="CZ29" s="188" t="s">
        <v>6733</v>
      </c>
      <c r="DA29" s="188" t="s">
        <v>30</v>
      </c>
      <c r="DB29" s="188">
        <v>2</v>
      </c>
      <c r="DC29" s="188" t="s">
        <v>6746</v>
      </c>
      <c r="DD29" s="188" t="s">
        <v>4651</v>
      </c>
      <c r="DE29" s="194">
        <v>44768</v>
      </c>
      <c r="DF29" s="190" t="s">
        <v>6744</v>
      </c>
      <c r="DG29" s="180">
        <v>550000</v>
      </c>
      <c r="DH29" s="184" t="s">
        <v>6742</v>
      </c>
      <c r="DI29" s="184" t="s">
        <v>30</v>
      </c>
      <c r="DJ29" s="184">
        <v>2</v>
      </c>
      <c r="DK29" s="184" t="s">
        <v>5611</v>
      </c>
      <c r="DL29" s="184" t="s">
        <v>6743</v>
      </c>
      <c r="DM29" s="181">
        <v>44768</v>
      </c>
      <c r="DN29" s="191" t="s">
        <v>6745</v>
      </c>
      <c r="DO29" s="188">
        <v>415000</v>
      </c>
      <c r="DP29" s="191" t="s">
        <v>6733</v>
      </c>
      <c r="DQ29" s="191" t="s">
        <v>30</v>
      </c>
      <c r="DR29" s="191">
        <v>2</v>
      </c>
      <c r="DS29" s="191" t="s">
        <v>6710</v>
      </c>
      <c r="DT29" s="191" t="s">
        <v>4651</v>
      </c>
      <c r="DU29" s="192">
        <v>44768</v>
      </c>
      <c r="DV29" s="190" t="s">
        <v>6747</v>
      </c>
      <c r="DW29" s="180">
        <v>180000</v>
      </c>
      <c r="DX29" s="184" t="s">
        <v>6733</v>
      </c>
      <c r="DY29" s="184" t="s">
        <v>30</v>
      </c>
      <c r="DZ29" s="184">
        <v>2</v>
      </c>
      <c r="EA29" s="184" t="s">
        <v>6746</v>
      </c>
      <c r="EB29" s="184" t="s">
        <v>4651</v>
      </c>
      <c r="EC29" s="181">
        <v>44768</v>
      </c>
      <c r="ED29" s="191" t="s">
        <v>6754</v>
      </c>
      <c r="EE29" s="188">
        <v>12000</v>
      </c>
      <c r="EF29" s="191" t="s">
        <v>6733</v>
      </c>
      <c r="EG29" s="191" t="s">
        <v>30</v>
      </c>
      <c r="EH29" s="191">
        <v>2</v>
      </c>
      <c r="EI29" s="191" t="s">
        <v>6753</v>
      </c>
      <c r="EJ29" s="191" t="s">
        <v>4651</v>
      </c>
      <c r="EK29" s="192">
        <v>44768</v>
      </c>
      <c r="EL29" s="190" t="s">
        <v>6756</v>
      </c>
      <c r="EM29" s="180">
        <v>0</v>
      </c>
      <c r="EN29" s="184" t="s">
        <v>14</v>
      </c>
      <c r="EO29" s="184" t="s">
        <v>30</v>
      </c>
      <c r="EP29" s="184">
        <v>2</v>
      </c>
      <c r="EQ29" s="184" t="s">
        <v>6755</v>
      </c>
      <c r="ER29" s="184" t="s">
        <v>14</v>
      </c>
      <c r="ES29" s="181">
        <v>44768</v>
      </c>
      <c r="ET29" s="191" t="s">
        <v>6740</v>
      </c>
      <c r="EU29" s="191">
        <v>3</v>
      </c>
      <c r="EV29" s="191" t="s">
        <v>6703</v>
      </c>
      <c r="EW29" s="191" t="s">
        <v>30</v>
      </c>
      <c r="EX29" s="191">
        <v>2</v>
      </c>
      <c r="EY29" s="191" t="s">
        <v>6705</v>
      </c>
      <c r="EZ29" s="191" t="s">
        <v>6704</v>
      </c>
      <c r="FA29" s="192">
        <v>44768</v>
      </c>
      <c r="FB29" s="190" t="s">
        <v>2000</v>
      </c>
      <c r="FC29" s="184">
        <v>5</v>
      </c>
      <c r="FD29" s="184" t="s">
        <v>14</v>
      </c>
      <c r="FE29" s="184" t="s">
        <v>30</v>
      </c>
      <c r="FF29" s="184">
        <v>2</v>
      </c>
      <c r="FG29" s="184" t="s">
        <v>1996</v>
      </c>
      <c r="FH29" s="184" t="s">
        <v>14</v>
      </c>
      <c r="FI29" s="181">
        <v>44451</v>
      </c>
      <c r="FJ29" s="190" t="s">
        <v>352</v>
      </c>
      <c r="FK29" s="191">
        <v>0</v>
      </c>
      <c r="FL29" s="191">
        <v>0</v>
      </c>
      <c r="FM29" s="191" t="s">
        <v>30</v>
      </c>
      <c r="FN29" s="191">
        <v>2</v>
      </c>
      <c r="FO29" s="191">
        <v>0</v>
      </c>
      <c r="FP29" s="188">
        <v>0</v>
      </c>
      <c r="FQ29" s="189">
        <v>43510</v>
      </c>
      <c r="FR29" s="190" t="s">
        <v>353</v>
      </c>
      <c r="FS29" s="184">
        <v>0</v>
      </c>
      <c r="FT29" s="184">
        <v>0</v>
      </c>
      <c r="FU29" s="184" t="s">
        <v>30</v>
      </c>
      <c r="FV29" s="184">
        <v>2</v>
      </c>
      <c r="FW29" s="184">
        <v>0</v>
      </c>
      <c r="FX29" s="184">
        <v>0</v>
      </c>
      <c r="FY29" s="181">
        <v>43510</v>
      </c>
      <c r="FZ29" s="191" t="s">
        <v>3993</v>
      </c>
      <c r="GA29" s="191">
        <v>0</v>
      </c>
      <c r="GB29" s="191" t="s">
        <v>3054</v>
      </c>
      <c r="GC29" s="191" t="s">
        <v>30</v>
      </c>
      <c r="GD29" s="191">
        <v>2</v>
      </c>
      <c r="GE29" s="191" t="s">
        <v>14</v>
      </c>
      <c r="GF29" s="191" t="s">
        <v>14</v>
      </c>
      <c r="GG29" s="192">
        <v>44695</v>
      </c>
      <c r="GH29" s="190" t="s">
        <v>3999</v>
      </c>
      <c r="GI29" s="184">
        <v>0</v>
      </c>
      <c r="GJ29" s="184" t="s">
        <v>3054</v>
      </c>
      <c r="GK29" s="184" t="s">
        <v>30</v>
      </c>
      <c r="GL29" s="184">
        <v>2</v>
      </c>
      <c r="GM29" s="184" t="s">
        <v>14</v>
      </c>
      <c r="GN29" s="184" t="s">
        <v>14</v>
      </c>
      <c r="GO29" s="181">
        <v>44695</v>
      </c>
      <c r="GP29" s="191" t="s">
        <v>3994</v>
      </c>
      <c r="GQ29" s="191">
        <v>0</v>
      </c>
      <c r="GR29" s="191" t="s">
        <v>3054</v>
      </c>
      <c r="GS29" s="191" t="s">
        <v>30</v>
      </c>
      <c r="GT29" s="191">
        <v>2</v>
      </c>
      <c r="GU29" s="191" t="s">
        <v>14</v>
      </c>
      <c r="GV29" s="191" t="s">
        <v>14</v>
      </c>
      <c r="GW29" s="192">
        <v>44695</v>
      </c>
      <c r="GX29" s="190" t="s">
        <v>4000</v>
      </c>
      <c r="GY29" s="184">
        <v>0</v>
      </c>
      <c r="GZ29" s="184" t="s">
        <v>3054</v>
      </c>
      <c r="HA29" s="184" t="s">
        <v>30</v>
      </c>
      <c r="HB29" s="184">
        <v>2</v>
      </c>
      <c r="HC29" s="184" t="s">
        <v>14</v>
      </c>
      <c r="HD29" s="184" t="s">
        <v>14</v>
      </c>
      <c r="HE29" s="181">
        <v>44695</v>
      </c>
      <c r="HF29" s="191" t="s">
        <v>3992</v>
      </c>
      <c r="HG29" s="191">
        <v>0</v>
      </c>
      <c r="HH29" s="191" t="s">
        <v>3054</v>
      </c>
      <c r="HI29" s="191" t="s">
        <v>30</v>
      </c>
      <c r="HJ29" s="191">
        <v>2</v>
      </c>
      <c r="HK29" s="191" t="s">
        <v>14</v>
      </c>
      <c r="HL29" s="191" t="s">
        <v>14</v>
      </c>
      <c r="HM29" s="192">
        <v>44695</v>
      </c>
      <c r="HN29" s="190" t="s">
        <v>3998</v>
      </c>
      <c r="HO29" s="184">
        <v>0</v>
      </c>
      <c r="HP29" s="184" t="s">
        <v>3054</v>
      </c>
      <c r="HQ29" s="184" t="s">
        <v>30</v>
      </c>
      <c r="HR29" s="184">
        <v>2</v>
      </c>
      <c r="HS29" s="184" t="s">
        <v>14</v>
      </c>
      <c r="HT29" s="184" t="s">
        <v>14</v>
      </c>
      <c r="HU29" s="181">
        <v>44695</v>
      </c>
      <c r="HV29" s="191" t="s">
        <v>3995</v>
      </c>
      <c r="HW29" s="191">
        <v>0</v>
      </c>
      <c r="HX29" s="191" t="s">
        <v>3054</v>
      </c>
      <c r="HY29" s="191" t="s">
        <v>30</v>
      </c>
      <c r="HZ29" s="191">
        <v>2</v>
      </c>
      <c r="IA29" s="191" t="s">
        <v>14</v>
      </c>
      <c r="IB29" s="191" t="s">
        <v>14</v>
      </c>
      <c r="IC29" s="192">
        <v>44695</v>
      </c>
      <c r="ID29" s="190" t="s">
        <v>3997</v>
      </c>
      <c r="IE29" s="184">
        <v>0</v>
      </c>
      <c r="IF29" s="184" t="s">
        <v>3054</v>
      </c>
      <c r="IG29" s="184" t="s">
        <v>30</v>
      </c>
      <c r="IH29" s="184">
        <v>2</v>
      </c>
      <c r="II29" s="184" t="s">
        <v>14</v>
      </c>
      <c r="IJ29" s="184" t="s">
        <v>14</v>
      </c>
      <c r="IK29" s="181">
        <v>44695</v>
      </c>
      <c r="IL29" s="191" t="s">
        <v>3996</v>
      </c>
      <c r="IM29" s="191">
        <v>0</v>
      </c>
      <c r="IN29" s="191" t="s">
        <v>3054</v>
      </c>
      <c r="IO29" s="191" t="s">
        <v>30</v>
      </c>
      <c r="IP29" s="191">
        <v>2</v>
      </c>
      <c r="IQ29" s="191" t="s">
        <v>14</v>
      </c>
      <c r="IR29" s="191" t="s">
        <v>14</v>
      </c>
      <c r="IS29" s="192">
        <v>44695</v>
      </c>
    </row>
    <row r="30" spans="1:253" s="285" customFormat="1" ht="13" customHeight="1" x14ac:dyDescent="0.25">
      <c r="A30" s="285" t="s">
        <v>3211</v>
      </c>
      <c r="B30" s="285" t="s">
        <v>8815</v>
      </c>
      <c r="C30" s="285" t="s">
        <v>3212</v>
      </c>
      <c r="D30" s="285" t="s">
        <v>3213</v>
      </c>
      <c r="E30" s="285" t="s">
        <v>8299</v>
      </c>
      <c r="F30" s="285" t="s">
        <v>6806</v>
      </c>
      <c r="G30" s="179">
        <v>10074000</v>
      </c>
      <c r="H30" s="180" t="s">
        <v>6803</v>
      </c>
      <c r="I30" s="180" t="s">
        <v>30</v>
      </c>
      <c r="J30" s="180">
        <v>2</v>
      </c>
      <c r="K30" s="180" t="s">
        <v>6805</v>
      </c>
      <c r="L30" s="180" t="s">
        <v>6804</v>
      </c>
      <c r="M30" s="181">
        <v>44768</v>
      </c>
      <c r="N30" s="190" t="s">
        <v>6808</v>
      </c>
      <c r="O30" s="182">
        <v>48310</v>
      </c>
      <c r="P30" s="182" t="s">
        <v>6438</v>
      </c>
      <c r="Q30" s="182" t="s">
        <v>30</v>
      </c>
      <c r="R30" s="182">
        <v>2</v>
      </c>
      <c r="S30" s="182" t="s">
        <v>6616</v>
      </c>
      <c r="T30" s="182" t="s">
        <v>6807</v>
      </c>
      <c r="U30" s="183">
        <v>44768</v>
      </c>
      <c r="V30" s="190" t="s">
        <v>6809</v>
      </c>
      <c r="W30" s="180">
        <v>10074000</v>
      </c>
      <c r="X30" s="180" t="s">
        <v>6803</v>
      </c>
      <c r="Y30" s="180" t="s">
        <v>30</v>
      </c>
      <c r="Z30" s="180">
        <v>2</v>
      </c>
      <c r="AA30" s="180" t="s">
        <v>6805</v>
      </c>
      <c r="AB30" s="180" t="s">
        <v>6804</v>
      </c>
      <c r="AC30" s="181">
        <v>44768</v>
      </c>
      <c r="AD30" s="190" t="s">
        <v>6811</v>
      </c>
      <c r="AE30" s="188">
        <v>9510000</v>
      </c>
      <c r="AF30" s="188" t="s">
        <v>6803</v>
      </c>
      <c r="AG30" s="188" t="s">
        <v>30</v>
      </c>
      <c r="AH30" s="188">
        <v>2</v>
      </c>
      <c r="AI30" s="188" t="s">
        <v>6810</v>
      </c>
      <c r="AJ30" s="188" t="s">
        <v>6804</v>
      </c>
      <c r="AK30" s="189">
        <v>44768</v>
      </c>
      <c r="AL30" s="190" t="s">
        <v>6815</v>
      </c>
      <c r="AM30" s="180">
        <v>115000</v>
      </c>
      <c r="AN30" s="180" t="s">
        <v>6812</v>
      </c>
      <c r="AO30" s="180" t="s">
        <v>30</v>
      </c>
      <c r="AP30" s="180">
        <v>2</v>
      </c>
      <c r="AQ30" s="180" t="s">
        <v>6814</v>
      </c>
      <c r="AR30" s="180" t="s">
        <v>6813</v>
      </c>
      <c r="AS30" s="181">
        <v>44768</v>
      </c>
      <c r="AT30" s="191" t="s">
        <v>6816</v>
      </c>
      <c r="AU30" s="188" t="s">
        <v>14</v>
      </c>
      <c r="AV30" s="188" t="s">
        <v>14</v>
      </c>
      <c r="AW30" s="188" t="s">
        <v>14</v>
      </c>
      <c r="AX30" s="188" t="s">
        <v>14</v>
      </c>
      <c r="AY30" s="188" t="s">
        <v>6235</v>
      </c>
      <c r="AZ30" s="188" t="s">
        <v>14</v>
      </c>
      <c r="BA30" s="189">
        <v>44768</v>
      </c>
      <c r="BB30" s="190" t="s">
        <v>6835</v>
      </c>
      <c r="BC30" s="180" t="s">
        <v>14</v>
      </c>
      <c r="BD30" s="180" t="s">
        <v>14</v>
      </c>
      <c r="BE30" s="180" t="s">
        <v>14</v>
      </c>
      <c r="BF30" s="180" t="s">
        <v>14</v>
      </c>
      <c r="BG30" s="180" t="s">
        <v>6263</v>
      </c>
      <c r="BH30" s="180" t="s">
        <v>14</v>
      </c>
      <c r="BI30" s="181">
        <v>44768</v>
      </c>
      <c r="BJ30" s="191" t="s">
        <v>6818</v>
      </c>
      <c r="BK30" s="191" t="s">
        <v>14</v>
      </c>
      <c r="BL30" s="191" t="s">
        <v>14</v>
      </c>
      <c r="BM30" s="191" t="s">
        <v>14</v>
      </c>
      <c r="BN30" s="191" t="s">
        <v>14</v>
      </c>
      <c r="BO30" s="191" t="s">
        <v>6817</v>
      </c>
      <c r="BP30" s="188" t="s">
        <v>14</v>
      </c>
      <c r="BQ30" s="192">
        <v>44768</v>
      </c>
      <c r="BR30" s="190" t="s">
        <v>6836</v>
      </c>
      <c r="BS30" s="184" t="s">
        <v>14</v>
      </c>
      <c r="BT30" s="184" t="s">
        <v>14</v>
      </c>
      <c r="BU30" s="184" t="s">
        <v>14</v>
      </c>
      <c r="BV30" s="184" t="s">
        <v>14</v>
      </c>
      <c r="BW30" s="184" t="s">
        <v>6265</v>
      </c>
      <c r="BX30" s="184" t="s">
        <v>14</v>
      </c>
      <c r="BY30" s="181">
        <v>44768</v>
      </c>
      <c r="BZ30" s="191" t="s">
        <v>6837</v>
      </c>
      <c r="CA30" s="191" t="s">
        <v>14</v>
      </c>
      <c r="CB30" s="191" t="s">
        <v>14</v>
      </c>
      <c r="CC30" s="191" t="s">
        <v>14</v>
      </c>
      <c r="CD30" s="191" t="s">
        <v>14</v>
      </c>
      <c r="CE30" s="191" t="s">
        <v>6267</v>
      </c>
      <c r="CF30" s="191" t="s">
        <v>14</v>
      </c>
      <c r="CG30" s="192">
        <v>44768</v>
      </c>
      <c r="CH30" s="190" t="s">
        <v>9365</v>
      </c>
      <c r="CI30" s="191" t="e">
        <v>#N/A</v>
      </c>
      <c r="CJ30" s="191" t="e">
        <v>#N/A</v>
      </c>
      <c r="CK30" s="191" t="e">
        <v>#N/A</v>
      </c>
      <c r="CL30" s="191" t="e">
        <v>#N/A</v>
      </c>
      <c r="CM30" s="191" t="e">
        <v>#N/A</v>
      </c>
      <c r="CN30" s="191" t="e">
        <v>#N/A</v>
      </c>
      <c r="CO30" s="193" t="e">
        <v>#N/A</v>
      </c>
      <c r="CP30" s="191" t="s">
        <v>6838</v>
      </c>
      <c r="CQ30" s="184" t="s">
        <v>14</v>
      </c>
      <c r="CR30" s="184" t="s">
        <v>14</v>
      </c>
      <c r="CS30" s="184" t="s">
        <v>14</v>
      </c>
      <c r="CT30" s="184" t="s">
        <v>14</v>
      </c>
      <c r="CU30" s="184" t="s">
        <v>6269</v>
      </c>
      <c r="CV30" s="184" t="s">
        <v>14</v>
      </c>
      <c r="CW30" s="181">
        <v>44768</v>
      </c>
      <c r="CX30" s="191" t="s">
        <v>6822</v>
      </c>
      <c r="CY30" s="188">
        <v>99000</v>
      </c>
      <c r="CZ30" s="188" t="s">
        <v>6812</v>
      </c>
      <c r="DA30" s="188" t="s">
        <v>30</v>
      </c>
      <c r="DB30" s="188">
        <v>2</v>
      </c>
      <c r="DC30" s="188" t="s">
        <v>6821</v>
      </c>
      <c r="DD30" s="188" t="s">
        <v>6820</v>
      </c>
      <c r="DE30" s="194">
        <v>44768</v>
      </c>
      <c r="DF30" s="190" t="s">
        <v>6826</v>
      </c>
      <c r="DG30" s="180">
        <v>564000</v>
      </c>
      <c r="DH30" s="184" t="s">
        <v>6825</v>
      </c>
      <c r="DI30" s="184" t="s">
        <v>30</v>
      </c>
      <c r="DJ30" s="184">
        <v>2</v>
      </c>
      <c r="DK30" s="184" t="s">
        <v>6247</v>
      </c>
      <c r="DL30" s="184" t="s">
        <v>6804</v>
      </c>
      <c r="DM30" s="181">
        <v>44768</v>
      </c>
      <c r="DN30" s="191" t="s">
        <v>6827</v>
      </c>
      <c r="DO30" s="188">
        <v>9411000</v>
      </c>
      <c r="DP30" s="191" t="s">
        <v>6825</v>
      </c>
      <c r="DQ30" s="191" t="s">
        <v>30</v>
      </c>
      <c r="DR30" s="191">
        <v>2</v>
      </c>
      <c r="DS30" s="191" t="s">
        <v>6249</v>
      </c>
      <c r="DT30" s="191" t="s">
        <v>6804</v>
      </c>
      <c r="DU30" s="192">
        <v>44768</v>
      </c>
      <c r="DV30" s="190" t="s">
        <v>6828</v>
      </c>
      <c r="DW30" s="180">
        <v>99000</v>
      </c>
      <c r="DX30" s="184" t="s">
        <v>6812</v>
      </c>
      <c r="DY30" s="184" t="s">
        <v>30</v>
      </c>
      <c r="DZ30" s="184">
        <v>2</v>
      </c>
      <c r="EA30" s="184" t="s">
        <v>6821</v>
      </c>
      <c r="EB30" s="184" t="s">
        <v>6820</v>
      </c>
      <c r="EC30" s="181">
        <v>44768</v>
      </c>
      <c r="ED30" s="191" t="s">
        <v>6829</v>
      </c>
      <c r="EE30" s="188">
        <v>0</v>
      </c>
      <c r="EF30" s="191" t="s">
        <v>14</v>
      </c>
      <c r="EG30" s="191" t="s">
        <v>14</v>
      </c>
      <c r="EH30" s="191" t="s">
        <v>14</v>
      </c>
      <c r="EI30" s="191" t="s">
        <v>6253</v>
      </c>
      <c r="EJ30" s="191" t="s">
        <v>14</v>
      </c>
      <c r="EK30" s="192">
        <v>44768</v>
      </c>
      <c r="EL30" s="190" t="s">
        <v>6830</v>
      </c>
      <c r="EM30" s="180">
        <v>0</v>
      </c>
      <c r="EN30" s="184" t="s">
        <v>14</v>
      </c>
      <c r="EO30" s="184" t="s">
        <v>14</v>
      </c>
      <c r="EP30" s="184" t="s">
        <v>14</v>
      </c>
      <c r="EQ30" s="184" t="s">
        <v>6255</v>
      </c>
      <c r="ER30" s="184" t="s">
        <v>14</v>
      </c>
      <c r="ES30" s="181">
        <v>44768</v>
      </c>
      <c r="ET30" s="191" t="s">
        <v>6819</v>
      </c>
      <c r="EU30" s="191" t="s">
        <v>14</v>
      </c>
      <c r="EV30" s="191" t="s">
        <v>14</v>
      </c>
      <c r="EW30" s="191" t="s">
        <v>14</v>
      </c>
      <c r="EX30" s="191" t="s">
        <v>14</v>
      </c>
      <c r="EY30" s="191" t="s">
        <v>6817</v>
      </c>
      <c r="EZ30" s="191" t="s">
        <v>14</v>
      </c>
      <c r="FA30" s="192">
        <v>44768</v>
      </c>
      <c r="FB30" s="190" t="s">
        <v>6832</v>
      </c>
      <c r="FC30" s="184">
        <v>2</v>
      </c>
      <c r="FD30" s="184" t="s">
        <v>6812</v>
      </c>
      <c r="FE30" s="184" t="s">
        <v>30</v>
      </c>
      <c r="FF30" s="184">
        <v>2</v>
      </c>
      <c r="FG30" s="184" t="s">
        <v>6831</v>
      </c>
      <c r="FH30" s="184" t="s">
        <v>6820</v>
      </c>
      <c r="FI30" s="181">
        <v>44768</v>
      </c>
      <c r="FJ30" s="190" t="s">
        <v>6833</v>
      </c>
      <c r="FK30" s="191" t="s">
        <v>14</v>
      </c>
      <c r="FL30" s="191" t="s">
        <v>14</v>
      </c>
      <c r="FM30" s="191" t="s">
        <v>14</v>
      </c>
      <c r="FN30" s="191" t="s">
        <v>14</v>
      </c>
      <c r="FO30" s="191" t="s">
        <v>6259</v>
      </c>
      <c r="FP30" s="188" t="s">
        <v>14</v>
      </c>
      <c r="FQ30" s="189">
        <v>44768</v>
      </c>
      <c r="FR30" s="190" t="s">
        <v>6834</v>
      </c>
      <c r="FS30" s="184" t="s">
        <v>14</v>
      </c>
      <c r="FT30" s="184" t="s">
        <v>14</v>
      </c>
      <c r="FU30" s="184" t="s">
        <v>14</v>
      </c>
      <c r="FV30" s="184" t="s">
        <v>14</v>
      </c>
      <c r="FW30" s="184" t="s">
        <v>6261</v>
      </c>
      <c r="FX30" s="184" t="s">
        <v>14</v>
      </c>
      <c r="FY30" s="181">
        <v>44768</v>
      </c>
      <c r="FZ30" s="191" t="s">
        <v>3215</v>
      </c>
      <c r="GA30" s="191">
        <v>0</v>
      </c>
      <c r="GB30" s="191" t="s">
        <v>3054</v>
      </c>
      <c r="GC30" s="191" t="s">
        <v>30</v>
      </c>
      <c r="GD30" s="191">
        <v>2</v>
      </c>
      <c r="GE30" s="191" t="s">
        <v>14</v>
      </c>
      <c r="GF30" s="191" t="s">
        <v>14</v>
      </c>
      <c r="GG30" s="192">
        <v>44678</v>
      </c>
      <c r="GH30" s="190" t="s">
        <v>3221</v>
      </c>
      <c r="GI30" s="184">
        <v>0</v>
      </c>
      <c r="GJ30" s="184" t="s">
        <v>3054</v>
      </c>
      <c r="GK30" s="184" t="s">
        <v>30</v>
      </c>
      <c r="GL30" s="184">
        <v>2</v>
      </c>
      <c r="GM30" s="184" t="s">
        <v>14</v>
      </c>
      <c r="GN30" s="184" t="s">
        <v>14</v>
      </c>
      <c r="GO30" s="181">
        <v>44678</v>
      </c>
      <c r="GP30" s="191" t="s">
        <v>3216</v>
      </c>
      <c r="GQ30" s="191">
        <v>0</v>
      </c>
      <c r="GR30" s="191" t="s">
        <v>3054</v>
      </c>
      <c r="GS30" s="191" t="s">
        <v>30</v>
      </c>
      <c r="GT30" s="191">
        <v>2</v>
      </c>
      <c r="GU30" s="191" t="s">
        <v>14</v>
      </c>
      <c r="GV30" s="191" t="s">
        <v>14</v>
      </c>
      <c r="GW30" s="192">
        <v>44678</v>
      </c>
      <c r="GX30" s="190" t="s">
        <v>3222</v>
      </c>
      <c r="GY30" s="184">
        <v>0</v>
      </c>
      <c r="GZ30" s="184" t="s">
        <v>3054</v>
      </c>
      <c r="HA30" s="184" t="s">
        <v>30</v>
      </c>
      <c r="HB30" s="184">
        <v>2</v>
      </c>
      <c r="HC30" s="184" t="s">
        <v>14</v>
      </c>
      <c r="HD30" s="184" t="s">
        <v>14</v>
      </c>
      <c r="HE30" s="181">
        <v>44678</v>
      </c>
      <c r="HF30" s="191" t="s">
        <v>3214</v>
      </c>
      <c r="HG30" s="191">
        <v>0</v>
      </c>
      <c r="HH30" s="191" t="s">
        <v>3054</v>
      </c>
      <c r="HI30" s="191" t="s">
        <v>30</v>
      </c>
      <c r="HJ30" s="191">
        <v>2</v>
      </c>
      <c r="HK30" s="191" t="s">
        <v>14</v>
      </c>
      <c r="HL30" s="191" t="s">
        <v>14</v>
      </c>
      <c r="HM30" s="192">
        <v>44678</v>
      </c>
      <c r="HN30" s="190" t="s">
        <v>3220</v>
      </c>
      <c r="HO30" s="184">
        <v>0</v>
      </c>
      <c r="HP30" s="184" t="s">
        <v>3054</v>
      </c>
      <c r="HQ30" s="184" t="s">
        <v>30</v>
      </c>
      <c r="HR30" s="184">
        <v>2</v>
      </c>
      <c r="HS30" s="184" t="s">
        <v>14</v>
      </c>
      <c r="HT30" s="184" t="s">
        <v>14</v>
      </c>
      <c r="HU30" s="181">
        <v>44678</v>
      </c>
      <c r="HV30" s="191" t="s">
        <v>3217</v>
      </c>
      <c r="HW30" s="191">
        <v>0</v>
      </c>
      <c r="HX30" s="191" t="s">
        <v>3054</v>
      </c>
      <c r="HY30" s="191" t="s">
        <v>30</v>
      </c>
      <c r="HZ30" s="191">
        <v>2</v>
      </c>
      <c r="IA30" s="191" t="s">
        <v>14</v>
      </c>
      <c r="IB30" s="191" t="s">
        <v>14</v>
      </c>
      <c r="IC30" s="192">
        <v>44678</v>
      </c>
      <c r="ID30" s="190" t="s">
        <v>3219</v>
      </c>
      <c r="IE30" s="184">
        <v>0</v>
      </c>
      <c r="IF30" s="184" t="s">
        <v>3054</v>
      </c>
      <c r="IG30" s="184" t="s">
        <v>30</v>
      </c>
      <c r="IH30" s="184">
        <v>2</v>
      </c>
      <c r="II30" s="184" t="s">
        <v>14</v>
      </c>
      <c r="IJ30" s="184" t="s">
        <v>14</v>
      </c>
      <c r="IK30" s="181">
        <v>44678</v>
      </c>
      <c r="IL30" s="191" t="s">
        <v>3218</v>
      </c>
      <c r="IM30" s="191">
        <v>0</v>
      </c>
      <c r="IN30" s="191" t="s">
        <v>3054</v>
      </c>
      <c r="IO30" s="191" t="s">
        <v>30</v>
      </c>
      <c r="IP30" s="191">
        <v>2</v>
      </c>
      <c r="IQ30" s="191" t="s">
        <v>14</v>
      </c>
      <c r="IR30" s="191" t="s">
        <v>14</v>
      </c>
      <c r="IS30" s="192">
        <v>44678</v>
      </c>
    </row>
    <row r="31" spans="1:253" s="285" customFormat="1" ht="13" customHeight="1" x14ac:dyDescent="0.25">
      <c r="A31" s="285" t="s">
        <v>414</v>
      </c>
      <c r="B31" s="285" t="s">
        <v>8815</v>
      </c>
      <c r="C31" s="285" t="s">
        <v>415</v>
      </c>
      <c r="D31" s="285" t="s">
        <v>416</v>
      </c>
      <c r="E31" s="285" t="s">
        <v>8300</v>
      </c>
      <c r="F31" s="285" t="s">
        <v>7592</v>
      </c>
      <c r="G31" s="179">
        <v>44912000</v>
      </c>
      <c r="H31" s="180" t="s">
        <v>7589</v>
      </c>
      <c r="I31" s="180" t="s">
        <v>6999</v>
      </c>
      <c r="J31" s="180">
        <v>2</v>
      </c>
      <c r="K31" s="180" t="s">
        <v>7591</v>
      </c>
      <c r="L31" s="180" t="s">
        <v>7590</v>
      </c>
      <c r="M31" s="181">
        <v>44773</v>
      </c>
      <c r="N31" s="190" t="s">
        <v>7594</v>
      </c>
      <c r="O31" s="182">
        <v>2381741</v>
      </c>
      <c r="P31" s="182" t="s">
        <v>7589</v>
      </c>
      <c r="Q31" s="182" t="s">
        <v>6999</v>
      </c>
      <c r="R31" s="182">
        <v>2</v>
      </c>
      <c r="S31" s="182" t="s">
        <v>7593</v>
      </c>
      <c r="T31" s="182" t="s">
        <v>7590</v>
      </c>
      <c r="U31" s="183">
        <v>44773</v>
      </c>
      <c r="V31" s="190" t="s">
        <v>7596</v>
      </c>
      <c r="W31" s="180">
        <v>44912000</v>
      </c>
      <c r="X31" s="180" t="s">
        <v>7589</v>
      </c>
      <c r="Y31" s="180" t="s">
        <v>6999</v>
      </c>
      <c r="Z31" s="180">
        <v>2</v>
      </c>
      <c r="AA31" s="180" t="s">
        <v>7595</v>
      </c>
      <c r="AB31" s="180" t="s">
        <v>7590</v>
      </c>
      <c r="AC31" s="181">
        <v>44773</v>
      </c>
      <c r="AD31" s="190" t="s">
        <v>7600</v>
      </c>
      <c r="AE31" s="188">
        <v>262000</v>
      </c>
      <c r="AF31" s="188" t="s">
        <v>7597</v>
      </c>
      <c r="AG31" s="188" t="s">
        <v>6999</v>
      </c>
      <c r="AH31" s="188">
        <v>2</v>
      </c>
      <c r="AI31" s="188" t="s">
        <v>7599</v>
      </c>
      <c r="AJ31" s="188" t="s">
        <v>7598</v>
      </c>
      <c r="AK31" s="189">
        <v>44773</v>
      </c>
      <c r="AL31" s="190" t="s">
        <v>7601</v>
      </c>
      <c r="AM31" s="180">
        <v>262000</v>
      </c>
      <c r="AN31" s="180" t="s">
        <v>7597</v>
      </c>
      <c r="AO31" s="180" t="s">
        <v>6999</v>
      </c>
      <c r="AP31" s="180">
        <v>2</v>
      </c>
      <c r="AQ31" s="180" t="s">
        <v>7599</v>
      </c>
      <c r="AR31" s="180" t="s">
        <v>7598</v>
      </c>
      <c r="AS31" s="181">
        <v>44773</v>
      </c>
      <c r="AT31" s="191" t="s">
        <v>1110</v>
      </c>
      <c r="AU31" s="188" t="s">
        <v>14</v>
      </c>
      <c r="AV31" s="188" t="s">
        <v>14</v>
      </c>
      <c r="AW31" s="188" t="s">
        <v>14</v>
      </c>
      <c r="AX31" s="188" t="s">
        <v>14</v>
      </c>
      <c r="AY31" s="188" t="s">
        <v>14</v>
      </c>
      <c r="AZ31" s="188" t="s">
        <v>14</v>
      </c>
      <c r="BA31" s="189">
        <v>43798</v>
      </c>
      <c r="BB31" s="190" t="s">
        <v>1109</v>
      </c>
      <c r="BC31" s="180" t="s">
        <v>14</v>
      </c>
      <c r="BD31" s="180" t="s">
        <v>14</v>
      </c>
      <c r="BE31" s="180" t="s">
        <v>14</v>
      </c>
      <c r="BF31" s="180" t="s">
        <v>14</v>
      </c>
      <c r="BG31" s="180" t="s">
        <v>14</v>
      </c>
      <c r="BH31" s="180" t="s">
        <v>14</v>
      </c>
      <c r="BI31" s="181">
        <v>43798</v>
      </c>
      <c r="BJ31" s="191" t="s">
        <v>7604</v>
      </c>
      <c r="BK31" s="191">
        <v>64</v>
      </c>
      <c r="BL31" s="191" t="s">
        <v>7602</v>
      </c>
      <c r="BM31" s="191" t="s">
        <v>19</v>
      </c>
      <c r="BN31" s="191">
        <v>3</v>
      </c>
      <c r="BO31" s="191" t="s">
        <v>7603</v>
      </c>
      <c r="BP31" s="188" t="s">
        <v>4214</v>
      </c>
      <c r="BQ31" s="192">
        <v>44773</v>
      </c>
      <c r="BR31" s="190" t="s">
        <v>418</v>
      </c>
      <c r="BS31" s="184">
        <v>0</v>
      </c>
      <c r="BT31" s="184">
        <v>0</v>
      </c>
      <c r="BU31" s="184" t="s">
        <v>30</v>
      </c>
      <c r="BV31" s="184">
        <v>2</v>
      </c>
      <c r="BW31" s="184" t="s">
        <v>417</v>
      </c>
      <c r="BX31" s="184">
        <v>0</v>
      </c>
      <c r="BY31" s="181">
        <v>43511</v>
      </c>
      <c r="BZ31" s="191" t="s">
        <v>419</v>
      </c>
      <c r="CA31" s="191">
        <v>0</v>
      </c>
      <c r="CB31" s="191">
        <v>0</v>
      </c>
      <c r="CC31" s="191" t="s">
        <v>30</v>
      </c>
      <c r="CD31" s="191">
        <v>2</v>
      </c>
      <c r="CE31" s="191" t="s">
        <v>417</v>
      </c>
      <c r="CF31" s="191">
        <v>0</v>
      </c>
      <c r="CG31" s="192">
        <v>43511</v>
      </c>
      <c r="CH31" s="190" t="s">
        <v>9366</v>
      </c>
      <c r="CI31" s="191" t="e">
        <v>#N/A</v>
      </c>
      <c r="CJ31" s="191" t="e">
        <v>#N/A</v>
      </c>
      <c r="CK31" s="191" t="e">
        <v>#N/A</v>
      </c>
      <c r="CL31" s="191" t="e">
        <v>#N/A</v>
      </c>
      <c r="CM31" s="191" t="e">
        <v>#N/A</v>
      </c>
      <c r="CN31" s="191" t="e">
        <v>#N/A</v>
      </c>
      <c r="CO31" s="193" t="e">
        <v>#N/A</v>
      </c>
      <c r="CP31" s="191" t="s">
        <v>420</v>
      </c>
      <c r="CQ31" s="184" t="s">
        <v>14</v>
      </c>
      <c r="CR31" s="184">
        <v>0</v>
      </c>
      <c r="CS31" s="184" t="s">
        <v>30</v>
      </c>
      <c r="CT31" s="184">
        <v>2</v>
      </c>
      <c r="CU31" s="184" t="s">
        <v>15</v>
      </c>
      <c r="CV31" s="184">
        <v>0</v>
      </c>
      <c r="CW31" s="181">
        <v>43511</v>
      </c>
      <c r="CX31" s="191" t="s">
        <v>7607</v>
      </c>
      <c r="CY31" s="188">
        <v>262000</v>
      </c>
      <c r="CZ31" s="188" t="s">
        <v>7597</v>
      </c>
      <c r="DA31" s="188" t="s">
        <v>6999</v>
      </c>
      <c r="DB31" s="188">
        <v>2</v>
      </c>
      <c r="DC31" s="188" t="s">
        <v>7614</v>
      </c>
      <c r="DD31" s="188" t="s">
        <v>7598</v>
      </c>
      <c r="DE31" s="194">
        <v>44773</v>
      </c>
      <c r="DF31" s="190" t="s">
        <v>7611</v>
      </c>
      <c r="DG31" s="180">
        <v>44650000</v>
      </c>
      <c r="DH31" s="184" t="s">
        <v>7608</v>
      </c>
      <c r="DI31" s="184" t="s">
        <v>6999</v>
      </c>
      <c r="DJ31" s="184">
        <v>2</v>
      </c>
      <c r="DK31" s="184" t="s">
        <v>7610</v>
      </c>
      <c r="DL31" s="184" t="s">
        <v>7609</v>
      </c>
      <c r="DM31" s="181">
        <v>44773</v>
      </c>
      <c r="DN31" s="191" t="s">
        <v>7613</v>
      </c>
      <c r="DO31" s="188">
        <v>0</v>
      </c>
      <c r="DP31" s="191" t="s">
        <v>7597</v>
      </c>
      <c r="DQ31" s="191" t="s">
        <v>6999</v>
      </c>
      <c r="DR31" s="191">
        <v>2</v>
      </c>
      <c r="DS31" s="191" t="s">
        <v>7612</v>
      </c>
      <c r="DT31" s="191" t="s">
        <v>7598</v>
      </c>
      <c r="DU31" s="192">
        <v>44773</v>
      </c>
      <c r="DV31" s="190" t="s">
        <v>7615</v>
      </c>
      <c r="DW31" s="180">
        <v>262000</v>
      </c>
      <c r="DX31" s="184" t="s">
        <v>7597</v>
      </c>
      <c r="DY31" s="184" t="s">
        <v>6999</v>
      </c>
      <c r="DZ31" s="184">
        <v>2</v>
      </c>
      <c r="EA31" s="184" t="s">
        <v>7614</v>
      </c>
      <c r="EB31" s="184" t="s">
        <v>7598</v>
      </c>
      <c r="EC31" s="181">
        <v>44773</v>
      </c>
      <c r="ED31" s="191" t="s">
        <v>7617</v>
      </c>
      <c r="EE31" s="188">
        <v>0</v>
      </c>
      <c r="EF31" s="191" t="s">
        <v>7597</v>
      </c>
      <c r="EG31" s="191" t="s">
        <v>6999</v>
      </c>
      <c r="EH31" s="191">
        <v>2</v>
      </c>
      <c r="EI31" s="191" t="s">
        <v>7616</v>
      </c>
      <c r="EJ31" s="191" t="s">
        <v>7598</v>
      </c>
      <c r="EK31" s="192">
        <v>44773</v>
      </c>
      <c r="EL31" s="190" t="s">
        <v>7618</v>
      </c>
      <c r="EM31" s="180">
        <v>0</v>
      </c>
      <c r="EN31" s="184" t="s">
        <v>7597</v>
      </c>
      <c r="EO31" s="184" t="s">
        <v>6999</v>
      </c>
      <c r="EP31" s="184">
        <v>2</v>
      </c>
      <c r="EQ31" s="184" t="s">
        <v>7616</v>
      </c>
      <c r="ER31" s="184" t="s">
        <v>7598</v>
      </c>
      <c r="ES31" s="181">
        <v>44773</v>
      </c>
      <c r="ET31" s="191" t="s">
        <v>7606</v>
      </c>
      <c r="EU31" s="191">
        <v>76</v>
      </c>
      <c r="EV31" s="191" t="s">
        <v>7602</v>
      </c>
      <c r="EW31" s="191" t="s">
        <v>19</v>
      </c>
      <c r="EX31" s="191">
        <v>3</v>
      </c>
      <c r="EY31" s="191" t="s">
        <v>7605</v>
      </c>
      <c r="EZ31" s="191" t="s">
        <v>4214</v>
      </c>
      <c r="FA31" s="192">
        <v>44773</v>
      </c>
      <c r="FB31" s="190" t="s">
        <v>7620</v>
      </c>
      <c r="FC31" s="184">
        <v>4</v>
      </c>
      <c r="FD31" s="184" t="s">
        <v>14</v>
      </c>
      <c r="FE31" s="184" t="s">
        <v>6999</v>
      </c>
      <c r="FF31" s="184">
        <v>2</v>
      </c>
      <c r="FG31" s="184" t="s">
        <v>7619</v>
      </c>
      <c r="FH31" s="184" t="s">
        <v>14</v>
      </c>
      <c r="FI31" s="181">
        <v>44773</v>
      </c>
      <c r="FJ31" s="190" t="s">
        <v>422</v>
      </c>
      <c r="FK31" s="191" t="s">
        <v>14</v>
      </c>
      <c r="FL31" s="191">
        <v>0</v>
      </c>
      <c r="FM31" s="191" t="s">
        <v>30</v>
      </c>
      <c r="FN31" s="191">
        <v>2</v>
      </c>
      <c r="FO31" s="191" t="s">
        <v>421</v>
      </c>
      <c r="FP31" s="188">
        <v>0</v>
      </c>
      <c r="FQ31" s="189">
        <v>43511</v>
      </c>
      <c r="FR31" s="190" t="s">
        <v>423</v>
      </c>
      <c r="FS31" s="184" t="s">
        <v>14</v>
      </c>
      <c r="FT31" s="184">
        <v>0</v>
      </c>
      <c r="FU31" s="184" t="s">
        <v>30</v>
      </c>
      <c r="FV31" s="184">
        <v>2</v>
      </c>
      <c r="FW31" s="184" t="s">
        <v>421</v>
      </c>
      <c r="FX31" s="184">
        <v>0</v>
      </c>
      <c r="FY31" s="181">
        <v>43511</v>
      </c>
      <c r="FZ31" s="191" t="s">
        <v>3516</v>
      </c>
      <c r="GA31" s="191">
        <v>0</v>
      </c>
      <c r="GB31" s="191" t="s">
        <v>3054</v>
      </c>
      <c r="GC31" s="191" t="s">
        <v>30</v>
      </c>
      <c r="GD31" s="191">
        <v>2</v>
      </c>
      <c r="GE31" s="191" t="s">
        <v>14</v>
      </c>
      <c r="GF31" s="191" t="s">
        <v>14</v>
      </c>
      <c r="GG31" s="192">
        <v>44691</v>
      </c>
      <c r="GH31" s="190" t="s">
        <v>3522</v>
      </c>
      <c r="GI31" s="184">
        <v>1</v>
      </c>
      <c r="GJ31" s="184" t="s">
        <v>3054</v>
      </c>
      <c r="GK31" s="184" t="s">
        <v>30</v>
      </c>
      <c r="GL31" s="184">
        <v>2</v>
      </c>
      <c r="GM31" s="184" t="s">
        <v>14</v>
      </c>
      <c r="GN31" s="184" t="s">
        <v>14</v>
      </c>
      <c r="GO31" s="181">
        <v>44691</v>
      </c>
      <c r="GP31" s="191" t="s">
        <v>3517</v>
      </c>
      <c r="GQ31" s="191">
        <v>1</v>
      </c>
      <c r="GR31" s="191" t="s">
        <v>3054</v>
      </c>
      <c r="GS31" s="191" t="s">
        <v>30</v>
      </c>
      <c r="GT31" s="191">
        <v>2</v>
      </c>
      <c r="GU31" s="191" t="s">
        <v>14</v>
      </c>
      <c r="GV31" s="191" t="s">
        <v>14</v>
      </c>
      <c r="GW31" s="192">
        <v>44691</v>
      </c>
      <c r="GX31" s="190" t="s">
        <v>3523</v>
      </c>
      <c r="GY31" s="184">
        <v>0</v>
      </c>
      <c r="GZ31" s="184" t="s">
        <v>3054</v>
      </c>
      <c r="HA31" s="184" t="s">
        <v>30</v>
      </c>
      <c r="HB31" s="184">
        <v>2</v>
      </c>
      <c r="HC31" s="184" t="s">
        <v>14</v>
      </c>
      <c r="HD31" s="184" t="s">
        <v>14</v>
      </c>
      <c r="HE31" s="181">
        <v>44691</v>
      </c>
      <c r="HF31" s="191" t="s">
        <v>3515</v>
      </c>
      <c r="HG31" s="191">
        <v>0</v>
      </c>
      <c r="HH31" s="191" t="s">
        <v>3054</v>
      </c>
      <c r="HI31" s="191" t="s">
        <v>30</v>
      </c>
      <c r="HJ31" s="191">
        <v>2</v>
      </c>
      <c r="HK31" s="191" t="s">
        <v>14</v>
      </c>
      <c r="HL31" s="191" t="s">
        <v>14</v>
      </c>
      <c r="HM31" s="192">
        <v>44691</v>
      </c>
      <c r="HN31" s="190" t="s">
        <v>3521</v>
      </c>
      <c r="HO31" s="184">
        <v>0</v>
      </c>
      <c r="HP31" s="184" t="s">
        <v>3054</v>
      </c>
      <c r="HQ31" s="184" t="s">
        <v>30</v>
      </c>
      <c r="HR31" s="184">
        <v>2</v>
      </c>
      <c r="HS31" s="184" t="s">
        <v>14</v>
      </c>
      <c r="HT31" s="184" t="s">
        <v>14</v>
      </c>
      <c r="HU31" s="181">
        <v>44691</v>
      </c>
      <c r="HV31" s="191" t="s">
        <v>3518</v>
      </c>
      <c r="HW31" s="191">
        <v>0</v>
      </c>
      <c r="HX31" s="191" t="s">
        <v>3054</v>
      </c>
      <c r="HY31" s="191" t="s">
        <v>30</v>
      </c>
      <c r="HZ31" s="191">
        <v>2</v>
      </c>
      <c r="IA31" s="191" t="s">
        <v>14</v>
      </c>
      <c r="IB31" s="191" t="s">
        <v>14</v>
      </c>
      <c r="IC31" s="192">
        <v>44691</v>
      </c>
      <c r="ID31" s="190" t="s">
        <v>3520</v>
      </c>
      <c r="IE31" s="184">
        <v>1</v>
      </c>
      <c r="IF31" s="184" t="s">
        <v>3054</v>
      </c>
      <c r="IG31" s="184" t="s">
        <v>30</v>
      </c>
      <c r="IH31" s="184">
        <v>2</v>
      </c>
      <c r="II31" s="184" t="s">
        <v>14</v>
      </c>
      <c r="IJ31" s="184" t="s">
        <v>14</v>
      </c>
      <c r="IK31" s="181">
        <v>44691</v>
      </c>
      <c r="IL31" s="191" t="s">
        <v>3519</v>
      </c>
      <c r="IM31" s="191">
        <v>0</v>
      </c>
      <c r="IN31" s="191" t="s">
        <v>3054</v>
      </c>
      <c r="IO31" s="191" t="s">
        <v>30</v>
      </c>
      <c r="IP31" s="191">
        <v>2</v>
      </c>
      <c r="IQ31" s="191" t="s">
        <v>14</v>
      </c>
      <c r="IR31" s="191" t="s">
        <v>14</v>
      </c>
      <c r="IS31" s="192">
        <v>44691</v>
      </c>
    </row>
    <row r="32" spans="1:253" s="285" customFormat="1" ht="13" customHeight="1" x14ac:dyDescent="0.25">
      <c r="A32" s="285" t="s">
        <v>424</v>
      </c>
      <c r="B32" s="285" t="s">
        <v>8815</v>
      </c>
      <c r="C32" s="285" t="s">
        <v>425</v>
      </c>
      <c r="D32" s="285" t="s">
        <v>416</v>
      </c>
      <c r="E32" s="285" t="s">
        <v>8300</v>
      </c>
      <c r="F32" s="285" t="s">
        <v>7621</v>
      </c>
      <c r="G32" s="179">
        <v>44911000</v>
      </c>
      <c r="H32" s="180" t="s">
        <v>7589</v>
      </c>
      <c r="I32" s="180" t="s">
        <v>30</v>
      </c>
      <c r="J32" s="180">
        <v>2</v>
      </c>
      <c r="K32" s="180" t="s">
        <v>7591</v>
      </c>
      <c r="L32" s="180" t="s">
        <v>7590</v>
      </c>
      <c r="M32" s="181">
        <v>44773</v>
      </c>
      <c r="N32" s="190" t="s">
        <v>7625</v>
      </c>
      <c r="O32" s="182">
        <v>159000</v>
      </c>
      <c r="P32" s="182" t="s">
        <v>7622</v>
      </c>
      <c r="Q32" s="182" t="s">
        <v>19</v>
      </c>
      <c r="R32" s="182">
        <v>3</v>
      </c>
      <c r="S32" s="182" t="s">
        <v>7624</v>
      </c>
      <c r="T32" s="182" t="s">
        <v>7623</v>
      </c>
      <c r="U32" s="183">
        <v>44773</v>
      </c>
      <c r="V32" s="190" t="s">
        <v>7629</v>
      </c>
      <c r="W32" s="180">
        <v>223000</v>
      </c>
      <c r="X32" s="180" t="s">
        <v>7626</v>
      </c>
      <c r="Y32" s="180" t="s">
        <v>19</v>
      </c>
      <c r="Z32" s="180">
        <v>3</v>
      </c>
      <c r="AA32" s="180" t="s">
        <v>7628</v>
      </c>
      <c r="AB32" s="180" t="s">
        <v>7627</v>
      </c>
      <c r="AC32" s="181">
        <v>44773</v>
      </c>
      <c r="AD32" s="190" t="s">
        <v>7633</v>
      </c>
      <c r="AE32" s="188">
        <v>174000</v>
      </c>
      <c r="AF32" s="188" t="s">
        <v>7630</v>
      </c>
      <c r="AG32" s="188" t="s">
        <v>19</v>
      </c>
      <c r="AH32" s="188">
        <v>3</v>
      </c>
      <c r="AI32" s="188" t="s">
        <v>7632</v>
      </c>
      <c r="AJ32" s="188" t="s">
        <v>7631</v>
      </c>
      <c r="AK32" s="189">
        <v>44773</v>
      </c>
      <c r="AL32" s="190" t="s">
        <v>7635</v>
      </c>
      <c r="AM32" s="180">
        <v>174000</v>
      </c>
      <c r="AN32" s="180" t="s">
        <v>7630</v>
      </c>
      <c r="AO32" s="180" t="s">
        <v>19</v>
      </c>
      <c r="AP32" s="180">
        <v>3</v>
      </c>
      <c r="AQ32" s="180" t="s">
        <v>7634</v>
      </c>
      <c r="AR32" s="180" t="s">
        <v>7631</v>
      </c>
      <c r="AS32" s="181">
        <v>44773</v>
      </c>
      <c r="AT32" s="191" t="s">
        <v>1211</v>
      </c>
      <c r="AU32" s="188" t="s">
        <v>14</v>
      </c>
      <c r="AV32" s="188" t="s">
        <v>14</v>
      </c>
      <c r="AW32" s="188" t="s">
        <v>14</v>
      </c>
      <c r="AX32" s="188" t="s">
        <v>14</v>
      </c>
      <c r="AY32" s="188" t="s">
        <v>15</v>
      </c>
      <c r="AZ32" s="188" t="s">
        <v>14</v>
      </c>
      <c r="BA32" s="189">
        <v>43867</v>
      </c>
      <c r="BB32" s="190" t="s">
        <v>1114</v>
      </c>
      <c r="BC32" s="180" t="s">
        <v>14</v>
      </c>
      <c r="BD32" s="180" t="s">
        <v>14</v>
      </c>
      <c r="BE32" s="180" t="s">
        <v>14</v>
      </c>
      <c r="BF32" s="180" t="s">
        <v>14</v>
      </c>
      <c r="BG32" s="180" t="s">
        <v>15</v>
      </c>
      <c r="BH32" s="180" t="s">
        <v>14</v>
      </c>
      <c r="BI32" s="181">
        <v>43798</v>
      </c>
      <c r="BJ32" s="191" t="s">
        <v>7637</v>
      </c>
      <c r="BK32" s="191">
        <v>0</v>
      </c>
      <c r="BL32" s="191" t="s">
        <v>5841</v>
      </c>
      <c r="BM32" s="191" t="s">
        <v>19</v>
      </c>
      <c r="BN32" s="191">
        <v>3</v>
      </c>
      <c r="BO32" s="191" t="s">
        <v>7636</v>
      </c>
      <c r="BP32" s="188" t="s">
        <v>1498</v>
      </c>
      <c r="BQ32" s="192">
        <v>44773</v>
      </c>
      <c r="BR32" s="190" t="s">
        <v>1111</v>
      </c>
      <c r="BS32" s="184" t="s">
        <v>14</v>
      </c>
      <c r="BT32" s="184" t="s">
        <v>14</v>
      </c>
      <c r="BU32" s="184" t="s">
        <v>14</v>
      </c>
      <c r="BV32" s="184" t="s">
        <v>14</v>
      </c>
      <c r="BW32" s="184" t="s">
        <v>14</v>
      </c>
      <c r="BX32" s="184" t="s">
        <v>14</v>
      </c>
      <c r="BY32" s="181">
        <v>43798</v>
      </c>
      <c r="BZ32" s="191" t="s">
        <v>1112</v>
      </c>
      <c r="CA32" s="191" t="s">
        <v>14</v>
      </c>
      <c r="CB32" s="191" t="s">
        <v>14</v>
      </c>
      <c r="CC32" s="191" t="s">
        <v>14</v>
      </c>
      <c r="CD32" s="191" t="s">
        <v>14</v>
      </c>
      <c r="CE32" s="191" t="s">
        <v>14</v>
      </c>
      <c r="CF32" s="191" t="s">
        <v>14</v>
      </c>
      <c r="CG32" s="192">
        <v>43798</v>
      </c>
      <c r="CH32" s="190" t="s">
        <v>9367</v>
      </c>
      <c r="CI32" s="191" t="e">
        <v>#N/A</v>
      </c>
      <c r="CJ32" s="191" t="e">
        <v>#N/A</v>
      </c>
      <c r="CK32" s="191" t="e">
        <v>#N/A</v>
      </c>
      <c r="CL32" s="191" t="e">
        <v>#N/A</v>
      </c>
      <c r="CM32" s="191" t="e">
        <v>#N/A</v>
      </c>
      <c r="CN32" s="191" t="e">
        <v>#N/A</v>
      </c>
      <c r="CO32" s="193" t="e">
        <v>#N/A</v>
      </c>
      <c r="CP32" s="191" t="s">
        <v>1113</v>
      </c>
      <c r="CQ32" s="184" t="s">
        <v>14</v>
      </c>
      <c r="CR32" s="184" t="s">
        <v>14</v>
      </c>
      <c r="CS32" s="184" t="s">
        <v>14</v>
      </c>
      <c r="CT32" s="184" t="s">
        <v>14</v>
      </c>
      <c r="CU32" s="184" t="s">
        <v>14</v>
      </c>
      <c r="CV32" s="184" t="s">
        <v>14</v>
      </c>
      <c r="CW32" s="181">
        <v>43798</v>
      </c>
      <c r="CX32" s="191" t="s">
        <v>7641</v>
      </c>
      <c r="CY32" s="188">
        <v>90000</v>
      </c>
      <c r="CZ32" s="188" t="s">
        <v>7639</v>
      </c>
      <c r="DA32" s="188" t="s">
        <v>19</v>
      </c>
      <c r="DB32" s="188">
        <v>3</v>
      </c>
      <c r="DC32" s="188" t="s">
        <v>7614</v>
      </c>
      <c r="DD32" s="188" t="s">
        <v>7640</v>
      </c>
      <c r="DE32" s="194">
        <v>44773</v>
      </c>
      <c r="DF32" s="190" t="s">
        <v>7642</v>
      </c>
      <c r="DG32" s="180">
        <v>49000</v>
      </c>
      <c r="DH32" s="184" t="s">
        <v>7626</v>
      </c>
      <c r="DI32" s="184" t="s">
        <v>19</v>
      </c>
      <c r="DJ32" s="184">
        <v>3</v>
      </c>
      <c r="DK32" s="184" t="s">
        <v>7610</v>
      </c>
      <c r="DL32" s="184" t="s">
        <v>7627</v>
      </c>
      <c r="DM32" s="181">
        <v>44773</v>
      </c>
      <c r="DN32" s="191" t="s">
        <v>7645</v>
      </c>
      <c r="DO32" s="188">
        <v>84000</v>
      </c>
      <c r="DP32" s="191" t="s">
        <v>7643</v>
      </c>
      <c r="DQ32" s="191" t="s">
        <v>19</v>
      </c>
      <c r="DR32" s="191">
        <v>3</v>
      </c>
      <c r="DS32" s="191" t="s">
        <v>7612</v>
      </c>
      <c r="DT32" s="191" t="s">
        <v>7644</v>
      </c>
      <c r="DU32" s="192">
        <v>44773</v>
      </c>
      <c r="DV32" s="190" t="s">
        <v>7646</v>
      </c>
      <c r="DW32" s="180">
        <v>90000</v>
      </c>
      <c r="DX32" s="184" t="s">
        <v>7639</v>
      </c>
      <c r="DY32" s="184" t="s">
        <v>19</v>
      </c>
      <c r="DZ32" s="184">
        <v>3</v>
      </c>
      <c r="EA32" s="184" t="s">
        <v>7614</v>
      </c>
      <c r="EB32" s="184" t="s">
        <v>7640</v>
      </c>
      <c r="EC32" s="181">
        <v>44773</v>
      </c>
      <c r="ED32" s="191" t="s">
        <v>7647</v>
      </c>
      <c r="EE32" s="188">
        <v>0</v>
      </c>
      <c r="EF32" s="191" t="s">
        <v>7639</v>
      </c>
      <c r="EG32" s="191" t="s">
        <v>19</v>
      </c>
      <c r="EH32" s="191">
        <v>3</v>
      </c>
      <c r="EI32" s="191" t="s">
        <v>7616</v>
      </c>
      <c r="EJ32" s="191" t="s">
        <v>7640</v>
      </c>
      <c r="EK32" s="192">
        <v>44773</v>
      </c>
      <c r="EL32" s="190" t="s">
        <v>7648</v>
      </c>
      <c r="EM32" s="180">
        <v>0</v>
      </c>
      <c r="EN32" s="184" t="s">
        <v>7639</v>
      </c>
      <c r="EO32" s="184" t="s">
        <v>19</v>
      </c>
      <c r="EP32" s="184">
        <v>3</v>
      </c>
      <c r="EQ32" s="184" t="s">
        <v>7616</v>
      </c>
      <c r="ER32" s="184" t="s">
        <v>7640</v>
      </c>
      <c r="ES32" s="181">
        <v>44773</v>
      </c>
      <c r="ET32" s="191" t="s">
        <v>7638</v>
      </c>
      <c r="EU32" s="191">
        <v>76</v>
      </c>
      <c r="EV32" s="191" t="s">
        <v>7602</v>
      </c>
      <c r="EW32" s="191" t="s">
        <v>19</v>
      </c>
      <c r="EX32" s="191">
        <v>3</v>
      </c>
      <c r="EY32" s="191" t="s">
        <v>7605</v>
      </c>
      <c r="EZ32" s="191" t="s">
        <v>4214</v>
      </c>
      <c r="FA32" s="192">
        <v>44773</v>
      </c>
      <c r="FB32" s="190" t="s">
        <v>7650</v>
      </c>
      <c r="FC32" s="184">
        <v>2</v>
      </c>
      <c r="FD32" s="184" t="s">
        <v>14</v>
      </c>
      <c r="FE32" s="184" t="s">
        <v>19</v>
      </c>
      <c r="FF32" s="184">
        <v>3</v>
      </c>
      <c r="FG32" s="184" t="s">
        <v>7649</v>
      </c>
      <c r="FH32" s="184" t="s">
        <v>14</v>
      </c>
      <c r="FI32" s="181">
        <v>44773</v>
      </c>
      <c r="FJ32" s="190" t="s">
        <v>427</v>
      </c>
      <c r="FK32" s="191">
        <v>0</v>
      </c>
      <c r="FL32" s="191">
        <v>0</v>
      </c>
      <c r="FM32" s="191" t="s">
        <v>30</v>
      </c>
      <c r="FN32" s="191">
        <v>2</v>
      </c>
      <c r="FO32" s="191" t="s">
        <v>426</v>
      </c>
      <c r="FP32" s="188">
        <v>0</v>
      </c>
      <c r="FQ32" s="189">
        <v>43511</v>
      </c>
      <c r="FR32" s="190" t="s">
        <v>428</v>
      </c>
      <c r="FS32" s="184">
        <v>0</v>
      </c>
      <c r="FT32" s="184">
        <v>0</v>
      </c>
      <c r="FU32" s="184" t="s">
        <v>30</v>
      </c>
      <c r="FV32" s="184">
        <v>2</v>
      </c>
      <c r="FW32" s="184" t="s">
        <v>426</v>
      </c>
      <c r="FX32" s="184">
        <v>0</v>
      </c>
      <c r="FY32" s="181">
        <v>43511</v>
      </c>
      <c r="FZ32" s="191" t="s">
        <v>3525</v>
      </c>
      <c r="GA32" s="191">
        <v>1</v>
      </c>
      <c r="GB32" s="191" t="s">
        <v>3054</v>
      </c>
      <c r="GC32" s="191" t="s">
        <v>30</v>
      </c>
      <c r="GD32" s="191">
        <v>2</v>
      </c>
      <c r="GE32" s="191" t="s">
        <v>14</v>
      </c>
      <c r="GF32" s="191" t="s">
        <v>14</v>
      </c>
      <c r="GG32" s="192">
        <v>44691</v>
      </c>
      <c r="GH32" s="190" t="s">
        <v>3531</v>
      </c>
      <c r="GI32" s="184">
        <v>2</v>
      </c>
      <c r="GJ32" s="184" t="s">
        <v>3054</v>
      </c>
      <c r="GK32" s="184" t="s">
        <v>30</v>
      </c>
      <c r="GL32" s="184">
        <v>2</v>
      </c>
      <c r="GM32" s="184" t="s">
        <v>14</v>
      </c>
      <c r="GN32" s="184" t="s">
        <v>14</v>
      </c>
      <c r="GO32" s="181">
        <v>44691</v>
      </c>
      <c r="GP32" s="191" t="s">
        <v>3526</v>
      </c>
      <c r="GQ32" s="191">
        <v>2</v>
      </c>
      <c r="GR32" s="191" t="s">
        <v>3054</v>
      </c>
      <c r="GS32" s="191" t="s">
        <v>30</v>
      </c>
      <c r="GT32" s="191">
        <v>2</v>
      </c>
      <c r="GU32" s="191" t="s">
        <v>14</v>
      </c>
      <c r="GV32" s="191" t="s">
        <v>14</v>
      </c>
      <c r="GW32" s="192">
        <v>44691</v>
      </c>
      <c r="GX32" s="190" t="s">
        <v>3532</v>
      </c>
      <c r="GY32" s="184">
        <v>0</v>
      </c>
      <c r="GZ32" s="184" t="s">
        <v>3054</v>
      </c>
      <c r="HA32" s="184" t="s">
        <v>30</v>
      </c>
      <c r="HB32" s="184">
        <v>2</v>
      </c>
      <c r="HC32" s="184" t="s">
        <v>14</v>
      </c>
      <c r="HD32" s="184" t="s">
        <v>14</v>
      </c>
      <c r="HE32" s="181">
        <v>44691</v>
      </c>
      <c r="HF32" s="191" t="s">
        <v>3524</v>
      </c>
      <c r="HG32" s="191">
        <v>0</v>
      </c>
      <c r="HH32" s="191" t="s">
        <v>3054</v>
      </c>
      <c r="HI32" s="191" t="s">
        <v>30</v>
      </c>
      <c r="HJ32" s="191">
        <v>2</v>
      </c>
      <c r="HK32" s="191" t="s">
        <v>14</v>
      </c>
      <c r="HL32" s="191" t="s">
        <v>14</v>
      </c>
      <c r="HM32" s="192">
        <v>44691</v>
      </c>
      <c r="HN32" s="190" t="s">
        <v>3530</v>
      </c>
      <c r="HO32" s="184">
        <v>2</v>
      </c>
      <c r="HP32" s="184" t="s">
        <v>3054</v>
      </c>
      <c r="HQ32" s="184" t="s">
        <v>30</v>
      </c>
      <c r="HR32" s="184">
        <v>2</v>
      </c>
      <c r="HS32" s="184" t="s">
        <v>14</v>
      </c>
      <c r="HT32" s="184" t="s">
        <v>14</v>
      </c>
      <c r="HU32" s="181">
        <v>44691</v>
      </c>
      <c r="HV32" s="191" t="s">
        <v>3527</v>
      </c>
      <c r="HW32" s="191">
        <v>0</v>
      </c>
      <c r="HX32" s="191" t="s">
        <v>3054</v>
      </c>
      <c r="HY32" s="191" t="s">
        <v>30</v>
      </c>
      <c r="HZ32" s="191">
        <v>2</v>
      </c>
      <c r="IA32" s="191" t="s">
        <v>14</v>
      </c>
      <c r="IB32" s="191" t="s">
        <v>14</v>
      </c>
      <c r="IC32" s="192">
        <v>44691</v>
      </c>
      <c r="ID32" s="190" t="s">
        <v>3529</v>
      </c>
      <c r="IE32" s="184">
        <v>1</v>
      </c>
      <c r="IF32" s="184" t="s">
        <v>3054</v>
      </c>
      <c r="IG32" s="184" t="s">
        <v>30</v>
      </c>
      <c r="IH32" s="184">
        <v>2</v>
      </c>
      <c r="II32" s="184" t="s">
        <v>14</v>
      </c>
      <c r="IJ32" s="184" t="s">
        <v>14</v>
      </c>
      <c r="IK32" s="181">
        <v>44691</v>
      </c>
      <c r="IL32" s="191" t="s">
        <v>3528</v>
      </c>
      <c r="IM32" s="191">
        <v>0</v>
      </c>
      <c r="IN32" s="191" t="s">
        <v>3054</v>
      </c>
      <c r="IO32" s="191" t="s">
        <v>30</v>
      </c>
      <c r="IP32" s="191">
        <v>2</v>
      </c>
      <c r="IQ32" s="191" t="s">
        <v>14</v>
      </c>
      <c r="IR32" s="191" t="s">
        <v>14</v>
      </c>
      <c r="IS32" s="192">
        <v>44691</v>
      </c>
    </row>
    <row r="33" spans="1:253" s="285" customFormat="1" ht="13" customHeight="1" x14ac:dyDescent="0.25">
      <c r="A33" s="285" t="s">
        <v>1409</v>
      </c>
      <c r="B33" s="285" t="s">
        <v>8808</v>
      </c>
      <c r="C33" s="285" t="s">
        <v>1410</v>
      </c>
      <c r="D33" s="285" t="s">
        <v>416</v>
      </c>
      <c r="E33" s="285" t="s">
        <v>8300</v>
      </c>
      <c r="F33" s="285" t="s">
        <v>4202</v>
      </c>
      <c r="G33" s="179">
        <v>44036000</v>
      </c>
      <c r="H33" s="180" t="s">
        <v>4199</v>
      </c>
      <c r="I33" s="180" t="s">
        <v>30</v>
      </c>
      <c r="J33" s="180">
        <v>2</v>
      </c>
      <c r="K33" s="180" t="s">
        <v>4201</v>
      </c>
      <c r="L33" s="180" t="s">
        <v>4200</v>
      </c>
      <c r="M33" s="181">
        <v>44696</v>
      </c>
      <c r="N33" s="190" t="s">
        <v>4206</v>
      </c>
      <c r="O33" s="182">
        <v>2381000</v>
      </c>
      <c r="P33" s="182" t="s">
        <v>4203</v>
      </c>
      <c r="Q33" s="182" t="s">
        <v>30</v>
      </c>
      <c r="R33" s="182">
        <v>2</v>
      </c>
      <c r="S33" s="182" t="s">
        <v>4205</v>
      </c>
      <c r="T33" s="182" t="s">
        <v>4204</v>
      </c>
      <c r="U33" s="183">
        <v>44696</v>
      </c>
      <c r="V33" s="190" t="s">
        <v>4207</v>
      </c>
      <c r="W33" s="180">
        <v>44036000</v>
      </c>
      <c r="X33" s="180" t="s">
        <v>4199</v>
      </c>
      <c r="Y33" s="180" t="s">
        <v>30</v>
      </c>
      <c r="Z33" s="180">
        <v>2</v>
      </c>
      <c r="AA33" s="180" t="s">
        <v>4201</v>
      </c>
      <c r="AB33" s="180" t="s">
        <v>4200</v>
      </c>
      <c r="AC33" s="181">
        <v>44696</v>
      </c>
      <c r="AD33" s="190" t="s">
        <v>4211</v>
      </c>
      <c r="AE33" s="188" t="s">
        <v>14</v>
      </c>
      <c r="AF33" s="188" t="s">
        <v>4208</v>
      </c>
      <c r="AG33" s="188" t="s">
        <v>14</v>
      </c>
      <c r="AH33" s="188" t="s">
        <v>14</v>
      </c>
      <c r="AI33" s="188" t="s">
        <v>4210</v>
      </c>
      <c r="AJ33" s="188" t="s">
        <v>4209</v>
      </c>
      <c r="AK33" s="189">
        <v>44696</v>
      </c>
      <c r="AL33" s="190" t="s">
        <v>4212</v>
      </c>
      <c r="AM33" s="180" t="s">
        <v>14</v>
      </c>
      <c r="AN33" s="180" t="s">
        <v>4208</v>
      </c>
      <c r="AO33" s="180" t="s">
        <v>14</v>
      </c>
      <c r="AP33" s="180" t="s">
        <v>14</v>
      </c>
      <c r="AQ33" s="180" t="s">
        <v>4210</v>
      </c>
      <c r="AR33" s="180" t="s">
        <v>4209</v>
      </c>
      <c r="AS33" s="181">
        <v>44696</v>
      </c>
      <c r="AT33" s="191" t="s">
        <v>1417</v>
      </c>
      <c r="AU33" s="188" t="s">
        <v>14</v>
      </c>
      <c r="AV33" s="188" t="s">
        <v>14</v>
      </c>
      <c r="AW33" s="188" t="s">
        <v>14</v>
      </c>
      <c r="AX33" s="188" t="s">
        <v>14</v>
      </c>
      <c r="AY33" s="188" t="s">
        <v>1416</v>
      </c>
      <c r="AZ33" s="188" t="s">
        <v>14</v>
      </c>
      <c r="BA33" s="189">
        <v>44005</v>
      </c>
      <c r="BB33" s="190" t="s">
        <v>1415</v>
      </c>
      <c r="BC33" s="180" t="s">
        <v>14</v>
      </c>
      <c r="BD33" s="180" t="s">
        <v>14</v>
      </c>
      <c r="BE33" s="180" t="s">
        <v>14</v>
      </c>
      <c r="BF33" s="180" t="s">
        <v>14</v>
      </c>
      <c r="BG33" s="180" t="s">
        <v>15</v>
      </c>
      <c r="BH33" s="180" t="s">
        <v>14</v>
      </c>
      <c r="BI33" s="181">
        <v>44005</v>
      </c>
      <c r="BJ33" s="191" t="s">
        <v>4216</v>
      </c>
      <c r="BK33" s="191">
        <v>152</v>
      </c>
      <c r="BL33" s="191" t="s">
        <v>4213</v>
      </c>
      <c r="BM33" s="191" t="s">
        <v>30</v>
      </c>
      <c r="BN33" s="191">
        <v>2</v>
      </c>
      <c r="BO33" s="191" t="s">
        <v>4215</v>
      </c>
      <c r="BP33" s="188" t="s">
        <v>4214</v>
      </c>
      <c r="BQ33" s="192">
        <v>44696</v>
      </c>
      <c r="BR33" s="190" t="s">
        <v>1412</v>
      </c>
      <c r="BS33" s="184" t="s">
        <v>14</v>
      </c>
      <c r="BT33" s="184" t="s">
        <v>14</v>
      </c>
      <c r="BU33" s="184" t="s">
        <v>14</v>
      </c>
      <c r="BV33" s="184" t="s">
        <v>14</v>
      </c>
      <c r="BW33" s="184" t="s">
        <v>1411</v>
      </c>
      <c r="BX33" s="184" t="s">
        <v>14</v>
      </c>
      <c r="BY33" s="181">
        <v>44005</v>
      </c>
      <c r="BZ33" s="191" t="s">
        <v>1413</v>
      </c>
      <c r="CA33" s="191" t="s">
        <v>14</v>
      </c>
      <c r="CB33" s="191" t="s">
        <v>14</v>
      </c>
      <c r="CC33" s="191" t="s">
        <v>14</v>
      </c>
      <c r="CD33" s="191" t="s">
        <v>14</v>
      </c>
      <c r="CE33" s="191" t="s">
        <v>1411</v>
      </c>
      <c r="CF33" s="191" t="s">
        <v>14</v>
      </c>
      <c r="CG33" s="192">
        <v>44005</v>
      </c>
      <c r="CH33" s="190" t="s">
        <v>9368</v>
      </c>
      <c r="CI33" s="191" t="e">
        <v>#N/A</v>
      </c>
      <c r="CJ33" s="191" t="e">
        <v>#N/A</v>
      </c>
      <c r="CK33" s="191" t="e">
        <v>#N/A</v>
      </c>
      <c r="CL33" s="191" t="e">
        <v>#N/A</v>
      </c>
      <c r="CM33" s="191" t="e">
        <v>#N/A</v>
      </c>
      <c r="CN33" s="191" t="e">
        <v>#N/A</v>
      </c>
      <c r="CO33" s="193" t="e">
        <v>#N/A</v>
      </c>
      <c r="CP33" s="191" t="s">
        <v>1414</v>
      </c>
      <c r="CQ33" s="184" t="s">
        <v>14</v>
      </c>
      <c r="CR33" s="184" t="s">
        <v>14</v>
      </c>
      <c r="CS33" s="184" t="s">
        <v>14</v>
      </c>
      <c r="CT33" s="184" t="s">
        <v>14</v>
      </c>
      <c r="CU33" s="184" t="s">
        <v>15</v>
      </c>
      <c r="CV33" s="184" t="s">
        <v>14</v>
      </c>
      <c r="CW33" s="181">
        <v>44005</v>
      </c>
      <c r="CX33" s="191" t="s">
        <v>4220</v>
      </c>
      <c r="CY33" s="188" t="s">
        <v>14</v>
      </c>
      <c r="CZ33" s="188" t="s">
        <v>4199</v>
      </c>
      <c r="DA33" s="188" t="s">
        <v>14</v>
      </c>
      <c r="DB33" s="188" t="s">
        <v>14</v>
      </c>
      <c r="DC33" s="188" t="s">
        <v>4219</v>
      </c>
      <c r="DD33" s="188" t="s">
        <v>4218</v>
      </c>
      <c r="DE33" s="194">
        <v>44696</v>
      </c>
      <c r="DF33" s="190" t="s">
        <v>4221</v>
      </c>
      <c r="DG33" s="180" t="s">
        <v>14</v>
      </c>
      <c r="DH33" s="184" t="s">
        <v>4199</v>
      </c>
      <c r="DI33" s="184" t="s">
        <v>14</v>
      </c>
      <c r="DJ33" s="184" t="s">
        <v>14</v>
      </c>
      <c r="DK33" s="184" t="s">
        <v>4219</v>
      </c>
      <c r="DL33" s="184" t="s">
        <v>4218</v>
      </c>
      <c r="DM33" s="181">
        <v>44696</v>
      </c>
      <c r="DN33" s="191" t="s">
        <v>4222</v>
      </c>
      <c r="DO33" s="188" t="s">
        <v>14</v>
      </c>
      <c r="DP33" s="191" t="s">
        <v>4199</v>
      </c>
      <c r="DQ33" s="191" t="s">
        <v>14</v>
      </c>
      <c r="DR33" s="191" t="s">
        <v>14</v>
      </c>
      <c r="DS33" s="191" t="s">
        <v>4219</v>
      </c>
      <c r="DT33" s="191" t="s">
        <v>4218</v>
      </c>
      <c r="DU33" s="192">
        <v>44696</v>
      </c>
      <c r="DV33" s="190" t="s">
        <v>4223</v>
      </c>
      <c r="DW33" s="180" t="s">
        <v>14</v>
      </c>
      <c r="DX33" s="184" t="s">
        <v>4199</v>
      </c>
      <c r="DY33" s="184" t="s">
        <v>14</v>
      </c>
      <c r="DZ33" s="184" t="s">
        <v>14</v>
      </c>
      <c r="EA33" s="184" t="s">
        <v>4219</v>
      </c>
      <c r="EB33" s="184" t="s">
        <v>4218</v>
      </c>
      <c r="EC33" s="181">
        <v>44696</v>
      </c>
      <c r="ED33" s="191" t="s">
        <v>4224</v>
      </c>
      <c r="EE33" s="188" t="s">
        <v>14</v>
      </c>
      <c r="EF33" s="191" t="s">
        <v>4199</v>
      </c>
      <c r="EG33" s="191" t="s">
        <v>14</v>
      </c>
      <c r="EH33" s="191" t="s">
        <v>14</v>
      </c>
      <c r="EI33" s="191" t="s">
        <v>4219</v>
      </c>
      <c r="EJ33" s="191" t="s">
        <v>4218</v>
      </c>
      <c r="EK33" s="192">
        <v>44696</v>
      </c>
      <c r="EL33" s="190" t="s">
        <v>4225</v>
      </c>
      <c r="EM33" s="180" t="s">
        <v>14</v>
      </c>
      <c r="EN33" s="184" t="s">
        <v>4199</v>
      </c>
      <c r="EO33" s="184" t="s">
        <v>14</v>
      </c>
      <c r="EP33" s="184" t="s">
        <v>14</v>
      </c>
      <c r="EQ33" s="184" t="s">
        <v>4219</v>
      </c>
      <c r="ER33" s="184" t="s">
        <v>4218</v>
      </c>
      <c r="ES33" s="181">
        <v>44696</v>
      </c>
      <c r="ET33" s="191" t="s">
        <v>4217</v>
      </c>
      <c r="EU33" s="191">
        <v>152</v>
      </c>
      <c r="EV33" s="191" t="s">
        <v>4213</v>
      </c>
      <c r="EW33" s="191" t="s">
        <v>30</v>
      </c>
      <c r="EX33" s="191">
        <v>2</v>
      </c>
      <c r="EY33" s="191" t="s">
        <v>4215</v>
      </c>
      <c r="EZ33" s="191" t="s">
        <v>4214</v>
      </c>
      <c r="FA33" s="192">
        <v>44696</v>
      </c>
      <c r="FB33" s="190" t="s">
        <v>4227</v>
      </c>
      <c r="FC33" s="184">
        <v>3</v>
      </c>
      <c r="FD33" s="184" t="s">
        <v>4199</v>
      </c>
      <c r="FE33" s="184" t="s">
        <v>92</v>
      </c>
      <c r="FF33" s="184">
        <v>1</v>
      </c>
      <c r="FG33" s="184" t="s">
        <v>4226</v>
      </c>
      <c r="FH33" s="184" t="s">
        <v>4218</v>
      </c>
      <c r="FI33" s="181">
        <v>44696</v>
      </c>
      <c r="FJ33" s="190" t="s">
        <v>1418</v>
      </c>
      <c r="FK33" s="191" t="s">
        <v>14</v>
      </c>
      <c r="FL33" s="191" t="s">
        <v>14</v>
      </c>
      <c r="FM33" s="191" t="s">
        <v>14</v>
      </c>
      <c r="FN33" s="191" t="s">
        <v>14</v>
      </c>
      <c r="FO33" s="191" t="s">
        <v>15</v>
      </c>
      <c r="FP33" s="188" t="s">
        <v>14</v>
      </c>
      <c r="FQ33" s="189">
        <v>44005</v>
      </c>
      <c r="FR33" s="190" t="s">
        <v>1419</v>
      </c>
      <c r="FS33" s="184" t="s">
        <v>14</v>
      </c>
      <c r="FT33" s="184" t="s">
        <v>14</v>
      </c>
      <c r="FU33" s="184" t="s">
        <v>14</v>
      </c>
      <c r="FV33" s="184" t="s">
        <v>14</v>
      </c>
      <c r="FW33" s="184" t="s">
        <v>15</v>
      </c>
      <c r="FX33" s="184" t="s">
        <v>14</v>
      </c>
      <c r="FY33" s="181">
        <v>44005</v>
      </c>
      <c r="FZ33" s="191" t="s">
        <v>3534</v>
      </c>
      <c r="GA33" s="191">
        <v>1</v>
      </c>
      <c r="GB33" s="191" t="s">
        <v>3054</v>
      </c>
      <c r="GC33" s="191" t="s">
        <v>30</v>
      </c>
      <c r="GD33" s="191">
        <v>2</v>
      </c>
      <c r="GE33" s="191" t="s">
        <v>14</v>
      </c>
      <c r="GF33" s="191" t="s">
        <v>14</v>
      </c>
      <c r="GG33" s="192">
        <v>44691</v>
      </c>
      <c r="GH33" s="190" t="s">
        <v>3540</v>
      </c>
      <c r="GI33" s="184">
        <v>2</v>
      </c>
      <c r="GJ33" s="184" t="s">
        <v>3054</v>
      </c>
      <c r="GK33" s="184" t="s">
        <v>30</v>
      </c>
      <c r="GL33" s="184">
        <v>2</v>
      </c>
      <c r="GM33" s="184" t="s">
        <v>14</v>
      </c>
      <c r="GN33" s="184" t="s">
        <v>14</v>
      </c>
      <c r="GO33" s="181">
        <v>44691</v>
      </c>
      <c r="GP33" s="191" t="s">
        <v>3535</v>
      </c>
      <c r="GQ33" s="191">
        <v>2</v>
      </c>
      <c r="GR33" s="191" t="s">
        <v>3054</v>
      </c>
      <c r="GS33" s="191" t="s">
        <v>30</v>
      </c>
      <c r="GT33" s="191">
        <v>2</v>
      </c>
      <c r="GU33" s="191" t="s">
        <v>14</v>
      </c>
      <c r="GV33" s="191" t="s">
        <v>14</v>
      </c>
      <c r="GW33" s="192">
        <v>44691</v>
      </c>
      <c r="GX33" s="190" t="s">
        <v>3541</v>
      </c>
      <c r="GY33" s="184">
        <v>0</v>
      </c>
      <c r="GZ33" s="184" t="s">
        <v>3054</v>
      </c>
      <c r="HA33" s="184" t="s">
        <v>30</v>
      </c>
      <c r="HB33" s="184">
        <v>2</v>
      </c>
      <c r="HC33" s="184" t="s">
        <v>14</v>
      </c>
      <c r="HD33" s="184" t="s">
        <v>14</v>
      </c>
      <c r="HE33" s="181">
        <v>44691</v>
      </c>
      <c r="HF33" s="191" t="s">
        <v>3533</v>
      </c>
      <c r="HG33" s="191">
        <v>0</v>
      </c>
      <c r="HH33" s="191" t="s">
        <v>3054</v>
      </c>
      <c r="HI33" s="191" t="s">
        <v>30</v>
      </c>
      <c r="HJ33" s="191">
        <v>2</v>
      </c>
      <c r="HK33" s="191" t="s">
        <v>14</v>
      </c>
      <c r="HL33" s="191" t="s">
        <v>14</v>
      </c>
      <c r="HM33" s="192">
        <v>44691</v>
      </c>
      <c r="HN33" s="190" t="s">
        <v>3539</v>
      </c>
      <c r="HO33" s="184">
        <v>2</v>
      </c>
      <c r="HP33" s="184" t="s">
        <v>3054</v>
      </c>
      <c r="HQ33" s="184" t="s">
        <v>30</v>
      </c>
      <c r="HR33" s="184">
        <v>2</v>
      </c>
      <c r="HS33" s="184" t="s">
        <v>14</v>
      </c>
      <c r="HT33" s="184" t="s">
        <v>14</v>
      </c>
      <c r="HU33" s="181">
        <v>44691</v>
      </c>
      <c r="HV33" s="191" t="s">
        <v>3536</v>
      </c>
      <c r="HW33" s="191">
        <v>0</v>
      </c>
      <c r="HX33" s="191" t="s">
        <v>3054</v>
      </c>
      <c r="HY33" s="191" t="s">
        <v>30</v>
      </c>
      <c r="HZ33" s="191">
        <v>2</v>
      </c>
      <c r="IA33" s="191" t="s">
        <v>14</v>
      </c>
      <c r="IB33" s="191" t="s">
        <v>14</v>
      </c>
      <c r="IC33" s="192">
        <v>44691</v>
      </c>
      <c r="ID33" s="190" t="s">
        <v>3538</v>
      </c>
      <c r="IE33" s="184">
        <v>1</v>
      </c>
      <c r="IF33" s="184" t="s">
        <v>3054</v>
      </c>
      <c r="IG33" s="184" t="s">
        <v>30</v>
      </c>
      <c r="IH33" s="184">
        <v>2</v>
      </c>
      <c r="II33" s="184" t="s">
        <v>14</v>
      </c>
      <c r="IJ33" s="184" t="s">
        <v>14</v>
      </c>
      <c r="IK33" s="181">
        <v>44691</v>
      </c>
      <c r="IL33" s="191" t="s">
        <v>3537</v>
      </c>
      <c r="IM33" s="191">
        <v>0</v>
      </c>
      <c r="IN33" s="191" t="s">
        <v>3054</v>
      </c>
      <c r="IO33" s="191" t="s">
        <v>30</v>
      </c>
      <c r="IP33" s="191">
        <v>2</v>
      </c>
      <c r="IQ33" s="191" t="s">
        <v>14</v>
      </c>
      <c r="IR33" s="191" t="s">
        <v>14</v>
      </c>
      <c r="IS33" s="192">
        <v>44691</v>
      </c>
    </row>
    <row r="34" spans="1:253" s="285" customFormat="1" ht="13" customHeight="1" x14ac:dyDescent="0.25">
      <c r="A34" s="285" t="s">
        <v>3223</v>
      </c>
      <c r="B34" s="285" t="s">
        <v>8815</v>
      </c>
      <c r="C34" s="285" t="s">
        <v>3224</v>
      </c>
      <c r="D34" s="285" t="s">
        <v>3225</v>
      </c>
      <c r="E34" s="285" t="s">
        <v>8301</v>
      </c>
      <c r="F34" s="285" t="s">
        <v>7493</v>
      </c>
      <c r="G34" s="179">
        <v>17643000</v>
      </c>
      <c r="H34" s="180" t="s">
        <v>7335</v>
      </c>
      <c r="I34" s="180" t="s">
        <v>30</v>
      </c>
      <c r="J34" s="180">
        <v>2</v>
      </c>
      <c r="K34" s="180" t="s">
        <v>7492</v>
      </c>
      <c r="L34" s="180" t="s">
        <v>7491</v>
      </c>
      <c r="M34" s="181">
        <v>44773</v>
      </c>
      <c r="N34" s="190" t="s">
        <v>7495</v>
      </c>
      <c r="O34" s="182">
        <v>248360</v>
      </c>
      <c r="P34" s="182" t="s">
        <v>7339</v>
      </c>
      <c r="Q34" s="182" t="s">
        <v>92</v>
      </c>
      <c r="R34" s="182">
        <v>1</v>
      </c>
      <c r="S34" s="182" t="s">
        <v>7494</v>
      </c>
      <c r="T34" s="182" t="s">
        <v>7491</v>
      </c>
      <c r="U34" s="183">
        <v>44773</v>
      </c>
      <c r="V34" s="190" t="s">
        <v>7497</v>
      </c>
      <c r="W34" s="180">
        <v>17643000</v>
      </c>
      <c r="X34" s="180" t="s">
        <v>7335</v>
      </c>
      <c r="Y34" s="180" t="s">
        <v>6999</v>
      </c>
      <c r="Z34" s="180">
        <v>2</v>
      </c>
      <c r="AA34" s="180" t="s">
        <v>7496</v>
      </c>
      <c r="AB34" s="180" t="s">
        <v>7491</v>
      </c>
      <c r="AC34" s="181">
        <v>44773</v>
      </c>
      <c r="AD34" s="190" t="s">
        <v>7501</v>
      </c>
      <c r="AE34" s="188">
        <v>8304000</v>
      </c>
      <c r="AF34" s="188" t="s">
        <v>7498</v>
      </c>
      <c r="AG34" s="188" t="s">
        <v>6999</v>
      </c>
      <c r="AH34" s="188">
        <v>2</v>
      </c>
      <c r="AI34" s="188" t="s">
        <v>7500</v>
      </c>
      <c r="AJ34" s="188" t="s">
        <v>7499</v>
      </c>
      <c r="AK34" s="189">
        <v>44773</v>
      </c>
      <c r="AL34" s="190" t="s">
        <v>7504</v>
      </c>
      <c r="AM34" s="180">
        <v>803000</v>
      </c>
      <c r="AN34" s="180" t="s">
        <v>7502</v>
      </c>
      <c r="AO34" s="180" t="s">
        <v>6999</v>
      </c>
      <c r="AP34" s="180">
        <v>2</v>
      </c>
      <c r="AQ34" s="180" t="s">
        <v>7503</v>
      </c>
      <c r="AR34" s="180" t="s">
        <v>7262</v>
      </c>
      <c r="AS34" s="181">
        <v>44773</v>
      </c>
      <c r="AT34" s="191" t="s">
        <v>7505</v>
      </c>
      <c r="AU34" s="188" t="s">
        <v>14</v>
      </c>
      <c r="AV34" s="188" t="s">
        <v>14</v>
      </c>
      <c r="AW34" s="188" t="s">
        <v>14</v>
      </c>
      <c r="AX34" s="188" t="s">
        <v>14</v>
      </c>
      <c r="AY34" s="188" t="s">
        <v>15</v>
      </c>
      <c r="AZ34" s="188" t="s">
        <v>14</v>
      </c>
      <c r="BA34" s="189">
        <v>44773</v>
      </c>
      <c r="BB34" s="190" t="s">
        <v>7524</v>
      </c>
      <c r="BC34" s="180" t="s">
        <v>14</v>
      </c>
      <c r="BD34" s="180" t="s">
        <v>14</v>
      </c>
      <c r="BE34" s="180" t="s">
        <v>14</v>
      </c>
      <c r="BF34" s="180" t="s">
        <v>14</v>
      </c>
      <c r="BG34" s="180" t="s">
        <v>15</v>
      </c>
      <c r="BH34" s="180" t="s">
        <v>14</v>
      </c>
      <c r="BI34" s="181">
        <v>44773</v>
      </c>
      <c r="BJ34" s="191" t="s">
        <v>7509</v>
      </c>
      <c r="BK34" s="191">
        <v>4</v>
      </c>
      <c r="BL34" s="191" t="s">
        <v>7506</v>
      </c>
      <c r="BM34" s="191" t="s">
        <v>6999</v>
      </c>
      <c r="BN34" s="191">
        <v>2</v>
      </c>
      <c r="BO34" s="191" t="s">
        <v>7508</v>
      </c>
      <c r="BP34" s="188" t="s">
        <v>7507</v>
      </c>
      <c r="BQ34" s="192">
        <v>44773</v>
      </c>
      <c r="BR34" s="190" t="s">
        <v>7525</v>
      </c>
      <c r="BS34" s="184" t="s">
        <v>14</v>
      </c>
      <c r="BT34" s="184" t="s">
        <v>14</v>
      </c>
      <c r="BU34" s="184" t="s">
        <v>14</v>
      </c>
      <c r="BV34" s="184" t="s">
        <v>14</v>
      </c>
      <c r="BW34" s="184" t="s">
        <v>15</v>
      </c>
      <c r="BX34" s="184" t="s">
        <v>14</v>
      </c>
      <c r="BY34" s="181">
        <v>44773</v>
      </c>
      <c r="BZ34" s="191" t="s">
        <v>7526</v>
      </c>
      <c r="CA34" s="191" t="s">
        <v>14</v>
      </c>
      <c r="CB34" s="191" t="s">
        <v>14</v>
      </c>
      <c r="CC34" s="191" t="s">
        <v>14</v>
      </c>
      <c r="CD34" s="191" t="s">
        <v>14</v>
      </c>
      <c r="CE34" s="191" t="s">
        <v>15</v>
      </c>
      <c r="CF34" s="191" t="s">
        <v>14</v>
      </c>
      <c r="CG34" s="192">
        <v>44773</v>
      </c>
      <c r="CH34" s="190" t="s">
        <v>9369</v>
      </c>
      <c r="CI34" s="191" t="e">
        <v>#N/A</v>
      </c>
      <c r="CJ34" s="191" t="e">
        <v>#N/A</v>
      </c>
      <c r="CK34" s="191" t="e">
        <v>#N/A</v>
      </c>
      <c r="CL34" s="191" t="e">
        <v>#N/A</v>
      </c>
      <c r="CM34" s="191" t="e">
        <v>#N/A</v>
      </c>
      <c r="CN34" s="191" t="e">
        <v>#N/A</v>
      </c>
      <c r="CO34" s="193" t="e">
        <v>#N/A</v>
      </c>
      <c r="CP34" s="191" t="s">
        <v>7527</v>
      </c>
      <c r="CQ34" s="184" t="s">
        <v>14</v>
      </c>
      <c r="CR34" s="184" t="s">
        <v>14</v>
      </c>
      <c r="CS34" s="184" t="s">
        <v>14</v>
      </c>
      <c r="CT34" s="184" t="s">
        <v>14</v>
      </c>
      <c r="CU34" s="184" t="s">
        <v>15</v>
      </c>
      <c r="CV34" s="184" t="s">
        <v>14</v>
      </c>
      <c r="CW34" s="181">
        <v>44773</v>
      </c>
      <c r="CX34" s="191" t="s">
        <v>7511</v>
      </c>
      <c r="CY34" s="188">
        <v>873000</v>
      </c>
      <c r="CZ34" s="188" t="s">
        <v>6812</v>
      </c>
      <c r="DA34" s="188" t="s">
        <v>6999</v>
      </c>
      <c r="DB34" s="188">
        <v>2</v>
      </c>
      <c r="DC34" s="188" t="s">
        <v>7514</v>
      </c>
      <c r="DD34" s="188" t="s">
        <v>7262</v>
      </c>
      <c r="DE34" s="194">
        <v>44773</v>
      </c>
      <c r="DF34" s="190" t="s">
        <v>7515</v>
      </c>
      <c r="DG34" s="180">
        <v>9339000</v>
      </c>
      <c r="DH34" s="184" t="s">
        <v>7512</v>
      </c>
      <c r="DI34" s="184" t="s">
        <v>6999</v>
      </c>
      <c r="DJ34" s="184">
        <v>2</v>
      </c>
      <c r="DK34" s="184" t="s">
        <v>7514</v>
      </c>
      <c r="DL34" s="184" t="s">
        <v>7513</v>
      </c>
      <c r="DM34" s="181">
        <v>44773</v>
      </c>
      <c r="DN34" s="191" t="s">
        <v>7516</v>
      </c>
      <c r="DO34" s="188">
        <v>7431000</v>
      </c>
      <c r="DP34" s="191" t="s">
        <v>7512</v>
      </c>
      <c r="DQ34" s="191" t="s">
        <v>6999</v>
      </c>
      <c r="DR34" s="191">
        <v>2</v>
      </c>
      <c r="DS34" s="191" t="s">
        <v>7514</v>
      </c>
      <c r="DT34" s="191" t="s">
        <v>7513</v>
      </c>
      <c r="DU34" s="192">
        <v>44773</v>
      </c>
      <c r="DV34" s="190" t="s">
        <v>7517</v>
      </c>
      <c r="DW34" s="180">
        <v>873000</v>
      </c>
      <c r="DX34" s="184" t="s">
        <v>6812</v>
      </c>
      <c r="DY34" s="184" t="s">
        <v>6999</v>
      </c>
      <c r="DZ34" s="184">
        <v>2</v>
      </c>
      <c r="EA34" s="184" t="s">
        <v>7514</v>
      </c>
      <c r="EB34" s="184" t="s">
        <v>7262</v>
      </c>
      <c r="EC34" s="181">
        <v>44773</v>
      </c>
      <c r="ED34" s="191" t="s">
        <v>7519</v>
      </c>
      <c r="EE34" s="188">
        <v>0</v>
      </c>
      <c r="EF34" s="191">
        <v>0</v>
      </c>
      <c r="EG34" s="191" t="s">
        <v>6999</v>
      </c>
      <c r="EH34" s="191">
        <v>2</v>
      </c>
      <c r="EI34" s="191" t="s">
        <v>15</v>
      </c>
      <c r="EJ34" s="191" t="s">
        <v>7518</v>
      </c>
      <c r="EK34" s="192">
        <v>44773</v>
      </c>
      <c r="EL34" s="190" t="s">
        <v>7520</v>
      </c>
      <c r="EM34" s="180">
        <v>0</v>
      </c>
      <c r="EN34" s="184">
        <v>0</v>
      </c>
      <c r="EO34" s="184" t="s">
        <v>6999</v>
      </c>
      <c r="EP34" s="184">
        <v>2</v>
      </c>
      <c r="EQ34" s="184" t="s">
        <v>15</v>
      </c>
      <c r="ER34" s="184">
        <v>0</v>
      </c>
      <c r="ES34" s="181">
        <v>44773</v>
      </c>
      <c r="ET34" s="191" t="s">
        <v>7510</v>
      </c>
      <c r="EU34" s="191">
        <v>4</v>
      </c>
      <c r="EV34" s="191" t="s">
        <v>7506</v>
      </c>
      <c r="EW34" s="191" t="s">
        <v>6999</v>
      </c>
      <c r="EX34" s="191">
        <v>2</v>
      </c>
      <c r="EY34" s="191" t="s">
        <v>7508</v>
      </c>
      <c r="EZ34" s="191" t="s">
        <v>7507</v>
      </c>
      <c r="FA34" s="192">
        <v>44773</v>
      </c>
      <c r="FB34" s="190" t="s">
        <v>7521</v>
      </c>
      <c r="FC34" s="184">
        <v>3</v>
      </c>
      <c r="FD34" s="184">
        <v>0</v>
      </c>
      <c r="FE34" s="184" t="s">
        <v>92</v>
      </c>
      <c r="FF34" s="184">
        <v>1</v>
      </c>
      <c r="FG34" s="184" t="s">
        <v>7483</v>
      </c>
      <c r="FH34" s="184">
        <v>0</v>
      </c>
      <c r="FI34" s="181">
        <v>44773</v>
      </c>
      <c r="FJ34" s="190" t="s">
        <v>7522</v>
      </c>
      <c r="FK34" s="191" t="s">
        <v>14</v>
      </c>
      <c r="FL34" s="191" t="s">
        <v>14</v>
      </c>
      <c r="FM34" s="191" t="s">
        <v>14</v>
      </c>
      <c r="FN34" s="191" t="s">
        <v>14</v>
      </c>
      <c r="FO34" s="191" t="s">
        <v>15</v>
      </c>
      <c r="FP34" s="188" t="s">
        <v>14</v>
      </c>
      <c r="FQ34" s="189">
        <v>44773</v>
      </c>
      <c r="FR34" s="190" t="s">
        <v>7523</v>
      </c>
      <c r="FS34" s="184" t="s">
        <v>14</v>
      </c>
      <c r="FT34" s="184" t="s">
        <v>14</v>
      </c>
      <c r="FU34" s="184" t="s">
        <v>14</v>
      </c>
      <c r="FV34" s="184" t="s">
        <v>14</v>
      </c>
      <c r="FW34" s="184" t="s">
        <v>15</v>
      </c>
      <c r="FX34" s="184" t="s">
        <v>14</v>
      </c>
      <c r="FY34" s="181">
        <v>44773</v>
      </c>
      <c r="FZ34" s="191" t="s">
        <v>3227</v>
      </c>
      <c r="GA34" s="191">
        <v>0</v>
      </c>
      <c r="GB34" s="191" t="s">
        <v>3054</v>
      </c>
      <c r="GC34" s="191" t="s">
        <v>30</v>
      </c>
      <c r="GD34" s="191">
        <v>2</v>
      </c>
      <c r="GE34" s="191" t="s">
        <v>14</v>
      </c>
      <c r="GF34" s="191" t="s">
        <v>14</v>
      </c>
      <c r="GG34" s="192">
        <v>44678</v>
      </c>
      <c r="GH34" s="190" t="s">
        <v>3233</v>
      </c>
      <c r="GI34" s="184">
        <v>0</v>
      </c>
      <c r="GJ34" s="184" t="s">
        <v>3054</v>
      </c>
      <c r="GK34" s="184" t="s">
        <v>30</v>
      </c>
      <c r="GL34" s="184">
        <v>2</v>
      </c>
      <c r="GM34" s="184" t="s">
        <v>14</v>
      </c>
      <c r="GN34" s="184" t="s">
        <v>14</v>
      </c>
      <c r="GO34" s="181">
        <v>44678</v>
      </c>
      <c r="GP34" s="191" t="s">
        <v>3228</v>
      </c>
      <c r="GQ34" s="191">
        <v>0</v>
      </c>
      <c r="GR34" s="191" t="s">
        <v>3054</v>
      </c>
      <c r="GS34" s="191" t="s">
        <v>30</v>
      </c>
      <c r="GT34" s="191">
        <v>2</v>
      </c>
      <c r="GU34" s="191" t="s">
        <v>14</v>
      </c>
      <c r="GV34" s="191" t="s">
        <v>14</v>
      </c>
      <c r="GW34" s="192">
        <v>44678</v>
      </c>
      <c r="GX34" s="190" t="s">
        <v>3234</v>
      </c>
      <c r="GY34" s="184">
        <v>0</v>
      </c>
      <c r="GZ34" s="184" t="s">
        <v>3054</v>
      </c>
      <c r="HA34" s="184" t="s">
        <v>30</v>
      </c>
      <c r="HB34" s="184">
        <v>2</v>
      </c>
      <c r="HC34" s="184" t="s">
        <v>14</v>
      </c>
      <c r="HD34" s="184" t="s">
        <v>14</v>
      </c>
      <c r="HE34" s="181">
        <v>44678</v>
      </c>
      <c r="HF34" s="191" t="s">
        <v>3226</v>
      </c>
      <c r="HG34" s="191">
        <v>0</v>
      </c>
      <c r="HH34" s="191" t="s">
        <v>3054</v>
      </c>
      <c r="HI34" s="191" t="s">
        <v>30</v>
      </c>
      <c r="HJ34" s="191">
        <v>2</v>
      </c>
      <c r="HK34" s="191" t="s">
        <v>14</v>
      </c>
      <c r="HL34" s="191" t="s">
        <v>14</v>
      </c>
      <c r="HM34" s="192">
        <v>44678</v>
      </c>
      <c r="HN34" s="190" t="s">
        <v>3232</v>
      </c>
      <c r="HO34" s="184">
        <v>0</v>
      </c>
      <c r="HP34" s="184" t="s">
        <v>3054</v>
      </c>
      <c r="HQ34" s="184" t="s">
        <v>30</v>
      </c>
      <c r="HR34" s="184">
        <v>2</v>
      </c>
      <c r="HS34" s="184" t="s">
        <v>14</v>
      </c>
      <c r="HT34" s="184" t="s">
        <v>14</v>
      </c>
      <c r="HU34" s="181">
        <v>44678</v>
      </c>
      <c r="HV34" s="191" t="s">
        <v>3229</v>
      </c>
      <c r="HW34" s="191">
        <v>1</v>
      </c>
      <c r="HX34" s="191" t="s">
        <v>3054</v>
      </c>
      <c r="HY34" s="191" t="s">
        <v>30</v>
      </c>
      <c r="HZ34" s="191">
        <v>2</v>
      </c>
      <c r="IA34" s="191" t="s">
        <v>14</v>
      </c>
      <c r="IB34" s="191" t="s">
        <v>14</v>
      </c>
      <c r="IC34" s="192">
        <v>44678</v>
      </c>
      <c r="ID34" s="190" t="s">
        <v>3231</v>
      </c>
      <c r="IE34" s="184">
        <v>1</v>
      </c>
      <c r="IF34" s="184" t="s">
        <v>3054</v>
      </c>
      <c r="IG34" s="184" t="s">
        <v>30</v>
      </c>
      <c r="IH34" s="184">
        <v>2</v>
      </c>
      <c r="II34" s="184" t="s">
        <v>14</v>
      </c>
      <c r="IJ34" s="184" t="s">
        <v>14</v>
      </c>
      <c r="IK34" s="181">
        <v>44678</v>
      </c>
      <c r="IL34" s="191" t="s">
        <v>3230</v>
      </c>
      <c r="IM34" s="191">
        <v>2</v>
      </c>
      <c r="IN34" s="191" t="s">
        <v>3054</v>
      </c>
      <c r="IO34" s="191" t="s">
        <v>30</v>
      </c>
      <c r="IP34" s="191">
        <v>2</v>
      </c>
      <c r="IQ34" s="191" t="s">
        <v>14</v>
      </c>
      <c r="IR34" s="191" t="s">
        <v>14</v>
      </c>
      <c r="IS34" s="192">
        <v>44678</v>
      </c>
    </row>
    <row r="35" spans="1:253" s="285" customFormat="1" ht="13" customHeight="1" x14ac:dyDescent="0.25">
      <c r="A35" s="285" t="s">
        <v>192</v>
      </c>
      <c r="B35" s="285" t="s">
        <v>8815</v>
      </c>
      <c r="C35" s="285" t="s">
        <v>193</v>
      </c>
      <c r="D35" s="285" t="s">
        <v>194</v>
      </c>
      <c r="E35" s="285" t="s">
        <v>8302</v>
      </c>
      <c r="F35" s="285" t="s">
        <v>7653</v>
      </c>
      <c r="G35" s="179">
        <v>111007000</v>
      </c>
      <c r="H35" s="180" t="s">
        <v>7589</v>
      </c>
      <c r="I35" s="180" t="s">
        <v>30</v>
      </c>
      <c r="J35" s="180">
        <v>2</v>
      </c>
      <c r="K35" s="180" t="s">
        <v>7652</v>
      </c>
      <c r="L35" s="180" t="s">
        <v>7651</v>
      </c>
      <c r="M35" s="181">
        <v>44773</v>
      </c>
      <c r="N35" s="190" t="s">
        <v>7657</v>
      </c>
      <c r="O35" s="182">
        <v>91071.77</v>
      </c>
      <c r="P35" s="182" t="s">
        <v>7654</v>
      </c>
      <c r="Q35" s="182" t="s">
        <v>30</v>
      </c>
      <c r="R35" s="182">
        <v>2</v>
      </c>
      <c r="S35" s="182" t="s">
        <v>7656</v>
      </c>
      <c r="T35" s="182" t="s">
        <v>7655</v>
      </c>
      <c r="U35" s="183">
        <v>44773</v>
      </c>
      <c r="V35" s="190" t="s">
        <v>7661</v>
      </c>
      <c r="W35" s="180">
        <v>14130000</v>
      </c>
      <c r="X35" s="180" t="s">
        <v>7658</v>
      </c>
      <c r="Y35" s="180" t="s">
        <v>30</v>
      </c>
      <c r="Z35" s="180">
        <v>2</v>
      </c>
      <c r="AA35" s="180" t="s">
        <v>7660</v>
      </c>
      <c r="AB35" s="180" t="s">
        <v>7659</v>
      </c>
      <c r="AC35" s="181">
        <v>44773</v>
      </c>
      <c r="AD35" s="190" t="s">
        <v>7665</v>
      </c>
      <c r="AE35" s="188">
        <v>144000</v>
      </c>
      <c r="AF35" s="188" t="s">
        <v>7662</v>
      </c>
      <c r="AG35" s="188" t="s">
        <v>30</v>
      </c>
      <c r="AH35" s="188">
        <v>2</v>
      </c>
      <c r="AI35" s="188" t="s">
        <v>7664</v>
      </c>
      <c r="AJ35" s="188" t="s">
        <v>7663</v>
      </c>
      <c r="AK35" s="189">
        <v>44773</v>
      </c>
      <c r="AL35" s="190" t="s">
        <v>7666</v>
      </c>
      <c r="AM35" s="180">
        <v>144000</v>
      </c>
      <c r="AN35" s="180" t="s">
        <v>7662</v>
      </c>
      <c r="AO35" s="180" t="s">
        <v>30</v>
      </c>
      <c r="AP35" s="180">
        <v>2</v>
      </c>
      <c r="AQ35" s="180" t="s">
        <v>7664</v>
      </c>
      <c r="AR35" s="180" t="s">
        <v>7663</v>
      </c>
      <c r="AS35" s="181">
        <v>44773</v>
      </c>
      <c r="AT35" s="191" t="s">
        <v>1329</v>
      </c>
      <c r="AU35" s="188" t="s">
        <v>14</v>
      </c>
      <c r="AV35" s="188" t="s">
        <v>14</v>
      </c>
      <c r="AW35" s="188" t="s">
        <v>14</v>
      </c>
      <c r="AX35" s="188" t="s">
        <v>14</v>
      </c>
      <c r="AY35" s="188" t="s">
        <v>147</v>
      </c>
      <c r="AZ35" s="188" t="s">
        <v>14</v>
      </c>
      <c r="BA35" s="189">
        <v>43950</v>
      </c>
      <c r="BB35" s="190" t="s">
        <v>1328</v>
      </c>
      <c r="BC35" s="180" t="s">
        <v>14</v>
      </c>
      <c r="BD35" s="180" t="s">
        <v>14</v>
      </c>
      <c r="BE35" s="180" t="s">
        <v>14</v>
      </c>
      <c r="BF35" s="180" t="s">
        <v>14</v>
      </c>
      <c r="BG35" s="180" t="s">
        <v>147</v>
      </c>
      <c r="BH35" s="180" t="s">
        <v>14</v>
      </c>
      <c r="BI35" s="181">
        <v>43950</v>
      </c>
      <c r="BJ35" s="191" t="s">
        <v>7668</v>
      </c>
      <c r="BK35" s="191">
        <v>0</v>
      </c>
      <c r="BL35" s="191" t="s">
        <v>5841</v>
      </c>
      <c r="BM35" s="191" t="s">
        <v>19</v>
      </c>
      <c r="BN35" s="191">
        <v>3</v>
      </c>
      <c r="BO35" s="191" t="s">
        <v>7667</v>
      </c>
      <c r="BP35" s="188" t="s">
        <v>1498</v>
      </c>
      <c r="BQ35" s="192">
        <v>44773</v>
      </c>
      <c r="BR35" s="190" t="s">
        <v>1325</v>
      </c>
      <c r="BS35" s="184" t="s">
        <v>14</v>
      </c>
      <c r="BT35" s="184" t="s">
        <v>14</v>
      </c>
      <c r="BU35" s="184" t="s">
        <v>14</v>
      </c>
      <c r="BV35" s="184" t="s">
        <v>14</v>
      </c>
      <c r="BW35" s="184" t="s">
        <v>147</v>
      </c>
      <c r="BX35" s="184" t="s">
        <v>14</v>
      </c>
      <c r="BY35" s="181">
        <v>43950</v>
      </c>
      <c r="BZ35" s="191" t="s">
        <v>1326</v>
      </c>
      <c r="CA35" s="191" t="s">
        <v>14</v>
      </c>
      <c r="CB35" s="191" t="s">
        <v>14</v>
      </c>
      <c r="CC35" s="191" t="s">
        <v>14</v>
      </c>
      <c r="CD35" s="191" t="s">
        <v>14</v>
      </c>
      <c r="CE35" s="191" t="s">
        <v>147</v>
      </c>
      <c r="CF35" s="191" t="s">
        <v>14</v>
      </c>
      <c r="CG35" s="192">
        <v>43950</v>
      </c>
      <c r="CH35" s="190" t="s">
        <v>9370</v>
      </c>
      <c r="CI35" s="191" t="e">
        <v>#N/A</v>
      </c>
      <c r="CJ35" s="191" t="e">
        <v>#N/A</v>
      </c>
      <c r="CK35" s="191" t="e">
        <v>#N/A</v>
      </c>
      <c r="CL35" s="191" t="e">
        <v>#N/A</v>
      </c>
      <c r="CM35" s="191" t="e">
        <v>#N/A</v>
      </c>
      <c r="CN35" s="191" t="e">
        <v>#N/A</v>
      </c>
      <c r="CO35" s="193" t="e">
        <v>#N/A</v>
      </c>
      <c r="CP35" s="191" t="s">
        <v>1327</v>
      </c>
      <c r="CQ35" s="184" t="s">
        <v>14</v>
      </c>
      <c r="CR35" s="184" t="s">
        <v>14</v>
      </c>
      <c r="CS35" s="184" t="s">
        <v>14</v>
      </c>
      <c r="CT35" s="184" t="s">
        <v>14</v>
      </c>
      <c r="CU35" s="184" t="s">
        <v>147</v>
      </c>
      <c r="CV35" s="184" t="s">
        <v>14</v>
      </c>
      <c r="CW35" s="181">
        <v>43950</v>
      </c>
      <c r="CX35" s="191" t="s">
        <v>7671</v>
      </c>
      <c r="CY35" s="188">
        <v>144000</v>
      </c>
      <c r="CZ35" s="188" t="s">
        <v>7662</v>
      </c>
      <c r="DA35" s="188" t="s">
        <v>30</v>
      </c>
      <c r="DB35" s="188">
        <v>2</v>
      </c>
      <c r="DC35" s="188" t="s">
        <v>7614</v>
      </c>
      <c r="DD35" s="188" t="s">
        <v>7663</v>
      </c>
      <c r="DE35" s="194">
        <v>44773</v>
      </c>
      <c r="DF35" s="190" t="s">
        <v>7672</v>
      </c>
      <c r="DG35" s="180">
        <v>13986000</v>
      </c>
      <c r="DH35" s="184" t="s">
        <v>7658</v>
      </c>
      <c r="DI35" s="184" t="s">
        <v>30</v>
      </c>
      <c r="DJ35" s="184">
        <v>2</v>
      </c>
      <c r="DK35" s="184" t="s">
        <v>7610</v>
      </c>
      <c r="DL35" s="184" t="s">
        <v>7659</v>
      </c>
      <c r="DM35" s="181">
        <v>44773</v>
      </c>
      <c r="DN35" s="191" t="s">
        <v>7673</v>
      </c>
      <c r="DO35" s="188">
        <v>0</v>
      </c>
      <c r="DP35" s="191" t="s">
        <v>7662</v>
      </c>
      <c r="DQ35" s="191" t="s">
        <v>30</v>
      </c>
      <c r="DR35" s="191">
        <v>2</v>
      </c>
      <c r="DS35" s="191" t="s">
        <v>7612</v>
      </c>
      <c r="DT35" s="191" t="s">
        <v>7663</v>
      </c>
      <c r="DU35" s="192">
        <v>44773</v>
      </c>
      <c r="DV35" s="190" t="s">
        <v>7674</v>
      </c>
      <c r="DW35" s="180">
        <v>144000</v>
      </c>
      <c r="DX35" s="184" t="s">
        <v>7662</v>
      </c>
      <c r="DY35" s="184" t="s">
        <v>30</v>
      </c>
      <c r="DZ35" s="184">
        <v>2</v>
      </c>
      <c r="EA35" s="184" t="s">
        <v>7614</v>
      </c>
      <c r="EB35" s="184" t="s">
        <v>7663</v>
      </c>
      <c r="EC35" s="181">
        <v>44773</v>
      </c>
      <c r="ED35" s="191" t="s">
        <v>7675</v>
      </c>
      <c r="EE35" s="188">
        <v>0</v>
      </c>
      <c r="EF35" s="191" t="s">
        <v>7662</v>
      </c>
      <c r="EG35" s="191" t="s">
        <v>30</v>
      </c>
      <c r="EH35" s="191">
        <v>2</v>
      </c>
      <c r="EI35" s="191" t="s">
        <v>7616</v>
      </c>
      <c r="EJ35" s="191" t="s">
        <v>7663</v>
      </c>
      <c r="EK35" s="192">
        <v>44773</v>
      </c>
      <c r="EL35" s="190" t="s">
        <v>7676</v>
      </c>
      <c r="EM35" s="180">
        <v>0</v>
      </c>
      <c r="EN35" s="184" t="s">
        <v>7662</v>
      </c>
      <c r="EO35" s="184" t="s">
        <v>30</v>
      </c>
      <c r="EP35" s="184">
        <v>2</v>
      </c>
      <c r="EQ35" s="184" t="s">
        <v>7616</v>
      </c>
      <c r="ER35" s="184" t="s">
        <v>7663</v>
      </c>
      <c r="ES35" s="181">
        <v>44773</v>
      </c>
      <c r="ET35" s="191" t="s">
        <v>7670</v>
      </c>
      <c r="EU35" s="191">
        <v>1</v>
      </c>
      <c r="EV35" s="191" t="s">
        <v>5841</v>
      </c>
      <c r="EW35" s="191" t="s">
        <v>19</v>
      </c>
      <c r="EX35" s="191">
        <v>3</v>
      </c>
      <c r="EY35" s="191" t="s">
        <v>7669</v>
      </c>
      <c r="EZ35" s="191" t="s">
        <v>1498</v>
      </c>
      <c r="FA35" s="192">
        <v>44773</v>
      </c>
      <c r="FB35" s="190" t="s">
        <v>7678</v>
      </c>
      <c r="FC35" s="184">
        <v>2</v>
      </c>
      <c r="FD35" s="184" t="s">
        <v>14</v>
      </c>
      <c r="FE35" s="184" t="s">
        <v>19</v>
      </c>
      <c r="FF35" s="184">
        <v>3</v>
      </c>
      <c r="FG35" s="184" t="s">
        <v>7677</v>
      </c>
      <c r="FH35" s="184" t="s">
        <v>14</v>
      </c>
      <c r="FI35" s="181">
        <v>44773</v>
      </c>
      <c r="FJ35" s="190" t="s">
        <v>195</v>
      </c>
      <c r="FK35" s="191" t="s">
        <v>14</v>
      </c>
      <c r="FL35" s="191">
        <v>0</v>
      </c>
      <c r="FM35" s="191" t="s">
        <v>14</v>
      </c>
      <c r="FN35" s="191" t="s">
        <v>14</v>
      </c>
      <c r="FO35" s="191">
        <v>0</v>
      </c>
      <c r="FP35" s="188">
        <v>0</v>
      </c>
      <c r="FQ35" s="189">
        <v>43507</v>
      </c>
      <c r="FR35" s="190" t="s">
        <v>196</v>
      </c>
      <c r="FS35" s="184" t="s">
        <v>14</v>
      </c>
      <c r="FT35" s="184">
        <v>0</v>
      </c>
      <c r="FU35" s="184" t="s">
        <v>14</v>
      </c>
      <c r="FV35" s="184" t="s">
        <v>14</v>
      </c>
      <c r="FW35" s="184">
        <v>0</v>
      </c>
      <c r="FX35" s="184">
        <v>0</v>
      </c>
      <c r="FY35" s="181">
        <v>43507</v>
      </c>
      <c r="FZ35" s="191" t="s">
        <v>3543</v>
      </c>
      <c r="GA35" s="191">
        <v>0</v>
      </c>
      <c r="GB35" s="191" t="s">
        <v>3054</v>
      </c>
      <c r="GC35" s="191" t="s">
        <v>30</v>
      </c>
      <c r="GD35" s="191">
        <v>2</v>
      </c>
      <c r="GE35" s="191" t="s">
        <v>14</v>
      </c>
      <c r="GF35" s="191" t="s">
        <v>14</v>
      </c>
      <c r="GG35" s="192">
        <v>44691</v>
      </c>
      <c r="GH35" s="190" t="s">
        <v>3549</v>
      </c>
      <c r="GI35" s="184">
        <v>0</v>
      </c>
      <c r="GJ35" s="184" t="s">
        <v>3054</v>
      </c>
      <c r="GK35" s="184" t="s">
        <v>30</v>
      </c>
      <c r="GL35" s="184">
        <v>2</v>
      </c>
      <c r="GM35" s="184" t="s">
        <v>14</v>
      </c>
      <c r="GN35" s="184" t="s">
        <v>14</v>
      </c>
      <c r="GO35" s="181">
        <v>44691</v>
      </c>
      <c r="GP35" s="191" t="s">
        <v>3544</v>
      </c>
      <c r="GQ35" s="191">
        <v>0</v>
      </c>
      <c r="GR35" s="191" t="s">
        <v>3054</v>
      </c>
      <c r="GS35" s="191" t="s">
        <v>30</v>
      </c>
      <c r="GT35" s="191">
        <v>2</v>
      </c>
      <c r="GU35" s="191" t="s">
        <v>14</v>
      </c>
      <c r="GV35" s="191" t="s">
        <v>14</v>
      </c>
      <c r="GW35" s="192">
        <v>44691</v>
      </c>
      <c r="GX35" s="190" t="s">
        <v>3550</v>
      </c>
      <c r="GY35" s="184">
        <v>0</v>
      </c>
      <c r="GZ35" s="184" t="s">
        <v>3054</v>
      </c>
      <c r="HA35" s="184" t="s">
        <v>30</v>
      </c>
      <c r="HB35" s="184">
        <v>2</v>
      </c>
      <c r="HC35" s="184" t="s">
        <v>14</v>
      </c>
      <c r="HD35" s="184" t="s">
        <v>14</v>
      </c>
      <c r="HE35" s="181">
        <v>44691</v>
      </c>
      <c r="HF35" s="191" t="s">
        <v>3542</v>
      </c>
      <c r="HG35" s="191">
        <v>0</v>
      </c>
      <c r="HH35" s="191" t="s">
        <v>3054</v>
      </c>
      <c r="HI35" s="191" t="s">
        <v>30</v>
      </c>
      <c r="HJ35" s="191">
        <v>2</v>
      </c>
      <c r="HK35" s="191" t="s">
        <v>14</v>
      </c>
      <c r="HL35" s="191" t="s">
        <v>14</v>
      </c>
      <c r="HM35" s="192">
        <v>44691</v>
      </c>
      <c r="HN35" s="190" t="s">
        <v>3548</v>
      </c>
      <c r="HO35" s="184">
        <v>0</v>
      </c>
      <c r="HP35" s="184" t="s">
        <v>3054</v>
      </c>
      <c r="HQ35" s="184" t="s">
        <v>30</v>
      </c>
      <c r="HR35" s="184">
        <v>2</v>
      </c>
      <c r="HS35" s="184" t="s">
        <v>14</v>
      </c>
      <c r="HT35" s="184" t="s">
        <v>14</v>
      </c>
      <c r="HU35" s="181">
        <v>44691</v>
      </c>
      <c r="HV35" s="191" t="s">
        <v>3545</v>
      </c>
      <c r="HW35" s="191">
        <v>0</v>
      </c>
      <c r="HX35" s="191" t="s">
        <v>3054</v>
      </c>
      <c r="HY35" s="191" t="s">
        <v>30</v>
      </c>
      <c r="HZ35" s="191">
        <v>2</v>
      </c>
      <c r="IA35" s="191" t="s">
        <v>14</v>
      </c>
      <c r="IB35" s="191" t="s">
        <v>14</v>
      </c>
      <c r="IC35" s="192">
        <v>44691</v>
      </c>
      <c r="ID35" s="190" t="s">
        <v>3547</v>
      </c>
      <c r="IE35" s="184">
        <v>3</v>
      </c>
      <c r="IF35" s="184" t="s">
        <v>3054</v>
      </c>
      <c r="IG35" s="184" t="s">
        <v>30</v>
      </c>
      <c r="IH35" s="184">
        <v>2</v>
      </c>
      <c r="II35" s="184" t="s">
        <v>14</v>
      </c>
      <c r="IJ35" s="184" t="s">
        <v>14</v>
      </c>
      <c r="IK35" s="181">
        <v>44691</v>
      </c>
      <c r="IL35" s="191" t="s">
        <v>3546</v>
      </c>
      <c r="IM35" s="191">
        <v>0</v>
      </c>
      <c r="IN35" s="191" t="s">
        <v>3054</v>
      </c>
      <c r="IO35" s="191" t="s">
        <v>30</v>
      </c>
      <c r="IP35" s="191">
        <v>2</v>
      </c>
      <c r="IQ35" s="191" t="s">
        <v>14</v>
      </c>
      <c r="IR35" s="191" t="s">
        <v>14</v>
      </c>
      <c r="IS35" s="192">
        <v>44691</v>
      </c>
    </row>
    <row r="36" spans="1:253" s="285" customFormat="1" ht="13" customHeight="1" x14ac:dyDescent="0.25">
      <c r="A36" s="285" t="s">
        <v>290</v>
      </c>
      <c r="B36" s="285" t="s">
        <v>8777</v>
      </c>
      <c r="C36" s="285" t="s">
        <v>291</v>
      </c>
      <c r="D36" s="285" t="s">
        <v>292</v>
      </c>
      <c r="E36" s="285" t="s">
        <v>8303</v>
      </c>
      <c r="F36" s="285" t="s">
        <v>4599</v>
      </c>
      <c r="G36" s="179">
        <v>6209000</v>
      </c>
      <c r="H36" s="180" t="s">
        <v>4596</v>
      </c>
      <c r="I36" s="180" t="s">
        <v>30</v>
      </c>
      <c r="J36" s="180">
        <v>2</v>
      </c>
      <c r="K36" s="180" t="s">
        <v>4598</v>
      </c>
      <c r="L36" s="180" t="s">
        <v>4597</v>
      </c>
      <c r="M36" s="181">
        <v>44699</v>
      </c>
      <c r="N36" s="190" t="s">
        <v>4603</v>
      </c>
      <c r="O36" s="182">
        <v>101000</v>
      </c>
      <c r="P36" s="182" t="s">
        <v>4600</v>
      </c>
      <c r="Q36" s="182" t="s">
        <v>30</v>
      </c>
      <c r="R36" s="182">
        <v>2</v>
      </c>
      <c r="S36" s="182" t="s">
        <v>4602</v>
      </c>
      <c r="T36" s="182" t="s">
        <v>4601</v>
      </c>
      <c r="U36" s="183">
        <v>44699</v>
      </c>
      <c r="V36" s="190" t="s">
        <v>4605</v>
      </c>
      <c r="W36" s="180">
        <v>6209000</v>
      </c>
      <c r="X36" s="180" t="s">
        <v>4596</v>
      </c>
      <c r="Y36" s="180" t="s">
        <v>30</v>
      </c>
      <c r="Z36" s="180">
        <v>2</v>
      </c>
      <c r="AA36" s="180" t="s">
        <v>4604</v>
      </c>
      <c r="AB36" s="180" t="s">
        <v>4597</v>
      </c>
      <c r="AC36" s="181">
        <v>44699</v>
      </c>
      <c r="AD36" s="190" t="s">
        <v>4609</v>
      </c>
      <c r="AE36" s="188">
        <v>1200000</v>
      </c>
      <c r="AF36" s="188" t="s">
        <v>4606</v>
      </c>
      <c r="AG36" s="188" t="s">
        <v>19</v>
      </c>
      <c r="AH36" s="188">
        <v>3</v>
      </c>
      <c r="AI36" s="188" t="s">
        <v>4608</v>
      </c>
      <c r="AJ36" s="188" t="s">
        <v>4607</v>
      </c>
      <c r="AK36" s="189">
        <v>44699</v>
      </c>
      <c r="AL36" s="190" t="s">
        <v>4613</v>
      </c>
      <c r="AM36" s="180">
        <v>321000</v>
      </c>
      <c r="AN36" s="180" t="s">
        <v>4610</v>
      </c>
      <c r="AO36" s="180" t="s">
        <v>19</v>
      </c>
      <c r="AP36" s="180">
        <v>3</v>
      </c>
      <c r="AQ36" s="180" t="s">
        <v>4612</v>
      </c>
      <c r="AR36" s="180" t="s">
        <v>4611</v>
      </c>
      <c r="AS36" s="181">
        <v>44699</v>
      </c>
      <c r="AT36" s="191" t="s">
        <v>4615</v>
      </c>
      <c r="AU36" s="188" t="s">
        <v>14</v>
      </c>
      <c r="AV36" s="188" t="s">
        <v>1024</v>
      </c>
      <c r="AW36" s="188" t="s">
        <v>14</v>
      </c>
      <c r="AX36" s="188" t="s">
        <v>14</v>
      </c>
      <c r="AY36" s="188" t="s">
        <v>4614</v>
      </c>
      <c r="AZ36" s="188" t="s">
        <v>1024</v>
      </c>
      <c r="BA36" s="189">
        <v>44699</v>
      </c>
      <c r="BB36" s="190" t="s">
        <v>4624</v>
      </c>
      <c r="BC36" s="180" t="s">
        <v>14</v>
      </c>
      <c r="BD36" s="180" t="s">
        <v>1024</v>
      </c>
      <c r="BE36" s="180" t="s">
        <v>14</v>
      </c>
      <c r="BF36" s="180" t="s">
        <v>14</v>
      </c>
      <c r="BG36" s="180" t="s">
        <v>4614</v>
      </c>
      <c r="BH36" s="180" t="s">
        <v>1024</v>
      </c>
      <c r="BI36" s="181">
        <v>44699</v>
      </c>
      <c r="BJ36" s="191" t="s">
        <v>4616</v>
      </c>
      <c r="BK36" s="191" t="s">
        <v>14</v>
      </c>
      <c r="BL36" s="191" t="s">
        <v>1024</v>
      </c>
      <c r="BM36" s="191" t="s">
        <v>14</v>
      </c>
      <c r="BN36" s="191" t="s">
        <v>14</v>
      </c>
      <c r="BO36" s="191" t="s">
        <v>4614</v>
      </c>
      <c r="BP36" s="188" t="s">
        <v>1024</v>
      </c>
      <c r="BQ36" s="192">
        <v>44699</v>
      </c>
      <c r="BR36" s="190" t="s">
        <v>294</v>
      </c>
      <c r="BS36" s="184" t="s">
        <v>14</v>
      </c>
      <c r="BT36" s="184">
        <v>0</v>
      </c>
      <c r="BU36" s="184" t="s">
        <v>30</v>
      </c>
      <c r="BV36" s="184">
        <v>2</v>
      </c>
      <c r="BW36" s="184" t="s">
        <v>293</v>
      </c>
      <c r="BX36" s="184">
        <v>0</v>
      </c>
      <c r="BY36" s="181">
        <v>43509</v>
      </c>
      <c r="BZ36" s="191" t="s">
        <v>295</v>
      </c>
      <c r="CA36" s="191" t="s">
        <v>14</v>
      </c>
      <c r="CB36" s="191">
        <v>0</v>
      </c>
      <c r="CC36" s="191" t="s">
        <v>14</v>
      </c>
      <c r="CD36" s="191" t="s">
        <v>14</v>
      </c>
      <c r="CE36" s="191" t="s">
        <v>293</v>
      </c>
      <c r="CF36" s="191">
        <v>0</v>
      </c>
      <c r="CG36" s="192">
        <v>43509</v>
      </c>
      <c r="CH36" s="190" t="s">
        <v>9371</v>
      </c>
      <c r="CI36" s="191" t="e">
        <v>#N/A</v>
      </c>
      <c r="CJ36" s="191" t="e">
        <v>#N/A</v>
      </c>
      <c r="CK36" s="191" t="e">
        <v>#N/A</v>
      </c>
      <c r="CL36" s="191" t="e">
        <v>#N/A</v>
      </c>
      <c r="CM36" s="191" t="e">
        <v>#N/A</v>
      </c>
      <c r="CN36" s="191" t="e">
        <v>#N/A</v>
      </c>
      <c r="CO36" s="193" t="e">
        <v>#N/A</v>
      </c>
      <c r="CP36" s="191" t="s">
        <v>4626</v>
      </c>
      <c r="CQ36" s="184" t="s">
        <v>14</v>
      </c>
      <c r="CR36" s="184" t="s">
        <v>1024</v>
      </c>
      <c r="CS36" s="184" t="s">
        <v>14</v>
      </c>
      <c r="CT36" s="184" t="s">
        <v>14</v>
      </c>
      <c r="CU36" s="184" t="s">
        <v>4614</v>
      </c>
      <c r="CV36" s="184" t="s">
        <v>1024</v>
      </c>
      <c r="CW36" s="181">
        <v>44699</v>
      </c>
      <c r="CX36" s="191" t="s">
        <v>4625</v>
      </c>
      <c r="CY36" s="188">
        <v>1200000</v>
      </c>
      <c r="CZ36" s="188" t="s">
        <v>4606</v>
      </c>
      <c r="DA36" s="188" t="s">
        <v>19</v>
      </c>
      <c r="DB36" s="188">
        <v>3</v>
      </c>
      <c r="DC36" s="188" t="s">
        <v>3023</v>
      </c>
      <c r="DD36" s="188" t="s">
        <v>4607</v>
      </c>
      <c r="DE36" s="194">
        <v>44699</v>
      </c>
      <c r="DF36" s="190" t="s">
        <v>4617</v>
      </c>
      <c r="DG36" s="180">
        <v>5009000</v>
      </c>
      <c r="DH36" s="184" t="s">
        <v>4596</v>
      </c>
      <c r="DI36" s="184" t="s">
        <v>30</v>
      </c>
      <c r="DJ36" s="184">
        <v>2</v>
      </c>
      <c r="DK36" s="184" t="s">
        <v>3023</v>
      </c>
      <c r="DL36" s="184" t="s">
        <v>4597</v>
      </c>
      <c r="DM36" s="181">
        <v>44699</v>
      </c>
      <c r="DN36" s="191" t="s">
        <v>4618</v>
      </c>
      <c r="DO36" s="188">
        <v>0</v>
      </c>
      <c r="DP36" s="191" t="s">
        <v>4606</v>
      </c>
      <c r="DQ36" s="191" t="s">
        <v>30</v>
      </c>
      <c r="DR36" s="191">
        <v>2</v>
      </c>
      <c r="DS36" s="191" t="s">
        <v>3023</v>
      </c>
      <c r="DT36" s="191" t="s">
        <v>4607</v>
      </c>
      <c r="DU36" s="192">
        <v>44699</v>
      </c>
      <c r="DV36" s="190" t="s">
        <v>4619</v>
      </c>
      <c r="DW36" s="180">
        <v>1200000</v>
      </c>
      <c r="DX36" s="184" t="s">
        <v>4606</v>
      </c>
      <c r="DY36" s="184" t="s">
        <v>19</v>
      </c>
      <c r="DZ36" s="184">
        <v>3</v>
      </c>
      <c r="EA36" s="184" t="s">
        <v>3023</v>
      </c>
      <c r="EB36" s="184" t="s">
        <v>4607</v>
      </c>
      <c r="EC36" s="181">
        <v>44699</v>
      </c>
      <c r="ED36" s="191" t="s">
        <v>4620</v>
      </c>
      <c r="EE36" s="188">
        <v>0</v>
      </c>
      <c r="EF36" s="191" t="s">
        <v>1024</v>
      </c>
      <c r="EG36" s="191" t="s">
        <v>14</v>
      </c>
      <c r="EH36" s="191" t="s">
        <v>14</v>
      </c>
      <c r="EI36" s="191" t="s">
        <v>3023</v>
      </c>
      <c r="EJ36" s="191" t="s">
        <v>1024</v>
      </c>
      <c r="EK36" s="192">
        <v>44699</v>
      </c>
      <c r="EL36" s="190" t="s">
        <v>4621</v>
      </c>
      <c r="EM36" s="180">
        <v>0</v>
      </c>
      <c r="EN36" s="184" t="s">
        <v>1024</v>
      </c>
      <c r="EO36" s="184" t="s">
        <v>14</v>
      </c>
      <c r="EP36" s="184" t="s">
        <v>14</v>
      </c>
      <c r="EQ36" s="184" t="s">
        <v>3023</v>
      </c>
      <c r="ER36" s="184" t="s">
        <v>1024</v>
      </c>
      <c r="ES36" s="181">
        <v>44699</v>
      </c>
      <c r="ET36" s="191" t="s">
        <v>1691</v>
      </c>
      <c r="EU36" s="191">
        <v>0</v>
      </c>
      <c r="EV36" s="191" t="s">
        <v>1689</v>
      </c>
      <c r="EW36" s="191" t="s">
        <v>19</v>
      </c>
      <c r="EX36" s="191">
        <v>3</v>
      </c>
      <c r="EY36" s="191" t="s">
        <v>1690</v>
      </c>
      <c r="EZ36" s="191" t="s">
        <v>528</v>
      </c>
      <c r="FA36" s="192">
        <v>44225</v>
      </c>
      <c r="FB36" s="190" t="s">
        <v>4623</v>
      </c>
      <c r="FC36" s="184">
        <v>5</v>
      </c>
      <c r="FD36" s="184" t="s">
        <v>1024</v>
      </c>
      <c r="FE36" s="184" t="s">
        <v>30</v>
      </c>
      <c r="FF36" s="184">
        <v>2</v>
      </c>
      <c r="FG36" s="184" t="s">
        <v>4622</v>
      </c>
      <c r="FH36" s="184" t="s">
        <v>1024</v>
      </c>
      <c r="FI36" s="181">
        <v>44699</v>
      </c>
      <c r="FJ36" s="190" t="s">
        <v>296</v>
      </c>
      <c r="FK36" s="191" t="s">
        <v>14</v>
      </c>
      <c r="FL36" s="191">
        <v>0</v>
      </c>
      <c r="FM36" s="191" t="s">
        <v>30</v>
      </c>
      <c r="FN36" s="191">
        <v>2</v>
      </c>
      <c r="FO36" s="191" t="s">
        <v>293</v>
      </c>
      <c r="FP36" s="188">
        <v>0</v>
      </c>
      <c r="FQ36" s="189">
        <v>43509</v>
      </c>
      <c r="FR36" s="190" t="s">
        <v>297</v>
      </c>
      <c r="FS36" s="184" t="s">
        <v>14</v>
      </c>
      <c r="FT36" s="184">
        <v>0</v>
      </c>
      <c r="FU36" s="184" t="s">
        <v>30</v>
      </c>
      <c r="FV36" s="184">
        <v>2</v>
      </c>
      <c r="FW36" s="184" t="s">
        <v>293</v>
      </c>
      <c r="FX36" s="184">
        <v>0</v>
      </c>
      <c r="FY36" s="181">
        <v>43509</v>
      </c>
      <c r="FZ36" s="191" t="s">
        <v>3903</v>
      </c>
      <c r="GA36" s="191">
        <v>3</v>
      </c>
      <c r="GB36" s="191" t="s">
        <v>3054</v>
      </c>
      <c r="GC36" s="191" t="s">
        <v>30</v>
      </c>
      <c r="GD36" s="191">
        <v>2</v>
      </c>
      <c r="GE36" s="191" t="s">
        <v>14</v>
      </c>
      <c r="GF36" s="191" t="s">
        <v>14</v>
      </c>
      <c r="GG36" s="192">
        <v>44694</v>
      </c>
      <c r="GH36" s="190" t="s">
        <v>3909</v>
      </c>
      <c r="GI36" s="184">
        <v>1</v>
      </c>
      <c r="GJ36" s="184" t="s">
        <v>3054</v>
      </c>
      <c r="GK36" s="184" t="s">
        <v>30</v>
      </c>
      <c r="GL36" s="184">
        <v>2</v>
      </c>
      <c r="GM36" s="184" t="s">
        <v>14</v>
      </c>
      <c r="GN36" s="184" t="s">
        <v>14</v>
      </c>
      <c r="GO36" s="181">
        <v>44694</v>
      </c>
      <c r="GP36" s="191" t="s">
        <v>3904</v>
      </c>
      <c r="GQ36" s="191">
        <v>2</v>
      </c>
      <c r="GR36" s="191" t="s">
        <v>3054</v>
      </c>
      <c r="GS36" s="191" t="s">
        <v>30</v>
      </c>
      <c r="GT36" s="191">
        <v>2</v>
      </c>
      <c r="GU36" s="191" t="s">
        <v>14</v>
      </c>
      <c r="GV36" s="191" t="s">
        <v>14</v>
      </c>
      <c r="GW36" s="192">
        <v>44694</v>
      </c>
      <c r="GX36" s="190" t="s">
        <v>3910</v>
      </c>
      <c r="GY36" s="184">
        <v>0</v>
      </c>
      <c r="GZ36" s="184" t="s">
        <v>3054</v>
      </c>
      <c r="HA36" s="184" t="s">
        <v>30</v>
      </c>
      <c r="HB36" s="184">
        <v>2</v>
      </c>
      <c r="HC36" s="184" t="s">
        <v>14</v>
      </c>
      <c r="HD36" s="184" t="s">
        <v>14</v>
      </c>
      <c r="HE36" s="181">
        <v>44694</v>
      </c>
      <c r="HF36" s="191" t="s">
        <v>3902</v>
      </c>
      <c r="HG36" s="191">
        <v>2</v>
      </c>
      <c r="HH36" s="191" t="s">
        <v>3054</v>
      </c>
      <c r="HI36" s="191" t="s">
        <v>30</v>
      </c>
      <c r="HJ36" s="191">
        <v>2</v>
      </c>
      <c r="HK36" s="191" t="s">
        <v>14</v>
      </c>
      <c r="HL36" s="191" t="s">
        <v>14</v>
      </c>
      <c r="HM36" s="192">
        <v>44694</v>
      </c>
      <c r="HN36" s="190" t="s">
        <v>3908</v>
      </c>
      <c r="HO36" s="184">
        <v>2</v>
      </c>
      <c r="HP36" s="184" t="s">
        <v>3054</v>
      </c>
      <c r="HQ36" s="184" t="s">
        <v>30</v>
      </c>
      <c r="HR36" s="184">
        <v>2</v>
      </c>
      <c r="HS36" s="184" t="s">
        <v>14</v>
      </c>
      <c r="HT36" s="184" t="s">
        <v>14</v>
      </c>
      <c r="HU36" s="181">
        <v>44694</v>
      </c>
      <c r="HV36" s="191" t="s">
        <v>3905</v>
      </c>
      <c r="HW36" s="191">
        <v>0</v>
      </c>
      <c r="HX36" s="191" t="s">
        <v>3054</v>
      </c>
      <c r="HY36" s="191" t="s">
        <v>30</v>
      </c>
      <c r="HZ36" s="191">
        <v>2</v>
      </c>
      <c r="IA36" s="191" t="s">
        <v>14</v>
      </c>
      <c r="IB36" s="191" t="s">
        <v>14</v>
      </c>
      <c r="IC36" s="192">
        <v>44694</v>
      </c>
      <c r="ID36" s="190" t="s">
        <v>3907</v>
      </c>
      <c r="IE36" s="184">
        <v>2</v>
      </c>
      <c r="IF36" s="184" t="s">
        <v>3054</v>
      </c>
      <c r="IG36" s="184" t="s">
        <v>30</v>
      </c>
      <c r="IH36" s="184">
        <v>2</v>
      </c>
      <c r="II36" s="184" t="s">
        <v>14</v>
      </c>
      <c r="IJ36" s="184" t="s">
        <v>14</v>
      </c>
      <c r="IK36" s="181">
        <v>44694</v>
      </c>
      <c r="IL36" s="191" t="s">
        <v>3906</v>
      </c>
      <c r="IM36" s="191">
        <v>2</v>
      </c>
      <c r="IN36" s="191" t="s">
        <v>3054</v>
      </c>
      <c r="IO36" s="191" t="s">
        <v>30</v>
      </c>
      <c r="IP36" s="191">
        <v>2</v>
      </c>
      <c r="IQ36" s="191" t="s">
        <v>14</v>
      </c>
      <c r="IR36" s="191" t="s">
        <v>14</v>
      </c>
      <c r="IS36" s="192">
        <v>44694</v>
      </c>
    </row>
    <row r="37" spans="1:253" s="285" customFormat="1" ht="13" customHeight="1" x14ac:dyDescent="0.25">
      <c r="A37" s="285" t="s">
        <v>354</v>
      </c>
      <c r="B37" s="285" t="s">
        <v>8815</v>
      </c>
      <c r="C37" s="285" t="s">
        <v>355</v>
      </c>
      <c r="D37" s="285" t="s">
        <v>356</v>
      </c>
      <c r="E37" s="285" t="s">
        <v>8304</v>
      </c>
      <c r="F37" s="285" t="s">
        <v>7938</v>
      </c>
      <c r="G37" s="179">
        <v>47558000</v>
      </c>
      <c r="H37" s="180" t="s">
        <v>7589</v>
      </c>
      <c r="I37" s="180" t="s">
        <v>30</v>
      </c>
      <c r="J37" s="180">
        <v>2</v>
      </c>
      <c r="K37" s="180" t="s">
        <v>7937</v>
      </c>
      <c r="L37" s="180" t="s">
        <v>7651</v>
      </c>
      <c r="M37" s="181">
        <v>44773</v>
      </c>
      <c r="N37" s="190" t="s">
        <v>7942</v>
      </c>
      <c r="O37" s="182">
        <v>100000</v>
      </c>
      <c r="P37" s="182" t="s">
        <v>7939</v>
      </c>
      <c r="Q37" s="182" t="s">
        <v>30</v>
      </c>
      <c r="R37" s="182">
        <v>2</v>
      </c>
      <c r="S37" s="182" t="s">
        <v>7941</v>
      </c>
      <c r="T37" s="182" t="s">
        <v>7940</v>
      </c>
      <c r="U37" s="183">
        <v>44773</v>
      </c>
      <c r="V37" s="190" t="s">
        <v>7946</v>
      </c>
      <c r="W37" s="180">
        <v>12119000</v>
      </c>
      <c r="X37" s="180" t="s">
        <v>7943</v>
      </c>
      <c r="Y37" s="180" t="s">
        <v>30</v>
      </c>
      <c r="Z37" s="180">
        <v>2</v>
      </c>
      <c r="AA37" s="180" t="s">
        <v>7945</v>
      </c>
      <c r="AB37" s="180" t="s">
        <v>7944</v>
      </c>
      <c r="AC37" s="181">
        <v>44773</v>
      </c>
      <c r="AD37" s="190" t="s">
        <v>7950</v>
      </c>
      <c r="AE37" s="188">
        <v>131000</v>
      </c>
      <c r="AF37" s="188" t="s">
        <v>7947</v>
      </c>
      <c r="AG37" s="188" t="s">
        <v>30</v>
      </c>
      <c r="AH37" s="188">
        <v>2</v>
      </c>
      <c r="AI37" s="188" t="s">
        <v>7949</v>
      </c>
      <c r="AJ37" s="188" t="s">
        <v>7948</v>
      </c>
      <c r="AK37" s="189">
        <v>44773</v>
      </c>
      <c r="AL37" s="190" t="s">
        <v>7951</v>
      </c>
      <c r="AM37" s="180">
        <v>131000</v>
      </c>
      <c r="AN37" s="180" t="s">
        <v>7947</v>
      </c>
      <c r="AO37" s="180" t="s">
        <v>30</v>
      </c>
      <c r="AP37" s="180">
        <v>2</v>
      </c>
      <c r="AQ37" s="180" t="s">
        <v>7949</v>
      </c>
      <c r="AR37" s="180" t="s">
        <v>7948</v>
      </c>
      <c r="AS37" s="181">
        <v>44773</v>
      </c>
      <c r="AT37" s="191" t="s">
        <v>361</v>
      </c>
      <c r="AU37" s="188" t="s">
        <v>14</v>
      </c>
      <c r="AV37" s="188">
        <v>0</v>
      </c>
      <c r="AW37" s="188" t="s">
        <v>30</v>
      </c>
      <c r="AX37" s="188">
        <v>2</v>
      </c>
      <c r="AY37" s="188">
        <v>0</v>
      </c>
      <c r="AZ37" s="188">
        <v>0</v>
      </c>
      <c r="BA37" s="189">
        <v>43510</v>
      </c>
      <c r="BB37" s="190" t="s">
        <v>360</v>
      </c>
      <c r="BC37" s="180" t="s">
        <v>14</v>
      </c>
      <c r="BD37" s="180">
        <v>0</v>
      </c>
      <c r="BE37" s="180" t="s">
        <v>30</v>
      </c>
      <c r="BF37" s="180">
        <v>2</v>
      </c>
      <c r="BG37" s="180">
        <v>0</v>
      </c>
      <c r="BH37" s="180">
        <v>0</v>
      </c>
      <c r="BI37" s="181">
        <v>43510</v>
      </c>
      <c r="BJ37" s="191" t="s">
        <v>7955</v>
      </c>
      <c r="BK37" s="191">
        <v>98</v>
      </c>
      <c r="BL37" s="191" t="s">
        <v>7952</v>
      </c>
      <c r="BM37" s="191" t="s">
        <v>19</v>
      </c>
      <c r="BN37" s="191">
        <v>3</v>
      </c>
      <c r="BO37" s="191" t="s">
        <v>7954</v>
      </c>
      <c r="BP37" s="188" t="s">
        <v>7953</v>
      </c>
      <c r="BQ37" s="192">
        <v>44773</v>
      </c>
      <c r="BR37" s="190" t="s">
        <v>357</v>
      </c>
      <c r="BS37" s="184" t="s">
        <v>14</v>
      </c>
      <c r="BT37" s="184">
        <v>0</v>
      </c>
      <c r="BU37" s="184" t="s">
        <v>30</v>
      </c>
      <c r="BV37" s="184">
        <v>2</v>
      </c>
      <c r="BW37" s="184">
        <v>0</v>
      </c>
      <c r="BX37" s="184">
        <v>0</v>
      </c>
      <c r="BY37" s="181">
        <v>43510</v>
      </c>
      <c r="BZ37" s="191" t="s">
        <v>358</v>
      </c>
      <c r="CA37" s="191" t="s">
        <v>14</v>
      </c>
      <c r="CB37" s="191">
        <v>0</v>
      </c>
      <c r="CC37" s="191" t="s">
        <v>14</v>
      </c>
      <c r="CD37" s="191" t="s">
        <v>14</v>
      </c>
      <c r="CE37" s="191">
        <v>0</v>
      </c>
      <c r="CF37" s="191">
        <v>0</v>
      </c>
      <c r="CG37" s="192">
        <v>43510</v>
      </c>
      <c r="CH37" s="190" t="s">
        <v>9372</v>
      </c>
      <c r="CI37" s="191" t="e">
        <v>#N/A</v>
      </c>
      <c r="CJ37" s="191" t="e">
        <v>#N/A</v>
      </c>
      <c r="CK37" s="191" t="e">
        <v>#N/A</v>
      </c>
      <c r="CL37" s="191" t="e">
        <v>#N/A</v>
      </c>
      <c r="CM37" s="191" t="e">
        <v>#N/A</v>
      </c>
      <c r="CN37" s="191" t="e">
        <v>#N/A</v>
      </c>
      <c r="CO37" s="193" t="e">
        <v>#N/A</v>
      </c>
      <c r="CP37" s="191" t="s">
        <v>359</v>
      </c>
      <c r="CQ37" s="184" t="s">
        <v>14</v>
      </c>
      <c r="CR37" s="184">
        <v>0</v>
      </c>
      <c r="CS37" s="184" t="s">
        <v>30</v>
      </c>
      <c r="CT37" s="184">
        <v>2</v>
      </c>
      <c r="CU37" s="184">
        <v>0</v>
      </c>
      <c r="CV37" s="184">
        <v>0</v>
      </c>
      <c r="CW37" s="181">
        <v>43510</v>
      </c>
      <c r="CX37" s="191" t="s">
        <v>7960</v>
      </c>
      <c r="CY37" s="188">
        <v>131000</v>
      </c>
      <c r="CZ37" s="188" t="s">
        <v>7947</v>
      </c>
      <c r="DA37" s="188" t="s">
        <v>30</v>
      </c>
      <c r="DB37" s="188">
        <v>2</v>
      </c>
      <c r="DC37" s="188" t="s">
        <v>7614</v>
      </c>
      <c r="DD37" s="188" t="s">
        <v>7948</v>
      </c>
      <c r="DE37" s="194">
        <v>44773</v>
      </c>
      <c r="DF37" s="190" t="s">
        <v>7961</v>
      </c>
      <c r="DG37" s="180">
        <v>11988000</v>
      </c>
      <c r="DH37" s="184" t="s">
        <v>7943</v>
      </c>
      <c r="DI37" s="184" t="s">
        <v>30</v>
      </c>
      <c r="DJ37" s="184">
        <v>2</v>
      </c>
      <c r="DK37" s="184" t="s">
        <v>7610</v>
      </c>
      <c r="DL37" s="184" t="s">
        <v>7944</v>
      </c>
      <c r="DM37" s="181">
        <v>44773</v>
      </c>
      <c r="DN37" s="191" t="s">
        <v>7962</v>
      </c>
      <c r="DO37" s="188">
        <v>0</v>
      </c>
      <c r="DP37" s="191" t="s">
        <v>7947</v>
      </c>
      <c r="DQ37" s="191" t="s">
        <v>30</v>
      </c>
      <c r="DR37" s="191">
        <v>2</v>
      </c>
      <c r="DS37" s="191" t="s">
        <v>7612</v>
      </c>
      <c r="DT37" s="191" t="s">
        <v>7948</v>
      </c>
      <c r="DU37" s="192">
        <v>44773</v>
      </c>
      <c r="DV37" s="190" t="s">
        <v>7963</v>
      </c>
      <c r="DW37" s="180">
        <v>131000</v>
      </c>
      <c r="DX37" s="184" t="s">
        <v>7947</v>
      </c>
      <c r="DY37" s="184" t="s">
        <v>30</v>
      </c>
      <c r="DZ37" s="184">
        <v>2</v>
      </c>
      <c r="EA37" s="184" t="s">
        <v>7614</v>
      </c>
      <c r="EB37" s="184" t="s">
        <v>7948</v>
      </c>
      <c r="EC37" s="181">
        <v>44773</v>
      </c>
      <c r="ED37" s="191" t="s">
        <v>7964</v>
      </c>
      <c r="EE37" s="188">
        <v>0</v>
      </c>
      <c r="EF37" s="191" t="s">
        <v>7947</v>
      </c>
      <c r="EG37" s="191" t="s">
        <v>30</v>
      </c>
      <c r="EH37" s="191">
        <v>2</v>
      </c>
      <c r="EI37" s="191" t="s">
        <v>7616</v>
      </c>
      <c r="EJ37" s="191" t="s">
        <v>7948</v>
      </c>
      <c r="EK37" s="192">
        <v>44773</v>
      </c>
      <c r="EL37" s="190" t="s">
        <v>7965</v>
      </c>
      <c r="EM37" s="180">
        <v>0</v>
      </c>
      <c r="EN37" s="184" t="s">
        <v>7947</v>
      </c>
      <c r="EO37" s="184" t="s">
        <v>30</v>
      </c>
      <c r="EP37" s="184">
        <v>2</v>
      </c>
      <c r="EQ37" s="184" t="s">
        <v>7616</v>
      </c>
      <c r="ER37" s="184" t="s">
        <v>7948</v>
      </c>
      <c r="ES37" s="181">
        <v>44773</v>
      </c>
      <c r="ET37" s="191" t="s">
        <v>7959</v>
      </c>
      <c r="EU37" s="191">
        <v>98</v>
      </c>
      <c r="EV37" s="191" t="s">
        <v>7956</v>
      </c>
      <c r="EW37" s="191" t="s">
        <v>19</v>
      </c>
      <c r="EX37" s="191">
        <v>3</v>
      </c>
      <c r="EY37" s="191" t="s">
        <v>7958</v>
      </c>
      <c r="EZ37" s="191" t="s">
        <v>7957</v>
      </c>
      <c r="FA37" s="192">
        <v>44773</v>
      </c>
      <c r="FB37" s="190" t="s">
        <v>7967</v>
      </c>
      <c r="FC37" s="184">
        <v>3</v>
      </c>
      <c r="FD37" s="184" t="s">
        <v>14</v>
      </c>
      <c r="FE37" s="184" t="s">
        <v>19</v>
      </c>
      <c r="FF37" s="184">
        <v>3</v>
      </c>
      <c r="FG37" s="184" t="s">
        <v>7966</v>
      </c>
      <c r="FH37" s="184" t="s">
        <v>14</v>
      </c>
      <c r="FI37" s="181">
        <v>44773</v>
      </c>
      <c r="FJ37" s="190" t="s">
        <v>362</v>
      </c>
      <c r="FK37" s="191" t="s">
        <v>14</v>
      </c>
      <c r="FL37" s="191">
        <v>0</v>
      </c>
      <c r="FM37" s="191" t="s">
        <v>30</v>
      </c>
      <c r="FN37" s="191">
        <v>2</v>
      </c>
      <c r="FO37" s="191">
        <v>0</v>
      </c>
      <c r="FP37" s="188">
        <v>0</v>
      </c>
      <c r="FQ37" s="189">
        <v>43510</v>
      </c>
      <c r="FR37" s="190" t="s">
        <v>363</v>
      </c>
      <c r="FS37" s="184" t="s">
        <v>14</v>
      </c>
      <c r="FT37" s="184">
        <v>0</v>
      </c>
      <c r="FU37" s="184" t="s">
        <v>30</v>
      </c>
      <c r="FV37" s="184">
        <v>2</v>
      </c>
      <c r="FW37" s="184">
        <v>0</v>
      </c>
      <c r="FX37" s="184">
        <v>0</v>
      </c>
      <c r="FY37" s="181">
        <v>43510</v>
      </c>
      <c r="FZ37" s="191" t="s">
        <v>3629</v>
      </c>
      <c r="GA37" s="191">
        <v>0</v>
      </c>
      <c r="GB37" s="191" t="s">
        <v>3054</v>
      </c>
      <c r="GC37" s="191" t="s">
        <v>30</v>
      </c>
      <c r="GD37" s="191">
        <v>2</v>
      </c>
      <c r="GE37" s="191" t="s">
        <v>14</v>
      </c>
      <c r="GF37" s="191" t="s">
        <v>14</v>
      </c>
      <c r="GG37" s="192">
        <v>44692</v>
      </c>
      <c r="GH37" s="190" t="s">
        <v>3635</v>
      </c>
      <c r="GI37" s="184">
        <v>0</v>
      </c>
      <c r="GJ37" s="184" t="s">
        <v>3054</v>
      </c>
      <c r="GK37" s="184" t="s">
        <v>30</v>
      </c>
      <c r="GL37" s="184">
        <v>2</v>
      </c>
      <c r="GM37" s="184" t="s">
        <v>14</v>
      </c>
      <c r="GN37" s="184" t="s">
        <v>14</v>
      </c>
      <c r="GO37" s="181">
        <v>44692</v>
      </c>
      <c r="GP37" s="191" t="s">
        <v>3630</v>
      </c>
      <c r="GQ37" s="191">
        <v>0</v>
      </c>
      <c r="GR37" s="191" t="s">
        <v>3054</v>
      </c>
      <c r="GS37" s="191" t="s">
        <v>30</v>
      </c>
      <c r="GT37" s="191">
        <v>2</v>
      </c>
      <c r="GU37" s="191" t="s">
        <v>14</v>
      </c>
      <c r="GV37" s="191" t="s">
        <v>14</v>
      </c>
      <c r="GW37" s="192">
        <v>44692</v>
      </c>
      <c r="GX37" s="190" t="s">
        <v>3636</v>
      </c>
      <c r="GY37" s="184">
        <v>0</v>
      </c>
      <c r="GZ37" s="184" t="s">
        <v>3054</v>
      </c>
      <c r="HA37" s="184" t="s">
        <v>30</v>
      </c>
      <c r="HB37" s="184">
        <v>2</v>
      </c>
      <c r="HC37" s="184" t="s">
        <v>14</v>
      </c>
      <c r="HD37" s="184" t="s">
        <v>14</v>
      </c>
      <c r="HE37" s="181">
        <v>44692</v>
      </c>
      <c r="HF37" s="191" t="s">
        <v>3628</v>
      </c>
      <c r="HG37" s="191">
        <v>0</v>
      </c>
      <c r="HH37" s="191" t="s">
        <v>3054</v>
      </c>
      <c r="HI37" s="191" t="s">
        <v>30</v>
      </c>
      <c r="HJ37" s="191">
        <v>2</v>
      </c>
      <c r="HK37" s="191" t="s">
        <v>14</v>
      </c>
      <c r="HL37" s="191" t="s">
        <v>14</v>
      </c>
      <c r="HM37" s="192">
        <v>44692</v>
      </c>
      <c r="HN37" s="190" t="s">
        <v>3634</v>
      </c>
      <c r="HO37" s="184">
        <v>0</v>
      </c>
      <c r="HP37" s="184" t="s">
        <v>3054</v>
      </c>
      <c r="HQ37" s="184" t="s">
        <v>30</v>
      </c>
      <c r="HR37" s="184">
        <v>2</v>
      </c>
      <c r="HS37" s="184" t="s">
        <v>14</v>
      </c>
      <c r="HT37" s="184" t="s">
        <v>14</v>
      </c>
      <c r="HU37" s="181">
        <v>44692</v>
      </c>
      <c r="HV37" s="191" t="s">
        <v>3631</v>
      </c>
      <c r="HW37" s="191">
        <v>0</v>
      </c>
      <c r="HX37" s="191" t="s">
        <v>3054</v>
      </c>
      <c r="HY37" s="191" t="s">
        <v>30</v>
      </c>
      <c r="HZ37" s="191">
        <v>2</v>
      </c>
      <c r="IA37" s="191" t="s">
        <v>14</v>
      </c>
      <c r="IB37" s="191" t="s">
        <v>14</v>
      </c>
      <c r="IC37" s="192">
        <v>44692</v>
      </c>
      <c r="ID37" s="190" t="s">
        <v>3633</v>
      </c>
      <c r="IE37" s="184">
        <v>0</v>
      </c>
      <c r="IF37" s="184" t="s">
        <v>3054</v>
      </c>
      <c r="IG37" s="184" t="s">
        <v>30</v>
      </c>
      <c r="IH37" s="184">
        <v>2</v>
      </c>
      <c r="II37" s="184" t="s">
        <v>14</v>
      </c>
      <c r="IJ37" s="184" t="s">
        <v>14</v>
      </c>
      <c r="IK37" s="181">
        <v>44692</v>
      </c>
      <c r="IL37" s="191" t="s">
        <v>3632</v>
      </c>
      <c r="IM37" s="191">
        <v>1</v>
      </c>
      <c r="IN37" s="191" t="s">
        <v>3054</v>
      </c>
      <c r="IO37" s="191" t="s">
        <v>30</v>
      </c>
      <c r="IP37" s="191">
        <v>2</v>
      </c>
      <c r="IQ37" s="191" t="s">
        <v>14</v>
      </c>
      <c r="IR37" s="191" t="s">
        <v>14</v>
      </c>
      <c r="IS37" s="192">
        <v>44692</v>
      </c>
    </row>
    <row r="38" spans="1:253" s="285" customFormat="1" ht="13" customHeight="1" x14ac:dyDescent="0.25">
      <c r="A38" s="285" t="s">
        <v>429</v>
      </c>
      <c r="B38" s="285" t="s">
        <v>8777</v>
      </c>
      <c r="C38" s="285" t="s">
        <v>430</v>
      </c>
      <c r="D38" s="285" t="s">
        <v>431</v>
      </c>
      <c r="E38" s="285" t="s">
        <v>8307</v>
      </c>
      <c r="F38" s="285" t="s">
        <v>5748</v>
      </c>
      <c r="G38" s="179">
        <v>120900000</v>
      </c>
      <c r="H38" s="180" t="s">
        <v>5745</v>
      </c>
      <c r="I38" s="180" t="s">
        <v>30</v>
      </c>
      <c r="J38" s="180">
        <v>2</v>
      </c>
      <c r="K38" s="180" t="s">
        <v>5747</v>
      </c>
      <c r="L38" s="180" t="s">
        <v>5746</v>
      </c>
      <c r="M38" s="181">
        <v>44762</v>
      </c>
      <c r="N38" s="190" t="s">
        <v>4987</v>
      </c>
      <c r="O38" s="182">
        <v>1063652</v>
      </c>
      <c r="P38" s="182" t="s">
        <v>4984</v>
      </c>
      <c r="Q38" s="182" t="s">
        <v>30</v>
      </c>
      <c r="R38" s="182">
        <v>2</v>
      </c>
      <c r="S38" s="182" t="s">
        <v>4986</v>
      </c>
      <c r="T38" s="182" t="s">
        <v>4985</v>
      </c>
      <c r="U38" s="183">
        <v>44736</v>
      </c>
      <c r="V38" s="190" t="s">
        <v>4991</v>
      </c>
      <c r="W38" s="180">
        <v>103700000</v>
      </c>
      <c r="X38" s="180" t="s">
        <v>4988</v>
      </c>
      <c r="Y38" s="180" t="s">
        <v>30</v>
      </c>
      <c r="Z38" s="180">
        <v>2</v>
      </c>
      <c r="AA38" s="180" t="s">
        <v>4990</v>
      </c>
      <c r="AB38" s="180" t="s">
        <v>4989</v>
      </c>
      <c r="AC38" s="181">
        <v>44736</v>
      </c>
      <c r="AD38" s="190" t="s">
        <v>4993</v>
      </c>
      <c r="AE38" s="188">
        <v>103700000</v>
      </c>
      <c r="AF38" s="188" t="s">
        <v>4988</v>
      </c>
      <c r="AG38" s="188" t="s">
        <v>30</v>
      </c>
      <c r="AH38" s="188">
        <v>2</v>
      </c>
      <c r="AI38" s="188" t="s">
        <v>4992</v>
      </c>
      <c r="AJ38" s="188" t="s">
        <v>4989</v>
      </c>
      <c r="AK38" s="189">
        <v>44736</v>
      </c>
      <c r="AL38" s="190" t="s">
        <v>4997</v>
      </c>
      <c r="AM38" s="180">
        <v>6747000</v>
      </c>
      <c r="AN38" s="180" t="s">
        <v>4994</v>
      </c>
      <c r="AO38" s="180" t="s">
        <v>30</v>
      </c>
      <c r="AP38" s="180">
        <v>2</v>
      </c>
      <c r="AQ38" s="180" t="s">
        <v>4996</v>
      </c>
      <c r="AR38" s="180" t="s">
        <v>4995</v>
      </c>
      <c r="AS38" s="181">
        <v>44736</v>
      </c>
      <c r="AT38" s="191" t="s">
        <v>1871</v>
      </c>
      <c r="AU38" s="188">
        <v>0</v>
      </c>
      <c r="AV38" s="188" t="s">
        <v>14</v>
      </c>
      <c r="AW38" s="188" t="s">
        <v>14</v>
      </c>
      <c r="AX38" s="188" t="s">
        <v>14</v>
      </c>
      <c r="AY38" s="188" t="s">
        <v>1869</v>
      </c>
      <c r="AZ38" s="188" t="s">
        <v>14</v>
      </c>
      <c r="BA38" s="189">
        <v>44363</v>
      </c>
      <c r="BB38" s="190" t="s">
        <v>1870</v>
      </c>
      <c r="BC38" s="180">
        <v>0</v>
      </c>
      <c r="BD38" s="180" t="s">
        <v>14</v>
      </c>
      <c r="BE38" s="180" t="s">
        <v>14</v>
      </c>
      <c r="BF38" s="180" t="s">
        <v>14</v>
      </c>
      <c r="BG38" s="180" t="s">
        <v>1869</v>
      </c>
      <c r="BH38" s="180" t="s">
        <v>14</v>
      </c>
      <c r="BI38" s="181">
        <v>44363</v>
      </c>
      <c r="BJ38" s="191" t="s">
        <v>5751</v>
      </c>
      <c r="BK38" s="191">
        <v>1230</v>
      </c>
      <c r="BL38" s="191" t="s">
        <v>5749</v>
      </c>
      <c r="BM38" s="191" t="s">
        <v>30</v>
      </c>
      <c r="BN38" s="191">
        <v>2</v>
      </c>
      <c r="BO38" s="191" t="s">
        <v>5750</v>
      </c>
      <c r="BP38" s="188" t="s">
        <v>1498</v>
      </c>
      <c r="BQ38" s="192">
        <v>44762</v>
      </c>
      <c r="BR38" s="190" t="s">
        <v>435</v>
      </c>
      <c r="BS38" s="184" t="s">
        <v>14</v>
      </c>
      <c r="BT38" s="184" t="s">
        <v>432</v>
      </c>
      <c r="BU38" s="184" t="s">
        <v>30</v>
      </c>
      <c r="BV38" s="184">
        <v>2</v>
      </c>
      <c r="BW38" s="184" t="s">
        <v>434</v>
      </c>
      <c r="BX38" s="184" t="s">
        <v>433</v>
      </c>
      <c r="BY38" s="181">
        <v>43511</v>
      </c>
      <c r="BZ38" s="191" t="s">
        <v>436</v>
      </c>
      <c r="CA38" s="191" t="s">
        <v>14</v>
      </c>
      <c r="CB38" s="191" t="s">
        <v>432</v>
      </c>
      <c r="CC38" s="191" t="s">
        <v>30</v>
      </c>
      <c r="CD38" s="191">
        <v>2</v>
      </c>
      <c r="CE38" s="191" t="s">
        <v>434</v>
      </c>
      <c r="CF38" s="191" t="s">
        <v>433</v>
      </c>
      <c r="CG38" s="192">
        <v>43511</v>
      </c>
      <c r="CH38" s="190" t="s">
        <v>9373</v>
      </c>
      <c r="CI38" s="191" t="e">
        <v>#N/A</v>
      </c>
      <c r="CJ38" s="191" t="e">
        <v>#N/A</v>
      </c>
      <c r="CK38" s="191" t="e">
        <v>#N/A</v>
      </c>
      <c r="CL38" s="191" t="e">
        <v>#N/A</v>
      </c>
      <c r="CM38" s="191" t="e">
        <v>#N/A</v>
      </c>
      <c r="CN38" s="191" t="e">
        <v>#N/A</v>
      </c>
      <c r="CO38" s="193" t="e">
        <v>#N/A</v>
      </c>
      <c r="CP38" s="191" t="s">
        <v>438</v>
      </c>
      <c r="CQ38" s="184" t="s">
        <v>14</v>
      </c>
      <c r="CR38" s="184">
        <v>0</v>
      </c>
      <c r="CS38" s="184" t="s">
        <v>30</v>
      </c>
      <c r="CT38" s="184">
        <v>2</v>
      </c>
      <c r="CU38" s="184" t="s">
        <v>437</v>
      </c>
      <c r="CV38" s="184">
        <v>0</v>
      </c>
      <c r="CW38" s="181">
        <v>43511</v>
      </c>
      <c r="CX38" s="191" t="s">
        <v>4999</v>
      </c>
      <c r="CY38" s="188">
        <v>23500000</v>
      </c>
      <c r="CZ38" s="188" t="s">
        <v>4998</v>
      </c>
      <c r="DA38" s="188" t="s">
        <v>30</v>
      </c>
      <c r="DB38" s="188">
        <v>2</v>
      </c>
      <c r="DC38" s="188" t="s">
        <v>5003</v>
      </c>
      <c r="DD38" s="188" t="s">
        <v>4989</v>
      </c>
      <c r="DE38" s="194">
        <v>44736</v>
      </c>
      <c r="DF38" s="190" t="s">
        <v>5001</v>
      </c>
      <c r="DG38" s="180">
        <v>0</v>
      </c>
      <c r="DH38" s="184" t="s">
        <v>4998</v>
      </c>
      <c r="DI38" s="184" t="s">
        <v>30</v>
      </c>
      <c r="DJ38" s="184">
        <v>2</v>
      </c>
      <c r="DK38" s="184" t="s">
        <v>5000</v>
      </c>
      <c r="DL38" s="184" t="s">
        <v>4989</v>
      </c>
      <c r="DM38" s="181">
        <v>44736</v>
      </c>
      <c r="DN38" s="191" t="s">
        <v>5002</v>
      </c>
      <c r="DO38" s="188">
        <v>80200000</v>
      </c>
      <c r="DP38" s="191" t="s">
        <v>4998</v>
      </c>
      <c r="DQ38" s="191" t="s">
        <v>30</v>
      </c>
      <c r="DR38" s="191">
        <v>2</v>
      </c>
      <c r="DS38" s="191" t="s">
        <v>2646</v>
      </c>
      <c r="DT38" s="191" t="s">
        <v>4989</v>
      </c>
      <c r="DU38" s="192">
        <v>44736</v>
      </c>
      <c r="DV38" s="190" t="s">
        <v>5004</v>
      </c>
      <c r="DW38" s="180">
        <v>925000</v>
      </c>
      <c r="DX38" s="184" t="s">
        <v>4998</v>
      </c>
      <c r="DY38" s="184" t="s">
        <v>30</v>
      </c>
      <c r="DZ38" s="184">
        <v>2</v>
      </c>
      <c r="EA38" s="184" t="s">
        <v>5003</v>
      </c>
      <c r="EB38" s="184" t="s">
        <v>4989</v>
      </c>
      <c r="EC38" s="181">
        <v>44736</v>
      </c>
      <c r="ED38" s="191" t="s">
        <v>5005</v>
      </c>
      <c r="EE38" s="188">
        <v>17150000</v>
      </c>
      <c r="EF38" s="191" t="s">
        <v>4998</v>
      </c>
      <c r="EG38" s="191" t="s">
        <v>30</v>
      </c>
      <c r="EH38" s="191">
        <v>2</v>
      </c>
      <c r="EI38" s="191" t="s">
        <v>5003</v>
      </c>
      <c r="EJ38" s="191" t="s">
        <v>4989</v>
      </c>
      <c r="EK38" s="192">
        <v>44736</v>
      </c>
      <c r="EL38" s="190" t="s">
        <v>5006</v>
      </c>
      <c r="EM38" s="180">
        <v>5425000</v>
      </c>
      <c r="EN38" s="184" t="s">
        <v>4998</v>
      </c>
      <c r="EO38" s="184" t="s">
        <v>30</v>
      </c>
      <c r="EP38" s="184">
        <v>2</v>
      </c>
      <c r="EQ38" s="184" t="s">
        <v>5003</v>
      </c>
      <c r="ER38" s="184" t="s">
        <v>4989</v>
      </c>
      <c r="ES38" s="181">
        <v>44736</v>
      </c>
      <c r="ET38" s="191" t="s">
        <v>5752</v>
      </c>
      <c r="EU38" s="191">
        <v>1230</v>
      </c>
      <c r="EV38" s="191" t="s">
        <v>5749</v>
      </c>
      <c r="EW38" s="191" t="s">
        <v>30</v>
      </c>
      <c r="EX38" s="191">
        <v>2</v>
      </c>
      <c r="EY38" s="191" t="s">
        <v>5750</v>
      </c>
      <c r="EZ38" s="191" t="s">
        <v>1498</v>
      </c>
      <c r="FA38" s="192">
        <v>44762</v>
      </c>
      <c r="FB38" s="190" t="s">
        <v>5007</v>
      </c>
      <c r="FC38" s="184">
        <v>4</v>
      </c>
      <c r="FD38" s="184" t="s">
        <v>2062</v>
      </c>
      <c r="FE38" s="184" t="s">
        <v>92</v>
      </c>
      <c r="FF38" s="184">
        <v>1</v>
      </c>
      <c r="FG38" s="184" t="s">
        <v>2064</v>
      </c>
      <c r="FH38" s="184" t="s">
        <v>2063</v>
      </c>
      <c r="FI38" s="181">
        <v>44736</v>
      </c>
      <c r="FJ38" s="190" t="s">
        <v>5008</v>
      </c>
      <c r="FK38" s="191" t="s">
        <v>14</v>
      </c>
      <c r="FL38" s="191" t="s">
        <v>14</v>
      </c>
      <c r="FM38" s="191" t="s">
        <v>14</v>
      </c>
      <c r="FN38" s="191" t="s">
        <v>14</v>
      </c>
      <c r="FO38" s="191" t="s">
        <v>14</v>
      </c>
      <c r="FP38" s="188" t="s">
        <v>14</v>
      </c>
      <c r="FQ38" s="189">
        <v>44736</v>
      </c>
      <c r="FR38" s="190" t="s">
        <v>5012</v>
      </c>
      <c r="FS38" s="184">
        <v>10000</v>
      </c>
      <c r="FT38" s="184" t="s">
        <v>5009</v>
      </c>
      <c r="FU38" s="184" t="s">
        <v>19</v>
      </c>
      <c r="FV38" s="184">
        <v>3</v>
      </c>
      <c r="FW38" s="184" t="s">
        <v>5011</v>
      </c>
      <c r="FX38" s="184" t="s">
        <v>5010</v>
      </c>
      <c r="FY38" s="181">
        <v>44736</v>
      </c>
      <c r="FZ38" s="191" t="s">
        <v>4002</v>
      </c>
      <c r="GA38" s="191">
        <v>2</v>
      </c>
      <c r="GB38" s="191" t="s">
        <v>3054</v>
      </c>
      <c r="GC38" s="191" t="s">
        <v>30</v>
      </c>
      <c r="GD38" s="191">
        <v>2</v>
      </c>
      <c r="GE38" s="191" t="s">
        <v>14</v>
      </c>
      <c r="GF38" s="191" t="s">
        <v>14</v>
      </c>
      <c r="GG38" s="192">
        <v>44695</v>
      </c>
      <c r="GH38" s="190" t="s">
        <v>4008</v>
      </c>
      <c r="GI38" s="184">
        <v>3</v>
      </c>
      <c r="GJ38" s="184" t="s">
        <v>3054</v>
      </c>
      <c r="GK38" s="184" t="s">
        <v>30</v>
      </c>
      <c r="GL38" s="184">
        <v>2</v>
      </c>
      <c r="GM38" s="184" t="s">
        <v>14</v>
      </c>
      <c r="GN38" s="184" t="s">
        <v>14</v>
      </c>
      <c r="GO38" s="181">
        <v>44695</v>
      </c>
      <c r="GP38" s="191" t="s">
        <v>4003</v>
      </c>
      <c r="GQ38" s="191">
        <v>3</v>
      </c>
      <c r="GR38" s="191" t="s">
        <v>3054</v>
      </c>
      <c r="GS38" s="191" t="s">
        <v>30</v>
      </c>
      <c r="GT38" s="191">
        <v>2</v>
      </c>
      <c r="GU38" s="191" t="s">
        <v>14</v>
      </c>
      <c r="GV38" s="191" t="s">
        <v>14</v>
      </c>
      <c r="GW38" s="192">
        <v>44695</v>
      </c>
      <c r="GX38" s="190" t="s">
        <v>4009</v>
      </c>
      <c r="GY38" s="184">
        <v>0</v>
      </c>
      <c r="GZ38" s="184" t="s">
        <v>3054</v>
      </c>
      <c r="HA38" s="184" t="s">
        <v>30</v>
      </c>
      <c r="HB38" s="184">
        <v>2</v>
      </c>
      <c r="HC38" s="184" t="s">
        <v>14</v>
      </c>
      <c r="HD38" s="184" t="s">
        <v>14</v>
      </c>
      <c r="HE38" s="181">
        <v>44695</v>
      </c>
      <c r="HF38" s="191" t="s">
        <v>4001</v>
      </c>
      <c r="HG38" s="191">
        <v>2</v>
      </c>
      <c r="HH38" s="191" t="s">
        <v>3054</v>
      </c>
      <c r="HI38" s="191" t="s">
        <v>30</v>
      </c>
      <c r="HJ38" s="191">
        <v>2</v>
      </c>
      <c r="HK38" s="191" t="s">
        <v>14</v>
      </c>
      <c r="HL38" s="191" t="s">
        <v>14</v>
      </c>
      <c r="HM38" s="192">
        <v>44695</v>
      </c>
      <c r="HN38" s="190" t="s">
        <v>4007</v>
      </c>
      <c r="HO38" s="184">
        <v>2</v>
      </c>
      <c r="HP38" s="184" t="s">
        <v>3054</v>
      </c>
      <c r="HQ38" s="184" t="s">
        <v>30</v>
      </c>
      <c r="HR38" s="184">
        <v>2</v>
      </c>
      <c r="HS38" s="184" t="s">
        <v>14</v>
      </c>
      <c r="HT38" s="184" t="s">
        <v>14</v>
      </c>
      <c r="HU38" s="181">
        <v>44695</v>
      </c>
      <c r="HV38" s="191" t="s">
        <v>4004</v>
      </c>
      <c r="HW38" s="191">
        <v>3</v>
      </c>
      <c r="HX38" s="191" t="s">
        <v>3054</v>
      </c>
      <c r="HY38" s="191" t="s">
        <v>30</v>
      </c>
      <c r="HZ38" s="191">
        <v>2</v>
      </c>
      <c r="IA38" s="191" t="s">
        <v>14</v>
      </c>
      <c r="IB38" s="191" t="s">
        <v>14</v>
      </c>
      <c r="IC38" s="192">
        <v>44695</v>
      </c>
      <c r="ID38" s="190" t="s">
        <v>4006</v>
      </c>
      <c r="IE38" s="184">
        <v>3</v>
      </c>
      <c r="IF38" s="184" t="s">
        <v>3054</v>
      </c>
      <c r="IG38" s="184" t="s">
        <v>30</v>
      </c>
      <c r="IH38" s="184">
        <v>2</v>
      </c>
      <c r="II38" s="184" t="s">
        <v>14</v>
      </c>
      <c r="IJ38" s="184" t="s">
        <v>14</v>
      </c>
      <c r="IK38" s="181">
        <v>44695</v>
      </c>
      <c r="IL38" s="191" t="s">
        <v>4005</v>
      </c>
      <c r="IM38" s="191">
        <v>3</v>
      </c>
      <c r="IN38" s="191" t="s">
        <v>3054</v>
      </c>
      <c r="IO38" s="191" t="s">
        <v>30</v>
      </c>
      <c r="IP38" s="191">
        <v>2</v>
      </c>
      <c r="IQ38" s="191" t="s">
        <v>14</v>
      </c>
      <c r="IR38" s="191" t="s">
        <v>14</v>
      </c>
      <c r="IS38" s="192">
        <v>44695</v>
      </c>
    </row>
    <row r="39" spans="1:253" s="285" customFormat="1" ht="13" customHeight="1" x14ac:dyDescent="0.25">
      <c r="A39" s="285" t="s">
        <v>1420</v>
      </c>
      <c r="B39" s="285" t="s">
        <v>8815</v>
      </c>
      <c r="C39" s="285" t="s">
        <v>1421</v>
      </c>
      <c r="D39" s="285" t="s">
        <v>431</v>
      </c>
      <c r="E39" s="285" t="s">
        <v>8307</v>
      </c>
      <c r="F39" s="285" t="s">
        <v>5753</v>
      </c>
      <c r="G39" s="179">
        <v>120900000</v>
      </c>
      <c r="H39" s="180" t="s">
        <v>5745</v>
      </c>
      <c r="I39" s="180" t="s">
        <v>30</v>
      </c>
      <c r="J39" s="180">
        <v>2</v>
      </c>
      <c r="K39" s="180" t="s">
        <v>5747</v>
      </c>
      <c r="L39" s="180" t="s">
        <v>5746</v>
      </c>
      <c r="M39" s="181">
        <v>44762</v>
      </c>
      <c r="N39" s="190" t="s">
        <v>5013</v>
      </c>
      <c r="O39" s="182">
        <v>1063652</v>
      </c>
      <c r="P39" s="182" t="s">
        <v>4984</v>
      </c>
      <c r="Q39" s="182" t="s">
        <v>30</v>
      </c>
      <c r="R39" s="182">
        <v>2</v>
      </c>
      <c r="S39" s="182" t="s">
        <v>4986</v>
      </c>
      <c r="T39" s="182" t="s">
        <v>4985</v>
      </c>
      <c r="U39" s="183">
        <v>44736</v>
      </c>
      <c r="V39" s="190" t="s">
        <v>5015</v>
      </c>
      <c r="W39" s="180">
        <v>103700000</v>
      </c>
      <c r="X39" s="180" t="s">
        <v>4988</v>
      </c>
      <c r="Y39" s="180" t="s">
        <v>30</v>
      </c>
      <c r="Z39" s="180">
        <v>2</v>
      </c>
      <c r="AA39" s="180" t="s">
        <v>5014</v>
      </c>
      <c r="AB39" s="180" t="s">
        <v>4989</v>
      </c>
      <c r="AC39" s="181">
        <v>44736</v>
      </c>
      <c r="AD39" s="190" t="s">
        <v>5019</v>
      </c>
      <c r="AE39" s="188">
        <v>17700000</v>
      </c>
      <c r="AF39" s="188" t="s">
        <v>5016</v>
      </c>
      <c r="AG39" s="188" t="s">
        <v>30</v>
      </c>
      <c r="AH39" s="188">
        <v>2</v>
      </c>
      <c r="AI39" s="188" t="s">
        <v>5018</v>
      </c>
      <c r="AJ39" s="188" t="s">
        <v>5017</v>
      </c>
      <c r="AK39" s="189">
        <v>44736</v>
      </c>
      <c r="AL39" s="190" t="s">
        <v>5757</v>
      </c>
      <c r="AM39" s="180">
        <v>871000</v>
      </c>
      <c r="AN39" s="180" t="s">
        <v>5754</v>
      </c>
      <c r="AO39" s="180" t="s">
        <v>30</v>
      </c>
      <c r="AP39" s="180">
        <v>2</v>
      </c>
      <c r="AQ39" s="180" t="s">
        <v>5756</v>
      </c>
      <c r="AR39" s="180" t="s">
        <v>5755</v>
      </c>
      <c r="AS39" s="181">
        <v>44762</v>
      </c>
      <c r="AT39" s="191" t="s">
        <v>1873</v>
      </c>
      <c r="AU39" s="188">
        <v>0</v>
      </c>
      <c r="AV39" s="188" t="s">
        <v>14</v>
      </c>
      <c r="AW39" s="188" t="s">
        <v>14</v>
      </c>
      <c r="AX39" s="188" t="s">
        <v>14</v>
      </c>
      <c r="AY39" s="188" t="s">
        <v>14</v>
      </c>
      <c r="AZ39" s="188" t="s">
        <v>14</v>
      </c>
      <c r="BA39" s="189">
        <v>44363</v>
      </c>
      <c r="BB39" s="190" t="s">
        <v>1872</v>
      </c>
      <c r="BC39" s="180">
        <v>0</v>
      </c>
      <c r="BD39" s="180" t="s">
        <v>14</v>
      </c>
      <c r="BE39" s="180" t="s">
        <v>14</v>
      </c>
      <c r="BF39" s="180" t="s">
        <v>14</v>
      </c>
      <c r="BG39" s="180" t="s">
        <v>14</v>
      </c>
      <c r="BH39" s="180" t="s">
        <v>14</v>
      </c>
      <c r="BI39" s="181">
        <v>44363</v>
      </c>
      <c r="BJ39" s="191" t="s">
        <v>5759</v>
      </c>
      <c r="BK39" s="191">
        <v>18</v>
      </c>
      <c r="BL39" s="191" t="s">
        <v>5749</v>
      </c>
      <c r="BM39" s="191" t="s">
        <v>30</v>
      </c>
      <c r="BN39" s="191">
        <v>2</v>
      </c>
      <c r="BO39" s="191" t="s">
        <v>5758</v>
      </c>
      <c r="BP39" s="188" t="s">
        <v>1498</v>
      </c>
      <c r="BQ39" s="192">
        <v>44762</v>
      </c>
      <c r="BR39" s="190" t="s">
        <v>1423</v>
      </c>
      <c r="BS39" s="184" t="s">
        <v>14</v>
      </c>
      <c r="BT39" s="184" t="s">
        <v>14</v>
      </c>
      <c r="BU39" s="184" t="s">
        <v>14</v>
      </c>
      <c r="BV39" s="184" t="s">
        <v>14</v>
      </c>
      <c r="BW39" s="184" t="s">
        <v>1422</v>
      </c>
      <c r="BX39" s="184" t="s">
        <v>14</v>
      </c>
      <c r="BY39" s="181">
        <v>44013</v>
      </c>
      <c r="BZ39" s="191" t="s">
        <v>1424</v>
      </c>
      <c r="CA39" s="191" t="s">
        <v>14</v>
      </c>
      <c r="CB39" s="191" t="s">
        <v>14</v>
      </c>
      <c r="CC39" s="191" t="s">
        <v>14</v>
      </c>
      <c r="CD39" s="191" t="s">
        <v>14</v>
      </c>
      <c r="CE39" s="191" t="s">
        <v>1422</v>
      </c>
      <c r="CF39" s="191" t="s">
        <v>14</v>
      </c>
      <c r="CG39" s="192">
        <v>44013</v>
      </c>
      <c r="CH39" s="190" t="s">
        <v>9374</v>
      </c>
      <c r="CI39" s="191" t="e">
        <v>#N/A</v>
      </c>
      <c r="CJ39" s="191" t="e">
        <v>#N/A</v>
      </c>
      <c r="CK39" s="191" t="e">
        <v>#N/A</v>
      </c>
      <c r="CL39" s="191" t="e">
        <v>#N/A</v>
      </c>
      <c r="CM39" s="191" t="e">
        <v>#N/A</v>
      </c>
      <c r="CN39" s="191" t="e">
        <v>#N/A</v>
      </c>
      <c r="CO39" s="193" t="e">
        <v>#N/A</v>
      </c>
      <c r="CP39" s="191" t="s">
        <v>1426</v>
      </c>
      <c r="CQ39" s="184" t="s">
        <v>14</v>
      </c>
      <c r="CR39" s="184" t="s">
        <v>14</v>
      </c>
      <c r="CS39" s="184" t="s">
        <v>14</v>
      </c>
      <c r="CT39" s="184" t="s">
        <v>14</v>
      </c>
      <c r="CU39" s="184" t="s">
        <v>1425</v>
      </c>
      <c r="CV39" s="184" t="s">
        <v>14</v>
      </c>
      <c r="CW39" s="181">
        <v>44013</v>
      </c>
      <c r="CX39" s="191" t="s">
        <v>5762</v>
      </c>
      <c r="CY39" s="188">
        <v>871000</v>
      </c>
      <c r="CZ39" s="188" t="s">
        <v>5754</v>
      </c>
      <c r="DA39" s="188" t="s">
        <v>30</v>
      </c>
      <c r="DB39" s="188">
        <v>2</v>
      </c>
      <c r="DC39" s="188" t="s">
        <v>5766</v>
      </c>
      <c r="DD39" s="188" t="s">
        <v>5761</v>
      </c>
      <c r="DE39" s="194">
        <v>44762</v>
      </c>
      <c r="DF39" s="190" t="s">
        <v>5764</v>
      </c>
      <c r="DG39" s="180">
        <v>86000000</v>
      </c>
      <c r="DH39" s="184" t="s">
        <v>5763</v>
      </c>
      <c r="DI39" s="184" t="s">
        <v>30</v>
      </c>
      <c r="DJ39" s="184">
        <v>2</v>
      </c>
      <c r="DK39" s="184" t="s">
        <v>5033</v>
      </c>
      <c r="DL39" s="184" t="s">
        <v>5017</v>
      </c>
      <c r="DM39" s="181">
        <v>44762</v>
      </c>
      <c r="DN39" s="191" t="s">
        <v>5765</v>
      </c>
      <c r="DO39" s="188">
        <v>16830000</v>
      </c>
      <c r="DP39" s="191" t="s">
        <v>5763</v>
      </c>
      <c r="DQ39" s="191" t="s">
        <v>30</v>
      </c>
      <c r="DR39" s="191">
        <v>2</v>
      </c>
      <c r="DS39" s="191" t="s">
        <v>2646</v>
      </c>
      <c r="DT39" s="191" t="s">
        <v>5017</v>
      </c>
      <c r="DU39" s="192">
        <v>44762</v>
      </c>
      <c r="DV39" s="190" t="s">
        <v>5767</v>
      </c>
      <c r="DW39" s="180">
        <v>871000</v>
      </c>
      <c r="DX39" s="184" t="s">
        <v>5754</v>
      </c>
      <c r="DY39" s="184" t="s">
        <v>30</v>
      </c>
      <c r="DZ39" s="184">
        <v>2</v>
      </c>
      <c r="EA39" s="184" t="s">
        <v>5766</v>
      </c>
      <c r="EB39" s="184" t="s">
        <v>5761</v>
      </c>
      <c r="EC39" s="181">
        <v>44762</v>
      </c>
      <c r="ED39" s="191" t="s">
        <v>5770</v>
      </c>
      <c r="EE39" s="188">
        <v>0</v>
      </c>
      <c r="EF39" s="191" t="s">
        <v>5768</v>
      </c>
      <c r="EG39" s="191" t="s">
        <v>30</v>
      </c>
      <c r="EH39" s="191">
        <v>2</v>
      </c>
      <c r="EI39" s="191" t="s">
        <v>5769</v>
      </c>
      <c r="EJ39" s="191" t="s">
        <v>5761</v>
      </c>
      <c r="EK39" s="192">
        <v>44762</v>
      </c>
      <c r="EL39" s="190" t="s">
        <v>5771</v>
      </c>
      <c r="EM39" s="180">
        <v>0</v>
      </c>
      <c r="EN39" s="184" t="s">
        <v>5768</v>
      </c>
      <c r="EO39" s="184" t="s">
        <v>30</v>
      </c>
      <c r="EP39" s="184">
        <v>2</v>
      </c>
      <c r="EQ39" s="184" t="s">
        <v>5769</v>
      </c>
      <c r="ER39" s="184" t="s">
        <v>5761</v>
      </c>
      <c r="ES39" s="181">
        <v>44762</v>
      </c>
      <c r="ET39" s="191" t="s">
        <v>5760</v>
      </c>
      <c r="EU39" s="191">
        <v>1230</v>
      </c>
      <c r="EV39" s="191" t="s">
        <v>5749</v>
      </c>
      <c r="EW39" s="191" t="s">
        <v>30</v>
      </c>
      <c r="EX39" s="191">
        <v>2</v>
      </c>
      <c r="EY39" s="191" t="s">
        <v>5750</v>
      </c>
      <c r="EZ39" s="191" t="s">
        <v>1498</v>
      </c>
      <c r="FA39" s="192">
        <v>44762</v>
      </c>
      <c r="FB39" s="190" t="s">
        <v>1877</v>
      </c>
      <c r="FC39" s="184">
        <v>3</v>
      </c>
      <c r="FD39" s="184" t="s">
        <v>1874</v>
      </c>
      <c r="FE39" s="184" t="s">
        <v>92</v>
      </c>
      <c r="FF39" s="184">
        <v>1</v>
      </c>
      <c r="FG39" s="184" t="s">
        <v>1876</v>
      </c>
      <c r="FH39" s="184" t="s">
        <v>1875</v>
      </c>
      <c r="FI39" s="181">
        <v>44363</v>
      </c>
      <c r="FJ39" s="190" t="s">
        <v>1879</v>
      </c>
      <c r="FK39" s="191">
        <v>0</v>
      </c>
      <c r="FL39" s="191" t="s">
        <v>14</v>
      </c>
      <c r="FM39" s="191" t="s">
        <v>14</v>
      </c>
      <c r="FN39" s="191" t="s">
        <v>14</v>
      </c>
      <c r="FO39" s="191" t="s">
        <v>1878</v>
      </c>
      <c r="FP39" s="188" t="s">
        <v>14</v>
      </c>
      <c r="FQ39" s="189">
        <v>44363</v>
      </c>
      <c r="FR39" s="190" t="s">
        <v>1880</v>
      </c>
      <c r="FS39" s="184">
        <v>0</v>
      </c>
      <c r="FT39" s="184" t="s">
        <v>14</v>
      </c>
      <c r="FU39" s="184" t="s">
        <v>14</v>
      </c>
      <c r="FV39" s="184" t="s">
        <v>14</v>
      </c>
      <c r="FW39" s="184" t="s">
        <v>1878</v>
      </c>
      <c r="FX39" s="184" t="s">
        <v>14</v>
      </c>
      <c r="FY39" s="181">
        <v>44363</v>
      </c>
      <c r="FZ39" s="191" t="s">
        <v>4011</v>
      </c>
      <c r="GA39" s="191">
        <v>2</v>
      </c>
      <c r="GB39" s="191" t="s">
        <v>3054</v>
      </c>
      <c r="GC39" s="191" t="s">
        <v>30</v>
      </c>
      <c r="GD39" s="191">
        <v>2</v>
      </c>
      <c r="GE39" s="191" t="s">
        <v>14</v>
      </c>
      <c r="GF39" s="191" t="s">
        <v>14</v>
      </c>
      <c r="GG39" s="192">
        <v>44695</v>
      </c>
      <c r="GH39" s="190" t="s">
        <v>4017</v>
      </c>
      <c r="GI39" s="184">
        <v>2</v>
      </c>
      <c r="GJ39" s="184" t="s">
        <v>3054</v>
      </c>
      <c r="GK39" s="184" t="s">
        <v>30</v>
      </c>
      <c r="GL39" s="184">
        <v>2</v>
      </c>
      <c r="GM39" s="184" t="s">
        <v>14</v>
      </c>
      <c r="GN39" s="184" t="s">
        <v>14</v>
      </c>
      <c r="GO39" s="181">
        <v>44695</v>
      </c>
      <c r="GP39" s="191" t="s">
        <v>4012</v>
      </c>
      <c r="GQ39" s="191">
        <v>1</v>
      </c>
      <c r="GR39" s="191" t="s">
        <v>3054</v>
      </c>
      <c r="GS39" s="191" t="s">
        <v>30</v>
      </c>
      <c r="GT39" s="191">
        <v>2</v>
      </c>
      <c r="GU39" s="191" t="s">
        <v>14</v>
      </c>
      <c r="GV39" s="191" t="s">
        <v>14</v>
      </c>
      <c r="GW39" s="192">
        <v>44695</v>
      </c>
      <c r="GX39" s="190" t="s">
        <v>4018</v>
      </c>
      <c r="GY39" s="184">
        <v>0</v>
      </c>
      <c r="GZ39" s="184" t="s">
        <v>3054</v>
      </c>
      <c r="HA39" s="184" t="s">
        <v>30</v>
      </c>
      <c r="HB39" s="184">
        <v>2</v>
      </c>
      <c r="HC39" s="184" t="s">
        <v>14</v>
      </c>
      <c r="HD39" s="184" t="s">
        <v>14</v>
      </c>
      <c r="HE39" s="181">
        <v>44695</v>
      </c>
      <c r="HF39" s="191" t="s">
        <v>4010</v>
      </c>
      <c r="HG39" s="191">
        <v>0</v>
      </c>
      <c r="HH39" s="191" t="s">
        <v>3054</v>
      </c>
      <c r="HI39" s="191" t="s">
        <v>30</v>
      </c>
      <c r="HJ39" s="191">
        <v>2</v>
      </c>
      <c r="HK39" s="191" t="s">
        <v>14</v>
      </c>
      <c r="HL39" s="191" t="s">
        <v>14</v>
      </c>
      <c r="HM39" s="192">
        <v>44695</v>
      </c>
      <c r="HN39" s="190" t="s">
        <v>4016</v>
      </c>
      <c r="HO39" s="184">
        <v>1</v>
      </c>
      <c r="HP39" s="184" t="s">
        <v>3054</v>
      </c>
      <c r="HQ39" s="184" t="s">
        <v>30</v>
      </c>
      <c r="HR39" s="184">
        <v>2</v>
      </c>
      <c r="HS39" s="184" t="s">
        <v>14</v>
      </c>
      <c r="HT39" s="184" t="s">
        <v>14</v>
      </c>
      <c r="HU39" s="181">
        <v>44695</v>
      </c>
      <c r="HV39" s="191" t="s">
        <v>4013</v>
      </c>
      <c r="HW39" s="191">
        <v>3</v>
      </c>
      <c r="HX39" s="191" t="s">
        <v>3054</v>
      </c>
      <c r="HY39" s="191" t="s">
        <v>30</v>
      </c>
      <c r="HZ39" s="191">
        <v>2</v>
      </c>
      <c r="IA39" s="191" t="s">
        <v>14</v>
      </c>
      <c r="IB39" s="191" t="s">
        <v>14</v>
      </c>
      <c r="IC39" s="192">
        <v>44695</v>
      </c>
      <c r="ID39" s="190" t="s">
        <v>4015</v>
      </c>
      <c r="IE39" s="184">
        <v>3</v>
      </c>
      <c r="IF39" s="184" t="s">
        <v>3054</v>
      </c>
      <c r="IG39" s="184" t="s">
        <v>30</v>
      </c>
      <c r="IH39" s="184">
        <v>2</v>
      </c>
      <c r="II39" s="184" t="s">
        <v>14</v>
      </c>
      <c r="IJ39" s="184" t="s">
        <v>14</v>
      </c>
      <c r="IK39" s="181">
        <v>44695</v>
      </c>
      <c r="IL39" s="191" t="s">
        <v>4014</v>
      </c>
      <c r="IM39" s="191">
        <v>0</v>
      </c>
      <c r="IN39" s="191" t="s">
        <v>3054</v>
      </c>
      <c r="IO39" s="191" t="s">
        <v>30</v>
      </c>
      <c r="IP39" s="191">
        <v>2</v>
      </c>
      <c r="IQ39" s="191" t="s">
        <v>14</v>
      </c>
      <c r="IR39" s="191" t="s">
        <v>14</v>
      </c>
      <c r="IS39" s="192">
        <v>44695</v>
      </c>
    </row>
    <row r="40" spans="1:253" s="285" customFormat="1" ht="13" customHeight="1" x14ac:dyDescent="0.25">
      <c r="A40" s="285" t="s">
        <v>1881</v>
      </c>
      <c r="B40" s="285" t="s">
        <v>8796</v>
      </c>
      <c r="C40" s="285" t="s">
        <v>1882</v>
      </c>
      <c r="D40" s="285" t="s">
        <v>431</v>
      </c>
      <c r="E40" s="285" t="s">
        <v>8307</v>
      </c>
      <c r="F40" s="285" t="s">
        <v>5772</v>
      </c>
      <c r="G40" s="179">
        <v>120900000</v>
      </c>
      <c r="H40" s="180" t="s">
        <v>5745</v>
      </c>
      <c r="I40" s="180" t="s">
        <v>30</v>
      </c>
      <c r="J40" s="180">
        <v>2</v>
      </c>
      <c r="K40" s="180" t="s">
        <v>5747</v>
      </c>
      <c r="L40" s="180" t="s">
        <v>5746</v>
      </c>
      <c r="M40" s="181">
        <v>44762</v>
      </c>
      <c r="N40" s="190" t="s">
        <v>5021</v>
      </c>
      <c r="O40" s="182">
        <v>311484</v>
      </c>
      <c r="P40" s="182" t="s">
        <v>4984</v>
      </c>
      <c r="Q40" s="182" t="s">
        <v>30</v>
      </c>
      <c r="R40" s="182">
        <v>2</v>
      </c>
      <c r="S40" s="182" t="s">
        <v>5020</v>
      </c>
      <c r="T40" s="182" t="s">
        <v>4985</v>
      </c>
      <c r="U40" s="183">
        <v>44736</v>
      </c>
      <c r="V40" s="190" t="s">
        <v>5025</v>
      </c>
      <c r="W40" s="180">
        <v>30500000</v>
      </c>
      <c r="X40" s="180" t="s">
        <v>5022</v>
      </c>
      <c r="Y40" s="180" t="s">
        <v>30</v>
      </c>
      <c r="Z40" s="180">
        <v>2</v>
      </c>
      <c r="AA40" s="180" t="s">
        <v>5024</v>
      </c>
      <c r="AB40" s="180" t="s">
        <v>5023</v>
      </c>
      <c r="AC40" s="181">
        <v>44736</v>
      </c>
      <c r="AD40" s="190" t="s">
        <v>5029</v>
      </c>
      <c r="AE40" s="188">
        <v>30500000</v>
      </c>
      <c r="AF40" s="188" t="s">
        <v>5026</v>
      </c>
      <c r="AG40" s="188" t="s">
        <v>30</v>
      </c>
      <c r="AH40" s="188">
        <v>2</v>
      </c>
      <c r="AI40" s="188" t="s">
        <v>5028</v>
      </c>
      <c r="AJ40" s="188" t="s">
        <v>5027</v>
      </c>
      <c r="AK40" s="189">
        <v>44736</v>
      </c>
      <c r="AL40" s="190" t="s">
        <v>5775</v>
      </c>
      <c r="AM40" s="180">
        <v>2511000</v>
      </c>
      <c r="AN40" s="180" t="s">
        <v>5773</v>
      </c>
      <c r="AO40" s="180" t="s">
        <v>30</v>
      </c>
      <c r="AP40" s="180">
        <v>2</v>
      </c>
      <c r="AQ40" s="180" t="s">
        <v>5774</v>
      </c>
      <c r="AR40" s="180" t="s">
        <v>5043</v>
      </c>
      <c r="AS40" s="181">
        <v>44762</v>
      </c>
      <c r="AT40" s="191" t="s">
        <v>1884</v>
      </c>
      <c r="AU40" s="188">
        <v>0</v>
      </c>
      <c r="AV40" s="188" t="s">
        <v>14</v>
      </c>
      <c r="AW40" s="188" t="s">
        <v>14</v>
      </c>
      <c r="AX40" s="188" t="s">
        <v>14</v>
      </c>
      <c r="AY40" s="188" t="s">
        <v>15</v>
      </c>
      <c r="AZ40" s="188" t="s">
        <v>14</v>
      </c>
      <c r="BA40" s="189">
        <v>44363</v>
      </c>
      <c r="BB40" s="190" t="s">
        <v>1883</v>
      </c>
      <c r="BC40" s="180">
        <v>0</v>
      </c>
      <c r="BD40" s="180" t="s">
        <v>14</v>
      </c>
      <c r="BE40" s="180" t="s">
        <v>14</v>
      </c>
      <c r="BF40" s="180" t="s">
        <v>14</v>
      </c>
      <c r="BG40" s="180" t="s">
        <v>15</v>
      </c>
      <c r="BH40" s="180" t="s">
        <v>14</v>
      </c>
      <c r="BI40" s="181">
        <v>44363</v>
      </c>
      <c r="BJ40" s="191" t="s">
        <v>5777</v>
      </c>
      <c r="BK40" s="191">
        <v>345</v>
      </c>
      <c r="BL40" s="191" t="s">
        <v>5749</v>
      </c>
      <c r="BM40" s="191" t="s">
        <v>30</v>
      </c>
      <c r="BN40" s="191">
        <v>2</v>
      </c>
      <c r="BO40" s="191" t="s">
        <v>5776</v>
      </c>
      <c r="BP40" s="188" t="s">
        <v>1498</v>
      </c>
      <c r="BQ40" s="192">
        <v>44762</v>
      </c>
      <c r="BR40" s="190" t="s">
        <v>9375</v>
      </c>
      <c r="BS40" s="184" t="e">
        <v>#N/A</v>
      </c>
      <c r="BT40" s="184" t="e">
        <v>#N/A</v>
      </c>
      <c r="BU40" s="184" t="e">
        <v>#N/A</v>
      </c>
      <c r="BV40" s="184" t="e">
        <v>#N/A</v>
      </c>
      <c r="BW40" s="184" t="e">
        <v>#N/A</v>
      </c>
      <c r="BX40" s="184" t="e">
        <v>#N/A</v>
      </c>
      <c r="BY40" s="181" t="e">
        <v>#N/A</v>
      </c>
      <c r="BZ40" s="191" t="s">
        <v>9376</v>
      </c>
      <c r="CA40" s="191" t="e">
        <v>#N/A</v>
      </c>
      <c r="CB40" s="191" t="e">
        <v>#N/A</v>
      </c>
      <c r="CC40" s="191" t="e">
        <v>#N/A</v>
      </c>
      <c r="CD40" s="191" t="e">
        <v>#N/A</v>
      </c>
      <c r="CE40" s="191" t="e">
        <v>#N/A</v>
      </c>
      <c r="CF40" s="191" t="e">
        <v>#N/A</v>
      </c>
      <c r="CG40" s="192" t="e">
        <v>#N/A</v>
      </c>
      <c r="CH40" s="190" t="s">
        <v>9377</v>
      </c>
      <c r="CI40" s="191" t="e">
        <v>#N/A</v>
      </c>
      <c r="CJ40" s="191" t="e">
        <v>#N/A</v>
      </c>
      <c r="CK40" s="191" t="e">
        <v>#N/A</v>
      </c>
      <c r="CL40" s="191" t="e">
        <v>#N/A</v>
      </c>
      <c r="CM40" s="191" t="e">
        <v>#N/A</v>
      </c>
      <c r="CN40" s="191" t="e">
        <v>#N/A</v>
      </c>
      <c r="CO40" s="193" t="e">
        <v>#N/A</v>
      </c>
      <c r="CP40" s="191" t="s">
        <v>9378</v>
      </c>
      <c r="CQ40" s="184" t="e">
        <v>#N/A</v>
      </c>
      <c r="CR40" s="184" t="e">
        <v>#N/A</v>
      </c>
      <c r="CS40" s="184" t="e">
        <v>#N/A</v>
      </c>
      <c r="CT40" s="184" t="e">
        <v>#N/A</v>
      </c>
      <c r="CU40" s="184" t="e">
        <v>#N/A</v>
      </c>
      <c r="CV40" s="184" t="e">
        <v>#N/A</v>
      </c>
      <c r="CW40" s="181" t="e">
        <v>#N/A</v>
      </c>
      <c r="CX40" s="191" t="s">
        <v>5030</v>
      </c>
      <c r="CY40" s="188">
        <v>9400000</v>
      </c>
      <c r="CZ40" s="188" t="s">
        <v>5038</v>
      </c>
      <c r="DA40" s="188" t="s">
        <v>19</v>
      </c>
      <c r="DB40" s="188">
        <v>3</v>
      </c>
      <c r="DC40" s="188" t="s">
        <v>5040</v>
      </c>
      <c r="DD40" s="188" t="s">
        <v>5039</v>
      </c>
      <c r="DE40" s="194">
        <v>44736</v>
      </c>
      <c r="DF40" s="190" t="s">
        <v>5034</v>
      </c>
      <c r="DG40" s="180">
        <v>0</v>
      </c>
      <c r="DH40" s="184" t="s">
        <v>5031</v>
      </c>
      <c r="DI40" s="184" t="s">
        <v>19</v>
      </c>
      <c r="DJ40" s="184">
        <v>3</v>
      </c>
      <c r="DK40" s="184" t="s">
        <v>5033</v>
      </c>
      <c r="DL40" s="184" t="s">
        <v>5032</v>
      </c>
      <c r="DM40" s="181">
        <v>44736</v>
      </c>
      <c r="DN40" s="191" t="s">
        <v>5037</v>
      </c>
      <c r="DO40" s="188">
        <v>21100000</v>
      </c>
      <c r="DP40" s="191" t="s">
        <v>5035</v>
      </c>
      <c r="DQ40" s="191" t="s">
        <v>19</v>
      </c>
      <c r="DR40" s="191">
        <v>3</v>
      </c>
      <c r="DS40" s="191" t="s">
        <v>2646</v>
      </c>
      <c r="DT40" s="191" t="s">
        <v>5036</v>
      </c>
      <c r="DU40" s="192">
        <v>44736</v>
      </c>
      <c r="DV40" s="190" t="s">
        <v>5041</v>
      </c>
      <c r="DW40" s="180">
        <v>6499000</v>
      </c>
      <c r="DX40" s="184" t="s">
        <v>5038</v>
      </c>
      <c r="DY40" s="184" t="s">
        <v>19</v>
      </c>
      <c r="DZ40" s="184">
        <v>3</v>
      </c>
      <c r="EA40" s="184" t="s">
        <v>5040</v>
      </c>
      <c r="EB40" s="184" t="s">
        <v>5039</v>
      </c>
      <c r="EC40" s="181">
        <v>44736</v>
      </c>
      <c r="ED40" s="191" t="s">
        <v>5045</v>
      </c>
      <c r="EE40" s="188">
        <v>2500000</v>
      </c>
      <c r="EF40" s="191" t="s">
        <v>5042</v>
      </c>
      <c r="EG40" s="191" t="s">
        <v>19</v>
      </c>
      <c r="EH40" s="191">
        <v>3</v>
      </c>
      <c r="EI40" s="191" t="s">
        <v>5044</v>
      </c>
      <c r="EJ40" s="191" t="s">
        <v>5043</v>
      </c>
      <c r="EK40" s="192">
        <v>44736</v>
      </c>
      <c r="EL40" s="190" t="s">
        <v>5049</v>
      </c>
      <c r="EM40" s="180">
        <v>401000</v>
      </c>
      <c r="EN40" s="184" t="s">
        <v>5046</v>
      </c>
      <c r="EO40" s="184" t="s">
        <v>19</v>
      </c>
      <c r="EP40" s="184">
        <v>3</v>
      </c>
      <c r="EQ40" s="184" t="s">
        <v>5048</v>
      </c>
      <c r="ER40" s="184" t="s">
        <v>5047</v>
      </c>
      <c r="ES40" s="181">
        <v>44736</v>
      </c>
      <c r="ET40" s="191" t="s">
        <v>5778</v>
      </c>
      <c r="EU40" s="191">
        <v>1230</v>
      </c>
      <c r="EV40" s="191" t="s">
        <v>5749</v>
      </c>
      <c r="EW40" s="191" t="s">
        <v>30</v>
      </c>
      <c r="EX40" s="191">
        <v>2</v>
      </c>
      <c r="EY40" s="191" t="s">
        <v>5750</v>
      </c>
      <c r="EZ40" s="191" t="s">
        <v>1498</v>
      </c>
      <c r="FA40" s="192">
        <v>44762</v>
      </c>
      <c r="FB40" s="190" t="s">
        <v>2065</v>
      </c>
      <c r="FC40" s="184">
        <v>4</v>
      </c>
      <c r="FD40" s="184" t="s">
        <v>2062</v>
      </c>
      <c r="FE40" s="184" t="s">
        <v>92</v>
      </c>
      <c r="FF40" s="184">
        <v>1</v>
      </c>
      <c r="FG40" s="184" t="s">
        <v>2064</v>
      </c>
      <c r="FH40" s="184" t="s">
        <v>2063</v>
      </c>
      <c r="FI40" s="181">
        <v>44514</v>
      </c>
      <c r="FJ40" s="190" t="s">
        <v>1885</v>
      </c>
      <c r="FK40" s="191">
        <v>0</v>
      </c>
      <c r="FL40" s="191" t="s">
        <v>14</v>
      </c>
      <c r="FM40" s="191" t="s">
        <v>14</v>
      </c>
      <c r="FN40" s="191" t="s">
        <v>14</v>
      </c>
      <c r="FO40" s="191" t="s">
        <v>1869</v>
      </c>
      <c r="FP40" s="188" t="s">
        <v>14</v>
      </c>
      <c r="FQ40" s="189">
        <v>44363</v>
      </c>
      <c r="FR40" s="190" t="s">
        <v>2717</v>
      </c>
      <c r="FS40" s="184">
        <v>210000</v>
      </c>
      <c r="FT40" s="184" t="s">
        <v>2714</v>
      </c>
      <c r="FU40" s="184" t="s">
        <v>19</v>
      </c>
      <c r="FV40" s="184">
        <v>3</v>
      </c>
      <c r="FW40" s="184" t="s">
        <v>2716</v>
      </c>
      <c r="FX40" s="184" t="s">
        <v>2715</v>
      </c>
      <c r="FY40" s="181">
        <v>44648</v>
      </c>
      <c r="FZ40" s="191" t="s">
        <v>4020</v>
      </c>
      <c r="GA40" s="191">
        <v>2</v>
      </c>
      <c r="GB40" s="191" t="s">
        <v>3054</v>
      </c>
      <c r="GC40" s="191" t="s">
        <v>30</v>
      </c>
      <c r="GD40" s="191">
        <v>2</v>
      </c>
      <c r="GE40" s="191" t="s">
        <v>14</v>
      </c>
      <c r="GF40" s="191" t="s">
        <v>14</v>
      </c>
      <c r="GG40" s="192">
        <v>44695</v>
      </c>
      <c r="GH40" s="190" t="s">
        <v>4026</v>
      </c>
      <c r="GI40" s="184">
        <v>3</v>
      </c>
      <c r="GJ40" s="184" t="s">
        <v>3054</v>
      </c>
      <c r="GK40" s="184" t="s">
        <v>30</v>
      </c>
      <c r="GL40" s="184">
        <v>2</v>
      </c>
      <c r="GM40" s="184" t="s">
        <v>14</v>
      </c>
      <c r="GN40" s="184" t="s">
        <v>14</v>
      </c>
      <c r="GO40" s="181">
        <v>44695</v>
      </c>
      <c r="GP40" s="191" t="s">
        <v>4021</v>
      </c>
      <c r="GQ40" s="191">
        <v>3</v>
      </c>
      <c r="GR40" s="191" t="s">
        <v>3054</v>
      </c>
      <c r="GS40" s="191" t="s">
        <v>30</v>
      </c>
      <c r="GT40" s="191">
        <v>2</v>
      </c>
      <c r="GU40" s="191" t="s">
        <v>14</v>
      </c>
      <c r="GV40" s="191" t="s">
        <v>14</v>
      </c>
      <c r="GW40" s="192">
        <v>44695</v>
      </c>
      <c r="GX40" s="190" t="s">
        <v>4027</v>
      </c>
      <c r="GY40" s="184">
        <v>0</v>
      </c>
      <c r="GZ40" s="184" t="s">
        <v>3054</v>
      </c>
      <c r="HA40" s="184" t="s">
        <v>30</v>
      </c>
      <c r="HB40" s="184">
        <v>2</v>
      </c>
      <c r="HC40" s="184" t="s">
        <v>14</v>
      </c>
      <c r="HD40" s="184" t="s">
        <v>14</v>
      </c>
      <c r="HE40" s="181">
        <v>44695</v>
      </c>
      <c r="HF40" s="191" t="s">
        <v>4019</v>
      </c>
      <c r="HG40" s="191">
        <v>2</v>
      </c>
      <c r="HH40" s="191" t="s">
        <v>3054</v>
      </c>
      <c r="HI40" s="191" t="s">
        <v>30</v>
      </c>
      <c r="HJ40" s="191">
        <v>2</v>
      </c>
      <c r="HK40" s="191" t="s">
        <v>14</v>
      </c>
      <c r="HL40" s="191" t="s">
        <v>14</v>
      </c>
      <c r="HM40" s="192">
        <v>44695</v>
      </c>
      <c r="HN40" s="190" t="s">
        <v>4025</v>
      </c>
      <c r="HO40" s="184">
        <v>2</v>
      </c>
      <c r="HP40" s="184" t="s">
        <v>3054</v>
      </c>
      <c r="HQ40" s="184" t="s">
        <v>30</v>
      </c>
      <c r="HR40" s="184">
        <v>2</v>
      </c>
      <c r="HS40" s="184" t="s">
        <v>14</v>
      </c>
      <c r="HT40" s="184" t="s">
        <v>14</v>
      </c>
      <c r="HU40" s="181">
        <v>44695</v>
      </c>
      <c r="HV40" s="191" t="s">
        <v>4022</v>
      </c>
      <c r="HW40" s="191">
        <v>3</v>
      </c>
      <c r="HX40" s="191" t="s">
        <v>3054</v>
      </c>
      <c r="HY40" s="191" t="s">
        <v>30</v>
      </c>
      <c r="HZ40" s="191">
        <v>2</v>
      </c>
      <c r="IA40" s="191" t="s">
        <v>14</v>
      </c>
      <c r="IB40" s="191" t="s">
        <v>14</v>
      </c>
      <c r="IC40" s="192">
        <v>44695</v>
      </c>
      <c r="ID40" s="190" t="s">
        <v>4024</v>
      </c>
      <c r="IE40" s="184">
        <v>3</v>
      </c>
      <c r="IF40" s="184" t="s">
        <v>3054</v>
      </c>
      <c r="IG40" s="184" t="s">
        <v>30</v>
      </c>
      <c r="IH40" s="184">
        <v>2</v>
      </c>
      <c r="II40" s="184" t="s">
        <v>14</v>
      </c>
      <c r="IJ40" s="184" t="s">
        <v>14</v>
      </c>
      <c r="IK40" s="181">
        <v>44695</v>
      </c>
      <c r="IL40" s="191" t="s">
        <v>4023</v>
      </c>
      <c r="IM40" s="191">
        <v>3</v>
      </c>
      <c r="IN40" s="191" t="s">
        <v>3054</v>
      </c>
      <c r="IO40" s="191" t="s">
        <v>30</v>
      </c>
      <c r="IP40" s="191">
        <v>2</v>
      </c>
      <c r="IQ40" s="191" t="s">
        <v>14</v>
      </c>
      <c r="IR40" s="191" t="s">
        <v>14</v>
      </c>
      <c r="IS40" s="192">
        <v>44695</v>
      </c>
    </row>
    <row r="41" spans="1:253" s="285" customFormat="1" ht="13" customHeight="1" x14ac:dyDescent="0.25">
      <c r="A41" s="285" t="s">
        <v>2463</v>
      </c>
      <c r="B41" s="285" t="s">
        <v>8865</v>
      </c>
      <c r="C41" s="285" t="s">
        <v>2464</v>
      </c>
      <c r="D41" s="285" t="s">
        <v>431</v>
      </c>
      <c r="E41" s="285" t="s">
        <v>8307</v>
      </c>
      <c r="F41" s="285" t="s">
        <v>5779</v>
      </c>
      <c r="G41" s="179">
        <v>120900000</v>
      </c>
      <c r="H41" s="180" t="s">
        <v>5745</v>
      </c>
      <c r="I41" s="180" t="s">
        <v>30</v>
      </c>
      <c r="J41" s="180">
        <v>2</v>
      </c>
      <c r="K41" s="180" t="s">
        <v>5747</v>
      </c>
      <c r="L41" s="180" t="s">
        <v>5746</v>
      </c>
      <c r="M41" s="181">
        <v>44762</v>
      </c>
      <c r="N41" s="190" t="s">
        <v>5051</v>
      </c>
      <c r="O41" s="182">
        <v>618190</v>
      </c>
      <c r="P41" s="182" t="s">
        <v>4984</v>
      </c>
      <c r="Q41" s="182" t="s">
        <v>30</v>
      </c>
      <c r="R41" s="182">
        <v>2</v>
      </c>
      <c r="S41" s="182" t="s">
        <v>5050</v>
      </c>
      <c r="T41" s="182" t="s">
        <v>4985</v>
      </c>
      <c r="U41" s="183">
        <v>44738</v>
      </c>
      <c r="V41" s="190" t="s">
        <v>5054</v>
      </c>
      <c r="W41" s="180">
        <v>62500000</v>
      </c>
      <c r="X41" s="180" t="s">
        <v>5052</v>
      </c>
      <c r="Y41" s="180" t="s">
        <v>30</v>
      </c>
      <c r="Z41" s="180">
        <v>2</v>
      </c>
      <c r="AA41" s="180" t="s">
        <v>5053</v>
      </c>
      <c r="AB41" s="180" t="s">
        <v>5023</v>
      </c>
      <c r="AC41" s="181">
        <v>44738</v>
      </c>
      <c r="AD41" s="190" t="s">
        <v>5058</v>
      </c>
      <c r="AE41" s="188">
        <v>8100000</v>
      </c>
      <c r="AF41" s="188" t="s">
        <v>5055</v>
      </c>
      <c r="AG41" s="188" t="s">
        <v>30</v>
      </c>
      <c r="AH41" s="188">
        <v>2</v>
      </c>
      <c r="AI41" s="188" t="s">
        <v>5057</v>
      </c>
      <c r="AJ41" s="188" t="s">
        <v>5056</v>
      </c>
      <c r="AK41" s="189">
        <v>44738</v>
      </c>
      <c r="AL41" s="190" t="s">
        <v>5071</v>
      </c>
      <c r="AM41" s="180">
        <v>413000</v>
      </c>
      <c r="AN41" s="180" t="s">
        <v>5068</v>
      </c>
      <c r="AO41" s="180" t="s">
        <v>30</v>
      </c>
      <c r="AP41" s="180">
        <v>2</v>
      </c>
      <c r="AQ41" s="180" t="s">
        <v>5070</v>
      </c>
      <c r="AR41" s="180" t="s">
        <v>5069</v>
      </c>
      <c r="AS41" s="181">
        <v>44738</v>
      </c>
      <c r="AT41" s="191" t="s">
        <v>2466</v>
      </c>
      <c r="AU41" s="188" t="s">
        <v>14</v>
      </c>
      <c r="AV41" s="188" t="s">
        <v>14</v>
      </c>
      <c r="AW41" s="188">
        <v>0</v>
      </c>
      <c r="AX41" s="188">
        <v>0</v>
      </c>
      <c r="AY41" s="188" t="s">
        <v>14</v>
      </c>
      <c r="AZ41" s="188" t="s">
        <v>14</v>
      </c>
      <c r="BA41" s="189">
        <v>44600</v>
      </c>
      <c r="BB41" s="190" t="s">
        <v>2465</v>
      </c>
      <c r="BC41" s="180" t="s">
        <v>14</v>
      </c>
      <c r="BD41" s="180" t="s">
        <v>14</v>
      </c>
      <c r="BE41" s="180">
        <v>0</v>
      </c>
      <c r="BF41" s="180">
        <v>0</v>
      </c>
      <c r="BG41" s="180" t="s">
        <v>14</v>
      </c>
      <c r="BH41" s="180" t="s">
        <v>14</v>
      </c>
      <c r="BI41" s="181">
        <v>44600</v>
      </c>
      <c r="BJ41" s="191" t="s">
        <v>5781</v>
      </c>
      <c r="BK41" s="191">
        <v>0</v>
      </c>
      <c r="BL41" s="191" t="s">
        <v>5749</v>
      </c>
      <c r="BM41" s="191" t="s">
        <v>30</v>
      </c>
      <c r="BN41" s="191">
        <v>2</v>
      </c>
      <c r="BO41" s="191" t="s">
        <v>5780</v>
      </c>
      <c r="BP41" s="188" t="s">
        <v>1498</v>
      </c>
      <c r="BQ41" s="192">
        <v>44762</v>
      </c>
      <c r="BR41" s="190" t="s">
        <v>2467</v>
      </c>
      <c r="BS41" s="184" t="s">
        <v>14</v>
      </c>
      <c r="BT41" s="184" t="s">
        <v>14</v>
      </c>
      <c r="BU41" s="184">
        <v>0</v>
      </c>
      <c r="BV41" s="184">
        <v>0</v>
      </c>
      <c r="BW41" s="184" t="s">
        <v>14</v>
      </c>
      <c r="BX41" s="184" t="s">
        <v>14</v>
      </c>
      <c r="BY41" s="181">
        <v>44600</v>
      </c>
      <c r="BZ41" s="191" t="s">
        <v>2468</v>
      </c>
      <c r="CA41" s="191" t="s">
        <v>14</v>
      </c>
      <c r="CB41" s="191" t="s">
        <v>14</v>
      </c>
      <c r="CC41" s="191">
        <v>0</v>
      </c>
      <c r="CD41" s="191">
        <v>0</v>
      </c>
      <c r="CE41" s="191" t="s">
        <v>14</v>
      </c>
      <c r="CF41" s="191" t="s">
        <v>14</v>
      </c>
      <c r="CG41" s="192">
        <v>44600</v>
      </c>
      <c r="CH41" s="190" t="s">
        <v>9379</v>
      </c>
      <c r="CI41" s="191" t="e">
        <v>#N/A</v>
      </c>
      <c r="CJ41" s="191" t="e">
        <v>#N/A</v>
      </c>
      <c r="CK41" s="191" t="e">
        <v>#N/A</v>
      </c>
      <c r="CL41" s="191" t="e">
        <v>#N/A</v>
      </c>
      <c r="CM41" s="191" t="e">
        <v>#N/A</v>
      </c>
      <c r="CN41" s="191" t="e">
        <v>#N/A</v>
      </c>
      <c r="CO41" s="193" t="e">
        <v>#N/A</v>
      </c>
      <c r="CP41" s="191" t="s">
        <v>2470</v>
      </c>
      <c r="CQ41" s="184" t="s">
        <v>14</v>
      </c>
      <c r="CR41" s="184" t="s">
        <v>14</v>
      </c>
      <c r="CS41" s="184">
        <v>0</v>
      </c>
      <c r="CT41" s="184">
        <v>0</v>
      </c>
      <c r="CU41" s="184" t="s">
        <v>2469</v>
      </c>
      <c r="CV41" s="184" t="s">
        <v>14</v>
      </c>
      <c r="CW41" s="181">
        <v>44600</v>
      </c>
      <c r="CX41" s="191" t="s">
        <v>5059</v>
      </c>
      <c r="CY41" s="188">
        <v>7200000</v>
      </c>
      <c r="CZ41" s="188" t="s">
        <v>5055</v>
      </c>
      <c r="DA41" s="188" t="s">
        <v>30</v>
      </c>
      <c r="DB41" s="188">
        <v>2</v>
      </c>
      <c r="DC41" s="188" t="s">
        <v>5064</v>
      </c>
      <c r="DD41" s="188" t="s">
        <v>5056</v>
      </c>
      <c r="DE41" s="194">
        <v>44738</v>
      </c>
      <c r="DF41" s="190" t="s">
        <v>5062</v>
      </c>
      <c r="DG41" s="180">
        <v>54400000</v>
      </c>
      <c r="DH41" s="184" t="s">
        <v>5060</v>
      </c>
      <c r="DI41" s="184" t="s">
        <v>19</v>
      </c>
      <c r="DJ41" s="184">
        <v>3</v>
      </c>
      <c r="DK41" s="184" t="s">
        <v>5033</v>
      </c>
      <c r="DL41" s="184" t="s">
        <v>5061</v>
      </c>
      <c r="DM41" s="181">
        <v>44738</v>
      </c>
      <c r="DN41" s="191" t="s">
        <v>5063</v>
      </c>
      <c r="DO41" s="188">
        <v>900000</v>
      </c>
      <c r="DP41" s="191" t="s">
        <v>5055</v>
      </c>
      <c r="DQ41" s="191" t="s">
        <v>30</v>
      </c>
      <c r="DR41" s="191">
        <v>2</v>
      </c>
      <c r="DS41" s="191" t="s">
        <v>2646</v>
      </c>
      <c r="DT41" s="191" t="s">
        <v>5056</v>
      </c>
      <c r="DU41" s="192">
        <v>44738</v>
      </c>
      <c r="DV41" s="190" t="s">
        <v>5065</v>
      </c>
      <c r="DW41" s="180">
        <v>7200000</v>
      </c>
      <c r="DX41" s="184" t="s">
        <v>5055</v>
      </c>
      <c r="DY41" s="184" t="s">
        <v>30</v>
      </c>
      <c r="DZ41" s="184">
        <v>2</v>
      </c>
      <c r="EA41" s="184" t="s">
        <v>5064</v>
      </c>
      <c r="EB41" s="184" t="s">
        <v>5056</v>
      </c>
      <c r="EC41" s="181">
        <v>44738</v>
      </c>
      <c r="ED41" s="191" t="s">
        <v>5066</v>
      </c>
      <c r="EE41" s="188">
        <v>0</v>
      </c>
      <c r="EF41" s="191" t="s">
        <v>5055</v>
      </c>
      <c r="EG41" s="191" t="s">
        <v>19</v>
      </c>
      <c r="EH41" s="191">
        <v>3</v>
      </c>
      <c r="EI41" s="191" t="s">
        <v>5064</v>
      </c>
      <c r="EJ41" s="191" t="s">
        <v>5056</v>
      </c>
      <c r="EK41" s="192">
        <v>44738</v>
      </c>
      <c r="EL41" s="190" t="s">
        <v>5067</v>
      </c>
      <c r="EM41" s="180">
        <v>0</v>
      </c>
      <c r="EN41" s="184" t="s">
        <v>5055</v>
      </c>
      <c r="EO41" s="184" t="s">
        <v>19</v>
      </c>
      <c r="EP41" s="184">
        <v>3</v>
      </c>
      <c r="EQ41" s="184" t="s">
        <v>5064</v>
      </c>
      <c r="ER41" s="184" t="s">
        <v>5056</v>
      </c>
      <c r="ES41" s="181">
        <v>44738</v>
      </c>
      <c r="ET41" s="191" t="s">
        <v>5782</v>
      </c>
      <c r="EU41" s="191">
        <v>1230</v>
      </c>
      <c r="EV41" s="191" t="s">
        <v>5749</v>
      </c>
      <c r="EW41" s="191" t="s">
        <v>30</v>
      </c>
      <c r="EX41" s="191">
        <v>2</v>
      </c>
      <c r="EY41" s="191" t="s">
        <v>5750</v>
      </c>
      <c r="EZ41" s="191" t="s">
        <v>1498</v>
      </c>
      <c r="FA41" s="192">
        <v>44762</v>
      </c>
      <c r="FB41" s="190" t="s">
        <v>2472</v>
      </c>
      <c r="FC41" s="184">
        <v>3</v>
      </c>
      <c r="FD41" s="184" t="s">
        <v>14</v>
      </c>
      <c r="FE41" s="184" t="s">
        <v>30</v>
      </c>
      <c r="FF41" s="184">
        <v>2</v>
      </c>
      <c r="FG41" s="184" t="s">
        <v>2471</v>
      </c>
      <c r="FH41" s="184" t="s">
        <v>14</v>
      </c>
      <c r="FI41" s="181">
        <v>44600</v>
      </c>
      <c r="FJ41" s="190" t="s">
        <v>2473</v>
      </c>
      <c r="FK41" s="191" t="s">
        <v>14</v>
      </c>
      <c r="FL41" s="191" t="s">
        <v>14</v>
      </c>
      <c r="FM41" s="191">
        <v>0</v>
      </c>
      <c r="FN41" s="191">
        <v>0</v>
      </c>
      <c r="FO41" s="191" t="s">
        <v>14</v>
      </c>
      <c r="FP41" s="188" t="s">
        <v>14</v>
      </c>
      <c r="FQ41" s="189">
        <v>44600</v>
      </c>
      <c r="FR41" s="190" t="s">
        <v>2474</v>
      </c>
      <c r="FS41" s="184" t="s">
        <v>14</v>
      </c>
      <c r="FT41" s="184" t="s">
        <v>14</v>
      </c>
      <c r="FU41" s="184">
        <v>0</v>
      </c>
      <c r="FV41" s="184">
        <v>0</v>
      </c>
      <c r="FW41" s="184" t="s">
        <v>14</v>
      </c>
      <c r="FX41" s="184" t="s">
        <v>14</v>
      </c>
      <c r="FY41" s="181">
        <v>44600</v>
      </c>
      <c r="FZ41" s="191" t="s">
        <v>4029</v>
      </c>
      <c r="GA41" s="191">
        <v>2</v>
      </c>
      <c r="GB41" s="191" t="s">
        <v>3054</v>
      </c>
      <c r="GC41" s="191" t="s">
        <v>30</v>
      </c>
      <c r="GD41" s="191">
        <v>2</v>
      </c>
      <c r="GE41" s="191" t="s">
        <v>14</v>
      </c>
      <c r="GF41" s="191" t="s">
        <v>14</v>
      </c>
      <c r="GG41" s="192">
        <v>44695</v>
      </c>
      <c r="GH41" s="190" t="s">
        <v>4035</v>
      </c>
      <c r="GI41" s="184">
        <v>1</v>
      </c>
      <c r="GJ41" s="184" t="s">
        <v>3054</v>
      </c>
      <c r="GK41" s="184" t="s">
        <v>30</v>
      </c>
      <c r="GL41" s="184">
        <v>2</v>
      </c>
      <c r="GM41" s="184" t="s">
        <v>14</v>
      </c>
      <c r="GN41" s="184" t="s">
        <v>14</v>
      </c>
      <c r="GO41" s="181">
        <v>44695</v>
      </c>
      <c r="GP41" s="191" t="s">
        <v>4030</v>
      </c>
      <c r="GQ41" s="191">
        <v>1</v>
      </c>
      <c r="GR41" s="191" t="s">
        <v>3054</v>
      </c>
      <c r="GS41" s="191" t="s">
        <v>30</v>
      </c>
      <c r="GT41" s="191">
        <v>2</v>
      </c>
      <c r="GU41" s="191" t="s">
        <v>14</v>
      </c>
      <c r="GV41" s="191" t="s">
        <v>14</v>
      </c>
      <c r="GW41" s="192">
        <v>44695</v>
      </c>
      <c r="GX41" s="190" t="s">
        <v>4036</v>
      </c>
      <c r="GY41" s="184">
        <v>0</v>
      </c>
      <c r="GZ41" s="184" t="s">
        <v>3054</v>
      </c>
      <c r="HA41" s="184" t="s">
        <v>30</v>
      </c>
      <c r="HB41" s="184">
        <v>2</v>
      </c>
      <c r="HC41" s="184" t="s">
        <v>14</v>
      </c>
      <c r="HD41" s="184" t="s">
        <v>14</v>
      </c>
      <c r="HE41" s="181">
        <v>44695</v>
      </c>
      <c r="HF41" s="191" t="s">
        <v>4028</v>
      </c>
      <c r="HG41" s="191">
        <v>0</v>
      </c>
      <c r="HH41" s="191" t="s">
        <v>3054</v>
      </c>
      <c r="HI41" s="191" t="s">
        <v>30</v>
      </c>
      <c r="HJ41" s="191">
        <v>2</v>
      </c>
      <c r="HK41" s="191" t="s">
        <v>14</v>
      </c>
      <c r="HL41" s="191" t="s">
        <v>14</v>
      </c>
      <c r="HM41" s="192">
        <v>44695</v>
      </c>
      <c r="HN41" s="190" t="s">
        <v>4034</v>
      </c>
      <c r="HO41" s="184">
        <v>1</v>
      </c>
      <c r="HP41" s="184" t="s">
        <v>3054</v>
      </c>
      <c r="HQ41" s="184" t="s">
        <v>30</v>
      </c>
      <c r="HR41" s="184">
        <v>2</v>
      </c>
      <c r="HS41" s="184" t="s">
        <v>14</v>
      </c>
      <c r="HT41" s="184" t="s">
        <v>14</v>
      </c>
      <c r="HU41" s="181">
        <v>44695</v>
      </c>
      <c r="HV41" s="191" t="s">
        <v>4031</v>
      </c>
      <c r="HW41" s="191">
        <v>3</v>
      </c>
      <c r="HX41" s="191" t="s">
        <v>3054</v>
      </c>
      <c r="HY41" s="191" t="s">
        <v>30</v>
      </c>
      <c r="HZ41" s="191">
        <v>2</v>
      </c>
      <c r="IA41" s="191" t="s">
        <v>14</v>
      </c>
      <c r="IB41" s="191" t="s">
        <v>14</v>
      </c>
      <c r="IC41" s="192">
        <v>44695</v>
      </c>
      <c r="ID41" s="190" t="s">
        <v>4033</v>
      </c>
      <c r="IE41" s="184">
        <v>3</v>
      </c>
      <c r="IF41" s="184" t="s">
        <v>3054</v>
      </c>
      <c r="IG41" s="184" t="s">
        <v>30</v>
      </c>
      <c r="IH41" s="184">
        <v>2</v>
      </c>
      <c r="II41" s="184" t="s">
        <v>14</v>
      </c>
      <c r="IJ41" s="184" t="s">
        <v>14</v>
      </c>
      <c r="IK41" s="181">
        <v>44695</v>
      </c>
      <c r="IL41" s="191" t="s">
        <v>4032</v>
      </c>
      <c r="IM41" s="191">
        <v>2</v>
      </c>
      <c r="IN41" s="191" t="s">
        <v>3054</v>
      </c>
      <c r="IO41" s="191" t="s">
        <v>30</v>
      </c>
      <c r="IP41" s="191">
        <v>2</v>
      </c>
      <c r="IQ41" s="191" t="s">
        <v>14</v>
      </c>
      <c r="IR41" s="191" t="s">
        <v>14</v>
      </c>
      <c r="IS41" s="192">
        <v>44695</v>
      </c>
    </row>
    <row r="42" spans="1:253" s="285" customFormat="1" ht="13" customHeight="1" x14ac:dyDescent="0.25">
      <c r="A42" s="285" t="s">
        <v>120</v>
      </c>
      <c r="B42" s="285" t="s">
        <v>8815</v>
      </c>
      <c r="C42" s="285" t="s">
        <v>121</v>
      </c>
      <c r="D42" s="285" t="s">
        <v>122</v>
      </c>
      <c r="E42" s="285" t="s">
        <v>8332</v>
      </c>
      <c r="F42" s="285" t="s">
        <v>2032</v>
      </c>
      <c r="G42" s="179">
        <v>10893000</v>
      </c>
      <c r="H42" s="180" t="s">
        <v>2029</v>
      </c>
      <c r="I42" s="180" t="s">
        <v>92</v>
      </c>
      <c r="J42" s="180">
        <v>1</v>
      </c>
      <c r="K42" s="180" t="s">
        <v>2031</v>
      </c>
      <c r="L42" s="180" t="s">
        <v>2030</v>
      </c>
      <c r="M42" s="181">
        <v>44454</v>
      </c>
      <c r="N42" s="190" t="s">
        <v>846</v>
      </c>
      <c r="O42" s="182">
        <v>3364.07</v>
      </c>
      <c r="P42" s="182" t="s">
        <v>843</v>
      </c>
      <c r="Q42" s="182" t="s">
        <v>30</v>
      </c>
      <c r="R42" s="182">
        <v>2</v>
      </c>
      <c r="S42" s="182" t="s">
        <v>845</v>
      </c>
      <c r="T42" s="182" t="s">
        <v>844</v>
      </c>
      <c r="U42" s="183">
        <v>43585</v>
      </c>
      <c r="V42" s="190" t="s">
        <v>2986</v>
      </c>
      <c r="W42" s="180">
        <v>411000</v>
      </c>
      <c r="X42" s="180" t="s">
        <v>2983</v>
      </c>
      <c r="Y42" s="180" t="s">
        <v>30</v>
      </c>
      <c r="Z42" s="180">
        <v>2</v>
      </c>
      <c r="AA42" s="180" t="s">
        <v>2985</v>
      </c>
      <c r="AB42" s="180" t="s">
        <v>2984</v>
      </c>
      <c r="AC42" s="181">
        <v>44671</v>
      </c>
      <c r="AD42" s="190" t="s">
        <v>2988</v>
      </c>
      <c r="AE42" s="188">
        <v>166000</v>
      </c>
      <c r="AF42" s="188" t="s">
        <v>2983</v>
      </c>
      <c r="AG42" s="188" t="s">
        <v>30</v>
      </c>
      <c r="AH42" s="188">
        <v>2</v>
      </c>
      <c r="AI42" s="188" t="s">
        <v>2987</v>
      </c>
      <c r="AJ42" s="188" t="s">
        <v>2984</v>
      </c>
      <c r="AK42" s="189">
        <v>44671</v>
      </c>
      <c r="AL42" s="190" t="s">
        <v>2990</v>
      </c>
      <c r="AM42" s="180">
        <v>166000</v>
      </c>
      <c r="AN42" s="180" t="s">
        <v>2983</v>
      </c>
      <c r="AO42" s="180" t="s">
        <v>30</v>
      </c>
      <c r="AP42" s="180">
        <v>2</v>
      </c>
      <c r="AQ42" s="180" t="s">
        <v>2989</v>
      </c>
      <c r="AR42" s="180" t="s">
        <v>2984</v>
      </c>
      <c r="AS42" s="181">
        <v>44671</v>
      </c>
      <c r="AT42" s="191" t="s">
        <v>842</v>
      </c>
      <c r="AU42" s="188">
        <v>0</v>
      </c>
      <c r="AV42" s="188" t="s">
        <v>14</v>
      </c>
      <c r="AW42" s="188" t="s">
        <v>14</v>
      </c>
      <c r="AX42" s="188" t="s">
        <v>14</v>
      </c>
      <c r="AY42" s="188" t="s">
        <v>14</v>
      </c>
      <c r="AZ42" s="188" t="s">
        <v>14</v>
      </c>
      <c r="BA42" s="189">
        <v>43585</v>
      </c>
      <c r="BB42" s="190" t="s">
        <v>128</v>
      </c>
      <c r="BC42" s="180" t="s">
        <v>14</v>
      </c>
      <c r="BD42" s="180">
        <v>0</v>
      </c>
      <c r="BE42" s="180" t="s">
        <v>14</v>
      </c>
      <c r="BF42" s="180" t="s">
        <v>14</v>
      </c>
      <c r="BG42" s="180">
        <v>0</v>
      </c>
      <c r="BH42" s="180">
        <v>0</v>
      </c>
      <c r="BI42" s="181">
        <v>43501</v>
      </c>
      <c r="BJ42" s="191" t="s">
        <v>6479</v>
      </c>
      <c r="BK42" s="191">
        <v>28</v>
      </c>
      <c r="BL42" s="191" t="s">
        <v>6477</v>
      </c>
      <c r="BM42" s="191" t="s">
        <v>19</v>
      </c>
      <c r="BN42" s="191">
        <v>3</v>
      </c>
      <c r="BO42" s="191" t="s">
        <v>6478</v>
      </c>
      <c r="BP42" s="188" t="s">
        <v>2381</v>
      </c>
      <c r="BQ42" s="192">
        <v>44767</v>
      </c>
      <c r="BR42" s="190" t="s">
        <v>123</v>
      </c>
      <c r="BS42" s="184" t="s">
        <v>14</v>
      </c>
      <c r="BT42" s="184">
        <v>0</v>
      </c>
      <c r="BU42" s="184" t="s">
        <v>14</v>
      </c>
      <c r="BV42" s="184" t="s">
        <v>14</v>
      </c>
      <c r="BW42" s="184">
        <v>0</v>
      </c>
      <c r="BX42" s="184">
        <v>0</v>
      </c>
      <c r="BY42" s="181">
        <v>43501</v>
      </c>
      <c r="BZ42" s="191" t="s">
        <v>124</v>
      </c>
      <c r="CA42" s="191" t="s">
        <v>14</v>
      </c>
      <c r="CB42" s="191">
        <v>0</v>
      </c>
      <c r="CC42" s="191" t="s">
        <v>14</v>
      </c>
      <c r="CD42" s="191" t="s">
        <v>14</v>
      </c>
      <c r="CE42" s="191">
        <v>0</v>
      </c>
      <c r="CF42" s="191">
        <v>0</v>
      </c>
      <c r="CG42" s="192">
        <v>43501</v>
      </c>
      <c r="CH42" s="190" t="s">
        <v>9380</v>
      </c>
      <c r="CI42" s="191" t="e">
        <v>#N/A</v>
      </c>
      <c r="CJ42" s="191" t="e">
        <v>#N/A</v>
      </c>
      <c r="CK42" s="191" t="e">
        <v>#N/A</v>
      </c>
      <c r="CL42" s="191" t="e">
        <v>#N/A</v>
      </c>
      <c r="CM42" s="191" t="e">
        <v>#N/A</v>
      </c>
      <c r="CN42" s="191" t="e">
        <v>#N/A</v>
      </c>
      <c r="CO42" s="193" t="e">
        <v>#N/A</v>
      </c>
      <c r="CP42" s="191" t="s">
        <v>127</v>
      </c>
      <c r="CQ42" s="184" t="s">
        <v>14</v>
      </c>
      <c r="CR42" s="184">
        <v>0</v>
      </c>
      <c r="CS42" s="184" t="s">
        <v>14</v>
      </c>
      <c r="CT42" s="184" t="s">
        <v>14</v>
      </c>
      <c r="CU42" s="184">
        <v>0</v>
      </c>
      <c r="CV42" s="184">
        <v>0</v>
      </c>
      <c r="CW42" s="181">
        <v>43501</v>
      </c>
      <c r="CX42" s="191" t="s">
        <v>2994</v>
      </c>
      <c r="CY42" s="188">
        <v>19000</v>
      </c>
      <c r="CZ42" s="188" t="s">
        <v>2991</v>
      </c>
      <c r="DA42" s="188" t="s">
        <v>19</v>
      </c>
      <c r="DB42" s="188">
        <v>3</v>
      </c>
      <c r="DC42" s="188" t="s">
        <v>2993</v>
      </c>
      <c r="DD42" s="188" t="s">
        <v>2992</v>
      </c>
      <c r="DE42" s="194">
        <v>44671</v>
      </c>
      <c r="DF42" s="190" t="s">
        <v>2995</v>
      </c>
      <c r="DG42" s="180">
        <v>245000</v>
      </c>
      <c r="DH42" s="184" t="s">
        <v>2991</v>
      </c>
      <c r="DI42" s="184" t="s">
        <v>19</v>
      </c>
      <c r="DJ42" s="184">
        <v>3</v>
      </c>
      <c r="DK42" s="184" t="s">
        <v>2993</v>
      </c>
      <c r="DL42" s="184" t="s">
        <v>2992</v>
      </c>
      <c r="DM42" s="181">
        <v>44671</v>
      </c>
      <c r="DN42" s="191" t="s">
        <v>2996</v>
      </c>
      <c r="DO42" s="188">
        <v>147000</v>
      </c>
      <c r="DP42" s="191" t="s">
        <v>2991</v>
      </c>
      <c r="DQ42" s="191" t="s">
        <v>19</v>
      </c>
      <c r="DR42" s="191">
        <v>3</v>
      </c>
      <c r="DS42" s="191" t="s">
        <v>2993</v>
      </c>
      <c r="DT42" s="191" t="s">
        <v>2992</v>
      </c>
      <c r="DU42" s="192">
        <v>44671</v>
      </c>
      <c r="DV42" s="190" t="s">
        <v>2997</v>
      </c>
      <c r="DW42" s="180">
        <v>19000</v>
      </c>
      <c r="DX42" s="184" t="s">
        <v>2991</v>
      </c>
      <c r="DY42" s="184" t="s">
        <v>19</v>
      </c>
      <c r="DZ42" s="184">
        <v>3</v>
      </c>
      <c r="EA42" s="184" t="s">
        <v>2993</v>
      </c>
      <c r="EB42" s="184" t="s">
        <v>2992</v>
      </c>
      <c r="EC42" s="181">
        <v>44671</v>
      </c>
      <c r="ED42" s="191" t="s">
        <v>2998</v>
      </c>
      <c r="EE42" s="188">
        <v>0</v>
      </c>
      <c r="EF42" s="191" t="s">
        <v>2991</v>
      </c>
      <c r="EG42" s="191" t="s">
        <v>19</v>
      </c>
      <c r="EH42" s="191">
        <v>3</v>
      </c>
      <c r="EI42" s="191" t="s">
        <v>2993</v>
      </c>
      <c r="EJ42" s="191" t="s">
        <v>2992</v>
      </c>
      <c r="EK42" s="192">
        <v>44671</v>
      </c>
      <c r="EL42" s="190" t="s">
        <v>2999</v>
      </c>
      <c r="EM42" s="180">
        <v>0</v>
      </c>
      <c r="EN42" s="184" t="s">
        <v>2991</v>
      </c>
      <c r="EO42" s="184" t="s">
        <v>19</v>
      </c>
      <c r="EP42" s="184">
        <v>3</v>
      </c>
      <c r="EQ42" s="184" t="s">
        <v>2993</v>
      </c>
      <c r="ER42" s="184" t="s">
        <v>2992</v>
      </c>
      <c r="ES42" s="181">
        <v>44671</v>
      </c>
      <c r="ET42" s="191" t="s">
        <v>6480</v>
      </c>
      <c r="EU42" s="191">
        <v>28</v>
      </c>
      <c r="EV42" s="191" t="s">
        <v>6477</v>
      </c>
      <c r="EW42" s="191" t="s">
        <v>19</v>
      </c>
      <c r="EX42" s="191">
        <v>3</v>
      </c>
      <c r="EY42" s="191" t="s">
        <v>6478</v>
      </c>
      <c r="EZ42" s="191" t="s">
        <v>2381</v>
      </c>
      <c r="FA42" s="192">
        <v>44767</v>
      </c>
      <c r="FB42" s="190" t="s">
        <v>126</v>
      </c>
      <c r="FC42" s="184">
        <v>2</v>
      </c>
      <c r="FD42" s="184">
        <v>0</v>
      </c>
      <c r="FE42" s="184" t="s">
        <v>30</v>
      </c>
      <c r="FF42" s="184">
        <v>2</v>
      </c>
      <c r="FG42" s="184" t="s">
        <v>125</v>
      </c>
      <c r="FH42" s="184">
        <v>0</v>
      </c>
      <c r="FI42" s="181">
        <v>43501</v>
      </c>
      <c r="FJ42" s="190" t="s">
        <v>129</v>
      </c>
      <c r="FK42" s="191" t="s">
        <v>14</v>
      </c>
      <c r="FL42" s="191">
        <v>0</v>
      </c>
      <c r="FM42" s="191" t="s">
        <v>14</v>
      </c>
      <c r="FN42" s="191" t="s">
        <v>14</v>
      </c>
      <c r="FO42" s="191">
        <v>0</v>
      </c>
      <c r="FP42" s="188">
        <v>0</v>
      </c>
      <c r="FQ42" s="189">
        <v>43501</v>
      </c>
      <c r="FR42" s="190" t="s">
        <v>130</v>
      </c>
      <c r="FS42" s="184" t="s">
        <v>14</v>
      </c>
      <c r="FT42" s="184">
        <v>0</v>
      </c>
      <c r="FU42" s="184" t="s">
        <v>14</v>
      </c>
      <c r="FV42" s="184" t="s">
        <v>14</v>
      </c>
      <c r="FW42" s="184">
        <v>0</v>
      </c>
      <c r="FX42" s="184">
        <v>0</v>
      </c>
      <c r="FY42" s="181">
        <v>43501</v>
      </c>
      <c r="FZ42" s="191" t="s">
        <v>3127</v>
      </c>
      <c r="GA42" s="191">
        <v>0</v>
      </c>
      <c r="GB42" s="191" t="s">
        <v>3054</v>
      </c>
      <c r="GC42" s="191" t="s">
        <v>30</v>
      </c>
      <c r="GD42" s="191">
        <v>2</v>
      </c>
      <c r="GE42" s="191" t="s">
        <v>14</v>
      </c>
      <c r="GF42" s="191" t="s">
        <v>14</v>
      </c>
      <c r="GG42" s="192">
        <v>44677</v>
      </c>
      <c r="GH42" s="190" t="s">
        <v>3133</v>
      </c>
      <c r="GI42" s="184">
        <v>0</v>
      </c>
      <c r="GJ42" s="184" t="s">
        <v>3054</v>
      </c>
      <c r="GK42" s="184" t="s">
        <v>30</v>
      </c>
      <c r="GL42" s="184">
        <v>2</v>
      </c>
      <c r="GM42" s="184" t="s">
        <v>14</v>
      </c>
      <c r="GN42" s="184" t="s">
        <v>14</v>
      </c>
      <c r="GO42" s="181">
        <v>44677</v>
      </c>
      <c r="GP42" s="191" t="s">
        <v>3128</v>
      </c>
      <c r="GQ42" s="191">
        <v>1</v>
      </c>
      <c r="GR42" s="191" t="s">
        <v>3054</v>
      </c>
      <c r="GS42" s="191" t="s">
        <v>30</v>
      </c>
      <c r="GT42" s="191">
        <v>2</v>
      </c>
      <c r="GU42" s="191" t="s">
        <v>14</v>
      </c>
      <c r="GV42" s="191" t="s">
        <v>14</v>
      </c>
      <c r="GW42" s="192">
        <v>44677</v>
      </c>
      <c r="GX42" s="190" t="s">
        <v>3134</v>
      </c>
      <c r="GY42" s="184">
        <v>0</v>
      </c>
      <c r="GZ42" s="184" t="s">
        <v>3054</v>
      </c>
      <c r="HA42" s="184" t="s">
        <v>30</v>
      </c>
      <c r="HB42" s="184">
        <v>2</v>
      </c>
      <c r="HC42" s="184" t="s">
        <v>14</v>
      </c>
      <c r="HD42" s="184" t="s">
        <v>14</v>
      </c>
      <c r="HE42" s="181">
        <v>44677</v>
      </c>
      <c r="HF42" s="191" t="s">
        <v>3126</v>
      </c>
      <c r="HG42" s="191">
        <v>2</v>
      </c>
      <c r="HH42" s="191" t="s">
        <v>3054</v>
      </c>
      <c r="HI42" s="191" t="s">
        <v>30</v>
      </c>
      <c r="HJ42" s="191">
        <v>2</v>
      </c>
      <c r="HK42" s="191" t="s">
        <v>14</v>
      </c>
      <c r="HL42" s="191" t="s">
        <v>14</v>
      </c>
      <c r="HM42" s="192">
        <v>44677</v>
      </c>
      <c r="HN42" s="190" t="s">
        <v>3132</v>
      </c>
      <c r="HO42" s="184">
        <v>0</v>
      </c>
      <c r="HP42" s="184" t="s">
        <v>3054</v>
      </c>
      <c r="HQ42" s="184" t="s">
        <v>30</v>
      </c>
      <c r="HR42" s="184">
        <v>2</v>
      </c>
      <c r="HS42" s="184" t="s">
        <v>14</v>
      </c>
      <c r="HT42" s="184" t="s">
        <v>14</v>
      </c>
      <c r="HU42" s="181">
        <v>44677</v>
      </c>
      <c r="HV42" s="191" t="s">
        <v>3129</v>
      </c>
      <c r="HW42" s="191">
        <v>0</v>
      </c>
      <c r="HX42" s="191" t="s">
        <v>3054</v>
      </c>
      <c r="HY42" s="191" t="s">
        <v>30</v>
      </c>
      <c r="HZ42" s="191">
        <v>2</v>
      </c>
      <c r="IA42" s="191" t="s">
        <v>14</v>
      </c>
      <c r="IB42" s="191" t="s">
        <v>14</v>
      </c>
      <c r="IC42" s="192">
        <v>44677</v>
      </c>
      <c r="ID42" s="190" t="s">
        <v>3131</v>
      </c>
      <c r="IE42" s="184">
        <v>0</v>
      </c>
      <c r="IF42" s="184" t="s">
        <v>3054</v>
      </c>
      <c r="IG42" s="184" t="s">
        <v>30</v>
      </c>
      <c r="IH42" s="184">
        <v>2</v>
      </c>
      <c r="II42" s="184" t="s">
        <v>14</v>
      </c>
      <c r="IJ42" s="184" t="s">
        <v>14</v>
      </c>
      <c r="IK42" s="181">
        <v>44677</v>
      </c>
      <c r="IL42" s="191" t="s">
        <v>3130</v>
      </c>
      <c r="IM42" s="191">
        <v>0</v>
      </c>
      <c r="IN42" s="191" t="s">
        <v>3054</v>
      </c>
      <c r="IO42" s="191" t="s">
        <v>30</v>
      </c>
      <c r="IP42" s="191">
        <v>2</v>
      </c>
      <c r="IQ42" s="191" t="s">
        <v>14</v>
      </c>
      <c r="IR42" s="191" t="s">
        <v>14</v>
      </c>
      <c r="IS42" s="192">
        <v>44677</v>
      </c>
    </row>
    <row r="43" spans="1:253" s="285" customFormat="1" ht="13" customHeight="1" x14ac:dyDescent="0.25">
      <c r="A43" s="285" t="s">
        <v>3341</v>
      </c>
      <c r="B43" s="285" t="s">
        <v>8777</v>
      </c>
      <c r="C43" s="285" t="s">
        <v>3342</v>
      </c>
      <c r="D43" s="285" t="s">
        <v>3343</v>
      </c>
      <c r="E43" s="285" t="s">
        <v>8335</v>
      </c>
      <c r="F43" s="285" t="s">
        <v>6579</v>
      </c>
      <c r="G43" s="179">
        <v>17100000</v>
      </c>
      <c r="H43" s="180" t="s">
        <v>6365</v>
      </c>
      <c r="I43" s="180" t="s">
        <v>30</v>
      </c>
      <c r="J43" s="180">
        <v>2</v>
      </c>
      <c r="K43" s="180" t="s">
        <v>6578</v>
      </c>
      <c r="L43" s="180" t="s">
        <v>6435</v>
      </c>
      <c r="M43" s="181">
        <v>44767</v>
      </c>
      <c r="N43" s="190" t="s">
        <v>6617</v>
      </c>
      <c r="O43" s="182">
        <v>107160</v>
      </c>
      <c r="P43" s="182" t="s">
        <v>6438</v>
      </c>
      <c r="Q43" s="182" t="s">
        <v>30</v>
      </c>
      <c r="R43" s="182">
        <v>2</v>
      </c>
      <c r="S43" s="182" t="s">
        <v>6616</v>
      </c>
      <c r="T43" s="182" t="s">
        <v>6615</v>
      </c>
      <c r="U43" s="183">
        <v>44767</v>
      </c>
      <c r="V43" s="190" t="s">
        <v>6622</v>
      </c>
      <c r="W43" s="180">
        <v>17100000</v>
      </c>
      <c r="X43" s="180" t="s">
        <v>6365</v>
      </c>
      <c r="Y43" s="180" t="s">
        <v>30</v>
      </c>
      <c r="Z43" s="180">
        <v>2</v>
      </c>
      <c r="AA43" s="180" t="s">
        <v>6578</v>
      </c>
      <c r="AB43" s="180" t="s">
        <v>6435</v>
      </c>
      <c r="AC43" s="181">
        <v>44767</v>
      </c>
      <c r="AD43" s="190" t="s">
        <v>6632</v>
      </c>
      <c r="AE43" s="188">
        <v>5700000</v>
      </c>
      <c r="AF43" s="188" t="s">
        <v>6365</v>
      </c>
      <c r="AG43" s="188" t="s">
        <v>30</v>
      </c>
      <c r="AH43" s="188">
        <v>2</v>
      </c>
      <c r="AI43" s="188" t="s">
        <v>6631</v>
      </c>
      <c r="AJ43" s="188" t="s">
        <v>6435</v>
      </c>
      <c r="AK43" s="189">
        <v>44767</v>
      </c>
      <c r="AL43" s="190" t="s">
        <v>6635</v>
      </c>
      <c r="AM43" s="180">
        <v>242000</v>
      </c>
      <c r="AN43" s="180" t="s">
        <v>6365</v>
      </c>
      <c r="AO43" s="180" t="s">
        <v>30</v>
      </c>
      <c r="AP43" s="180">
        <v>2</v>
      </c>
      <c r="AQ43" s="180" t="s">
        <v>6634</v>
      </c>
      <c r="AR43" s="180" t="s">
        <v>6633</v>
      </c>
      <c r="AS43" s="181">
        <v>44767</v>
      </c>
      <c r="AT43" s="191" t="s">
        <v>6636</v>
      </c>
      <c r="AU43" s="188" t="s">
        <v>14</v>
      </c>
      <c r="AV43" s="188" t="s">
        <v>1024</v>
      </c>
      <c r="AW43" s="188" t="s">
        <v>14</v>
      </c>
      <c r="AX43" s="188" t="s">
        <v>14</v>
      </c>
      <c r="AY43" s="188" t="s">
        <v>6235</v>
      </c>
      <c r="AZ43" s="188" t="s">
        <v>1024</v>
      </c>
      <c r="BA43" s="189">
        <v>44767</v>
      </c>
      <c r="BB43" s="190" t="s">
        <v>6667</v>
      </c>
      <c r="BC43" s="180">
        <v>7505</v>
      </c>
      <c r="BD43" s="180" t="s">
        <v>6664</v>
      </c>
      <c r="BE43" s="180" t="s">
        <v>30</v>
      </c>
      <c r="BF43" s="180">
        <v>2</v>
      </c>
      <c r="BG43" s="180" t="s">
        <v>6666</v>
      </c>
      <c r="BH43" s="180" t="s">
        <v>6665</v>
      </c>
      <c r="BI43" s="181">
        <v>44767</v>
      </c>
      <c r="BJ43" s="191" t="s">
        <v>6637</v>
      </c>
      <c r="BK43" s="191">
        <v>509</v>
      </c>
      <c r="BL43" s="191" t="s">
        <v>6450</v>
      </c>
      <c r="BM43" s="191" t="s">
        <v>30</v>
      </c>
      <c r="BN43" s="191">
        <v>2</v>
      </c>
      <c r="BO43" s="191" t="s">
        <v>6286</v>
      </c>
      <c r="BP43" s="188" t="s">
        <v>1771</v>
      </c>
      <c r="BQ43" s="192">
        <v>44767</v>
      </c>
      <c r="BR43" s="190" t="s">
        <v>6669</v>
      </c>
      <c r="BS43" s="184">
        <v>56769</v>
      </c>
      <c r="BT43" s="184" t="s">
        <v>6365</v>
      </c>
      <c r="BU43" s="184" t="s">
        <v>30</v>
      </c>
      <c r="BV43" s="184">
        <v>2</v>
      </c>
      <c r="BW43" s="184" t="s">
        <v>6668</v>
      </c>
      <c r="BX43" s="184" t="s">
        <v>6633</v>
      </c>
      <c r="BY43" s="181">
        <v>44767</v>
      </c>
      <c r="BZ43" s="191" t="s">
        <v>6671</v>
      </c>
      <c r="CA43" s="191">
        <v>33</v>
      </c>
      <c r="CB43" s="191" t="s">
        <v>6365</v>
      </c>
      <c r="CC43" s="191" t="s">
        <v>30</v>
      </c>
      <c r="CD43" s="191">
        <v>2</v>
      </c>
      <c r="CE43" s="191" t="s">
        <v>6670</v>
      </c>
      <c r="CF43" s="191" t="s">
        <v>6633</v>
      </c>
      <c r="CG43" s="192">
        <v>44767</v>
      </c>
      <c r="CH43" s="190" t="s">
        <v>9381</v>
      </c>
      <c r="CI43" s="191" t="e">
        <v>#N/A</v>
      </c>
      <c r="CJ43" s="191" t="e">
        <v>#N/A</v>
      </c>
      <c r="CK43" s="191" t="e">
        <v>#N/A</v>
      </c>
      <c r="CL43" s="191" t="e">
        <v>#N/A</v>
      </c>
      <c r="CM43" s="191" t="e">
        <v>#N/A</v>
      </c>
      <c r="CN43" s="191" t="e">
        <v>#N/A</v>
      </c>
      <c r="CO43" s="193" t="e">
        <v>#N/A</v>
      </c>
      <c r="CP43" s="191" t="s">
        <v>6673</v>
      </c>
      <c r="CQ43" s="184">
        <v>367600000</v>
      </c>
      <c r="CR43" s="184" t="s">
        <v>6365</v>
      </c>
      <c r="CS43" s="184" t="s">
        <v>30</v>
      </c>
      <c r="CT43" s="184">
        <v>2</v>
      </c>
      <c r="CU43" s="184" t="s">
        <v>6672</v>
      </c>
      <c r="CV43" s="184" t="s">
        <v>6633</v>
      </c>
      <c r="CW43" s="181">
        <v>44767</v>
      </c>
      <c r="CX43" s="191" t="s">
        <v>6639</v>
      </c>
      <c r="CY43" s="188">
        <v>3800000</v>
      </c>
      <c r="CZ43" s="188" t="s">
        <v>6365</v>
      </c>
      <c r="DA43" s="188" t="s">
        <v>30</v>
      </c>
      <c r="DB43" s="188">
        <v>2</v>
      </c>
      <c r="DC43" s="188" t="s">
        <v>6456</v>
      </c>
      <c r="DD43" s="188" t="s">
        <v>6633</v>
      </c>
      <c r="DE43" s="194">
        <v>44767</v>
      </c>
      <c r="DF43" s="190" t="s">
        <v>6640</v>
      </c>
      <c r="DG43" s="180">
        <v>11400000</v>
      </c>
      <c r="DH43" s="184" t="s">
        <v>6365</v>
      </c>
      <c r="DI43" s="184" t="s">
        <v>30</v>
      </c>
      <c r="DJ43" s="184">
        <v>2</v>
      </c>
      <c r="DK43" s="184" t="s">
        <v>6247</v>
      </c>
      <c r="DL43" s="184" t="s">
        <v>6633</v>
      </c>
      <c r="DM43" s="181">
        <v>44767</v>
      </c>
      <c r="DN43" s="191" t="s">
        <v>6656</v>
      </c>
      <c r="DO43" s="188">
        <v>1900000</v>
      </c>
      <c r="DP43" s="191" t="s">
        <v>6365</v>
      </c>
      <c r="DQ43" s="191" t="s">
        <v>30</v>
      </c>
      <c r="DR43" s="191">
        <v>2</v>
      </c>
      <c r="DS43" s="191" t="s">
        <v>6292</v>
      </c>
      <c r="DT43" s="191" t="s">
        <v>6633</v>
      </c>
      <c r="DU43" s="192">
        <v>44767</v>
      </c>
      <c r="DV43" s="190" t="s">
        <v>6657</v>
      </c>
      <c r="DW43" s="180">
        <v>3800000</v>
      </c>
      <c r="DX43" s="184" t="s">
        <v>6365</v>
      </c>
      <c r="DY43" s="184" t="s">
        <v>30</v>
      </c>
      <c r="DZ43" s="184">
        <v>2</v>
      </c>
      <c r="EA43" s="184" t="s">
        <v>6456</v>
      </c>
      <c r="EB43" s="184" t="s">
        <v>6633</v>
      </c>
      <c r="EC43" s="181">
        <v>44767</v>
      </c>
      <c r="ED43" s="191" t="s">
        <v>6658</v>
      </c>
      <c r="EE43" s="188">
        <v>0</v>
      </c>
      <c r="EF43" s="191" t="s">
        <v>1024</v>
      </c>
      <c r="EG43" s="191" t="s">
        <v>14</v>
      </c>
      <c r="EH43" s="191" t="s">
        <v>14</v>
      </c>
      <c r="EI43" s="191" t="s">
        <v>6253</v>
      </c>
      <c r="EJ43" s="191" t="s">
        <v>1024</v>
      </c>
      <c r="EK43" s="192">
        <v>44767</v>
      </c>
      <c r="EL43" s="190" t="s">
        <v>6659</v>
      </c>
      <c r="EM43" s="180">
        <v>0</v>
      </c>
      <c r="EN43" s="184" t="s">
        <v>1024</v>
      </c>
      <c r="EO43" s="184" t="s">
        <v>14</v>
      </c>
      <c r="EP43" s="184" t="s">
        <v>14</v>
      </c>
      <c r="EQ43" s="184" t="s">
        <v>6255</v>
      </c>
      <c r="ER43" s="184" t="s">
        <v>1024</v>
      </c>
      <c r="ES43" s="181">
        <v>44767</v>
      </c>
      <c r="ET43" s="191" t="s">
        <v>6638</v>
      </c>
      <c r="EU43" s="191">
        <v>509</v>
      </c>
      <c r="EV43" s="191" t="s">
        <v>6450</v>
      </c>
      <c r="EW43" s="191" t="s">
        <v>30</v>
      </c>
      <c r="EX43" s="191">
        <v>2</v>
      </c>
      <c r="EY43" s="191" t="s">
        <v>6286</v>
      </c>
      <c r="EZ43" s="191" t="s">
        <v>1771</v>
      </c>
      <c r="FA43" s="192">
        <v>44767</v>
      </c>
      <c r="FB43" s="190" t="s">
        <v>6661</v>
      </c>
      <c r="FC43" s="184">
        <v>5</v>
      </c>
      <c r="FD43" s="184" t="s">
        <v>6365</v>
      </c>
      <c r="FE43" s="184" t="s">
        <v>30</v>
      </c>
      <c r="FF43" s="184">
        <v>2</v>
      </c>
      <c r="FG43" s="184" t="s">
        <v>6660</v>
      </c>
      <c r="FH43" s="184" t="s">
        <v>6633</v>
      </c>
      <c r="FI43" s="181">
        <v>44767</v>
      </c>
      <c r="FJ43" s="190" t="s">
        <v>6662</v>
      </c>
      <c r="FK43" s="191" t="s">
        <v>14</v>
      </c>
      <c r="FL43" s="191" t="s">
        <v>1024</v>
      </c>
      <c r="FM43" s="191" t="s">
        <v>14</v>
      </c>
      <c r="FN43" s="191" t="s">
        <v>14</v>
      </c>
      <c r="FO43" s="191" t="s">
        <v>6379</v>
      </c>
      <c r="FP43" s="188" t="s">
        <v>1024</v>
      </c>
      <c r="FQ43" s="189">
        <v>44767</v>
      </c>
      <c r="FR43" s="190" t="s">
        <v>6663</v>
      </c>
      <c r="FS43" s="184" t="s">
        <v>14</v>
      </c>
      <c r="FT43" s="184" t="s">
        <v>1024</v>
      </c>
      <c r="FU43" s="184" t="s">
        <v>14</v>
      </c>
      <c r="FV43" s="184" t="s">
        <v>14</v>
      </c>
      <c r="FW43" s="184" t="s">
        <v>6381</v>
      </c>
      <c r="FX43" s="184" t="s">
        <v>1024</v>
      </c>
      <c r="FY43" s="181">
        <v>44767</v>
      </c>
      <c r="FZ43" s="191" t="s">
        <v>3345</v>
      </c>
      <c r="GA43" s="191">
        <v>0</v>
      </c>
      <c r="GB43" s="191" t="s">
        <v>3054</v>
      </c>
      <c r="GC43" s="191" t="s">
        <v>30</v>
      </c>
      <c r="GD43" s="191">
        <v>2</v>
      </c>
      <c r="GE43" s="191" t="s">
        <v>14</v>
      </c>
      <c r="GF43" s="191" t="s">
        <v>14</v>
      </c>
      <c r="GG43" s="192">
        <v>44686</v>
      </c>
      <c r="GH43" s="190" t="s">
        <v>3351</v>
      </c>
      <c r="GI43" s="184">
        <v>1</v>
      </c>
      <c r="GJ43" s="184" t="s">
        <v>3054</v>
      </c>
      <c r="GK43" s="184" t="s">
        <v>30</v>
      </c>
      <c r="GL43" s="184">
        <v>2</v>
      </c>
      <c r="GM43" s="184" t="s">
        <v>14</v>
      </c>
      <c r="GN43" s="184" t="s">
        <v>14</v>
      </c>
      <c r="GO43" s="181">
        <v>44686</v>
      </c>
      <c r="GP43" s="191" t="s">
        <v>3346</v>
      </c>
      <c r="GQ43" s="191">
        <v>0</v>
      </c>
      <c r="GR43" s="191" t="s">
        <v>3054</v>
      </c>
      <c r="GS43" s="191" t="s">
        <v>30</v>
      </c>
      <c r="GT43" s="191">
        <v>2</v>
      </c>
      <c r="GU43" s="191" t="s">
        <v>14</v>
      </c>
      <c r="GV43" s="191" t="s">
        <v>14</v>
      </c>
      <c r="GW43" s="192">
        <v>44686</v>
      </c>
      <c r="GX43" s="190" t="s">
        <v>3352</v>
      </c>
      <c r="GY43" s="184">
        <v>0</v>
      </c>
      <c r="GZ43" s="184" t="s">
        <v>3054</v>
      </c>
      <c r="HA43" s="184" t="s">
        <v>30</v>
      </c>
      <c r="HB43" s="184">
        <v>2</v>
      </c>
      <c r="HC43" s="184" t="s">
        <v>14</v>
      </c>
      <c r="HD43" s="184" t="s">
        <v>14</v>
      </c>
      <c r="HE43" s="181">
        <v>44686</v>
      </c>
      <c r="HF43" s="191" t="s">
        <v>3344</v>
      </c>
      <c r="HG43" s="191">
        <v>0</v>
      </c>
      <c r="HH43" s="191" t="s">
        <v>3054</v>
      </c>
      <c r="HI43" s="191" t="s">
        <v>30</v>
      </c>
      <c r="HJ43" s="191">
        <v>2</v>
      </c>
      <c r="HK43" s="191" t="s">
        <v>14</v>
      </c>
      <c r="HL43" s="191" t="s">
        <v>14</v>
      </c>
      <c r="HM43" s="192">
        <v>44686</v>
      </c>
      <c r="HN43" s="190" t="s">
        <v>3350</v>
      </c>
      <c r="HO43" s="184">
        <v>1</v>
      </c>
      <c r="HP43" s="184" t="s">
        <v>3054</v>
      </c>
      <c r="HQ43" s="184" t="s">
        <v>30</v>
      </c>
      <c r="HR43" s="184">
        <v>2</v>
      </c>
      <c r="HS43" s="184" t="s">
        <v>14</v>
      </c>
      <c r="HT43" s="184" t="s">
        <v>14</v>
      </c>
      <c r="HU43" s="181">
        <v>44686</v>
      </c>
      <c r="HV43" s="191" t="s">
        <v>3347</v>
      </c>
      <c r="HW43" s="191">
        <v>1</v>
      </c>
      <c r="HX43" s="191" t="s">
        <v>3054</v>
      </c>
      <c r="HY43" s="191" t="s">
        <v>30</v>
      </c>
      <c r="HZ43" s="191">
        <v>2</v>
      </c>
      <c r="IA43" s="191" t="s">
        <v>14</v>
      </c>
      <c r="IB43" s="191" t="s">
        <v>14</v>
      </c>
      <c r="IC43" s="192">
        <v>44686</v>
      </c>
      <c r="ID43" s="190" t="s">
        <v>3349</v>
      </c>
      <c r="IE43" s="184">
        <v>0</v>
      </c>
      <c r="IF43" s="184" t="s">
        <v>3054</v>
      </c>
      <c r="IG43" s="184" t="s">
        <v>30</v>
      </c>
      <c r="IH43" s="184">
        <v>2</v>
      </c>
      <c r="II43" s="184" t="s">
        <v>14</v>
      </c>
      <c r="IJ43" s="184" t="s">
        <v>14</v>
      </c>
      <c r="IK43" s="181">
        <v>44686</v>
      </c>
      <c r="IL43" s="191" t="s">
        <v>3348</v>
      </c>
      <c r="IM43" s="191">
        <v>2</v>
      </c>
      <c r="IN43" s="191" t="s">
        <v>3054</v>
      </c>
      <c r="IO43" s="191" t="s">
        <v>30</v>
      </c>
      <c r="IP43" s="191">
        <v>2</v>
      </c>
      <c r="IQ43" s="191" t="s">
        <v>14</v>
      </c>
      <c r="IR43" s="191" t="s">
        <v>14</v>
      </c>
      <c r="IS43" s="192">
        <v>44686</v>
      </c>
    </row>
    <row r="44" spans="1:253" s="285" customFormat="1" ht="13" customHeight="1" x14ac:dyDescent="0.25">
      <c r="A44" s="285" t="s">
        <v>3353</v>
      </c>
      <c r="B44" s="285" t="s">
        <v>8777</v>
      </c>
      <c r="C44" s="285" t="s">
        <v>3354</v>
      </c>
      <c r="D44" s="285" t="s">
        <v>3355</v>
      </c>
      <c r="E44" s="285" t="s">
        <v>8338</v>
      </c>
      <c r="F44" s="285" t="s">
        <v>6674</v>
      </c>
      <c r="G44" s="179">
        <v>9400000</v>
      </c>
      <c r="H44" s="180" t="s">
        <v>6365</v>
      </c>
      <c r="I44" s="180" t="s">
        <v>30</v>
      </c>
      <c r="J44" s="180">
        <v>2</v>
      </c>
      <c r="K44" s="180" t="s">
        <v>6578</v>
      </c>
      <c r="L44" s="180" t="s">
        <v>6435</v>
      </c>
      <c r="M44" s="181">
        <v>44767</v>
      </c>
      <c r="N44" s="190" t="s">
        <v>6676</v>
      </c>
      <c r="O44" s="182">
        <v>111890</v>
      </c>
      <c r="P44" s="182" t="s">
        <v>6438</v>
      </c>
      <c r="Q44" s="182" t="s">
        <v>30</v>
      </c>
      <c r="R44" s="182">
        <v>2</v>
      </c>
      <c r="S44" s="182" t="s">
        <v>6616</v>
      </c>
      <c r="T44" s="182" t="s">
        <v>6675</v>
      </c>
      <c r="U44" s="183">
        <v>44767</v>
      </c>
      <c r="V44" s="190" t="s">
        <v>6677</v>
      </c>
      <c r="W44" s="180">
        <v>9400000</v>
      </c>
      <c r="X44" s="180" t="s">
        <v>6365</v>
      </c>
      <c r="Y44" s="180" t="s">
        <v>30</v>
      </c>
      <c r="Z44" s="180">
        <v>2</v>
      </c>
      <c r="AA44" s="180" t="s">
        <v>6578</v>
      </c>
      <c r="AB44" s="180" t="s">
        <v>6435</v>
      </c>
      <c r="AC44" s="181">
        <v>44767</v>
      </c>
      <c r="AD44" s="190" t="s">
        <v>6679</v>
      </c>
      <c r="AE44" s="188">
        <v>4000000</v>
      </c>
      <c r="AF44" s="188" t="s">
        <v>6365</v>
      </c>
      <c r="AG44" s="188" t="s">
        <v>30</v>
      </c>
      <c r="AH44" s="188">
        <v>2</v>
      </c>
      <c r="AI44" s="188" t="s">
        <v>6678</v>
      </c>
      <c r="AJ44" s="188" t="s">
        <v>6435</v>
      </c>
      <c r="AK44" s="189">
        <v>44767</v>
      </c>
      <c r="AL44" s="190" t="s">
        <v>6682</v>
      </c>
      <c r="AM44" s="180">
        <v>80000</v>
      </c>
      <c r="AN44" s="180" t="s">
        <v>6365</v>
      </c>
      <c r="AO44" s="180" t="s">
        <v>30</v>
      </c>
      <c r="AP44" s="180">
        <v>2</v>
      </c>
      <c r="AQ44" s="180" t="s">
        <v>6681</v>
      </c>
      <c r="AR44" s="180" t="s">
        <v>6680</v>
      </c>
      <c r="AS44" s="181">
        <v>44767</v>
      </c>
      <c r="AT44" s="191" t="s">
        <v>6683</v>
      </c>
      <c r="AU44" s="188" t="s">
        <v>14</v>
      </c>
      <c r="AV44" s="188" t="s">
        <v>1024</v>
      </c>
      <c r="AW44" s="188" t="s">
        <v>14</v>
      </c>
      <c r="AX44" s="188" t="s">
        <v>14</v>
      </c>
      <c r="AY44" s="188" t="s">
        <v>6235</v>
      </c>
      <c r="AZ44" s="188" t="s">
        <v>1024</v>
      </c>
      <c r="BA44" s="189">
        <v>44767</v>
      </c>
      <c r="BB44" s="190" t="s">
        <v>6767</v>
      </c>
      <c r="BC44" s="180">
        <v>3232</v>
      </c>
      <c r="BD44" s="180" t="s">
        <v>6764</v>
      </c>
      <c r="BE44" s="180" t="s">
        <v>30</v>
      </c>
      <c r="BF44" s="180">
        <v>2</v>
      </c>
      <c r="BG44" s="180" t="s">
        <v>6766</v>
      </c>
      <c r="BH44" s="180" t="s">
        <v>6765</v>
      </c>
      <c r="BI44" s="181">
        <v>44768</v>
      </c>
      <c r="BJ44" s="191" t="s">
        <v>6684</v>
      </c>
      <c r="BK44" s="191">
        <v>558</v>
      </c>
      <c r="BL44" s="191" t="s">
        <v>6450</v>
      </c>
      <c r="BM44" s="191" t="s">
        <v>30</v>
      </c>
      <c r="BN44" s="191">
        <v>2</v>
      </c>
      <c r="BO44" s="191" t="s">
        <v>6286</v>
      </c>
      <c r="BP44" s="188" t="s">
        <v>1771</v>
      </c>
      <c r="BQ44" s="192">
        <v>44767</v>
      </c>
      <c r="BR44" s="190" t="s">
        <v>6769</v>
      </c>
      <c r="BS44" s="184">
        <v>414</v>
      </c>
      <c r="BT44" s="184" t="s">
        <v>6365</v>
      </c>
      <c r="BU44" s="184" t="s">
        <v>30</v>
      </c>
      <c r="BV44" s="184">
        <v>2</v>
      </c>
      <c r="BW44" s="184" t="s">
        <v>6768</v>
      </c>
      <c r="BX44" s="184" t="s">
        <v>6680</v>
      </c>
      <c r="BY44" s="181">
        <v>44768</v>
      </c>
      <c r="BZ44" s="191" t="s">
        <v>6770</v>
      </c>
      <c r="CA44" s="191">
        <v>414</v>
      </c>
      <c r="CB44" s="191" t="s">
        <v>6365</v>
      </c>
      <c r="CC44" s="191" t="s">
        <v>30</v>
      </c>
      <c r="CD44" s="191">
        <v>2</v>
      </c>
      <c r="CE44" s="191" t="s">
        <v>6768</v>
      </c>
      <c r="CF44" s="191" t="s">
        <v>6680</v>
      </c>
      <c r="CG44" s="192">
        <v>44768</v>
      </c>
      <c r="CH44" s="190" t="s">
        <v>9382</v>
      </c>
      <c r="CI44" s="191" t="e">
        <v>#N/A</v>
      </c>
      <c r="CJ44" s="191" t="e">
        <v>#N/A</v>
      </c>
      <c r="CK44" s="191" t="e">
        <v>#N/A</v>
      </c>
      <c r="CL44" s="191" t="e">
        <v>#N/A</v>
      </c>
      <c r="CM44" s="191" t="e">
        <v>#N/A</v>
      </c>
      <c r="CN44" s="191" t="e">
        <v>#N/A</v>
      </c>
      <c r="CO44" s="193" t="e">
        <v>#N/A</v>
      </c>
      <c r="CP44" s="191" t="s">
        <v>6772</v>
      </c>
      <c r="CQ44" s="184">
        <v>2258000000</v>
      </c>
      <c r="CR44" s="184" t="s">
        <v>6365</v>
      </c>
      <c r="CS44" s="184" t="s">
        <v>30</v>
      </c>
      <c r="CT44" s="184">
        <v>2</v>
      </c>
      <c r="CU44" s="184" t="s">
        <v>6771</v>
      </c>
      <c r="CV44" s="184" t="s">
        <v>6680</v>
      </c>
      <c r="CW44" s="181">
        <v>44768</v>
      </c>
      <c r="CX44" s="191" t="s">
        <v>6686</v>
      </c>
      <c r="CY44" s="188">
        <v>2800000</v>
      </c>
      <c r="CZ44" s="188" t="s">
        <v>6365</v>
      </c>
      <c r="DA44" s="188" t="s">
        <v>30</v>
      </c>
      <c r="DB44" s="188">
        <v>2</v>
      </c>
      <c r="DC44" s="188" t="s">
        <v>6456</v>
      </c>
      <c r="DD44" s="188" t="s">
        <v>6435</v>
      </c>
      <c r="DE44" s="194">
        <v>44768</v>
      </c>
      <c r="DF44" s="190" t="s">
        <v>6687</v>
      </c>
      <c r="DG44" s="180">
        <v>5400000</v>
      </c>
      <c r="DH44" s="184" t="s">
        <v>6365</v>
      </c>
      <c r="DI44" s="184" t="s">
        <v>30</v>
      </c>
      <c r="DJ44" s="184">
        <v>2</v>
      </c>
      <c r="DK44" s="184" t="s">
        <v>6247</v>
      </c>
      <c r="DL44" s="184" t="s">
        <v>6435</v>
      </c>
      <c r="DM44" s="181">
        <v>44767</v>
      </c>
      <c r="DN44" s="191" t="s">
        <v>6688</v>
      </c>
      <c r="DO44" s="188">
        <v>1200000</v>
      </c>
      <c r="DP44" s="191" t="s">
        <v>6365</v>
      </c>
      <c r="DQ44" s="191" t="s">
        <v>30</v>
      </c>
      <c r="DR44" s="191">
        <v>2</v>
      </c>
      <c r="DS44" s="191" t="s">
        <v>6292</v>
      </c>
      <c r="DT44" s="191" t="s">
        <v>6435</v>
      </c>
      <c r="DU44" s="192">
        <v>44767</v>
      </c>
      <c r="DV44" s="190" t="s">
        <v>6757</v>
      </c>
      <c r="DW44" s="180">
        <v>2800000</v>
      </c>
      <c r="DX44" s="184" t="s">
        <v>6365</v>
      </c>
      <c r="DY44" s="184" t="s">
        <v>30</v>
      </c>
      <c r="DZ44" s="184">
        <v>2</v>
      </c>
      <c r="EA44" s="184" t="s">
        <v>6456</v>
      </c>
      <c r="EB44" s="184" t="s">
        <v>6435</v>
      </c>
      <c r="EC44" s="181">
        <v>44768</v>
      </c>
      <c r="ED44" s="191" t="s">
        <v>6758</v>
      </c>
      <c r="EE44" s="188">
        <v>0</v>
      </c>
      <c r="EF44" s="191" t="s">
        <v>14</v>
      </c>
      <c r="EG44" s="191" t="s">
        <v>14</v>
      </c>
      <c r="EH44" s="191" t="s">
        <v>14</v>
      </c>
      <c r="EI44" s="191" t="s">
        <v>6253</v>
      </c>
      <c r="EJ44" s="191" t="s">
        <v>14</v>
      </c>
      <c r="EK44" s="192">
        <v>44768</v>
      </c>
      <c r="EL44" s="190" t="s">
        <v>6759</v>
      </c>
      <c r="EM44" s="180">
        <v>0</v>
      </c>
      <c r="EN44" s="184" t="s">
        <v>14</v>
      </c>
      <c r="EO44" s="184" t="s">
        <v>14</v>
      </c>
      <c r="EP44" s="184" t="s">
        <v>14</v>
      </c>
      <c r="EQ44" s="184" t="s">
        <v>6255</v>
      </c>
      <c r="ER44" s="184" t="s">
        <v>14</v>
      </c>
      <c r="ES44" s="181">
        <v>44768</v>
      </c>
      <c r="ET44" s="191" t="s">
        <v>6685</v>
      </c>
      <c r="EU44" s="191">
        <v>558</v>
      </c>
      <c r="EV44" s="191" t="s">
        <v>6450</v>
      </c>
      <c r="EW44" s="191" t="s">
        <v>30</v>
      </c>
      <c r="EX44" s="191">
        <v>2</v>
      </c>
      <c r="EY44" s="191" t="s">
        <v>6286</v>
      </c>
      <c r="EZ44" s="191" t="s">
        <v>1771</v>
      </c>
      <c r="FA44" s="192">
        <v>44767</v>
      </c>
      <c r="FB44" s="190" t="s">
        <v>6761</v>
      </c>
      <c r="FC44" s="184">
        <v>3</v>
      </c>
      <c r="FD44" s="184" t="s">
        <v>6365</v>
      </c>
      <c r="FE44" s="184" t="s">
        <v>30</v>
      </c>
      <c r="FF44" s="184">
        <v>2</v>
      </c>
      <c r="FG44" s="184" t="s">
        <v>6760</v>
      </c>
      <c r="FH44" s="184" t="s">
        <v>6680</v>
      </c>
      <c r="FI44" s="181">
        <v>44768</v>
      </c>
      <c r="FJ44" s="190" t="s">
        <v>6762</v>
      </c>
      <c r="FK44" s="191" t="s">
        <v>14</v>
      </c>
      <c r="FL44" s="191" t="s">
        <v>1024</v>
      </c>
      <c r="FM44" s="191" t="s">
        <v>14</v>
      </c>
      <c r="FN44" s="191" t="s">
        <v>14</v>
      </c>
      <c r="FO44" s="191" t="s">
        <v>6379</v>
      </c>
      <c r="FP44" s="188" t="s">
        <v>1024</v>
      </c>
      <c r="FQ44" s="189">
        <v>44768</v>
      </c>
      <c r="FR44" s="190" t="s">
        <v>6763</v>
      </c>
      <c r="FS44" s="184" t="s">
        <v>14</v>
      </c>
      <c r="FT44" s="184" t="s">
        <v>1024</v>
      </c>
      <c r="FU44" s="184" t="s">
        <v>14</v>
      </c>
      <c r="FV44" s="184" t="s">
        <v>14</v>
      </c>
      <c r="FW44" s="184" t="s">
        <v>6381</v>
      </c>
      <c r="FX44" s="184" t="s">
        <v>1024</v>
      </c>
      <c r="FY44" s="181">
        <v>44768</v>
      </c>
      <c r="FZ44" s="191" t="s">
        <v>3357</v>
      </c>
      <c r="GA44" s="191">
        <v>0</v>
      </c>
      <c r="GB44" s="191" t="s">
        <v>3054</v>
      </c>
      <c r="GC44" s="191" t="s">
        <v>30</v>
      </c>
      <c r="GD44" s="191">
        <v>2</v>
      </c>
      <c r="GE44" s="191" t="s">
        <v>14</v>
      </c>
      <c r="GF44" s="191" t="s">
        <v>14</v>
      </c>
      <c r="GG44" s="192">
        <v>44686</v>
      </c>
      <c r="GH44" s="190" t="s">
        <v>3363</v>
      </c>
      <c r="GI44" s="184">
        <v>1</v>
      </c>
      <c r="GJ44" s="184" t="s">
        <v>3054</v>
      </c>
      <c r="GK44" s="184" t="s">
        <v>30</v>
      </c>
      <c r="GL44" s="184">
        <v>2</v>
      </c>
      <c r="GM44" s="184" t="s">
        <v>14</v>
      </c>
      <c r="GN44" s="184" t="s">
        <v>14</v>
      </c>
      <c r="GO44" s="181">
        <v>44686</v>
      </c>
      <c r="GP44" s="191" t="s">
        <v>3358</v>
      </c>
      <c r="GQ44" s="191">
        <v>0</v>
      </c>
      <c r="GR44" s="191" t="s">
        <v>3054</v>
      </c>
      <c r="GS44" s="191" t="s">
        <v>30</v>
      </c>
      <c r="GT44" s="191">
        <v>2</v>
      </c>
      <c r="GU44" s="191" t="s">
        <v>14</v>
      </c>
      <c r="GV44" s="191" t="s">
        <v>14</v>
      </c>
      <c r="GW44" s="192">
        <v>44686</v>
      </c>
      <c r="GX44" s="190" t="s">
        <v>3364</v>
      </c>
      <c r="GY44" s="184">
        <v>0</v>
      </c>
      <c r="GZ44" s="184" t="s">
        <v>3054</v>
      </c>
      <c r="HA44" s="184" t="s">
        <v>30</v>
      </c>
      <c r="HB44" s="184">
        <v>2</v>
      </c>
      <c r="HC44" s="184" t="s">
        <v>14</v>
      </c>
      <c r="HD44" s="184" t="s">
        <v>14</v>
      </c>
      <c r="HE44" s="181">
        <v>44686</v>
      </c>
      <c r="HF44" s="191" t="s">
        <v>3356</v>
      </c>
      <c r="HG44" s="191">
        <v>0</v>
      </c>
      <c r="HH44" s="191" t="s">
        <v>3054</v>
      </c>
      <c r="HI44" s="191" t="s">
        <v>30</v>
      </c>
      <c r="HJ44" s="191">
        <v>2</v>
      </c>
      <c r="HK44" s="191" t="s">
        <v>14</v>
      </c>
      <c r="HL44" s="191" t="s">
        <v>14</v>
      </c>
      <c r="HM44" s="192">
        <v>44686</v>
      </c>
      <c r="HN44" s="190" t="s">
        <v>3362</v>
      </c>
      <c r="HO44" s="184">
        <v>2</v>
      </c>
      <c r="HP44" s="184" t="s">
        <v>3054</v>
      </c>
      <c r="HQ44" s="184" t="s">
        <v>30</v>
      </c>
      <c r="HR44" s="184">
        <v>2</v>
      </c>
      <c r="HS44" s="184" t="s">
        <v>14</v>
      </c>
      <c r="HT44" s="184" t="s">
        <v>14</v>
      </c>
      <c r="HU44" s="181">
        <v>44686</v>
      </c>
      <c r="HV44" s="191" t="s">
        <v>3359</v>
      </c>
      <c r="HW44" s="191">
        <v>2</v>
      </c>
      <c r="HX44" s="191" t="s">
        <v>3054</v>
      </c>
      <c r="HY44" s="191" t="s">
        <v>30</v>
      </c>
      <c r="HZ44" s="191">
        <v>2</v>
      </c>
      <c r="IA44" s="191" t="s">
        <v>14</v>
      </c>
      <c r="IB44" s="191" t="s">
        <v>14</v>
      </c>
      <c r="IC44" s="192">
        <v>44686</v>
      </c>
      <c r="ID44" s="190" t="s">
        <v>3361</v>
      </c>
      <c r="IE44" s="184">
        <v>0</v>
      </c>
      <c r="IF44" s="184" t="s">
        <v>3054</v>
      </c>
      <c r="IG44" s="184" t="s">
        <v>30</v>
      </c>
      <c r="IH44" s="184">
        <v>2</v>
      </c>
      <c r="II44" s="184" t="s">
        <v>14</v>
      </c>
      <c r="IJ44" s="184" t="s">
        <v>14</v>
      </c>
      <c r="IK44" s="181">
        <v>44686</v>
      </c>
      <c r="IL44" s="191" t="s">
        <v>3360</v>
      </c>
      <c r="IM44" s="191">
        <v>3</v>
      </c>
      <c r="IN44" s="191" t="s">
        <v>3054</v>
      </c>
      <c r="IO44" s="191" t="s">
        <v>30</v>
      </c>
      <c r="IP44" s="191">
        <v>2</v>
      </c>
      <c r="IQ44" s="191" t="s">
        <v>14</v>
      </c>
      <c r="IR44" s="191" t="s">
        <v>14</v>
      </c>
      <c r="IS44" s="192">
        <v>44686</v>
      </c>
    </row>
    <row r="45" spans="1:253" s="285" customFormat="1" ht="13" customHeight="1" x14ac:dyDescent="0.25">
      <c r="A45" s="285" t="s">
        <v>3551</v>
      </c>
      <c r="B45" s="285" t="s">
        <v>8777</v>
      </c>
      <c r="C45" s="285" t="s">
        <v>3552</v>
      </c>
      <c r="D45" s="285" t="s">
        <v>3553</v>
      </c>
      <c r="E45" s="285" t="s">
        <v>8341</v>
      </c>
      <c r="F45" s="285" t="s">
        <v>6347</v>
      </c>
      <c r="G45" s="179">
        <v>11400000</v>
      </c>
      <c r="H45" s="180" t="s">
        <v>6344</v>
      </c>
      <c r="I45" s="180" t="s">
        <v>30</v>
      </c>
      <c r="J45" s="180">
        <v>2</v>
      </c>
      <c r="K45" s="180" t="s">
        <v>6346</v>
      </c>
      <c r="L45" s="180" t="s">
        <v>6345</v>
      </c>
      <c r="M45" s="181">
        <v>44767</v>
      </c>
      <c r="N45" s="190" t="s">
        <v>6350</v>
      </c>
      <c r="O45" s="182">
        <v>27560</v>
      </c>
      <c r="P45" s="182" t="s">
        <v>2007</v>
      </c>
      <c r="Q45" s="182" t="s">
        <v>30</v>
      </c>
      <c r="R45" s="182">
        <v>2</v>
      </c>
      <c r="S45" s="182" t="s">
        <v>6349</v>
      </c>
      <c r="T45" s="182" t="s">
        <v>6348</v>
      </c>
      <c r="U45" s="183">
        <v>44767</v>
      </c>
      <c r="V45" s="190" t="s">
        <v>6351</v>
      </c>
      <c r="W45" s="180">
        <v>11400000</v>
      </c>
      <c r="X45" s="180" t="s">
        <v>6344</v>
      </c>
      <c r="Y45" s="180" t="s">
        <v>30</v>
      </c>
      <c r="Z45" s="180">
        <v>2</v>
      </c>
      <c r="AA45" s="180" t="s">
        <v>6346</v>
      </c>
      <c r="AB45" s="180" t="s">
        <v>6345</v>
      </c>
      <c r="AC45" s="181">
        <v>44767</v>
      </c>
      <c r="AD45" s="190" t="s">
        <v>6353</v>
      </c>
      <c r="AE45" s="188">
        <v>8200000</v>
      </c>
      <c r="AF45" s="188" t="s">
        <v>6344</v>
      </c>
      <c r="AG45" s="188" t="s">
        <v>30</v>
      </c>
      <c r="AH45" s="188">
        <v>2</v>
      </c>
      <c r="AI45" s="188" t="s">
        <v>6352</v>
      </c>
      <c r="AJ45" s="188" t="s">
        <v>6345</v>
      </c>
      <c r="AK45" s="189">
        <v>44767</v>
      </c>
      <c r="AL45" s="190" t="s">
        <v>6356</v>
      </c>
      <c r="AM45" s="180">
        <v>88000</v>
      </c>
      <c r="AN45" s="180" t="s">
        <v>6344</v>
      </c>
      <c r="AO45" s="180" t="s">
        <v>30</v>
      </c>
      <c r="AP45" s="180">
        <v>2</v>
      </c>
      <c r="AQ45" s="180" t="s">
        <v>6355</v>
      </c>
      <c r="AR45" s="180" t="s">
        <v>6354</v>
      </c>
      <c r="AS45" s="181">
        <v>44767</v>
      </c>
      <c r="AT45" s="191" t="s">
        <v>6358</v>
      </c>
      <c r="AU45" s="188">
        <v>12898</v>
      </c>
      <c r="AV45" s="188" t="s">
        <v>6344</v>
      </c>
      <c r="AW45" s="188" t="s">
        <v>30</v>
      </c>
      <c r="AX45" s="188">
        <v>2</v>
      </c>
      <c r="AY45" s="188" t="s">
        <v>6357</v>
      </c>
      <c r="AZ45" s="188" t="s">
        <v>6354</v>
      </c>
      <c r="BA45" s="189">
        <v>44767</v>
      </c>
      <c r="BB45" s="190" t="s">
        <v>6384</v>
      </c>
      <c r="BC45" s="180" t="s">
        <v>14</v>
      </c>
      <c r="BD45" s="180" t="s">
        <v>1024</v>
      </c>
      <c r="BE45" s="180" t="s">
        <v>14</v>
      </c>
      <c r="BF45" s="180" t="s">
        <v>14</v>
      </c>
      <c r="BG45" s="180" t="s">
        <v>6383</v>
      </c>
      <c r="BH45" s="180" t="s">
        <v>1024</v>
      </c>
      <c r="BI45" s="181">
        <v>44767</v>
      </c>
      <c r="BJ45" s="191" t="s">
        <v>6360</v>
      </c>
      <c r="BK45" s="191">
        <v>2347</v>
      </c>
      <c r="BL45" s="191" t="s">
        <v>6344</v>
      </c>
      <c r="BM45" s="191" t="s">
        <v>30</v>
      </c>
      <c r="BN45" s="191">
        <v>2</v>
      </c>
      <c r="BO45" s="191" t="s">
        <v>6359</v>
      </c>
      <c r="BP45" s="188" t="s">
        <v>6354</v>
      </c>
      <c r="BQ45" s="192">
        <v>44767</v>
      </c>
      <c r="BR45" s="190" t="s">
        <v>6387</v>
      </c>
      <c r="BS45" s="184">
        <v>77006</v>
      </c>
      <c r="BT45" s="184" t="s">
        <v>6365</v>
      </c>
      <c r="BU45" s="184" t="s">
        <v>30</v>
      </c>
      <c r="BV45" s="184">
        <v>2</v>
      </c>
      <c r="BW45" s="184" t="s">
        <v>6386</v>
      </c>
      <c r="BX45" s="184" t="s">
        <v>6385</v>
      </c>
      <c r="BY45" s="181">
        <v>44767</v>
      </c>
      <c r="BZ45" s="191" t="s">
        <v>6389</v>
      </c>
      <c r="CA45" s="191">
        <v>52953</v>
      </c>
      <c r="CB45" s="191" t="s">
        <v>6365</v>
      </c>
      <c r="CC45" s="191" t="s">
        <v>30</v>
      </c>
      <c r="CD45" s="191">
        <v>2</v>
      </c>
      <c r="CE45" s="191" t="s">
        <v>6388</v>
      </c>
      <c r="CF45" s="191" t="s">
        <v>6385</v>
      </c>
      <c r="CG45" s="192">
        <v>44767</v>
      </c>
      <c r="CH45" s="190" t="s">
        <v>9383</v>
      </c>
      <c r="CI45" s="191" t="e">
        <v>#N/A</v>
      </c>
      <c r="CJ45" s="191" t="e">
        <v>#N/A</v>
      </c>
      <c r="CK45" s="191" t="e">
        <v>#N/A</v>
      </c>
      <c r="CL45" s="191" t="e">
        <v>#N/A</v>
      </c>
      <c r="CM45" s="191" t="e">
        <v>#N/A</v>
      </c>
      <c r="CN45" s="191" t="e">
        <v>#N/A</v>
      </c>
      <c r="CO45" s="193" t="e">
        <v>#N/A</v>
      </c>
      <c r="CP45" s="191" t="s">
        <v>6392</v>
      </c>
      <c r="CQ45" s="184">
        <v>1500000000</v>
      </c>
      <c r="CR45" s="184" t="s">
        <v>6365</v>
      </c>
      <c r="CS45" s="184" t="s">
        <v>19</v>
      </c>
      <c r="CT45" s="184">
        <v>3</v>
      </c>
      <c r="CU45" s="184" t="s">
        <v>6391</v>
      </c>
      <c r="CV45" s="184" t="s">
        <v>6390</v>
      </c>
      <c r="CW45" s="181">
        <v>44767</v>
      </c>
      <c r="CX45" s="191" t="s">
        <v>6366</v>
      </c>
      <c r="CY45" s="188">
        <v>4400000</v>
      </c>
      <c r="CZ45" s="188" t="s">
        <v>6344</v>
      </c>
      <c r="DA45" s="188" t="s">
        <v>30</v>
      </c>
      <c r="DB45" s="188">
        <v>2</v>
      </c>
      <c r="DC45" s="188" t="s">
        <v>6371</v>
      </c>
      <c r="DD45" s="188" t="s">
        <v>6345</v>
      </c>
      <c r="DE45" s="194">
        <v>44767</v>
      </c>
      <c r="DF45" s="190" t="s">
        <v>6368</v>
      </c>
      <c r="DG45" s="180">
        <v>3200000</v>
      </c>
      <c r="DH45" s="184" t="s">
        <v>6344</v>
      </c>
      <c r="DI45" s="184" t="s">
        <v>30</v>
      </c>
      <c r="DJ45" s="184">
        <v>2</v>
      </c>
      <c r="DK45" s="184" t="s">
        <v>6367</v>
      </c>
      <c r="DL45" s="184" t="s">
        <v>6345</v>
      </c>
      <c r="DM45" s="181">
        <v>44767</v>
      </c>
      <c r="DN45" s="191" t="s">
        <v>6370</v>
      </c>
      <c r="DO45" s="188">
        <v>3800000</v>
      </c>
      <c r="DP45" s="191" t="s">
        <v>6344</v>
      </c>
      <c r="DQ45" s="191" t="s">
        <v>30</v>
      </c>
      <c r="DR45" s="191">
        <v>2</v>
      </c>
      <c r="DS45" s="191" t="s">
        <v>6369</v>
      </c>
      <c r="DT45" s="191" t="s">
        <v>6345</v>
      </c>
      <c r="DU45" s="192">
        <v>44767</v>
      </c>
      <c r="DV45" s="190" t="s">
        <v>6372</v>
      </c>
      <c r="DW45" s="180">
        <v>1900000</v>
      </c>
      <c r="DX45" s="184" t="s">
        <v>6344</v>
      </c>
      <c r="DY45" s="184" t="s">
        <v>30</v>
      </c>
      <c r="DZ45" s="184">
        <v>2</v>
      </c>
      <c r="EA45" s="184" t="s">
        <v>6371</v>
      </c>
      <c r="EB45" s="184" t="s">
        <v>6345</v>
      </c>
      <c r="EC45" s="181">
        <v>44767</v>
      </c>
      <c r="ED45" s="191" t="s">
        <v>6374</v>
      </c>
      <c r="EE45" s="188">
        <v>1500000</v>
      </c>
      <c r="EF45" s="191" t="s">
        <v>6344</v>
      </c>
      <c r="EG45" s="191" t="s">
        <v>30</v>
      </c>
      <c r="EH45" s="191">
        <v>2</v>
      </c>
      <c r="EI45" s="191" t="s">
        <v>6373</v>
      </c>
      <c r="EJ45" s="191" t="s">
        <v>6345</v>
      </c>
      <c r="EK45" s="192">
        <v>44767</v>
      </c>
      <c r="EL45" s="190" t="s">
        <v>6376</v>
      </c>
      <c r="EM45" s="180">
        <v>1000000</v>
      </c>
      <c r="EN45" s="184" t="s">
        <v>6344</v>
      </c>
      <c r="EO45" s="184" t="s">
        <v>30</v>
      </c>
      <c r="EP45" s="184">
        <v>2</v>
      </c>
      <c r="EQ45" s="184" t="s">
        <v>6375</v>
      </c>
      <c r="ER45" s="184" t="s">
        <v>6345</v>
      </c>
      <c r="ES45" s="181">
        <v>44767</v>
      </c>
      <c r="ET45" s="191" t="s">
        <v>6364</v>
      </c>
      <c r="EU45" s="191">
        <v>4595</v>
      </c>
      <c r="EV45" s="191" t="s">
        <v>6361</v>
      </c>
      <c r="EW45" s="191" t="s">
        <v>30</v>
      </c>
      <c r="EX45" s="191">
        <v>2</v>
      </c>
      <c r="EY45" s="191" t="s">
        <v>6363</v>
      </c>
      <c r="EZ45" s="191" t="s">
        <v>6362</v>
      </c>
      <c r="FA45" s="192">
        <v>44767</v>
      </c>
      <c r="FB45" s="190" t="s">
        <v>6378</v>
      </c>
      <c r="FC45" s="184">
        <v>5</v>
      </c>
      <c r="FD45" s="184" t="s">
        <v>1024</v>
      </c>
      <c r="FE45" s="184" t="s">
        <v>14</v>
      </c>
      <c r="FF45" s="184" t="s">
        <v>14</v>
      </c>
      <c r="FG45" s="184" t="s">
        <v>6377</v>
      </c>
      <c r="FH45" s="184" t="s">
        <v>1024</v>
      </c>
      <c r="FI45" s="181">
        <v>44767</v>
      </c>
      <c r="FJ45" s="190" t="s">
        <v>6380</v>
      </c>
      <c r="FK45" s="191" t="s">
        <v>14</v>
      </c>
      <c r="FL45" s="191" t="s">
        <v>1024</v>
      </c>
      <c r="FM45" s="191" t="s">
        <v>14</v>
      </c>
      <c r="FN45" s="191" t="s">
        <v>14</v>
      </c>
      <c r="FO45" s="191" t="s">
        <v>6379</v>
      </c>
      <c r="FP45" s="188" t="s">
        <v>1024</v>
      </c>
      <c r="FQ45" s="189">
        <v>44767</v>
      </c>
      <c r="FR45" s="190" t="s">
        <v>6382</v>
      </c>
      <c r="FS45" s="184" t="s">
        <v>14</v>
      </c>
      <c r="FT45" s="184" t="s">
        <v>1024</v>
      </c>
      <c r="FU45" s="184" t="s">
        <v>14</v>
      </c>
      <c r="FV45" s="184" t="s">
        <v>14</v>
      </c>
      <c r="FW45" s="184" t="s">
        <v>6381</v>
      </c>
      <c r="FX45" s="184" t="s">
        <v>1024</v>
      </c>
      <c r="FY45" s="181">
        <v>44767</v>
      </c>
      <c r="FZ45" s="191" t="s">
        <v>3555</v>
      </c>
      <c r="GA45" s="191">
        <v>0</v>
      </c>
      <c r="GB45" s="191" t="s">
        <v>3054</v>
      </c>
      <c r="GC45" s="191" t="s">
        <v>30</v>
      </c>
      <c r="GD45" s="191">
        <v>2</v>
      </c>
      <c r="GE45" s="191" t="s">
        <v>14</v>
      </c>
      <c r="GF45" s="191" t="s">
        <v>14</v>
      </c>
      <c r="GG45" s="192">
        <v>44691</v>
      </c>
      <c r="GH45" s="190" t="s">
        <v>3561</v>
      </c>
      <c r="GI45" s="184">
        <v>2</v>
      </c>
      <c r="GJ45" s="184" t="s">
        <v>3054</v>
      </c>
      <c r="GK45" s="184" t="s">
        <v>30</v>
      </c>
      <c r="GL45" s="184">
        <v>2</v>
      </c>
      <c r="GM45" s="184" t="s">
        <v>14</v>
      </c>
      <c r="GN45" s="184" t="s">
        <v>14</v>
      </c>
      <c r="GO45" s="181">
        <v>44691</v>
      </c>
      <c r="GP45" s="191" t="s">
        <v>3556</v>
      </c>
      <c r="GQ45" s="191">
        <v>2</v>
      </c>
      <c r="GR45" s="191" t="s">
        <v>3054</v>
      </c>
      <c r="GS45" s="191" t="s">
        <v>30</v>
      </c>
      <c r="GT45" s="191">
        <v>2</v>
      </c>
      <c r="GU45" s="191" t="s">
        <v>14</v>
      </c>
      <c r="GV45" s="191" t="s">
        <v>14</v>
      </c>
      <c r="GW45" s="192">
        <v>44691</v>
      </c>
      <c r="GX45" s="190" t="s">
        <v>3562</v>
      </c>
      <c r="GY45" s="184">
        <v>3</v>
      </c>
      <c r="GZ45" s="184" t="s">
        <v>3054</v>
      </c>
      <c r="HA45" s="184" t="s">
        <v>30</v>
      </c>
      <c r="HB45" s="184">
        <v>2</v>
      </c>
      <c r="HC45" s="184" t="s">
        <v>14</v>
      </c>
      <c r="HD45" s="184" t="s">
        <v>14</v>
      </c>
      <c r="HE45" s="181">
        <v>44691</v>
      </c>
      <c r="HF45" s="191" t="s">
        <v>3554</v>
      </c>
      <c r="HG45" s="191">
        <v>0</v>
      </c>
      <c r="HH45" s="191" t="s">
        <v>3054</v>
      </c>
      <c r="HI45" s="191" t="s">
        <v>30</v>
      </c>
      <c r="HJ45" s="191">
        <v>2</v>
      </c>
      <c r="HK45" s="191" t="s">
        <v>14</v>
      </c>
      <c r="HL45" s="191" t="s">
        <v>14</v>
      </c>
      <c r="HM45" s="192">
        <v>44691</v>
      </c>
      <c r="HN45" s="190" t="s">
        <v>3560</v>
      </c>
      <c r="HO45" s="184">
        <v>2</v>
      </c>
      <c r="HP45" s="184" t="s">
        <v>3054</v>
      </c>
      <c r="HQ45" s="184" t="s">
        <v>30</v>
      </c>
      <c r="HR45" s="184">
        <v>2</v>
      </c>
      <c r="HS45" s="184" t="s">
        <v>14</v>
      </c>
      <c r="HT45" s="184" t="s">
        <v>14</v>
      </c>
      <c r="HU45" s="181">
        <v>44691</v>
      </c>
      <c r="HV45" s="191" t="s">
        <v>3557</v>
      </c>
      <c r="HW45" s="191">
        <v>3</v>
      </c>
      <c r="HX45" s="191" t="s">
        <v>3054</v>
      </c>
      <c r="HY45" s="191" t="s">
        <v>30</v>
      </c>
      <c r="HZ45" s="191">
        <v>2</v>
      </c>
      <c r="IA45" s="191" t="s">
        <v>14</v>
      </c>
      <c r="IB45" s="191" t="s">
        <v>14</v>
      </c>
      <c r="IC45" s="192">
        <v>44691</v>
      </c>
      <c r="ID45" s="190" t="s">
        <v>3559</v>
      </c>
      <c r="IE45" s="184">
        <v>0</v>
      </c>
      <c r="IF45" s="184" t="s">
        <v>3054</v>
      </c>
      <c r="IG45" s="184" t="s">
        <v>30</v>
      </c>
      <c r="IH45" s="184">
        <v>2</v>
      </c>
      <c r="II45" s="184" t="s">
        <v>14</v>
      </c>
      <c r="IJ45" s="184" t="s">
        <v>14</v>
      </c>
      <c r="IK45" s="181">
        <v>44691</v>
      </c>
      <c r="IL45" s="191" t="s">
        <v>3558</v>
      </c>
      <c r="IM45" s="191">
        <v>3</v>
      </c>
      <c r="IN45" s="191" t="s">
        <v>3054</v>
      </c>
      <c r="IO45" s="191" t="s">
        <v>30</v>
      </c>
      <c r="IP45" s="191">
        <v>2</v>
      </c>
      <c r="IQ45" s="191" t="s">
        <v>14</v>
      </c>
      <c r="IR45" s="191" t="s">
        <v>14</v>
      </c>
      <c r="IS45" s="192">
        <v>44691</v>
      </c>
    </row>
    <row r="46" spans="1:253" s="285" customFormat="1" ht="13" customHeight="1" x14ac:dyDescent="0.25">
      <c r="A46" s="285" t="s">
        <v>3563</v>
      </c>
      <c r="B46" s="285" t="s">
        <v>8782</v>
      </c>
      <c r="C46" s="285" t="s">
        <v>3564</v>
      </c>
      <c r="D46" s="285" t="s">
        <v>3553</v>
      </c>
      <c r="E46" s="285" t="s">
        <v>8341</v>
      </c>
      <c r="F46" s="285" t="s">
        <v>6393</v>
      </c>
      <c r="G46" s="179">
        <v>11400000</v>
      </c>
      <c r="H46" s="180" t="s">
        <v>6344</v>
      </c>
      <c r="I46" s="180" t="s">
        <v>30</v>
      </c>
      <c r="J46" s="180">
        <v>2</v>
      </c>
      <c r="K46" s="180" t="s">
        <v>6346</v>
      </c>
      <c r="L46" s="180" t="s">
        <v>6345</v>
      </c>
      <c r="M46" s="181">
        <v>44767</v>
      </c>
      <c r="N46" s="190" t="s">
        <v>6397</v>
      </c>
      <c r="O46" s="182">
        <v>12851</v>
      </c>
      <c r="P46" s="182" t="s">
        <v>6394</v>
      </c>
      <c r="Q46" s="182" t="s">
        <v>30</v>
      </c>
      <c r="R46" s="182">
        <v>2</v>
      </c>
      <c r="S46" s="182" t="s">
        <v>6396</v>
      </c>
      <c r="T46" s="182" t="s">
        <v>6395</v>
      </c>
      <c r="U46" s="183">
        <v>44767</v>
      </c>
      <c r="V46" s="190" t="s">
        <v>6401</v>
      </c>
      <c r="W46" s="180">
        <v>6429000</v>
      </c>
      <c r="X46" s="180" t="s">
        <v>6398</v>
      </c>
      <c r="Y46" s="180" t="s">
        <v>30</v>
      </c>
      <c r="Z46" s="180">
        <v>2</v>
      </c>
      <c r="AA46" s="180" t="s">
        <v>6400</v>
      </c>
      <c r="AB46" s="180" t="s">
        <v>6399</v>
      </c>
      <c r="AC46" s="181">
        <v>44767</v>
      </c>
      <c r="AD46" s="190" t="s">
        <v>6405</v>
      </c>
      <c r="AE46" s="188">
        <v>690000</v>
      </c>
      <c r="AF46" s="188" t="s">
        <v>6402</v>
      </c>
      <c r="AG46" s="188" t="s">
        <v>30</v>
      </c>
      <c r="AH46" s="188">
        <v>2</v>
      </c>
      <c r="AI46" s="188" t="s">
        <v>6404</v>
      </c>
      <c r="AJ46" s="188" t="s">
        <v>6403</v>
      </c>
      <c r="AK46" s="189">
        <v>44767</v>
      </c>
      <c r="AL46" s="190" t="s">
        <v>6407</v>
      </c>
      <c r="AM46" s="180">
        <v>15000</v>
      </c>
      <c r="AN46" s="180" t="s">
        <v>6402</v>
      </c>
      <c r="AO46" s="180" t="s">
        <v>30</v>
      </c>
      <c r="AP46" s="180">
        <v>2</v>
      </c>
      <c r="AQ46" s="180" t="s">
        <v>6406</v>
      </c>
      <c r="AR46" s="180" t="s">
        <v>6403</v>
      </c>
      <c r="AS46" s="181">
        <v>44767</v>
      </c>
      <c r="AT46" s="191" t="s">
        <v>6409</v>
      </c>
      <c r="AU46" s="188">
        <v>12763</v>
      </c>
      <c r="AV46" s="188" t="s">
        <v>6402</v>
      </c>
      <c r="AW46" s="188" t="s">
        <v>30</v>
      </c>
      <c r="AX46" s="188">
        <v>2</v>
      </c>
      <c r="AY46" s="188" t="s">
        <v>6408</v>
      </c>
      <c r="AZ46" s="188" t="s">
        <v>6403</v>
      </c>
      <c r="BA46" s="189">
        <v>44767</v>
      </c>
      <c r="BB46" s="190" t="s">
        <v>6428</v>
      </c>
      <c r="BC46" s="180" t="s">
        <v>14</v>
      </c>
      <c r="BD46" s="180" t="s">
        <v>14</v>
      </c>
      <c r="BE46" s="180" t="s">
        <v>14</v>
      </c>
      <c r="BF46" s="180" t="s">
        <v>14</v>
      </c>
      <c r="BG46" s="180" t="s">
        <v>6383</v>
      </c>
      <c r="BH46" s="180" t="s">
        <v>14</v>
      </c>
      <c r="BI46" s="181">
        <v>44767</v>
      </c>
      <c r="BJ46" s="191" t="s">
        <v>6410</v>
      </c>
      <c r="BK46" s="191">
        <v>2248</v>
      </c>
      <c r="BL46" s="191" t="s">
        <v>6402</v>
      </c>
      <c r="BM46" s="191" t="s">
        <v>30</v>
      </c>
      <c r="BN46" s="191">
        <v>2</v>
      </c>
      <c r="BO46" s="191" t="s">
        <v>6408</v>
      </c>
      <c r="BP46" s="188" t="s">
        <v>6403</v>
      </c>
      <c r="BQ46" s="192">
        <v>44767</v>
      </c>
      <c r="BR46" s="190" t="s">
        <v>6430</v>
      </c>
      <c r="BS46" s="184">
        <v>83858</v>
      </c>
      <c r="BT46" s="184" t="s">
        <v>6402</v>
      </c>
      <c r="BU46" s="184" t="s">
        <v>30</v>
      </c>
      <c r="BV46" s="184">
        <v>2</v>
      </c>
      <c r="BW46" s="184" t="s">
        <v>6429</v>
      </c>
      <c r="BX46" s="184" t="s">
        <v>6403</v>
      </c>
      <c r="BY46" s="181">
        <v>44767</v>
      </c>
      <c r="BZ46" s="191" t="s">
        <v>6432</v>
      </c>
      <c r="CA46" s="191">
        <v>53815</v>
      </c>
      <c r="CB46" s="191" t="s">
        <v>6402</v>
      </c>
      <c r="CC46" s="191" t="s">
        <v>30</v>
      </c>
      <c r="CD46" s="191">
        <v>2</v>
      </c>
      <c r="CE46" s="191" t="s">
        <v>6431</v>
      </c>
      <c r="CF46" s="191" t="s">
        <v>6403</v>
      </c>
      <c r="CG46" s="192">
        <v>44767</v>
      </c>
      <c r="CH46" s="190" t="s">
        <v>9384</v>
      </c>
      <c r="CI46" s="191" t="e">
        <v>#N/A</v>
      </c>
      <c r="CJ46" s="191" t="e">
        <v>#N/A</v>
      </c>
      <c r="CK46" s="191" t="e">
        <v>#N/A</v>
      </c>
      <c r="CL46" s="191" t="e">
        <v>#N/A</v>
      </c>
      <c r="CM46" s="191" t="e">
        <v>#N/A</v>
      </c>
      <c r="CN46" s="191" t="e">
        <v>#N/A</v>
      </c>
      <c r="CO46" s="193" t="e">
        <v>#N/A</v>
      </c>
      <c r="CP46" s="191" t="s">
        <v>6434</v>
      </c>
      <c r="CQ46" s="184">
        <v>1500000000</v>
      </c>
      <c r="CR46" s="184" t="s">
        <v>6402</v>
      </c>
      <c r="CS46" s="184" t="s">
        <v>30</v>
      </c>
      <c r="CT46" s="184">
        <v>2</v>
      </c>
      <c r="CU46" s="184" t="s">
        <v>6433</v>
      </c>
      <c r="CV46" s="184" t="s">
        <v>6403</v>
      </c>
      <c r="CW46" s="181">
        <v>44767</v>
      </c>
      <c r="CX46" s="191" t="s">
        <v>6416</v>
      </c>
      <c r="CY46" s="188">
        <v>650000</v>
      </c>
      <c r="CZ46" s="188" t="s">
        <v>6365</v>
      </c>
      <c r="DA46" s="188" t="s">
        <v>30</v>
      </c>
      <c r="DB46" s="188">
        <v>2</v>
      </c>
      <c r="DC46" s="188" t="s">
        <v>6415</v>
      </c>
      <c r="DD46" s="188" t="s">
        <v>6414</v>
      </c>
      <c r="DE46" s="194">
        <v>44767</v>
      </c>
      <c r="DF46" s="190" t="s">
        <v>6418</v>
      </c>
      <c r="DG46" s="180">
        <v>5739000</v>
      </c>
      <c r="DH46" s="184" t="s">
        <v>6365</v>
      </c>
      <c r="DI46" s="184" t="s">
        <v>30</v>
      </c>
      <c r="DJ46" s="184">
        <v>2</v>
      </c>
      <c r="DK46" s="184" t="s">
        <v>6417</v>
      </c>
      <c r="DL46" s="184" t="s">
        <v>6414</v>
      </c>
      <c r="DM46" s="181">
        <v>44767</v>
      </c>
      <c r="DN46" s="191" t="s">
        <v>6420</v>
      </c>
      <c r="DO46" s="185">
        <v>40000</v>
      </c>
      <c r="DP46" s="191" t="s">
        <v>6365</v>
      </c>
      <c r="DQ46" s="191" t="s">
        <v>30</v>
      </c>
      <c r="DR46" s="191">
        <v>2</v>
      </c>
      <c r="DS46" s="191" t="s">
        <v>6419</v>
      </c>
      <c r="DT46" s="191" t="s">
        <v>6414</v>
      </c>
      <c r="DU46" s="192">
        <v>44767</v>
      </c>
      <c r="DV46" s="190" t="s">
        <v>6421</v>
      </c>
      <c r="DW46" s="180">
        <v>650000</v>
      </c>
      <c r="DX46" s="184" t="s">
        <v>6365</v>
      </c>
      <c r="DY46" s="184" t="s">
        <v>30</v>
      </c>
      <c r="DZ46" s="184">
        <v>2</v>
      </c>
      <c r="EA46" s="184" t="s">
        <v>6415</v>
      </c>
      <c r="EB46" s="184" t="s">
        <v>6414</v>
      </c>
      <c r="EC46" s="181">
        <v>44767</v>
      </c>
      <c r="ED46" s="191" t="s">
        <v>6422</v>
      </c>
      <c r="EE46" s="188">
        <v>0</v>
      </c>
      <c r="EF46" s="191" t="s">
        <v>1024</v>
      </c>
      <c r="EG46" s="191" t="s">
        <v>14</v>
      </c>
      <c r="EH46" s="191" t="s">
        <v>14</v>
      </c>
      <c r="EI46" s="191" t="s">
        <v>6253</v>
      </c>
      <c r="EJ46" s="191" t="s">
        <v>1024</v>
      </c>
      <c r="EK46" s="192">
        <v>44767</v>
      </c>
      <c r="EL46" s="190" t="s">
        <v>6423</v>
      </c>
      <c r="EM46" s="180">
        <v>0</v>
      </c>
      <c r="EN46" s="184" t="s">
        <v>1024</v>
      </c>
      <c r="EO46" s="184" t="s">
        <v>14</v>
      </c>
      <c r="EP46" s="184" t="s">
        <v>14</v>
      </c>
      <c r="EQ46" s="184" t="s">
        <v>6255</v>
      </c>
      <c r="ER46" s="184" t="s">
        <v>1024</v>
      </c>
      <c r="ES46" s="181">
        <v>44767</v>
      </c>
      <c r="ET46" s="191" t="s">
        <v>6413</v>
      </c>
      <c r="EU46" s="191">
        <v>4595</v>
      </c>
      <c r="EV46" s="191" t="s">
        <v>6411</v>
      </c>
      <c r="EW46" s="191" t="s">
        <v>30</v>
      </c>
      <c r="EX46" s="191">
        <v>2</v>
      </c>
      <c r="EY46" s="191" t="s">
        <v>6412</v>
      </c>
      <c r="EZ46" s="191" t="s">
        <v>6403</v>
      </c>
      <c r="FA46" s="192">
        <v>44767</v>
      </c>
      <c r="FB46" s="190" t="s">
        <v>6425</v>
      </c>
      <c r="FC46" s="184">
        <v>3</v>
      </c>
      <c r="FD46" s="184" t="s">
        <v>14</v>
      </c>
      <c r="FE46" s="184" t="s">
        <v>14</v>
      </c>
      <c r="FF46" s="184" t="s">
        <v>14</v>
      </c>
      <c r="FG46" s="184" t="s">
        <v>6424</v>
      </c>
      <c r="FH46" s="184" t="s">
        <v>14</v>
      </c>
      <c r="FI46" s="181">
        <v>44767</v>
      </c>
      <c r="FJ46" s="190" t="s">
        <v>6426</v>
      </c>
      <c r="FK46" s="191" t="s">
        <v>14</v>
      </c>
      <c r="FL46" s="191" t="s">
        <v>14</v>
      </c>
      <c r="FM46" s="191" t="s">
        <v>14</v>
      </c>
      <c r="FN46" s="191" t="s">
        <v>14</v>
      </c>
      <c r="FO46" s="191" t="s">
        <v>6379</v>
      </c>
      <c r="FP46" s="188" t="s">
        <v>14</v>
      </c>
      <c r="FQ46" s="189">
        <v>44767</v>
      </c>
      <c r="FR46" s="190" t="s">
        <v>6427</v>
      </c>
      <c r="FS46" s="184" t="s">
        <v>14</v>
      </c>
      <c r="FT46" s="184" t="s">
        <v>14</v>
      </c>
      <c r="FU46" s="184" t="s">
        <v>14</v>
      </c>
      <c r="FV46" s="184" t="s">
        <v>14</v>
      </c>
      <c r="FW46" s="184" t="s">
        <v>6381</v>
      </c>
      <c r="FX46" s="184" t="s">
        <v>14</v>
      </c>
      <c r="FY46" s="181">
        <v>44767</v>
      </c>
      <c r="FZ46" s="191" t="s">
        <v>3566</v>
      </c>
      <c r="GA46" s="191">
        <v>0</v>
      </c>
      <c r="GB46" s="191" t="s">
        <v>3054</v>
      </c>
      <c r="GC46" s="191" t="s">
        <v>30</v>
      </c>
      <c r="GD46" s="191">
        <v>2</v>
      </c>
      <c r="GE46" s="191" t="s">
        <v>14</v>
      </c>
      <c r="GF46" s="191" t="s">
        <v>14</v>
      </c>
      <c r="GG46" s="192">
        <v>44691</v>
      </c>
      <c r="GH46" s="190" t="s">
        <v>3572</v>
      </c>
      <c r="GI46" s="184">
        <v>2</v>
      </c>
      <c r="GJ46" s="184" t="s">
        <v>3054</v>
      </c>
      <c r="GK46" s="184" t="s">
        <v>30</v>
      </c>
      <c r="GL46" s="184">
        <v>2</v>
      </c>
      <c r="GM46" s="184" t="s">
        <v>14</v>
      </c>
      <c r="GN46" s="184" t="s">
        <v>14</v>
      </c>
      <c r="GO46" s="181">
        <v>44691</v>
      </c>
      <c r="GP46" s="191" t="s">
        <v>3567</v>
      </c>
      <c r="GQ46" s="191">
        <v>2</v>
      </c>
      <c r="GR46" s="191" t="s">
        <v>3054</v>
      </c>
      <c r="GS46" s="191" t="s">
        <v>30</v>
      </c>
      <c r="GT46" s="191">
        <v>2</v>
      </c>
      <c r="GU46" s="191" t="s">
        <v>14</v>
      </c>
      <c r="GV46" s="191" t="s">
        <v>14</v>
      </c>
      <c r="GW46" s="192">
        <v>44691</v>
      </c>
      <c r="GX46" s="190" t="s">
        <v>3573</v>
      </c>
      <c r="GY46" s="184">
        <v>3</v>
      </c>
      <c r="GZ46" s="184" t="s">
        <v>3054</v>
      </c>
      <c r="HA46" s="184" t="s">
        <v>30</v>
      </c>
      <c r="HB46" s="184">
        <v>2</v>
      </c>
      <c r="HC46" s="184" t="s">
        <v>14</v>
      </c>
      <c r="HD46" s="184" t="s">
        <v>14</v>
      </c>
      <c r="HE46" s="181">
        <v>44691</v>
      </c>
      <c r="HF46" s="191" t="s">
        <v>3565</v>
      </c>
      <c r="HG46" s="191">
        <v>0</v>
      </c>
      <c r="HH46" s="191" t="s">
        <v>3054</v>
      </c>
      <c r="HI46" s="191" t="s">
        <v>30</v>
      </c>
      <c r="HJ46" s="191">
        <v>2</v>
      </c>
      <c r="HK46" s="191" t="s">
        <v>14</v>
      </c>
      <c r="HL46" s="191" t="s">
        <v>14</v>
      </c>
      <c r="HM46" s="192">
        <v>44691</v>
      </c>
      <c r="HN46" s="190" t="s">
        <v>3571</v>
      </c>
      <c r="HO46" s="184">
        <v>2</v>
      </c>
      <c r="HP46" s="184" t="s">
        <v>3054</v>
      </c>
      <c r="HQ46" s="184" t="s">
        <v>30</v>
      </c>
      <c r="HR46" s="184">
        <v>2</v>
      </c>
      <c r="HS46" s="184" t="s">
        <v>14</v>
      </c>
      <c r="HT46" s="184" t="s">
        <v>14</v>
      </c>
      <c r="HU46" s="181">
        <v>44691</v>
      </c>
      <c r="HV46" s="191" t="s">
        <v>3568</v>
      </c>
      <c r="HW46" s="191">
        <v>3</v>
      </c>
      <c r="HX46" s="191" t="s">
        <v>3054</v>
      </c>
      <c r="HY46" s="191" t="s">
        <v>30</v>
      </c>
      <c r="HZ46" s="191">
        <v>2</v>
      </c>
      <c r="IA46" s="191" t="s">
        <v>14</v>
      </c>
      <c r="IB46" s="191" t="s">
        <v>14</v>
      </c>
      <c r="IC46" s="192">
        <v>44691</v>
      </c>
      <c r="ID46" s="190" t="s">
        <v>3570</v>
      </c>
      <c r="IE46" s="184">
        <v>0</v>
      </c>
      <c r="IF46" s="184" t="s">
        <v>3054</v>
      </c>
      <c r="IG46" s="184" t="s">
        <v>30</v>
      </c>
      <c r="IH46" s="184">
        <v>2</v>
      </c>
      <c r="II46" s="184" t="s">
        <v>14</v>
      </c>
      <c r="IJ46" s="184" t="s">
        <v>14</v>
      </c>
      <c r="IK46" s="181">
        <v>44691</v>
      </c>
      <c r="IL46" s="191" t="s">
        <v>3569</v>
      </c>
      <c r="IM46" s="191">
        <v>3</v>
      </c>
      <c r="IN46" s="191" t="s">
        <v>3054</v>
      </c>
      <c r="IO46" s="191" t="s">
        <v>30</v>
      </c>
      <c r="IP46" s="191">
        <v>2</v>
      </c>
      <c r="IQ46" s="191" t="s">
        <v>14</v>
      </c>
      <c r="IR46" s="191" t="s">
        <v>14</v>
      </c>
      <c r="IS46" s="192">
        <v>44691</v>
      </c>
    </row>
    <row r="47" spans="1:253" s="285" customFormat="1" ht="13" customHeight="1" x14ac:dyDescent="0.25">
      <c r="A47" s="285" t="s">
        <v>3727</v>
      </c>
      <c r="B47" s="285" t="s">
        <v>8815</v>
      </c>
      <c r="C47" s="285" t="s">
        <v>3728</v>
      </c>
      <c r="D47" s="285" t="s">
        <v>3729</v>
      </c>
      <c r="E47" s="285" t="s">
        <v>8342</v>
      </c>
      <c r="F47" s="285" t="s">
        <v>7681</v>
      </c>
      <c r="G47" s="179">
        <v>9973000</v>
      </c>
      <c r="H47" s="180" t="s">
        <v>7589</v>
      </c>
      <c r="I47" s="180" t="s">
        <v>92</v>
      </c>
      <c r="J47" s="180">
        <v>1</v>
      </c>
      <c r="K47" s="180" t="s">
        <v>7680</v>
      </c>
      <c r="L47" s="180" t="s">
        <v>7679</v>
      </c>
      <c r="M47" s="181">
        <v>44773</v>
      </c>
      <c r="N47" s="190" t="s">
        <v>7685</v>
      </c>
      <c r="O47" s="182">
        <v>5936</v>
      </c>
      <c r="P47" s="182" t="s">
        <v>7682</v>
      </c>
      <c r="Q47" s="182" t="s">
        <v>30</v>
      </c>
      <c r="R47" s="182">
        <v>2</v>
      </c>
      <c r="S47" s="182" t="s">
        <v>7684</v>
      </c>
      <c r="T47" s="182" t="s">
        <v>7683</v>
      </c>
      <c r="U47" s="183">
        <v>44773</v>
      </c>
      <c r="V47" s="190" t="s">
        <v>7689</v>
      </c>
      <c r="W47" s="180">
        <v>1595000</v>
      </c>
      <c r="X47" s="180" t="s">
        <v>7686</v>
      </c>
      <c r="Y47" s="180" t="s">
        <v>30</v>
      </c>
      <c r="Z47" s="180">
        <v>2</v>
      </c>
      <c r="AA47" s="180" t="s">
        <v>7688</v>
      </c>
      <c r="AB47" s="180" t="s">
        <v>7687</v>
      </c>
      <c r="AC47" s="181">
        <v>44773</v>
      </c>
      <c r="AD47" s="190" t="s">
        <v>7692</v>
      </c>
      <c r="AE47" s="188">
        <v>1042000</v>
      </c>
      <c r="AF47" s="188" t="s">
        <v>7690</v>
      </c>
      <c r="AG47" s="188" t="s">
        <v>30</v>
      </c>
      <c r="AH47" s="188">
        <v>2</v>
      </c>
      <c r="AI47" s="188" t="s">
        <v>7691</v>
      </c>
      <c r="AJ47" s="188" t="s">
        <v>7683</v>
      </c>
      <c r="AK47" s="189">
        <v>44773</v>
      </c>
      <c r="AL47" s="190" t="s">
        <v>7693</v>
      </c>
      <c r="AM47" s="180">
        <v>1042000</v>
      </c>
      <c r="AN47" s="180" t="s">
        <v>7690</v>
      </c>
      <c r="AO47" s="180" t="s">
        <v>30</v>
      </c>
      <c r="AP47" s="180">
        <v>2</v>
      </c>
      <c r="AQ47" s="180" t="s">
        <v>7691</v>
      </c>
      <c r="AR47" s="180" t="s">
        <v>7683</v>
      </c>
      <c r="AS47" s="181">
        <v>44773</v>
      </c>
      <c r="AT47" s="191" t="s">
        <v>9385</v>
      </c>
      <c r="AU47" s="188" t="e">
        <v>#N/A</v>
      </c>
      <c r="AV47" s="188" t="e">
        <v>#N/A</v>
      </c>
      <c r="AW47" s="188" t="e">
        <v>#N/A</v>
      </c>
      <c r="AX47" s="188" t="e">
        <v>#N/A</v>
      </c>
      <c r="AY47" s="188" t="e">
        <v>#N/A</v>
      </c>
      <c r="AZ47" s="188" t="e">
        <v>#N/A</v>
      </c>
      <c r="BA47" s="189" t="e">
        <v>#N/A</v>
      </c>
      <c r="BB47" s="190" t="s">
        <v>9386</v>
      </c>
      <c r="BC47" s="180" t="e">
        <v>#N/A</v>
      </c>
      <c r="BD47" s="180" t="e">
        <v>#N/A</v>
      </c>
      <c r="BE47" s="180" t="e">
        <v>#N/A</v>
      </c>
      <c r="BF47" s="180" t="e">
        <v>#N/A</v>
      </c>
      <c r="BG47" s="180" t="e">
        <v>#N/A</v>
      </c>
      <c r="BH47" s="180" t="e">
        <v>#N/A</v>
      </c>
      <c r="BI47" s="181" t="e">
        <v>#N/A</v>
      </c>
      <c r="BJ47" s="191" t="s">
        <v>7695</v>
      </c>
      <c r="BK47" s="191">
        <v>0</v>
      </c>
      <c r="BL47" s="191" t="s">
        <v>5841</v>
      </c>
      <c r="BM47" s="191" t="s">
        <v>30</v>
      </c>
      <c r="BN47" s="191">
        <v>2</v>
      </c>
      <c r="BO47" s="191" t="s">
        <v>7694</v>
      </c>
      <c r="BP47" s="188" t="s">
        <v>1498</v>
      </c>
      <c r="BQ47" s="192">
        <v>44773</v>
      </c>
      <c r="BR47" s="190" t="s">
        <v>9387</v>
      </c>
      <c r="BS47" s="184" t="e">
        <v>#N/A</v>
      </c>
      <c r="BT47" s="184" t="e">
        <v>#N/A</v>
      </c>
      <c r="BU47" s="184" t="e">
        <v>#N/A</v>
      </c>
      <c r="BV47" s="184" t="e">
        <v>#N/A</v>
      </c>
      <c r="BW47" s="184" t="e">
        <v>#N/A</v>
      </c>
      <c r="BX47" s="184" t="e">
        <v>#N/A</v>
      </c>
      <c r="BY47" s="181" t="e">
        <v>#N/A</v>
      </c>
      <c r="BZ47" s="191" t="s">
        <v>9388</v>
      </c>
      <c r="CA47" s="191" t="e">
        <v>#N/A</v>
      </c>
      <c r="CB47" s="191" t="e">
        <v>#N/A</v>
      </c>
      <c r="CC47" s="191" t="e">
        <v>#N/A</v>
      </c>
      <c r="CD47" s="191" t="e">
        <v>#N/A</v>
      </c>
      <c r="CE47" s="191" t="e">
        <v>#N/A</v>
      </c>
      <c r="CF47" s="191" t="e">
        <v>#N/A</v>
      </c>
      <c r="CG47" s="192" t="e">
        <v>#N/A</v>
      </c>
      <c r="CH47" s="190" t="s">
        <v>9389</v>
      </c>
      <c r="CI47" s="191" t="e">
        <v>#N/A</v>
      </c>
      <c r="CJ47" s="191" t="e">
        <v>#N/A</v>
      </c>
      <c r="CK47" s="191" t="e">
        <v>#N/A</v>
      </c>
      <c r="CL47" s="191" t="e">
        <v>#N/A</v>
      </c>
      <c r="CM47" s="191" t="e">
        <v>#N/A</v>
      </c>
      <c r="CN47" s="191" t="e">
        <v>#N/A</v>
      </c>
      <c r="CO47" s="193" t="e">
        <v>#N/A</v>
      </c>
      <c r="CP47" s="191" t="s">
        <v>9390</v>
      </c>
      <c r="CQ47" s="184" t="e">
        <v>#N/A</v>
      </c>
      <c r="CR47" s="184" t="e">
        <v>#N/A</v>
      </c>
      <c r="CS47" s="184" t="e">
        <v>#N/A</v>
      </c>
      <c r="CT47" s="184" t="e">
        <v>#N/A</v>
      </c>
      <c r="CU47" s="184" t="e">
        <v>#N/A</v>
      </c>
      <c r="CV47" s="184" t="e">
        <v>#N/A</v>
      </c>
      <c r="CW47" s="181" t="e">
        <v>#N/A</v>
      </c>
      <c r="CX47" s="191" t="s">
        <v>7698</v>
      </c>
      <c r="CY47" s="188">
        <v>1042000</v>
      </c>
      <c r="CZ47" s="188" t="s">
        <v>7690</v>
      </c>
      <c r="DA47" s="188" t="s">
        <v>30</v>
      </c>
      <c r="DB47" s="188">
        <v>2</v>
      </c>
      <c r="DC47" s="188" t="s">
        <v>7614</v>
      </c>
      <c r="DD47" s="188" t="s">
        <v>7683</v>
      </c>
      <c r="DE47" s="194">
        <v>44773</v>
      </c>
      <c r="DF47" s="190" t="s">
        <v>7700</v>
      </c>
      <c r="DG47" s="180">
        <v>553000</v>
      </c>
      <c r="DH47" s="184" t="s">
        <v>7686</v>
      </c>
      <c r="DI47" s="184" t="s">
        <v>30</v>
      </c>
      <c r="DJ47" s="184">
        <v>2</v>
      </c>
      <c r="DK47" s="184" t="s">
        <v>7699</v>
      </c>
      <c r="DL47" s="184" t="s">
        <v>7687</v>
      </c>
      <c r="DM47" s="181">
        <v>44773</v>
      </c>
      <c r="DN47" s="191" t="s">
        <v>7702</v>
      </c>
      <c r="DO47" s="188">
        <v>0</v>
      </c>
      <c r="DP47" s="191" t="s">
        <v>7690</v>
      </c>
      <c r="DQ47" s="191" t="s">
        <v>30</v>
      </c>
      <c r="DR47" s="191">
        <v>2</v>
      </c>
      <c r="DS47" s="191" t="s">
        <v>7701</v>
      </c>
      <c r="DT47" s="191" t="s">
        <v>7683</v>
      </c>
      <c r="DU47" s="192">
        <v>44773</v>
      </c>
      <c r="DV47" s="190" t="s">
        <v>7703</v>
      </c>
      <c r="DW47" s="180">
        <v>1042000</v>
      </c>
      <c r="DX47" s="184" t="s">
        <v>7690</v>
      </c>
      <c r="DY47" s="184" t="s">
        <v>30</v>
      </c>
      <c r="DZ47" s="184">
        <v>2</v>
      </c>
      <c r="EA47" s="184" t="s">
        <v>7614</v>
      </c>
      <c r="EB47" s="184" t="s">
        <v>7683</v>
      </c>
      <c r="EC47" s="181">
        <v>44773</v>
      </c>
      <c r="ED47" s="191" t="s">
        <v>7704</v>
      </c>
      <c r="EE47" s="188">
        <v>0</v>
      </c>
      <c r="EF47" s="191" t="s">
        <v>7690</v>
      </c>
      <c r="EG47" s="191" t="s">
        <v>30</v>
      </c>
      <c r="EH47" s="191">
        <v>2</v>
      </c>
      <c r="EI47" s="191" t="s">
        <v>7616</v>
      </c>
      <c r="EJ47" s="191" t="s">
        <v>7683</v>
      </c>
      <c r="EK47" s="192">
        <v>44773</v>
      </c>
      <c r="EL47" s="190" t="s">
        <v>7705</v>
      </c>
      <c r="EM47" s="180">
        <v>0</v>
      </c>
      <c r="EN47" s="184" t="s">
        <v>7690</v>
      </c>
      <c r="EO47" s="184" t="s">
        <v>30</v>
      </c>
      <c r="EP47" s="184">
        <v>2</v>
      </c>
      <c r="EQ47" s="184" t="s">
        <v>7616</v>
      </c>
      <c r="ER47" s="184" t="s">
        <v>7683</v>
      </c>
      <c r="ES47" s="181">
        <v>44773</v>
      </c>
      <c r="ET47" s="191" t="s">
        <v>7697</v>
      </c>
      <c r="EU47" s="191">
        <v>0</v>
      </c>
      <c r="EV47" s="191" t="s">
        <v>5841</v>
      </c>
      <c r="EW47" s="191" t="s">
        <v>30</v>
      </c>
      <c r="EX47" s="191">
        <v>2</v>
      </c>
      <c r="EY47" s="191" t="s">
        <v>7696</v>
      </c>
      <c r="EZ47" s="191" t="s">
        <v>1498</v>
      </c>
      <c r="FA47" s="192">
        <v>44773</v>
      </c>
      <c r="FB47" s="190" t="s">
        <v>7707</v>
      </c>
      <c r="FC47" s="184">
        <v>2</v>
      </c>
      <c r="FD47" s="184" t="s">
        <v>14</v>
      </c>
      <c r="FE47" s="184" t="s">
        <v>30</v>
      </c>
      <c r="FF47" s="184">
        <v>2</v>
      </c>
      <c r="FG47" s="184" t="s">
        <v>7706</v>
      </c>
      <c r="FH47" s="184" t="s">
        <v>14</v>
      </c>
      <c r="FI47" s="181">
        <v>44773</v>
      </c>
      <c r="FJ47" s="190" t="s">
        <v>9391</v>
      </c>
      <c r="FK47" s="191" t="e">
        <v>#N/A</v>
      </c>
      <c r="FL47" s="191" t="e">
        <v>#N/A</v>
      </c>
      <c r="FM47" s="191" t="e">
        <v>#N/A</v>
      </c>
      <c r="FN47" s="191" t="e">
        <v>#N/A</v>
      </c>
      <c r="FO47" s="191" t="e">
        <v>#N/A</v>
      </c>
      <c r="FP47" s="188" t="e">
        <v>#N/A</v>
      </c>
      <c r="FQ47" s="189" t="e">
        <v>#N/A</v>
      </c>
      <c r="FR47" s="190" t="s">
        <v>9392</v>
      </c>
      <c r="FS47" s="184" t="e">
        <v>#N/A</v>
      </c>
      <c r="FT47" s="184" t="e">
        <v>#N/A</v>
      </c>
      <c r="FU47" s="184" t="e">
        <v>#N/A</v>
      </c>
      <c r="FV47" s="184" t="e">
        <v>#N/A</v>
      </c>
      <c r="FW47" s="184" t="e">
        <v>#N/A</v>
      </c>
      <c r="FX47" s="184" t="e">
        <v>#N/A</v>
      </c>
      <c r="FY47" s="181" t="e">
        <v>#N/A</v>
      </c>
      <c r="FZ47" s="191" t="s">
        <v>3731</v>
      </c>
      <c r="GA47" s="191">
        <v>0</v>
      </c>
      <c r="GB47" s="191" t="s">
        <v>3054</v>
      </c>
      <c r="GC47" s="191" t="s">
        <v>30</v>
      </c>
      <c r="GD47" s="191">
        <v>2</v>
      </c>
      <c r="GE47" s="191" t="s">
        <v>14</v>
      </c>
      <c r="GF47" s="191" t="s">
        <v>14</v>
      </c>
      <c r="GG47" s="192">
        <v>44693</v>
      </c>
      <c r="GH47" s="190" t="s">
        <v>3737</v>
      </c>
      <c r="GI47" s="184">
        <v>0</v>
      </c>
      <c r="GJ47" s="184" t="s">
        <v>3054</v>
      </c>
      <c r="GK47" s="184" t="s">
        <v>30</v>
      </c>
      <c r="GL47" s="184">
        <v>2</v>
      </c>
      <c r="GM47" s="184" t="s">
        <v>14</v>
      </c>
      <c r="GN47" s="184" t="s">
        <v>14</v>
      </c>
      <c r="GO47" s="181">
        <v>44693</v>
      </c>
      <c r="GP47" s="191" t="s">
        <v>3732</v>
      </c>
      <c r="GQ47" s="191">
        <v>1</v>
      </c>
      <c r="GR47" s="191" t="s">
        <v>3054</v>
      </c>
      <c r="GS47" s="191" t="s">
        <v>30</v>
      </c>
      <c r="GT47" s="191">
        <v>2</v>
      </c>
      <c r="GU47" s="191" t="s">
        <v>14</v>
      </c>
      <c r="GV47" s="191" t="s">
        <v>14</v>
      </c>
      <c r="GW47" s="192">
        <v>44693</v>
      </c>
      <c r="GX47" s="190" t="s">
        <v>3738</v>
      </c>
      <c r="GY47" s="184">
        <v>0</v>
      </c>
      <c r="GZ47" s="184" t="s">
        <v>3054</v>
      </c>
      <c r="HA47" s="184" t="s">
        <v>30</v>
      </c>
      <c r="HB47" s="184">
        <v>2</v>
      </c>
      <c r="HC47" s="184" t="s">
        <v>14</v>
      </c>
      <c r="HD47" s="184" t="s">
        <v>14</v>
      </c>
      <c r="HE47" s="181">
        <v>44693</v>
      </c>
      <c r="HF47" s="191" t="s">
        <v>3730</v>
      </c>
      <c r="HG47" s="191">
        <v>2</v>
      </c>
      <c r="HH47" s="191" t="s">
        <v>3054</v>
      </c>
      <c r="HI47" s="191" t="s">
        <v>30</v>
      </c>
      <c r="HJ47" s="191">
        <v>2</v>
      </c>
      <c r="HK47" s="191" t="s">
        <v>14</v>
      </c>
      <c r="HL47" s="191" t="s">
        <v>14</v>
      </c>
      <c r="HM47" s="192">
        <v>44693</v>
      </c>
      <c r="HN47" s="190" t="s">
        <v>3736</v>
      </c>
      <c r="HO47" s="184">
        <v>0</v>
      </c>
      <c r="HP47" s="184" t="s">
        <v>3054</v>
      </c>
      <c r="HQ47" s="184" t="s">
        <v>30</v>
      </c>
      <c r="HR47" s="184">
        <v>2</v>
      </c>
      <c r="HS47" s="184" t="s">
        <v>14</v>
      </c>
      <c r="HT47" s="184" t="s">
        <v>14</v>
      </c>
      <c r="HU47" s="181">
        <v>44693</v>
      </c>
      <c r="HV47" s="191" t="s">
        <v>3733</v>
      </c>
      <c r="HW47" s="191">
        <v>0</v>
      </c>
      <c r="HX47" s="191" t="s">
        <v>3054</v>
      </c>
      <c r="HY47" s="191" t="s">
        <v>30</v>
      </c>
      <c r="HZ47" s="191">
        <v>2</v>
      </c>
      <c r="IA47" s="191" t="s">
        <v>14</v>
      </c>
      <c r="IB47" s="191" t="s">
        <v>14</v>
      </c>
      <c r="IC47" s="192">
        <v>44693</v>
      </c>
      <c r="ID47" s="190" t="s">
        <v>3735</v>
      </c>
      <c r="IE47" s="184">
        <v>0</v>
      </c>
      <c r="IF47" s="184" t="s">
        <v>3054</v>
      </c>
      <c r="IG47" s="184" t="s">
        <v>30</v>
      </c>
      <c r="IH47" s="184">
        <v>2</v>
      </c>
      <c r="II47" s="184" t="s">
        <v>14</v>
      </c>
      <c r="IJ47" s="184" t="s">
        <v>14</v>
      </c>
      <c r="IK47" s="181">
        <v>44693</v>
      </c>
      <c r="IL47" s="191" t="s">
        <v>3734</v>
      </c>
      <c r="IM47" s="191">
        <v>0</v>
      </c>
      <c r="IN47" s="191" t="s">
        <v>3054</v>
      </c>
      <c r="IO47" s="191" t="s">
        <v>30</v>
      </c>
      <c r="IP47" s="191">
        <v>2</v>
      </c>
      <c r="IQ47" s="191" t="s">
        <v>14</v>
      </c>
      <c r="IR47" s="191" t="s">
        <v>14</v>
      </c>
      <c r="IS47" s="192">
        <v>44693</v>
      </c>
    </row>
    <row r="48" spans="1:253" s="285" customFormat="1" ht="13" customHeight="1" x14ac:dyDescent="0.25">
      <c r="A48" s="285" t="s">
        <v>994</v>
      </c>
      <c r="B48" s="285" t="s">
        <v>8796</v>
      </c>
      <c r="C48" s="285" t="s">
        <v>995</v>
      </c>
      <c r="D48" s="285" t="s">
        <v>996</v>
      </c>
      <c r="E48" s="285" t="s">
        <v>8343</v>
      </c>
      <c r="F48" s="285" t="s">
        <v>3310</v>
      </c>
      <c r="G48" s="179">
        <v>270213000</v>
      </c>
      <c r="H48" s="180" t="s">
        <v>3307</v>
      </c>
      <c r="I48" s="180" t="s">
        <v>30</v>
      </c>
      <c r="J48" s="180">
        <v>2</v>
      </c>
      <c r="K48" s="180" t="s">
        <v>3309</v>
      </c>
      <c r="L48" s="180" t="s">
        <v>3308</v>
      </c>
      <c r="M48" s="181">
        <v>44683</v>
      </c>
      <c r="N48" s="190" t="s">
        <v>3314</v>
      </c>
      <c r="O48" s="182">
        <v>421991</v>
      </c>
      <c r="P48" s="182" t="s">
        <v>3311</v>
      </c>
      <c r="Q48" s="182" t="s">
        <v>92</v>
      </c>
      <c r="R48" s="182">
        <v>1</v>
      </c>
      <c r="S48" s="182" t="s">
        <v>3313</v>
      </c>
      <c r="T48" s="182" t="s">
        <v>3312</v>
      </c>
      <c r="U48" s="183">
        <v>44683</v>
      </c>
      <c r="V48" s="190" t="s">
        <v>3316</v>
      </c>
      <c r="W48" s="180">
        <v>5438000</v>
      </c>
      <c r="X48" s="180" t="s">
        <v>3311</v>
      </c>
      <c r="Y48" s="180" t="s">
        <v>30</v>
      </c>
      <c r="Z48" s="180">
        <v>2</v>
      </c>
      <c r="AA48" s="180" t="s">
        <v>3315</v>
      </c>
      <c r="AB48" s="180" t="s">
        <v>3312</v>
      </c>
      <c r="AC48" s="181">
        <v>44683</v>
      </c>
      <c r="AD48" s="190" t="s">
        <v>3318</v>
      </c>
      <c r="AE48" s="188">
        <v>5438000</v>
      </c>
      <c r="AF48" s="188" t="s">
        <v>3311</v>
      </c>
      <c r="AG48" s="188" t="s">
        <v>30</v>
      </c>
      <c r="AH48" s="188">
        <v>2</v>
      </c>
      <c r="AI48" s="188" t="s">
        <v>3317</v>
      </c>
      <c r="AJ48" s="188" t="s">
        <v>3312</v>
      </c>
      <c r="AK48" s="189">
        <v>44683</v>
      </c>
      <c r="AL48" s="190" t="s">
        <v>2552</v>
      </c>
      <c r="AM48" s="180">
        <v>100000</v>
      </c>
      <c r="AN48" s="180" t="s">
        <v>2549</v>
      </c>
      <c r="AO48" s="180" t="s">
        <v>19</v>
      </c>
      <c r="AP48" s="180">
        <v>3</v>
      </c>
      <c r="AQ48" s="180" t="s">
        <v>2551</v>
      </c>
      <c r="AR48" s="180" t="s">
        <v>2550</v>
      </c>
      <c r="AS48" s="181">
        <v>44628</v>
      </c>
      <c r="AT48" s="191" t="s">
        <v>1003</v>
      </c>
      <c r="AU48" s="188" t="s">
        <v>14</v>
      </c>
      <c r="AV48" s="188" t="s">
        <v>14</v>
      </c>
      <c r="AW48" s="188" t="s">
        <v>14</v>
      </c>
      <c r="AX48" s="188" t="s">
        <v>14</v>
      </c>
      <c r="AY48" s="188" t="s">
        <v>986</v>
      </c>
      <c r="AZ48" s="188" t="s">
        <v>14</v>
      </c>
      <c r="BA48" s="189">
        <v>43676</v>
      </c>
      <c r="BB48" s="190" t="s">
        <v>1002</v>
      </c>
      <c r="BC48" s="180" t="s">
        <v>14</v>
      </c>
      <c r="BD48" s="180" t="s">
        <v>14</v>
      </c>
      <c r="BE48" s="180" t="s">
        <v>14</v>
      </c>
      <c r="BF48" s="180" t="s">
        <v>14</v>
      </c>
      <c r="BG48" s="180" t="s">
        <v>986</v>
      </c>
      <c r="BH48" s="180" t="s">
        <v>14</v>
      </c>
      <c r="BI48" s="181">
        <v>43676</v>
      </c>
      <c r="BJ48" s="191" t="s">
        <v>5823</v>
      </c>
      <c r="BK48" s="191">
        <v>38</v>
      </c>
      <c r="BL48" s="191" t="s">
        <v>5821</v>
      </c>
      <c r="BM48" s="191" t="s">
        <v>19</v>
      </c>
      <c r="BN48" s="191">
        <v>3</v>
      </c>
      <c r="BO48" s="191" t="s">
        <v>5822</v>
      </c>
      <c r="BP48" s="188" t="s">
        <v>1498</v>
      </c>
      <c r="BQ48" s="192">
        <v>44763</v>
      </c>
      <c r="BR48" s="190" t="s">
        <v>997</v>
      </c>
      <c r="BS48" s="184" t="s">
        <v>14</v>
      </c>
      <c r="BT48" s="184" t="s">
        <v>14</v>
      </c>
      <c r="BU48" s="184" t="s">
        <v>14</v>
      </c>
      <c r="BV48" s="184" t="s">
        <v>14</v>
      </c>
      <c r="BW48" s="184" t="s">
        <v>986</v>
      </c>
      <c r="BX48" s="184" t="s">
        <v>14</v>
      </c>
      <c r="BY48" s="181">
        <v>43676</v>
      </c>
      <c r="BZ48" s="191" t="s">
        <v>998</v>
      </c>
      <c r="CA48" s="191" t="s">
        <v>14</v>
      </c>
      <c r="CB48" s="191" t="s">
        <v>14</v>
      </c>
      <c r="CC48" s="191" t="s">
        <v>14</v>
      </c>
      <c r="CD48" s="191" t="s">
        <v>14</v>
      </c>
      <c r="CE48" s="191" t="s">
        <v>986</v>
      </c>
      <c r="CF48" s="191" t="s">
        <v>14</v>
      </c>
      <c r="CG48" s="192">
        <v>43676</v>
      </c>
      <c r="CH48" s="190" t="s">
        <v>9393</v>
      </c>
      <c r="CI48" s="191" t="e">
        <v>#N/A</v>
      </c>
      <c r="CJ48" s="191" t="e">
        <v>#N/A</v>
      </c>
      <c r="CK48" s="191" t="e">
        <v>#N/A</v>
      </c>
      <c r="CL48" s="191" t="e">
        <v>#N/A</v>
      </c>
      <c r="CM48" s="191" t="e">
        <v>#N/A</v>
      </c>
      <c r="CN48" s="191" t="e">
        <v>#N/A</v>
      </c>
      <c r="CO48" s="193" t="e">
        <v>#N/A</v>
      </c>
      <c r="CP48" s="191" t="s">
        <v>1001</v>
      </c>
      <c r="CQ48" s="184" t="s">
        <v>14</v>
      </c>
      <c r="CR48" s="184" t="s">
        <v>14</v>
      </c>
      <c r="CS48" s="184" t="s">
        <v>14</v>
      </c>
      <c r="CT48" s="184" t="s">
        <v>14</v>
      </c>
      <c r="CU48" s="184" t="s">
        <v>986</v>
      </c>
      <c r="CV48" s="184" t="s">
        <v>14</v>
      </c>
      <c r="CW48" s="181">
        <v>43676</v>
      </c>
      <c r="CX48" s="191" t="s">
        <v>3319</v>
      </c>
      <c r="CY48" s="188">
        <v>100000</v>
      </c>
      <c r="CZ48" s="188" t="s">
        <v>2549</v>
      </c>
      <c r="DA48" s="188" t="s">
        <v>19</v>
      </c>
      <c r="DB48" s="188">
        <v>3</v>
      </c>
      <c r="DC48" s="188" t="s">
        <v>3320</v>
      </c>
      <c r="DD48" s="188" t="s">
        <v>2550</v>
      </c>
      <c r="DE48" s="194">
        <v>44683</v>
      </c>
      <c r="DF48" s="190" t="s">
        <v>4741</v>
      </c>
      <c r="DG48" s="180">
        <v>0</v>
      </c>
      <c r="DH48" s="184" t="s">
        <v>14</v>
      </c>
      <c r="DI48" s="184" t="s">
        <v>19</v>
      </c>
      <c r="DJ48" s="184">
        <v>3</v>
      </c>
      <c r="DK48" s="184" t="s">
        <v>4740</v>
      </c>
      <c r="DL48" s="184" t="s">
        <v>14</v>
      </c>
      <c r="DM48" s="181">
        <v>44718</v>
      </c>
      <c r="DN48" s="191" t="s">
        <v>4734</v>
      </c>
      <c r="DO48" s="188">
        <v>5338000</v>
      </c>
      <c r="DP48" s="191" t="s">
        <v>4731</v>
      </c>
      <c r="DQ48" s="191" t="s">
        <v>30</v>
      </c>
      <c r="DR48" s="191">
        <v>2</v>
      </c>
      <c r="DS48" s="191" t="s">
        <v>4733</v>
      </c>
      <c r="DT48" s="191" t="s">
        <v>4732</v>
      </c>
      <c r="DU48" s="192">
        <v>44712</v>
      </c>
      <c r="DV48" s="190" t="s">
        <v>3321</v>
      </c>
      <c r="DW48" s="180">
        <v>100000</v>
      </c>
      <c r="DX48" s="184" t="s">
        <v>2549</v>
      </c>
      <c r="DY48" s="184" t="s">
        <v>19</v>
      </c>
      <c r="DZ48" s="184">
        <v>3</v>
      </c>
      <c r="EA48" s="184" t="s">
        <v>3320</v>
      </c>
      <c r="EB48" s="184" t="s">
        <v>2550</v>
      </c>
      <c r="EC48" s="181">
        <v>44683</v>
      </c>
      <c r="ED48" s="191" t="s">
        <v>3323</v>
      </c>
      <c r="EE48" s="188">
        <v>0</v>
      </c>
      <c r="EF48" s="191" t="s">
        <v>14</v>
      </c>
      <c r="EG48" s="191" t="s">
        <v>19</v>
      </c>
      <c r="EH48" s="191">
        <v>3</v>
      </c>
      <c r="EI48" s="191" t="s">
        <v>3322</v>
      </c>
      <c r="EJ48" s="191" t="s">
        <v>14</v>
      </c>
      <c r="EK48" s="192">
        <v>44683</v>
      </c>
      <c r="EL48" s="190" t="s">
        <v>3324</v>
      </c>
      <c r="EM48" s="180">
        <v>0</v>
      </c>
      <c r="EN48" s="184" t="s">
        <v>14</v>
      </c>
      <c r="EO48" s="184" t="s">
        <v>19</v>
      </c>
      <c r="EP48" s="184">
        <v>3</v>
      </c>
      <c r="EQ48" s="184" t="s">
        <v>3322</v>
      </c>
      <c r="ER48" s="184" t="s">
        <v>14</v>
      </c>
      <c r="ES48" s="181">
        <v>44683</v>
      </c>
      <c r="ET48" s="191" t="s">
        <v>5824</v>
      </c>
      <c r="EU48" s="191">
        <v>38</v>
      </c>
      <c r="EV48" s="191" t="s">
        <v>5821</v>
      </c>
      <c r="EW48" s="191" t="s">
        <v>19</v>
      </c>
      <c r="EX48" s="191">
        <v>3</v>
      </c>
      <c r="EY48" s="191" t="s">
        <v>5822</v>
      </c>
      <c r="EZ48" s="191" t="s">
        <v>1498</v>
      </c>
      <c r="FA48" s="192">
        <v>44763</v>
      </c>
      <c r="FB48" s="190" t="s">
        <v>1000</v>
      </c>
      <c r="FC48" s="184">
        <v>4</v>
      </c>
      <c r="FD48" s="184" t="s">
        <v>14</v>
      </c>
      <c r="FE48" s="184" t="s">
        <v>92</v>
      </c>
      <c r="FF48" s="184">
        <v>1</v>
      </c>
      <c r="FG48" s="184" t="s">
        <v>999</v>
      </c>
      <c r="FH48" s="184" t="s">
        <v>14</v>
      </c>
      <c r="FI48" s="181">
        <v>43676</v>
      </c>
      <c r="FJ48" s="190" t="s">
        <v>1004</v>
      </c>
      <c r="FK48" s="191" t="s">
        <v>14</v>
      </c>
      <c r="FL48" s="191" t="s">
        <v>14</v>
      </c>
      <c r="FM48" s="191" t="s">
        <v>14</v>
      </c>
      <c r="FN48" s="191" t="s">
        <v>14</v>
      </c>
      <c r="FO48" s="191" t="s">
        <v>986</v>
      </c>
      <c r="FP48" s="188" t="s">
        <v>14</v>
      </c>
      <c r="FQ48" s="189">
        <v>43676</v>
      </c>
      <c r="FR48" s="190" t="s">
        <v>1005</v>
      </c>
      <c r="FS48" s="184" t="s">
        <v>14</v>
      </c>
      <c r="FT48" s="184" t="s">
        <v>14</v>
      </c>
      <c r="FU48" s="184" t="s">
        <v>14</v>
      </c>
      <c r="FV48" s="184" t="s">
        <v>14</v>
      </c>
      <c r="FW48" s="184" t="s">
        <v>986</v>
      </c>
      <c r="FX48" s="184" t="s">
        <v>14</v>
      </c>
      <c r="FY48" s="181">
        <v>43676</v>
      </c>
      <c r="FZ48" s="191" t="s">
        <v>4408</v>
      </c>
      <c r="GA48" s="191">
        <v>1</v>
      </c>
      <c r="GB48" s="191" t="s">
        <v>3054</v>
      </c>
      <c r="GC48" s="191" t="s">
        <v>30</v>
      </c>
      <c r="GD48" s="191">
        <v>2</v>
      </c>
      <c r="GE48" s="191" t="s">
        <v>14</v>
      </c>
      <c r="GF48" s="191" t="s">
        <v>14</v>
      </c>
      <c r="GG48" s="192">
        <v>44697</v>
      </c>
      <c r="GH48" s="190" t="s">
        <v>4414</v>
      </c>
      <c r="GI48" s="184">
        <v>3</v>
      </c>
      <c r="GJ48" s="184" t="s">
        <v>3054</v>
      </c>
      <c r="GK48" s="184" t="s">
        <v>30</v>
      </c>
      <c r="GL48" s="184">
        <v>2</v>
      </c>
      <c r="GM48" s="184" t="s">
        <v>14</v>
      </c>
      <c r="GN48" s="184" t="s">
        <v>14</v>
      </c>
      <c r="GO48" s="181">
        <v>44697</v>
      </c>
      <c r="GP48" s="191" t="s">
        <v>4409</v>
      </c>
      <c r="GQ48" s="191">
        <v>2</v>
      </c>
      <c r="GR48" s="191" t="s">
        <v>3054</v>
      </c>
      <c r="GS48" s="191" t="s">
        <v>30</v>
      </c>
      <c r="GT48" s="191">
        <v>2</v>
      </c>
      <c r="GU48" s="191" t="s">
        <v>14</v>
      </c>
      <c r="GV48" s="191" t="s">
        <v>14</v>
      </c>
      <c r="GW48" s="192">
        <v>44697</v>
      </c>
      <c r="GX48" s="190" t="s">
        <v>4415</v>
      </c>
      <c r="GY48" s="184">
        <v>0</v>
      </c>
      <c r="GZ48" s="184" t="s">
        <v>3054</v>
      </c>
      <c r="HA48" s="184" t="s">
        <v>30</v>
      </c>
      <c r="HB48" s="184">
        <v>2</v>
      </c>
      <c r="HC48" s="184" t="s">
        <v>14</v>
      </c>
      <c r="HD48" s="184" t="s">
        <v>14</v>
      </c>
      <c r="HE48" s="181">
        <v>44697</v>
      </c>
      <c r="HF48" s="191" t="s">
        <v>4407</v>
      </c>
      <c r="HG48" s="191">
        <v>2</v>
      </c>
      <c r="HH48" s="191" t="s">
        <v>3054</v>
      </c>
      <c r="HI48" s="191" t="s">
        <v>30</v>
      </c>
      <c r="HJ48" s="191">
        <v>2</v>
      </c>
      <c r="HK48" s="191" t="s">
        <v>14</v>
      </c>
      <c r="HL48" s="191" t="s">
        <v>14</v>
      </c>
      <c r="HM48" s="192">
        <v>44697</v>
      </c>
      <c r="HN48" s="190" t="s">
        <v>4413</v>
      </c>
      <c r="HO48" s="184">
        <v>3</v>
      </c>
      <c r="HP48" s="184" t="s">
        <v>3054</v>
      </c>
      <c r="HQ48" s="184" t="s">
        <v>30</v>
      </c>
      <c r="HR48" s="184">
        <v>2</v>
      </c>
      <c r="HS48" s="184" t="s">
        <v>14</v>
      </c>
      <c r="HT48" s="184" t="s">
        <v>14</v>
      </c>
      <c r="HU48" s="181">
        <v>44697</v>
      </c>
      <c r="HV48" s="191" t="s">
        <v>4410</v>
      </c>
      <c r="HW48" s="191">
        <v>1</v>
      </c>
      <c r="HX48" s="191" t="s">
        <v>3054</v>
      </c>
      <c r="HY48" s="191" t="s">
        <v>30</v>
      </c>
      <c r="HZ48" s="191">
        <v>2</v>
      </c>
      <c r="IA48" s="191" t="s">
        <v>14</v>
      </c>
      <c r="IB48" s="191" t="s">
        <v>14</v>
      </c>
      <c r="IC48" s="192">
        <v>44697</v>
      </c>
      <c r="ID48" s="190" t="s">
        <v>4412</v>
      </c>
      <c r="IE48" s="184">
        <v>1</v>
      </c>
      <c r="IF48" s="184" t="s">
        <v>3054</v>
      </c>
      <c r="IG48" s="184" t="s">
        <v>30</v>
      </c>
      <c r="IH48" s="184">
        <v>2</v>
      </c>
      <c r="II48" s="184" t="s">
        <v>14</v>
      </c>
      <c r="IJ48" s="184" t="s">
        <v>14</v>
      </c>
      <c r="IK48" s="181">
        <v>44697</v>
      </c>
      <c r="IL48" s="191" t="s">
        <v>4411</v>
      </c>
      <c r="IM48" s="191">
        <v>2</v>
      </c>
      <c r="IN48" s="191" t="s">
        <v>3054</v>
      </c>
      <c r="IO48" s="191" t="s">
        <v>30</v>
      </c>
      <c r="IP48" s="191">
        <v>2</v>
      </c>
      <c r="IQ48" s="191" t="s">
        <v>14</v>
      </c>
      <c r="IR48" s="191" t="s">
        <v>14</v>
      </c>
      <c r="IS48" s="192">
        <v>44697</v>
      </c>
    </row>
    <row r="49" spans="1:253" s="285" customFormat="1" ht="13" customHeight="1" x14ac:dyDescent="0.25">
      <c r="A49" s="285" t="s">
        <v>738</v>
      </c>
      <c r="B49" s="285" t="s">
        <v>8796</v>
      </c>
      <c r="C49" s="285" t="s">
        <v>739</v>
      </c>
      <c r="D49" s="285" t="s">
        <v>740</v>
      </c>
      <c r="E49" s="285" t="s">
        <v>8344</v>
      </c>
      <c r="F49" s="285" t="s">
        <v>1613</v>
      </c>
      <c r="G49" s="179">
        <v>1353520000</v>
      </c>
      <c r="H49" s="180" t="s">
        <v>1610</v>
      </c>
      <c r="I49" s="180" t="s">
        <v>30</v>
      </c>
      <c r="J49" s="180">
        <v>2</v>
      </c>
      <c r="K49" s="180" t="s">
        <v>1612</v>
      </c>
      <c r="L49" s="180" t="s">
        <v>1611</v>
      </c>
      <c r="M49" s="181">
        <v>44223</v>
      </c>
      <c r="N49" s="190" t="s">
        <v>1617</v>
      </c>
      <c r="O49" s="182">
        <v>222236</v>
      </c>
      <c r="P49" s="182" t="s">
        <v>1614</v>
      </c>
      <c r="Q49" s="182" t="s">
        <v>30</v>
      </c>
      <c r="R49" s="182">
        <v>2</v>
      </c>
      <c r="S49" s="182" t="s">
        <v>1616</v>
      </c>
      <c r="T49" s="182" t="s">
        <v>1615</v>
      </c>
      <c r="U49" s="183">
        <v>44223</v>
      </c>
      <c r="V49" s="190" t="s">
        <v>1619</v>
      </c>
      <c r="W49" s="180">
        <v>12541000</v>
      </c>
      <c r="X49" s="180" t="s">
        <v>1614</v>
      </c>
      <c r="Y49" s="180" t="s">
        <v>30</v>
      </c>
      <c r="Z49" s="180">
        <v>2</v>
      </c>
      <c r="AA49" s="180" t="s">
        <v>1618</v>
      </c>
      <c r="AB49" s="180" t="s">
        <v>1615</v>
      </c>
      <c r="AC49" s="181">
        <v>44223</v>
      </c>
      <c r="AD49" s="190" t="s">
        <v>1621</v>
      </c>
      <c r="AE49" s="188" t="s">
        <v>14</v>
      </c>
      <c r="AF49" s="188" t="s">
        <v>14</v>
      </c>
      <c r="AG49" s="188" t="s">
        <v>14</v>
      </c>
      <c r="AH49" s="188" t="s">
        <v>14</v>
      </c>
      <c r="AI49" s="188" t="s">
        <v>1620</v>
      </c>
      <c r="AJ49" s="188" t="s">
        <v>14</v>
      </c>
      <c r="AK49" s="189">
        <v>44223</v>
      </c>
      <c r="AL49" s="190" t="s">
        <v>1631</v>
      </c>
      <c r="AM49" s="180" t="s">
        <v>14</v>
      </c>
      <c r="AN49" s="180" t="s">
        <v>14</v>
      </c>
      <c r="AO49" s="180" t="s">
        <v>14</v>
      </c>
      <c r="AP49" s="180" t="s">
        <v>14</v>
      </c>
      <c r="AQ49" s="180" t="s">
        <v>1630</v>
      </c>
      <c r="AR49" s="180" t="s">
        <v>14</v>
      </c>
      <c r="AS49" s="181">
        <v>44223</v>
      </c>
      <c r="AT49" s="191" t="s">
        <v>747</v>
      </c>
      <c r="AU49" s="188" t="s">
        <v>14</v>
      </c>
      <c r="AV49" s="188" t="s">
        <v>14</v>
      </c>
      <c r="AW49" s="188" t="s">
        <v>14</v>
      </c>
      <c r="AX49" s="188" t="s">
        <v>14</v>
      </c>
      <c r="AY49" s="188" t="s">
        <v>14</v>
      </c>
      <c r="AZ49" s="188" t="s">
        <v>14</v>
      </c>
      <c r="BA49" s="189">
        <v>43553</v>
      </c>
      <c r="BB49" s="190" t="s">
        <v>746</v>
      </c>
      <c r="BC49" s="180" t="s">
        <v>14</v>
      </c>
      <c r="BD49" s="180">
        <v>0</v>
      </c>
      <c r="BE49" s="180" t="s">
        <v>14</v>
      </c>
      <c r="BF49" s="180" t="s">
        <v>14</v>
      </c>
      <c r="BG49" s="180" t="s">
        <v>745</v>
      </c>
      <c r="BH49" s="180" t="s">
        <v>14</v>
      </c>
      <c r="BI49" s="181">
        <v>43553</v>
      </c>
      <c r="BJ49" s="191" t="s">
        <v>5827</v>
      </c>
      <c r="BK49" s="191">
        <v>193</v>
      </c>
      <c r="BL49" s="191" t="s">
        <v>5821</v>
      </c>
      <c r="BM49" s="191" t="s">
        <v>19</v>
      </c>
      <c r="BN49" s="191">
        <v>3</v>
      </c>
      <c r="BO49" s="191" t="s">
        <v>5826</v>
      </c>
      <c r="BP49" s="188" t="s">
        <v>5825</v>
      </c>
      <c r="BQ49" s="192">
        <v>44763</v>
      </c>
      <c r="BR49" s="190" t="s">
        <v>741</v>
      </c>
      <c r="BS49" s="184" t="s">
        <v>14</v>
      </c>
      <c r="BT49" s="184">
        <v>0</v>
      </c>
      <c r="BU49" s="184" t="s">
        <v>14</v>
      </c>
      <c r="BV49" s="184" t="s">
        <v>14</v>
      </c>
      <c r="BW49" s="184">
        <v>0</v>
      </c>
      <c r="BX49" s="184">
        <v>0</v>
      </c>
      <c r="BY49" s="181">
        <v>43553</v>
      </c>
      <c r="BZ49" s="191" t="s">
        <v>743</v>
      </c>
      <c r="CA49" s="191" t="s">
        <v>14</v>
      </c>
      <c r="CB49" s="191" t="s">
        <v>14</v>
      </c>
      <c r="CC49" s="191" t="s">
        <v>14</v>
      </c>
      <c r="CD49" s="191" t="s">
        <v>14</v>
      </c>
      <c r="CE49" s="191" t="s">
        <v>14</v>
      </c>
      <c r="CF49" s="191" t="s">
        <v>14</v>
      </c>
      <c r="CG49" s="192">
        <v>43553</v>
      </c>
      <c r="CH49" s="190" t="s">
        <v>9394</v>
      </c>
      <c r="CI49" s="191" t="e">
        <v>#N/A</v>
      </c>
      <c r="CJ49" s="191" t="e">
        <v>#N/A</v>
      </c>
      <c r="CK49" s="191" t="e">
        <v>#N/A</v>
      </c>
      <c r="CL49" s="191" t="e">
        <v>#N/A</v>
      </c>
      <c r="CM49" s="191" t="e">
        <v>#N/A</v>
      </c>
      <c r="CN49" s="191" t="e">
        <v>#N/A</v>
      </c>
      <c r="CO49" s="193" t="e">
        <v>#N/A</v>
      </c>
      <c r="CP49" s="191" t="s">
        <v>744</v>
      </c>
      <c r="CQ49" s="184" t="s">
        <v>14</v>
      </c>
      <c r="CR49" s="184">
        <v>0</v>
      </c>
      <c r="CS49" s="184" t="s">
        <v>14</v>
      </c>
      <c r="CT49" s="184" t="s">
        <v>14</v>
      </c>
      <c r="CU49" s="184">
        <v>0</v>
      </c>
      <c r="CV49" s="184">
        <v>0</v>
      </c>
      <c r="CW49" s="181">
        <v>43553</v>
      </c>
      <c r="CX49" s="191" t="s">
        <v>1624</v>
      </c>
      <c r="CY49" s="188" t="s">
        <v>14</v>
      </c>
      <c r="CZ49" s="188" t="s">
        <v>14</v>
      </c>
      <c r="DA49" s="188" t="s">
        <v>14</v>
      </c>
      <c r="DB49" s="188" t="s">
        <v>14</v>
      </c>
      <c r="DC49" s="188" t="s">
        <v>1622</v>
      </c>
      <c r="DD49" s="188" t="s">
        <v>14</v>
      </c>
      <c r="DE49" s="194">
        <v>44223</v>
      </c>
      <c r="DF49" s="190" t="s">
        <v>1625</v>
      </c>
      <c r="DG49" s="180">
        <v>12541000</v>
      </c>
      <c r="DH49" s="184" t="s">
        <v>1614</v>
      </c>
      <c r="DI49" s="184" t="s">
        <v>30</v>
      </c>
      <c r="DJ49" s="184">
        <v>2</v>
      </c>
      <c r="DK49" s="184" t="s">
        <v>1622</v>
      </c>
      <c r="DL49" s="184" t="s">
        <v>1615</v>
      </c>
      <c r="DM49" s="181">
        <v>44223</v>
      </c>
      <c r="DN49" s="191" t="s">
        <v>1626</v>
      </c>
      <c r="DO49" s="188" t="s">
        <v>14</v>
      </c>
      <c r="DP49" s="191" t="s">
        <v>14</v>
      </c>
      <c r="DQ49" s="191" t="s">
        <v>14</v>
      </c>
      <c r="DR49" s="191" t="s">
        <v>14</v>
      </c>
      <c r="DS49" s="191" t="s">
        <v>1622</v>
      </c>
      <c r="DT49" s="191" t="s">
        <v>14</v>
      </c>
      <c r="DU49" s="192">
        <v>44223</v>
      </c>
      <c r="DV49" s="190" t="s">
        <v>1623</v>
      </c>
      <c r="DW49" s="180" t="s">
        <v>14</v>
      </c>
      <c r="DX49" s="184" t="s">
        <v>14</v>
      </c>
      <c r="DY49" s="184" t="s">
        <v>14</v>
      </c>
      <c r="DZ49" s="184" t="s">
        <v>14</v>
      </c>
      <c r="EA49" s="184" t="s">
        <v>1622</v>
      </c>
      <c r="EB49" s="184" t="s">
        <v>14</v>
      </c>
      <c r="EC49" s="181">
        <v>44223</v>
      </c>
      <c r="ED49" s="191" t="s">
        <v>1628</v>
      </c>
      <c r="EE49" s="188" t="s">
        <v>14</v>
      </c>
      <c r="EF49" s="191" t="s">
        <v>1627</v>
      </c>
      <c r="EG49" s="191" t="s">
        <v>14</v>
      </c>
      <c r="EH49" s="191" t="s">
        <v>14</v>
      </c>
      <c r="EI49" s="191" t="s">
        <v>1622</v>
      </c>
      <c r="EJ49" s="191" t="s">
        <v>14</v>
      </c>
      <c r="EK49" s="192">
        <v>44223</v>
      </c>
      <c r="EL49" s="190" t="s">
        <v>1629</v>
      </c>
      <c r="EM49" s="180" t="s">
        <v>14</v>
      </c>
      <c r="EN49" s="184" t="s">
        <v>14</v>
      </c>
      <c r="EO49" s="184" t="s">
        <v>14</v>
      </c>
      <c r="EP49" s="184" t="s">
        <v>14</v>
      </c>
      <c r="EQ49" s="184" t="s">
        <v>1622</v>
      </c>
      <c r="ER49" s="184" t="s">
        <v>14</v>
      </c>
      <c r="ES49" s="181">
        <v>44223</v>
      </c>
      <c r="ET49" s="191" t="s">
        <v>5829</v>
      </c>
      <c r="EU49" s="191">
        <v>193</v>
      </c>
      <c r="EV49" s="191" t="s">
        <v>5821</v>
      </c>
      <c r="EW49" s="191" t="s">
        <v>19</v>
      </c>
      <c r="EX49" s="191">
        <v>3</v>
      </c>
      <c r="EY49" s="191" t="s">
        <v>5828</v>
      </c>
      <c r="EZ49" s="191" t="s">
        <v>5825</v>
      </c>
      <c r="FA49" s="192">
        <v>44763</v>
      </c>
      <c r="FB49" s="190" t="s">
        <v>1108</v>
      </c>
      <c r="FC49" s="184" t="s">
        <v>14</v>
      </c>
      <c r="FD49" s="184" t="s">
        <v>14</v>
      </c>
      <c r="FE49" s="184" t="s">
        <v>14</v>
      </c>
      <c r="FF49" s="184" t="s">
        <v>14</v>
      </c>
      <c r="FG49" s="184" t="s">
        <v>1107</v>
      </c>
      <c r="FH49" s="184" t="s">
        <v>14</v>
      </c>
      <c r="FI49" s="181">
        <v>43796</v>
      </c>
      <c r="FJ49" s="190" t="s">
        <v>748</v>
      </c>
      <c r="FK49" s="191" t="s">
        <v>14</v>
      </c>
      <c r="FL49" s="191">
        <v>0</v>
      </c>
      <c r="FM49" s="191" t="s">
        <v>30</v>
      </c>
      <c r="FN49" s="191">
        <v>2</v>
      </c>
      <c r="FO49" s="191">
        <v>0</v>
      </c>
      <c r="FP49" s="188">
        <v>0</v>
      </c>
      <c r="FQ49" s="189">
        <v>43553</v>
      </c>
      <c r="FR49" s="190" t="s">
        <v>749</v>
      </c>
      <c r="FS49" s="184" t="s">
        <v>14</v>
      </c>
      <c r="FT49" s="184">
        <v>0</v>
      </c>
      <c r="FU49" s="184" t="s">
        <v>30</v>
      </c>
      <c r="FV49" s="184">
        <v>2</v>
      </c>
      <c r="FW49" s="184">
        <v>0</v>
      </c>
      <c r="FX49" s="184">
        <v>0</v>
      </c>
      <c r="FY49" s="181">
        <v>43553</v>
      </c>
      <c r="FZ49" s="191" t="s">
        <v>4417</v>
      </c>
      <c r="GA49" s="191">
        <v>1</v>
      </c>
      <c r="GB49" s="191" t="s">
        <v>3054</v>
      </c>
      <c r="GC49" s="191" t="s">
        <v>30</v>
      </c>
      <c r="GD49" s="191">
        <v>2</v>
      </c>
      <c r="GE49" s="191" t="s">
        <v>14</v>
      </c>
      <c r="GF49" s="191" t="s">
        <v>14</v>
      </c>
      <c r="GG49" s="192">
        <v>44697</v>
      </c>
      <c r="GH49" s="190" t="s">
        <v>4423</v>
      </c>
      <c r="GI49" s="184">
        <v>1</v>
      </c>
      <c r="GJ49" s="184" t="s">
        <v>3054</v>
      </c>
      <c r="GK49" s="184" t="s">
        <v>30</v>
      </c>
      <c r="GL49" s="184">
        <v>2</v>
      </c>
      <c r="GM49" s="184" t="s">
        <v>14</v>
      </c>
      <c r="GN49" s="184" t="s">
        <v>14</v>
      </c>
      <c r="GO49" s="181">
        <v>44697</v>
      </c>
      <c r="GP49" s="191" t="s">
        <v>4418</v>
      </c>
      <c r="GQ49" s="191">
        <v>1</v>
      </c>
      <c r="GR49" s="191" t="s">
        <v>3054</v>
      </c>
      <c r="GS49" s="191" t="s">
        <v>30</v>
      </c>
      <c r="GT49" s="191">
        <v>2</v>
      </c>
      <c r="GU49" s="191" t="s">
        <v>14</v>
      </c>
      <c r="GV49" s="191" t="s">
        <v>14</v>
      </c>
      <c r="GW49" s="192">
        <v>44697</v>
      </c>
      <c r="GX49" s="190" t="s">
        <v>4424</v>
      </c>
      <c r="GY49" s="184">
        <v>0</v>
      </c>
      <c r="GZ49" s="184" t="s">
        <v>3054</v>
      </c>
      <c r="HA49" s="184" t="s">
        <v>30</v>
      </c>
      <c r="HB49" s="184">
        <v>2</v>
      </c>
      <c r="HC49" s="184" t="s">
        <v>14</v>
      </c>
      <c r="HD49" s="184" t="s">
        <v>14</v>
      </c>
      <c r="HE49" s="181">
        <v>44697</v>
      </c>
      <c r="HF49" s="191" t="s">
        <v>4416</v>
      </c>
      <c r="HG49" s="191">
        <v>0</v>
      </c>
      <c r="HH49" s="191" t="s">
        <v>3054</v>
      </c>
      <c r="HI49" s="191" t="s">
        <v>30</v>
      </c>
      <c r="HJ49" s="191">
        <v>2</v>
      </c>
      <c r="HK49" s="191" t="s">
        <v>14</v>
      </c>
      <c r="HL49" s="191" t="s">
        <v>14</v>
      </c>
      <c r="HM49" s="192">
        <v>44697</v>
      </c>
      <c r="HN49" s="190" t="s">
        <v>4422</v>
      </c>
      <c r="HO49" s="184">
        <v>2</v>
      </c>
      <c r="HP49" s="184" t="s">
        <v>3054</v>
      </c>
      <c r="HQ49" s="184" t="s">
        <v>30</v>
      </c>
      <c r="HR49" s="184">
        <v>2</v>
      </c>
      <c r="HS49" s="184" t="s">
        <v>14</v>
      </c>
      <c r="HT49" s="184" t="s">
        <v>14</v>
      </c>
      <c r="HU49" s="181">
        <v>44697</v>
      </c>
      <c r="HV49" s="191" t="s">
        <v>4419</v>
      </c>
      <c r="HW49" s="191">
        <v>0</v>
      </c>
      <c r="HX49" s="191" t="s">
        <v>3054</v>
      </c>
      <c r="HY49" s="191" t="s">
        <v>30</v>
      </c>
      <c r="HZ49" s="191">
        <v>2</v>
      </c>
      <c r="IA49" s="191" t="s">
        <v>14</v>
      </c>
      <c r="IB49" s="191" t="s">
        <v>14</v>
      </c>
      <c r="IC49" s="192">
        <v>44697</v>
      </c>
      <c r="ID49" s="190" t="s">
        <v>4421</v>
      </c>
      <c r="IE49" s="184">
        <v>1</v>
      </c>
      <c r="IF49" s="184" t="s">
        <v>3054</v>
      </c>
      <c r="IG49" s="184" t="s">
        <v>30</v>
      </c>
      <c r="IH49" s="184">
        <v>2</v>
      </c>
      <c r="II49" s="184" t="s">
        <v>14</v>
      </c>
      <c r="IJ49" s="184" t="s">
        <v>14</v>
      </c>
      <c r="IK49" s="181">
        <v>44697</v>
      </c>
      <c r="IL49" s="191" t="s">
        <v>4420</v>
      </c>
      <c r="IM49" s="191">
        <v>1</v>
      </c>
      <c r="IN49" s="191" t="s">
        <v>3054</v>
      </c>
      <c r="IO49" s="191" t="s">
        <v>30</v>
      </c>
      <c r="IP49" s="191">
        <v>2</v>
      </c>
      <c r="IQ49" s="191" t="s">
        <v>14</v>
      </c>
      <c r="IR49" s="191" t="s">
        <v>14</v>
      </c>
      <c r="IS49" s="192">
        <v>44697</v>
      </c>
    </row>
    <row r="50" spans="1:253" s="285" customFormat="1" ht="13" customHeight="1" x14ac:dyDescent="0.25">
      <c r="A50" s="285" t="s">
        <v>1287</v>
      </c>
      <c r="B50" s="285" t="s">
        <v>8815</v>
      </c>
      <c r="C50" s="285" t="s">
        <v>1288</v>
      </c>
      <c r="D50" s="285" t="s">
        <v>1289</v>
      </c>
      <c r="E50" s="285" t="s">
        <v>8347</v>
      </c>
      <c r="F50" s="285" t="s">
        <v>4864</v>
      </c>
      <c r="G50" s="179">
        <v>86023000</v>
      </c>
      <c r="H50" s="180" t="s">
        <v>4861</v>
      </c>
      <c r="I50" s="180" t="s">
        <v>92</v>
      </c>
      <c r="J50" s="180">
        <v>1</v>
      </c>
      <c r="K50" s="180" t="s">
        <v>4863</v>
      </c>
      <c r="L50" s="180" t="s">
        <v>4862</v>
      </c>
      <c r="M50" s="181">
        <v>44733</v>
      </c>
      <c r="N50" s="190" t="s">
        <v>1734</v>
      </c>
      <c r="O50" s="182">
        <v>239561</v>
      </c>
      <c r="P50" s="182" t="s">
        <v>1731</v>
      </c>
      <c r="Q50" s="182" t="s">
        <v>19</v>
      </c>
      <c r="R50" s="182">
        <v>3</v>
      </c>
      <c r="S50" s="182" t="s">
        <v>1733</v>
      </c>
      <c r="T50" s="182" t="s">
        <v>1732</v>
      </c>
      <c r="U50" s="183">
        <v>44270</v>
      </c>
      <c r="V50" s="190" t="s">
        <v>1736</v>
      </c>
      <c r="W50" s="180">
        <v>24823000</v>
      </c>
      <c r="X50" s="180" t="s">
        <v>1731</v>
      </c>
      <c r="Y50" s="180" t="s">
        <v>19</v>
      </c>
      <c r="Z50" s="180">
        <v>3</v>
      </c>
      <c r="AA50" s="180" t="s">
        <v>1735</v>
      </c>
      <c r="AB50" s="180" t="s">
        <v>1732</v>
      </c>
      <c r="AC50" s="181">
        <v>44270</v>
      </c>
      <c r="AD50" s="190" t="s">
        <v>4868</v>
      </c>
      <c r="AE50" s="188">
        <v>2880000</v>
      </c>
      <c r="AF50" s="188" t="s">
        <v>4865</v>
      </c>
      <c r="AG50" s="188" t="s">
        <v>19</v>
      </c>
      <c r="AH50" s="188">
        <v>3</v>
      </c>
      <c r="AI50" s="188" t="s">
        <v>4867</v>
      </c>
      <c r="AJ50" s="188" t="s">
        <v>4866</v>
      </c>
      <c r="AK50" s="189">
        <v>44733</v>
      </c>
      <c r="AL50" s="190" t="s">
        <v>4870</v>
      </c>
      <c r="AM50" s="180">
        <v>2880000</v>
      </c>
      <c r="AN50" s="180" t="s">
        <v>4865</v>
      </c>
      <c r="AO50" s="180" t="s">
        <v>19</v>
      </c>
      <c r="AP50" s="180">
        <v>3</v>
      </c>
      <c r="AQ50" s="180" t="s">
        <v>4869</v>
      </c>
      <c r="AR50" s="180" t="s">
        <v>4866</v>
      </c>
      <c r="AS50" s="181">
        <v>44733</v>
      </c>
      <c r="AT50" s="191" t="s">
        <v>1294</v>
      </c>
      <c r="AU50" s="188" t="s">
        <v>14</v>
      </c>
      <c r="AV50" s="188" t="s">
        <v>14</v>
      </c>
      <c r="AW50" s="188" t="s">
        <v>14</v>
      </c>
      <c r="AX50" s="188" t="s">
        <v>14</v>
      </c>
      <c r="AY50" s="188" t="s">
        <v>14</v>
      </c>
      <c r="AZ50" s="188" t="s">
        <v>14</v>
      </c>
      <c r="BA50" s="189">
        <v>43920</v>
      </c>
      <c r="BB50" s="190" t="s">
        <v>1293</v>
      </c>
      <c r="BC50" s="180" t="s">
        <v>14</v>
      </c>
      <c r="BD50" s="180" t="s">
        <v>14</v>
      </c>
      <c r="BE50" s="180" t="s">
        <v>14</v>
      </c>
      <c r="BF50" s="180" t="s">
        <v>14</v>
      </c>
      <c r="BG50" s="180" t="s">
        <v>14</v>
      </c>
      <c r="BH50" s="180" t="s">
        <v>14</v>
      </c>
      <c r="BI50" s="181">
        <v>43920</v>
      </c>
      <c r="BJ50" s="191" t="s">
        <v>2896</v>
      </c>
      <c r="BK50" s="191" t="s">
        <v>14</v>
      </c>
      <c r="BL50" s="191" t="s">
        <v>1024</v>
      </c>
      <c r="BM50" s="191" t="s">
        <v>14</v>
      </c>
      <c r="BN50" s="191" t="s">
        <v>14</v>
      </c>
      <c r="BO50" s="191" t="s">
        <v>2895</v>
      </c>
      <c r="BP50" s="188" t="s">
        <v>1024</v>
      </c>
      <c r="BQ50" s="192">
        <v>44657</v>
      </c>
      <c r="BR50" s="190" t="s">
        <v>1290</v>
      </c>
      <c r="BS50" s="184" t="s">
        <v>14</v>
      </c>
      <c r="BT50" s="184" t="s">
        <v>14</v>
      </c>
      <c r="BU50" s="184" t="s">
        <v>14</v>
      </c>
      <c r="BV50" s="184" t="s">
        <v>14</v>
      </c>
      <c r="BW50" s="184" t="s">
        <v>14</v>
      </c>
      <c r="BX50" s="184" t="s">
        <v>14</v>
      </c>
      <c r="BY50" s="181">
        <v>43920</v>
      </c>
      <c r="BZ50" s="191" t="s">
        <v>1291</v>
      </c>
      <c r="CA50" s="191" t="s">
        <v>14</v>
      </c>
      <c r="CB50" s="191" t="s">
        <v>14</v>
      </c>
      <c r="CC50" s="191" t="s">
        <v>14</v>
      </c>
      <c r="CD50" s="191" t="s">
        <v>14</v>
      </c>
      <c r="CE50" s="191" t="s">
        <v>14</v>
      </c>
      <c r="CF50" s="191" t="s">
        <v>14</v>
      </c>
      <c r="CG50" s="192">
        <v>43920</v>
      </c>
      <c r="CH50" s="190" t="s">
        <v>9395</v>
      </c>
      <c r="CI50" s="191" t="e">
        <v>#N/A</v>
      </c>
      <c r="CJ50" s="191" t="e">
        <v>#N/A</v>
      </c>
      <c r="CK50" s="191" t="e">
        <v>#N/A</v>
      </c>
      <c r="CL50" s="191" t="e">
        <v>#N/A</v>
      </c>
      <c r="CM50" s="191" t="e">
        <v>#N/A</v>
      </c>
      <c r="CN50" s="191" t="e">
        <v>#N/A</v>
      </c>
      <c r="CO50" s="193" t="e">
        <v>#N/A</v>
      </c>
      <c r="CP50" s="191" t="s">
        <v>1292</v>
      </c>
      <c r="CQ50" s="184" t="s">
        <v>14</v>
      </c>
      <c r="CR50" s="184" t="s">
        <v>14</v>
      </c>
      <c r="CS50" s="184" t="s">
        <v>14</v>
      </c>
      <c r="CT50" s="184" t="s">
        <v>14</v>
      </c>
      <c r="CU50" s="184" t="s">
        <v>14</v>
      </c>
      <c r="CV50" s="184" t="s">
        <v>14</v>
      </c>
      <c r="CW50" s="181">
        <v>43920</v>
      </c>
      <c r="CX50" s="191" t="s">
        <v>4871</v>
      </c>
      <c r="CY50" s="188">
        <v>2880000</v>
      </c>
      <c r="CZ50" s="188" t="s">
        <v>4865</v>
      </c>
      <c r="DA50" s="188" t="s">
        <v>19</v>
      </c>
      <c r="DB50" s="188">
        <v>3</v>
      </c>
      <c r="DC50" s="188" t="s">
        <v>2899</v>
      </c>
      <c r="DD50" s="188" t="s">
        <v>2898</v>
      </c>
      <c r="DE50" s="194">
        <v>44733</v>
      </c>
      <c r="DF50" s="190" t="s">
        <v>4872</v>
      </c>
      <c r="DG50" s="180">
        <v>21943000</v>
      </c>
      <c r="DH50" s="184" t="s">
        <v>4865</v>
      </c>
      <c r="DI50" s="184" t="s">
        <v>19</v>
      </c>
      <c r="DJ50" s="184">
        <v>3</v>
      </c>
      <c r="DK50" s="184" t="s">
        <v>2899</v>
      </c>
      <c r="DL50" s="184" t="s">
        <v>2898</v>
      </c>
      <c r="DM50" s="181">
        <v>44733</v>
      </c>
      <c r="DN50" s="191" t="s">
        <v>2900</v>
      </c>
      <c r="DO50" s="188">
        <v>0</v>
      </c>
      <c r="DP50" s="191" t="s">
        <v>2897</v>
      </c>
      <c r="DQ50" s="191" t="s">
        <v>19</v>
      </c>
      <c r="DR50" s="191">
        <v>3</v>
      </c>
      <c r="DS50" s="191" t="s">
        <v>2899</v>
      </c>
      <c r="DT50" s="191" t="s">
        <v>2898</v>
      </c>
      <c r="DU50" s="192">
        <v>44657</v>
      </c>
      <c r="DV50" s="190" t="s">
        <v>4873</v>
      </c>
      <c r="DW50" s="180">
        <v>780000</v>
      </c>
      <c r="DX50" s="184" t="s">
        <v>4865</v>
      </c>
      <c r="DY50" s="184" t="s">
        <v>19</v>
      </c>
      <c r="DZ50" s="184">
        <v>3</v>
      </c>
      <c r="EA50" s="184" t="s">
        <v>2899</v>
      </c>
      <c r="EB50" s="184" t="s">
        <v>2898</v>
      </c>
      <c r="EC50" s="181">
        <v>44733</v>
      </c>
      <c r="ED50" s="191" t="s">
        <v>4874</v>
      </c>
      <c r="EE50" s="188">
        <v>2100000</v>
      </c>
      <c r="EF50" s="191" t="s">
        <v>4865</v>
      </c>
      <c r="EG50" s="191" t="s">
        <v>19</v>
      </c>
      <c r="EH50" s="191">
        <v>3</v>
      </c>
      <c r="EI50" s="191" t="s">
        <v>2899</v>
      </c>
      <c r="EJ50" s="191" t="s">
        <v>2898</v>
      </c>
      <c r="EK50" s="192">
        <v>44733</v>
      </c>
      <c r="EL50" s="190" t="s">
        <v>2901</v>
      </c>
      <c r="EM50" s="180">
        <v>0</v>
      </c>
      <c r="EN50" s="184" t="s">
        <v>2897</v>
      </c>
      <c r="EO50" s="184" t="s">
        <v>19</v>
      </c>
      <c r="EP50" s="184">
        <v>3</v>
      </c>
      <c r="EQ50" s="184" t="s">
        <v>2899</v>
      </c>
      <c r="ER50" s="184" t="s">
        <v>2898</v>
      </c>
      <c r="ES50" s="181">
        <v>44657</v>
      </c>
      <c r="ET50" s="191" t="s">
        <v>5615</v>
      </c>
      <c r="EU50" s="191">
        <v>98</v>
      </c>
      <c r="EV50" s="191" t="s">
        <v>5613</v>
      </c>
      <c r="EW50" s="191" t="s">
        <v>30</v>
      </c>
      <c r="EX50" s="191">
        <v>2</v>
      </c>
      <c r="EY50" s="191" t="s">
        <v>5614</v>
      </c>
      <c r="EZ50" s="191" t="s">
        <v>528</v>
      </c>
      <c r="FA50" s="192">
        <v>44755</v>
      </c>
      <c r="FB50" s="190" t="s">
        <v>1740</v>
      </c>
      <c r="FC50" s="184">
        <v>2</v>
      </c>
      <c r="FD50" s="184" t="s">
        <v>1737</v>
      </c>
      <c r="FE50" s="184" t="s">
        <v>19</v>
      </c>
      <c r="FF50" s="184">
        <v>3</v>
      </c>
      <c r="FG50" s="184" t="s">
        <v>1739</v>
      </c>
      <c r="FH50" s="184" t="s">
        <v>1738</v>
      </c>
      <c r="FI50" s="181">
        <v>44270</v>
      </c>
      <c r="FJ50" s="190" t="s">
        <v>1295</v>
      </c>
      <c r="FK50" s="191" t="s">
        <v>14</v>
      </c>
      <c r="FL50" s="191" t="s">
        <v>14</v>
      </c>
      <c r="FM50" s="191" t="s">
        <v>14</v>
      </c>
      <c r="FN50" s="191" t="s">
        <v>14</v>
      </c>
      <c r="FO50" s="191" t="s">
        <v>14</v>
      </c>
      <c r="FP50" s="188" t="s">
        <v>14</v>
      </c>
      <c r="FQ50" s="189">
        <v>43920</v>
      </c>
      <c r="FR50" s="190" t="s">
        <v>1296</v>
      </c>
      <c r="FS50" s="184" t="s">
        <v>14</v>
      </c>
      <c r="FT50" s="184" t="s">
        <v>14</v>
      </c>
      <c r="FU50" s="184" t="s">
        <v>14</v>
      </c>
      <c r="FV50" s="184" t="s">
        <v>14</v>
      </c>
      <c r="FW50" s="184" t="s">
        <v>14</v>
      </c>
      <c r="FX50" s="184" t="s">
        <v>14</v>
      </c>
      <c r="FY50" s="181">
        <v>43920</v>
      </c>
      <c r="FZ50" s="191" t="s">
        <v>3390</v>
      </c>
      <c r="GA50" s="191">
        <v>1</v>
      </c>
      <c r="GB50" s="191" t="s">
        <v>3054</v>
      </c>
      <c r="GC50" s="191" t="s">
        <v>30</v>
      </c>
      <c r="GD50" s="191">
        <v>2</v>
      </c>
      <c r="GE50" s="191" t="s">
        <v>14</v>
      </c>
      <c r="GF50" s="191" t="s">
        <v>14</v>
      </c>
      <c r="GG50" s="192">
        <v>44689</v>
      </c>
      <c r="GH50" s="190" t="s">
        <v>3396</v>
      </c>
      <c r="GI50" s="184">
        <v>1</v>
      </c>
      <c r="GJ50" s="184" t="s">
        <v>3054</v>
      </c>
      <c r="GK50" s="184" t="s">
        <v>30</v>
      </c>
      <c r="GL50" s="184">
        <v>2</v>
      </c>
      <c r="GM50" s="184" t="s">
        <v>14</v>
      </c>
      <c r="GN50" s="184" t="s">
        <v>14</v>
      </c>
      <c r="GO50" s="181">
        <v>44689</v>
      </c>
      <c r="GP50" s="191" t="s">
        <v>3391</v>
      </c>
      <c r="GQ50" s="191">
        <v>1</v>
      </c>
      <c r="GR50" s="191" t="s">
        <v>3054</v>
      </c>
      <c r="GS50" s="191" t="s">
        <v>30</v>
      </c>
      <c r="GT50" s="191">
        <v>2</v>
      </c>
      <c r="GU50" s="191" t="s">
        <v>14</v>
      </c>
      <c r="GV50" s="191" t="s">
        <v>14</v>
      </c>
      <c r="GW50" s="192">
        <v>44689</v>
      </c>
      <c r="GX50" s="190" t="s">
        <v>3397</v>
      </c>
      <c r="GY50" s="184">
        <v>0</v>
      </c>
      <c r="GZ50" s="184" t="s">
        <v>3054</v>
      </c>
      <c r="HA50" s="184" t="s">
        <v>30</v>
      </c>
      <c r="HB50" s="184">
        <v>2</v>
      </c>
      <c r="HC50" s="184" t="s">
        <v>14</v>
      </c>
      <c r="HD50" s="184" t="s">
        <v>14</v>
      </c>
      <c r="HE50" s="181">
        <v>44689</v>
      </c>
      <c r="HF50" s="191" t="s">
        <v>3389</v>
      </c>
      <c r="HG50" s="191">
        <v>2</v>
      </c>
      <c r="HH50" s="191" t="s">
        <v>3054</v>
      </c>
      <c r="HI50" s="191" t="s">
        <v>30</v>
      </c>
      <c r="HJ50" s="191">
        <v>2</v>
      </c>
      <c r="HK50" s="191" t="s">
        <v>14</v>
      </c>
      <c r="HL50" s="191" t="s">
        <v>14</v>
      </c>
      <c r="HM50" s="192">
        <v>44689</v>
      </c>
      <c r="HN50" s="190" t="s">
        <v>3395</v>
      </c>
      <c r="HO50" s="184">
        <v>2</v>
      </c>
      <c r="HP50" s="184" t="s">
        <v>3054</v>
      </c>
      <c r="HQ50" s="184" t="s">
        <v>30</v>
      </c>
      <c r="HR50" s="184">
        <v>2</v>
      </c>
      <c r="HS50" s="184" t="s">
        <v>14</v>
      </c>
      <c r="HT50" s="184" t="s">
        <v>14</v>
      </c>
      <c r="HU50" s="181">
        <v>44689</v>
      </c>
      <c r="HV50" s="191" t="s">
        <v>3392</v>
      </c>
      <c r="HW50" s="191">
        <v>0</v>
      </c>
      <c r="HX50" s="191" t="s">
        <v>3054</v>
      </c>
      <c r="HY50" s="191" t="s">
        <v>30</v>
      </c>
      <c r="HZ50" s="191">
        <v>2</v>
      </c>
      <c r="IA50" s="191" t="s">
        <v>14</v>
      </c>
      <c r="IB50" s="191" t="s">
        <v>14</v>
      </c>
      <c r="IC50" s="192">
        <v>44689</v>
      </c>
      <c r="ID50" s="190" t="s">
        <v>3394</v>
      </c>
      <c r="IE50" s="184">
        <v>3</v>
      </c>
      <c r="IF50" s="184" t="s">
        <v>3054</v>
      </c>
      <c r="IG50" s="184" t="s">
        <v>30</v>
      </c>
      <c r="IH50" s="184">
        <v>2</v>
      </c>
      <c r="II50" s="184" t="s">
        <v>14</v>
      </c>
      <c r="IJ50" s="184" t="s">
        <v>14</v>
      </c>
      <c r="IK50" s="181">
        <v>44689</v>
      </c>
      <c r="IL50" s="191" t="s">
        <v>3393</v>
      </c>
      <c r="IM50" s="191">
        <v>1</v>
      </c>
      <c r="IN50" s="191" t="s">
        <v>3054</v>
      </c>
      <c r="IO50" s="191" t="s">
        <v>30</v>
      </c>
      <c r="IP50" s="191">
        <v>2</v>
      </c>
      <c r="IQ50" s="191" t="s">
        <v>14</v>
      </c>
      <c r="IR50" s="191" t="s">
        <v>14</v>
      </c>
      <c r="IS50" s="192">
        <v>44689</v>
      </c>
    </row>
    <row r="51" spans="1:253" s="285" customFormat="1" ht="13" customHeight="1" x14ac:dyDescent="0.25">
      <c r="A51" s="285" t="s">
        <v>1330</v>
      </c>
      <c r="B51" s="285" t="s">
        <v>8808</v>
      </c>
      <c r="C51" s="285" t="s">
        <v>1331</v>
      </c>
      <c r="D51" s="285" t="s">
        <v>441</v>
      </c>
      <c r="E51" s="285" t="s">
        <v>8348</v>
      </c>
      <c r="F51" s="285" t="s">
        <v>2840</v>
      </c>
      <c r="G51" s="179">
        <v>41191000</v>
      </c>
      <c r="H51" s="180" t="s">
        <v>2837</v>
      </c>
      <c r="I51" s="180" t="s">
        <v>92</v>
      </c>
      <c r="J51" s="180">
        <v>1</v>
      </c>
      <c r="K51" s="180" t="s">
        <v>2839</v>
      </c>
      <c r="L51" s="180" t="s">
        <v>2838</v>
      </c>
      <c r="M51" s="181">
        <v>44656</v>
      </c>
      <c r="N51" s="190" t="s">
        <v>2844</v>
      </c>
      <c r="O51" s="182">
        <v>383312</v>
      </c>
      <c r="P51" s="182" t="s">
        <v>2841</v>
      </c>
      <c r="Q51" s="182" t="s">
        <v>30</v>
      </c>
      <c r="R51" s="182">
        <v>2</v>
      </c>
      <c r="S51" s="182" t="s">
        <v>2843</v>
      </c>
      <c r="T51" s="182" t="s">
        <v>2842</v>
      </c>
      <c r="U51" s="183">
        <v>44656</v>
      </c>
      <c r="V51" s="190" t="s">
        <v>2848</v>
      </c>
      <c r="W51" s="180">
        <v>40576000</v>
      </c>
      <c r="X51" s="180" t="s">
        <v>2845</v>
      </c>
      <c r="Y51" s="180" t="s">
        <v>19</v>
      </c>
      <c r="Z51" s="180">
        <v>3</v>
      </c>
      <c r="AA51" s="180" t="s">
        <v>2847</v>
      </c>
      <c r="AB51" s="180" t="s">
        <v>2846</v>
      </c>
      <c r="AC51" s="181">
        <v>44656</v>
      </c>
      <c r="AD51" s="190" t="s">
        <v>2852</v>
      </c>
      <c r="AE51" s="188">
        <v>5590000</v>
      </c>
      <c r="AF51" s="188" t="s">
        <v>2849</v>
      </c>
      <c r="AG51" s="188" t="s">
        <v>19</v>
      </c>
      <c r="AH51" s="188">
        <v>3</v>
      </c>
      <c r="AI51" s="188" t="s">
        <v>2851</v>
      </c>
      <c r="AJ51" s="188" t="s">
        <v>2850</v>
      </c>
      <c r="AK51" s="189">
        <v>44656</v>
      </c>
      <c r="AL51" s="190" t="s">
        <v>6518</v>
      </c>
      <c r="AM51" s="180">
        <v>8507000</v>
      </c>
      <c r="AN51" s="180" t="s">
        <v>6515</v>
      </c>
      <c r="AO51" s="180" t="s">
        <v>19</v>
      </c>
      <c r="AP51" s="180">
        <v>3</v>
      </c>
      <c r="AQ51" s="180" t="s">
        <v>6517</v>
      </c>
      <c r="AR51" s="180" t="s">
        <v>6516</v>
      </c>
      <c r="AS51" s="181">
        <v>44767</v>
      </c>
      <c r="AT51" s="191" t="s">
        <v>1343</v>
      </c>
      <c r="AU51" s="188" t="s">
        <v>14</v>
      </c>
      <c r="AV51" s="188" t="s">
        <v>14</v>
      </c>
      <c r="AW51" s="188" t="s">
        <v>14</v>
      </c>
      <c r="AX51" s="188" t="s">
        <v>14</v>
      </c>
      <c r="AY51" s="188" t="s">
        <v>1342</v>
      </c>
      <c r="AZ51" s="188" t="s">
        <v>14</v>
      </c>
      <c r="BA51" s="189">
        <v>43950</v>
      </c>
      <c r="BB51" s="190" t="s">
        <v>1341</v>
      </c>
      <c r="BC51" s="180" t="s">
        <v>14</v>
      </c>
      <c r="BD51" s="180" t="s">
        <v>14</v>
      </c>
      <c r="BE51" s="180" t="s">
        <v>14</v>
      </c>
      <c r="BF51" s="180" t="s">
        <v>14</v>
      </c>
      <c r="BG51" s="180" t="s">
        <v>14</v>
      </c>
      <c r="BH51" s="180" t="s">
        <v>14</v>
      </c>
      <c r="BI51" s="181">
        <v>43950</v>
      </c>
      <c r="BJ51" s="191" t="s">
        <v>6500</v>
      </c>
      <c r="BK51" s="191">
        <v>2082</v>
      </c>
      <c r="BL51" s="191" t="s">
        <v>6498</v>
      </c>
      <c r="BM51" s="191" t="s">
        <v>30</v>
      </c>
      <c r="BN51" s="191">
        <v>2</v>
      </c>
      <c r="BO51" s="191" t="s">
        <v>6499</v>
      </c>
      <c r="BP51" s="188" t="s">
        <v>528</v>
      </c>
      <c r="BQ51" s="192">
        <v>44767</v>
      </c>
      <c r="BR51" s="190" t="s">
        <v>1333</v>
      </c>
      <c r="BS51" s="184" t="s">
        <v>14</v>
      </c>
      <c r="BT51" s="184" t="s">
        <v>14</v>
      </c>
      <c r="BU51" s="184" t="s">
        <v>14</v>
      </c>
      <c r="BV51" s="184" t="s">
        <v>14</v>
      </c>
      <c r="BW51" s="184" t="s">
        <v>1332</v>
      </c>
      <c r="BX51" s="184" t="s">
        <v>14</v>
      </c>
      <c r="BY51" s="181">
        <v>43950</v>
      </c>
      <c r="BZ51" s="191" t="s">
        <v>1334</v>
      </c>
      <c r="CA51" s="191" t="s">
        <v>14</v>
      </c>
      <c r="CB51" s="191" t="s">
        <v>14</v>
      </c>
      <c r="CC51" s="191" t="s">
        <v>14</v>
      </c>
      <c r="CD51" s="191" t="s">
        <v>14</v>
      </c>
      <c r="CE51" s="191" t="s">
        <v>1332</v>
      </c>
      <c r="CF51" s="191" t="s">
        <v>14</v>
      </c>
      <c r="CG51" s="192">
        <v>43950</v>
      </c>
      <c r="CH51" s="190" t="s">
        <v>9396</v>
      </c>
      <c r="CI51" s="191" t="e">
        <v>#N/A</v>
      </c>
      <c r="CJ51" s="191" t="e">
        <v>#N/A</v>
      </c>
      <c r="CK51" s="191" t="e">
        <v>#N/A</v>
      </c>
      <c r="CL51" s="191" t="e">
        <v>#N/A</v>
      </c>
      <c r="CM51" s="191" t="e">
        <v>#N/A</v>
      </c>
      <c r="CN51" s="191" t="e">
        <v>#N/A</v>
      </c>
      <c r="CO51" s="193" t="e">
        <v>#N/A</v>
      </c>
      <c r="CP51" s="191" t="s">
        <v>1340</v>
      </c>
      <c r="CQ51" s="184">
        <v>133900</v>
      </c>
      <c r="CR51" s="184" t="s">
        <v>1337</v>
      </c>
      <c r="CS51" s="184" t="s">
        <v>19</v>
      </c>
      <c r="CT51" s="184">
        <v>3</v>
      </c>
      <c r="CU51" s="184" t="s">
        <v>1339</v>
      </c>
      <c r="CV51" s="184" t="s">
        <v>1338</v>
      </c>
      <c r="CW51" s="181">
        <v>43950</v>
      </c>
      <c r="CX51" s="191" t="s">
        <v>6538</v>
      </c>
      <c r="CY51" s="188">
        <v>2763000</v>
      </c>
      <c r="CZ51" s="188" t="s">
        <v>6536</v>
      </c>
      <c r="DA51" s="188" t="s">
        <v>19</v>
      </c>
      <c r="DB51" s="188">
        <v>3</v>
      </c>
      <c r="DC51" s="188" t="s">
        <v>6543</v>
      </c>
      <c r="DD51" s="188" t="s">
        <v>6537</v>
      </c>
      <c r="DE51" s="194">
        <v>44767</v>
      </c>
      <c r="DF51" s="190" t="s">
        <v>6540</v>
      </c>
      <c r="DG51" s="180">
        <v>34986000</v>
      </c>
      <c r="DH51" s="184" t="s">
        <v>6536</v>
      </c>
      <c r="DI51" s="184" t="s">
        <v>19</v>
      </c>
      <c r="DJ51" s="184">
        <v>3</v>
      </c>
      <c r="DK51" s="184" t="s">
        <v>6539</v>
      </c>
      <c r="DL51" s="184" t="s">
        <v>6537</v>
      </c>
      <c r="DM51" s="181">
        <v>44767</v>
      </c>
      <c r="DN51" s="191" t="s">
        <v>6542</v>
      </c>
      <c r="DO51" s="188">
        <v>2827000</v>
      </c>
      <c r="DP51" s="191" t="s">
        <v>6536</v>
      </c>
      <c r="DQ51" s="191" t="s">
        <v>19</v>
      </c>
      <c r="DR51" s="191">
        <v>3</v>
      </c>
      <c r="DS51" s="191" t="s">
        <v>6541</v>
      </c>
      <c r="DT51" s="191" t="s">
        <v>6537</v>
      </c>
      <c r="DU51" s="192">
        <v>44767</v>
      </c>
      <c r="DV51" s="190" t="s">
        <v>6544</v>
      </c>
      <c r="DW51" s="180">
        <v>2234000</v>
      </c>
      <c r="DX51" s="184" t="s">
        <v>6536</v>
      </c>
      <c r="DY51" s="184" t="s">
        <v>19</v>
      </c>
      <c r="DZ51" s="184">
        <v>3</v>
      </c>
      <c r="EA51" s="184" t="s">
        <v>6543</v>
      </c>
      <c r="EB51" s="184" t="s">
        <v>6537</v>
      </c>
      <c r="EC51" s="181">
        <v>44767</v>
      </c>
      <c r="ED51" s="191" t="s">
        <v>6545</v>
      </c>
      <c r="EE51" s="188">
        <v>383000</v>
      </c>
      <c r="EF51" s="191" t="s">
        <v>6536</v>
      </c>
      <c r="EG51" s="191" t="s">
        <v>19</v>
      </c>
      <c r="EH51" s="191">
        <v>3</v>
      </c>
      <c r="EI51" s="191" t="s">
        <v>6543</v>
      </c>
      <c r="EJ51" s="191" t="s">
        <v>6537</v>
      </c>
      <c r="EK51" s="192">
        <v>44767</v>
      </c>
      <c r="EL51" s="190" t="s">
        <v>6548</v>
      </c>
      <c r="EM51" s="180">
        <v>146000</v>
      </c>
      <c r="EN51" s="184" t="s">
        <v>6536</v>
      </c>
      <c r="EO51" s="184" t="s">
        <v>19</v>
      </c>
      <c r="EP51" s="184">
        <v>3</v>
      </c>
      <c r="EQ51" s="184" t="s">
        <v>6543</v>
      </c>
      <c r="ER51" s="184" t="s">
        <v>6537</v>
      </c>
      <c r="ES51" s="181">
        <v>44767</v>
      </c>
      <c r="ET51" s="191" t="s">
        <v>6502</v>
      </c>
      <c r="EU51" s="191">
        <v>2082</v>
      </c>
      <c r="EV51" s="191" t="s">
        <v>6498</v>
      </c>
      <c r="EW51" s="191" t="s">
        <v>30</v>
      </c>
      <c r="EX51" s="191">
        <v>2</v>
      </c>
      <c r="EY51" s="191" t="s">
        <v>6501</v>
      </c>
      <c r="EZ51" s="191" t="s">
        <v>528</v>
      </c>
      <c r="FA51" s="192">
        <v>44767</v>
      </c>
      <c r="FB51" s="190" t="s">
        <v>1336</v>
      </c>
      <c r="FC51" s="184">
        <v>5</v>
      </c>
      <c r="FD51" s="184" t="s">
        <v>1212</v>
      </c>
      <c r="FE51" s="184" t="s">
        <v>92</v>
      </c>
      <c r="FF51" s="184">
        <v>1</v>
      </c>
      <c r="FG51" s="184" t="s">
        <v>1335</v>
      </c>
      <c r="FH51" s="184" t="s">
        <v>1213</v>
      </c>
      <c r="FI51" s="181">
        <v>43950</v>
      </c>
      <c r="FJ51" s="190" t="s">
        <v>1430</v>
      </c>
      <c r="FK51" s="191">
        <v>1500000</v>
      </c>
      <c r="FL51" s="191" t="s">
        <v>1427</v>
      </c>
      <c r="FM51" s="191" t="s">
        <v>19</v>
      </c>
      <c r="FN51" s="191">
        <v>3</v>
      </c>
      <c r="FO51" s="191" t="s">
        <v>1429</v>
      </c>
      <c r="FP51" s="188" t="s">
        <v>1428</v>
      </c>
      <c r="FQ51" s="189">
        <v>44015</v>
      </c>
      <c r="FR51" s="190" t="s">
        <v>1432</v>
      </c>
      <c r="FS51" s="184">
        <v>300000</v>
      </c>
      <c r="FT51" s="184" t="s">
        <v>1427</v>
      </c>
      <c r="FU51" s="184" t="s">
        <v>19</v>
      </c>
      <c r="FV51" s="184">
        <v>3</v>
      </c>
      <c r="FW51" s="184" t="s">
        <v>1431</v>
      </c>
      <c r="FX51" s="184" t="s">
        <v>1428</v>
      </c>
      <c r="FY51" s="181">
        <v>44015</v>
      </c>
      <c r="FZ51" s="191" t="s">
        <v>3740</v>
      </c>
      <c r="GA51" s="191">
        <v>1</v>
      </c>
      <c r="GB51" s="191" t="s">
        <v>3054</v>
      </c>
      <c r="GC51" s="191" t="s">
        <v>30</v>
      </c>
      <c r="GD51" s="191">
        <v>2</v>
      </c>
      <c r="GE51" s="191" t="s">
        <v>14</v>
      </c>
      <c r="GF51" s="191" t="s">
        <v>14</v>
      </c>
      <c r="GG51" s="192">
        <v>44693</v>
      </c>
      <c r="GH51" s="190" t="s">
        <v>3746</v>
      </c>
      <c r="GI51" s="184">
        <v>2</v>
      </c>
      <c r="GJ51" s="184" t="s">
        <v>3054</v>
      </c>
      <c r="GK51" s="184" t="s">
        <v>30</v>
      </c>
      <c r="GL51" s="184">
        <v>2</v>
      </c>
      <c r="GM51" s="184" t="s">
        <v>14</v>
      </c>
      <c r="GN51" s="184" t="s">
        <v>14</v>
      </c>
      <c r="GO51" s="181">
        <v>44693</v>
      </c>
      <c r="GP51" s="191" t="s">
        <v>3741</v>
      </c>
      <c r="GQ51" s="191">
        <v>2</v>
      </c>
      <c r="GR51" s="191" t="s">
        <v>3054</v>
      </c>
      <c r="GS51" s="191" t="s">
        <v>30</v>
      </c>
      <c r="GT51" s="191">
        <v>2</v>
      </c>
      <c r="GU51" s="191" t="s">
        <v>14</v>
      </c>
      <c r="GV51" s="191" t="s">
        <v>14</v>
      </c>
      <c r="GW51" s="192">
        <v>44693</v>
      </c>
      <c r="GX51" s="190" t="s">
        <v>3747</v>
      </c>
      <c r="GY51" s="184">
        <v>0</v>
      </c>
      <c r="GZ51" s="184" t="s">
        <v>3054</v>
      </c>
      <c r="HA51" s="184" t="s">
        <v>30</v>
      </c>
      <c r="HB51" s="184">
        <v>2</v>
      </c>
      <c r="HC51" s="184" t="s">
        <v>14</v>
      </c>
      <c r="HD51" s="184" t="s">
        <v>14</v>
      </c>
      <c r="HE51" s="181">
        <v>44693</v>
      </c>
      <c r="HF51" s="191" t="s">
        <v>3739</v>
      </c>
      <c r="HG51" s="191">
        <v>3</v>
      </c>
      <c r="HH51" s="191" t="s">
        <v>3054</v>
      </c>
      <c r="HI51" s="191" t="s">
        <v>30</v>
      </c>
      <c r="HJ51" s="191">
        <v>2</v>
      </c>
      <c r="HK51" s="191" t="s">
        <v>14</v>
      </c>
      <c r="HL51" s="191" t="s">
        <v>14</v>
      </c>
      <c r="HM51" s="192">
        <v>44693</v>
      </c>
      <c r="HN51" s="190" t="s">
        <v>3745</v>
      </c>
      <c r="HO51" s="184">
        <v>3</v>
      </c>
      <c r="HP51" s="184" t="s">
        <v>3054</v>
      </c>
      <c r="HQ51" s="184" t="s">
        <v>30</v>
      </c>
      <c r="HR51" s="184">
        <v>2</v>
      </c>
      <c r="HS51" s="184" t="s">
        <v>14</v>
      </c>
      <c r="HT51" s="184" t="s">
        <v>14</v>
      </c>
      <c r="HU51" s="181">
        <v>44693</v>
      </c>
      <c r="HV51" s="191" t="s">
        <v>3742</v>
      </c>
      <c r="HW51" s="191">
        <v>2</v>
      </c>
      <c r="HX51" s="191" t="s">
        <v>3054</v>
      </c>
      <c r="HY51" s="191" t="s">
        <v>30</v>
      </c>
      <c r="HZ51" s="191">
        <v>2</v>
      </c>
      <c r="IA51" s="191" t="s">
        <v>14</v>
      </c>
      <c r="IB51" s="191" t="s">
        <v>14</v>
      </c>
      <c r="IC51" s="192">
        <v>44693</v>
      </c>
      <c r="ID51" s="190" t="s">
        <v>3744</v>
      </c>
      <c r="IE51" s="184">
        <v>3</v>
      </c>
      <c r="IF51" s="184" t="s">
        <v>3054</v>
      </c>
      <c r="IG51" s="184" t="s">
        <v>30</v>
      </c>
      <c r="IH51" s="184">
        <v>2</v>
      </c>
      <c r="II51" s="184" t="s">
        <v>14</v>
      </c>
      <c r="IJ51" s="184" t="s">
        <v>14</v>
      </c>
      <c r="IK51" s="181">
        <v>44693</v>
      </c>
      <c r="IL51" s="191" t="s">
        <v>3743</v>
      </c>
      <c r="IM51" s="191">
        <v>1</v>
      </c>
      <c r="IN51" s="191" t="s">
        <v>3054</v>
      </c>
      <c r="IO51" s="191" t="s">
        <v>30</v>
      </c>
      <c r="IP51" s="191">
        <v>2</v>
      </c>
      <c r="IQ51" s="191" t="s">
        <v>14</v>
      </c>
      <c r="IR51" s="191" t="s">
        <v>14</v>
      </c>
      <c r="IS51" s="192">
        <v>44693</v>
      </c>
    </row>
    <row r="52" spans="1:253" s="285" customFormat="1" ht="13" customHeight="1" x14ac:dyDescent="0.25">
      <c r="A52" s="285" t="s">
        <v>439</v>
      </c>
      <c r="B52" s="285" t="s">
        <v>8796</v>
      </c>
      <c r="C52" s="285" t="s">
        <v>440</v>
      </c>
      <c r="D52" s="285" t="s">
        <v>441</v>
      </c>
      <c r="E52" s="285" t="s">
        <v>8348</v>
      </c>
      <c r="F52" s="285" t="s">
        <v>2853</v>
      </c>
      <c r="G52" s="179">
        <v>41191000</v>
      </c>
      <c r="H52" s="180" t="s">
        <v>2837</v>
      </c>
      <c r="I52" s="180" t="s">
        <v>92</v>
      </c>
      <c r="J52" s="180">
        <v>1</v>
      </c>
      <c r="K52" s="180" t="s">
        <v>2839</v>
      </c>
      <c r="L52" s="180" t="s">
        <v>2838</v>
      </c>
      <c r="M52" s="181">
        <v>44656</v>
      </c>
      <c r="N52" s="190" t="s">
        <v>2854</v>
      </c>
      <c r="O52" s="182">
        <v>383312</v>
      </c>
      <c r="P52" s="182" t="s">
        <v>2841</v>
      </c>
      <c r="Q52" s="182" t="s">
        <v>30</v>
      </c>
      <c r="R52" s="182">
        <v>2</v>
      </c>
      <c r="S52" s="182" t="s">
        <v>2843</v>
      </c>
      <c r="T52" s="182" t="s">
        <v>2842</v>
      </c>
      <c r="U52" s="183">
        <v>44656</v>
      </c>
      <c r="V52" s="190" t="s">
        <v>2856</v>
      </c>
      <c r="W52" s="180">
        <v>40576000</v>
      </c>
      <c r="X52" s="180" t="s">
        <v>2845</v>
      </c>
      <c r="Y52" s="180" t="s">
        <v>19</v>
      </c>
      <c r="Z52" s="180">
        <v>3</v>
      </c>
      <c r="AA52" s="180" t="s">
        <v>2855</v>
      </c>
      <c r="AB52" s="180" t="s">
        <v>2846</v>
      </c>
      <c r="AC52" s="181">
        <v>44656</v>
      </c>
      <c r="AD52" s="190" t="s">
        <v>2860</v>
      </c>
      <c r="AE52" s="188">
        <v>5300000</v>
      </c>
      <c r="AF52" s="188" t="s">
        <v>2857</v>
      </c>
      <c r="AG52" s="188" t="s">
        <v>19</v>
      </c>
      <c r="AH52" s="188">
        <v>3</v>
      </c>
      <c r="AI52" s="188" t="s">
        <v>2859</v>
      </c>
      <c r="AJ52" s="188" t="s">
        <v>2858</v>
      </c>
      <c r="AK52" s="189">
        <v>44656</v>
      </c>
      <c r="AL52" s="190" t="s">
        <v>2864</v>
      </c>
      <c r="AM52" s="180">
        <v>8239000</v>
      </c>
      <c r="AN52" s="180" t="s">
        <v>2861</v>
      </c>
      <c r="AO52" s="180" t="s">
        <v>30</v>
      </c>
      <c r="AP52" s="180">
        <v>2</v>
      </c>
      <c r="AQ52" s="180" t="s">
        <v>2863</v>
      </c>
      <c r="AR52" s="180" t="s">
        <v>2862</v>
      </c>
      <c r="AS52" s="181">
        <v>44656</v>
      </c>
      <c r="AT52" s="191" t="s">
        <v>708</v>
      </c>
      <c r="AU52" s="188" t="s">
        <v>14</v>
      </c>
      <c r="AV52" s="188" t="s">
        <v>14</v>
      </c>
      <c r="AW52" s="188" t="s">
        <v>30</v>
      </c>
      <c r="AX52" s="188">
        <v>2</v>
      </c>
      <c r="AY52" s="188" t="s">
        <v>707</v>
      </c>
      <c r="AZ52" s="188" t="s">
        <v>14</v>
      </c>
      <c r="BA52" s="189">
        <v>43524</v>
      </c>
      <c r="BB52" s="190" t="s">
        <v>444</v>
      </c>
      <c r="BC52" s="180" t="s">
        <v>14</v>
      </c>
      <c r="BD52" s="180">
        <v>0</v>
      </c>
      <c r="BE52" s="180" t="s">
        <v>30</v>
      </c>
      <c r="BF52" s="180">
        <v>2</v>
      </c>
      <c r="BG52" s="180">
        <v>0</v>
      </c>
      <c r="BH52" s="180">
        <v>0</v>
      </c>
      <c r="BI52" s="181">
        <v>43511</v>
      </c>
      <c r="BJ52" s="191" t="s">
        <v>6503</v>
      </c>
      <c r="BK52" s="191">
        <v>2082</v>
      </c>
      <c r="BL52" s="191" t="s">
        <v>6498</v>
      </c>
      <c r="BM52" s="191" t="s">
        <v>30</v>
      </c>
      <c r="BN52" s="191">
        <v>2</v>
      </c>
      <c r="BO52" s="191" t="s">
        <v>6499</v>
      </c>
      <c r="BP52" s="188" t="s">
        <v>528</v>
      </c>
      <c r="BQ52" s="192">
        <v>44767</v>
      </c>
      <c r="BR52" s="190" t="s">
        <v>442</v>
      </c>
      <c r="BS52" s="184" t="s">
        <v>14</v>
      </c>
      <c r="BT52" s="184">
        <v>0</v>
      </c>
      <c r="BU52" s="184" t="s">
        <v>30</v>
      </c>
      <c r="BV52" s="184">
        <v>2</v>
      </c>
      <c r="BW52" s="184">
        <v>0</v>
      </c>
      <c r="BX52" s="184">
        <v>0</v>
      </c>
      <c r="BY52" s="181">
        <v>43511</v>
      </c>
      <c r="BZ52" s="191" t="s">
        <v>443</v>
      </c>
      <c r="CA52" s="191" t="s">
        <v>14</v>
      </c>
      <c r="CB52" s="191" t="s">
        <v>14</v>
      </c>
      <c r="CC52" s="191" t="s">
        <v>14</v>
      </c>
      <c r="CD52" s="191" t="s">
        <v>14</v>
      </c>
      <c r="CE52" s="191" t="s">
        <v>14</v>
      </c>
      <c r="CF52" s="191" t="s">
        <v>14</v>
      </c>
      <c r="CG52" s="192">
        <v>43511</v>
      </c>
      <c r="CH52" s="190" t="s">
        <v>9397</v>
      </c>
      <c r="CI52" s="191" t="e">
        <v>#N/A</v>
      </c>
      <c r="CJ52" s="191" t="e">
        <v>#N/A</v>
      </c>
      <c r="CK52" s="191" t="e">
        <v>#N/A</v>
      </c>
      <c r="CL52" s="191" t="e">
        <v>#N/A</v>
      </c>
      <c r="CM52" s="191" t="e">
        <v>#N/A</v>
      </c>
      <c r="CN52" s="191" t="e">
        <v>#N/A</v>
      </c>
      <c r="CO52" s="193" t="e">
        <v>#N/A</v>
      </c>
      <c r="CP52" s="191" t="s">
        <v>1346</v>
      </c>
      <c r="CQ52" s="184">
        <v>133900</v>
      </c>
      <c r="CR52" s="184" t="s">
        <v>1344</v>
      </c>
      <c r="CS52" s="184" t="s">
        <v>19</v>
      </c>
      <c r="CT52" s="184">
        <v>3</v>
      </c>
      <c r="CU52" s="184" t="s">
        <v>1339</v>
      </c>
      <c r="CV52" s="184" t="s">
        <v>1345</v>
      </c>
      <c r="CW52" s="181">
        <v>43950</v>
      </c>
      <c r="CX52" s="191" t="s">
        <v>2865</v>
      </c>
      <c r="CY52" s="188">
        <v>2500000</v>
      </c>
      <c r="CZ52" s="188" t="s">
        <v>2857</v>
      </c>
      <c r="DA52" s="188" t="s">
        <v>92</v>
      </c>
      <c r="DB52" s="188">
        <v>1</v>
      </c>
      <c r="DC52" s="188" t="s">
        <v>2870</v>
      </c>
      <c r="DD52" s="188" t="s">
        <v>2858</v>
      </c>
      <c r="DE52" s="194">
        <v>44656</v>
      </c>
      <c r="DF52" s="190" t="s">
        <v>2867</v>
      </c>
      <c r="DG52" s="180">
        <v>35276000</v>
      </c>
      <c r="DH52" s="184" t="s">
        <v>2857</v>
      </c>
      <c r="DI52" s="184" t="s">
        <v>92</v>
      </c>
      <c r="DJ52" s="184">
        <v>1</v>
      </c>
      <c r="DK52" s="184" t="s">
        <v>2866</v>
      </c>
      <c r="DL52" s="184" t="s">
        <v>2858</v>
      </c>
      <c r="DM52" s="181">
        <v>44656</v>
      </c>
      <c r="DN52" s="191" t="s">
        <v>2869</v>
      </c>
      <c r="DO52" s="188">
        <v>2800000</v>
      </c>
      <c r="DP52" s="191" t="s">
        <v>2857</v>
      </c>
      <c r="DQ52" s="191" t="s">
        <v>92</v>
      </c>
      <c r="DR52" s="191">
        <v>1</v>
      </c>
      <c r="DS52" s="191" t="s">
        <v>2868</v>
      </c>
      <c r="DT52" s="191" t="s">
        <v>2858</v>
      </c>
      <c r="DU52" s="192">
        <v>44656</v>
      </c>
      <c r="DV52" s="190" t="s">
        <v>2871</v>
      </c>
      <c r="DW52" s="180">
        <v>2150000</v>
      </c>
      <c r="DX52" s="184" t="s">
        <v>2857</v>
      </c>
      <c r="DY52" s="184" t="s">
        <v>92</v>
      </c>
      <c r="DZ52" s="184">
        <v>1</v>
      </c>
      <c r="EA52" s="184" t="s">
        <v>2870</v>
      </c>
      <c r="EB52" s="184" t="s">
        <v>2858</v>
      </c>
      <c r="EC52" s="181">
        <v>44656</v>
      </c>
      <c r="ED52" s="191" t="s">
        <v>2872</v>
      </c>
      <c r="EE52" s="188">
        <v>225000</v>
      </c>
      <c r="EF52" s="191" t="s">
        <v>2857</v>
      </c>
      <c r="EG52" s="191" t="s">
        <v>92</v>
      </c>
      <c r="EH52" s="191">
        <v>1</v>
      </c>
      <c r="EI52" s="191" t="s">
        <v>2870</v>
      </c>
      <c r="EJ52" s="191" t="s">
        <v>2858</v>
      </c>
      <c r="EK52" s="192">
        <v>44656</v>
      </c>
      <c r="EL52" s="190" t="s">
        <v>2873</v>
      </c>
      <c r="EM52" s="180">
        <v>125000</v>
      </c>
      <c r="EN52" s="184" t="s">
        <v>2857</v>
      </c>
      <c r="EO52" s="184" t="s">
        <v>92</v>
      </c>
      <c r="EP52" s="184">
        <v>1</v>
      </c>
      <c r="EQ52" s="184" t="s">
        <v>2870</v>
      </c>
      <c r="ER52" s="184" t="s">
        <v>2858</v>
      </c>
      <c r="ES52" s="181">
        <v>44656</v>
      </c>
      <c r="ET52" s="191" t="s">
        <v>6505</v>
      </c>
      <c r="EU52" s="191">
        <v>2082</v>
      </c>
      <c r="EV52" s="191" t="s">
        <v>6498</v>
      </c>
      <c r="EW52" s="191" t="s">
        <v>30</v>
      </c>
      <c r="EX52" s="191">
        <v>2</v>
      </c>
      <c r="EY52" s="191" t="s">
        <v>6504</v>
      </c>
      <c r="EZ52" s="191" t="s">
        <v>528</v>
      </c>
      <c r="FA52" s="192">
        <v>44767</v>
      </c>
      <c r="FB52" s="190" t="s">
        <v>1215</v>
      </c>
      <c r="FC52" s="184">
        <v>5</v>
      </c>
      <c r="FD52" s="184" t="s">
        <v>1212</v>
      </c>
      <c r="FE52" s="184" t="s">
        <v>92</v>
      </c>
      <c r="FF52" s="184">
        <v>1</v>
      </c>
      <c r="FG52" s="184" t="s">
        <v>1214</v>
      </c>
      <c r="FH52" s="184" t="s">
        <v>1213</v>
      </c>
      <c r="FI52" s="181">
        <v>43867</v>
      </c>
      <c r="FJ52" s="190" t="s">
        <v>1434</v>
      </c>
      <c r="FK52" s="191">
        <v>1500000</v>
      </c>
      <c r="FL52" s="191" t="s">
        <v>1427</v>
      </c>
      <c r="FM52" s="191" t="s">
        <v>19</v>
      </c>
      <c r="FN52" s="191">
        <v>3</v>
      </c>
      <c r="FO52" s="191" t="s">
        <v>1433</v>
      </c>
      <c r="FP52" s="188" t="s">
        <v>1428</v>
      </c>
      <c r="FQ52" s="189">
        <v>44015</v>
      </c>
      <c r="FR52" s="190" t="s">
        <v>1436</v>
      </c>
      <c r="FS52" s="184">
        <v>300000</v>
      </c>
      <c r="FT52" s="184" t="s">
        <v>1427</v>
      </c>
      <c r="FU52" s="184" t="s">
        <v>19</v>
      </c>
      <c r="FV52" s="184">
        <v>3</v>
      </c>
      <c r="FW52" s="184" t="s">
        <v>1435</v>
      </c>
      <c r="FX52" s="184" t="s">
        <v>1428</v>
      </c>
      <c r="FY52" s="181">
        <v>44015</v>
      </c>
      <c r="FZ52" s="191" t="s">
        <v>3749</v>
      </c>
      <c r="GA52" s="191">
        <v>1</v>
      </c>
      <c r="GB52" s="191" t="s">
        <v>3054</v>
      </c>
      <c r="GC52" s="191" t="s">
        <v>30</v>
      </c>
      <c r="GD52" s="191">
        <v>2</v>
      </c>
      <c r="GE52" s="191" t="s">
        <v>14</v>
      </c>
      <c r="GF52" s="191" t="s">
        <v>14</v>
      </c>
      <c r="GG52" s="192">
        <v>44693</v>
      </c>
      <c r="GH52" s="190" t="s">
        <v>3755</v>
      </c>
      <c r="GI52" s="184">
        <v>2</v>
      </c>
      <c r="GJ52" s="184" t="s">
        <v>3054</v>
      </c>
      <c r="GK52" s="184" t="s">
        <v>30</v>
      </c>
      <c r="GL52" s="184">
        <v>2</v>
      </c>
      <c r="GM52" s="184" t="s">
        <v>14</v>
      </c>
      <c r="GN52" s="184" t="s">
        <v>14</v>
      </c>
      <c r="GO52" s="181">
        <v>44693</v>
      </c>
      <c r="GP52" s="191" t="s">
        <v>3750</v>
      </c>
      <c r="GQ52" s="191">
        <v>2</v>
      </c>
      <c r="GR52" s="191" t="s">
        <v>3054</v>
      </c>
      <c r="GS52" s="191" t="s">
        <v>30</v>
      </c>
      <c r="GT52" s="191">
        <v>2</v>
      </c>
      <c r="GU52" s="191" t="s">
        <v>14</v>
      </c>
      <c r="GV52" s="191" t="s">
        <v>14</v>
      </c>
      <c r="GW52" s="192">
        <v>44693</v>
      </c>
      <c r="GX52" s="190" t="s">
        <v>3756</v>
      </c>
      <c r="GY52" s="184">
        <v>0</v>
      </c>
      <c r="GZ52" s="184" t="s">
        <v>3054</v>
      </c>
      <c r="HA52" s="184" t="s">
        <v>30</v>
      </c>
      <c r="HB52" s="184">
        <v>2</v>
      </c>
      <c r="HC52" s="184" t="s">
        <v>14</v>
      </c>
      <c r="HD52" s="184" t="s">
        <v>14</v>
      </c>
      <c r="HE52" s="181">
        <v>44693</v>
      </c>
      <c r="HF52" s="191" t="s">
        <v>3748</v>
      </c>
      <c r="HG52" s="191">
        <v>3</v>
      </c>
      <c r="HH52" s="191" t="s">
        <v>3054</v>
      </c>
      <c r="HI52" s="191" t="s">
        <v>30</v>
      </c>
      <c r="HJ52" s="191">
        <v>2</v>
      </c>
      <c r="HK52" s="191" t="s">
        <v>14</v>
      </c>
      <c r="HL52" s="191" t="s">
        <v>14</v>
      </c>
      <c r="HM52" s="192">
        <v>44693</v>
      </c>
      <c r="HN52" s="190" t="s">
        <v>3754</v>
      </c>
      <c r="HO52" s="184">
        <v>3</v>
      </c>
      <c r="HP52" s="184" t="s">
        <v>3054</v>
      </c>
      <c r="HQ52" s="184" t="s">
        <v>30</v>
      </c>
      <c r="HR52" s="184">
        <v>2</v>
      </c>
      <c r="HS52" s="184" t="s">
        <v>14</v>
      </c>
      <c r="HT52" s="184" t="s">
        <v>14</v>
      </c>
      <c r="HU52" s="181">
        <v>44693</v>
      </c>
      <c r="HV52" s="191" t="s">
        <v>3751</v>
      </c>
      <c r="HW52" s="191">
        <v>2</v>
      </c>
      <c r="HX52" s="191" t="s">
        <v>3054</v>
      </c>
      <c r="HY52" s="191" t="s">
        <v>30</v>
      </c>
      <c r="HZ52" s="191">
        <v>2</v>
      </c>
      <c r="IA52" s="191" t="s">
        <v>14</v>
      </c>
      <c r="IB52" s="191" t="s">
        <v>14</v>
      </c>
      <c r="IC52" s="192">
        <v>44693</v>
      </c>
      <c r="ID52" s="190" t="s">
        <v>3753</v>
      </c>
      <c r="IE52" s="184">
        <v>3</v>
      </c>
      <c r="IF52" s="184" t="s">
        <v>3054</v>
      </c>
      <c r="IG52" s="184" t="s">
        <v>30</v>
      </c>
      <c r="IH52" s="184">
        <v>2</v>
      </c>
      <c r="II52" s="184" t="s">
        <v>14</v>
      </c>
      <c r="IJ52" s="184" t="s">
        <v>14</v>
      </c>
      <c r="IK52" s="181">
        <v>44693</v>
      </c>
      <c r="IL52" s="191" t="s">
        <v>3752</v>
      </c>
      <c r="IM52" s="191">
        <v>1</v>
      </c>
      <c r="IN52" s="191" t="s">
        <v>3054</v>
      </c>
      <c r="IO52" s="191" t="s">
        <v>30</v>
      </c>
      <c r="IP52" s="191">
        <v>2</v>
      </c>
      <c r="IQ52" s="191" t="s">
        <v>14</v>
      </c>
      <c r="IR52" s="191" t="s">
        <v>14</v>
      </c>
      <c r="IS52" s="192">
        <v>44693</v>
      </c>
    </row>
    <row r="53" spans="1:253" s="285" customFormat="1" ht="13" customHeight="1" x14ac:dyDescent="0.25">
      <c r="A53" s="285" t="s">
        <v>445</v>
      </c>
      <c r="B53" s="285" t="s">
        <v>8815</v>
      </c>
      <c r="C53" s="285" t="s">
        <v>446</v>
      </c>
      <c r="D53" s="285" t="s">
        <v>441</v>
      </c>
      <c r="E53" s="285" t="s">
        <v>8348</v>
      </c>
      <c r="F53" s="285" t="s">
        <v>2874</v>
      </c>
      <c r="G53" s="179">
        <v>41191000</v>
      </c>
      <c r="H53" s="180" t="s">
        <v>2837</v>
      </c>
      <c r="I53" s="180" t="s">
        <v>92</v>
      </c>
      <c r="J53" s="180">
        <v>1</v>
      </c>
      <c r="K53" s="180" t="s">
        <v>2839</v>
      </c>
      <c r="L53" s="180" t="s">
        <v>2838</v>
      </c>
      <c r="M53" s="181">
        <v>44656</v>
      </c>
      <c r="N53" s="190" t="s">
        <v>2878</v>
      </c>
      <c r="O53" s="182">
        <v>40643</v>
      </c>
      <c r="P53" s="182" t="s">
        <v>2875</v>
      </c>
      <c r="Q53" s="182" t="s">
        <v>30</v>
      </c>
      <c r="R53" s="182">
        <v>2</v>
      </c>
      <c r="S53" s="182" t="s">
        <v>2877</v>
      </c>
      <c r="T53" s="182" t="s">
        <v>2876</v>
      </c>
      <c r="U53" s="183">
        <v>44656</v>
      </c>
      <c r="V53" s="190" t="s">
        <v>2882</v>
      </c>
      <c r="W53" s="180">
        <v>5150000</v>
      </c>
      <c r="X53" s="180" t="s">
        <v>2879</v>
      </c>
      <c r="Y53" s="180" t="s">
        <v>19</v>
      </c>
      <c r="Z53" s="180">
        <v>3</v>
      </c>
      <c r="AA53" s="180" t="s">
        <v>2881</v>
      </c>
      <c r="AB53" s="180" t="s">
        <v>2880</v>
      </c>
      <c r="AC53" s="181">
        <v>44656</v>
      </c>
      <c r="AD53" s="190" t="s">
        <v>2886</v>
      </c>
      <c r="AE53" s="188">
        <v>522000</v>
      </c>
      <c r="AF53" s="188" t="s">
        <v>2883</v>
      </c>
      <c r="AG53" s="188" t="s">
        <v>30</v>
      </c>
      <c r="AH53" s="188">
        <v>2</v>
      </c>
      <c r="AI53" s="188" t="s">
        <v>2885</v>
      </c>
      <c r="AJ53" s="188" t="s">
        <v>2884</v>
      </c>
      <c r="AK53" s="189">
        <v>44656</v>
      </c>
      <c r="AL53" s="190" t="s">
        <v>6514</v>
      </c>
      <c r="AM53" s="180">
        <v>263000</v>
      </c>
      <c r="AN53" s="180" t="s">
        <v>6511</v>
      </c>
      <c r="AO53" s="180" t="s">
        <v>30</v>
      </c>
      <c r="AP53" s="180">
        <v>2</v>
      </c>
      <c r="AQ53" s="180" t="s">
        <v>6513</v>
      </c>
      <c r="AR53" s="180" t="s">
        <v>6512</v>
      </c>
      <c r="AS53" s="181">
        <v>44767</v>
      </c>
      <c r="AT53" s="191" t="s">
        <v>456</v>
      </c>
      <c r="AU53" s="188" t="s">
        <v>14</v>
      </c>
      <c r="AV53" s="188">
        <v>0</v>
      </c>
      <c r="AW53" s="188" t="s">
        <v>30</v>
      </c>
      <c r="AX53" s="188">
        <v>2</v>
      </c>
      <c r="AY53" s="188">
        <v>0</v>
      </c>
      <c r="AZ53" s="188">
        <v>0</v>
      </c>
      <c r="BA53" s="189">
        <v>43511</v>
      </c>
      <c r="BB53" s="190" t="s">
        <v>455</v>
      </c>
      <c r="BC53" s="180" t="s">
        <v>14</v>
      </c>
      <c r="BD53" s="180">
        <v>0</v>
      </c>
      <c r="BE53" s="180" t="s">
        <v>30</v>
      </c>
      <c r="BF53" s="180">
        <v>2</v>
      </c>
      <c r="BG53" s="180">
        <v>0</v>
      </c>
      <c r="BH53" s="180">
        <v>0</v>
      </c>
      <c r="BI53" s="181">
        <v>43511</v>
      </c>
      <c r="BJ53" s="191" t="s">
        <v>2887</v>
      </c>
      <c r="BK53" s="191" t="s">
        <v>14</v>
      </c>
      <c r="BL53" s="191" t="s">
        <v>1024</v>
      </c>
      <c r="BM53" s="191" t="s">
        <v>14</v>
      </c>
      <c r="BN53" s="191" t="s">
        <v>14</v>
      </c>
      <c r="BO53" s="191" t="s">
        <v>1024</v>
      </c>
      <c r="BP53" s="188" t="s">
        <v>1024</v>
      </c>
      <c r="BQ53" s="192">
        <v>44656</v>
      </c>
      <c r="BR53" s="190" t="s">
        <v>448</v>
      </c>
      <c r="BS53" s="184" t="s">
        <v>14</v>
      </c>
      <c r="BT53" s="184">
        <v>0</v>
      </c>
      <c r="BU53" s="184" t="s">
        <v>30</v>
      </c>
      <c r="BV53" s="184">
        <v>2</v>
      </c>
      <c r="BW53" s="184" t="s">
        <v>447</v>
      </c>
      <c r="BX53" s="184">
        <v>0</v>
      </c>
      <c r="BY53" s="181">
        <v>43511</v>
      </c>
      <c r="BZ53" s="191" t="s">
        <v>449</v>
      </c>
      <c r="CA53" s="191">
        <v>0</v>
      </c>
      <c r="CB53" s="191" t="s">
        <v>14</v>
      </c>
      <c r="CC53" s="191" t="s">
        <v>30</v>
      </c>
      <c r="CD53" s="191">
        <v>2</v>
      </c>
      <c r="CE53" s="191" t="s">
        <v>14</v>
      </c>
      <c r="CF53" s="191" t="s">
        <v>14</v>
      </c>
      <c r="CG53" s="192">
        <v>43511</v>
      </c>
      <c r="CH53" s="190" t="s">
        <v>9398</v>
      </c>
      <c r="CI53" s="191" t="e">
        <v>#N/A</v>
      </c>
      <c r="CJ53" s="191" t="e">
        <v>#N/A</v>
      </c>
      <c r="CK53" s="191" t="e">
        <v>#N/A</v>
      </c>
      <c r="CL53" s="191" t="e">
        <v>#N/A</v>
      </c>
      <c r="CM53" s="191" t="e">
        <v>#N/A</v>
      </c>
      <c r="CN53" s="191" t="e">
        <v>#N/A</v>
      </c>
      <c r="CO53" s="193" t="e">
        <v>#N/A</v>
      </c>
      <c r="CP53" s="191" t="s">
        <v>454</v>
      </c>
      <c r="CQ53" s="184" t="s">
        <v>14</v>
      </c>
      <c r="CR53" s="184">
        <v>0</v>
      </c>
      <c r="CS53" s="184" t="s">
        <v>30</v>
      </c>
      <c r="CT53" s="184">
        <v>2</v>
      </c>
      <c r="CU53" s="184" t="s">
        <v>447</v>
      </c>
      <c r="CV53" s="184">
        <v>0</v>
      </c>
      <c r="CW53" s="181">
        <v>43511</v>
      </c>
      <c r="CX53" s="191" t="s">
        <v>6522</v>
      </c>
      <c r="CY53" s="188">
        <v>495000</v>
      </c>
      <c r="CZ53" s="188" t="s">
        <v>6523</v>
      </c>
      <c r="DA53" s="188" t="s">
        <v>19</v>
      </c>
      <c r="DB53" s="188">
        <v>3</v>
      </c>
      <c r="DC53" s="188" t="s">
        <v>6529</v>
      </c>
      <c r="DD53" s="188" t="s">
        <v>6524</v>
      </c>
      <c r="DE53" s="194">
        <v>44767</v>
      </c>
      <c r="DF53" s="190" t="s">
        <v>6526</v>
      </c>
      <c r="DG53" s="180">
        <v>4634000</v>
      </c>
      <c r="DH53" s="184" t="s">
        <v>6523</v>
      </c>
      <c r="DI53" s="184" t="s">
        <v>19</v>
      </c>
      <c r="DJ53" s="184">
        <v>3</v>
      </c>
      <c r="DK53" s="184" t="s">
        <v>6525</v>
      </c>
      <c r="DL53" s="184" t="s">
        <v>6524</v>
      </c>
      <c r="DM53" s="181">
        <v>44767</v>
      </c>
      <c r="DN53" s="191" t="s">
        <v>6528</v>
      </c>
      <c r="DO53" s="188">
        <v>27000</v>
      </c>
      <c r="DP53" s="191" t="s">
        <v>6523</v>
      </c>
      <c r="DQ53" s="191" t="s">
        <v>19</v>
      </c>
      <c r="DR53" s="191">
        <v>3</v>
      </c>
      <c r="DS53" s="191" t="s">
        <v>6527</v>
      </c>
      <c r="DT53" s="191" t="s">
        <v>6524</v>
      </c>
      <c r="DU53" s="192">
        <v>44767</v>
      </c>
      <c r="DV53" s="190" t="s">
        <v>6530</v>
      </c>
      <c r="DW53" s="180">
        <v>316000</v>
      </c>
      <c r="DX53" s="184" t="s">
        <v>6523</v>
      </c>
      <c r="DY53" s="184" t="s">
        <v>19</v>
      </c>
      <c r="DZ53" s="184">
        <v>3</v>
      </c>
      <c r="EA53" s="184" t="s">
        <v>6529</v>
      </c>
      <c r="EB53" s="184" t="s">
        <v>6524</v>
      </c>
      <c r="EC53" s="181">
        <v>44767</v>
      </c>
      <c r="ED53" s="191" t="s">
        <v>6531</v>
      </c>
      <c r="EE53" s="188">
        <v>158000</v>
      </c>
      <c r="EF53" s="191" t="s">
        <v>6523</v>
      </c>
      <c r="EG53" s="191" t="s">
        <v>19</v>
      </c>
      <c r="EH53" s="191">
        <v>3</v>
      </c>
      <c r="EI53" s="191" t="s">
        <v>6529</v>
      </c>
      <c r="EJ53" s="191" t="s">
        <v>6524</v>
      </c>
      <c r="EK53" s="192">
        <v>44767</v>
      </c>
      <c r="EL53" s="190" t="s">
        <v>6533</v>
      </c>
      <c r="EM53" s="180">
        <v>21000</v>
      </c>
      <c r="EN53" s="184" t="s">
        <v>6523</v>
      </c>
      <c r="EO53" s="184" t="s">
        <v>19</v>
      </c>
      <c r="EP53" s="184">
        <v>3</v>
      </c>
      <c r="EQ53" s="184" t="s">
        <v>6529</v>
      </c>
      <c r="ER53" s="184" t="s">
        <v>6524</v>
      </c>
      <c r="ES53" s="181">
        <v>44767</v>
      </c>
      <c r="ET53" s="191" t="s">
        <v>6506</v>
      </c>
      <c r="EU53" s="191">
        <v>2082</v>
      </c>
      <c r="EV53" s="191" t="s">
        <v>6498</v>
      </c>
      <c r="EW53" s="191" t="s">
        <v>30</v>
      </c>
      <c r="EX53" s="191">
        <v>2</v>
      </c>
      <c r="EY53" s="191" t="s">
        <v>6504</v>
      </c>
      <c r="EZ53" s="191" t="s">
        <v>528</v>
      </c>
      <c r="FA53" s="192">
        <v>44767</v>
      </c>
      <c r="FB53" s="190" t="s">
        <v>453</v>
      </c>
      <c r="FC53" s="184">
        <v>5</v>
      </c>
      <c r="FD53" s="184" t="s">
        <v>450</v>
      </c>
      <c r="FE53" s="184" t="s">
        <v>30</v>
      </c>
      <c r="FF53" s="184">
        <v>2</v>
      </c>
      <c r="FG53" s="184" t="s">
        <v>452</v>
      </c>
      <c r="FH53" s="184" t="s">
        <v>451</v>
      </c>
      <c r="FI53" s="181">
        <v>43511</v>
      </c>
      <c r="FJ53" s="190" t="s">
        <v>1440</v>
      </c>
      <c r="FK53" s="191" t="s">
        <v>14</v>
      </c>
      <c r="FL53" s="191" t="s">
        <v>1437</v>
      </c>
      <c r="FM53" s="191" t="s">
        <v>14</v>
      </c>
      <c r="FN53" s="191" t="s">
        <v>14</v>
      </c>
      <c r="FO53" s="191" t="s">
        <v>1439</v>
      </c>
      <c r="FP53" s="188" t="s">
        <v>1438</v>
      </c>
      <c r="FQ53" s="189">
        <v>44015</v>
      </c>
      <c r="FR53" s="190" t="s">
        <v>1442</v>
      </c>
      <c r="FS53" s="184">
        <v>0</v>
      </c>
      <c r="FT53" s="184" t="s">
        <v>1437</v>
      </c>
      <c r="FU53" s="184" t="s">
        <v>30</v>
      </c>
      <c r="FV53" s="184">
        <v>2</v>
      </c>
      <c r="FW53" s="184" t="s">
        <v>1441</v>
      </c>
      <c r="FX53" s="184" t="s">
        <v>1438</v>
      </c>
      <c r="FY53" s="181">
        <v>44015</v>
      </c>
      <c r="FZ53" s="191" t="s">
        <v>3758</v>
      </c>
      <c r="GA53" s="191">
        <v>1</v>
      </c>
      <c r="GB53" s="191" t="s">
        <v>3054</v>
      </c>
      <c r="GC53" s="191" t="s">
        <v>30</v>
      </c>
      <c r="GD53" s="191">
        <v>2</v>
      </c>
      <c r="GE53" s="191" t="s">
        <v>14</v>
      </c>
      <c r="GF53" s="191" t="s">
        <v>14</v>
      </c>
      <c r="GG53" s="192">
        <v>44693</v>
      </c>
      <c r="GH53" s="190" t="s">
        <v>3764</v>
      </c>
      <c r="GI53" s="184">
        <v>2</v>
      </c>
      <c r="GJ53" s="184" t="s">
        <v>3054</v>
      </c>
      <c r="GK53" s="184" t="s">
        <v>30</v>
      </c>
      <c r="GL53" s="184">
        <v>2</v>
      </c>
      <c r="GM53" s="184" t="s">
        <v>14</v>
      </c>
      <c r="GN53" s="184" t="s">
        <v>14</v>
      </c>
      <c r="GO53" s="181">
        <v>44693</v>
      </c>
      <c r="GP53" s="191" t="s">
        <v>3759</v>
      </c>
      <c r="GQ53" s="191">
        <v>2</v>
      </c>
      <c r="GR53" s="191" t="s">
        <v>3054</v>
      </c>
      <c r="GS53" s="191" t="s">
        <v>30</v>
      </c>
      <c r="GT53" s="191">
        <v>2</v>
      </c>
      <c r="GU53" s="191" t="s">
        <v>14</v>
      </c>
      <c r="GV53" s="191" t="s">
        <v>14</v>
      </c>
      <c r="GW53" s="192">
        <v>44693</v>
      </c>
      <c r="GX53" s="190" t="s">
        <v>3765</v>
      </c>
      <c r="GY53" s="184">
        <v>0</v>
      </c>
      <c r="GZ53" s="184" t="s">
        <v>3054</v>
      </c>
      <c r="HA53" s="184" t="s">
        <v>30</v>
      </c>
      <c r="HB53" s="184">
        <v>2</v>
      </c>
      <c r="HC53" s="184" t="s">
        <v>14</v>
      </c>
      <c r="HD53" s="184" t="s">
        <v>14</v>
      </c>
      <c r="HE53" s="181">
        <v>44693</v>
      </c>
      <c r="HF53" s="191" t="s">
        <v>3757</v>
      </c>
      <c r="HG53" s="191">
        <v>0</v>
      </c>
      <c r="HH53" s="191" t="s">
        <v>3054</v>
      </c>
      <c r="HI53" s="191" t="s">
        <v>30</v>
      </c>
      <c r="HJ53" s="191">
        <v>2</v>
      </c>
      <c r="HK53" s="191" t="s">
        <v>14</v>
      </c>
      <c r="HL53" s="191" t="s">
        <v>14</v>
      </c>
      <c r="HM53" s="192">
        <v>44693</v>
      </c>
      <c r="HN53" s="190" t="s">
        <v>3763</v>
      </c>
      <c r="HO53" s="184">
        <v>2</v>
      </c>
      <c r="HP53" s="184" t="s">
        <v>3054</v>
      </c>
      <c r="HQ53" s="184" t="s">
        <v>30</v>
      </c>
      <c r="HR53" s="184">
        <v>2</v>
      </c>
      <c r="HS53" s="184" t="s">
        <v>14</v>
      </c>
      <c r="HT53" s="184" t="s">
        <v>14</v>
      </c>
      <c r="HU53" s="181">
        <v>44693</v>
      </c>
      <c r="HV53" s="191" t="s">
        <v>3760</v>
      </c>
      <c r="HW53" s="191">
        <v>0</v>
      </c>
      <c r="HX53" s="191" t="s">
        <v>3054</v>
      </c>
      <c r="HY53" s="191" t="s">
        <v>30</v>
      </c>
      <c r="HZ53" s="191">
        <v>2</v>
      </c>
      <c r="IA53" s="191" t="s">
        <v>14</v>
      </c>
      <c r="IB53" s="191" t="s">
        <v>14</v>
      </c>
      <c r="IC53" s="192">
        <v>44693</v>
      </c>
      <c r="ID53" s="190" t="s">
        <v>3762</v>
      </c>
      <c r="IE53" s="184">
        <v>3</v>
      </c>
      <c r="IF53" s="184" t="s">
        <v>3054</v>
      </c>
      <c r="IG53" s="184" t="s">
        <v>30</v>
      </c>
      <c r="IH53" s="184">
        <v>2</v>
      </c>
      <c r="II53" s="184" t="s">
        <v>14</v>
      </c>
      <c r="IJ53" s="184" t="s">
        <v>14</v>
      </c>
      <c r="IK53" s="181">
        <v>44693</v>
      </c>
      <c r="IL53" s="191" t="s">
        <v>3761</v>
      </c>
      <c r="IM53" s="191">
        <v>0</v>
      </c>
      <c r="IN53" s="191" t="s">
        <v>3054</v>
      </c>
      <c r="IO53" s="191" t="s">
        <v>30</v>
      </c>
      <c r="IP53" s="191">
        <v>2</v>
      </c>
      <c r="IQ53" s="191" t="s">
        <v>14</v>
      </c>
      <c r="IR53" s="191" t="s">
        <v>14</v>
      </c>
      <c r="IS53" s="192">
        <v>44693</v>
      </c>
    </row>
    <row r="54" spans="1:253" s="285" customFormat="1" ht="13" customHeight="1" x14ac:dyDescent="0.25">
      <c r="A54" s="285" t="s">
        <v>457</v>
      </c>
      <c r="B54" s="285" t="s">
        <v>8815</v>
      </c>
      <c r="C54" s="285" t="s">
        <v>458</v>
      </c>
      <c r="D54" s="285" t="s">
        <v>459</v>
      </c>
      <c r="E54" s="285" t="s">
        <v>8353</v>
      </c>
      <c r="F54" s="285" t="s">
        <v>7711</v>
      </c>
      <c r="G54" s="179">
        <v>60279000</v>
      </c>
      <c r="H54" s="180" t="s">
        <v>7708</v>
      </c>
      <c r="I54" s="180" t="s">
        <v>30</v>
      </c>
      <c r="J54" s="180">
        <v>2</v>
      </c>
      <c r="K54" s="180" t="s">
        <v>7710</v>
      </c>
      <c r="L54" s="180" t="s">
        <v>7709</v>
      </c>
      <c r="M54" s="181">
        <v>44773</v>
      </c>
      <c r="N54" s="190" t="s">
        <v>7715</v>
      </c>
      <c r="O54" s="182">
        <v>41055</v>
      </c>
      <c r="P54" s="182" t="s">
        <v>7712</v>
      </c>
      <c r="Q54" s="182" t="s">
        <v>30</v>
      </c>
      <c r="R54" s="182">
        <v>2</v>
      </c>
      <c r="S54" s="182" t="s">
        <v>7714</v>
      </c>
      <c r="T54" s="182" t="s">
        <v>7713</v>
      </c>
      <c r="U54" s="183">
        <v>44773</v>
      </c>
      <c r="V54" s="190" t="s">
        <v>7717</v>
      </c>
      <c r="W54" s="180">
        <v>6646000</v>
      </c>
      <c r="X54" s="180" t="s">
        <v>7712</v>
      </c>
      <c r="Y54" s="180" t="s">
        <v>30</v>
      </c>
      <c r="Z54" s="180">
        <v>2</v>
      </c>
      <c r="AA54" s="180" t="s">
        <v>7716</v>
      </c>
      <c r="AB54" s="180" t="s">
        <v>7713</v>
      </c>
      <c r="AC54" s="181">
        <v>44773</v>
      </c>
      <c r="AD54" s="190" t="s">
        <v>7721</v>
      </c>
      <c r="AE54" s="188">
        <v>169000</v>
      </c>
      <c r="AF54" s="188" t="s">
        <v>7718</v>
      </c>
      <c r="AG54" s="188" t="s">
        <v>30</v>
      </c>
      <c r="AH54" s="188">
        <v>2</v>
      </c>
      <c r="AI54" s="188" t="s">
        <v>7720</v>
      </c>
      <c r="AJ54" s="188" t="s">
        <v>7719</v>
      </c>
      <c r="AK54" s="189">
        <v>44773</v>
      </c>
      <c r="AL54" s="190" t="s">
        <v>7723</v>
      </c>
      <c r="AM54" s="180">
        <v>169000</v>
      </c>
      <c r="AN54" s="180" t="s">
        <v>7718</v>
      </c>
      <c r="AO54" s="180" t="s">
        <v>30</v>
      </c>
      <c r="AP54" s="180">
        <v>2</v>
      </c>
      <c r="AQ54" s="180" t="s">
        <v>7722</v>
      </c>
      <c r="AR54" s="180" t="s">
        <v>7719</v>
      </c>
      <c r="AS54" s="181">
        <v>44773</v>
      </c>
      <c r="AT54" s="191" t="s">
        <v>465</v>
      </c>
      <c r="AU54" s="188" t="s">
        <v>14</v>
      </c>
      <c r="AV54" s="188">
        <v>0</v>
      </c>
      <c r="AW54" s="188" t="s">
        <v>30</v>
      </c>
      <c r="AX54" s="188">
        <v>2</v>
      </c>
      <c r="AY54" s="188" t="s">
        <v>15</v>
      </c>
      <c r="AZ54" s="188">
        <v>0</v>
      </c>
      <c r="BA54" s="189">
        <v>43511</v>
      </c>
      <c r="BB54" s="190" t="s">
        <v>464</v>
      </c>
      <c r="BC54" s="180" t="s">
        <v>14</v>
      </c>
      <c r="BD54" s="180">
        <v>0</v>
      </c>
      <c r="BE54" s="180" t="s">
        <v>30</v>
      </c>
      <c r="BF54" s="180">
        <v>2</v>
      </c>
      <c r="BG54" s="180" t="s">
        <v>15</v>
      </c>
      <c r="BH54" s="180">
        <v>0</v>
      </c>
      <c r="BI54" s="181">
        <v>43511</v>
      </c>
      <c r="BJ54" s="191" t="s">
        <v>7727</v>
      </c>
      <c r="BK54" s="191">
        <v>828</v>
      </c>
      <c r="BL54" s="191" t="s">
        <v>7724</v>
      </c>
      <c r="BM54" s="191" t="s">
        <v>30</v>
      </c>
      <c r="BN54" s="191">
        <v>2</v>
      </c>
      <c r="BO54" s="191" t="s">
        <v>7726</v>
      </c>
      <c r="BP54" s="188" t="s">
        <v>7725</v>
      </c>
      <c r="BQ54" s="192">
        <v>44773</v>
      </c>
      <c r="BR54" s="190" t="s">
        <v>460</v>
      </c>
      <c r="BS54" s="184" t="s">
        <v>14</v>
      </c>
      <c r="BT54" s="184">
        <v>0</v>
      </c>
      <c r="BU54" s="184" t="s">
        <v>30</v>
      </c>
      <c r="BV54" s="184">
        <v>2</v>
      </c>
      <c r="BW54" s="184" t="s">
        <v>15</v>
      </c>
      <c r="BX54" s="184">
        <v>0</v>
      </c>
      <c r="BY54" s="181">
        <v>43511</v>
      </c>
      <c r="BZ54" s="191" t="s">
        <v>462</v>
      </c>
      <c r="CA54" s="191">
        <v>0</v>
      </c>
      <c r="CB54" s="191" t="s">
        <v>14</v>
      </c>
      <c r="CC54" s="191" t="s">
        <v>30</v>
      </c>
      <c r="CD54" s="191">
        <v>2</v>
      </c>
      <c r="CE54" s="191" t="s">
        <v>461</v>
      </c>
      <c r="CF54" s="191" t="s">
        <v>14</v>
      </c>
      <c r="CG54" s="192">
        <v>43511</v>
      </c>
      <c r="CH54" s="190" t="s">
        <v>9399</v>
      </c>
      <c r="CI54" s="191" t="e">
        <v>#N/A</v>
      </c>
      <c r="CJ54" s="191" t="e">
        <v>#N/A</v>
      </c>
      <c r="CK54" s="191" t="e">
        <v>#N/A</v>
      </c>
      <c r="CL54" s="191" t="e">
        <v>#N/A</v>
      </c>
      <c r="CM54" s="191" t="e">
        <v>#N/A</v>
      </c>
      <c r="CN54" s="191" t="e">
        <v>#N/A</v>
      </c>
      <c r="CO54" s="193" t="e">
        <v>#N/A</v>
      </c>
      <c r="CP54" s="191" t="s">
        <v>463</v>
      </c>
      <c r="CQ54" s="184" t="s">
        <v>14</v>
      </c>
      <c r="CR54" s="184">
        <v>0</v>
      </c>
      <c r="CS54" s="184" t="s">
        <v>30</v>
      </c>
      <c r="CT54" s="184">
        <v>2</v>
      </c>
      <c r="CU54" s="184" t="s">
        <v>15</v>
      </c>
      <c r="CV54" s="184">
        <v>0</v>
      </c>
      <c r="CW54" s="181">
        <v>43511</v>
      </c>
      <c r="CX54" s="191" t="s">
        <v>7731</v>
      </c>
      <c r="CY54" s="188">
        <v>169000</v>
      </c>
      <c r="CZ54" s="188" t="s">
        <v>7718</v>
      </c>
      <c r="DA54" s="188" t="s">
        <v>30</v>
      </c>
      <c r="DB54" s="188">
        <v>2</v>
      </c>
      <c r="DC54" s="188" t="s">
        <v>7614</v>
      </c>
      <c r="DD54" s="188" t="s">
        <v>7719</v>
      </c>
      <c r="DE54" s="194">
        <v>44773</v>
      </c>
      <c r="DF54" s="190" t="s">
        <v>7735</v>
      </c>
      <c r="DG54" s="180">
        <v>6477000</v>
      </c>
      <c r="DH54" s="184" t="s">
        <v>7732</v>
      </c>
      <c r="DI54" s="184" t="s">
        <v>30</v>
      </c>
      <c r="DJ54" s="184">
        <v>2</v>
      </c>
      <c r="DK54" s="184" t="s">
        <v>7734</v>
      </c>
      <c r="DL54" s="184" t="s">
        <v>7733</v>
      </c>
      <c r="DM54" s="181">
        <v>44773</v>
      </c>
      <c r="DN54" s="191" t="s">
        <v>7737</v>
      </c>
      <c r="DO54" s="188">
        <v>0</v>
      </c>
      <c r="DP54" s="191" t="s">
        <v>7718</v>
      </c>
      <c r="DQ54" s="191" t="s">
        <v>30</v>
      </c>
      <c r="DR54" s="191">
        <v>2</v>
      </c>
      <c r="DS54" s="191" t="s">
        <v>7736</v>
      </c>
      <c r="DT54" s="191" t="s">
        <v>7719</v>
      </c>
      <c r="DU54" s="192">
        <v>44773</v>
      </c>
      <c r="DV54" s="190" t="s">
        <v>7738</v>
      </c>
      <c r="DW54" s="180">
        <v>169000</v>
      </c>
      <c r="DX54" s="184" t="s">
        <v>7718</v>
      </c>
      <c r="DY54" s="184" t="s">
        <v>30</v>
      </c>
      <c r="DZ54" s="184">
        <v>2</v>
      </c>
      <c r="EA54" s="184" t="s">
        <v>7614</v>
      </c>
      <c r="EB54" s="184" t="s">
        <v>7719</v>
      </c>
      <c r="EC54" s="181">
        <v>44773</v>
      </c>
      <c r="ED54" s="191" t="s">
        <v>7739</v>
      </c>
      <c r="EE54" s="188">
        <v>0</v>
      </c>
      <c r="EF54" s="191" t="s">
        <v>7718</v>
      </c>
      <c r="EG54" s="191" t="s">
        <v>30</v>
      </c>
      <c r="EH54" s="191">
        <v>2</v>
      </c>
      <c r="EI54" s="191" t="s">
        <v>7616</v>
      </c>
      <c r="EJ54" s="191" t="s">
        <v>7719</v>
      </c>
      <c r="EK54" s="192">
        <v>44773</v>
      </c>
      <c r="EL54" s="190" t="s">
        <v>7740</v>
      </c>
      <c r="EM54" s="180">
        <v>0</v>
      </c>
      <c r="EN54" s="184" t="s">
        <v>7718</v>
      </c>
      <c r="EO54" s="184" t="s">
        <v>30</v>
      </c>
      <c r="EP54" s="184">
        <v>2</v>
      </c>
      <c r="EQ54" s="184" t="s">
        <v>7616</v>
      </c>
      <c r="ER54" s="184" t="s">
        <v>7719</v>
      </c>
      <c r="ES54" s="181">
        <v>44773</v>
      </c>
      <c r="ET54" s="191" t="s">
        <v>7730</v>
      </c>
      <c r="EU54" s="191">
        <v>828</v>
      </c>
      <c r="EV54" s="191" t="s">
        <v>7728</v>
      </c>
      <c r="EW54" s="191" t="s">
        <v>30</v>
      </c>
      <c r="EX54" s="191">
        <v>2</v>
      </c>
      <c r="EY54" s="191" t="s">
        <v>7729</v>
      </c>
      <c r="EZ54" s="191" t="s">
        <v>7725</v>
      </c>
      <c r="FA54" s="192">
        <v>44773</v>
      </c>
      <c r="FB54" s="190" t="s">
        <v>7744</v>
      </c>
      <c r="FC54" s="184">
        <v>3</v>
      </c>
      <c r="FD54" s="184" t="s">
        <v>7741</v>
      </c>
      <c r="FE54" s="184" t="s">
        <v>30</v>
      </c>
      <c r="FF54" s="184">
        <v>2</v>
      </c>
      <c r="FG54" s="184" t="s">
        <v>7743</v>
      </c>
      <c r="FH54" s="184" t="s">
        <v>7742</v>
      </c>
      <c r="FI54" s="181">
        <v>44773</v>
      </c>
      <c r="FJ54" s="190" t="s">
        <v>466</v>
      </c>
      <c r="FK54" s="191" t="s">
        <v>14</v>
      </c>
      <c r="FL54" s="191">
        <v>0</v>
      </c>
      <c r="FM54" s="191" t="s">
        <v>30</v>
      </c>
      <c r="FN54" s="191">
        <v>2</v>
      </c>
      <c r="FO54" s="191" t="s">
        <v>447</v>
      </c>
      <c r="FP54" s="188">
        <v>0</v>
      </c>
      <c r="FQ54" s="189">
        <v>43511</v>
      </c>
      <c r="FR54" s="190" t="s">
        <v>467</v>
      </c>
      <c r="FS54" s="184" t="s">
        <v>14</v>
      </c>
      <c r="FT54" s="184">
        <v>0</v>
      </c>
      <c r="FU54" s="184" t="s">
        <v>30</v>
      </c>
      <c r="FV54" s="184">
        <v>2</v>
      </c>
      <c r="FW54" s="184" t="s">
        <v>447</v>
      </c>
      <c r="FX54" s="184">
        <v>0</v>
      </c>
      <c r="FY54" s="181">
        <v>43511</v>
      </c>
      <c r="FZ54" s="191" t="s">
        <v>3638</v>
      </c>
      <c r="GA54" s="191">
        <v>0</v>
      </c>
      <c r="GB54" s="191" t="s">
        <v>3054</v>
      </c>
      <c r="GC54" s="191" t="s">
        <v>30</v>
      </c>
      <c r="GD54" s="191">
        <v>2</v>
      </c>
      <c r="GE54" s="191" t="s">
        <v>14</v>
      </c>
      <c r="GF54" s="191" t="s">
        <v>14</v>
      </c>
      <c r="GG54" s="192">
        <v>44692</v>
      </c>
      <c r="GH54" s="190" t="s">
        <v>3644</v>
      </c>
      <c r="GI54" s="184">
        <v>0</v>
      </c>
      <c r="GJ54" s="184" t="s">
        <v>3054</v>
      </c>
      <c r="GK54" s="184" t="s">
        <v>30</v>
      </c>
      <c r="GL54" s="184">
        <v>2</v>
      </c>
      <c r="GM54" s="184" t="s">
        <v>14</v>
      </c>
      <c r="GN54" s="184" t="s">
        <v>14</v>
      </c>
      <c r="GO54" s="181">
        <v>44692</v>
      </c>
      <c r="GP54" s="191" t="s">
        <v>3639</v>
      </c>
      <c r="GQ54" s="191">
        <v>1</v>
      </c>
      <c r="GR54" s="191" t="s">
        <v>3054</v>
      </c>
      <c r="GS54" s="191" t="s">
        <v>30</v>
      </c>
      <c r="GT54" s="191">
        <v>2</v>
      </c>
      <c r="GU54" s="191" t="s">
        <v>14</v>
      </c>
      <c r="GV54" s="191" t="s">
        <v>14</v>
      </c>
      <c r="GW54" s="192">
        <v>44692</v>
      </c>
      <c r="GX54" s="190" t="s">
        <v>3645</v>
      </c>
      <c r="GY54" s="184">
        <v>0</v>
      </c>
      <c r="GZ54" s="184" t="s">
        <v>3054</v>
      </c>
      <c r="HA54" s="184" t="s">
        <v>30</v>
      </c>
      <c r="HB54" s="184">
        <v>2</v>
      </c>
      <c r="HC54" s="184" t="s">
        <v>14</v>
      </c>
      <c r="HD54" s="184" t="s">
        <v>14</v>
      </c>
      <c r="HE54" s="181">
        <v>44692</v>
      </c>
      <c r="HF54" s="191" t="s">
        <v>3637</v>
      </c>
      <c r="HG54" s="191">
        <v>0</v>
      </c>
      <c r="HH54" s="191" t="s">
        <v>3054</v>
      </c>
      <c r="HI54" s="191" t="s">
        <v>30</v>
      </c>
      <c r="HJ54" s="191">
        <v>2</v>
      </c>
      <c r="HK54" s="191" t="s">
        <v>14</v>
      </c>
      <c r="HL54" s="191" t="s">
        <v>14</v>
      </c>
      <c r="HM54" s="192">
        <v>44692</v>
      </c>
      <c r="HN54" s="190" t="s">
        <v>3643</v>
      </c>
      <c r="HO54" s="184">
        <v>0</v>
      </c>
      <c r="HP54" s="184" t="s">
        <v>3054</v>
      </c>
      <c r="HQ54" s="184" t="s">
        <v>30</v>
      </c>
      <c r="HR54" s="184">
        <v>2</v>
      </c>
      <c r="HS54" s="184" t="s">
        <v>14</v>
      </c>
      <c r="HT54" s="184" t="s">
        <v>14</v>
      </c>
      <c r="HU54" s="181">
        <v>44692</v>
      </c>
      <c r="HV54" s="191" t="s">
        <v>3640</v>
      </c>
      <c r="HW54" s="191">
        <v>0</v>
      </c>
      <c r="HX54" s="191" t="s">
        <v>3054</v>
      </c>
      <c r="HY54" s="191" t="s">
        <v>30</v>
      </c>
      <c r="HZ54" s="191">
        <v>2</v>
      </c>
      <c r="IA54" s="191" t="s">
        <v>14</v>
      </c>
      <c r="IB54" s="191" t="s">
        <v>14</v>
      </c>
      <c r="IC54" s="192">
        <v>44692</v>
      </c>
      <c r="ID54" s="190" t="s">
        <v>3642</v>
      </c>
      <c r="IE54" s="184">
        <v>1</v>
      </c>
      <c r="IF54" s="184" t="s">
        <v>3054</v>
      </c>
      <c r="IG54" s="184" t="s">
        <v>30</v>
      </c>
      <c r="IH54" s="184">
        <v>2</v>
      </c>
      <c r="II54" s="184" t="s">
        <v>14</v>
      </c>
      <c r="IJ54" s="184" t="s">
        <v>14</v>
      </c>
      <c r="IK54" s="181">
        <v>44692</v>
      </c>
      <c r="IL54" s="191" t="s">
        <v>3641</v>
      </c>
      <c r="IM54" s="191">
        <v>1</v>
      </c>
      <c r="IN54" s="191" t="s">
        <v>3054</v>
      </c>
      <c r="IO54" s="191" t="s">
        <v>30</v>
      </c>
      <c r="IP54" s="191">
        <v>2</v>
      </c>
      <c r="IQ54" s="191" t="s">
        <v>14</v>
      </c>
      <c r="IR54" s="191" t="s">
        <v>14</v>
      </c>
      <c r="IS54" s="192">
        <v>44692</v>
      </c>
    </row>
    <row r="55" spans="1:253" s="285" customFormat="1" ht="13" customHeight="1" x14ac:dyDescent="0.25">
      <c r="A55" s="285" t="s">
        <v>144</v>
      </c>
      <c r="B55" s="285" t="s">
        <v>8815</v>
      </c>
      <c r="C55" s="285" t="s">
        <v>145</v>
      </c>
      <c r="D55" s="285" t="s">
        <v>146</v>
      </c>
      <c r="E55" s="285" t="s">
        <v>8356</v>
      </c>
      <c r="F55" s="285" t="s">
        <v>1695</v>
      </c>
      <c r="G55" s="179">
        <v>10806000</v>
      </c>
      <c r="H55" s="180" t="s">
        <v>1692</v>
      </c>
      <c r="I55" s="180" t="s">
        <v>92</v>
      </c>
      <c r="J55" s="180">
        <v>1</v>
      </c>
      <c r="K55" s="180" t="s">
        <v>1694</v>
      </c>
      <c r="L55" s="180" t="s">
        <v>1693</v>
      </c>
      <c r="M55" s="181">
        <v>44227</v>
      </c>
      <c r="N55" s="190" t="s">
        <v>1926</v>
      </c>
      <c r="O55" s="182">
        <v>40463</v>
      </c>
      <c r="P55" s="182" t="s">
        <v>1923</v>
      </c>
      <c r="Q55" s="182" t="s">
        <v>92</v>
      </c>
      <c r="R55" s="182">
        <v>1</v>
      </c>
      <c r="S55" s="182" t="s">
        <v>1925</v>
      </c>
      <c r="T55" s="182" t="s">
        <v>1924</v>
      </c>
      <c r="U55" s="183">
        <v>44376</v>
      </c>
      <c r="V55" s="190" t="s">
        <v>1928</v>
      </c>
      <c r="W55" s="180">
        <v>8708000</v>
      </c>
      <c r="X55" s="180" t="s">
        <v>1923</v>
      </c>
      <c r="Y55" s="180" t="s">
        <v>30</v>
      </c>
      <c r="Z55" s="180">
        <v>2</v>
      </c>
      <c r="AA55" s="180" t="s">
        <v>1927</v>
      </c>
      <c r="AB55" s="180" t="s">
        <v>1924</v>
      </c>
      <c r="AC55" s="181">
        <v>44376</v>
      </c>
      <c r="AD55" s="190" t="s">
        <v>5703</v>
      </c>
      <c r="AE55" s="188">
        <v>1839000</v>
      </c>
      <c r="AF55" s="188" t="s">
        <v>5700</v>
      </c>
      <c r="AG55" s="188" t="s">
        <v>19</v>
      </c>
      <c r="AH55" s="188">
        <v>3</v>
      </c>
      <c r="AI55" s="188" t="s">
        <v>5702</v>
      </c>
      <c r="AJ55" s="188" t="s">
        <v>5701</v>
      </c>
      <c r="AK55" s="189">
        <v>44761</v>
      </c>
      <c r="AL55" s="190" t="s">
        <v>5705</v>
      </c>
      <c r="AM55" s="180">
        <v>1319000</v>
      </c>
      <c r="AN55" s="180" t="s">
        <v>5700</v>
      </c>
      <c r="AO55" s="180" t="s">
        <v>19</v>
      </c>
      <c r="AP55" s="180">
        <v>3</v>
      </c>
      <c r="AQ55" s="180" t="s">
        <v>5704</v>
      </c>
      <c r="AR55" s="180" t="s">
        <v>5701</v>
      </c>
      <c r="AS55" s="181">
        <v>44761</v>
      </c>
      <c r="AT55" s="191" t="s">
        <v>1500</v>
      </c>
      <c r="AU55" s="188" t="s">
        <v>14</v>
      </c>
      <c r="AV55" s="188" t="s">
        <v>1497</v>
      </c>
      <c r="AW55" s="188" t="s">
        <v>14</v>
      </c>
      <c r="AX55" s="188" t="s">
        <v>14</v>
      </c>
      <c r="AY55" s="188" t="s">
        <v>1499</v>
      </c>
      <c r="AZ55" s="188" t="s">
        <v>1498</v>
      </c>
      <c r="BA55" s="189">
        <v>44102</v>
      </c>
      <c r="BB55" s="190" t="s">
        <v>1351</v>
      </c>
      <c r="BC55" s="180" t="s">
        <v>14</v>
      </c>
      <c r="BD55" s="180" t="s">
        <v>14</v>
      </c>
      <c r="BE55" s="180" t="s">
        <v>14</v>
      </c>
      <c r="BF55" s="180" t="s">
        <v>14</v>
      </c>
      <c r="BG55" s="180" t="s">
        <v>147</v>
      </c>
      <c r="BH55" s="180" t="s">
        <v>14</v>
      </c>
      <c r="BI55" s="181">
        <v>43950</v>
      </c>
      <c r="BJ55" s="191" t="s">
        <v>1558</v>
      </c>
      <c r="BK55" s="191">
        <v>0</v>
      </c>
      <c r="BL55" s="191" t="s">
        <v>1555</v>
      </c>
      <c r="BM55" s="191" t="s">
        <v>19</v>
      </c>
      <c r="BN55" s="191">
        <v>3</v>
      </c>
      <c r="BO55" s="191" t="s">
        <v>1556</v>
      </c>
      <c r="BP55" s="188" t="s">
        <v>1498</v>
      </c>
      <c r="BQ55" s="192">
        <v>44165</v>
      </c>
      <c r="BR55" s="190" t="s">
        <v>1348</v>
      </c>
      <c r="BS55" s="184" t="s">
        <v>14</v>
      </c>
      <c r="BT55" s="184" t="s">
        <v>14</v>
      </c>
      <c r="BU55" s="184" t="s">
        <v>14</v>
      </c>
      <c r="BV55" s="184" t="s">
        <v>14</v>
      </c>
      <c r="BW55" s="184" t="s">
        <v>1347</v>
      </c>
      <c r="BX55" s="184" t="s">
        <v>14</v>
      </c>
      <c r="BY55" s="181">
        <v>43950</v>
      </c>
      <c r="BZ55" s="191" t="s">
        <v>1350</v>
      </c>
      <c r="CA55" s="191" t="s">
        <v>14</v>
      </c>
      <c r="CB55" s="191" t="s">
        <v>14</v>
      </c>
      <c r="CC55" s="191" t="s">
        <v>14</v>
      </c>
      <c r="CD55" s="191" t="s">
        <v>14</v>
      </c>
      <c r="CE55" s="191" t="s">
        <v>1349</v>
      </c>
      <c r="CF55" s="191" t="s">
        <v>14</v>
      </c>
      <c r="CG55" s="192">
        <v>43950</v>
      </c>
      <c r="CH55" s="190" t="s">
        <v>9400</v>
      </c>
      <c r="CI55" s="191" t="e">
        <v>#N/A</v>
      </c>
      <c r="CJ55" s="191" t="e">
        <v>#N/A</v>
      </c>
      <c r="CK55" s="191" t="e">
        <v>#N/A</v>
      </c>
      <c r="CL55" s="191" t="e">
        <v>#N/A</v>
      </c>
      <c r="CM55" s="191" t="e">
        <v>#N/A</v>
      </c>
      <c r="CN55" s="191" t="e">
        <v>#N/A</v>
      </c>
      <c r="CO55" s="193" t="e">
        <v>#N/A</v>
      </c>
      <c r="CP55" s="191" t="s">
        <v>1450</v>
      </c>
      <c r="CQ55" s="184" t="s">
        <v>14</v>
      </c>
      <c r="CR55" s="184" t="s">
        <v>1447</v>
      </c>
      <c r="CS55" s="184" t="s">
        <v>14</v>
      </c>
      <c r="CT55" s="184" t="s">
        <v>14</v>
      </c>
      <c r="CU55" s="184" t="s">
        <v>1449</v>
      </c>
      <c r="CV55" s="184" t="s">
        <v>1448</v>
      </c>
      <c r="CW55" s="181">
        <v>44015</v>
      </c>
      <c r="CX55" s="191" t="s">
        <v>2913</v>
      </c>
      <c r="CY55" s="188">
        <v>777000</v>
      </c>
      <c r="CZ55" s="188" t="s">
        <v>2910</v>
      </c>
      <c r="DA55" s="188" t="s">
        <v>19</v>
      </c>
      <c r="DB55" s="188">
        <v>3</v>
      </c>
      <c r="DC55" s="188" t="s">
        <v>2912</v>
      </c>
      <c r="DD55" s="188" t="s">
        <v>2911</v>
      </c>
      <c r="DE55" s="194">
        <v>44658</v>
      </c>
      <c r="DF55" s="190" t="s">
        <v>5707</v>
      </c>
      <c r="DG55" s="180">
        <v>6869000</v>
      </c>
      <c r="DH55" s="184" t="s">
        <v>2910</v>
      </c>
      <c r="DI55" s="184" t="s">
        <v>19</v>
      </c>
      <c r="DJ55" s="184">
        <v>3</v>
      </c>
      <c r="DK55" s="184" t="s">
        <v>5706</v>
      </c>
      <c r="DL55" s="184" t="s">
        <v>2911</v>
      </c>
      <c r="DM55" s="181">
        <v>44761</v>
      </c>
      <c r="DN55" s="191" t="s">
        <v>5709</v>
      </c>
      <c r="DO55" s="188">
        <v>1062000</v>
      </c>
      <c r="DP55" s="191" t="s">
        <v>2910</v>
      </c>
      <c r="DQ55" s="191" t="s">
        <v>19</v>
      </c>
      <c r="DR55" s="191">
        <v>3</v>
      </c>
      <c r="DS55" s="191" t="s">
        <v>5708</v>
      </c>
      <c r="DT55" s="191" t="s">
        <v>2911</v>
      </c>
      <c r="DU55" s="192">
        <v>44761</v>
      </c>
      <c r="DV55" s="190" t="s">
        <v>2914</v>
      </c>
      <c r="DW55" s="180">
        <v>622000</v>
      </c>
      <c r="DX55" s="184" t="s">
        <v>2910</v>
      </c>
      <c r="DY55" s="184" t="s">
        <v>19</v>
      </c>
      <c r="DZ55" s="184">
        <v>3</v>
      </c>
      <c r="EA55" s="184" t="s">
        <v>2912</v>
      </c>
      <c r="EB55" s="184" t="s">
        <v>2911</v>
      </c>
      <c r="EC55" s="181">
        <v>44658</v>
      </c>
      <c r="ED55" s="191" t="s">
        <v>2915</v>
      </c>
      <c r="EE55" s="188">
        <v>155000</v>
      </c>
      <c r="EF55" s="191" t="s">
        <v>2910</v>
      </c>
      <c r="EG55" s="191" t="s">
        <v>19</v>
      </c>
      <c r="EH55" s="191">
        <v>3</v>
      </c>
      <c r="EI55" s="191" t="s">
        <v>2912</v>
      </c>
      <c r="EJ55" s="191" t="s">
        <v>2911</v>
      </c>
      <c r="EK55" s="192">
        <v>44658</v>
      </c>
      <c r="EL55" s="190" t="s">
        <v>2916</v>
      </c>
      <c r="EM55" s="180">
        <v>0</v>
      </c>
      <c r="EN55" s="184" t="s">
        <v>2910</v>
      </c>
      <c r="EO55" s="184" t="s">
        <v>19</v>
      </c>
      <c r="EP55" s="184">
        <v>3</v>
      </c>
      <c r="EQ55" s="184" t="s">
        <v>2912</v>
      </c>
      <c r="ER55" s="184" t="s">
        <v>2911</v>
      </c>
      <c r="ES55" s="181">
        <v>44658</v>
      </c>
      <c r="ET55" s="191" t="s">
        <v>1557</v>
      </c>
      <c r="EU55" s="191">
        <v>0</v>
      </c>
      <c r="EV55" s="191" t="s">
        <v>1555</v>
      </c>
      <c r="EW55" s="191" t="s">
        <v>19</v>
      </c>
      <c r="EX55" s="191">
        <v>3</v>
      </c>
      <c r="EY55" s="191" t="s">
        <v>1556</v>
      </c>
      <c r="EZ55" s="191" t="s">
        <v>1498</v>
      </c>
      <c r="FA55" s="192">
        <v>44165</v>
      </c>
      <c r="FB55" s="190" t="s">
        <v>1446</v>
      </c>
      <c r="FC55" s="184">
        <v>2</v>
      </c>
      <c r="FD55" s="184" t="s">
        <v>1443</v>
      </c>
      <c r="FE55" s="184" t="s">
        <v>30</v>
      </c>
      <c r="FF55" s="184">
        <v>2</v>
      </c>
      <c r="FG55" s="184" t="s">
        <v>1445</v>
      </c>
      <c r="FH55" s="184" t="s">
        <v>1444</v>
      </c>
      <c r="FI55" s="181">
        <v>44015</v>
      </c>
      <c r="FJ55" s="190" t="s">
        <v>148</v>
      </c>
      <c r="FK55" s="191" t="s">
        <v>14</v>
      </c>
      <c r="FL55" s="191">
        <v>0</v>
      </c>
      <c r="FM55" s="191" t="s">
        <v>14</v>
      </c>
      <c r="FN55" s="191" t="s">
        <v>14</v>
      </c>
      <c r="FO55" s="191" t="s">
        <v>147</v>
      </c>
      <c r="FP55" s="188">
        <v>0</v>
      </c>
      <c r="FQ55" s="189">
        <v>43503</v>
      </c>
      <c r="FR55" s="190" t="s">
        <v>149</v>
      </c>
      <c r="FS55" s="184" t="s">
        <v>14</v>
      </c>
      <c r="FT55" s="184">
        <v>0</v>
      </c>
      <c r="FU55" s="184" t="s">
        <v>14</v>
      </c>
      <c r="FV55" s="184" t="s">
        <v>14</v>
      </c>
      <c r="FW55" s="184" t="s">
        <v>147</v>
      </c>
      <c r="FX55" s="184">
        <v>0</v>
      </c>
      <c r="FY55" s="181">
        <v>43503</v>
      </c>
      <c r="FZ55" s="191" t="s">
        <v>3430</v>
      </c>
      <c r="GA55" s="191">
        <v>0</v>
      </c>
      <c r="GB55" s="191" t="s">
        <v>3054</v>
      </c>
      <c r="GC55" s="191" t="s">
        <v>30</v>
      </c>
      <c r="GD55" s="191">
        <v>2</v>
      </c>
      <c r="GE55" s="191" t="s">
        <v>14</v>
      </c>
      <c r="GF55" s="191" t="s">
        <v>14</v>
      </c>
      <c r="GG55" s="192">
        <v>44690</v>
      </c>
      <c r="GH55" s="190" t="s">
        <v>3436</v>
      </c>
      <c r="GI55" s="184">
        <v>0</v>
      </c>
      <c r="GJ55" s="184" t="s">
        <v>3054</v>
      </c>
      <c r="GK55" s="184" t="s">
        <v>30</v>
      </c>
      <c r="GL55" s="184">
        <v>2</v>
      </c>
      <c r="GM55" s="184" t="s">
        <v>14</v>
      </c>
      <c r="GN55" s="184" t="s">
        <v>14</v>
      </c>
      <c r="GO55" s="181">
        <v>44690</v>
      </c>
      <c r="GP55" s="191" t="s">
        <v>3431</v>
      </c>
      <c r="GQ55" s="191">
        <v>0</v>
      </c>
      <c r="GR55" s="191" t="s">
        <v>3054</v>
      </c>
      <c r="GS55" s="191" t="s">
        <v>30</v>
      </c>
      <c r="GT55" s="191">
        <v>2</v>
      </c>
      <c r="GU55" s="191" t="s">
        <v>14</v>
      </c>
      <c r="GV55" s="191" t="s">
        <v>14</v>
      </c>
      <c r="GW55" s="192">
        <v>44690</v>
      </c>
      <c r="GX55" s="190" t="s">
        <v>3437</v>
      </c>
      <c r="GY55" s="184">
        <v>0</v>
      </c>
      <c r="GZ55" s="184" t="s">
        <v>3054</v>
      </c>
      <c r="HA55" s="184" t="s">
        <v>30</v>
      </c>
      <c r="HB55" s="184">
        <v>2</v>
      </c>
      <c r="HC55" s="184" t="s">
        <v>14</v>
      </c>
      <c r="HD55" s="184" t="s">
        <v>14</v>
      </c>
      <c r="HE55" s="181">
        <v>44690</v>
      </c>
      <c r="HF55" s="191" t="s">
        <v>3429</v>
      </c>
      <c r="HG55" s="191">
        <v>0</v>
      </c>
      <c r="HH55" s="191" t="s">
        <v>3054</v>
      </c>
      <c r="HI55" s="191" t="s">
        <v>30</v>
      </c>
      <c r="HJ55" s="191">
        <v>2</v>
      </c>
      <c r="HK55" s="191" t="s">
        <v>14</v>
      </c>
      <c r="HL55" s="191" t="s">
        <v>14</v>
      </c>
      <c r="HM55" s="192">
        <v>44690</v>
      </c>
      <c r="HN55" s="190" t="s">
        <v>3435</v>
      </c>
      <c r="HO55" s="184">
        <v>1</v>
      </c>
      <c r="HP55" s="184" t="s">
        <v>3054</v>
      </c>
      <c r="HQ55" s="184" t="s">
        <v>30</v>
      </c>
      <c r="HR55" s="184">
        <v>2</v>
      </c>
      <c r="HS55" s="184" t="s">
        <v>14</v>
      </c>
      <c r="HT55" s="184" t="s">
        <v>14</v>
      </c>
      <c r="HU55" s="181">
        <v>44690</v>
      </c>
      <c r="HV55" s="191" t="s">
        <v>3432</v>
      </c>
      <c r="HW55" s="191">
        <v>0</v>
      </c>
      <c r="HX55" s="191" t="s">
        <v>3054</v>
      </c>
      <c r="HY55" s="191" t="s">
        <v>30</v>
      </c>
      <c r="HZ55" s="191">
        <v>2</v>
      </c>
      <c r="IA55" s="191" t="s">
        <v>14</v>
      </c>
      <c r="IB55" s="191" t="s">
        <v>14</v>
      </c>
      <c r="IC55" s="192">
        <v>44690</v>
      </c>
      <c r="ID55" s="190" t="s">
        <v>3434</v>
      </c>
      <c r="IE55" s="184">
        <v>2</v>
      </c>
      <c r="IF55" s="184" t="s">
        <v>3054</v>
      </c>
      <c r="IG55" s="184" t="s">
        <v>30</v>
      </c>
      <c r="IH55" s="184">
        <v>2</v>
      </c>
      <c r="II55" s="184" t="s">
        <v>14</v>
      </c>
      <c r="IJ55" s="184" t="s">
        <v>14</v>
      </c>
      <c r="IK55" s="181">
        <v>44690</v>
      </c>
      <c r="IL55" s="191" t="s">
        <v>3433</v>
      </c>
      <c r="IM55" s="191">
        <v>0</v>
      </c>
      <c r="IN55" s="191" t="s">
        <v>3054</v>
      </c>
      <c r="IO55" s="191" t="s">
        <v>30</v>
      </c>
      <c r="IP55" s="191">
        <v>2</v>
      </c>
      <c r="IQ55" s="191" t="s">
        <v>14</v>
      </c>
      <c r="IR55" s="191" t="s">
        <v>14</v>
      </c>
      <c r="IS55" s="192">
        <v>44690</v>
      </c>
    </row>
    <row r="56" spans="1:253" s="285" customFormat="1" ht="13" customHeight="1" x14ac:dyDescent="0.25">
      <c r="A56" s="285" t="s">
        <v>2033</v>
      </c>
      <c r="B56" s="285" t="s">
        <v>8808</v>
      </c>
      <c r="C56" s="285" t="s">
        <v>2034</v>
      </c>
      <c r="D56" s="285" t="s">
        <v>470</v>
      </c>
      <c r="E56" s="285" t="s">
        <v>8361</v>
      </c>
      <c r="F56" s="285" t="s">
        <v>4891</v>
      </c>
      <c r="G56" s="179">
        <v>56168000</v>
      </c>
      <c r="H56" s="180" t="s">
        <v>4888</v>
      </c>
      <c r="I56" s="180" t="s">
        <v>30</v>
      </c>
      <c r="J56" s="180">
        <v>2</v>
      </c>
      <c r="K56" s="180" t="s">
        <v>4890</v>
      </c>
      <c r="L56" s="180" t="s">
        <v>4889</v>
      </c>
      <c r="M56" s="181">
        <v>44736</v>
      </c>
      <c r="N56" s="190" t="s">
        <v>4895</v>
      </c>
      <c r="O56" s="182">
        <v>519240</v>
      </c>
      <c r="P56" s="182" t="s">
        <v>4892</v>
      </c>
      <c r="Q56" s="182" t="s">
        <v>92</v>
      </c>
      <c r="R56" s="182">
        <v>1</v>
      </c>
      <c r="S56" s="182" t="s">
        <v>4894</v>
      </c>
      <c r="T56" s="182" t="s">
        <v>4893</v>
      </c>
      <c r="U56" s="183">
        <v>44736</v>
      </c>
      <c r="V56" s="190" t="s">
        <v>4899</v>
      </c>
      <c r="W56" s="180">
        <v>17097000</v>
      </c>
      <c r="X56" s="180" t="s">
        <v>4896</v>
      </c>
      <c r="Y56" s="180" t="s">
        <v>19</v>
      </c>
      <c r="Z56" s="180">
        <v>3</v>
      </c>
      <c r="AA56" s="180" t="s">
        <v>4898</v>
      </c>
      <c r="AB56" s="180" t="s">
        <v>4897</v>
      </c>
      <c r="AC56" s="181">
        <v>44736</v>
      </c>
      <c r="AD56" s="190" t="s">
        <v>4903</v>
      </c>
      <c r="AE56" s="188">
        <v>14425000</v>
      </c>
      <c r="AF56" s="188" t="s">
        <v>4900</v>
      </c>
      <c r="AG56" s="188" t="s">
        <v>19</v>
      </c>
      <c r="AH56" s="188">
        <v>3</v>
      </c>
      <c r="AI56" s="188" t="s">
        <v>4902</v>
      </c>
      <c r="AJ56" s="188" t="s">
        <v>4901</v>
      </c>
      <c r="AK56" s="189">
        <v>44736</v>
      </c>
      <c r="AL56" s="190" t="s">
        <v>4907</v>
      </c>
      <c r="AM56" s="180">
        <v>552000</v>
      </c>
      <c r="AN56" s="180" t="s">
        <v>4904</v>
      </c>
      <c r="AO56" s="180" t="s">
        <v>30</v>
      </c>
      <c r="AP56" s="180">
        <v>2</v>
      </c>
      <c r="AQ56" s="180" t="s">
        <v>4906</v>
      </c>
      <c r="AR56" s="180" t="s">
        <v>4905</v>
      </c>
      <c r="AS56" s="181">
        <v>44736</v>
      </c>
      <c r="AT56" s="191" t="s">
        <v>4909</v>
      </c>
      <c r="AU56" s="188" t="s">
        <v>14</v>
      </c>
      <c r="AV56" s="188" t="s">
        <v>1024</v>
      </c>
      <c r="AW56" s="188" t="s">
        <v>14</v>
      </c>
      <c r="AX56" s="188" t="s">
        <v>14</v>
      </c>
      <c r="AY56" s="188" t="s">
        <v>4908</v>
      </c>
      <c r="AZ56" s="188" t="s">
        <v>1024</v>
      </c>
      <c r="BA56" s="189">
        <v>44736</v>
      </c>
      <c r="BB56" s="190" t="s">
        <v>4932</v>
      </c>
      <c r="BC56" s="180">
        <v>942000</v>
      </c>
      <c r="BD56" s="180" t="s">
        <v>4931</v>
      </c>
      <c r="BE56" s="180" t="s">
        <v>30</v>
      </c>
      <c r="BF56" s="180">
        <v>2</v>
      </c>
      <c r="BG56" s="180" t="s">
        <v>4929</v>
      </c>
      <c r="BH56" s="180" t="s">
        <v>4928</v>
      </c>
      <c r="BI56" s="181">
        <v>44736</v>
      </c>
      <c r="BJ56" s="191" t="s">
        <v>4913</v>
      </c>
      <c r="BK56" s="191">
        <v>3</v>
      </c>
      <c r="BL56" s="191" t="s">
        <v>4910</v>
      </c>
      <c r="BM56" s="191" t="s">
        <v>19</v>
      </c>
      <c r="BN56" s="191">
        <v>3</v>
      </c>
      <c r="BO56" s="191" t="s">
        <v>4912</v>
      </c>
      <c r="BP56" s="188" t="s">
        <v>4911</v>
      </c>
      <c r="BQ56" s="192">
        <v>44736</v>
      </c>
      <c r="BR56" s="190" t="s">
        <v>2036</v>
      </c>
      <c r="BS56" s="184">
        <v>0</v>
      </c>
      <c r="BT56" s="184" t="s">
        <v>14</v>
      </c>
      <c r="BU56" s="184" t="s">
        <v>14</v>
      </c>
      <c r="BV56" s="184" t="s">
        <v>14</v>
      </c>
      <c r="BW56" s="184" t="s">
        <v>2035</v>
      </c>
      <c r="BX56" s="184" t="s">
        <v>14</v>
      </c>
      <c r="BY56" s="181">
        <v>44456</v>
      </c>
      <c r="BZ56" s="191" t="s">
        <v>2037</v>
      </c>
      <c r="CA56" s="191">
        <v>0</v>
      </c>
      <c r="CB56" s="191" t="s">
        <v>14</v>
      </c>
      <c r="CC56" s="191" t="s">
        <v>14</v>
      </c>
      <c r="CD56" s="191" t="s">
        <v>14</v>
      </c>
      <c r="CE56" s="191" t="s">
        <v>2035</v>
      </c>
      <c r="CF56" s="191" t="s">
        <v>14</v>
      </c>
      <c r="CG56" s="192">
        <v>44456</v>
      </c>
      <c r="CH56" s="190" t="s">
        <v>9401</v>
      </c>
      <c r="CI56" s="191" t="e">
        <v>#N/A</v>
      </c>
      <c r="CJ56" s="191" t="e">
        <v>#N/A</v>
      </c>
      <c r="CK56" s="191" t="e">
        <v>#N/A</v>
      </c>
      <c r="CL56" s="191" t="e">
        <v>#N/A</v>
      </c>
      <c r="CM56" s="191" t="e">
        <v>#N/A</v>
      </c>
      <c r="CN56" s="191" t="e">
        <v>#N/A</v>
      </c>
      <c r="CO56" s="193" t="e">
        <v>#N/A</v>
      </c>
      <c r="CP56" s="191" t="s">
        <v>2038</v>
      </c>
      <c r="CQ56" s="184">
        <v>0</v>
      </c>
      <c r="CR56" s="184" t="s">
        <v>14</v>
      </c>
      <c r="CS56" s="184" t="s">
        <v>14</v>
      </c>
      <c r="CT56" s="184" t="s">
        <v>14</v>
      </c>
      <c r="CU56" s="184" t="s">
        <v>2035</v>
      </c>
      <c r="CV56" s="184" t="s">
        <v>14</v>
      </c>
      <c r="CW56" s="181">
        <v>44456</v>
      </c>
      <c r="CX56" s="191" t="s">
        <v>4915</v>
      </c>
      <c r="CY56" s="188">
        <v>4654000</v>
      </c>
      <c r="CZ56" s="188" t="s">
        <v>4921</v>
      </c>
      <c r="DA56" s="188" t="s">
        <v>30</v>
      </c>
      <c r="DB56" s="188">
        <v>2</v>
      </c>
      <c r="DC56" s="188" t="s">
        <v>4918</v>
      </c>
      <c r="DD56" s="188" t="s">
        <v>4922</v>
      </c>
      <c r="DE56" s="194">
        <v>44736</v>
      </c>
      <c r="DF56" s="190" t="s">
        <v>4919</v>
      </c>
      <c r="DG56" s="180">
        <v>2672000</v>
      </c>
      <c r="DH56" s="184" t="s">
        <v>4916</v>
      </c>
      <c r="DI56" s="184" t="s">
        <v>30</v>
      </c>
      <c r="DJ56" s="184">
        <v>2</v>
      </c>
      <c r="DK56" s="184" t="s">
        <v>4918</v>
      </c>
      <c r="DL56" s="184" t="s">
        <v>4917</v>
      </c>
      <c r="DM56" s="181">
        <v>44736</v>
      </c>
      <c r="DN56" s="191" t="s">
        <v>4920</v>
      </c>
      <c r="DO56" s="188">
        <v>9771000</v>
      </c>
      <c r="DP56" s="191" t="s">
        <v>4916</v>
      </c>
      <c r="DQ56" s="191" t="s">
        <v>30</v>
      </c>
      <c r="DR56" s="191">
        <v>2</v>
      </c>
      <c r="DS56" s="191" t="s">
        <v>4918</v>
      </c>
      <c r="DT56" s="191" t="s">
        <v>4917</v>
      </c>
      <c r="DU56" s="192">
        <v>44736</v>
      </c>
      <c r="DV56" s="190" t="s">
        <v>4923</v>
      </c>
      <c r="DW56" s="180">
        <v>3554000</v>
      </c>
      <c r="DX56" s="184" t="s">
        <v>4921</v>
      </c>
      <c r="DY56" s="184" t="s">
        <v>30</v>
      </c>
      <c r="DZ56" s="184">
        <v>2</v>
      </c>
      <c r="EA56" s="184" t="s">
        <v>4918</v>
      </c>
      <c r="EB56" s="184" t="s">
        <v>4922</v>
      </c>
      <c r="EC56" s="181">
        <v>44736</v>
      </c>
      <c r="ED56" s="191" t="s">
        <v>4924</v>
      </c>
      <c r="EE56" s="188">
        <v>1100000</v>
      </c>
      <c r="EF56" s="191" t="s">
        <v>4921</v>
      </c>
      <c r="EG56" s="191" t="s">
        <v>30</v>
      </c>
      <c r="EH56" s="191">
        <v>2</v>
      </c>
      <c r="EI56" s="191" t="s">
        <v>4918</v>
      </c>
      <c r="EJ56" s="191" t="s">
        <v>4922</v>
      </c>
      <c r="EK56" s="192">
        <v>44736</v>
      </c>
      <c r="EL56" s="190" t="s">
        <v>4927</v>
      </c>
      <c r="EM56" s="180">
        <v>0</v>
      </c>
      <c r="EN56" s="184" t="s">
        <v>4925</v>
      </c>
      <c r="EO56" s="184" t="s">
        <v>19</v>
      </c>
      <c r="EP56" s="184">
        <v>3</v>
      </c>
      <c r="EQ56" s="184" t="s">
        <v>4918</v>
      </c>
      <c r="ER56" s="184" t="s">
        <v>4926</v>
      </c>
      <c r="ES56" s="181">
        <v>44736</v>
      </c>
      <c r="ET56" s="191" t="s">
        <v>4914</v>
      </c>
      <c r="EU56" s="191">
        <v>3</v>
      </c>
      <c r="EV56" s="191" t="s">
        <v>4910</v>
      </c>
      <c r="EW56" s="191" t="s">
        <v>19</v>
      </c>
      <c r="EX56" s="191">
        <v>3</v>
      </c>
      <c r="EY56" s="191" t="s">
        <v>4912</v>
      </c>
      <c r="EZ56" s="191" t="s">
        <v>4911</v>
      </c>
      <c r="FA56" s="192">
        <v>44736</v>
      </c>
      <c r="FB56" s="190" t="s">
        <v>4930</v>
      </c>
      <c r="FC56" s="184">
        <v>2</v>
      </c>
      <c r="FD56" s="184" t="s">
        <v>1024</v>
      </c>
      <c r="FE56" s="184" t="s">
        <v>30</v>
      </c>
      <c r="FF56" s="184">
        <v>2</v>
      </c>
      <c r="FG56" s="184" t="s">
        <v>4929</v>
      </c>
      <c r="FH56" s="184" t="s">
        <v>4928</v>
      </c>
      <c r="FI56" s="181">
        <v>44736</v>
      </c>
      <c r="FJ56" s="190" t="s">
        <v>2039</v>
      </c>
      <c r="FK56" s="191">
        <v>0</v>
      </c>
      <c r="FL56" s="191" t="s">
        <v>14</v>
      </c>
      <c r="FM56" s="191" t="s">
        <v>14</v>
      </c>
      <c r="FN56" s="191" t="s">
        <v>14</v>
      </c>
      <c r="FO56" s="191" t="s">
        <v>2035</v>
      </c>
      <c r="FP56" s="188" t="s">
        <v>14</v>
      </c>
      <c r="FQ56" s="189">
        <v>44456</v>
      </c>
      <c r="FR56" s="190" t="s">
        <v>2040</v>
      </c>
      <c r="FS56" s="184">
        <v>0</v>
      </c>
      <c r="FT56" s="184" t="s">
        <v>14</v>
      </c>
      <c r="FU56" s="184" t="s">
        <v>14</v>
      </c>
      <c r="FV56" s="184" t="s">
        <v>14</v>
      </c>
      <c r="FW56" s="184" t="s">
        <v>2035</v>
      </c>
      <c r="FX56" s="184" t="s">
        <v>14</v>
      </c>
      <c r="FY56" s="181">
        <v>44456</v>
      </c>
      <c r="FZ56" s="191" t="s">
        <v>3767</v>
      </c>
      <c r="GA56" s="191">
        <v>1</v>
      </c>
      <c r="GB56" s="191" t="s">
        <v>3054</v>
      </c>
      <c r="GC56" s="191" t="s">
        <v>30</v>
      </c>
      <c r="GD56" s="191">
        <v>2</v>
      </c>
      <c r="GE56" s="191" t="s">
        <v>14</v>
      </c>
      <c r="GF56" s="191" t="s">
        <v>14</v>
      </c>
      <c r="GG56" s="192">
        <v>44693</v>
      </c>
      <c r="GH56" s="190" t="s">
        <v>3773</v>
      </c>
      <c r="GI56" s="184">
        <v>1</v>
      </c>
      <c r="GJ56" s="184" t="s">
        <v>3054</v>
      </c>
      <c r="GK56" s="184" t="s">
        <v>30</v>
      </c>
      <c r="GL56" s="184">
        <v>2</v>
      </c>
      <c r="GM56" s="184" t="s">
        <v>14</v>
      </c>
      <c r="GN56" s="184" t="s">
        <v>14</v>
      </c>
      <c r="GO56" s="181">
        <v>44693</v>
      </c>
      <c r="GP56" s="191" t="s">
        <v>3768</v>
      </c>
      <c r="GQ56" s="191">
        <v>0</v>
      </c>
      <c r="GR56" s="191" t="s">
        <v>3054</v>
      </c>
      <c r="GS56" s="191" t="s">
        <v>30</v>
      </c>
      <c r="GT56" s="191">
        <v>2</v>
      </c>
      <c r="GU56" s="191" t="s">
        <v>14</v>
      </c>
      <c r="GV56" s="191" t="s">
        <v>14</v>
      </c>
      <c r="GW56" s="192">
        <v>44693</v>
      </c>
      <c r="GX56" s="190" t="s">
        <v>3774</v>
      </c>
      <c r="GY56" s="184">
        <v>0</v>
      </c>
      <c r="GZ56" s="184" t="s">
        <v>3054</v>
      </c>
      <c r="HA56" s="184" t="s">
        <v>30</v>
      </c>
      <c r="HB56" s="184">
        <v>2</v>
      </c>
      <c r="HC56" s="184" t="s">
        <v>14</v>
      </c>
      <c r="HD56" s="184" t="s">
        <v>14</v>
      </c>
      <c r="HE56" s="181">
        <v>44693</v>
      </c>
      <c r="HF56" s="191" t="s">
        <v>3766</v>
      </c>
      <c r="HG56" s="191">
        <v>2</v>
      </c>
      <c r="HH56" s="191" t="s">
        <v>3054</v>
      </c>
      <c r="HI56" s="191" t="s">
        <v>30</v>
      </c>
      <c r="HJ56" s="191">
        <v>2</v>
      </c>
      <c r="HK56" s="191" t="s">
        <v>14</v>
      </c>
      <c r="HL56" s="191" t="s">
        <v>14</v>
      </c>
      <c r="HM56" s="192">
        <v>44693</v>
      </c>
      <c r="HN56" s="190" t="s">
        <v>3772</v>
      </c>
      <c r="HO56" s="184">
        <v>2</v>
      </c>
      <c r="HP56" s="184" t="s">
        <v>3054</v>
      </c>
      <c r="HQ56" s="184" t="s">
        <v>30</v>
      </c>
      <c r="HR56" s="184">
        <v>2</v>
      </c>
      <c r="HS56" s="184" t="s">
        <v>14</v>
      </c>
      <c r="HT56" s="184" t="s">
        <v>14</v>
      </c>
      <c r="HU56" s="181">
        <v>44693</v>
      </c>
      <c r="HV56" s="191" t="s">
        <v>3769</v>
      </c>
      <c r="HW56" s="191">
        <v>1</v>
      </c>
      <c r="HX56" s="191" t="s">
        <v>3054</v>
      </c>
      <c r="HY56" s="191" t="s">
        <v>30</v>
      </c>
      <c r="HZ56" s="191">
        <v>2</v>
      </c>
      <c r="IA56" s="191" t="s">
        <v>14</v>
      </c>
      <c r="IB56" s="191" t="s">
        <v>14</v>
      </c>
      <c r="IC56" s="192">
        <v>44693</v>
      </c>
      <c r="ID56" s="190" t="s">
        <v>3771</v>
      </c>
      <c r="IE56" s="184">
        <v>1</v>
      </c>
      <c r="IF56" s="184" t="s">
        <v>3054</v>
      </c>
      <c r="IG56" s="184" t="s">
        <v>30</v>
      </c>
      <c r="IH56" s="184">
        <v>2</v>
      </c>
      <c r="II56" s="184" t="s">
        <v>14</v>
      </c>
      <c r="IJ56" s="184" t="s">
        <v>14</v>
      </c>
      <c r="IK56" s="181">
        <v>44693</v>
      </c>
      <c r="IL56" s="191" t="s">
        <v>3770</v>
      </c>
      <c r="IM56" s="191">
        <v>1</v>
      </c>
      <c r="IN56" s="191" t="s">
        <v>3054</v>
      </c>
      <c r="IO56" s="191" t="s">
        <v>30</v>
      </c>
      <c r="IP56" s="191">
        <v>2</v>
      </c>
      <c r="IQ56" s="191" t="s">
        <v>14</v>
      </c>
      <c r="IR56" s="191" t="s">
        <v>14</v>
      </c>
      <c r="IS56" s="192">
        <v>44693</v>
      </c>
    </row>
    <row r="57" spans="1:253" s="285" customFormat="1" ht="13" customHeight="1" x14ac:dyDescent="0.25">
      <c r="A57" s="285" t="s">
        <v>468</v>
      </c>
      <c r="B57" s="285" t="s">
        <v>8815</v>
      </c>
      <c r="C57" s="285" t="s">
        <v>469</v>
      </c>
      <c r="D57" s="285" t="s">
        <v>470</v>
      </c>
      <c r="E57" s="285" t="s">
        <v>8361</v>
      </c>
      <c r="F57" s="285" t="s">
        <v>4959</v>
      </c>
      <c r="G57" s="179">
        <v>56168000</v>
      </c>
      <c r="H57" s="180" t="s">
        <v>4888</v>
      </c>
      <c r="I57" s="180" t="s">
        <v>30</v>
      </c>
      <c r="J57" s="180">
        <v>2</v>
      </c>
      <c r="K57" s="180" t="s">
        <v>4890</v>
      </c>
      <c r="L57" s="180" t="s">
        <v>4889</v>
      </c>
      <c r="M57" s="181">
        <v>44736</v>
      </c>
      <c r="N57" s="190" t="s">
        <v>4963</v>
      </c>
      <c r="O57" s="182">
        <v>38244</v>
      </c>
      <c r="P57" s="182" t="s">
        <v>4960</v>
      </c>
      <c r="Q57" s="182" t="s">
        <v>30</v>
      </c>
      <c r="R57" s="182">
        <v>2</v>
      </c>
      <c r="S57" s="182" t="s">
        <v>4962</v>
      </c>
      <c r="T57" s="182" t="s">
        <v>4961</v>
      </c>
      <c r="U57" s="183">
        <v>44736</v>
      </c>
      <c r="V57" s="190" t="s">
        <v>4966</v>
      </c>
      <c r="W57" s="180">
        <v>1292000</v>
      </c>
      <c r="X57" s="180" t="s">
        <v>4896</v>
      </c>
      <c r="Y57" s="180" t="s">
        <v>30</v>
      </c>
      <c r="Z57" s="180">
        <v>2</v>
      </c>
      <c r="AA57" s="180" t="s">
        <v>4965</v>
      </c>
      <c r="AB57" s="180" t="s">
        <v>4964</v>
      </c>
      <c r="AC57" s="181">
        <v>44736</v>
      </c>
      <c r="AD57" s="190" t="s">
        <v>4968</v>
      </c>
      <c r="AE57" s="188">
        <v>552000</v>
      </c>
      <c r="AF57" s="188" t="s">
        <v>4904</v>
      </c>
      <c r="AG57" s="188" t="s">
        <v>30</v>
      </c>
      <c r="AH57" s="188">
        <v>2</v>
      </c>
      <c r="AI57" s="188" t="s">
        <v>4906</v>
      </c>
      <c r="AJ57" s="188" t="s">
        <v>4967</v>
      </c>
      <c r="AK57" s="189">
        <v>44736</v>
      </c>
      <c r="AL57" s="190" t="s">
        <v>4969</v>
      </c>
      <c r="AM57" s="180">
        <v>552000</v>
      </c>
      <c r="AN57" s="180" t="s">
        <v>4904</v>
      </c>
      <c r="AO57" s="180" t="s">
        <v>30</v>
      </c>
      <c r="AP57" s="180">
        <v>2</v>
      </c>
      <c r="AQ57" s="180" t="s">
        <v>4906</v>
      </c>
      <c r="AR57" s="180" t="s">
        <v>4967</v>
      </c>
      <c r="AS57" s="181">
        <v>44736</v>
      </c>
      <c r="AT57" s="191" t="s">
        <v>4971</v>
      </c>
      <c r="AU57" s="188" t="s">
        <v>14</v>
      </c>
      <c r="AV57" s="188" t="s">
        <v>1024</v>
      </c>
      <c r="AW57" s="188" t="s">
        <v>14</v>
      </c>
      <c r="AX57" s="188" t="s">
        <v>14</v>
      </c>
      <c r="AY57" s="188">
        <v>0</v>
      </c>
      <c r="AZ57" s="188" t="s">
        <v>4970</v>
      </c>
      <c r="BA57" s="189">
        <v>44736</v>
      </c>
      <c r="BB57" s="190" t="s">
        <v>2041</v>
      </c>
      <c r="BC57" s="180">
        <v>0</v>
      </c>
      <c r="BD57" s="180" t="s">
        <v>14</v>
      </c>
      <c r="BE57" s="180" t="s">
        <v>14</v>
      </c>
      <c r="BF57" s="180" t="s">
        <v>14</v>
      </c>
      <c r="BG57" s="180" t="s">
        <v>2035</v>
      </c>
      <c r="BH57" s="180" t="s">
        <v>14</v>
      </c>
      <c r="BI57" s="181">
        <v>44456</v>
      </c>
      <c r="BJ57" s="191" t="s">
        <v>4972</v>
      </c>
      <c r="BK57" s="191" t="s">
        <v>14</v>
      </c>
      <c r="BL57" s="191" t="s">
        <v>1024</v>
      </c>
      <c r="BM57" s="191" t="s">
        <v>14</v>
      </c>
      <c r="BN57" s="191" t="s">
        <v>14</v>
      </c>
      <c r="BO57" s="191">
        <v>0</v>
      </c>
      <c r="BP57" s="188" t="s">
        <v>4970</v>
      </c>
      <c r="BQ57" s="192">
        <v>44736</v>
      </c>
      <c r="BR57" s="190" t="s">
        <v>2042</v>
      </c>
      <c r="BS57" s="184">
        <v>0</v>
      </c>
      <c r="BT57" s="184" t="s">
        <v>14</v>
      </c>
      <c r="BU57" s="184" t="s">
        <v>14</v>
      </c>
      <c r="BV57" s="184" t="s">
        <v>14</v>
      </c>
      <c r="BW57" s="184" t="s">
        <v>2035</v>
      </c>
      <c r="BX57" s="184" t="s">
        <v>14</v>
      </c>
      <c r="BY57" s="181">
        <v>44456</v>
      </c>
      <c r="BZ57" s="191" t="s">
        <v>2043</v>
      </c>
      <c r="CA57" s="191">
        <v>0</v>
      </c>
      <c r="CB57" s="191" t="s">
        <v>14</v>
      </c>
      <c r="CC57" s="191" t="s">
        <v>14</v>
      </c>
      <c r="CD57" s="191" t="s">
        <v>14</v>
      </c>
      <c r="CE57" s="191" t="s">
        <v>2035</v>
      </c>
      <c r="CF57" s="191" t="s">
        <v>14</v>
      </c>
      <c r="CG57" s="192">
        <v>44456</v>
      </c>
      <c r="CH57" s="190" t="s">
        <v>9402</v>
      </c>
      <c r="CI57" s="191" t="e">
        <v>#N/A</v>
      </c>
      <c r="CJ57" s="191" t="e">
        <v>#N/A</v>
      </c>
      <c r="CK57" s="191" t="e">
        <v>#N/A</v>
      </c>
      <c r="CL57" s="191" t="e">
        <v>#N/A</v>
      </c>
      <c r="CM57" s="191" t="e">
        <v>#N/A</v>
      </c>
      <c r="CN57" s="191" t="e">
        <v>#N/A</v>
      </c>
      <c r="CO57" s="193" t="e">
        <v>#N/A</v>
      </c>
      <c r="CP57" s="191" t="s">
        <v>2044</v>
      </c>
      <c r="CQ57" s="184">
        <v>0</v>
      </c>
      <c r="CR57" s="184" t="s">
        <v>14</v>
      </c>
      <c r="CS57" s="184" t="s">
        <v>14</v>
      </c>
      <c r="CT57" s="184" t="s">
        <v>14</v>
      </c>
      <c r="CU57" s="184" t="s">
        <v>2035</v>
      </c>
      <c r="CV57" s="184" t="s">
        <v>14</v>
      </c>
      <c r="CW57" s="181">
        <v>44456</v>
      </c>
      <c r="CX57" s="191" t="s">
        <v>4974</v>
      </c>
      <c r="CY57" s="188">
        <v>552000</v>
      </c>
      <c r="CZ57" s="188" t="s">
        <v>4904</v>
      </c>
      <c r="DA57" s="188" t="s">
        <v>30</v>
      </c>
      <c r="DB57" s="188">
        <v>2</v>
      </c>
      <c r="DC57" s="188" t="s">
        <v>4975</v>
      </c>
      <c r="DD57" s="188" t="s">
        <v>4967</v>
      </c>
      <c r="DE57" s="194">
        <v>44736</v>
      </c>
      <c r="DF57" s="190" t="s">
        <v>4976</v>
      </c>
      <c r="DG57" s="180">
        <v>740000</v>
      </c>
      <c r="DH57" s="184" t="s">
        <v>4896</v>
      </c>
      <c r="DI57" s="184" t="s">
        <v>30</v>
      </c>
      <c r="DJ57" s="184">
        <v>2</v>
      </c>
      <c r="DK57" s="184" t="s">
        <v>4975</v>
      </c>
      <c r="DL57" s="184" t="s">
        <v>4964</v>
      </c>
      <c r="DM57" s="181">
        <v>44736</v>
      </c>
      <c r="DN57" s="191" t="s">
        <v>4978</v>
      </c>
      <c r="DO57" s="188">
        <v>0</v>
      </c>
      <c r="DP57" s="191" t="s">
        <v>4896</v>
      </c>
      <c r="DQ57" s="191" t="s">
        <v>30</v>
      </c>
      <c r="DR57" s="191">
        <v>2</v>
      </c>
      <c r="DS57" s="191" t="s">
        <v>4975</v>
      </c>
      <c r="DT57" s="191" t="s">
        <v>4977</v>
      </c>
      <c r="DU57" s="192">
        <v>44736</v>
      </c>
      <c r="DV57" s="190" t="s">
        <v>4979</v>
      </c>
      <c r="DW57" s="180">
        <v>552000</v>
      </c>
      <c r="DX57" s="184" t="s">
        <v>4904</v>
      </c>
      <c r="DY57" s="184" t="s">
        <v>30</v>
      </c>
      <c r="DZ57" s="184">
        <v>2</v>
      </c>
      <c r="EA57" s="184" t="s">
        <v>4975</v>
      </c>
      <c r="EB57" s="184" t="s">
        <v>4967</v>
      </c>
      <c r="EC57" s="181">
        <v>44736</v>
      </c>
      <c r="ED57" s="191" t="s">
        <v>4980</v>
      </c>
      <c r="EE57" s="188">
        <v>0</v>
      </c>
      <c r="EF57" s="191" t="s">
        <v>1024</v>
      </c>
      <c r="EG57" s="191" t="s">
        <v>14</v>
      </c>
      <c r="EH57" s="191" t="s">
        <v>14</v>
      </c>
      <c r="EI57" s="191" t="s">
        <v>4975</v>
      </c>
      <c r="EJ57" s="191" t="s">
        <v>1024</v>
      </c>
      <c r="EK57" s="192">
        <v>44736</v>
      </c>
      <c r="EL57" s="190" t="s">
        <v>4981</v>
      </c>
      <c r="EM57" s="180">
        <v>0</v>
      </c>
      <c r="EN57" s="184" t="s">
        <v>1024</v>
      </c>
      <c r="EO57" s="184" t="s">
        <v>14</v>
      </c>
      <c r="EP57" s="184" t="s">
        <v>14</v>
      </c>
      <c r="EQ57" s="184" t="s">
        <v>4975</v>
      </c>
      <c r="ER57" s="184" t="s">
        <v>1024</v>
      </c>
      <c r="ES57" s="181">
        <v>44736</v>
      </c>
      <c r="ET57" s="191" t="s">
        <v>4973</v>
      </c>
      <c r="EU57" s="191" t="s">
        <v>14</v>
      </c>
      <c r="EV57" s="191" t="s">
        <v>1024</v>
      </c>
      <c r="EW57" s="191" t="s">
        <v>14</v>
      </c>
      <c r="EX57" s="191" t="s">
        <v>14</v>
      </c>
      <c r="EY57" s="191">
        <v>0</v>
      </c>
      <c r="EZ57" s="191" t="s">
        <v>4970</v>
      </c>
      <c r="FA57" s="192">
        <v>44736</v>
      </c>
      <c r="FB57" s="190" t="s">
        <v>4983</v>
      </c>
      <c r="FC57" s="184">
        <v>2</v>
      </c>
      <c r="FD57" s="184" t="s">
        <v>1024</v>
      </c>
      <c r="FE57" s="184" t="s">
        <v>92</v>
      </c>
      <c r="FF57" s="184">
        <v>1</v>
      </c>
      <c r="FG57" s="184" t="s">
        <v>4982</v>
      </c>
      <c r="FH57" s="184" t="s">
        <v>1024</v>
      </c>
      <c r="FI57" s="181">
        <v>44736</v>
      </c>
      <c r="FJ57" s="190" t="s">
        <v>2050</v>
      </c>
      <c r="FK57" s="191">
        <v>0</v>
      </c>
      <c r="FL57" s="191" t="s">
        <v>14</v>
      </c>
      <c r="FM57" s="191" t="s">
        <v>14</v>
      </c>
      <c r="FN57" s="191" t="s">
        <v>14</v>
      </c>
      <c r="FO57" s="191" t="s">
        <v>2035</v>
      </c>
      <c r="FP57" s="188" t="s">
        <v>14</v>
      </c>
      <c r="FQ57" s="189">
        <v>44456</v>
      </c>
      <c r="FR57" s="190" t="s">
        <v>471</v>
      </c>
      <c r="FS57" s="184" t="s">
        <v>14</v>
      </c>
      <c r="FT57" s="184">
        <v>0</v>
      </c>
      <c r="FU57" s="184" t="s">
        <v>14</v>
      </c>
      <c r="FV57" s="184" t="s">
        <v>14</v>
      </c>
      <c r="FW57" s="184" t="s">
        <v>15</v>
      </c>
      <c r="FX57" s="184">
        <v>0</v>
      </c>
      <c r="FY57" s="181">
        <v>43511</v>
      </c>
      <c r="FZ57" s="191" t="s">
        <v>3776</v>
      </c>
      <c r="GA57" s="191">
        <v>1</v>
      </c>
      <c r="GB57" s="191" t="s">
        <v>3054</v>
      </c>
      <c r="GC57" s="191" t="s">
        <v>30</v>
      </c>
      <c r="GD57" s="191">
        <v>2</v>
      </c>
      <c r="GE57" s="191" t="s">
        <v>14</v>
      </c>
      <c r="GF57" s="191" t="s">
        <v>14</v>
      </c>
      <c r="GG57" s="192">
        <v>44693</v>
      </c>
      <c r="GH57" s="190" t="s">
        <v>3782</v>
      </c>
      <c r="GI57" s="184">
        <v>1</v>
      </c>
      <c r="GJ57" s="184" t="s">
        <v>3054</v>
      </c>
      <c r="GK57" s="184" t="s">
        <v>30</v>
      </c>
      <c r="GL57" s="184">
        <v>2</v>
      </c>
      <c r="GM57" s="184" t="s">
        <v>14</v>
      </c>
      <c r="GN57" s="184" t="s">
        <v>14</v>
      </c>
      <c r="GO57" s="181">
        <v>44693</v>
      </c>
      <c r="GP57" s="191" t="s">
        <v>3777</v>
      </c>
      <c r="GQ57" s="191">
        <v>0</v>
      </c>
      <c r="GR57" s="191" t="s">
        <v>3054</v>
      </c>
      <c r="GS57" s="191" t="s">
        <v>30</v>
      </c>
      <c r="GT57" s="191">
        <v>2</v>
      </c>
      <c r="GU57" s="191" t="s">
        <v>14</v>
      </c>
      <c r="GV57" s="191" t="s">
        <v>14</v>
      </c>
      <c r="GW57" s="192">
        <v>44693</v>
      </c>
      <c r="GX57" s="190" t="s">
        <v>3783</v>
      </c>
      <c r="GY57" s="184">
        <v>0</v>
      </c>
      <c r="GZ57" s="184" t="s">
        <v>3054</v>
      </c>
      <c r="HA57" s="184" t="s">
        <v>30</v>
      </c>
      <c r="HB57" s="184">
        <v>2</v>
      </c>
      <c r="HC57" s="184" t="s">
        <v>14</v>
      </c>
      <c r="HD57" s="184" t="s">
        <v>14</v>
      </c>
      <c r="HE57" s="181">
        <v>44693</v>
      </c>
      <c r="HF57" s="191" t="s">
        <v>3775</v>
      </c>
      <c r="HG57" s="191">
        <v>2</v>
      </c>
      <c r="HH57" s="191" t="s">
        <v>3054</v>
      </c>
      <c r="HI57" s="191" t="s">
        <v>30</v>
      </c>
      <c r="HJ57" s="191">
        <v>2</v>
      </c>
      <c r="HK57" s="191" t="s">
        <v>14</v>
      </c>
      <c r="HL57" s="191" t="s">
        <v>14</v>
      </c>
      <c r="HM57" s="192">
        <v>44693</v>
      </c>
      <c r="HN57" s="190" t="s">
        <v>3781</v>
      </c>
      <c r="HO57" s="184">
        <v>0</v>
      </c>
      <c r="HP57" s="184" t="s">
        <v>3054</v>
      </c>
      <c r="HQ57" s="184" t="s">
        <v>30</v>
      </c>
      <c r="HR57" s="184">
        <v>2</v>
      </c>
      <c r="HS57" s="184" t="s">
        <v>14</v>
      </c>
      <c r="HT57" s="184" t="s">
        <v>14</v>
      </c>
      <c r="HU57" s="181">
        <v>44693</v>
      </c>
      <c r="HV57" s="191" t="s">
        <v>3778</v>
      </c>
      <c r="HW57" s="191">
        <v>0</v>
      </c>
      <c r="HX57" s="191" t="s">
        <v>3054</v>
      </c>
      <c r="HY57" s="191" t="s">
        <v>30</v>
      </c>
      <c r="HZ57" s="191">
        <v>2</v>
      </c>
      <c r="IA57" s="191" t="s">
        <v>14</v>
      </c>
      <c r="IB57" s="191" t="s">
        <v>14</v>
      </c>
      <c r="IC57" s="192">
        <v>44693</v>
      </c>
      <c r="ID57" s="190" t="s">
        <v>3780</v>
      </c>
      <c r="IE57" s="184">
        <v>1</v>
      </c>
      <c r="IF57" s="184" t="s">
        <v>3054</v>
      </c>
      <c r="IG57" s="184" t="s">
        <v>30</v>
      </c>
      <c r="IH57" s="184">
        <v>2</v>
      </c>
      <c r="II57" s="184" t="s">
        <v>14</v>
      </c>
      <c r="IJ57" s="184" t="s">
        <v>14</v>
      </c>
      <c r="IK57" s="181">
        <v>44693</v>
      </c>
      <c r="IL57" s="191" t="s">
        <v>3779</v>
      </c>
      <c r="IM57" s="191">
        <v>1</v>
      </c>
      <c r="IN57" s="191" t="s">
        <v>3054</v>
      </c>
      <c r="IO57" s="191" t="s">
        <v>30</v>
      </c>
      <c r="IP57" s="191">
        <v>2</v>
      </c>
      <c r="IQ57" s="191" t="s">
        <v>14</v>
      </c>
      <c r="IR57" s="191" t="s">
        <v>14</v>
      </c>
      <c r="IS57" s="192">
        <v>44693</v>
      </c>
    </row>
    <row r="58" spans="1:253" s="285" customFormat="1" ht="13" customHeight="1" x14ac:dyDescent="0.25">
      <c r="A58" s="285" t="s">
        <v>2045</v>
      </c>
      <c r="B58" s="285" t="s">
        <v>8865</v>
      </c>
      <c r="C58" s="285" t="s">
        <v>2046</v>
      </c>
      <c r="D58" s="285" t="s">
        <v>470</v>
      </c>
      <c r="E58" s="285" t="s">
        <v>8361</v>
      </c>
      <c r="F58" s="285" t="s">
        <v>4933</v>
      </c>
      <c r="G58" s="179">
        <v>56168000</v>
      </c>
      <c r="H58" s="180" t="s">
        <v>4888</v>
      </c>
      <c r="I58" s="180" t="s">
        <v>30</v>
      </c>
      <c r="J58" s="180">
        <v>2</v>
      </c>
      <c r="K58" s="180" t="s">
        <v>4890</v>
      </c>
      <c r="L58" s="180" t="s">
        <v>4889</v>
      </c>
      <c r="M58" s="181">
        <v>44736</v>
      </c>
      <c r="N58" s="190" t="s">
        <v>4936</v>
      </c>
      <c r="O58" s="182">
        <v>519240</v>
      </c>
      <c r="P58" s="182" t="s">
        <v>4934</v>
      </c>
      <c r="Q58" s="182" t="s">
        <v>92</v>
      </c>
      <c r="R58" s="182">
        <v>1</v>
      </c>
      <c r="S58" s="182" t="s">
        <v>4894</v>
      </c>
      <c r="T58" s="182" t="s">
        <v>4935</v>
      </c>
      <c r="U58" s="183">
        <v>44736</v>
      </c>
      <c r="V58" s="190" t="s">
        <v>4939</v>
      </c>
      <c r="W58" s="180">
        <v>16829000</v>
      </c>
      <c r="X58" s="180" t="s">
        <v>4937</v>
      </c>
      <c r="Y58" s="180" t="s">
        <v>19</v>
      </c>
      <c r="Z58" s="180">
        <v>3</v>
      </c>
      <c r="AA58" s="180" t="s">
        <v>4898</v>
      </c>
      <c r="AB58" s="180" t="s">
        <v>4938</v>
      </c>
      <c r="AC58" s="181">
        <v>44736</v>
      </c>
      <c r="AD58" s="190" t="s">
        <v>4941</v>
      </c>
      <c r="AE58" s="188">
        <v>13873000</v>
      </c>
      <c r="AF58" s="188" t="s">
        <v>4940</v>
      </c>
      <c r="AG58" s="188" t="s">
        <v>19</v>
      </c>
      <c r="AH58" s="188">
        <v>3</v>
      </c>
      <c r="AI58" s="188" t="s">
        <v>4902</v>
      </c>
      <c r="AJ58" s="188" t="s">
        <v>4938</v>
      </c>
      <c r="AK58" s="189">
        <v>44736</v>
      </c>
      <c r="AL58" s="190" t="s">
        <v>4942</v>
      </c>
      <c r="AM58" s="180" t="s">
        <v>14</v>
      </c>
      <c r="AN58" s="180" t="s">
        <v>1024</v>
      </c>
      <c r="AO58" s="180" t="s">
        <v>14</v>
      </c>
      <c r="AP58" s="180" t="s">
        <v>14</v>
      </c>
      <c r="AQ58" s="180" t="s">
        <v>4908</v>
      </c>
      <c r="AR58" s="180" t="s">
        <v>1024</v>
      </c>
      <c r="AS58" s="181">
        <v>44736</v>
      </c>
      <c r="AT58" s="191" t="s">
        <v>4943</v>
      </c>
      <c r="AU58" s="188" t="s">
        <v>14</v>
      </c>
      <c r="AV58" s="188" t="s">
        <v>1024</v>
      </c>
      <c r="AW58" s="188" t="s">
        <v>14</v>
      </c>
      <c r="AX58" s="188" t="s">
        <v>14</v>
      </c>
      <c r="AY58" s="188" t="s">
        <v>4908</v>
      </c>
      <c r="AZ58" s="188" t="s">
        <v>1024</v>
      </c>
      <c r="BA58" s="189">
        <v>44736</v>
      </c>
      <c r="BB58" s="190" t="s">
        <v>4958</v>
      </c>
      <c r="BC58" s="180">
        <v>942000</v>
      </c>
      <c r="BD58" s="180" t="s">
        <v>4931</v>
      </c>
      <c r="BE58" s="180" t="s">
        <v>30</v>
      </c>
      <c r="BF58" s="180">
        <v>2</v>
      </c>
      <c r="BG58" s="180" t="s">
        <v>4929</v>
      </c>
      <c r="BH58" s="180" t="s">
        <v>4928</v>
      </c>
      <c r="BI58" s="181">
        <v>44736</v>
      </c>
      <c r="BJ58" s="191" t="s">
        <v>4944</v>
      </c>
      <c r="BK58" s="191">
        <v>3</v>
      </c>
      <c r="BL58" s="191" t="s">
        <v>4910</v>
      </c>
      <c r="BM58" s="191" t="s">
        <v>19</v>
      </c>
      <c r="BN58" s="191">
        <v>3</v>
      </c>
      <c r="BO58" s="191" t="s">
        <v>4912</v>
      </c>
      <c r="BP58" s="188" t="s">
        <v>4911</v>
      </c>
      <c r="BQ58" s="192">
        <v>44736</v>
      </c>
      <c r="BR58" s="190" t="s">
        <v>2047</v>
      </c>
      <c r="BS58" s="184">
        <v>0</v>
      </c>
      <c r="BT58" s="184" t="s">
        <v>14</v>
      </c>
      <c r="BU58" s="184" t="s">
        <v>14</v>
      </c>
      <c r="BV58" s="184" t="s">
        <v>14</v>
      </c>
      <c r="BW58" s="184" t="s">
        <v>2035</v>
      </c>
      <c r="BX58" s="184" t="s">
        <v>14</v>
      </c>
      <c r="BY58" s="181">
        <v>44456</v>
      </c>
      <c r="BZ58" s="191" t="s">
        <v>2048</v>
      </c>
      <c r="CA58" s="191">
        <v>0</v>
      </c>
      <c r="CB58" s="191" t="s">
        <v>14</v>
      </c>
      <c r="CC58" s="191" t="s">
        <v>14</v>
      </c>
      <c r="CD58" s="191" t="s">
        <v>14</v>
      </c>
      <c r="CE58" s="191" t="s">
        <v>2035</v>
      </c>
      <c r="CF58" s="191" t="s">
        <v>14</v>
      </c>
      <c r="CG58" s="192">
        <v>44456</v>
      </c>
      <c r="CH58" s="190" t="s">
        <v>9403</v>
      </c>
      <c r="CI58" s="191" t="e">
        <v>#N/A</v>
      </c>
      <c r="CJ58" s="191" t="e">
        <v>#N/A</v>
      </c>
      <c r="CK58" s="191" t="e">
        <v>#N/A</v>
      </c>
      <c r="CL58" s="191" t="e">
        <v>#N/A</v>
      </c>
      <c r="CM58" s="191" t="e">
        <v>#N/A</v>
      </c>
      <c r="CN58" s="191" t="e">
        <v>#N/A</v>
      </c>
      <c r="CO58" s="193" t="e">
        <v>#N/A</v>
      </c>
      <c r="CP58" s="191" t="s">
        <v>2049</v>
      </c>
      <c r="CQ58" s="184">
        <v>0</v>
      </c>
      <c r="CR58" s="184" t="s">
        <v>14</v>
      </c>
      <c r="CS58" s="184" t="s">
        <v>14</v>
      </c>
      <c r="CT58" s="184" t="s">
        <v>14</v>
      </c>
      <c r="CU58" s="184" t="s">
        <v>2035</v>
      </c>
      <c r="CV58" s="184" t="s">
        <v>14</v>
      </c>
      <c r="CW58" s="181">
        <v>44456</v>
      </c>
      <c r="CX58" s="191" t="s">
        <v>4948</v>
      </c>
      <c r="CY58" s="188">
        <v>4102000</v>
      </c>
      <c r="CZ58" s="188" t="s">
        <v>4946</v>
      </c>
      <c r="DA58" s="188" t="s">
        <v>30</v>
      </c>
      <c r="DB58" s="188">
        <v>2</v>
      </c>
      <c r="DC58" s="188" t="s">
        <v>4950</v>
      </c>
      <c r="DD58" s="188" t="s">
        <v>4947</v>
      </c>
      <c r="DE58" s="194">
        <v>44736</v>
      </c>
      <c r="DF58" s="190" t="s">
        <v>4951</v>
      </c>
      <c r="DG58" s="180">
        <v>2956000</v>
      </c>
      <c r="DH58" s="184" t="s">
        <v>4937</v>
      </c>
      <c r="DI58" s="184" t="s">
        <v>30</v>
      </c>
      <c r="DJ58" s="184">
        <v>2</v>
      </c>
      <c r="DK58" s="184" t="s">
        <v>4950</v>
      </c>
      <c r="DL58" s="184" t="s">
        <v>4949</v>
      </c>
      <c r="DM58" s="181">
        <v>44736</v>
      </c>
      <c r="DN58" s="191" t="s">
        <v>4952</v>
      </c>
      <c r="DO58" s="188">
        <v>9771000</v>
      </c>
      <c r="DP58" s="191" t="s">
        <v>4937</v>
      </c>
      <c r="DQ58" s="191" t="s">
        <v>30</v>
      </c>
      <c r="DR58" s="191">
        <v>2</v>
      </c>
      <c r="DS58" s="191" t="s">
        <v>4950</v>
      </c>
      <c r="DT58" s="191" t="s">
        <v>4938</v>
      </c>
      <c r="DU58" s="192">
        <v>44736</v>
      </c>
      <c r="DV58" s="190" t="s">
        <v>4953</v>
      </c>
      <c r="DW58" s="180">
        <v>3002000</v>
      </c>
      <c r="DX58" s="184" t="s">
        <v>4946</v>
      </c>
      <c r="DY58" s="184" t="s">
        <v>30</v>
      </c>
      <c r="DZ58" s="184">
        <v>2</v>
      </c>
      <c r="EA58" s="184" t="s">
        <v>4950</v>
      </c>
      <c r="EB58" s="184" t="s">
        <v>4947</v>
      </c>
      <c r="EC58" s="181">
        <v>44736</v>
      </c>
      <c r="ED58" s="191" t="s">
        <v>4954</v>
      </c>
      <c r="EE58" s="188">
        <v>1100000</v>
      </c>
      <c r="EF58" s="191" t="s">
        <v>4946</v>
      </c>
      <c r="EG58" s="191" t="s">
        <v>30</v>
      </c>
      <c r="EH58" s="191">
        <v>2</v>
      </c>
      <c r="EI58" s="191" t="s">
        <v>4950</v>
      </c>
      <c r="EJ58" s="191" t="s">
        <v>4947</v>
      </c>
      <c r="EK58" s="192">
        <v>44736</v>
      </c>
      <c r="EL58" s="190" t="s">
        <v>4955</v>
      </c>
      <c r="EM58" s="180">
        <v>0</v>
      </c>
      <c r="EN58" s="184" t="s">
        <v>4925</v>
      </c>
      <c r="EO58" s="184" t="s">
        <v>19</v>
      </c>
      <c r="EP58" s="184">
        <v>3</v>
      </c>
      <c r="EQ58" s="184" t="s">
        <v>4950</v>
      </c>
      <c r="ER58" s="184" t="s">
        <v>4926</v>
      </c>
      <c r="ES58" s="181">
        <v>44736</v>
      </c>
      <c r="ET58" s="191" t="s">
        <v>4945</v>
      </c>
      <c r="EU58" s="191">
        <v>3</v>
      </c>
      <c r="EV58" s="191" t="s">
        <v>4910</v>
      </c>
      <c r="EW58" s="191" t="s">
        <v>19</v>
      </c>
      <c r="EX58" s="191">
        <v>3</v>
      </c>
      <c r="EY58" s="191" t="s">
        <v>4912</v>
      </c>
      <c r="EZ58" s="191" t="s">
        <v>4911</v>
      </c>
      <c r="FA58" s="192">
        <v>44736</v>
      </c>
      <c r="FB58" s="190" t="s">
        <v>4957</v>
      </c>
      <c r="FC58" s="184">
        <v>2</v>
      </c>
      <c r="FD58" s="184" t="s">
        <v>1024</v>
      </c>
      <c r="FE58" s="184" t="s">
        <v>92</v>
      </c>
      <c r="FF58" s="184">
        <v>1</v>
      </c>
      <c r="FG58" s="184" t="s">
        <v>4956</v>
      </c>
      <c r="FH58" s="184" t="s">
        <v>1024</v>
      </c>
      <c r="FI58" s="181">
        <v>44736</v>
      </c>
      <c r="FJ58" s="190" t="s">
        <v>2051</v>
      </c>
      <c r="FK58" s="191">
        <v>0</v>
      </c>
      <c r="FL58" s="191" t="s">
        <v>14</v>
      </c>
      <c r="FM58" s="191" t="s">
        <v>14</v>
      </c>
      <c r="FN58" s="191" t="s">
        <v>14</v>
      </c>
      <c r="FO58" s="191" t="s">
        <v>2035</v>
      </c>
      <c r="FP58" s="188" t="s">
        <v>14</v>
      </c>
      <c r="FQ58" s="189">
        <v>44456</v>
      </c>
      <c r="FR58" s="190" t="s">
        <v>2052</v>
      </c>
      <c r="FS58" s="184">
        <v>0</v>
      </c>
      <c r="FT58" s="184" t="s">
        <v>14</v>
      </c>
      <c r="FU58" s="184" t="s">
        <v>14</v>
      </c>
      <c r="FV58" s="184" t="s">
        <v>14</v>
      </c>
      <c r="FW58" s="184" t="s">
        <v>2035</v>
      </c>
      <c r="FX58" s="184" t="s">
        <v>14</v>
      </c>
      <c r="FY58" s="181">
        <v>44456</v>
      </c>
      <c r="FZ58" s="191" t="s">
        <v>3785</v>
      </c>
      <c r="GA58" s="191">
        <v>1</v>
      </c>
      <c r="GB58" s="191" t="s">
        <v>3054</v>
      </c>
      <c r="GC58" s="191" t="s">
        <v>30</v>
      </c>
      <c r="GD58" s="191">
        <v>2</v>
      </c>
      <c r="GE58" s="191" t="s">
        <v>14</v>
      </c>
      <c r="GF58" s="191" t="s">
        <v>14</v>
      </c>
      <c r="GG58" s="192">
        <v>44693</v>
      </c>
      <c r="GH58" s="190" t="s">
        <v>3791</v>
      </c>
      <c r="GI58" s="184">
        <v>1</v>
      </c>
      <c r="GJ58" s="184" t="s">
        <v>3054</v>
      </c>
      <c r="GK58" s="184" t="s">
        <v>30</v>
      </c>
      <c r="GL58" s="184">
        <v>2</v>
      </c>
      <c r="GM58" s="184" t="s">
        <v>14</v>
      </c>
      <c r="GN58" s="184" t="s">
        <v>14</v>
      </c>
      <c r="GO58" s="181">
        <v>44693</v>
      </c>
      <c r="GP58" s="191" t="s">
        <v>3786</v>
      </c>
      <c r="GQ58" s="191">
        <v>0</v>
      </c>
      <c r="GR58" s="191" t="s">
        <v>3054</v>
      </c>
      <c r="GS58" s="191" t="s">
        <v>30</v>
      </c>
      <c r="GT58" s="191">
        <v>2</v>
      </c>
      <c r="GU58" s="191" t="s">
        <v>14</v>
      </c>
      <c r="GV58" s="191" t="s">
        <v>14</v>
      </c>
      <c r="GW58" s="192">
        <v>44693</v>
      </c>
      <c r="GX58" s="190" t="s">
        <v>3792</v>
      </c>
      <c r="GY58" s="184">
        <v>0</v>
      </c>
      <c r="GZ58" s="184" t="s">
        <v>3054</v>
      </c>
      <c r="HA58" s="184" t="s">
        <v>30</v>
      </c>
      <c r="HB58" s="184">
        <v>2</v>
      </c>
      <c r="HC58" s="184" t="s">
        <v>14</v>
      </c>
      <c r="HD58" s="184" t="s">
        <v>14</v>
      </c>
      <c r="HE58" s="181">
        <v>44693</v>
      </c>
      <c r="HF58" s="191" t="s">
        <v>3784</v>
      </c>
      <c r="HG58" s="191">
        <v>0</v>
      </c>
      <c r="HH58" s="191" t="s">
        <v>3054</v>
      </c>
      <c r="HI58" s="191" t="s">
        <v>30</v>
      </c>
      <c r="HJ58" s="191">
        <v>2</v>
      </c>
      <c r="HK58" s="191" t="s">
        <v>14</v>
      </c>
      <c r="HL58" s="191" t="s">
        <v>14</v>
      </c>
      <c r="HM58" s="192">
        <v>44693</v>
      </c>
      <c r="HN58" s="190" t="s">
        <v>3790</v>
      </c>
      <c r="HO58" s="184">
        <v>2</v>
      </c>
      <c r="HP58" s="184" t="s">
        <v>3054</v>
      </c>
      <c r="HQ58" s="184" t="s">
        <v>30</v>
      </c>
      <c r="HR58" s="184">
        <v>2</v>
      </c>
      <c r="HS58" s="184" t="s">
        <v>14</v>
      </c>
      <c r="HT58" s="184" t="s">
        <v>14</v>
      </c>
      <c r="HU58" s="181">
        <v>44693</v>
      </c>
      <c r="HV58" s="191" t="s">
        <v>3787</v>
      </c>
      <c r="HW58" s="191">
        <v>1</v>
      </c>
      <c r="HX58" s="191" t="s">
        <v>3054</v>
      </c>
      <c r="HY58" s="191" t="s">
        <v>30</v>
      </c>
      <c r="HZ58" s="191">
        <v>2</v>
      </c>
      <c r="IA58" s="191" t="s">
        <v>14</v>
      </c>
      <c r="IB58" s="191" t="s">
        <v>14</v>
      </c>
      <c r="IC58" s="192">
        <v>44693</v>
      </c>
      <c r="ID58" s="190" t="s">
        <v>3789</v>
      </c>
      <c r="IE58" s="184">
        <v>1</v>
      </c>
      <c r="IF58" s="184" t="s">
        <v>3054</v>
      </c>
      <c r="IG58" s="184" t="s">
        <v>30</v>
      </c>
      <c r="IH58" s="184">
        <v>2</v>
      </c>
      <c r="II58" s="184" t="s">
        <v>14</v>
      </c>
      <c r="IJ58" s="184" t="s">
        <v>14</v>
      </c>
      <c r="IK58" s="181">
        <v>44693</v>
      </c>
      <c r="IL58" s="191" t="s">
        <v>3788</v>
      </c>
      <c r="IM58" s="191">
        <v>1</v>
      </c>
      <c r="IN58" s="191" t="s">
        <v>3054</v>
      </c>
      <c r="IO58" s="191" t="s">
        <v>30</v>
      </c>
      <c r="IP58" s="191">
        <v>2</v>
      </c>
      <c r="IQ58" s="191" t="s">
        <v>14</v>
      </c>
      <c r="IR58" s="191" t="s">
        <v>14</v>
      </c>
      <c r="IS58" s="192">
        <v>44693</v>
      </c>
    </row>
    <row r="59" spans="1:253" s="285" customFormat="1" ht="13" customHeight="1" x14ac:dyDescent="0.25">
      <c r="A59" s="285" t="s">
        <v>1385</v>
      </c>
      <c r="B59" s="285" t="s">
        <v>8815</v>
      </c>
      <c r="C59" s="285" t="s">
        <v>1386</v>
      </c>
      <c r="D59" s="285" t="s">
        <v>1354</v>
      </c>
      <c r="E59" s="285" t="s">
        <v>8376</v>
      </c>
      <c r="F59" s="285" t="s">
        <v>1982</v>
      </c>
      <c r="G59" s="179">
        <v>6825000</v>
      </c>
      <c r="H59" s="180" t="s">
        <v>1979</v>
      </c>
      <c r="I59" s="180" t="s">
        <v>30</v>
      </c>
      <c r="J59" s="180">
        <v>2</v>
      </c>
      <c r="K59" s="180" t="s">
        <v>1981</v>
      </c>
      <c r="L59" s="180" t="s">
        <v>1980</v>
      </c>
      <c r="M59" s="181">
        <v>44419</v>
      </c>
      <c r="N59" s="190" t="s">
        <v>1986</v>
      </c>
      <c r="O59" s="182">
        <v>10450</v>
      </c>
      <c r="P59" s="182" t="s">
        <v>1983</v>
      </c>
      <c r="Q59" s="182" t="s">
        <v>92</v>
      </c>
      <c r="R59" s="182">
        <v>1</v>
      </c>
      <c r="S59" s="182" t="s">
        <v>1985</v>
      </c>
      <c r="T59" s="182" t="s">
        <v>1984</v>
      </c>
      <c r="U59" s="183">
        <v>44419</v>
      </c>
      <c r="V59" s="190" t="s">
        <v>1989</v>
      </c>
      <c r="W59" s="180">
        <v>6825000</v>
      </c>
      <c r="X59" s="180" t="s">
        <v>1979</v>
      </c>
      <c r="Y59" s="180" t="s">
        <v>30</v>
      </c>
      <c r="Z59" s="180">
        <v>2</v>
      </c>
      <c r="AA59" s="180" t="s">
        <v>1988</v>
      </c>
      <c r="AB59" s="180" t="s">
        <v>1987</v>
      </c>
      <c r="AC59" s="181">
        <v>44419</v>
      </c>
      <c r="AD59" s="190" t="s">
        <v>2956</v>
      </c>
      <c r="AE59" s="188">
        <v>6282000</v>
      </c>
      <c r="AF59" s="188" t="s">
        <v>2953</v>
      </c>
      <c r="AG59" s="188" t="s">
        <v>19</v>
      </c>
      <c r="AH59" s="188">
        <v>3</v>
      </c>
      <c r="AI59" s="188" t="s">
        <v>2955</v>
      </c>
      <c r="AJ59" s="188" t="s">
        <v>2954</v>
      </c>
      <c r="AK59" s="189">
        <v>44664</v>
      </c>
      <c r="AL59" s="190" t="s">
        <v>2960</v>
      </c>
      <c r="AM59" s="180">
        <v>1529000</v>
      </c>
      <c r="AN59" s="180" t="s">
        <v>2957</v>
      </c>
      <c r="AO59" s="180" t="s">
        <v>19</v>
      </c>
      <c r="AP59" s="180">
        <v>3</v>
      </c>
      <c r="AQ59" s="180" t="s">
        <v>2959</v>
      </c>
      <c r="AR59" s="180" t="s">
        <v>2958</v>
      </c>
      <c r="AS59" s="181">
        <v>44664</v>
      </c>
      <c r="AT59" s="191" t="s">
        <v>1401</v>
      </c>
      <c r="AU59" s="188" t="s">
        <v>14</v>
      </c>
      <c r="AV59" s="188" t="s">
        <v>14</v>
      </c>
      <c r="AW59" s="188" t="s">
        <v>14</v>
      </c>
      <c r="AX59" s="188" t="s">
        <v>14</v>
      </c>
      <c r="AY59" s="188" t="s">
        <v>15</v>
      </c>
      <c r="AZ59" s="188" t="s">
        <v>14</v>
      </c>
      <c r="BA59" s="189">
        <v>43987</v>
      </c>
      <c r="BB59" s="190" t="s">
        <v>1400</v>
      </c>
      <c r="BC59" s="180">
        <v>0</v>
      </c>
      <c r="BD59" s="180" t="s">
        <v>1387</v>
      </c>
      <c r="BE59" s="180" t="s">
        <v>19</v>
      </c>
      <c r="BF59" s="180">
        <v>3</v>
      </c>
      <c r="BG59" s="180" t="s">
        <v>1399</v>
      </c>
      <c r="BH59" s="180" t="s">
        <v>528</v>
      </c>
      <c r="BI59" s="181">
        <v>43987</v>
      </c>
      <c r="BJ59" s="191" t="s">
        <v>2961</v>
      </c>
      <c r="BK59" s="191" t="s">
        <v>14</v>
      </c>
      <c r="BL59" s="191" t="s">
        <v>1024</v>
      </c>
      <c r="BM59" s="191" t="s">
        <v>14</v>
      </c>
      <c r="BN59" s="191" t="s">
        <v>14</v>
      </c>
      <c r="BO59" s="191" t="s">
        <v>1024</v>
      </c>
      <c r="BP59" s="188" t="s">
        <v>1024</v>
      </c>
      <c r="BQ59" s="192">
        <v>44664</v>
      </c>
      <c r="BR59" s="190" t="s">
        <v>1389</v>
      </c>
      <c r="BS59" s="184" t="s">
        <v>14</v>
      </c>
      <c r="BT59" s="184" t="s">
        <v>1387</v>
      </c>
      <c r="BU59" s="184" t="s">
        <v>14</v>
      </c>
      <c r="BV59" s="184" t="s">
        <v>14</v>
      </c>
      <c r="BW59" s="184" t="s">
        <v>1388</v>
      </c>
      <c r="BX59" s="184" t="s">
        <v>528</v>
      </c>
      <c r="BY59" s="181">
        <v>43987</v>
      </c>
      <c r="BZ59" s="191" t="s">
        <v>1390</v>
      </c>
      <c r="CA59" s="191" t="s">
        <v>14</v>
      </c>
      <c r="CB59" s="191" t="s">
        <v>1387</v>
      </c>
      <c r="CC59" s="191" t="s">
        <v>14</v>
      </c>
      <c r="CD59" s="191" t="s">
        <v>14</v>
      </c>
      <c r="CE59" s="191" t="s">
        <v>1388</v>
      </c>
      <c r="CF59" s="191" t="s">
        <v>528</v>
      </c>
      <c r="CG59" s="192">
        <v>43987</v>
      </c>
      <c r="CH59" s="190" t="s">
        <v>9404</v>
      </c>
      <c r="CI59" s="191" t="e">
        <v>#N/A</v>
      </c>
      <c r="CJ59" s="191" t="e">
        <v>#N/A</v>
      </c>
      <c r="CK59" s="191" t="e">
        <v>#N/A</v>
      </c>
      <c r="CL59" s="191" t="e">
        <v>#N/A</v>
      </c>
      <c r="CM59" s="191" t="e">
        <v>#N/A</v>
      </c>
      <c r="CN59" s="191" t="e">
        <v>#N/A</v>
      </c>
      <c r="CO59" s="193" t="e">
        <v>#N/A</v>
      </c>
      <c r="CP59" s="191" t="s">
        <v>1398</v>
      </c>
      <c r="CQ59" s="184" t="s">
        <v>14</v>
      </c>
      <c r="CR59" s="184" t="s">
        <v>1395</v>
      </c>
      <c r="CS59" s="184" t="s">
        <v>14</v>
      </c>
      <c r="CT59" s="184" t="s">
        <v>14</v>
      </c>
      <c r="CU59" s="184" t="s">
        <v>1397</v>
      </c>
      <c r="CV59" s="184" t="s">
        <v>1396</v>
      </c>
      <c r="CW59" s="181">
        <v>43987</v>
      </c>
      <c r="CX59" s="191" t="s">
        <v>2964</v>
      </c>
      <c r="CY59" s="188">
        <v>1529000</v>
      </c>
      <c r="CZ59" s="188" t="s">
        <v>2940</v>
      </c>
      <c r="DA59" s="188" t="s">
        <v>19</v>
      </c>
      <c r="DB59" s="188">
        <v>3</v>
      </c>
      <c r="DC59" s="188" t="s">
        <v>2963</v>
      </c>
      <c r="DD59" s="188" t="s">
        <v>2962</v>
      </c>
      <c r="DE59" s="194">
        <v>44664</v>
      </c>
      <c r="DF59" s="190" t="s">
        <v>2965</v>
      </c>
      <c r="DG59" s="180">
        <v>543000</v>
      </c>
      <c r="DH59" s="184" t="s">
        <v>2940</v>
      </c>
      <c r="DI59" s="184" t="s">
        <v>19</v>
      </c>
      <c r="DJ59" s="184">
        <v>3</v>
      </c>
      <c r="DK59" s="184" t="s">
        <v>2963</v>
      </c>
      <c r="DL59" s="184" t="s">
        <v>2962</v>
      </c>
      <c r="DM59" s="181">
        <v>44664</v>
      </c>
      <c r="DN59" s="191" t="s">
        <v>2966</v>
      </c>
      <c r="DO59" s="188">
        <v>4753000</v>
      </c>
      <c r="DP59" s="191" t="s">
        <v>2940</v>
      </c>
      <c r="DQ59" s="191" t="s">
        <v>19</v>
      </c>
      <c r="DR59" s="191">
        <v>3</v>
      </c>
      <c r="DS59" s="191" t="s">
        <v>2963</v>
      </c>
      <c r="DT59" s="191" t="s">
        <v>2962</v>
      </c>
      <c r="DU59" s="192">
        <v>44664</v>
      </c>
      <c r="DV59" s="190" t="s">
        <v>2967</v>
      </c>
      <c r="DW59" s="180">
        <v>780000</v>
      </c>
      <c r="DX59" s="184" t="s">
        <v>2940</v>
      </c>
      <c r="DY59" s="184" t="s">
        <v>19</v>
      </c>
      <c r="DZ59" s="184">
        <v>3</v>
      </c>
      <c r="EA59" s="184" t="s">
        <v>2963</v>
      </c>
      <c r="EB59" s="184" t="s">
        <v>2962</v>
      </c>
      <c r="EC59" s="181">
        <v>44664</v>
      </c>
      <c r="ED59" s="191" t="s">
        <v>2968</v>
      </c>
      <c r="EE59" s="188">
        <v>703000</v>
      </c>
      <c r="EF59" s="191" t="s">
        <v>2940</v>
      </c>
      <c r="EG59" s="191" t="s">
        <v>19</v>
      </c>
      <c r="EH59" s="191">
        <v>3</v>
      </c>
      <c r="EI59" s="191" t="s">
        <v>2963</v>
      </c>
      <c r="EJ59" s="191" t="s">
        <v>2962</v>
      </c>
      <c r="EK59" s="192">
        <v>44664</v>
      </c>
      <c r="EL59" s="190" t="s">
        <v>2969</v>
      </c>
      <c r="EM59" s="180">
        <v>46000</v>
      </c>
      <c r="EN59" s="184" t="s">
        <v>2940</v>
      </c>
      <c r="EO59" s="184" t="s">
        <v>19</v>
      </c>
      <c r="EP59" s="184">
        <v>3</v>
      </c>
      <c r="EQ59" s="184" t="s">
        <v>2963</v>
      </c>
      <c r="ER59" s="184" t="s">
        <v>2962</v>
      </c>
      <c r="ES59" s="181">
        <v>44664</v>
      </c>
      <c r="ET59" s="191" t="s">
        <v>6558</v>
      </c>
      <c r="EU59" s="191">
        <v>17</v>
      </c>
      <c r="EV59" s="191" t="s">
        <v>6498</v>
      </c>
      <c r="EW59" s="191" t="s">
        <v>19</v>
      </c>
      <c r="EX59" s="191">
        <v>3</v>
      </c>
      <c r="EY59" s="191" t="s">
        <v>6555</v>
      </c>
      <c r="EZ59" s="191" t="s">
        <v>528</v>
      </c>
      <c r="FA59" s="192">
        <v>44767</v>
      </c>
      <c r="FB59" s="190" t="s">
        <v>1394</v>
      </c>
      <c r="FC59" s="184">
        <v>2</v>
      </c>
      <c r="FD59" s="184" t="s">
        <v>1391</v>
      </c>
      <c r="FE59" s="184" t="s">
        <v>92</v>
      </c>
      <c r="FF59" s="184">
        <v>1</v>
      </c>
      <c r="FG59" s="184" t="s">
        <v>1393</v>
      </c>
      <c r="FH59" s="184" t="s">
        <v>1392</v>
      </c>
      <c r="FI59" s="181">
        <v>43987</v>
      </c>
      <c r="FJ59" s="190" t="s">
        <v>1402</v>
      </c>
      <c r="FK59" s="191" t="s">
        <v>14</v>
      </c>
      <c r="FL59" s="191" t="s">
        <v>14</v>
      </c>
      <c r="FM59" s="191" t="s">
        <v>14</v>
      </c>
      <c r="FN59" s="191" t="s">
        <v>14</v>
      </c>
      <c r="FO59" s="191" t="s">
        <v>1363</v>
      </c>
      <c r="FP59" s="188" t="s">
        <v>14</v>
      </c>
      <c r="FQ59" s="189">
        <v>43987</v>
      </c>
      <c r="FR59" s="190" t="s">
        <v>1403</v>
      </c>
      <c r="FS59" s="184" t="s">
        <v>14</v>
      </c>
      <c r="FT59" s="184" t="s">
        <v>14</v>
      </c>
      <c r="FU59" s="184" t="s">
        <v>14</v>
      </c>
      <c r="FV59" s="184" t="s">
        <v>14</v>
      </c>
      <c r="FW59" s="184" t="s">
        <v>1363</v>
      </c>
      <c r="FX59" s="184" t="s">
        <v>14</v>
      </c>
      <c r="FY59" s="181">
        <v>43987</v>
      </c>
      <c r="FZ59" s="191" t="s">
        <v>4229</v>
      </c>
      <c r="GA59" s="191">
        <v>1</v>
      </c>
      <c r="GB59" s="191" t="s">
        <v>3054</v>
      </c>
      <c r="GC59" s="191" t="s">
        <v>30</v>
      </c>
      <c r="GD59" s="191">
        <v>2</v>
      </c>
      <c r="GE59" s="191" t="s">
        <v>14</v>
      </c>
      <c r="GF59" s="191" t="s">
        <v>14</v>
      </c>
      <c r="GG59" s="192">
        <v>44696</v>
      </c>
      <c r="GH59" s="190" t="s">
        <v>4235</v>
      </c>
      <c r="GI59" s="184">
        <v>0</v>
      </c>
      <c r="GJ59" s="184" t="s">
        <v>3054</v>
      </c>
      <c r="GK59" s="184" t="s">
        <v>30</v>
      </c>
      <c r="GL59" s="184">
        <v>2</v>
      </c>
      <c r="GM59" s="184" t="s">
        <v>14</v>
      </c>
      <c r="GN59" s="184" t="s">
        <v>14</v>
      </c>
      <c r="GO59" s="181">
        <v>44696</v>
      </c>
      <c r="GP59" s="191" t="s">
        <v>4230</v>
      </c>
      <c r="GQ59" s="191">
        <v>0</v>
      </c>
      <c r="GR59" s="191" t="s">
        <v>3054</v>
      </c>
      <c r="GS59" s="191" t="s">
        <v>30</v>
      </c>
      <c r="GT59" s="191">
        <v>2</v>
      </c>
      <c r="GU59" s="191" t="s">
        <v>14</v>
      </c>
      <c r="GV59" s="191" t="s">
        <v>14</v>
      </c>
      <c r="GW59" s="192">
        <v>44696</v>
      </c>
      <c r="GX59" s="190" t="s">
        <v>4236</v>
      </c>
      <c r="GY59" s="184">
        <v>0</v>
      </c>
      <c r="GZ59" s="184" t="s">
        <v>3054</v>
      </c>
      <c r="HA59" s="184" t="s">
        <v>30</v>
      </c>
      <c r="HB59" s="184">
        <v>2</v>
      </c>
      <c r="HC59" s="184" t="s">
        <v>14</v>
      </c>
      <c r="HD59" s="184" t="s">
        <v>14</v>
      </c>
      <c r="HE59" s="181">
        <v>44696</v>
      </c>
      <c r="HF59" s="191" t="s">
        <v>4228</v>
      </c>
      <c r="HG59" s="191">
        <v>1</v>
      </c>
      <c r="HH59" s="191" t="s">
        <v>3054</v>
      </c>
      <c r="HI59" s="191" t="s">
        <v>30</v>
      </c>
      <c r="HJ59" s="191">
        <v>2</v>
      </c>
      <c r="HK59" s="191" t="s">
        <v>14</v>
      </c>
      <c r="HL59" s="191" t="s">
        <v>14</v>
      </c>
      <c r="HM59" s="192">
        <v>44696</v>
      </c>
      <c r="HN59" s="190" t="s">
        <v>4234</v>
      </c>
      <c r="HO59" s="184">
        <v>2</v>
      </c>
      <c r="HP59" s="184" t="s">
        <v>3054</v>
      </c>
      <c r="HQ59" s="184" t="s">
        <v>30</v>
      </c>
      <c r="HR59" s="184">
        <v>2</v>
      </c>
      <c r="HS59" s="184" t="s">
        <v>14</v>
      </c>
      <c r="HT59" s="184" t="s">
        <v>14</v>
      </c>
      <c r="HU59" s="181">
        <v>44696</v>
      </c>
      <c r="HV59" s="191" t="s">
        <v>4231</v>
      </c>
      <c r="HW59" s="191">
        <v>0</v>
      </c>
      <c r="HX59" s="191" t="s">
        <v>3054</v>
      </c>
      <c r="HY59" s="191" t="s">
        <v>30</v>
      </c>
      <c r="HZ59" s="191">
        <v>2</v>
      </c>
      <c r="IA59" s="191" t="s">
        <v>14</v>
      </c>
      <c r="IB59" s="191" t="s">
        <v>14</v>
      </c>
      <c r="IC59" s="192">
        <v>44696</v>
      </c>
      <c r="ID59" s="190" t="s">
        <v>4233</v>
      </c>
      <c r="IE59" s="184">
        <v>3</v>
      </c>
      <c r="IF59" s="184" t="s">
        <v>3054</v>
      </c>
      <c r="IG59" s="184" t="s">
        <v>30</v>
      </c>
      <c r="IH59" s="184">
        <v>2</v>
      </c>
      <c r="II59" s="184" t="s">
        <v>14</v>
      </c>
      <c r="IJ59" s="184" t="s">
        <v>14</v>
      </c>
      <c r="IK59" s="181">
        <v>44696</v>
      </c>
      <c r="IL59" s="191" t="s">
        <v>4232</v>
      </c>
      <c r="IM59" s="191">
        <v>2</v>
      </c>
      <c r="IN59" s="191" t="s">
        <v>3054</v>
      </c>
      <c r="IO59" s="191" t="s">
        <v>30</v>
      </c>
      <c r="IP59" s="191">
        <v>2</v>
      </c>
      <c r="IQ59" s="191" t="s">
        <v>14</v>
      </c>
      <c r="IR59" s="191" t="s">
        <v>14</v>
      </c>
      <c r="IS59" s="192">
        <v>44696</v>
      </c>
    </row>
    <row r="60" spans="1:253" s="285" customFormat="1" ht="13" customHeight="1" x14ac:dyDescent="0.25">
      <c r="A60" s="285" t="s">
        <v>1352</v>
      </c>
      <c r="B60" s="285" t="s">
        <v>8950</v>
      </c>
      <c r="C60" s="285" t="s">
        <v>1353</v>
      </c>
      <c r="D60" s="285" t="s">
        <v>1354</v>
      </c>
      <c r="E60" s="285" t="s">
        <v>8376</v>
      </c>
      <c r="F60" s="285" t="s">
        <v>1990</v>
      </c>
      <c r="G60" s="179">
        <v>6825000</v>
      </c>
      <c r="H60" s="180" t="s">
        <v>1979</v>
      </c>
      <c r="I60" s="180" t="s">
        <v>30</v>
      </c>
      <c r="J60" s="180">
        <v>2</v>
      </c>
      <c r="K60" s="180" t="s">
        <v>1981</v>
      </c>
      <c r="L60" s="180" t="s">
        <v>1980</v>
      </c>
      <c r="M60" s="181">
        <v>44419</v>
      </c>
      <c r="N60" s="190" t="s">
        <v>1991</v>
      </c>
      <c r="O60" s="182">
        <v>10450</v>
      </c>
      <c r="P60" s="182" t="s">
        <v>1983</v>
      </c>
      <c r="Q60" s="182" t="s">
        <v>92</v>
      </c>
      <c r="R60" s="182">
        <v>1</v>
      </c>
      <c r="S60" s="182" t="s">
        <v>1985</v>
      </c>
      <c r="T60" s="182" t="s">
        <v>1984</v>
      </c>
      <c r="U60" s="183">
        <v>44419</v>
      </c>
      <c r="V60" s="190" t="s">
        <v>2939</v>
      </c>
      <c r="W60" s="180">
        <v>6825000</v>
      </c>
      <c r="X60" s="180" t="s">
        <v>2936</v>
      </c>
      <c r="Y60" s="180" t="s">
        <v>30</v>
      </c>
      <c r="Z60" s="180">
        <v>2</v>
      </c>
      <c r="AA60" s="180" t="s">
        <v>2938</v>
      </c>
      <c r="AB60" s="180" t="s">
        <v>2937</v>
      </c>
      <c r="AC60" s="181">
        <v>44664</v>
      </c>
      <c r="AD60" s="190" t="s">
        <v>2943</v>
      </c>
      <c r="AE60" s="188">
        <v>6282000</v>
      </c>
      <c r="AF60" s="188" t="s">
        <v>2940</v>
      </c>
      <c r="AG60" s="188" t="s">
        <v>19</v>
      </c>
      <c r="AH60" s="188">
        <v>3</v>
      </c>
      <c r="AI60" s="188" t="s">
        <v>2942</v>
      </c>
      <c r="AJ60" s="188" t="s">
        <v>2941</v>
      </c>
      <c r="AK60" s="189">
        <v>44664</v>
      </c>
      <c r="AL60" s="190" t="s">
        <v>2945</v>
      </c>
      <c r="AM60" s="180" t="s">
        <v>14</v>
      </c>
      <c r="AN60" s="180" t="s">
        <v>1024</v>
      </c>
      <c r="AO60" s="180" t="s">
        <v>14</v>
      </c>
      <c r="AP60" s="180" t="s">
        <v>14</v>
      </c>
      <c r="AQ60" s="180" t="s">
        <v>2944</v>
      </c>
      <c r="AR60" s="180" t="s">
        <v>1024</v>
      </c>
      <c r="AS60" s="181">
        <v>44664</v>
      </c>
      <c r="AT60" s="191" t="s">
        <v>1507</v>
      </c>
      <c r="AU60" s="188" t="s">
        <v>14</v>
      </c>
      <c r="AV60" s="188" t="s">
        <v>1505</v>
      </c>
      <c r="AW60" s="188" t="s">
        <v>14</v>
      </c>
      <c r="AX60" s="188" t="s">
        <v>14</v>
      </c>
      <c r="AY60" s="188" t="s">
        <v>1506</v>
      </c>
      <c r="AZ60" s="188" t="s">
        <v>528</v>
      </c>
      <c r="BA60" s="189">
        <v>44104</v>
      </c>
      <c r="BB60" s="190" t="s">
        <v>1362</v>
      </c>
      <c r="BC60" s="180" t="s">
        <v>14</v>
      </c>
      <c r="BD60" s="180" t="s">
        <v>14</v>
      </c>
      <c r="BE60" s="180" t="s">
        <v>14</v>
      </c>
      <c r="BF60" s="180" t="s">
        <v>14</v>
      </c>
      <c r="BG60" s="180" t="s">
        <v>644</v>
      </c>
      <c r="BH60" s="180" t="s">
        <v>644</v>
      </c>
      <c r="BI60" s="181">
        <v>43950</v>
      </c>
      <c r="BJ60" s="191" t="s">
        <v>6556</v>
      </c>
      <c r="BK60" s="191">
        <v>17</v>
      </c>
      <c r="BL60" s="191" t="s">
        <v>6498</v>
      </c>
      <c r="BM60" s="191" t="s">
        <v>19</v>
      </c>
      <c r="BN60" s="191">
        <v>3</v>
      </c>
      <c r="BO60" s="191" t="s">
        <v>6555</v>
      </c>
      <c r="BP60" s="188" t="s">
        <v>528</v>
      </c>
      <c r="BQ60" s="192">
        <v>44767</v>
      </c>
      <c r="BR60" s="190" t="s">
        <v>1454</v>
      </c>
      <c r="BS60" s="184" t="s">
        <v>14</v>
      </c>
      <c r="BT60" s="184" t="s">
        <v>1451</v>
      </c>
      <c r="BU60" s="184" t="s">
        <v>14</v>
      </c>
      <c r="BV60" s="184" t="s">
        <v>14</v>
      </c>
      <c r="BW60" s="184" t="s">
        <v>1453</v>
      </c>
      <c r="BX60" s="184" t="s">
        <v>1452</v>
      </c>
      <c r="BY60" s="181">
        <v>44015</v>
      </c>
      <c r="BZ60" s="191" t="s">
        <v>1456</v>
      </c>
      <c r="CA60" s="191" t="s">
        <v>14</v>
      </c>
      <c r="CB60" s="191" t="s">
        <v>1451</v>
      </c>
      <c r="CC60" s="191" t="s">
        <v>14</v>
      </c>
      <c r="CD60" s="191" t="s">
        <v>14</v>
      </c>
      <c r="CE60" s="191" t="s">
        <v>1455</v>
      </c>
      <c r="CF60" s="191" t="s">
        <v>1452</v>
      </c>
      <c r="CG60" s="192">
        <v>44015</v>
      </c>
      <c r="CH60" s="190" t="s">
        <v>9405</v>
      </c>
      <c r="CI60" s="191" t="e">
        <v>#N/A</v>
      </c>
      <c r="CJ60" s="191" t="e">
        <v>#N/A</v>
      </c>
      <c r="CK60" s="191" t="e">
        <v>#N/A</v>
      </c>
      <c r="CL60" s="191" t="e">
        <v>#N/A</v>
      </c>
      <c r="CM60" s="191" t="e">
        <v>#N/A</v>
      </c>
      <c r="CN60" s="191" t="e">
        <v>#N/A</v>
      </c>
      <c r="CO60" s="193" t="e">
        <v>#N/A</v>
      </c>
      <c r="CP60" s="191" t="s">
        <v>1361</v>
      </c>
      <c r="CQ60" s="184" t="s">
        <v>14</v>
      </c>
      <c r="CR60" s="184" t="s">
        <v>14</v>
      </c>
      <c r="CS60" s="184" t="s">
        <v>14</v>
      </c>
      <c r="CT60" s="184" t="s">
        <v>14</v>
      </c>
      <c r="CU60" s="184" t="s">
        <v>1360</v>
      </c>
      <c r="CV60" s="184" t="s">
        <v>1359</v>
      </c>
      <c r="CW60" s="181">
        <v>43950</v>
      </c>
      <c r="CX60" s="191" t="s">
        <v>2946</v>
      </c>
      <c r="CY60" s="188">
        <v>3210000</v>
      </c>
      <c r="CZ60" s="188" t="s">
        <v>2940</v>
      </c>
      <c r="DA60" s="188" t="s">
        <v>19</v>
      </c>
      <c r="DB60" s="188">
        <v>3</v>
      </c>
      <c r="DC60" s="188" t="s">
        <v>2947</v>
      </c>
      <c r="DD60" s="188" t="s">
        <v>2941</v>
      </c>
      <c r="DE60" s="194">
        <v>44664</v>
      </c>
      <c r="DF60" s="190" t="s">
        <v>2948</v>
      </c>
      <c r="DG60" s="180">
        <v>543000</v>
      </c>
      <c r="DH60" s="184" t="s">
        <v>2940</v>
      </c>
      <c r="DI60" s="184" t="s">
        <v>19</v>
      </c>
      <c r="DJ60" s="184">
        <v>3</v>
      </c>
      <c r="DK60" s="184" t="s">
        <v>2947</v>
      </c>
      <c r="DL60" s="184" t="s">
        <v>2941</v>
      </c>
      <c r="DM60" s="181">
        <v>44664</v>
      </c>
      <c r="DN60" s="191" t="s">
        <v>2949</v>
      </c>
      <c r="DO60" s="188">
        <v>3073000</v>
      </c>
      <c r="DP60" s="191" t="s">
        <v>2940</v>
      </c>
      <c r="DQ60" s="191" t="s">
        <v>19</v>
      </c>
      <c r="DR60" s="191">
        <v>3</v>
      </c>
      <c r="DS60" s="191" t="s">
        <v>2947</v>
      </c>
      <c r="DT60" s="191" t="s">
        <v>2941</v>
      </c>
      <c r="DU60" s="192">
        <v>44664</v>
      </c>
      <c r="DV60" s="190" t="s">
        <v>2950</v>
      </c>
      <c r="DW60" s="180">
        <v>1889000</v>
      </c>
      <c r="DX60" s="184" t="s">
        <v>2940</v>
      </c>
      <c r="DY60" s="184" t="s">
        <v>19</v>
      </c>
      <c r="DZ60" s="184">
        <v>3</v>
      </c>
      <c r="EA60" s="184" t="s">
        <v>2947</v>
      </c>
      <c r="EB60" s="184" t="s">
        <v>2941</v>
      </c>
      <c r="EC60" s="181">
        <v>44664</v>
      </c>
      <c r="ED60" s="191" t="s">
        <v>2951</v>
      </c>
      <c r="EE60" s="188">
        <v>1275000</v>
      </c>
      <c r="EF60" s="191" t="s">
        <v>2940</v>
      </c>
      <c r="EG60" s="191" t="s">
        <v>19</v>
      </c>
      <c r="EH60" s="191">
        <v>3</v>
      </c>
      <c r="EI60" s="191" t="s">
        <v>2947</v>
      </c>
      <c r="EJ60" s="191" t="s">
        <v>2941</v>
      </c>
      <c r="EK60" s="192">
        <v>44664</v>
      </c>
      <c r="EL60" s="190" t="s">
        <v>2952</v>
      </c>
      <c r="EM60" s="180">
        <v>46000</v>
      </c>
      <c r="EN60" s="184" t="s">
        <v>2940</v>
      </c>
      <c r="EO60" s="184" t="s">
        <v>19</v>
      </c>
      <c r="EP60" s="184">
        <v>3</v>
      </c>
      <c r="EQ60" s="184" t="s">
        <v>2947</v>
      </c>
      <c r="ER60" s="184" t="s">
        <v>2941</v>
      </c>
      <c r="ES60" s="181">
        <v>44664</v>
      </c>
      <c r="ET60" s="191" t="s">
        <v>6557</v>
      </c>
      <c r="EU60" s="191">
        <v>17</v>
      </c>
      <c r="EV60" s="191" t="s">
        <v>6498</v>
      </c>
      <c r="EW60" s="191" t="s">
        <v>19</v>
      </c>
      <c r="EX60" s="191">
        <v>3</v>
      </c>
      <c r="EY60" s="191" t="s">
        <v>6555</v>
      </c>
      <c r="EZ60" s="191" t="s">
        <v>528</v>
      </c>
      <c r="FA60" s="192">
        <v>44767</v>
      </c>
      <c r="FB60" s="190" t="s">
        <v>1358</v>
      </c>
      <c r="FC60" s="184">
        <v>3</v>
      </c>
      <c r="FD60" s="184" t="s">
        <v>1355</v>
      </c>
      <c r="FE60" s="184" t="s">
        <v>92</v>
      </c>
      <c r="FF60" s="184">
        <v>1</v>
      </c>
      <c r="FG60" s="184" t="s">
        <v>1357</v>
      </c>
      <c r="FH60" s="184" t="s">
        <v>1356</v>
      </c>
      <c r="FI60" s="181">
        <v>43950</v>
      </c>
      <c r="FJ60" s="190" t="s">
        <v>1364</v>
      </c>
      <c r="FK60" s="191" t="s">
        <v>14</v>
      </c>
      <c r="FL60" s="191" t="s">
        <v>14</v>
      </c>
      <c r="FM60" s="191" t="s">
        <v>14</v>
      </c>
      <c r="FN60" s="191" t="s">
        <v>14</v>
      </c>
      <c r="FO60" s="191" t="s">
        <v>1363</v>
      </c>
      <c r="FP60" s="188" t="s">
        <v>644</v>
      </c>
      <c r="FQ60" s="189">
        <v>43950</v>
      </c>
      <c r="FR60" s="190" t="s">
        <v>1365</v>
      </c>
      <c r="FS60" s="184" t="s">
        <v>14</v>
      </c>
      <c r="FT60" s="184" t="s">
        <v>14</v>
      </c>
      <c r="FU60" s="184" t="s">
        <v>14</v>
      </c>
      <c r="FV60" s="184" t="s">
        <v>14</v>
      </c>
      <c r="FW60" s="184" t="s">
        <v>1363</v>
      </c>
      <c r="FX60" s="184" t="s">
        <v>644</v>
      </c>
      <c r="FY60" s="181">
        <v>43950</v>
      </c>
      <c r="FZ60" s="191" t="s">
        <v>4238</v>
      </c>
      <c r="GA60" s="191">
        <v>1</v>
      </c>
      <c r="GB60" s="191" t="s">
        <v>3054</v>
      </c>
      <c r="GC60" s="191" t="s">
        <v>30</v>
      </c>
      <c r="GD60" s="191">
        <v>2</v>
      </c>
      <c r="GE60" s="191" t="s">
        <v>14</v>
      </c>
      <c r="GF60" s="191" t="s">
        <v>14</v>
      </c>
      <c r="GG60" s="192">
        <v>44696</v>
      </c>
      <c r="GH60" s="190" t="s">
        <v>4244</v>
      </c>
      <c r="GI60" s="184">
        <v>0</v>
      </c>
      <c r="GJ60" s="184" t="s">
        <v>3054</v>
      </c>
      <c r="GK60" s="184" t="s">
        <v>30</v>
      </c>
      <c r="GL60" s="184">
        <v>2</v>
      </c>
      <c r="GM60" s="184" t="s">
        <v>14</v>
      </c>
      <c r="GN60" s="184" t="s">
        <v>14</v>
      </c>
      <c r="GO60" s="181">
        <v>44696</v>
      </c>
      <c r="GP60" s="191" t="s">
        <v>4239</v>
      </c>
      <c r="GQ60" s="191">
        <v>1</v>
      </c>
      <c r="GR60" s="191" t="s">
        <v>3054</v>
      </c>
      <c r="GS60" s="191" t="s">
        <v>30</v>
      </c>
      <c r="GT60" s="191">
        <v>2</v>
      </c>
      <c r="GU60" s="191" t="s">
        <v>14</v>
      </c>
      <c r="GV60" s="191" t="s">
        <v>14</v>
      </c>
      <c r="GW60" s="192">
        <v>44696</v>
      </c>
      <c r="GX60" s="190" t="s">
        <v>4245</v>
      </c>
      <c r="GY60" s="184">
        <v>0</v>
      </c>
      <c r="GZ60" s="184" t="s">
        <v>3054</v>
      </c>
      <c r="HA60" s="184" t="s">
        <v>30</v>
      </c>
      <c r="HB60" s="184">
        <v>2</v>
      </c>
      <c r="HC60" s="184" t="s">
        <v>14</v>
      </c>
      <c r="HD60" s="184" t="s">
        <v>14</v>
      </c>
      <c r="HE60" s="181">
        <v>44696</v>
      </c>
      <c r="HF60" s="191" t="s">
        <v>4237</v>
      </c>
      <c r="HG60" s="191">
        <v>1</v>
      </c>
      <c r="HH60" s="191" t="s">
        <v>3054</v>
      </c>
      <c r="HI60" s="191" t="s">
        <v>30</v>
      </c>
      <c r="HJ60" s="191">
        <v>2</v>
      </c>
      <c r="HK60" s="191" t="s">
        <v>14</v>
      </c>
      <c r="HL60" s="191" t="s">
        <v>14</v>
      </c>
      <c r="HM60" s="192">
        <v>44696</v>
      </c>
      <c r="HN60" s="190" t="s">
        <v>4243</v>
      </c>
      <c r="HO60" s="184">
        <v>1</v>
      </c>
      <c r="HP60" s="184" t="s">
        <v>3054</v>
      </c>
      <c r="HQ60" s="184" t="s">
        <v>30</v>
      </c>
      <c r="HR60" s="184">
        <v>2</v>
      </c>
      <c r="HS60" s="184" t="s">
        <v>14</v>
      </c>
      <c r="HT60" s="184" t="s">
        <v>14</v>
      </c>
      <c r="HU60" s="181">
        <v>44696</v>
      </c>
      <c r="HV60" s="191" t="s">
        <v>4240</v>
      </c>
      <c r="HW60" s="191">
        <v>0</v>
      </c>
      <c r="HX60" s="191" t="s">
        <v>3054</v>
      </c>
      <c r="HY60" s="191" t="s">
        <v>30</v>
      </c>
      <c r="HZ60" s="191">
        <v>2</v>
      </c>
      <c r="IA60" s="191" t="s">
        <v>14</v>
      </c>
      <c r="IB60" s="191" t="s">
        <v>14</v>
      </c>
      <c r="IC60" s="192">
        <v>44696</v>
      </c>
      <c r="ID60" s="190" t="s">
        <v>4242</v>
      </c>
      <c r="IE60" s="184">
        <v>3</v>
      </c>
      <c r="IF60" s="184" t="s">
        <v>3054</v>
      </c>
      <c r="IG60" s="184" t="s">
        <v>30</v>
      </c>
      <c r="IH60" s="184">
        <v>2</v>
      </c>
      <c r="II60" s="184" t="s">
        <v>14</v>
      </c>
      <c r="IJ60" s="184" t="s">
        <v>14</v>
      </c>
      <c r="IK60" s="181">
        <v>44696</v>
      </c>
      <c r="IL60" s="191" t="s">
        <v>4241</v>
      </c>
      <c r="IM60" s="191">
        <v>3</v>
      </c>
      <c r="IN60" s="191" t="s">
        <v>3054</v>
      </c>
      <c r="IO60" s="191" t="s">
        <v>30</v>
      </c>
      <c r="IP60" s="191">
        <v>2</v>
      </c>
      <c r="IQ60" s="191" t="s">
        <v>14</v>
      </c>
      <c r="IR60" s="191" t="s">
        <v>14</v>
      </c>
      <c r="IS60" s="192">
        <v>44696</v>
      </c>
    </row>
    <row r="61" spans="1:253" s="285" customFormat="1" ht="13" customHeight="1" x14ac:dyDescent="0.25">
      <c r="A61" s="285" t="s">
        <v>150</v>
      </c>
      <c r="B61" s="285" t="s">
        <v>8808</v>
      </c>
      <c r="C61" s="285" t="s">
        <v>151</v>
      </c>
      <c r="D61" s="285" t="s">
        <v>152</v>
      </c>
      <c r="E61" s="285" t="s">
        <v>8379</v>
      </c>
      <c r="F61" s="285" t="s">
        <v>7748</v>
      </c>
      <c r="G61" s="179">
        <v>8200000</v>
      </c>
      <c r="H61" s="180" t="s">
        <v>7745</v>
      </c>
      <c r="I61" s="180" t="s">
        <v>30</v>
      </c>
      <c r="J61" s="180">
        <v>2</v>
      </c>
      <c r="K61" s="180" t="s">
        <v>7747</v>
      </c>
      <c r="L61" s="180" t="s">
        <v>7746</v>
      </c>
      <c r="M61" s="181">
        <v>44773</v>
      </c>
      <c r="N61" s="190" t="s">
        <v>7751</v>
      </c>
      <c r="O61" s="182">
        <v>1759540</v>
      </c>
      <c r="P61" s="182" t="s">
        <v>6438</v>
      </c>
      <c r="Q61" s="182" t="s">
        <v>92</v>
      </c>
      <c r="R61" s="182">
        <v>1</v>
      </c>
      <c r="S61" s="182" t="s">
        <v>7750</v>
      </c>
      <c r="T61" s="182" t="s">
        <v>7749</v>
      </c>
      <c r="U61" s="183">
        <v>44773</v>
      </c>
      <c r="V61" s="190" t="s">
        <v>7753</v>
      </c>
      <c r="W61" s="180">
        <v>8200000</v>
      </c>
      <c r="X61" s="180" t="s">
        <v>7745</v>
      </c>
      <c r="Y61" s="180" t="s">
        <v>30</v>
      </c>
      <c r="Z61" s="180">
        <v>2</v>
      </c>
      <c r="AA61" s="180" t="s">
        <v>7752</v>
      </c>
      <c r="AB61" s="180" t="s">
        <v>7746</v>
      </c>
      <c r="AC61" s="181">
        <v>44773</v>
      </c>
      <c r="AD61" s="190" t="s">
        <v>7755</v>
      </c>
      <c r="AE61" s="188">
        <v>3772000</v>
      </c>
      <c r="AF61" s="188" t="s">
        <v>7745</v>
      </c>
      <c r="AG61" s="188" t="s">
        <v>92</v>
      </c>
      <c r="AH61" s="188">
        <v>1</v>
      </c>
      <c r="AI61" s="188" t="s">
        <v>7754</v>
      </c>
      <c r="AJ61" s="188" t="s">
        <v>7746</v>
      </c>
      <c r="AK61" s="189">
        <v>44773</v>
      </c>
      <c r="AL61" s="190" t="s">
        <v>7759</v>
      </c>
      <c r="AM61" s="180">
        <v>1533000</v>
      </c>
      <c r="AN61" s="180" t="s">
        <v>7756</v>
      </c>
      <c r="AO61" s="180" t="s">
        <v>30</v>
      </c>
      <c r="AP61" s="180">
        <v>2</v>
      </c>
      <c r="AQ61" s="180" t="s">
        <v>7758</v>
      </c>
      <c r="AR61" s="180" t="s">
        <v>7757</v>
      </c>
      <c r="AS61" s="181">
        <v>44773</v>
      </c>
      <c r="AT61" s="191" t="s">
        <v>1078</v>
      </c>
      <c r="AU61" s="188" t="s">
        <v>14</v>
      </c>
      <c r="AV61" s="188" t="s">
        <v>14</v>
      </c>
      <c r="AW61" s="188" t="s">
        <v>14</v>
      </c>
      <c r="AX61" s="188" t="s">
        <v>14</v>
      </c>
      <c r="AY61" s="188" t="s">
        <v>1077</v>
      </c>
      <c r="AZ61" s="188" t="s">
        <v>14</v>
      </c>
      <c r="BA61" s="189">
        <v>43767</v>
      </c>
      <c r="BB61" s="190" t="s">
        <v>156</v>
      </c>
      <c r="BC61" s="180" t="s">
        <v>14</v>
      </c>
      <c r="BD61" s="180">
        <v>0</v>
      </c>
      <c r="BE61" s="180" t="s">
        <v>14</v>
      </c>
      <c r="BF61" s="180" t="s">
        <v>14</v>
      </c>
      <c r="BG61" s="180" t="s">
        <v>15</v>
      </c>
      <c r="BH61" s="180">
        <v>0</v>
      </c>
      <c r="BI61" s="181">
        <v>43503</v>
      </c>
      <c r="BJ61" s="191" t="s">
        <v>7763</v>
      </c>
      <c r="BK61" s="191">
        <v>898</v>
      </c>
      <c r="BL61" s="191" t="s">
        <v>7760</v>
      </c>
      <c r="BM61" s="191" t="s">
        <v>19</v>
      </c>
      <c r="BN61" s="191">
        <v>3</v>
      </c>
      <c r="BO61" s="191" t="s">
        <v>7762</v>
      </c>
      <c r="BP61" s="188" t="s">
        <v>7761</v>
      </c>
      <c r="BQ61" s="192">
        <v>44773</v>
      </c>
      <c r="BR61" s="190" t="s">
        <v>153</v>
      </c>
      <c r="BS61" s="184" t="s">
        <v>14</v>
      </c>
      <c r="BT61" s="184">
        <v>0</v>
      </c>
      <c r="BU61" s="184" t="s">
        <v>14</v>
      </c>
      <c r="BV61" s="184" t="s">
        <v>14</v>
      </c>
      <c r="BW61" s="184" t="s">
        <v>15</v>
      </c>
      <c r="BX61" s="184">
        <v>0</v>
      </c>
      <c r="BY61" s="181">
        <v>43503</v>
      </c>
      <c r="BZ61" s="191" t="s">
        <v>154</v>
      </c>
      <c r="CA61" s="191" t="s">
        <v>14</v>
      </c>
      <c r="CB61" s="191">
        <v>0</v>
      </c>
      <c r="CC61" s="191" t="s">
        <v>14</v>
      </c>
      <c r="CD61" s="191" t="s">
        <v>14</v>
      </c>
      <c r="CE61" s="191" t="s">
        <v>15</v>
      </c>
      <c r="CF61" s="191">
        <v>0</v>
      </c>
      <c r="CG61" s="192">
        <v>43503</v>
      </c>
      <c r="CH61" s="190" t="s">
        <v>9406</v>
      </c>
      <c r="CI61" s="191" t="e">
        <v>#N/A</v>
      </c>
      <c r="CJ61" s="191" t="e">
        <v>#N/A</v>
      </c>
      <c r="CK61" s="191" t="e">
        <v>#N/A</v>
      </c>
      <c r="CL61" s="191" t="e">
        <v>#N/A</v>
      </c>
      <c r="CM61" s="191" t="e">
        <v>#N/A</v>
      </c>
      <c r="CN61" s="191" t="e">
        <v>#N/A</v>
      </c>
      <c r="CO61" s="193" t="e">
        <v>#N/A</v>
      </c>
      <c r="CP61" s="191" t="s">
        <v>155</v>
      </c>
      <c r="CQ61" s="184" t="s">
        <v>14</v>
      </c>
      <c r="CR61" s="184">
        <v>0</v>
      </c>
      <c r="CS61" s="184" t="s">
        <v>14</v>
      </c>
      <c r="CT61" s="184" t="s">
        <v>14</v>
      </c>
      <c r="CU61" s="184" t="s">
        <v>15</v>
      </c>
      <c r="CV61" s="184">
        <v>0</v>
      </c>
      <c r="CW61" s="181">
        <v>43503</v>
      </c>
      <c r="CX61" s="191" t="s">
        <v>7766</v>
      </c>
      <c r="CY61" s="188">
        <v>820000</v>
      </c>
      <c r="CZ61" s="188" t="s">
        <v>7745</v>
      </c>
      <c r="DA61" s="188" t="s">
        <v>92</v>
      </c>
      <c r="DB61" s="188">
        <v>1</v>
      </c>
      <c r="DC61" s="188" t="s">
        <v>7771</v>
      </c>
      <c r="DD61" s="188" t="s">
        <v>7746</v>
      </c>
      <c r="DE61" s="194">
        <v>44773</v>
      </c>
      <c r="DF61" s="190" t="s">
        <v>7768</v>
      </c>
      <c r="DG61" s="180">
        <v>4428000</v>
      </c>
      <c r="DH61" s="184" t="s">
        <v>7745</v>
      </c>
      <c r="DI61" s="184" t="s">
        <v>92</v>
      </c>
      <c r="DJ61" s="184">
        <v>1</v>
      </c>
      <c r="DK61" s="184" t="s">
        <v>7767</v>
      </c>
      <c r="DL61" s="184" t="s">
        <v>7746</v>
      </c>
      <c r="DM61" s="181">
        <v>44773</v>
      </c>
      <c r="DN61" s="191" t="s">
        <v>7770</v>
      </c>
      <c r="DO61" s="188">
        <v>2952000</v>
      </c>
      <c r="DP61" s="191" t="s">
        <v>7745</v>
      </c>
      <c r="DQ61" s="191" t="s">
        <v>92</v>
      </c>
      <c r="DR61" s="191">
        <v>1</v>
      </c>
      <c r="DS61" s="191" t="s">
        <v>7769</v>
      </c>
      <c r="DT61" s="191" t="s">
        <v>7746</v>
      </c>
      <c r="DU61" s="192">
        <v>44773</v>
      </c>
      <c r="DV61" s="190" t="s">
        <v>7772</v>
      </c>
      <c r="DW61" s="180">
        <v>738000</v>
      </c>
      <c r="DX61" s="184" t="s">
        <v>7745</v>
      </c>
      <c r="DY61" s="184" t="s">
        <v>92</v>
      </c>
      <c r="DZ61" s="184">
        <v>1</v>
      </c>
      <c r="EA61" s="184" t="s">
        <v>7771</v>
      </c>
      <c r="EB61" s="184" t="s">
        <v>7746</v>
      </c>
      <c r="EC61" s="181">
        <v>44773</v>
      </c>
      <c r="ED61" s="191" t="s">
        <v>7774</v>
      </c>
      <c r="EE61" s="188">
        <v>82000</v>
      </c>
      <c r="EF61" s="191" t="s">
        <v>7745</v>
      </c>
      <c r="EG61" s="191" t="s">
        <v>92</v>
      </c>
      <c r="EH61" s="191">
        <v>1</v>
      </c>
      <c r="EI61" s="191" t="s">
        <v>7773</v>
      </c>
      <c r="EJ61" s="191" t="s">
        <v>7746</v>
      </c>
      <c r="EK61" s="192">
        <v>44773</v>
      </c>
      <c r="EL61" s="190" t="s">
        <v>7776</v>
      </c>
      <c r="EM61" s="180">
        <v>0</v>
      </c>
      <c r="EN61" s="184" t="s">
        <v>7745</v>
      </c>
      <c r="EO61" s="184" t="s">
        <v>92</v>
      </c>
      <c r="EP61" s="184">
        <v>1</v>
      </c>
      <c r="EQ61" s="184" t="s">
        <v>7775</v>
      </c>
      <c r="ER61" s="184" t="s">
        <v>7746</v>
      </c>
      <c r="ES61" s="181">
        <v>44773</v>
      </c>
      <c r="ET61" s="191" t="s">
        <v>7765</v>
      </c>
      <c r="EU61" s="191">
        <v>898</v>
      </c>
      <c r="EV61" s="191" t="s">
        <v>7760</v>
      </c>
      <c r="EW61" s="191" t="s">
        <v>19</v>
      </c>
      <c r="EX61" s="191">
        <v>3</v>
      </c>
      <c r="EY61" s="191" t="s">
        <v>7764</v>
      </c>
      <c r="EZ61" s="191" t="s">
        <v>7761</v>
      </c>
      <c r="FA61" s="192">
        <v>44773</v>
      </c>
      <c r="FB61" s="190" t="s">
        <v>7778</v>
      </c>
      <c r="FC61" s="184">
        <v>7</v>
      </c>
      <c r="FD61" s="184" t="s">
        <v>14</v>
      </c>
      <c r="FE61" s="184" t="s">
        <v>19</v>
      </c>
      <c r="FF61" s="184">
        <v>3</v>
      </c>
      <c r="FG61" s="184" t="s">
        <v>7777</v>
      </c>
      <c r="FH61" s="184" t="s">
        <v>14</v>
      </c>
      <c r="FI61" s="181">
        <v>44773</v>
      </c>
      <c r="FJ61" s="190" t="s">
        <v>1460</v>
      </c>
      <c r="FK61" s="191">
        <v>198000</v>
      </c>
      <c r="FL61" s="191" t="s">
        <v>1457</v>
      </c>
      <c r="FM61" s="191" t="s">
        <v>19</v>
      </c>
      <c r="FN61" s="191">
        <v>3</v>
      </c>
      <c r="FO61" s="191" t="s">
        <v>1459</v>
      </c>
      <c r="FP61" s="188" t="s">
        <v>1458</v>
      </c>
      <c r="FQ61" s="189">
        <v>44015</v>
      </c>
      <c r="FR61" s="190" t="s">
        <v>1461</v>
      </c>
      <c r="FS61" s="184">
        <v>633000</v>
      </c>
      <c r="FT61" s="184" t="s">
        <v>1457</v>
      </c>
      <c r="FU61" s="184" t="s">
        <v>19</v>
      </c>
      <c r="FV61" s="184">
        <v>3</v>
      </c>
      <c r="FW61" s="184" t="s">
        <v>1459</v>
      </c>
      <c r="FX61" s="184" t="s">
        <v>1458</v>
      </c>
      <c r="FY61" s="181">
        <v>44015</v>
      </c>
      <c r="FZ61" s="191" t="s">
        <v>4247</v>
      </c>
      <c r="GA61" s="191">
        <v>1</v>
      </c>
      <c r="GB61" s="191" t="s">
        <v>3054</v>
      </c>
      <c r="GC61" s="191" t="s">
        <v>30</v>
      </c>
      <c r="GD61" s="191">
        <v>2</v>
      </c>
      <c r="GE61" s="191" t="s">
        <v>14</v>
      </c>
      <c r="GF61" s="191" t="s">
        <v>14</v>
      </c>
      <c r="GG61" s="192">
        <v>44696</v>
      </c>
      <c r="GH61" s="190" t="s">
        <v>4253</v>
      </c>
      <c r="GI61" s="184">
        <v>3</v>
      </c>
      <c r="GJ61" s="184" t="s">
        <v>3054</v>
      </c>
      <c r="GK61" s="184" t="s">
        <v>30</v>
      </c>
      <c r="GL61" s="184">
        <v>2</v>
      </c>
      <c r="GM61" s="184" t="s">
        <v>14</v>
      </c>
      <c r="GN61" s="184" t="s">
        <v>14</v>
      </c>
      <c r="GO61" s="181">
        <v>44696</v>
      </c>
      <c r="GP61" s="191" t="s">
        <v>4248</v>
      </c>
      <c r="GQ61" s="191">
        <v>2</v>
      </c>
      <c r="GR61" s="191" t="s">
        <v>3054</v>
      </c>
      <c r="GS61" s="191" t="s">
        <v>30</v>
      </c>
      <c r="GT61" s="191">
        <v>2</v>
      </c>
      <c r="GU61" s="191" t="s">
        <v>14</v>
      </c>
      <c r="GV61" s="191" t="s">
        <v>14</v>
      </c>
      <c r="GW61" s="192">
        <v>44696</v>
      </c>
      <c r="GX61" s="190" t="s">
        <v>4254</v>
      </c>
      <c r="GY61" s="184">
        <v>0</v>
      </c>
      <c r="GZ61" s="184" t="s">
        <v>3054</v>
      </c>
      <c r="HA61" s="184" t="s">
        <v>30</v>
      </c>
      <c r="HB61" s="184">
        <v>2</v>
      </c>
      <c r="HC61" s="184" t="s">
        <v>14</v>
      </c>
      <c r="HD61" s="184" t="s">
        <v>14</v>
      </c>
      <c r="HE61" s="181">
        <v>44696</v>
      </c>
      <c r="HF61" s="191" t="s">
        <v>4246</v>
      </c>
      <c r="HG61" s="191">
        <v>2</v>
      </c>
      <c r="HH61" s="191" t="s">
        <v>3054</v>
      </c>
      <c r="HI61" s="191" t="s">
        <v>30</v>
      </c>
      <c r="HJ61" s="191">
        <v>2</v>
      </c>
      <c r="HK61" s="191" t="s">
        <v>14</v>
      </c>
      <c r="HL61" s="191" t="s">
        <v>14</v>
      </c>
      <c r="HM61" s="192">
        <v>44696</v>
      </c>
      <c r="HN61" s="190" t="s">
        <v>4252</v>
      </c>
      <c r="HO61" s="184">
        <v>2</v>
      </c>
      <c r="HP61" s="184" t="s">
        <v>3054</v>
      </c>
      <c r="HQ61" s="184" t="s">
        <v>30</v>
      </c>
      <c r="HR61" s="184">
        <v>2</v>
      </c>
      <c r="HS61" s="184" t="s">
        <v>14</v>
      </c>
      <c r="HT61" s="184" t="s">
        <v>14</v>
      </c>
      <c r="HU61" s="181">
        <v>44696</v>
      </c>
      <c r="HV61" s="191" t="s">
        <v>4249</v>
      </c>
      <c r="HW61" s="191">
        <v>2</v>
      </c>
      <c r="HX61" s="191" t="s">
        <v>3054</v>
      </c>
      <c r="HY61" s="191" t="s">
        <v>30</v>
      </c>
      <c r="HZ61" s="191">
        <v>2</v>
      </c>
      <c r="IA61" s="191" t="s">
        <v>14</v>
      </c>
      <c r="IB61" s="191" t="s">
        <v>14</v>
      </c>
      <c r="IC61" s="192">
        <v>44696</v>
      </c>
      <c r="ID61" s="190" t="s">
        <v>4251</v>
      </c>
      <c r="IE61" s="184">
        <v>1</v>
      </c>
      <c r="IF61" s="184" t="s">
        <v>3054</v>
      </c>
      <c r="IG61" s="184" t="s">
        <v>30</v>
      </c>
      <c r="IH61" s="184">
        <v>2</v>
      </c>
      <c r="II61" s="184" t="s">
        <v>14</v>
      </c>
      <c r="IJ61" s="184" t="s">
        <v>14</v>
      </c>
      <c r="IK61" s="181">
        <v>44696</v>
      </c>
      <c r="IL61" s="191" t="s">
        <v>4250</v>
      </c>
      <c r="IM61" s="191">
        <v>1</v>
      </c>
      <c r="IN61" s="191" t="s">
        <v>3054</v>
      </c>
      <c r="IO61" s="191" t="s">
        <v>30</v>
      </c>
      <c r="IP61" s="191">
        <v>2</v>
      </c>
      <c r="IQ61" s="191" t="s">
        <v>14</v>
      </c>
      <c r="IR61" s="191" t="s">
        <v>14</v>
      </c>
      <c r="IS61" s="192">
        <v>44696</v>
      </c>
    </row>
    <row r="62" spans="1:253" s="285" customFormat="1" ht="13" customHeight="1" x14ac:dyDescent="0.25">
      <c r="A62" s="285" t="s">
        <v>157</v>
      </c>
      <c r="B62" s="285" t="s">
        <v>8815</v>
      </c>
      <c r="C62" s="285" t="s">
        <v>158</v>
      </c>
      <c r="D62" s="285" t="s">
        <v>152</v>
      </c>
      <c r="E62" s="285" t="s">
        <v>8379</v>
      </c>
      <c r="F62" s="285" t="s">
        <v>7779</v>
      </c>
      <c r="G62" s="179">
        <v>8200000</v>
      </c>
      <c r="H62" s="180" t="s">
        <v>7745</v>
      </c>
      <c r="I62" s="180" t="s">
        <v>30</v>
      </c>
      <c r="J62" s="180">
        <v>2</v>
      </c>
      <c r="K62" s="180" t="s">
        <v>7747</v>
      </c>
      <c r="L62" s="180" t="s">
        <v>7746</v>
      </c>
      <c r="M62" s="181">
        <v>44773</v>
      </c>
      <c r="N62" s="190" t="s">
        <v>7780</v>
      </c>
      <c r="O62" s="182">
        <v>1759540</v>
      </c>
      <c r="P62" s="182" t="s">
        <v>6438</v>
      </c>
      <c r="Q62" s="182" t="s">
        <v>92</v>
      </c>
      <c r="R62" s="182">
        <v>1</v>
      </c>
      <c r="S62" s="182" t="s">
        <v>7750</v>
      </c>
      <c r="T62" s="182" t="s">
        <v>7749</v>
      </c>
      <c r="U62" s="183">
        <v>44773</v>
      </c>
      <c r="V62" s="190" t="s">
        <v>7782</v>
      </c>
      <c r="W62" s="180">
        <v>8200000</v>
      </c>
      <c r="X62" s="180" t="s">
        <v>7745</v>
      </c>
      <c r="Y62" s="180" t="s">
        <v>30</v>
      </c>
      <c r="Z62" s="180">
        <v>2</v>
      </c>
      <c r="AA62" s="180" t="s">
        <v>7781</v>
      </c>
      <c r="AB62" s="180" t="s">
        <v>7746</v>
      </c>
      <c r="AC62" s="181">
        <v>44773</v>
      </c>
      <c r="AD62" s="190" t="s">
        <v>7785</v>
      </c>
      <c r="AE62" s="188">
        <v>693000</v>
      </c>
      <c r="AF62" s="188" t="s">
        <v>7783</v>
      </c>
      <c r="AG62" s="188" t="s">
        <v>30</v>
      </c>
      <c r="AH62" s="188">
        <v>2</v>
      </c>
      <c r="AI62" s="188" t="s">
        <v>7784</v>
      </c>
      <c r="AJ62" s="188" t="s">
        <v>7757</v>
      </c>
      <c r="AK62" s="189">
        <v>44773</v>
      </c>
      <c r="AL62" s="190" t="s">
        <v>7786</v>
      </c>
      <c r="AM62" s="180">
        <v>693000</v>
      </c>
      <c r="AN62" s="180" t="s">
        <v>7783</v>
      </c>
      <c r="AO62" s="180" t="s">
        <v>30</v>
      </c>
      <c r="AP62" s="180">
        <v>2</v>
      </c>
      <c r="AQ62" s="180" t="s">
        <v>7784</v>
      </c>
      <c r="AR62" s="180" t="s">
        <v>7757</v>
      </c>
      <c r="AS62" s="181">
        <v>44773</v>
      </c>
      <c r="AT62" s="191" t="s">
        <v>163</v>
      </c>
      <c r="AU62" s="188" t="s">
        <v>14</v>
      </c>
      <c r="AV62" s="188">
        <v>0</v>
      </c>
      <c r="AW62" s="188" t="s">
        <v>14</v>
      </c>
      <c r="AX62" s="188" t="s">
        <v>14</v>
      </c>
      <c r="AY62" s="188" t="s">
        <v>15</v>
      </c>
      <c r="AZ62" s="188">
        <v>0</v>
      </c>
      <c r="BA62" s="189">
        <v>43503</v>
      </c>
      <c r="BB62" s="190" t="s">
        <v>162</v>
      </c>
      <c r="BC62" s="180" t="s">
        <v>14</v>
      </c>
      <c r="BD62" s="180">
        <v>0</v>
      </c>
      <c r="BE62" s="180" t="s">
        <v>14</v>
      </c>
      <c r="BF62" s="180" t="s">
        <v>14</v>
      </c>
      <c r="BG62" s="180" t="s">
        <v>15</v>
      </c>
      <c r="BH62" s="180">
        <v>0</v>
      </c>
      <c r="BI62" s="181">
        <v>43503</v>
      </c>
      <c r="BJ62" s="191" t="s">
        <v>7789</v>
      </c>
      <c r="BK62" s="191">
        <v>875</v>
      </c>
      <c r="BL62" s="191" t="s">
        <v>7787</v>
      </c>
      <c r="BM62" s="191" t="s">
        <v>19</v>
      </c>
      <c r="BN62" s="191">
        <v>3</v>
      </c>
      <c r="BO62" s="191" t="s">
        <v>7788</v>
      </c>
      <c r="BP62" s="188" t="s">
        <v>7725</v>
      </c>
      <c r="BQ62" s="192">
        <v>44773</v>
      </c>
      <c r="BR62" s="190" t="s">
        <v>159</v>
      </c>
      <c r="BS62" s="184" t="s">
        <v>14</v>
      </c>
      <c r="BT62" s="184">
        <v>0</v>
      </c>
      <c r="BU62" s="184" t="s">
        <v>14</v>
      </c>
      <c r="BV62" s="184" t="s">
        <v>14</v>
      </c>
      <c r="BW62" s="184" t="s">
        <v>15</v>
      </c>
      <c r="BX62" s="184">
        <v>0</v>
      </c>
      <c r="BY62" s="181">
        <v>43503</v>
      </c>
      <c r="BZ62" s="191" t="s">
        <v>160</v>
      </c>
      <c r="CA62" s="191" t="s">
        <v>14</v>
      </c>
      <c r="CB62" s="191">
        <v>0</v>
      </c>
      <c r="CC62" s="191" t="s">
        <v>14</v>
      </c>
      <c r="CD62" s="191" t="s">
        <v>14</v>
      </c>
      <c r="CE62" s="191" t="s">
        <v>15</v>
      </c>
      <c r="CF62" s="191">
        <v>0</v>
      </c>
      <c r="CG62" s="192">
        <v>43503</v>
      </c>
      <c r="CH62" s="190" t="s">
        <v>9407</v>
      </c>
      <c r="CI62" s="191" t="e">
        <v>#N/A</v>
      </c>
      <c r="CJ62" s="191" t="e">
        <v>#N/A</v>
      </c>
      <c r="CK62" s="191" t="e">
        <v>#N/A</v>
      </c>
      <c r="CL62" s="191" t="e">
        <v>#N/A</v>
      </c>
      <c r="CM62" s="191" t="e">
        <v>#N/A</v>
      </c>
      <c r="CN62" s="191" t="e">
        <v>#N/A</v>
      </c>
      <c r="CO62" s="193" t="e">
        <v>#N/A</v>
      </c>
      <c r="CP62" s="191" t="s">
        <v>161</v>
      </c>
      <c r="CQ62" s="184" t="s">
        <v>14</v>
      </c>
      <c r="CR62" s="184">
        <v>0</v>
      </c>
      <c r="CS62" s="184" t="s">
        <v>14</v>
      </c>
      <c r="CT62" s="184" t="s">
        <v>14</v>
      </c>
      <c r="CU62" s="184" t="s">
        <v>15</v>
      </c>
      <c r="CV62" s="184">
        <v>0</v>
      </c>
      <c r="CW62" s="181">
        <v>43503</v>
      </c>
      <c r="CX62" s="191" t="s">
        <v>7791</v>
      </c>
      <c r="CY62" s="188">
        <v>693000</v>
      </c>
      <c r="CZ62" s="188" t="s">
        <v>7783</v>
      </c>
      <c r="DA62" s="188" t="s">
        <v>30</v>
      </c>
      <c r="DB62" s="188">
        <v>2</v>
      </c>
      <c r="DC62" s="188" t="s">
        <v>7614</v>
      </c>
      <c r="DD62" s="188" t="s">
        <v>7757</v>
      </c>
      <c r="DE62" s="194">
        <v>44773</v>
      </c>
      <c r="DF62" s="190" t="s">
        <v>7794</v>
      </c>
      <c r="DG62" s="180">
        <v>7507000</v>
      </c>
      <c r="DH62" s="184" t="s">
        <v>7792</v>
      </c>
      <c r="DI62" s="184" t="s">
        <v>30</v>
      </c>
      <c r="DJ62" s="184">
        <v>2</v>
      </c>
      <c r="DK62" s="184" t="s">
        <v>7610</v>
      </c>
      <c r="DL62" s="184" t="s">
        <v>7793</v>
      </c>
      <c r="DM62" s="181">
        <v>44773</v>
      </c>
      <c r="DN62" s="191" t="s">
        <v>7795</v>
      </c>
      <c r="DO62" s="188">
        <v>0</v>
      </c>
      <c r="DP62" s="191" t="s">
        <v>7783</v>
      </c>
      <c r="DQ62" s="191" t="s">
        <v>30</v>
      </c>
      <c r="DR62" s="191">
        <v>2</v>
      </c>
      <c r="DS62" s="191" t="s">
        <v>7612</v>
      </c>
      <c r="DT62" s="191" t="s">
        <v>7757</v>
      </c>
      <c r="DU62" s="192">
        <v>44773</v>
      </c>
      <c r="DV62" s="190" t="s">
        <v>7796</v>
      </c>
      <c r="DW62" s="180">
        <v>693000</v>
      </c>
      <c r="DX62" s="184" t="s">
        <v>7783</v>
      </c>
      <c r="DY62" s="184" t="s">
        <v>30</v>
      </c>
      <c r="DZ62" s="184">
        <v>2</v>
      </c>
      <c r="EA62" s="184" t="s">
        <v>7614</v>
      </c>
      <c r="EB62" s="184" t="s">
        <v>7757</v>
      </c>
      <c r="EC62" s="181">
        <v>44773</v>
      </c>
      <c r="ED62" s="191" t="s">
        <v>7797</v>
      </c>
      <c r="EE62" s="188">
        <v>0</v>
      </c>
      <c r="EF62" s="191" t="s">
        <v>7783</v>
      </c>
      <c r="EG62" s="191" t="s">
        <v>30</v>
      </c>
      <c r="EH62" s="191">
        <v>2</v>
      </c>
      <c r="EI62" s="191" t="s">
        <v>7616</v>
      </c>
      <c r="EJ62" s="191" t="s">
        <v>7757</v>
      </c>
      <c r="EK62" s="192">
        <v>44773</v>
      </c>
      <c r="EL62" s="190" t="s">
        <v>7798</v>
      </c>
      <c r="EM62" s="180">
        <v>0</v>
      </c>
      <c r="EN62" s="184" t="s">
        <v>7783</v>
      </c>
      <c r="EO62" s="184" t="s">
        <v>30</v>
      </c>
      <c r="EP62" s="184">
        <v>2</v>
      </c>
      <c r="EQ62" s="184" t="s">
        <v>7616</v>
      </c>
      <c r="ER62" s="184" t="s">
        <v>7757</v>
      </c>
      <c r="ES62" s="181">
        <v>44773</v>
      </c>
      <c r="ET62" s="191" t="s">
        <v>7790</v>
      </c>
      <c r="EU62" s="191">
        <v>898</v>
      </c>
      <c r="EV62" s="191" t="s">
        <v>7760</v>
      </c>
      <c r="EW62" s="191" t="s">
        <v>19</v>
      </c>
      <c r="EX62" s="191">
        <v>3</v>
      </c>
      <c r="EY62" s="191" t="s">
        <v>7764</v>
      </c>
      <c r="EZ62" s="191" t="s">
        <v>7761</v>
      </c>
      <c r="FA62" s="192">
        <v>44773</v>
      </c>
      <c r="FB62" s="190" t="s">
        <v>7800</v>
      </c>
      <c r="FC62" s="184">
        <v>4</v>
      </c>
      <c r="FD62" s="184" t="s">
        <v>14</v>
      </c>
      <c r="FE62" s="184" t="s">
        <v>92</v>
      </c>
      <c r="FF62" s="184">
        <v>1</v>
      </c>
      <c r="FG62" s="184" t="s">
        <v>7799</v>
      </c>
      <c r="FH62" s="184" t="s">
        <v>14</v>
      </c>
      <c r="FI62" s="181">
        <v>44773</v>
      </c>
      <c r="FJ62" s="190" t="s">
        <v>1463</v>
      </c>
      <c r="FK62" s="191">
        <v>79000</v>
      </c>
      <c r="FL62" s="191" t="s">
        <v>1457</v>
      </c>
      <c r="FM62" s="191" t="s">
        <v>19</v>
      </c>
      <c r="FN62" s="191">
        <v>3</v>
      </c>
      <c r="FO62" s="191" t="s">
        <v>1462</v>
      </c>
      <c r="FP62" s="188" t="s">
        <v>1458</v>
      </c>
      <c r="FQ62" s="189">
        <v>44015</v>
      </c>
      <c r="FR62" s="190" t="s">
        <v>1464</v>
      </c>
      <c r="FS62" s="184">
        <v>229000</v>
      </c>
      <c r="FT62" s="184" t="s">
        <v>1457</v>
      </c>
      <c r="FU62" s="184" t="s">
        <v>19</v>
      </c>
      <c r="FV62" s="184">
        <v>3</v>
      </c>
      <c r="FW62" s="184" t="s">
        <v>1462</v>
      </c>
      <c r="FX62" s="184" t="s">
        <v>1458</v>
      </c>
      <c r="FY62" s="181">
        <v>44015</v>
      </c>
      <c r="FZ62" s="191" t="s">
        <v>4256</v>
      </c>
      <c r="GA62" s="191">
        <v>1</v>
      </c>
      <c r="GB62" s="191" t="s">
        <v>3054</v>
      </c>
      <c r="GC62" s="191" t="s">
        <v>30</v>
      </c>
      <c r="GD62" s="191">
        <v>2</v>
      </c>
      <c r="GE62" s="191" t="s">
        <v>14</v>
      </c>
      <c r="GF62" s="191" t="s">
        <v>14</v>
      </c>
      <c r="GG62" s="192">
        <v>44696</v>
      </c>
      <c r="GH62" s="190" t="s">
        <v>4262</v>
      </c>
      <c r="GI62" s="184">
        <v>3</v>
      </c>
      <c r="GJ62" s="184" t="s">
        <v>3054</v>
      </c>
      <c r="GK62" s="184" t="s">
        <v>30</v>
      </c>
      <c r="GL62" s="184">
        <v>2</v>
      </c>
      <c r="GM62" s="184" t="s">
        <v>14</v>
      </c>
      <c r="GN62" s="184" t="s">
        <v>14</v>
      </c>
      <c r="GO62" s="181">
        <v>44696</v>
      </c>
      <c r="GP62" s="191" t="s">
        <v>4257</v>
      </c>
      <c r="GQ62" s="191">
        <v>2</v>
      </c>
      <c r="GR62" s="191" t="s">
        <v>3054</v>
      </c>
      <c r="GS62" s="191" t="s">
        <v>30</v>
      </c>
      <c r="GT62" s="191">
        <v>2</v>
      </c>
      <c r="GU62" s="191" t="s">
        <v>14</v>
      </c>
      <c r="GV62" s="191" t="s">
        <v>14</v>
      </c>
      <c r="GW62" s="192">
        <v>44696</v>
      </c>
      <c r="GX62" s="190" t="s">
        <v>4263</v>
      </c>
      <c r="GY62" s="184">
        <v>0</v>
      </c>
      <c r="GZ62" s="184" t="s">
        <v>3054</v>
      </c>
      <c r="HA62" s="184" t="s">
        <v>30</v>
      </c>
      <c r="HB62" s="184">
        <v>2</v>
      </c>
      <c r="HC62" s="184" t="s">
        <v>14</v>
      </c>
      <c r="HD62" s="184" t="s">
        <v>14</v>
      </c>
      <c r="HE62" s="181">
        <v>44696</v>
      </c>
      <c r="HF62" s="191" t="s">
        <v>4255</v>
      </c>
      <c r="HG62" s="191">
        <v>2</v>
      </c>
      <c r="HH62" s="191" t="s">
        <v>3054</v>
      </c>
      <c r="HI62" s="191" t="s">
        <v>30</v>
      </c>
      <c r="HJ62" s="191">
        <v>2</v>
      </c>
      <c r="HK62" s="191" t="s">
        <v>14</v>
      </c>
      <c r="HL62" s="191" t="s">
        <v>14</v>
      </c>
      <c r="HM62" s="192">
        <v>44696</v>
      </c>
      <c r="HN62" s="190" t="s">
        <v>4261</v>
      </c>
      <c r="HO62" s="184">
        <v>2</v>
      </c>
      <c r="HP62" s="184" t="s">
        <v>3054</v>
      </c>
      <c r="HQ62" s="184" t="s">
        <v>30</v>
      </c>
      <c r="HR62" s="184">
        <v>2</v>
      </c>
      <c r="HS62" s="184" t="s">
        <v>14</v>
      </c>
      <c r="HT62" s="184" t="s">
        <v>14</v>
      </c>
      <c r="HU62" s="181">
        <v>44696</v>
      </c>
      <c r="HV62" s="191" t="s">
        <v>4258</v>
      </c>
      <c r="HW62" s="191">
        <v>2</v>
      </c>
      <c r="HX62" s="191" t="s">
        <v>3054</v>
      </c>
      <c r="HY62" s="191" t="s">
        <v>30</v>
      </c>
      <c r="HZ62" s="191">
        <v>2</v>
      </c>
      <c r="IA62" s="191" t="s">
        <v>14</v>
      </c>
      <c r="IB62" s="191" t="s">
        <v>14</v>
      </c>
      <c r="IC62" s="192">
        <v>44696</v>
      </c>
      <c r="ID62" s="190" t="s">
        <v>4260</v>
      </c>
      <c r="IE62" s="184">
        <v>1</v>
      </c>
      <c r="IF62" s="184" t="s">
        <v>3054</v>
      </c>
      <c r="IG62" s="184" t="s">
        <v>30</v>
      </c>
      <c r="IH62" s="184">
        <v>2</v>
      </c>
      <c r="II62" s="184" t="s">
        <v>14</v>
      </c>
      <c r="IJ62" s="184" t="s">
        <v>14</v>
      </c>
      <c r="IK62" s="181">
        <v>44696</v>
      </c>
      <c r="IL62" s="191" t="s">
        <v>4259</v>
      </c>
      <c r="IM62" s="191">
        <v>1</v>
      </c>
      <c r="IN62" s="191" t="s">
        <v>3054</v>
      </c>
      <c r="IO62" s="191" t="s">
        <v>30</v>
      </c>
      <c r="IP62" s="191">
        <v>2</v>
      </c>
      <c r="IQ62" s="191" t="s">
        <v>14</v>
      </c>
      <c r="IR62" s="191" t="s">
        <v>14</v>
      </c>
      <c r="IS62" s="192">
        <v>44696</v>
      </c>
    </row>
    <row r="63" spans="1:253" s="285" customFormat="1" ht="13" customHeight="1" x14ac:dyDescent="0.25">
      <c r="A63" s="285" t="s">
        <v>4825</v>
      </c>
      <c r="B63" s="285" t="s">
        <v>8950</v>
      </c>
      <c r="C63" s="285" t="s">
        <v>4826</v>
      </c>
      <c r="D63" s="285" t="s">
        <v>4827</v>
      </c>
      <c r="E63" s="285" t="s">
        <v>8384</v>
      </c>
      <c r="F63" s="285" t="s">
        <v>4831</v>
      </c>
      <c r="G63" s="179">
        <v>22156000</v>
      </c>
      <c r="H63" s="180" t="s">
        <v>4828</v>
      </c>
      <c r="I63" s="180" t="s">
        <v>92</v>
      </c>
      <c r="J63" s="180">
        <v>1</v>
      </c>
      <c r="K63" s="180" t="s">
        <v>4830</v>
      </c>
      <c r="L63" s="180" t="s">
        <v>4829</v>
      </c>
      <c r="M63" s="181">
        <v>44732</v>
      </c>
      <c r="N63" s="190" t="s">
        <v>4835</v>
      </c>
      <c r="O63" s="182">
        <v>62705</v>
      </c>
      <c r="P63" s="182" t="s">
        <v>4832</v>
      </c>
      <c r="Q63" s="182" t="s">
        <v>92</v>
      </c>
      <c r="R63" s="182">
        <v>1</v>
      </c>
      <c r="S63" s="182" t="s">
        <v>4834</v>
      </c>
      <c r="T63" s="182" t="s">
        <v>4833</v>
      </c>
      <c r="U63" s="183">
        <v>44732</v>
      </c>
      <c r="V63" s="190" t="s">
        <v>4837</v>
      </c>
      <c r="W63" s="180">
        <v>22156000</v>
      </c>
      <c r="X63" s="180" t="s">
        <v>4828</v>
      </c>
      <c r="Y63" s="180" t="s">
        <v>92</v>
      </c>
      <c r="Z63" s="180">
        <v>1</v>
      </c>
      <c r="AA63" s="180" t="s">
        <v>4836</v>
      </c>
      <c r="AB63" s="180" t="s">
        <v>4829</v>
      </c>
      <c r="AC63" s="181">
        <v>44732</v>
      </c>
      <c r="AD63" s="190" t="s">
        <v>4839</v>
      </c>
      <c r="AE63" s="188">
        <v>22156000</v>
      </c>
      <c r="AF63" s="188" t="s">
        <v>4828</v>
      </c>
      <c r="AG63" s="188" t="s">
        <v>92</v>
      </c>
      <c r="AH63" s="188">
        <v>1</v>
      </c>
      <c r="AI63" s="188" t="s">
        <v>4838</v>
      </c>
      <c r="AJ63" s="188" t="s">
        <v>4829</v>
      </c>
      <c r="AK63" s="189">
        <v>44732</v>
      </c>
      <c r="AL63" s="190" t="s">
        <v>4843</v>
      </c>
      <c r="AM63" s="180">
        <v>0</v>
      </c>
      <c r="AN63" s="180" t="s">
        <v>4840</v>
      </c>
      <c r="AO63" s="180" t="s">
        <v>19</v>
      </c>
      <c r="AP63" s="180">
        <v>3</v>
      </c>
      <c r="AQ63" s="180" t="s">
        <v>4842</v>
      </c>
      <c r="AR63" s="180" t="s">
        <v>4841</v>
      </c>
      <c r="AS63" s="181">
        <v>44732</v>
      </c>
      <c r="AT63" s="191" t="s">
        <v>7161</v>
      </c>
      <c r="AU63" s="188">
        <v>178</v>
      </c>
      <c r="AV63" s="188" t="s">
        <v>5882</v>
      </c>
      <c r="AW63" s="188" t="s">
        <v>30</v>
      </c>
      <c r="AX63" s="188">
        <v>2</v>
      </c>
      <c r="AY63" s="188" t="s">
        <v>7160</v>
      </c>
      <c r="AZ63" s="188" t="s">
        <v>1498</v>
      </c>
      <c r="BA63" s="189">
        <v>44770</v>
      </c>
      <c r="BB63" s="190" t="s">
        <v>9408</v>
      </c>
      <c r="BC63" s="180" t="e">
        <v>#N/A</v>
      </c>
      <c r="BD63" s="180" t="e">
        <v>#N/A</v>
      </c>
      <c r="BE63" s="180" t="e">
        <v>#N/A</v>
      </c>
      <c r="BF63" s="180" t="e">
        <v>#N/A</v>
      </c>
      <c r="BG63" s="180" t="e">
        <v>#N/A</v>
      </c>
      <c r="BH63" s="180" t="e">
        <v>#N/A</v>
      </c>
      <c r="BI63" s="181" t="e">
        <v>#N/A</v>
      </c>
      <c r="BJ63" s="191" t="s">
        <v>7163</v>
      </c>
      <c r="BK63" s="191">
        <v>8</v>
      </c>
      <c r="BL63" s="191" t="s">
        <v>5882</v>
      </c>
      <c r="BM63" s="191" t="s">
        <v>30</v>
      </c>
      <c r="BN63" s="191">
        <v>2</v>
      </c>
      <c r="BO63" s="191" t="s">
        <v>7162</v>
      </c>
      <c r="BP63" s="188" t="s">
        <v>1498</v>
      </c>
      <c r="BQ63" s="192">
        <v>44770</v>
      </c>
      <c r="BR63" s="190" t="s">
        <v>9409</v>
      </c>
      <c r="BS63" s="184" t="e">
        <v>#N/A</v>
      </c>
      <c r="BT63" s="184" t="e">
        <v>#N/A</v>
      </c>
      <c r="BU63" s="184" t="e">
        <v>#N/A</v>
      </c>
      <c r="BV63" s="184" t="e">
        <v>#N/A</v>
      </c>
      <c r="BW63" s="184" t="e">
        <v>#N/A</v>
      </c>
      <c r="BX63" s="184" t="e">
        <v>#N/A</v>
      </c>
      <c r="BY63" s="181" t="e">
        <v>#N/A</v>
      </c>
      <c r="BZ63" s="191" t="s">
        <v>9410</v>
      </c>
      <c r="CA63" s="191" t="e">
        <v>#N/A</v>
      </c>
      <c r="CB63" s="191" t="e">
        <v>#N/A</v>
      </c>
      <c r="CC63" s="191" t="e">
        <v>#N/A</v>
      </c>
      <c r="CD63" s="191" t="e">
        <v>#N/A</v>
      </c>
      <c r="CE63" s="191" t="e">
        <v>#N/A</v>
      </c>
      <c r="CF63" s="191" t="e">
        <v>#N/A</v>
      </c>
      <c r="CG63" s="192" t="e">
        <v>#N/A</v>
      </c>
      <c r="CH63" s="190" t="s">
        <v>9411</v>
      </c>
      <c r="CI63" s="191" t="e">
        <v>#N/A</v>
      </c>
      <c r="CJ63" s="191" t="e">
        <v>#N/A</v>
      </c>
      <c r="CK63" s="191" t="e">
        <v>#N/A</v>
      </c>
      <c r="CL63" s="191" t="e">
        <v>#N/A</v>
      </c>
      <c r="CM63" s="191" t="e">
        <v>#N/A</v>
      </c>
      <c r="CN63" s="191" t="e">
        <v>#N/A</v>
      </c>
      <c r="CO63" s="193" t="e">
        <v>#N/A</v>
      </c>
      <c r="CP63" s="191" t="s">
        <v>9412</v>
      </c>
      <c r="CQ63" s="184" t="e">
        <v>#N/A</v>
      </c>
      <c r="CR63" s="184" t="e">
        <v>#N/A</v>
      </c>
      <c r="CS63" s="184" t="e">
        <v>#N/A</v>
      </c>
      <c r="CT63" s="184" t="e">
        <v>#N/A</v>
      </c>
      <c r="CU63" s="184" t="e">
        <v>#N/A</v>
      </c>
      <c r="CV63" s="184" t="e">
        <v>#N/A</v>
      </c>
      <c r="CW63" s="181" t="e">
        <v>#N/A</v>
      </c>
      <c r="CX63" s="191" t="s">
        <v>4846</v>
      </c>
      <c r="CY63" s="188">
        <v>5700000</v>
      </c>
      <c r="CZ63" s="188" t="s">
        <v>4844</v>
      </c>
      <c r="DA63" s="188" t="s">
        <v>30</v>
      </c>
      <c r="DB63" s="188">
        <v>2</v>
      </c>
      <c r="DC63" s="188" t="s">
        <v>4853</v>
      </c>
      <c r="DD63" s="188" t="s">
        <v>4845</v>
      </c>
      <c r="DE63" s="194">
        <v>44732</v>
      </c>
      <c r="DF63" s="190" t="s">
        <v>4850</v>
      </c>
      <c r="DG63" s="180">
        <v>0</v>
      </c>
      <c r="DH63" s="184" t="s">
        <v>4847</v>
      </c>
      <c r="DI63" s="184" t="s">
        <v>30</v>
      </c>
      <c r="DJ63" s="184">
        <v>2</v>
      </c>
      <c r="DK63" s="184" t="s">
        <v>4849</v>
      </c>
      <c r="DL63" s="184" t="s">
        <v>4848</v>
      </c>
      <c r="DM63" s="181">
        <v>44732</v>
      </c>
      <c r="DN63" s="191" t="s">
        <v>4852</v>
      </c>
      <c r="DO63" s="188">
        <v>16456000</v>
      </c>
      <c r="DP63" s="191" t="s">
        <v>4847</v>
      </c>
      <c r="DQ63" s="191" t="s">
        <v>30</v>
      </c>
      <c r="DR63" s="191">
        <v>2</v>
      </c>
      <c r="DS63" s="191" t="s">
        <v>4851</v>
      </c>
      <c r="DT63" s="191" t="s">
        <v>4848</v>
      </c>
      <c r="DU63" s="192">
        <v>44732</v>
      </c>
      <c r="DV63" s="190" t="s">
        <v>4854</v>
      </c>
      <c r="DW63" s="180">
        <v>4000000</v>
      </c>
      <c r="DX63" s="184" t="s">
        <v>4844</v>
      </c>
      <c r="DY63" s="184" t="s">
        <v>30</v>
      </c>
      <c r="DZ63" s="184">
        <v>2</v>
      </c>
      <c r="EA63" s="184" t="s">
        <v>4853</v>
      </c>
      <c r="EB63" s="184" t="s">
        <v>4845</v>
      </c>
      <c r="EC63" s="181">
        <v>44732</v>
      </c>
      <c r="ED63" s="191" t="s">
        <v>4856</v>
      </c>
      <c r="EE63" s="188">
        <v>1644000</v>
      </c>
      <c r="EF63" s="191" t="s">
        <v>4844</v>
      </c>
      <c r="EG63" s="191" t="s">
        <v>30</v>
      </c>
      <c r="EH63" s="191">
        <v>2</v>
      </c>
      <c r="EI63" s="191" t="s">
        <v>4855</v>
      </c>
      <c r="EJ63" s="191" t="s">
        <v>4845</v>
      </c>
      <c r="EK63" s="192">
        <v>44732</v>
      </c>
      <c r="EL63" s="190" t="s">
        <v>4858</v>
      </c>
      <c r="EM63" s="180">
        <v>56000</v>
      </c>
      <c r="EN63" s="184" t="s">
        <v>4844</v>
      </c>
      <c r="EO63" s="184" t="s">
        <v>30</v>
      </c>
      <c r="EP63" s="184">
        <v>2</v>
      </c>
      <c r="EQ63" s="184" t="s">
        <v>4857</v>
      </c>
      <c r="ER63" s="184" t="s">
        <v>4845</v>
      </c>
      <c r="ES63" s="181">
        <v>44732</v>
      </c>
      <c r="ET63" s="191" t="s">
        <v>7164</v>
      </c>
      <c r="EU63" s="191">
        <v>8</v>
      </c>
      <c r="EV63" s="191" t="s">
        <v>5882</v>
      </c>
      <c r="EW63" s="191" t="s">
        <v>30</v>
      </c>
      <c r="EX63" s="191">
        <v>2</v>
      </c>
      <c r="EY63" s="191" t="s">
        <v>7162</v>
      </c>
      <c r="EZ63" s="191" t="s">
        <v>1498</v>
      </c>
      <c r="FA63" s="192">
        <v>44770</v>
      </c>
      <c r="FB63" s="190" t="s">
        <v>4860</v>
      </c>
      <c r="FC63" s="184">
        <v>1</v>
      </c>
      <c r="FD63" s="184" t="s">
        <v>4844</v>
      </c>
      <c r="FE63" s="184" t="s">
        <v>92</v>
      </c>
      <c r="FF63" s="184">
        <v>1</v>
      </c>
      <c r="FG63" s="184" t="s">
        <v>4859</v>
      </c>
      <c r="FH63" s="184" t="s">
        <v>4845</v>
      </c>
      <c r="FI63" s="181">
        <v>44732</v>
      </c>
      <c r="FJ63" s="190" t="s">
        <v>9413</v>
      </c>
      <c r="FK63" s="191" t="e">
        <v>#N/A</v>
      </c>
      <c r="FL63" s="191" t="e">
        <v>#N/A</v>
      </c>
      <c r="FM63" s="191" t="e">
        <v>#N/A</v>
      </c>
      <c r="FN63" s="191" t="e">
        <v>#N/A</v>
      </c>
      <c r="FO63" s="191" t="e">
        <v>#N/A</v>
      </c>
      <c r="FP63" s="188" t="e">
        <v>#N/A</v>
      </c>
      <c r="FQ63" s="189" t="e">
        <v>#N/A</v>
      </c>
      <c r="FR63" s="190" t="s">
        <v>9414</v>
      </c>
      <c r="FS63" s="184" t="e">
        <v>#N/A</v>
      </c>
      <c r="FT63" s="184" t="e">
        <v>#N/A</v>
      </c>
      <c r="FU63" s="184" t="e">
        <v>#N/A</v>
      </c>
      <c r="FV63" s="184" t="e">
        <v>#N/A</v>
      </c>
      <c r="FW63" s="184" t="e">
        <v>#N/A</v>
      </c>
      <c r="FX63" s="184" t="e">
        <v>#N/A</v>
      </c>
      <c r="FY63" s="181" t="e">
        <v>#N/A</v>
      </c>
      <c r="FZ63" s="191" t="s">
        <v>4876</v>
      </c>
      <c r="GA63" s="191">
        <v>0</v>
      </c>
      <c r="GB63" s="191" t="s">
        <v>3054</v>
      </c>
      <c r="GC63" s="191" t="s">
        <v>30</v>
      </c>
      <c r="GD63" s="191">
        <v>2</v>
      </c>
      <c r="GE63" s="191" t="s">
        <v>14</v>
      </c>
      <c r="GF63" s="191" t="s">
        <v>14</v>
      </c>
      <c r="GG63" s="192">
        <v>44733</v>
      </c>
      <c r="GH63" s="190" t="s">
        <v>4882</v>
      </c>
      <c r="GI63" s="184">
        <v>0</v>
      </c>
      <c r="GJ63" s="184" t="s">
        <v>3054</v>
      </c>
      <c r="GK63" s="184" t="s">
        <v>30</v>
      </c>
      <c r="GL63" s="184">
        <v>2</v>
      </c>
      <c r="GM63" s="184" t="s">
        <v>14</v>
      </c>
      <c r="GN63" s="184" t="s">
        <v>14</v>
      </c>
      <c r="GO63" s="181">
        <v>44733</v>
      </c>
      <c r="GP63" s="191" t="s">
        <v>4877</v>
      </c>
      <c r="GQ63" s="191">
        <v>0</v>
      </c>
      <c r="GR63" s="191" t="s">
        <v>3054</v>
      </c>
      <c r="GS63" s="191" t="s">
        <v>30</v>
      </c>
      <c r="GT63" s="191">
        <v>2</v>
      </c>
      <c r="GU63" s="191" t="s">
        <v>14</v>
      </c>
      <c r="GV63" s="191" t="s">
        <v>14</v>
      </c>
      <c r="GW63" s="192">
        <v>44733</v>
      </c>
      <c r="GX63" s="190" t="s">
        <v>4883</v>
      </c>
      <c r="GY63" s="184">
        <v>0</v>
      </c>
      <c r="GZ63" s="184" t="s">
        <v>3054</v>
      </c>
      <c r="HA63" s="184" t="s">
        <v>30</v>
      </c>
      <c r="HB63" s="184">
        <v>2</v>
      </c>
      <c r="HC63" s="184" t="s">
        <v>14</v>
      </c>
      <c r="HD63" s="184" t="s">
        <v>14</v>
      </c>
      <c r="HE63" s="181">
        <v>44733</v>
      </c>
      <c r="HF63" s="191" t="s">
        <v>4875</v>
      </c>
      <c r="HG63" s="191">
        <v>0</v>
      </c>
      <c r="HH63" s="191" t="s">
        <v>3054</v>
      </c>
      <c r="HI63" s="191" t="s">
        <v>30</v>
      </c>
      <c r="HJ63" s="191">
        <v>2</v>
      </c>
      <c r="HK63" s="191" t="s">
        <v>14</v>
      </c>
      <c r="HL63" s="191" t="s">
        <v>14</v>
      </c>
      <c r="HM63" s="192">
        <v>44733</v>
      </c>
      <c r="HN63" s="190" t="s">
        <v>4881</v>
      </c>
      <c r="HO63" s="184">
        <v>0</v>
      </c>
      <c r="HP63" s="184" t="s">
        <v>3054</v>
      </c>
      <c r="HQ63" s="184" t="s">
        <v>30</v>
      </c>
      <c r="HR63" s="184">
        <v>2</v>
      </c>
      <c r="HS63" s="184" t="s">
        <v>14</v>
      </c>
      <c r="HT63" s="184" t="s">
        <v>14</v>
      </c>
      <c r="HU63" s="181">
        <v>44733</v>
      </c>
      <c r="HV63" s="191" t="s">
        <v>4878</v>
      </c>
      <c r="HW63" s="191">
        <v>0</v>
      </c>
      <c r="HX63" s="191" t="s">
        <v>3054</v>
      </c>
      <c r="HY63" s="191" t="s">
        <v>30</v>
      </c>
      <c r="HZ63" s="191">
        <v>2</v>
      </c>
      <c r="IA63" s="191" t="s">
        <v>14</v>
      </c>
      <c r="IB63" s="191" t="s">
        <v>14</v>
      </c>
      <c r="IC63" s="192">
        <v>44733</v>
      </c>
      <c r="ID63" s="190" t="s">
        <v>4880</v>
      </c>
      <c r="IE63" s="184">
        <v>2</v>
      </c>
      <c r="IF63" s="184" t="s">
        <v>3054</v>
      </c>
      <c r="IG63" s="184" t="s">
        <v>30</v>
      </c>
      <c r="IH63" s="184">
        <v>2</v>
      </c>
      <c r="II63" s="184" t="s">
        <v>14</v>
      </c>
      <c r="IJ63" s="184" t="s">
        <v>14</v>
      </c>
      <c r="IK63" s="181">
        <v>44733</v>
      </c>
      <c r="IL63" s="191" t="s">
        <v>4879</v>
      </c>
      <c r="IM63" s="191">
        <v>2</v>
      </c>
      <c r="IN63" s="191" t="s">
        <v>3054</v>
      </c>
      <c r="IO63" s="191" t="s">
        <v>30</v>
      </c>
      <c r="IP63" s="191">
        <v>2</v>
      </c>
      <c r="IQ63" s="191" t="s">
        <v>14</v>
      </c>
      <c r="IR63" s="191" t="s">
        <v>14</v>
      </c>
      <c r="IS63" s="192">
        <v>44733</v>
      </c>
    </row>
    <row r="64" spans="1:253" s="285" customFormat="1" ht="13" customHeight="1" x14ac:dyDescent="0.25">
      <c r="A64" s="285" t="s">
        <v>75</v>
      </c>
      <c r="B64" s="285" t="s">
        <v>8865</v>
      </c>
      <c r="C64" s="285" t="s">
        <v>76</v>
      </c>
      <c r="D64" s="285" t="s">
        <v>77</v>
      </c>
      <c r="E64" s="285" t="s">
        <v>8385</v>
      </c>
      <c r="F64" s="285" t="s">
        <v>2004</v>
      </c>
      <c r="G64" s="187">
        <v>2100000</v>
      </c>
      <c r="H64" s="188" t="s">
        <v>2001</v>
      </c>
      <c r="I64" s="188" t="s">
        <v>30</v>
      </c>
      <c r="J64" s="188">
        <v>2</v>
      </c>
      <c r="K64" s="188" t="s">
        <v>2003</v>
      </c>
      <c r="L64" s="188" t="s">
        <v>2002</v>
      </c>
      <c r="M64" s="189">
        <v>44451</v>
      </c>
      <c r="N64" s="190" t="s">
        <v>2005</v>
      </c>
      <c r="O64" s="188">
        <v>30355</v>
      </c>
      <c r="P64" s="188" t="s">
        <v>1950</v>
      </c>
      <c r="Q64" s="188" t="s">
        <v>30</v>
      </c>
      <c r="R64" s="188">
        <v>2</v>
      </c>
      <c r="S64" s="188" t="s">
        <v>1998</v>
      </c>
      <c r="T64" s="188" t="s">
        <v>1951</v>
      </c>
      <c r="U64" s="189">
        <v>44451</v>
      </c>
      <c r="V64" s="190" t="s">
        <v>2384</v>
      </c>
      <c r="W64" s="188">
        <v>1476000</v>
      </c>
      <c r="X64" s="188" t="s">
        <v>2001</v>
      </c>
      <c r="Y64" s="188" t="s">
        <v>30</v>
      </c>
      <c r="Z64" s="188">
        <v>2</v>
      </c>
      <c r="AA64" s="188" t="s">
        <v>2077</v>
      </c>
      <c r="AB64" s="188" t="s">
        <v>2002</v>
      </c>
      <c r="AC64" s="189">
        <v>44591</v>
      </c>
      <c r="AD64" s="190" t="s">
        <v>2385</v>
      </c>
      <c r="AE64" s="188">
        <v>866000</v>
      </c>
      <c r="AF64" s="188" t="s">
        <v>2001</v>
      </c>
      <c r="AG64" s="188" t="s">
        <v>30</v>
      </c>
      <c r="AH64" s="188">
        <v>2</v>
      </c>
      <c r="AI64" s="188" t="s">
        <v>2079</v>
      </c>
      <c r="AJ64" s="188" t="s">
        <v>2002</v>
      </c>
      <c r="AK64" s="189">
        <v>44591</v>
      </c>
      <c r="AL64" s="190" t="s">
        <v>1513</v>
      </c>
      <c r="AM64" s="188" t="s">
        <v>14</v>
      </c>
      <c r="AN64" s="188" t="s">
        <v>147</v>
      </c>
      <c r="AO64" s="188" t="s">
        <v>19</v>
      </c>
      <c r="AP64" s="188">
        <v>3</v>
      </c>
      <c r="AQ64" s="188" t="s">
        <v>147</v>
      </c>
      <c r="AR64" s="188" t="s">
        <v>147</v>
      </c>
      <c r="AS64" s="189">
        <v>44113</v>
      </c>
      <c r="AT64" s="191" t="s">
        <v>85</v>
      </c>
      <c r="AU64" s="188">
        <v>0</v>
      </c>
      <c r="AV64" s="188">
        <v>0</v>
      </c>
      <c r="AW64" s="188" t="s">
        <v>30</v>
      </c>
      <c r="AX64" s="188">
        <v>2</v>
      </c>
      <c r="AY64" s="188" t="s">
        <v>84</v>
      </c>
      <c r="AZ64" s="188">
        <v>0</v>
      </c>
      <c r="BA64" s="189">
        <v>43495</v>
      </c>
      <c r="BB64" s="190" t="s">
        <v>83</v>
      </c>
      <c r="BC64" s="188">
        <v>0</v>
      </c>
      <c r="BD64" s="188">
        <v>0</v>
      </c>
      <c r="BE64" s="188" t="s">
        <v>30</v>
      </c>
      <c r="BF64" s="188">
        <v>2</v>
      </c>
      <c r="BG64" s="188" t="s">
        <v>82</v>
      </c>
      <c r="BH64" s="188">
        <v>0</v>
      </c>
      <c r="BI64" s="189">
        <v>43495</v>
      </c>
      <c r="BJ64" s="191" t="s">
        <v>4658</v>
      </c>
      <c r="BK64" s="191">
        <v>0</v>
      </c>
      <c r="BL64" s="191" t="s">
        <v>4656</v>
      </c>
      <c r="BM64" s="191" t="s">
        <v>30</v>
      </c>
      <c r="BN64" s="191">
        <v>2</v>
      </c>
      <c r="BO64" s="191" t="s">
        <v>4657</v>
      </c>
      <c r="BP64" s="188" t="s">
        <v>1498</v>
      </c>
      <c r="BQ64" s="192">
        <v>44709</v>
      </c>
      <c r="BR64" s="190" t="s">
        <v>79</v>
      </c>
      <c r="BS64" s="191">
        <v>0</v>
      </c>
      <c r="BT64" s="191">
        <v>0</v>
      </c>
      <c r="BU64" s="191" t="s">
        <v>30</v>
      </c>
      <c r="BV64" s="191">
        <v>2</v>
      </c>
      <c r="BW64" s="191" t="s">
        <v>78</v>
      </c>
      <c r="BX64" s="191">
        <v>0</v>
      </c>
      <c r="BY64" s="189">
        <v>43495</v>
      </c>
      <c r="BZ64" s="191" t="s">
        <v>80</v>
      </c>
      <c r="CA64" s="191">
        <v>0</v>
      </c>
      <c r="CB64" s="191">
        <v>0</v>
      </c>
      <c r="CC64" s="191" t="s">
        <v>30</v>
      </c>
      <c r="CD64" s="191">
        <v>2</v>
      </c>
      <c r="CE64" s="191" t="s">
        <v>78</v>
      </c>
      <c r="CF64" s="191">
        <v>0</v>
      </c>
      <c r="CG64" s="192">
        <v>43495</v>
      </c>
      <c r="CH64" s="190" t="s">
        <v>9415</v>
      </c>
      <c r="CI64" s="191" t="e">
        <v>#N/A</v>
      </c>
      <c r="CJ64" s="191" t="e">
        <v>#N/A</v>
      </c>
      <c r="CK64" s="191" t="e">
        <v>#N/A</v>
      </c>
      <c r="CL64" s="191" t="e">
        <v>#N/A</v>
      </c>
      <c r="CM64" s="191" t="e">
        <v>#N/A</v>
      </c>
      <c r="CN64" s="191" t="e">
        <v>#N/A</v>
      </c>
      <c r="CO64" s="193" t="e">
        <v>#N/A</v>
      </c>
      <c r="CP64" s="191" t="s">
        <v>81</v>
      </c>
      <c r="CQ64" s="191" t="s">
        <v>14</v>
      </c>
      <c r="CR64" s="191">
        <v>0</v>
      </c>
      <c r="CS64" s="191" t="s">
        <v>30</v>
      </c>
      <c r="CT64" s="191">
        <v>2</v>
      </c>
      <c r="CU64" s="191" t="s">
        <v>15</v>
      </c>
      <c r="CV64" s="191">
        <v>0</v>
      </c>
      <c r="CW64" s="189">
        <v>43495</v>
      </c>
      <c r="CX64" s="191" t="s">
        <v>2388</v>
      </c>
      <c r="CY64" s="188">
        <v>338000</v>
      </c>
      <c r="CZ64" s="188" t="s">
        <v>2386</v>
      </c>
      <c r="DA64" s="188" t="s">
        <v>30</v>
      </c>
      <c r="DB64" s="188">
        <v>2</v>
      </c>
      <c r="DC64" s="188" t="s">
        <v>2393</v>
      </c>
      <c r="DD64" s="188" t="s">
        <v>2387</v>
      </c>
      <c r="DE64" s="194">
        <v>44591</v>
      </c>
      <c r="DF64" s="190" t="s">
        <v>2390</v>
      </c>
      <c r="DG64" s="188">
        <v>610000</v>
      </c>
      <c r="DH64" s="191" t="s">
        <v>2386</v>
      </c>
      <c r="DI64" s="191" t="s">
        <v>30</v>
      </c>
      <c r="DJ64" s="191">
        <v>2</v>
      </c>
      <c r="DK64" s="191" t="s">
        <v>2389</v>
      </c>
      <c r="DL64" s="191" t="s">
        <v>2387</v>
      </c>
      <c r="DM64" s="189">
        <v>44591</v>
      </c>
      <c r="DN64" s="191" t="s">
        <v>2392</v>
      </c>
      <c r="DO64" s="188">
        <v>528000</v>
      </c>
      <c r="DP64" s="191" t="s">
        <v>2386</v>
      </c>
      <c r="DQ64" s="191" t="s">
        <v>30</v>
      </c>
      <c r="DR64" s="191">
        <v>2</v>
      </c>
      <c r="DS64" s="191" t="s">
        <v>2391</v>
      </c>
      <c r="DT64" s="191" t="s">
        <v>2387</v>
      </c>
      <c r="DU64" s="192">
        <v>44591</v>
      </c>
      <c r="DV64" s="190" t="s">
        <v>2394</v>
      </c>
      <c r="DW64" s="188">
        <v>312000</v>
      </c>
      <c r="DX64" s="191" t="s">
        <v>2386</v>
      </c>
      <c r="DY64" s="191" t="s">
        <v>30</v>
      </c>
      <c r="DZ64" s="191">
        <v>2</v>
      </c>
      <c r="EA64" s="191" t="s">
        <v>2393</v>
      </c>
      <c r="EB64" s="191" t="s">
        <v>2387</v>
      </c>
      <c r="EC64" s="189">
        <v>44591</v>
      </c>
      <c r="ED64" s="191" t="s">
        <v>2396</v>
      </c>
      <c r="EE64" s="188">
        <v>26000</v>
      </c>
      <c r="EF64" s="191" t="s">
        <v>2386</v>
      </c>
      <c r="EG64" s="191" t="s">
        <v>30</v>
      </c>
      <c r="EH64" s="191">
        <v>2</v>
      </c>
      <c r="EI64" s="191" t="s">
        <v>2395</v>
      </c>
      <c r="EJ64" s="191" t="s">
        <v>2387</v>
      </c>
      <c r="EK64" s="192">
        <v>44591</v>
      </c>
      <c r="EL64" s="190" t="s">
        <v>2398</v>
      </c>
      <c r="EM64" s="188">
        <v>0</v>
      </c>
      <c r="EN64" s="191" t="s">
        <v>2386</v>
      </c>
      <c r="EO64" s="191" t="s">
        <v>30</v>
      </c>
      <c r="EP64" s="191">
        <v>2</v>
      </c>
      <c r="EQ64" s="191" t="s">
        <v>2397</v>
      </c>
      <c r="ER64" s="191" t="s">
        <v>2387</v>
      </c>
      <c r="ES64" s="189">
        <v>44591</v>
      </c>
      <c r="ET64" s="191" t="s">
        <v>5804</v>
      </c>
      <c r="EU64" s="191">
        <v>0</v>
      </c>
      <c r="EV64" s="191" t="s">
        <v>5802</v>
      </c>
      <c r="EW64" s="191" t="s">
        <v>30</v>
      </c>
      <c r="EX64" s="191">
        <v>2</v>
      </c>
      <c r="EY64" s="191" t="s">
        <v>5803</v>
      </c>
      <c r="EZ64" s="191" t="s">
        <v>1498</v>
      </c>
      <c r="FA64" s="192">
        <v>44762</v>
      </c>
      <c r="FB64" s="190" t="s">
        <v>2006</v>
      </c>
      <c r="FC64" s="191">
        <v>1</v>
      </c>
      <c r="FD64" s="191" t="s">
        <v>14</v>
      </c>
      <c r="FE64" s="191" t="s">
        <v>92</v>
      </c>
      <c r="FF64" s="191">
        <v>1</v>
      </c>
      <c r="FG64" s="191" t="s">
        <v>1958</v>
      </c>
      <c r="FH64" s="191" t="s">
        <v>14</v>
      </c>
      <c r="FI64" s="189">
        <v>44451</v>
      </c>
      <c r="FJ64" s="190" t="s">
        <v>87</v>
      </c>
      <c r="FK64" s="191">
        <v>0</v>
      </c>
      <c r="FL64" s="191">
        <v>0</v>
      </c>
      <c r="FM64" s="191" t="s">
        <v>30</v>
      </c>
      <c r="FN64" s="191">
        <v>2</v>
      </c>
      <c r="FO64" s="191" t="s">
        <v>86</v>
      </c>
      <c r="FP64" s="188">
        <v>0</v>
      </c>
      <c r="FQ64" s="189">
        <v>43495</v>
      </c>
      <c r="FR64" s="190" t="s">
        <v>88</v>
      </c>
      <c r="FS64" s="191">
        <v>0</v>
      </c>
      <c r="FT64" s="191">
        <v>0</v>
      </c>
      <c r="FU64" s="191" t="s">
        <v>30</v>
      </c>
      <c r="FV64" s="191">
        <v>2</v>
      </c>
      <c r="FW64" s="191" t="s">
        <v>86</v>
      </c>
      <c r="FX64" s="191">
        <v>0</v>
      </c>
      <c r="FY64" s="189">
        <v>43495</v>
      </c>
      <c r="FZ64" s="191" t="s">
        <v>4038</v>
      </c>
      <c r="GA64" s="191">
        <v>0</v>
      </c>
      <c r="GB64" s="191" t="s">
        <v>3054</v>
      </c>
      <c r="GC64" s="191" t="s">
        <v>30</v>
      </c>
      <c r="GD64" s="191">
        <v>2</v>
      </c>
      <c r="GE64" s="191" t="s">
        <v>14</v>
      </c>
      <c r="GF64" s="191" t="s">
        <v>14</v>
      </c>
      <c r="GG64" s="192">
        <v>44695</v>
      </c>
      <c r="GH64" s="190" t="s">
        <v>4044</v>
      </c>
      <c r="GI64" s="191">
        <v>0</v>
      </c>
      <c r="GJ64" s="191" t="s">
        <v>3054</v>
      </c>
      <c r="GK64" s="191" t="s">
        <v>30</v>
      </c>
      <c r="GL64" s="191">
        <v>2</v>
      </c>
      <c r="GM64" s="191" t="s">
        <v>14</v>
      </c>
      <c r="GN64" s="191" t="s">
        <v>14</v>
      </c>
      <c r="GO64" s="189">
        <v>44695</v>
      </c>
      <c r="GP64" s="191" t="s">
        <v>4039</v>
      </c>
      <c r="GQ64" s="191">
        <v>0</v>
      </c>
      <c r="GR64" s="191" t="s">
        <v>3054</v>
      </c>
      <c r="GS64" s="191" t="s">
        <v>30</v>
      </c>
      <c r="GT64" s="191">
        <v>2</v>
      </c>
      <c r="GU64" s="191" t="s">
        <v>14</v>
      </c>
      <c r="GV64" s="191" t="s">
        <v>14</v>
      </c>
      <c r="GW64" s="192">
        <v>44695</v>
      </c>
      <c r="GX64" s="190" t="s">
        <v>4045</v>
      </c>
      <c r="GY64" s="191">
        <v>0</v>
      </c>
      <c r="GZ64" s="191" t="s">
        <v>3054</v>
      </c>
      <c r="HA64" s="191" t="s">
        <v>30</v>
      </c>
      <c r="HB64" s="191">
        <v>2</v>
      </c>
      <c r="HC64" s="191" t="s">
        <v>14</v>
      </c>
      <c r="HD64" s="191" t="s">
        <v>14</v>
      </c>
      <c r="HE64" s="189">
        <v>44695</v>
      </c>
      <c r="HF64" s="191" t="s">
        <v>4037</v>
      </c>
      <c r="HG64" s="191">
        <v>0</v>
      </c>
      <c r="HH64" s="191" t="s">
        <v>3054</v>
      </c>
      <c r="HI64" s="191" t="s">
        <v>30</v>
      </c>
      <c r="HJ64" s="191">
        <v>2</v>
      </c>
      <c r="HK64" s="191" t="s">
        <v>14</v>
      </c>
      <c r="HL64" s="191" t="s">
        <v>14</v>
      </c>
      <c r="HM64" s="192">
        <v>44695</v>
      </c>
      <c r="HN64" s="190" t="s">
        <v>4043</v>
      </c>
      <c r="HO64" s="191">
        <v>0</v>
      </c>
      <c r="HP64" s="191" t="s">
        <v>3054</v>
      </c>
      <c r="HQ64" s="191" t="s">
        <v>30</v>
      </c>
      <c r="HR64" s="191">
        <v>2</v>
      </c>
      <c r="HS64" s="191" t="s">
        <v>14</v>
      </c>
      <c r="HT64" s="191" t="s">
        <v>14</v>
      </c>
      <c r="HU64" s="189">
        <v>44695</v>
      </c>
      <c r="HV64" s="191" t="s">
        <v>4040</v>
      </c>
      <c r="HW64" s="191">
        <v>0</v>
      </c>
      <c r="HX64" s="191" t="s">
        <v>3054</v>
      </c>
      <c r="HY64" s="191" t="s">
        <v>30</v>
      </c>
      <c r="HZ64" s="191">
        <v>2</v>
      </c>
      <c r="IA64" s="191" t="s">
        <v>14</v>
      </c>
      <c r="IB64" s="191" t="s">
        <v>14</v>
      </c>
      <c r="IC64" s="192">
        <v>44695</v>
      </c>
      <c r="ID64" s="190" t="s">
        <v>4042</v>
      </c>
      <c r="IE64" s="191">
        <v>0</v>
      </c>
      <c r="IF64" s="191" t="s">
        <v>3054</v>
      </c>
      <c r="IG64" s="191" t="s">
        <v>30</v>
      </c>
      <c r="IH64" s="191">
        <v>2</v>
      </c>
      <c r="II64" s="191" t="s">
        <v>14</v>
      </c>
      <c r="IJ64" s="191" t="s">
        <v>14</v>
      </c>
      <c r="IK64" s="189">
        <v>44695</v>
      </c>
      <c r="IL64" s="191" t="s">
        <v>4041</v>
      </c>
      <c r="IM64" s="191">
        <v>0</v>
      </c>
      <c r="IN64" s="191" t="s">
        <v>3054</v>
      </c>
      <c r="IO64" s="191" t="s">
        <v>30</v>
      </c>
      <c r="IP64" s="191">
        <v>2</v>
      </c>
      <c r="IQ64" s="191" t="s">
        <v>14</v>
      </c>
      <c r="IR64" s="191" t="s">
        <v>14</v>
      </c>
      <c r="IS64" s="192">
        <v>44695</v>
      </c>
    </row>
    <row r="65" spans="1:253" s="285" customFormat="1" ht="13" customHeight="1" x14ac:dyDescent="0.25">
      <c r="A65" s="285" t="s">
        <v>472</v>
      </c>
      <c r="B65" s="285" t="s">
        <v>8815</v>
      </c>
      <c r="C65" s="285" t="s">
        <v>473</v>
      </c>
      <c r="D65" s="285" t="s">
        <v>474</v>
      </c>
      <c r="E65" s="285" t="s">
        <v>8392</v>
      </c>
      <c r="F65" s="285" t="s">
        <v>7832</v>
      </c>
      <c r="G65" s="179">
        <v>37462000</v>
      </c>
      <c r="H65" s="180" t="s">
        <v>7589</v>
      </c>
      <c r="I65" s="180" t="s">
        <v>30</v>
      </c>
      <c r="J65" s="180">
        <v>2</v>
      </c>
      <c r="K65" s="180" t="s">
        <v>7831</v>
      </c>
      <c r="L65" s="180" t="s">
        <v>7830</v>
      </c>
      <c r="M65" s="181">
        <v>44773</v>
      </c>
      <c r="N65" s="190" t="s">
        <v>7835</v>
      </c>
      <c r="O65" s="182">
        <v>446300</v>
      </c>
      <c r="P65" s="182" t="s">
        <v>6438</v>
      </c>
      <c r="Q65" s="182" t="s">
        <v>30</v>
      </c>
      <c r="R65" s="182">
        <v>2</v>
      </c>
      <c r="S65" s="182" t="s">
        <v>7834</v>
      </c>
      <c r="T65" s="182" t="s">
        <v>7833</v>
      </c>
      <c r="U65" s="183">
        <v>44773</v>
      </c>
      <c r="V65" s="190" t="s">
        <v>7837</v>
      </c>
      <c r="W65" s="180">
        <v>37462000</v>
      </c>
      <c r="X65" s="180" t="s">
        <v>7589</v>
      </c>
      <c r="Y65" s="180" t="s">
        <v>30</v>
      </c>
      <c r="Z65" s="180">
        <v>2</v>
      </c>
      <c r="AA65" s="180" t="s">
        <v>7836</v>
      </c>
      <c r="AB65" s="180" t="s">
        <v>7830</v>
      </c>
      <c r="AC65" s="181">
        <v>44773</v>
      </c>
      <c r="AD65" s="190" t="s">
        <v>7841</v>
      </c>
      <c r="AE65" s="188">
        <v>21000</v>
      </c>
      <c r="AF65" s="188" t="s">
        <v>7838</v>
      </c>
      <c r="AG65" s="188" t="s">
        <v>19</v>
      </c>
      <c r="AH65" s="188">
        <v>3</v>
      </c>
      <c r="AI65" s="188" t="s">
        <v>7840</v>
      </c>
      <c r="AJ65" s="188" t="s">
        <v>7839</v>
      </c>
      <c r="AK65" s="189">
        <v>44773</v>
      </c>
      <c r="AL65" s="190" t="s">
        <v>7842</v>
      </c>
      <c r="AM65" s="180">
        <v>21000</v>
      </c>
      <c r="AN65" s="180" t="s">
        <v>7838</v>
      </c>
      <c r="AO65" s="180" t="s">
        <v>19</v>
      </c>
      <c r="AP65" s="180">
        <v>3</v>
      </c>
      <c r="AQ65" s="180" t="s">
        <v>7840</v>
      </c>
      <c r="AR65" s="180" t="s">
        <v>7839</v>
      </c>
      <c r="AS65" s="181">
        <v>44773</v>
      </c>
      <c r="AT65" s="191" t="s">
        <v>1116</v>
      </c>
      <c r="AU65" s="188" t="s">
        <v>14</v>
      </c>
      <c r="AV65" s="188" t="s">
        <v>14</v>
      </c>
      <c r="AW65" s="188" t="s">
        <v>14</v>
      </c>
      <c r="AX65" s="188" t="s">
        <v>14</v>
      </c>
      <c r="AY65" s="188" t="s">
        <v>14</v>
      </c>
      <c r="AZ65" s="188" t="s">
        <v>14</v>
      </c>
      <c r="BA65" s="189">
        <v>43798</v>
      </c>
      <c r="BB65" s="190" t="s">
        <v>1115</v>
      </c>
      <c r="BC65" s="180" t="s">
        <v>14</v>
      </c>
      <c r="BD65" s="180" t="s">
        <v>14</v>
      </c>
      <c r="BE65" s="180" t="s">
        <v>14</v>
      </c>
      <c r="BF65" s="180" t="s">
        <v>14</v>
      </c>
      <c r="BG65" s="180" t="s">
        <v>14</v>
      </c>
      <c r="BH65" s="180" t="s">
        <v>14</v>
      </c>
      <c r="BI65" s="181">
        <v>43798</v>
      </c>
      <c r="BJ65" s="191" t="s">
        <v>7845</v>
      </c>
      <c r="BK65" s="191">
        <v>98</v>
      </c>
      <c r="BL65" s="191" t="s">
        <v>7724</v>
      </c>
      <c r="BM65" s="191" t="s">
        <v>19</v>
      </c>
      <c r="BN65" s="191">
        <v>3</v>
      </c>
      <c r="BO65" s="191" t="s">
        <v>7844</v>
      </c>
      <c r="BP65" s="188" t="s">
        <v>7843</v>
      </c>
      <c r="BQ65" s="192">
        <v>44773</v>
      </c>
      <c r="BR65" s="190" t="s">
        <v>476</v>
      </c>
      <c r="BS65" s="184">
        <v>0</v>
      </c>
      <c r="BT65" s="184">
        <v>0</v>
      </c>
      <c r="BU65" s="184" t="s">
        <v>30</v>
      </c>
      <c r="BV65" s="184">
        <v>2</v>
      </c>
      <c r="BW65" s="184" t="s">
        <v>475</v>
      </c>
      <c r="BX65" s="184">
        <v>0</v>
      </c>
      <c r="BY65" s="181">
        <v>43511</v>
      </c>
      <c r="BZ65" s="191" t="s">
        <v>477</v>
      </c>
      <c r="CA65" s="191">
        <v>0</v>
      </c>
      <c r="CB65" s="191">
        <v>0</v>
      </c>
      <c r="CC65" s="191" t="s">
        <v>30</v>
      </c>
      <c r="CD65" s="191">
        <v>2</v>
      </c>
      <c r="CE65" s="191" t="s">
        <v>475</v>
      </c>
      <c r="CF65" s="191">
        <v>0</v>
      </c>
      <c r="CG65" s="192">
        <v>43511</v>
      </c>
      <c r="CH65" s="190" t="s">
        <v>9416</v>
      </c>
      <c r="CI65" s="191" t="e">
        <v>#N/A</v>
      </c>
      <c r="CJ65" s="191" t="e">
        <v>#N/A</v>
      </c>
      <c r="CK65" s="191" t="e">
        <v>#N/A</v>
      </c>
      <c r="CL65" s="191" t="e">
        <v>#N/A</v>
      </c>
      <c r="CM65" s="191" t="e">
        <v>#N/A</v>
      </c>
      <c r="CN65" s="191" t="e">
        <v>#N/A</v>
      </c>
      <c r="CO65" s="193" t="e">
        <v>#N/A</v>
      </c>
      <c r="CP65" s="191" t="s">
        <v>479</v>
      </c>
      <c r="CQ65" s="184">
        <v>0</v>
      </c>
      <c r="CR65" s="184">
        <v>0</v>
      </c>
      <c r="CS65" s="184" t="s">
        <v>30</v>
      </c>
      <c r="CT65" s="184">
        <v>2</v>
      </c>
      <c r="CU65" s="184" t="s">
        <v>478</v>
      </c>
      <c r="CV65" s="184">
        <v>0</v>
      </c>
      <c r="CW65" s="181">
        <v>43511</v>
      </c>
      <c r="CX65" s="191" t="s">
        <v>7850</v>
      </c>
      <c r="CY65" s="188">
        <v>21000</v>
      </c>
      <c r="CZ65" s="188" t="s">
        <v>7838</v>
      </c>
      <c r="DA65" s="188" t="s">
        <v>19</v>
      </c>
      <c r="DB65" s="188">
        <v>3</v>
      </c>
      <c r="DC65" s="188" t="s">
        <v>7614</v>
      </c>
      <c r="DD65" s="188" t="s">
        <v>7839</v>
      </c>
      <c r="DE65" s="194">
        <v>44773</v>
      </c>
      <c r="DF65" s="190" t="s">
        <v>7851</v>
      </c>
      <c r="DG65" s="180">
        <v>37441000</v>
      </c>
      <c r="DH65" s="184" t="s">
        <v>7589</v>
      </c>
      <c r="DI65" s="184" t="s">
        <v>19</v>
      </c>
      <c r="DJ65" s="184">
        <v>3</v>
      </c>
      <c r="DK65" s="184" t="s">
        <v>7610</v>
      </c>
      <c r="DL65" s="184" t="s">
        <v>7830</v>
      </c>
      <c r="DM65" s="181">
        <v>44773</v>
      </c>
      <c r="DN65" s="191" t="s">
        <v>7852</v>
      </c>
      <c r="DO65" s="188">
        <v>0</v>
      </c>
      <c r="DP65" s="191" t="s">
        <v>7838</v>
      </c>
      <c r="DQ65" s="191" t="s">
        <v>19</v>
      </c>
      <c r="DR65" s="191">
        <v>3</v>
      </c>
      <c r="DS65" s="191" t="s">
        <v>7612</v>
      </c>
      <c r="DT65" s="191" t="s">
        <v>7839</v>
      </c>
      <c r="DU65" s="192">
        <v>44773</v>
      </c>
      <c r="DV65" s="190" t="s">
        <v>7853</v>
      </c>
      <c r="DW65" s="180">
        <v>21000</v>
      </c>
      <c r="DX65" s="184" t="s">
        <v>7838</v>
      </c>
      <c r="DY65" s="184" t="s">
        <v>19</v>
      </c>
      <c r="DZ65" s="184">
        <v>3</v>
      </c>
      <c r="EA65" s="184" t="s">
        <v>7614</v>
      </c>
      <c r="EB65" s="184" t="s">
        <v>7839</v>
      </c>
      <c r="EC65" s="181">
        <v>44773</v>
      </c>
      <c r="ED65" s="191" t="s">
        <v>7854</v>
      </c>
      <c r="EE65" s="188">
        <v>0</v>
      </c>
      <c r="EF65" s="191" t="s">
        <v>7838</v>
      </c>
      <c r="EG65" s="191" t="s">
        <v>19</v>
      </c>
      <c r="EH65" s="191">
        <v>3</v>
      </c>
      <c r="EI65" s="191" t="s">
        <v>7616</v>
      </c>
      <c r="EJ65" s="191" t="s">
        <v>7839</v>
      </c>
      <c r="EK65" s="192">
        <v>44773</v>
      </c>
      <c r="EL65" s="190" t="s">
        <v>7855</v>
      </c>
      <c r="EM65" s="180">
        <v>0</v>
      </c>
      <c r="EN65" s="184" t="s">
        <v>7838</v>
      </c>
      <c r="EO65" s="184" t="s">
        <v>19</v>
      </c>
      <c r="EP65" s="184">
        <v>3</v>
      </c>
      <c r="EQ65" s="184" t="s">
        <v>7616</v>
      </c>
      <c r="ER65" s="184" t="s">
        <v>7839</v>
      </c>
      <c r="ES65" s="181">
        <v>44773</v>
      </c>
      <c r="ET65" s="191" t="s">
        <v>7849</v>
      </c>
      <c r="EU65" s="191">
        <v>135</v>
      </c>
      <c r="EV65" s="191" t="s">
        <v>7846</v>
      </c>
      <c r="EW65" s="191" t="s">
        <v>19</v>
      </c>
      <c r="EX65" s="191">
        <v>3</v>
      </c>
      <c r="EY65" s="191" t="s">
        <v>7848</v>
      </c>
      <c r="EZ65" s="191" t="s">
        <v>7847</v>
      </c>
      <c r="FA65" s="192">
        <v>44773</v>
      </c>
      <c r="FB65" s="190" t="s">
        <v>7857</v>
      </c>
      <c r="FC65" s="184">
        <v>4</v>
      </c>
      <c r="FD65" s="184" t="s">
        <v>14</v>
      </c>
      <c r="FE65" s="184" t="s">
        <v>19</v>
      </c>
      <c r="FF65" s="184">
        <v>3</v>
      </c>
      <c r="FG65" s="184" t="s">
        <v>7856</v>
      </c>
      <c r="FH65" s="184" t="s">
        <v>14</v>
      </c>
      <c r="FI65" s="181">
        <v>44773</v>
      </c>
      <c r="FJ65" s="190" t="s">
        <v>481</v>
      </c>
      <c r="FK65" s="191">
        <v>0</v>
      </c>
      <c r="FL65" s="191">
        <v>0</v>
      </c>
      <c r="FM65" s="191" t="s">
        <v>30</v>
      </c>
      <c r="FN65" s="191">
        <v>2</v>
      </c>
      <c r="FO65" s="191" t="s">
        <v>480</v>
      </c>
      <c r="FP65" s="188">
        <v>0</v>
      </c>
      <c r="FQ65" s="189">
        <v>43511</v>
      </c>
      <c r="FR65" s="190" t="s">
        <v>482</v>
      </c>
      <c r="FS65" s="184">
        <v>0</v>
      </c>
      <c r="FT65" s="184">
        <v>0</v>
      </c>
      <c r="FU65" s="184" t="s">
        <v>30</v>
      </c>
      <c r="FV65" s="184">
        <v>2</v>
      </c>
      <c r="FW65" s="184" t="s">
        <v>480</v>
      </c>
      <c r="FX65" s="184">
        <v>0</v>
      </c>
      <c r="FY65" s="181">
        <v>43511</v>
      </c>
      <c r="FZ65" s="191" t="s">
        <v>3575</v>
      </c>
      <c r="GA65" s="191">
        <v>0</v>
      </c>
      <c r="GB65" s="191" t="s">
        <v>3054</v>
      </c>
      <c r="GC65" s="191" t="s">
        <v>30</v>
      </c>
      <c r="GD65" s="191">
        <v>2</v>
      </c>
      <c r="GE65" s="191" t="s">
        <v>14</v>
      </c>
      <c r="GF65" s="191" t="s">
        <v>14</v>
      </c>
      <c r="GG65" s="192">
        <v>44691</v>
      </c>
      <c r="GH65" s="190" t="s">
        <v>3581</v>
      </c>
      <c r="GI65" s="184">
        <v>0</v>
      </c>
      <c r="GJ65" s="184" t="s">
        <v>3054</v>
      </c>
      <c r="GK65" s="184" t="s">
        <v>30</v>
      </c>
      <c r="GL65" s="184">
        <v>2</v>
      </c>
      <c r="GM65" s="184" t="s">
        <v>14</v>
      </c>
      <c r="GN65" s="184" t="s">
        <v>14</v>
      </c>
      <c r="GO65" s="181">
        <v>44691</v>
      </c>
      <c r="GP65" s="191" t="s">
        <v>3576</v>
      </c>
      <c r="GQ65" s="191">
        <v>0</v>
      </c>
      <c r="GR65" s="191" t="s">
        <v>3054</v>
      </c>
      <c r="GS65" s="191" t="s">
        <v>30</v>
      </c>
      <c r="GT65" s="191">
        <v>2</v>
      </c>
      <c r="GU65" s="191" t="s">
        <v>14</v>
      </c>
      <c r="GV65" s="191" t="s">
        <v>14</v>
      </c>
      <c r="GW65" s="192">
        <v>44691</v>
      </c>
      <c r="GX65" s="190" t="s">
        <v>3582</v>
      </c>
      <c r="GY65" s="184">
        <v>0</v>
      </c>
      <c r="GZ65" s="184" t="s">
        <v>3054</v>
      </c>
      <c r="HA65" s="184" t="s">
        <v>30</v>
      </c>
      <c r="HB65" s="184">
        <v>2</v>
      </c>
      <c r="HC65" s="184" t="s">
        <v>14</v>
      </c>
      <c r="HD65" s="184" t="s">
        <v>14</v>
      </c>
      <c r="HE65" s="181">
        <v>44691</v>
      </c>
      <c r="HF65" s="191" t="s">
        <v>3574</v>
      </c>
      <c r="HG65" s="191">
        <v>0</v>
      </c>
      <c r="HH65" s="191" t="s">
        <v>3054</v>
      </c>
      <c r="HI65" s="191" t="s">
        <v>30</v>
      </c>
      <c r="HJ65" s="191">
        <v>2</v>
      </c>
      <c r="HK65" s="191" t="s">
        <v>14</v>
      </c>
      <c r="HL65" s="191" t="s">
        <v>14</v>
      </c>
      <c r="HM65" s="192">
        <v>44691</v>
      </c>
      <c r="HN65" s="190" t="s">
        <v>3580</v>
      </c>
      <c r="HO65" s="184">
        <v>0</v>
      </c>
      <c r="HP65" s="184" t="s">
        <v>3054</v>
      </c>
      <c r="HQ65" s="184" t="s">
        <v>30</v>
      </c>
      <c r="HR65" s="184">
        <v>2</v>
      </c>
      <c r="HS65" s="184" t="s">
        <v>14</v>
      </c>
      <c r="HT65" s="184" t="s">
        <v>14</v>
      </c>
      <c r="HU65" s="181">
        <v>44691</v>
      </c>
      <c r="HV65" s="191" t="s">
        <v>3577</v>
      </c>
      <c r="HW65" s="191">
        <v>0</v>
      </c>
      <c r="HX65" s="191" t="s">
        <v>3054</v>
      </c>
      <c r="HY65" s="191" t="s">
        <v>30</v>
      </c>
      <c r="HZ65" s="191">
        <v>2</v>
      </c>
      <c r="IA65" s="191" t="s">
        <v>14</v>
      </c>
      <c r="IB65" s="191" t="s">
        <v>14</v>
      </c>
      <c r="IC65" s="192">
        <v>44691</v>
      </c>
      <c r="ID65" s="190" t="s">
        <v>3579</v>
      </c>
      <c r="IE65" s="184">
        <v>1</v>
      </c>
      <c r="IF65" s="184" t="s">
        <v>3054</v>
      </c>
      <c r="IG65" s="184" t="s">
        <v>30</v>
      </c>
      <c r="IH65" s="184">
        <v>2</v>
      </c>
      <c r="II65" s="184" t="s">
        <v>14</v>
      </c>
      <c r="IJ65" s="184" t="s">
        <v>14</v>
      </c>
      <c r="IK65" s="181">
        <v>44691</v>
      </c>
      <c r="IL65" s="191" t="s">
        <v>3578</v>
      </c>
      <c r="IM65" s="191">
        <v>0</v>
      </c>
      <c r="IN65" s="191" t="s">
        <v>3054</v>
      </c>
      <c r="IO65" s="191" t="s">
        <v>30</v>
      </c>
      <c r="IP65" s="191">
        <v>2</v>
      </c>
      <c r="IQ65" s="191" t="s">
        <v>14</v>
      </c>
      <c r="IR65" s="191" t="s">
        <v>14</v>
      </c>
      <c r="IS65" s="192">
        <v>44691</v>
      </c>
    </row>
    <row r="66" spans="1:253" s="285" customFormat="1" ht="13" customHeight="1" x14ac:dyDescent="0.25">
      <c r="A66" s="285" t="s">
        <v>3793</v>
      </c>
      <c r="B66" s="285" t="s">
        <v>8815</v>
      </c>
      <c r="C66" s="285" t="s">
        <v>3794</v>
      </c>
      <c r="D66" s="285" t="s">
        <v>3795</v>
      </c>
      <c r="E66" s="285" t="s">
        <v>8393</v>
      </c>
      <c r="F66" s="285" t="s">
        <v>7804</v>
      </c>
      <c r="G66" s="179">
        <v>3278000</v>
      </c>
      <c r="H66" s="180" t="s">
        <v>7801</v>
      </c>
      <c r="I66" s="180" t="s">
        <v>92</v>
      </c>
      <c r="J66" s="180">
        <v>1</v>
      </c>
      <c r="K66" s="180" t="s">
        <v>7803</v>
      </c>
      <c r="L66" s="180" t="s">
        <v>7802</v>
      </c>
      <c r="M66" s="181">
        <v>44773</v>
      </c>
      <c r="N66" s="190" t="s">
        <v>7808</v>
      </c>
      <c r="O66" s="182">
        <v>1595</v>
      </c>
      <c r="P66" s="182" t="s">
        <v>7805</v>
      </c>
      <c r="Q66" s="182" t="s">
        <v>30</v>
      </c>
      <c r="R66" s="182">
        <v>2</v>
      </c>
      <c r="S66" s="182" t="s">
        <v>7807</v>
      </c>
      <c r="T66" s="182" t="s">
        <v>7806</v>
      </c>
      <c r="U66" s="183">
        <v>44773</v>
      </c>
      <c r="V66" s="190" t="s">
        <v>7812</v>
      </c>
      <c r="W66" s="180">
        <v>659000</v>
      </c>
      <c r="X66" s="180" t="s">
        <v>7809</v>
      </c>
      <c r="Y66" s="180" t="s">
        <v>30</v>
      </c>
      <c r="Z66" s="180">
        <v>2</v>
      </c>
      <c r="AA66" s="180" t="s">
        <v>7811</v>
      </c>
      <c r="AB66" s="180" t="s">
        <v>7810</v>
      </c>
      <c r="AC66" s="181">
        <v>44773</v>
      </c>
      <c r="AD66" s="190" t="s">
        <v>7816</v>
      </c>
      <c r="AE66" s="188">
        <v>549000</v>
      </c>
      <c r="AF66" s="188" t="s">
        <v>7813</v>
      </c>
      <c r="AG66" s="188" t="s">
        <v>30</v>
      </c>
      <c r="AH66" s="188">
        <v>2</v>
      </c>
      <c r="AI66" s="188" t="s">
        <v>7815</v>
      </c>
      <c r="AJ66" s="188" t="s">
        <v>7814</v>
      </c>
      <c r="AK66" s="189">
        <v>44773</v>
      </c>
      <c r="AL66" s="190" t="s">
        <v>7817</v>
      </c>
      <c r="AM66" s="180">
        <v>549000</v>
      </c>
      <c r="AN66" s="180" t="s">
        <v>7813</v>
      </c>
      <c r="AO66" s="180" t="s">
        <v>30</v>
      </c>
      <c r="AP66" s="180">
        <v>2</v>
      </c>
      <c r="AQ66" s="180" t="s">
        <v>7815</v>
      </c>
      <c r="AR66" s="180" t="s">
        <v>7814</v>
      </c>
      <c r="AS66" s="181">
        <v>44773</v>
      </c>
      <c r="AT66" s="191" t="s">
        <v>9417</v>
      </c>
      <c r="AU66" s="188" t="e">
        <v>#N/A</v>
      </c>
      <c r="AV66" s="188" t="e">
        <v>#N/A</v>
      </c>
      <c r="AW66" s="188" t="e">
        <v>#N/A</v>
      </c>
      <c r="AX66" s="188" t="e">
        <v>#N/A</v>
      </c>
      <c r="AY66" s="188" t="e">
        <v>#N/A</v>
      </c>
      <c r="AZ66" s="188" t="e">
        <v>#N/A</v>
      </c>
      <c r="BA66" s="189" t="e">
        <v>#N/A</v>
      </c>
      <c r="BB66" s="190" t="s">
        <v>9418</v>
      </c>
      <c r="BC66" s="180" t="e">
        <v>#N/A</v>
      </c>
      <c r="BD66" s="180" t="e">
        <v>#N/A</v>
      </c>
      <c r="BE66" s="180" t="e">
        <v>#N/A</v>
      </c>
      <c r="BF66" s="180" t="e">
        <v>#N/A</v>
      </c>
      <c r="BG66" s="180" t="e">
        <v>#N/A</v>
      </c>
      <c r="BH66" s="180" t="e">
        <v>#N/A</v>
      </c>
      <c r="BI66" s="181" t="e">
        <v>#N/A</v>
      </c>
      <c r="BJ66" s="191" t="s">
        <v>7819</v>
      </c>
      <c r="BK66" s="191">
        <v>0</v>
      </c>
      <c r="BL66" s="191" t="s">
        <v>7818</v>
      </c>
      <c r="BM66" s="191" t="s">
        <v>30</v>
      </c>
      <c r="BN66" s="191">
        <v>2</v>
      </c>
      <c r="BO66" s="191" t="s">
        <v>7694</v>
      </c>
      <c r="BP66" s="188" t="s">
        <v>1498</v>
      </c>
      <c r="BQ66" s="192">
        <v>44773</v>
      </c>
      <c r="BR66" s="190" t="s">
        <v>9419</v>
      </c>
      <c r="BS66" s="184" t="e">
        <v>#N/A</v>
      </c>
      <c r="BT66" s="184" t="e">
        <v>#N/A</v>
      </c>
      <c r="BU66" s="184" t="e">
        <v>#N/A</v>
      </c>
      <c r="BV66" s="184" t="e">
        <v>#N/A</v>
      </c>
      <c r="BW66" s="184" t="e">
        <v>#N/A</v>
      </c>
      <c r="BX66" s="184" t="e">
        <v>#N/A</v>
      </c>
      <c r="BY66" s="181" t="e">
        <v>#N/A</v>
      </c>
      <c r="BZ66" s="191" t="s">
        <v>9420</v>
      </c>
      <c r="CA66" s="191" t="e">
        <v>#N/A</v>
      </c>
      <c r="CB66" s="191" t="e">
        <v>#N/A</v>
      </c>
      <c r="CC66" s="191" t="e">
        <v>#N/A</v>
      </c>
      <c r="CD66" s="191" t="e">
        <v>#N/A</v>
      </c>
      <c r="CE66" s="191" t="e">
        <v>#N/A</v>
      </c>
      <c r="CF66" s="191" t="e">
        <v>#N/A</v>
      </c>
      <c r="CG66" s="192" t="e">
        <v>#N/A</v>
      </c>
      <c r="CH66" s="190" t="s">
        <v>9421</v>
      </c>
      <c r="CI66" s="191" t="e">
        <v>#N/A</v>
      </c>
      <c r="CJ66" s="191" t="e">
        <v>#N/A</v>
      </c>
      <c r="CK66" s="191" t="e">
        <v>#N/A</v>
      </c>
      <c r="CL66" s="191" t="e">
        <v>#N/A</v>
      </c>
      <c r="CM66" s="191" t="e">
        <v>#N/A</v>
      </c>
      <c r="CN66" s="191" t="e">
        <v>#N/A</v>
      </c>
      <c r="CO66" s="193" t="e">
        <v>#N/A</v>
      </c>
      <c r="CP66" s="191" t="s">
        <v>9422</v>
      </c>
      <c r="CQ66" s="184" t="e">
        <v>#N/A</v>
      </c>
      <c r="CR66" s="184" t="e">
        <v>#N/A</v>
      </c>
      <c r="CS66" s="184" t="e">
        <v>#N/A</v>
      </c>
      <c r="CT66" s="184" t="e">
        <v>#N/A</v>
      </c>
      <c r="CU66" s="184" t="e">
        <v>#N/A</v>
      </c>
      <c r="CV66" s="184" t="e">
        <v>#N/A</v>
      </c>
      <c r="CW66" s="181" t="e">
        <v>#N/A</v>
      </c>
      <c r="CX66" s="191" t="s">
        <v>7822</v>
      </c>
      <c r="CY66" s="188">
        <v>549000</v>
      </c>
      <c r="CZ66" s="188" t="s">
        <v>7821</v>
      </c>
      <c r="DA66" s="188" t="s">
        <v>30</v>
      </c>
      <c r="DB66" s="188">
        <v>2</v>
      </c>
      <c r="DC66" s="188" t="s">
        <v>7614</v>
      </c>
      <c r="DD66" s="188" t="s">
        <v>7814</v>
      </c>
      <c r="DE66" s="194">
        <v>44773</v>
      </c>
      <c r="DF66" s="190" t="s">
        <v>7824</v>
      </c>
      <c r="DG66" s="180">
        <v>110000</v>
      </c>
      <c r="DH66" s="184" t="s">
        <v>7823</v>
      </c>
      <c r="DI66" s="184" t="s">
        <v>30</v>
      </c>
      <c r="DJ66" s="184">
        <v>2</v>
      </c>
      <c r="DK66" s="184" t="s">
        <v>7699</v>
      </c>
      <c r="DL66" s="184" t="s">
        <v>7810</v>
      </c>
      <c r="DM66" s="181">
        <v>44773</v>
      </c>
      <c r="DN66" s="191" t="s">
        <v>7825</v>
      </c>
      <c r="DO66" s="188">
        <v>0</v>
      </c>
      <c r="DP66" s="191" t="s">
        <v>7821</v>
      </c>
      <c r="DQ66" s="191" t="s">
        <v>30</v>
      </c>
      <c r="DR66" s="191">
        <v>2</v>
      </c>
      <c r="DS66" s="191" t="s">
        <v>7701</v>
      </c>
      <c r="DT66" s="191" t="s">
        <v>7814</v>
      </c>
      <c r="DU66" s="192">
        <v>44773</v>
      </c>
      <c r="DV66" s="190" t="s">
        <v>7826</v>
      </c>
      <c r="DW66" s="180">
        <v>549000</v>
      </c>
      <c r="DX66" s="184" t="s">
        <v>7821</v>
      </c>
      <c r="DY66" s="184" t="s">
        <v>30</v>
      </c>
      <c r="DZ66" s="184">
        <v>2</v>
      </c>
      <c r="EA66" s="184" t="s">
        <v>7614</v>
      </c>
      <c r="EB66" s="184" t="s">
        <v>7814</v>
      </c>
      <c r="EC66" s="181">
        <v>44773</v>
      </c>
      <c r="ED66" s="191" t="s">
        <v>7827</v>
      </c>
      <c r="EE66" s="188">
        <v>0</v>
      </c>
      <c r="EF66" s="191" t="s">
        <v>7821</v>
      </c>
      <c r="EG66" s="191" t="s">
        <v>30</v>
      </c>
      <c r="EH66" s="191">
        <v>2</v>
      </c>
      <c r="EI66" s="191" t="s">
        <v>7616</v>
      </c>
      <c r="EJ66" s="191" t="s">
        <v>7814</v>
      </c>
      <c r="EK66" s="192">
        <v>44773</v>
      </c>
      <c r="EL66" s="190" t="s">
        <v>7828</v>
      </c>
      <c r="EM66" s="180">
        <v>0</v>
      </c>
      <c r="EN66" s="184" t="s">
        <v>7821</v>
      </c>
      <c r="EO66" s="184" t="s">
        <v>30</v>
      </c>
      <c r="EP66" s="184">
        <v>2</v>
      </c>
      <c r="EQ66" s="184" t="s">
        <v>7616</v>
      </c>
      <c r="ER66" s="184" t="s">
        <v>7814</v>
      </c>
      <c r="ES66" s="181">
        <v>44773</v>
      </c>
      <c r="ET66" s="191" t="s">
        <v>7820</v>
      </c>
      <c r="EU66" s="191">
        <v>0</v>
      </c>
      <c r="EV66" s="191" t="s">
        <v>5841</v>
      </c>
      <c r="EW66" s="191" t="s">
        <v>30</v>
      </c>
      <c r="EX66" s="191">
        <v>2</v>
      </c>
      <c r="EY66" s="191" t="s">
        <v>7696</v>
      </c>
      <c r="EZ66" s="191" t="s">
        <v>1498</v>
      </c>
      <c r="FA66" s="192">
        <v>44773</v>
      </c>
      <c r="FB66" s="190" t="s">
        <v>7829</v>
      </c>
      <c r="FC66" s="184">
        <v>2</v>
      </c>
      <c r="FD66" s="184" t="s">
        <v>14</v>
      </c>
      <c r="FE66" s="184" t="s">
        <v>30</v>
      </c>
      <c r="FF66" s="184">
        <v>2</v>
      </c>
      <c r="FG66" s="184" t="s">
        <v>7706</v>
      </c>
      <c r="FH66" s="184" t="s">
        <v>14</v>
      </c>
      <c r="FI66" s="181">
        <v>44773</v>
      </c>
      <c r="FJ66" s="190" t="s">
        <v>9423</v>
      </c>
      <c r="FK66" s="191" t="e">
        <v>#N/A</v>
      </c>
      <c r="FL66" s="191" t="e">
        <v>#N/A</v>
      </c>
      <c r="FM66" s="191" t="e">
        <v>#N/A</v>
      </c>
      <c r="FN66" s="191" t="e">
        <v>#N/A</v>
      </c>
      <c r="FO66" s="191" t="e">
        <v>#N/A</v>
      </c>
      <c r="FP66" s="188" t="e">
        <v>#N/A</v>
      </c>
      <c r="FQ66" s="189" t="e">
        <v>#N/A</v>
      </c>
      <c r="FR66" s="190" t="s">
        <v>9424</v>
      </c>
      <c r="FS66" s="184" t="e">
        <v>#N/A</v>
      </c>
      <c r="FT66" s="184" t="e">
        <v>#N/A</v>
      </c>
      <c r="FU66" s="184" t="e">
        <v>#N/A</v>
      </c>
      <c r="FV66" s="184" t="e">
        <v>#N/A</v>
      </c>
      <c r="FW66" s="184" t="e">
        <v>#N/A</v>
      </c>
      <c r="FX66" s="184" t="e">
        <v>#N/A</v>
      </c>
      <c r="FY66" s="181" t="e">
        <v>#N/A</v>
      </c>
      <c r="FZ66" s="191" t="s">
        <v>3797</v>
      </c>
      <c r="GA66" s="191">
        <v>0</v>
      </c>
      <c r="GB66" s="191" t="s">
        <v>3054</v>
      </c>
      <c r="GC66" s="191" t="s">
        <v>30</v>
      </c>
      <c r="GD66" s="191">
        <v>2</v>
      </c>
      <c r="GE66" s="191" t="s">
        <v>14</v>
      </c>
      <c r="GF66" s="191" t="s">
        <v>14</v>
      </c>
      <c r="GG66" s="192">
        <v>44693</v>
      </c>
      <c r="GH66" s="190" t="s">
        <v>3803</v>
      </c>
      <c r="GI66" s="184">
        <v>1</v>
      </c>
      <c r="GJ66" s="184" t="s">
        <v>3054</v>
      </c>
      <c r="GK66" s="184" t="s">
        <v>30</v>
      </c>
      <c r="GL66" s="184">
        <v>2</v>
      </c>
      <c r="GM66" s="184" t="s">
        <v>14</v>
      </c>
      <c r="GN66" s="184" t="s">
        <v>14</v>
      </c>
      <c r="GO66" s="181">
        <v>44693</v>
      </c>
      <c r="GP66" s="191" t="s">
        <v>3798</v>
      </c>
      <c r="GQ66" s="191">
        <v>0</v>
      </c>
      <c r="GR66" s="191" t="s">
        <v>3054</v>
      </c>
      <c r="GS66" s="191" t="s">
        <v>30</v>
      </c>
      <c r="GT66" s="191">
        <v>2</v>
      </c>
      <c r="GU66" s="191" t="s">
        <v>14</v>
      </c>
      <c r="GV66" s="191" t="s">
        <v>14</v>
      </c>
      <c r="GW66" s="192">
        <v>44693</v>
      </c>
      <c r="GX66" s="190" t="s">
        <v>3804</v>
      </c>
      <c r="GY66" s="184">
        <v>0</v>
      </c>
      <c r="GZ66" s="184" t="s">
        <v>3054</v>
      </c>
      <c r="HA66" s="184" t="s">
        <v>30</v>
      </c>
      <c r="HB66" s="184">
        <v>2</v>
      </c>
      <c r="HC66" s="184" t="s">
        <v>14</v>
      </c>
      <c r="HD66" s="184" t="s">
        <v>14</v>
      </c>
      <c r="HE66" s="181">
        <v>44693</v>
      </c>
      <c r="HF66" s="191" t="s">
        <v>3796</v>
      </c>
      <c r="HG66" s="191">
        <v>0</v>
      </c>
      <c r="HH66" s="191" t="s">
        <v>3054</v>
      </c>
      <c r="HI66" s="191" t="s">
        <v>30</v>
      </c>
      <c r="HJ66" s="191">
        <v>2</v>
      </c>
      <c r="HK66" s="191" t="s">
        <v>14</v>
      </c>
      <c r="HL66" s="191" t="s">
        <v>14</v>
      </c>
      <c r="HM66" s="192">
        <v>44693</v>
      </c>
      <c r="HN66" s="190" t="s">
        <v>3802</v>
      </c>
      <c r="HO66" s="184">
        <v>0</v>
      </c>
      <c r="HP66" s="184" t="s">
        <v>3054</v>
      </c>
      <c r="HQ66" s="184" t="s">
        <v>30</v>
      </c>
      <c r="HR66" s="184">
        <v>2</v>
      </c>
      <c r="HS66" s="184" t="s">
        <v>14</v>
      </c>
      <c r="HT66" s="184" t="s">
        <v>14</v>
      </c>
      <c r="HU66" s="181">
        <v>44693</v>
      </c>
      <c r="HV66" s="191" t="s">
        <v>3799</v>
      </c>
      <c r="HW66" s="191">
        <v>0</v>
      </c>
      <c r="HX66" s="191" t="s">
        <v>3054</v>
      </c>
      <c r="HY66" s="191" t="s">
        <v>30</v>
      </c>
      <c r="HZ66" s="191">
        <v>2</v>
      </c>
      <c r="IA66" s="191" t="s">
        <v>14</v>
      </c>
      <c r="IB66" s="191" t="s">
        <v>14</v>
      </c>
      <c r="IC66" s="192">
        <v>44693</v>
      </c>
      <c r="ID66" s="190" t="s">
        <v>3801</v>
      </c>
      <c r="IE66" s="184">
        <v>0</v>
      </c>
      <c r="IF66" s="184" t="s">
        <v>3054</v>
      </c>
      <c r="IG66" s="184" t="s">
        <v>30</v>
      </c>
      <c r="IH66" s="184">
        <v>2</v>
      </c>
      <c r="II66" s="184" t="s">
        <v>14</v>
      </c>
      <c r="IJ66" s="184" t="s">
        <v>14</v>
      </c>
      <c r="IK66" s="181">
        <v>44693</v>
      </c>
      <c r="IL66" s="191" t="s">
        <v>3800</v>
      </c>
      <c r="IM66" s="191">
        <v>0</v>
      </c>
      <c r="IN66" s="191" t="s">
        <v>3054</v>
      </c>
      <c r="IO66" s="191" t="s">
        <v>30</v>
      </c>
      <c r="IP66" s="191">
        <v>2</v>
      </c>
      <c r="IQ66" s="191" t="s">
        <v>14</v>
      </c>
      <c r="IR66" s="191" t="s">
        <v>14</v>
      </c>
      <c r="IS66" s="192">
        <v>44693</v>
      </c>
    </row>
    <row r="67" spans="1:253" s="285" customFormat="1" ht="13" customHeight="1" x14ac:dyDescent="0.25">
      <c r="A67" s="285" t="s">
        <v>2368</v>
      </c>
      <c r="B67" s="285" t="s">
        <v>8808</v>
      </c>
      <c r="C67" s="285" t="s">
        <v>2369</v>
      </c>
      <c r="D67" s="285" t="s">
        <v>976</v>
      </c>
      <c r="E67" s="285" t="s">
        <v>8394</v>
      </c>
      <c r="F67" s="285" t="s">
        <v>5785</v>
      </c>
      <c r="G67" s="179">
        <v>29207000</v>
      </c>
      <c r="H67" s="180" t="s">
        <v>5783</v>
      </c>
      <c r="I67" s="180" t="s">
        <v>30</v>
      </c>
      <c r="J67" s="180">
        <v>2</v>
      </c>
      <c r="K67" s="180" t="s">
        <v>5784</v>
      </c>
      <c r="L67" s="180" t="s">
        <v>2351</v>
      </c>
      <c r="M67" s="181">
        <v>44762</v>
      </c>
      <c r="N67" s="190" t="s">
        <v>2512</v>
      </c>
      <c r="O67" s="182">
        <v>581800</v>
      </c>
      <c r="P67" s="182" t="s">
        <v>2505</v>
      </c>
      <c r="Q67" s="182" t="s">
        <v>30</v>
      </c>
      <c r="R67" s="182">
        <v>2</v>
      </c>
      <c r="S67" s="182" t="s">
        <v>2511</v>
      </c>
      <c r="T67" s="182" t="s">
        <v>2506</v>
      </c>
      <c r="U67" s="183">
        <v>44615</v>
      </c>
      <c r="V67" s="190" t="s">
        <v>2514</v>
      </c>
      <c r="W67" s="180">
        <v>27000000</v>
      </c>
      <c r="X67" s="180" t="s">
        <v>2350</v>
      </c>
      <c r="Y67" s="180" t="s">
        <v>30</v>
      </c>
      <c r="Z67" s="180">
        <v>2</v>
      </c>
      <c r="AA67" s="180" t="s">
        <v>2513</v>
      </c>
      <c r="AB67" s="180" t="s">
        <v>2351</v>
      </c>
      <c r="AC67" s="181">
        <v>44615</v>
      </c>
      <c r="AD67" s="190" t="s">
        <v>2630</v>
      </c>
      <c r="AE67" s="188">
        <v>4509000</v>
      </c>
      <c r="AF67" s="188" t="s">
        <v>2627</v>
      </c>
      <c r="AG67" s="188" t="s">
        <v>92</v>
      </c>
      <c r="AH67" s="188">
        <v>1</v>
      </c>
      <c r="AI67" s="188" t="s">
        <v>2629</v>
      </c>
      <c r="AJ67" s="188" t="s">
        <v>2628</v>
      </c>
      <c r="AK67" s="189">
        <v>44641</v>
      </c>
      <c r="AL67" s="190" t="s">
        <v>2634</v>
      </c>
      <c r="AM67" s="180">
        <v>25000</v>
      </c>
      <c r="AN67" s="180" t="s">
        <v>2631</v>
      </c>
      <c r="AO67" s="180" t="s">
        <v>30</v>
      </c>
      <c r="AP67" s="180">
        <v>2</v>
      </c>
      <c r="AQ67" s="180" t="s">
        <v>2633</v>
      </c>
      <c r="AR67" s="180" t="s">
        <v>2632</v>
      </c>
      <c r="AS67" s="181">
        <v>44641</v>
      </c>
      <c r="AT67" s="191" t="s">
        <v>2371</v>
      </c>
      <c r="AU67" s="188" t="s">
        <v>14</v>
      </c>
      <c r="AV67" s="188" t="s">
        <v>14</v>
      </c>
      <c r="AW67" s="188" t="s">
        <v>19</v>
      </c>
      <c r="AX67" s="188">
        <v>3</v>
      </c>
      <c r="AY67" s="188" t="s">
        <v>14</v>
      </c>
      <c r="AZ67" s="188" t="s">
        <v>14</v>
      </c>
      <c r="BA67" s="189">
        <v>44586</v>
      </c>
      <c r="BB67" s="190" t="s">
        <v>2370</v>
      </c>
      <c r="BC67" s="180" t="s">
        <v>14</v>
      </c>
      <c r="BD67" s="180" t="s">
        <v>14</v>
      </c>
      <c r="BE67" s="180" t="s">
        <v>19</v>
      </c>
      <c r="BF67" s="180">
        <v>3</v>
      </c>
      <c r="BG67" s="180" t="s">
        <v>14</v>
      </c>
      <c r="BH67" s="180" t="s">
        <v>14</v>
      </c>
      <c r="BI67" s="181">
        <v>44586</v>
      </c>
      <c r="BJ67" s="191" t="s">
        <v>3274</v>
      </c>
      <c r="BK67" s="191">
        <v>259</v>
      </c>
      <c r="BL67" s="191" t="s">
        <v>3271</v>
      </c>
      <c r="BM67" s="191" t="s">
        <v>30</v>
      </c>
      <c r="BN67" s="191">
        <v>2</v>
      </c>
      <c r="BO67" s="191" t="s">
        <v>3273</v>
      </c>
      <c r="BP67" s="188" t="s">
        <v>3272</v>
      </c>
      <c r="BQ67" s="192">
        <v>44679</v>
      </c>
      <c r="BR67" s="190" t="s">
        <v>2638</v>
      </c>
      <c r="BS67" s="184">
        <v>28020</v>
      </c>
      <c r="BT67" s="184" t="s">
        <v>2635</v>
      </c>
      <c r="BU67" s="184" t="s">
        <v>92</v>
      </c>
      <c r="BV67" s="184">
        <v>1</v>
      </c>
      <c r="BW67" s="184" t="s">
        <v>2637</v>
      </c>
      <c r="BX67" s="184" t="s">
        <v>2636</v>
      </c>
      <c r="BY67" s="181">
        <v>44641</v>
      </c>
      <c r="BZ67" s="191" t="s">
        <v>2640</v>
      </c>
      <c r="CA67" s="191">
        <v>14597</v>
      </c>
      <c r="CB67" s="191" t="s">
        <v>2635</v>
      </c>
      <c r="CC67" s="191" t="s">
        <v>92</v>
      </c>
      <c r="CD67" s="191">
        <v>1</v>
      </c>
      <c r="CE67" s="191" t="s">
        <v>2639</v>
      </c>
      <c r="CF67" s="191" t="s">
        <v>2636</v>
      </c>
      <c r="CG67" s="192">
        <v>44641</v>
      </c>
      <c r="CH67" s="190" t="s">
        <v>9425</v>
      </c>
      <c r="CI67" s="191" t="e">
        <v>#N/A</v>
      </c>
      <c r="CJ67" s="191" t="e">
        <v>#N/A</v>
      </c>
      <c r="CK67" s="191" t="e">
        <v>#N/A</v>
      </c>
      <c r="CL67" s="191" t="e">
        <v>#N/A</v>
      </c>
      <c r="CM67" s="191" t="e">
        <v>#N/A</v>
      </c>
      <c r="CN67" s="191" t="e">
        <v>#N/A</v>
      </c>
      <c r="CO67" s="193" t="e">
        <v>#N/A</v>
      </c>
      <c r="CP67" s="191" t="s">
        <v>2372</v>
      </c>
      <c r="CQ67" s="184" t="s">
        <v>14</v>
      </c>
      <c r="CR67" s="184" t="s">
        <v>14</v>
      </c>
      <c r="CS67" s="184" t="s">
        <v>19</v>
      </c>
      <c r="CT67" s="184">
        <v>3</v>
      </c>
      <c r="CU67" s="184" t="s">
        <v>14</v>
      </c>
      <c r="CV67" s="184" t="s">
        <v>14</v>
      </c>
      <c r="CW67" s="181">
        <v>44586</v>
      </c>
      <c r="CX67" s="191" t="s">
        <v>2643</v>
      </c>
      <c r="CY67" s="188">
        <v>1659000</v>
      </c>
      <c r="CZ67" s="188" t="s">
        <v>2641</v>
      </c>
      <c r="DA67" s="188" t="s">
        <v>92</v>
      </c>
      <c r="DB67" s="188">
        <v>1</v>
      </c>
      <c r="DC67" s="188" t="s">
        <v>2648</v>
      </c>
      <c r="DD67" s="188" t="s">
        <v>2642</v>
      </c>
      <c r="DE67" s="194">
        <v>44641</v>
      </c>
      <c r="DF67" s="190" t="s">
        <v>2645</v>
      </c>
      <c r="DG67" s="180">
        <v>22491000</v>
      </c>
      <c r="DH67" s="184" t="s">
        <v>2641</v>
      </c>
      <c r="DI67" s="184" t="s">
        <v>92</v>
      </c>
      <c r="DJ67" s="184">
        <v>1</v>
      </c>
      <c r="DK67" s="184" t="s">
        <v>2644</v>
      </c>
      <c r="DL67" s="184" t="s">
        <v>2642</v>
      </c>
      <c r="DM67" s="181">
        <v>44641</v>
      </c>
      <c r="DN67" s="191" t="s">
        <v>2647</v>
      </c>
      <c r="DO67" s="188">
        <v>2850000</v>
      </c>
      <c r="DP67" s="191" t="s">
        <v>2641</v>
      </c>
      <c r="DQ67" s="191" t="s">
        <v>92</v>
      </c>
      <c r="DR67" s="191">
        <v>1</v>
      </c>
      <c r="DS67" s="191" t="s">
        <v>2646</v>
      </c>
      <c r="DT67" s="191" t="s">
        <v>2642</v>
      </c>
      <c r="DU67" s="192">
        <v>44641</v>
      </c>
      <c r="DV67" s="190" t="s">
        <v>2649</v>
      </c>
      <c r="DW67" s="180">
        <v>1325000</v>
      </c>
      <c r="DX67" s="184" t="s">
        <v>2641</v>
      </c>
      <c r="DY67" s="184" t="s">
        <v>92</v>
      </c>
      <c r="DZ67" s="184">
        <v>1</v>
      </c>
      <c r="EA67" s="184" t="s">
        <v>2648</v>
      </c>
      <c r="EB67" s="184" t="s">
        <v>2642</v>
      </c>
      <c r="EC67" s="181">
        <v>44641</v>
      </c>
      <c r="ED67" s="191" t="s">
        <v>2651</v>
      </c>
      <c r="EE67" s="188">
        <v>334000</v>
      </c>
      <c r="EF67" s="191" t="s">
        <v>2641</v>
      </c>
      <c r="EG67" s="191" t="s">
        <v>92</v>
      </c>
      <c r="EH67" s="191">
        <v>1</v>
      </c>
      <c r="EI67" s="191" t="s">
        <v>2650</v>
      </c>
      <c r="EJ67" s="191" t="s">
        <v>2642</v>
      </c>
      <c r="EK67" s="192">
        <v>44641</v>
      </c>
      <c r="EL67" s="190" t="s">
        <v>2654</v>
      </c>
      <c r="EM67" s="180">
        <v>0</v>
      </c>
      <c r="EN67" s="184" t="s">
        <v>2356</v>
      </c>
      <c r="EO67" s="184" t="s">
        <v>92</v>
      </c>
      <c r="EP67" s="184">
        <v>1</v>
      </c>
      <c r="EQ67" s="184" t="s">
        <v>2653</v>
      </c>
      <c r="ER67" s="184" t="s">
        <v>2652</v>
      </c>
      <c r="ES67" s="181">
        <v>44641</v>
      </c>
      <c r="ET67" s="191" t="s">
        <v>5788</v>
      </c>
      <c r="EU67" s="191">
        <v>122</v>
      </c>
      <c r="EV67" s="191" t="s">
        <v>5786</v>
      </c>
      <c r="EW67" s="191" t="s">
        <v>30</v>
      </c>
      <c r="EX67" s="191">
        <v>2</v>
      </c>
      <c r="EY67" s="191" t="s">
        <v>5787</v>
      </c>
      <c r="EZ67" s="191" t="s">
        <v>3272</v>
      </c>
      <c r="FA67" s="192">
        <v>44762</v>
      </c>
      <c r="FB67" s="190" t="s">
        <v>2373</v>
      </c>
      <c r="FC67" s="184">
        <v>2</v>
      </c>
      <c r="FD67" s="184" t="s">
        <v>14</v>
      </c>
      <c r="FE67" s="184" t="s">
        <v>30</v>
      </c>
      <c r="FF67" s="184">
        <v>2</v>
      </c>
      <c r="FG67" s="184" t="s">
        <v>2290</v>
      </c>
      <c r="FH67" s="184" t="s">
        <v>14</v>
      </c>
      <c r="FI67" s="181">
        <v>44586</v>
      </c>
      <c r="FJ67" s="190" t="s">
        <v>2374</v>
      </c>
      <c r="FK67" s="191" t="s">
        <v>14</v>
      </c>
      <c r="FL67" s="191" t="s">
        <v>14</v>
      </c>
      <c r="FM67" s="191" t="s">
        <v>19</v>
      </c>
      <c r="FN67" s="191">
        <v>3</v>
      </c>
      <c r="FO67" s="191" t="s">
        <v>14</v>
      </c>
      <c r="FP67" s="188" t="s">
        <v>14</v>
      </c>
      <c r="FQ67" s="189">
        <v>44586</v>
      </c>
      <c r="FR67" s="190" t="s">
        <v>2375</v>
      </c>
      <c r="FS67" s="184" t="s">
        <v>14</v>
      </c>
      <c r="FT67" s="184" t="s">
        <v>14</v>
      </c>
      <c r="FU67" s="184" t="s">
        <v>19</v>
      </c>
      <c r="FV67" s="184">
        <v>3</v>
      </c>
      <c r="FW67" s="184" t="s">
        <v>14</v>
      </c>
      <c r="FX67" s="184" t="s">
        <v>14</v>
      </c>
      <c r="FY67" s="181">
        <v>44586</v>
      </c>
      <c r="FZ67" s="191" t="s">
        <v>4047</v>
      </c>
      <c r="GA67" s="191">
        <v>0</v>
      </c>
      <c r="GB67" s="191" t="s">
        <v>3054</v>
      </c>
      <c r="GC67" s="191" t="s">
        <v>30</v>
      </c>
      <c r="GD67" s="191">
        <v>2</v>
      </c>
      <c r="GE67" s="191" t="s">
        <v>14</v>
      </c>
      <c r="GF67" s="191" t="s">
        <v>14</v>
      </c>
      <c r="GG67" s="192">
        <v>44695</v>
      </c>
      <c r="GH67" s="190" t="s">
        <v>4053</v>
      </c>
      <c r="GI67" s="184">
        <v>0</v>
      </c>
      <c r="GJ67" s="184" t="s">
        <v>3054</v>
      </c>
      <c r="GK67" s="184" t="s">
        <v>30</v>
      </c>
      <c r="GL67" s="184">
        <v>2</v>
      </c>
      <c r="GM67" s="184" t="s">
        <v>14</v>
      </c>
      <c r="GN67" s="184" t="s">
        <v>14</v>
      </c>
      <c r="GO67" s="181">
        <v>44695</v>
      </c>
      <c r="GP67" s="191" t="s">
        <v>4048</v>
      </c>
      <c r="GQ67" s="191">
        <v>0</v>
      </c>
      <c r="GR67" s="191" t="s">
        <v>3054</v>
      </c>
      <c r="GS67" s="191" t="s">
        <v>30</v>
      </c>
      <c r="GT67" s="191">
        <v>2</v>
      </c>
      <c r="GU67" s="191" t="s">
        <v>14</v>
      </c>
      <c r="GV67" s="191" t="s">
        <v>14</v>
      </c>
      <c r="GW67" s="192">
        <v>44695</v>
      </c>
      <c r="GX67" s="190" t="s">
        <v>4054</v>
      </c>
      <c r="GY67" s="184">
        <v>0</v>
      </c>
      <c r="GZ67" s="184" t="s">
        <v>3054</v>
      </c>
      <c r="HA67" s="184" t="s">
        <v>30</v>
      </c>
      <c r="HB67" s="184">
        <v>2</v>
      </c>
      <c r="HC67" s="184" t="s">
        <v>14</v>
      </c>
      <c r="HD67" s="184" t="s">
        <v>14</v>
      </c>
      <c r="HE67" s="181">
        <v>44695</v>
      </c>
      <c r="HF67" s="191" t="s">
        <v>4046</v>
      </c>
      <c r="HG67" s="191">
        <v>0</v>
      </c>
      <c r="HH67" s="191" t="s">
        <v>3054</v>
      </c>
      <c r="HI67" s="191" t="s">
        <v>30</v>
      </c>
      <c r="HJ67" s="191">
        <v>2</v>
      </c>
      <c r="HK67" s="191" t="s">
        <v>14</v>
      </c>
      <c r="HL67" s="191" t="s">
        <v>14</v>
      </c>
      <c r="HM67" s="192">
        <v>44695</v>
      </c>
      <c r="HN67" s="190" t="s">
        <v>4052</v>
      </c>
      <c r="HO67" s="184">
        <v>0</v>
      </c>
      <c r="HP67" s="184" t="s">
        <v>3054</v>
      </c>
      <c r="HQ67" s="184" t="s">
        <v>30</v>
      </c>
      <c r="HR67" s="184">
        <v>2</v>
      </c>
      <c r="HS67" s="184" t="s">
        <v>14</v>
      </c>
      <c r="HT67" s="184" t="s">
        <v>14</v>
      </c>
      <c r="HU67" s="181">
        <v>44695</v>
      </c>
      <c r="HV67" s="191" t="s">
        <v>4049</v>
      </c>
      <c r="HW67" s="191">
        <v>1</v>
      </c>
      <c r="HX67" s="191" t="s">
        <v>3054</v>
      </c>
      <c r="HY67" s="191" t="s">
        <v>30</v>
      </c>
      <c r="HZ67" s="191">
        <v>2</v>
      </c>
      <c r="IA67" s="191" t="s">
        <v>14</v>
      </c>
      <c r="IB67" s="191" t="s">
        <v>14</v>
      </c>
      <c r="IC67" s="192">
        <v>44695</v>
      </c>
      <c r="ID67" s="190" t="s">
        <v>4051</v>
      </c>
      <c r="IE67" s="184">
        <v>0</v>
      </c>
      <c r="IF67" s="184" t="s">
        <v>3054</v>
      </c>
      <c r="IG67" s="184" t="s">
        <v>30</v>
      </c>
      <c r="IH67" s="184">
        <v>2</v>
      </c>
      <c r="II67" s="184" t="s">
        <v>14</v>
      </c>
      <c r="IJ67" s="184" t="s">
        <v>14</v>
      </c>
      <c r="IK67" s="181">
        <v>44695</v>
      </c>
      <c r="IL67" s="191" t="s">
        <v>4050</v>
      </c>
      <c r="IM67" s="191">
        <v>3</v>
      </c>
      <c r="IN67" s="191" t="s">
        <v>3054</v>
      </c>
      <c r="IO67" s="191" t="s">
        <v>30</v>
      </c>
      <c r="IP67" s="191">
        <v>2</v>
      </c>
      <c r="IQ67" s="191" t="s">
        <v>14</v>
      </c>
      <c r="IR67" s="191" t="s">
        <v>14</v>
      </c>
      <c r="IS67" s="192">
        <v>44695</v>
      </c>
    </row>
    <row r="68" spans="1:253" s="285" customFormat="1" ht="13" customHeight="1" x14ac:dyDescent="0.25">
      <c r="A68" s="285" t="s">
        <v>974</v>
      </c>
      <c r="B68" s="285" t="s">
        <v>8865</v>
      </c>
      <c r="C68" s="285" t="s">
        <v>975</v>
      </c>
      <c r="D68" s="285" t="s">
        <v>976</v>
      </c>
      <c r="E68" s="285" t="s">
        <v>8394</v>
      </c>
      <c r="F68" s="285" t="s">
        <v>5789</v>
      </c>
      <c r="G68" s="179">
        <v>29207000</v>
      </c>
      <c r="H68" s="180" t="s">
        <v>5783</v>
      </c>
      <c r="I68" s="180" t="s">
        <v>30</v>
      </c>
      <c r="J68" s="180">
        <v>2</v>
      </c>
      <c r="K68" s="180" t="s">
        <v>5784</v>
      </c>
      <c r="L68" s="180" t="s">
        <v>2351</v>
      </c>
      <c r="M68" s="181">
        <v>44762</v>
      </c>
      <c r="N68" s="190" t="s">
        <v>2353</v>
      </c>
      <c r="O68" s="182">
        <v>149752</v>
      </c>
      <c r="P68" s="182" t="s">
        <v>2350</v>
      </c>
      <c r="Q68" s="182" t="s">
        <v>30</v>
      </c>
      <c r="R68" s="182">
        <v>2</v>
      </c>
      <c r="S68" s="182" t="s">
        <v>2352</v>
      </c>
      <c r="T68" s="182" t="s">
        <v>2351</v>
      </c>
      <c r="U68" s="183">
        <v>44586</v>
      </c>
      <c r="V68" s="190" t="s">
        <v>2355</v>
      </c>
      <c r="W68" s="180">
        <v>6348000</v>
      </c>
      <c r="X68" s="180" t="s">
        <v>2350</v>
      </c>
      <c r="Y68" s="180" t="s">
        <v>30</v>
      </c>
      <c r="Z68" s="180">
        <v>2</v>
      </c>
      <c r="AA68" s="180" t="s">
        <v>2354</v>
      </c>
      <c r="AB68" s="180" t="s">
        <v>2351</v>
      </c>
      <c r="AC68" s="181">
        <v>44586</v>
      </c>
      <c r="AD68" s="190" t="s">
        <v>2359</v>
      </c>
      <c r="AE68" s="188">
        <v>3549000</v>
      </c>
      <c r="AF68" s="188" t="s">
        <v>2356</v>
      </c>
      <c r="AG68" s="188" t="s">
        <v>92</v>
      </c>
      <c r="AH68" s="188">
        <v>1</v>
      </c>
      <c r="AI68" s="188" t="s">
        <v>2358</v>
      </c>
      <c r="AJ68" s="188" t="s">
        <v>2357</v>
      </c>
      <c r="AK68" s="189">
        <v>44586</v>
      </c>
      <c r="AL68" s="190" t="s">
        <v>2363</v>
      </c>
      <c r="AM68" s="180">
        <v>3000</v>
      </c>
      <c r="AN68" s="180" t="s">
        <v>2360</v>
      </c>
      <c r="AO68" s="180" t="s">
        <v>30</v>
      </c>
      <c r="AP68" s="180">
        <v>2</v>
      </c>
      <c r="AQ68" s="180" t="s">
        <v>2362</v>
      </c>
      <c r="AR68" s="180" t="s">
        <v>2361</v>
      </c>
      <c r="AS68" s="181">
        <v>44586</v>
      </c>
      <c r="AT68" s="191" t="s">
        <v>982</v>
      </c>
      <c r="AU68" s="188">
        <v>0</v>
      </c>
      <c r="AV68" s="188" t="s">
        <v>14</v>
      </c>
      <c r="AW68" s="188" t="s">
        <v>92</v>
      </c>
      <c r="AX68" s="188">
        <v>1</v>
      </c>
      <c r="AY68" s="188" t="s">
        <v>977</v>
      </c>
      <c r="AZ68" s="188" t="s">
        <v>14</v>
      </c>
      <c r="BA68" s="189">
        <v>43650</v>
      </c>
      <c r="BB68" s="190" t="s">
        <v>981</v>
      </c>
      <c r="BC68" s="180" t="s">
        <v>14</v>
      </c>
      <c r="BD68" s="180" t="s">
        <v>14</v>
      </c>
      <c r="BE68" s="180" t="s">
        <v>14</v>
      </c>
      <c r="BF68" s="180" t="s">
        <v>14</v>
      </c>
      <c r="BG68" s="180" t="s">
        <v>977</v>
      </c>
      <c r="BH68" s="180" t="s">
        <v>14</v>
      </c>
      <c r="BI68" s="181">
        <v>43650</v>
      </c>
      <c r="BJ68" s="191" t="s">
        <v>5791</v>
      </c>
      <c r="BK68" s="191">
        <v>0</v>
      </c>
      <c r="BL68" s="191" t="s">
        <v>5786</v>
      </c>
      <c r="BM68" s="191" t="s">
        <v>30</v>
      </c>
      <c r="BN68" s="191">
        <v>2</v>
      </c>
      <c r="BO68" s="191" t="s">
        <v>5790</v>
      </c>
      <c r="BP68" s="188" t="s">
        <v>1498</v>
      </c>
      <c r="BQ68" s="192">
        <v>44762</v>
      </c>
      <c r="BR68" s="190" t="s">
        <v>978</v>
      </c>
      <c r="BS68" s="184" t="s">
        <v>14</v>
      </c>
      <c r="BT68" s="184" t="s">
        <v>14</v>
      </c>
      <c r="BU68" s="184" t="s">
        <v>14</v>
      </c>
      <c r="BV68" s="184" t="s">
        <v>14</v>
      </c>
      <c r="BW68" s="184" t="s">
        <v>977</v>
      </c>
      <c r="BX68" s="184" t="s">
        <v>14</v>
      </c>
      <c r="BY68" s="181">
        <v>43650</v>
      </c>
      <c r="BZ68" s="191" t="s">
        <v>979</v>
      </c>
      <c r="CA68" s="191" t="s">
        <v>14</v>
      </c>
      <c r="CB68" s="191" t="s">
        <v>14</v>
      </c>
      <c r="CC68" s="191" t="s">
        <v>14</v>
      </c>
      <c r="CD68" s="191" t="s">
        <v>14</v>
      </c>
      <c r="CE68" s="191" t="s">
        <v>977</v>
      </c>
      <c r="CF68" s="191" t="s">
        <v>14</v>
      </c>
      <c r="CG68" s="192">
        <v>43650</v>
      </c>
      <c r="CH68" s="190" t="s">
        <v>9426</v>
      </c>
      <c r="CI68" s="191" t="e">
        <v>#N/A</v>
      </c>
      <c r="CJ68" s="191" t="e">
        <v>#N/A</v>
      </c>
      <c r="CK68" s="191" t="e">
        <v>#N/A</v>
      </c>
      <c r="CL68" s="191" t="e">
        <v>#N/A</v>
      </c>
      <c r="CM68" s="191" t="e">
        <v>#N/A</v>
      </c>
      <c r="CN68" s="191" t="e">
        <v>#N/A</v>
      </c>
      <c r="CO68" s="193" t="e">
        <v>#N/A</v>
      </c>
      <c r="CP68" s="191" t="s">
        <v>980</v>
      </c>
      <c r="CQ68" s="184" t="s">
        <v>14</v>
      </c>
      <c r="CR68" s="184" t="s">
        <v>14</v>
      </c>
      <c r="CS68" s="184" t="s">
        <v>14</v>
      </c>
      <c r="CT68" s="184" t="s">
        <v>14</v>
      </c>
      <c r="CU68" s="184" t="s">
        <v>977</v>
      </c>
      <c r="CV68" s="184" t="s">
        <v>14</v>
      </c>
      <c r="CW68" s="181">
        <v>43650</v>
      </c>
      <c r="CX68" s="191" t="s">
        <v>5795</v>
      </c>
      <c r="CY68" s="188">
        <v>1047000</v>
      </c>
      <c r="CZ68" s="188" t="s">
        <v>5793</v>
      </c>
      <c r="DA68" s="188" t="s">
        <v>92</v>
      </c>
      <c r="DB68" s="188">
        <v>1</v>
      </c>
      <c r="DC68" s="188" t="s">
        <v>5798</v>
      </c>
      <c r="DD68" s="188" t="s">
        <v>5794</v>
      </c>
      <c r="DE68" s="194">
        <v>44762</v>
      </c>
      <c r="DF68" s="190" t="s">
        <v>5796</v>
      </c>
      <c r="DG68" s="180">
        <v>3149000</v>
      </c>
      <c r="DH68" s="184" t="s">
        <v>5793</v>
      </c>
      <c r="DI68" s="184" t="s">
        <v>92</v>
      </c>
      <c r="DJ68" s="184">
        <v>1</v>
      </c>
      <c r="DK68" s="184" t="s">
        <v>5611</v>
      </c>
      <c r="DL68" s="184" t="s">
        <v>5794</v>
      </c>
      <c r="DM68" s="181">
        <v>44762</v>
      </c>
      <c r="DN68" s="191" t="s">
        <v>5797</v>
      </c>
      <c r="DO68" s="188">
        <v>2153000</v>
      </c>
      <c r="DP68" s="191" t="s">
        <v>5793</v>
      </c>
      <c r="DQ68" s="191" t="s">
        <v>92</v>
      </c>
      <c r="DR68" s="191">
        <v>1</v>
      </c>
      <c r="DS68" s="191" t="s">
        <v>2157</v>
      </c>
      <c r="DT68" s="191" t="s">
        <v>5794</v>
      </c>
      <c r="DU68" s="192">
        <v>44762</v>
      </c>
      <c r="DV68" s="190" t="s">
        <v>5799</v>
      </c>
      <c r="DW68" s="180">
        <v>925000</v>
      </c>
      <c r="DX68" s="184" t="s">
        <v>5793</v>
      </c>
      <c r="DY68" s="184" t="s">
        <v>92</v>
      </c>
      <c r="DZ68" s="184">
        <v>1</v>
      </c>
      <c r="EA68" s="184" t="s">
        <v>5798</v>
      </c>
      <c r="EB68" s="184" t="s">
        <v>5794</v>
      </c>
      <c r="EC68" s="181">
        <v>44762</v>
      </c>
      <c r="ED68" s="191" t="s">
        <v>5801</v>
      </c>
      <c r="EE68" s="188">
        <v>122000</v>
      </c>
      <c r="EF68" s="191" t="s">
        <v>5793</v>
      </c>
      <c r="EG68" s="191" t="s">
        <v>92</v>
      </c>
      <c r="EH68" s="191">
        <v>1</v>
      </c>
      <c r="EI68" s="191" t="s">
        <v>5800</v>
      </c>
      <c r="EJ68" s="191" t="s">
        <v>5794</v>
      </c>
      <c r="EK68" s="192">
        <v>44762</v>
      </c>
      <c r="EL68" s="190" t="s">
        <v>2365</v>
      </c>
      <c r="EM68" s="180">
        <v>0</v>
      </c>
      <c r="EN68" s="184" t="s">
        <v>2356</v>
      </c>
      <c r="EO68" s="184" t="s">
        <v>92</v>
      </c>
      <c r="EP68" s="184">
        <v>1</v>
      </c>
      <c r="EQ68" s="184" t="s">
        <v>2364</v>
      </c>
      <c r="ER68" s="184" t="s">
        <v>2357</v>
      </c>
      <c r="ES68" s="181">
        <v>44586</v>
      </c>
      <c r="ET68" s="191" t="s">
        <v>5792</v>
      </c>
      <c r="EU68" s="191">
        <v>122</v>
      </c>
      <c r="EV68" s="191" t="s">
        <v>5786</v>
      </c>
      <c r="EW68" s="191" t="s">
        <v>30</v>
      </c>
      <c r="EX68" s="191">
        <v>2</v>
      </c>
      <c r="EY68" s="191" t="s">
        <v>5787</v>
      </c>
      <c r="EZ68" s="191" t="s">
        <v>3272</v>
      </c>
      <c r="FA68" s="192">
        <v>44762</v>
      </c>
      <c r="FB68" s="190" t="s">
        <v>2367</v>
      </c>
      <c r="FC68" s="184">
        <v>1</v>
      </c>
      <c r="FD68" s="184" t="s">
        <v>14</v>
      </c>
      <c r="FE68" s="184" t="s">
        <v>30</v>
      </c>
      <c r="FF68" s="184">
        <v>2</v>
      </c>
      <c r="FG68" s="184" t="s">
        <v>2366</v>
      </c>
      <c r="FH68" s="184" t="s">
        <v>14</v>
      </c>
      <c r="FI68" s="181">
        <v>44586</v>
      </c>
      <c r="FJ68" s="190" t="s">
        <v>983</v>
      </c>
      <c r="FK68" s="191" t="s">
        <v>14</v>
      </c>
      <c r="FL68" s="191" t="s">
        <v>14</v>
      </c>
      <c r="FM68" s="191" t="s">
        <v>14</v>
      </c>
      <c r="FN68" s="191" t="s">
        <v>14</v>
      </c>
      <c r="FO68" s="191" t="s">
        <v>977</v>
      </c>
      <c r="FP68" s="188" t="s">
        <v>14</v>
      </c>
      <c r="FQ68" s="189">
        <v>43650</v>
      </c>
      <c r="FR68" s="190" t="s">
        <v>984</v>
      </c>
      <c r="FS68" s="184" t="s">
        <v>14</v>
      </c>
      <c r="FT68" s="184" t="s">
        <v>14</v>
      </c>
      <c r="FU68" s="184" t="s">
        <v>14</v>
      </c>
      <c r="FV68" s="184" t="s">
        <v>14</v>
      </c>
      <c r="FW68" s="184" t="s">
        <v>977</v>
      </c>
      <c r="FX68" s="184" t="s">
        <v>14</v>
      </c>
      <c r="FY68" s="181">
        <v>43650</v>
      </c>
      <c r="FZ68" s="191" t="s">
        <v>4056</v>
      </c>
      <c r="GA68" s="191">
        <v>0</v>
      </c>
      <c r="GB68" s="191" t="s">
        <v>3054</v>
      </c>
      <c r="GC68" s="191" t="s">
        <v>30</v>
      </c>
      <c r="GD68" s="191">
        <v>2</v>
      </c>
      <c r="GE68" s="191" t="s">
        <v>14</v>
      </c>
      <c r="GF68" s="191" t="s">
        <v>14</v>
      </c>
      <c r="GG68" s="192">
        <v>44695</v>
      </c>
      <c r="GH68" s="190" t="s">
        <v>4062</v>
      </c>
      <c r="GI68" s="184">
        <v>0</v>
      </c>
      <c r="GJ68" s="184" t="s">
        <v>3054</v>
      </c>
      <c r="GK68" s="184" t="s">
        <v>30</v>
      </c>
      <c r="GL68" s="184">
        <v>2</v>
      </c>
      <c r="GM68" s="184" t="s">
        <v>14</v>
      </c>
      <c r="GN68" s="184" t="s">
        <v>14</v>
      </c>
      <c r="GO68" s="181">
        <v>44695</v>
      </c>
      <c r="GP68" s="191" t="s">
        <v>4057</v>
      </c>
      <c r="GQ68" s="191">
        <v>0</v>
      </c>
      <c r="GR68" s="191" t="s">
        <v>3054</v>
      </c>
      <c r="GS68" s="191" t="s">
        <v>30</v>
      </c>
      <c r="GT68" s="191">
        <v>2</v>
      </c>
      <c r="GU68" s="191" t="s">
        <v>14</v>
      </c>
      <c r="GV68" s="191" t="s">
        <v>14</v>
      </c>
      <c r="GW68" s="192">
        <v>44695</v>
      </c>
      <c r="GX68" s="190" t="s">
        <v>4063</v>
      </c>
      <c r="GY68" s="184">
        <v>0</v>
      </c>
      <c r="GZ68" s="184" t="s">
        <v>3054</v>
      </c>
      <c r="HA68" s="184" t="s">
        <v>30</v>
      </c>
      <c r="HB68" s="184">
        <v>2</v>
      </c>
      <c r="HC68" s="184" t="s">
        <v>14</v>
      </c>
      <c r="HD68" s="184" t="s">
        <v>14</v>
      </c>
      <c r="HE68" s="181">
        <v>44695</v>
      </c>
      <c r="HF68" s="191" t="s">
        <v>4055</v>
      </c>
      <c r="HG68" s="191">
        <v>0</v>
      </c>
      <c r="HH68" s="191" t="s">
        <v>3054</v>
      </c>
      <c r="HI68" s="191" t="s">
        <v>30</v>
      </c>
      <c r="HJ68" s="191">
        <v>2</v>
      </c>
      <c r="HK68" s="191" t="s">
        <v>14</v>
      </c>
      <c r="HL68" s="191" t="s">
        <v>14</v>
      </c>
      <c r="HM68" s="192">
        <v>44695</v>
      </c>
      <c r="HN68" s="190" t="s">
        <v>4061</v>
      </c>
      <c r="HO68" s="184">
        <v>0</v>
      </c>
      <c r="HP68" s="184" t="s">
        <v>3054</v>
      </c>
      <c r="HQ68" s="184" t="s">
        <v>30</v>
      </c>
      <c r="HR68" s="184">
        <v>2</v>
      </c>
      <c r="HS68" s="184" t="s">
        <v>14</v>
      </c>
      <c r="HT68" s="184" t="s">
        <v>14</v>
      </c>
      <c r="HU68" s="181">
        <v>44695</v>
      </c>
      <c r="HV68" s="191" t="s">
        <v>4058</v>
      </c>
      <c r="HW68" s="191">
        <v>1</v>
      </c>
      <c r="HX68" s="191" t="s">
        <v>3054</v>
      </c>
      <c r="HY68" s="191" t="s">
        <v>30</v>
      </c>
      <c r="HZ68" s="191">
        <v>2</v>
      </c>
      <c r="IA68" s="191" t="s">
        <v>14</v>
      </c>
      <c r="IB68" s="191" t="s">
        <v>14</v>
      </c>
      <c r="IC68" s="192">
        <v>44695</v>
      </c>
      <c r="ID68" s="190" t="s">
        <v>4060</v>
      </c>
      <c r="IE68" s="184">
        <v>0</v>
      </c>
      <c r="IF68" s="184" t="s">
        <v>3054</v>
      </c>
      <c r="IG68" s="184" t="s">
        <v>30</v>
      </c>
      <c r="IH68" s="184">
        <v>2</v>
      </c>
      <c r="II68" s="184" t="s">
        <v>14</v>
      </c>
      <c r="IJ68" s="184" t="s">
        <v>14</v>
      </c>
      <c r="IK68" s="181">
        <v>44695</v>
      </c>
      <c r="IL68" s="191" t="s">
        <v>4059</v>
      </c>
      <c r="IM68" s="191">
        <v>3</v>
      </c>
      <c r="IN68" s="191" t="s">
        <v>3054</v>
      </c>
      <c r="IO68" s="191" t="s">
        <v>30</v>
      </c>
      <c r="IP68" s="191">
        <v>2</v>
      </c>
      <c r="IQ68" s="191" t="s">
        <v>14</v>
      </c>
      <c r="IR68" s="191" t="s">
        <v>14</v>
      </c>
      <c r="IS68" s="192">
        <v>44695</v>
      </c>
    </row>
    <row r="69" spans="1:253" s="285" customFormat="1" ht="13" customHeight="1" x14ac:dyDescent="0.25">
      <c r="A69" s="285" t="s">
        <v>2342</v>
      </c>
      <c r="B69" s="285" t="s">
        <v>8970</v>
      </c>
      <c r="C69" s="285" t="s">
        <v>2343</v>
      </c>
      <c r="D69" s="285" t="s">
        <v>976</v>
      </c>
      <c r="E69" s="285" t="s">
        <v>8394</v>
      </c>
      <c r="F69" s="285" t="s">
        <v>6086</v>
      </c>
      <c r="G69" s="179">
        <v>29207000</v>
      </c>
      <c r="H69" s="180" t="s">
        <v>5783</v>
      </c>
      <c r="I69" s="180" t="s">
        <v>30</v>
      </c>
      <c r="J69" s="180">
        <v>2</v>
      </c>
      <c r="K69" s="180" t="s">
        <v>5784</v>
      </c>
      <c r="L69" s="180" t="s">
        <v>2351</v>
      </c>
      <c r="M69" s="181">
        <v>44767</v>
      </c>
      <c r="N69" s="190" t="s">
        <v>2508</v>
      </c>
      <c r="O69" s="182">
        <v>581800</v>
      </c>
      <c r="P69" s="182" t="s">
        <v>2505</v>
      </c>
      <c r="Q69" s="182" t="s">
        <v>30</v>
      </c>
      <c r="R69" s="182">
        <v>2</v>
      </c>
      <c r="S69" s="182" t="s">
        <v>2507</v>
      </c>
      <c r="T69" s="182" t="s">
        <v>2506</v>
      </c>
      <c r="U69" s="183">
        <v>44615</v>
      </c>
      <c r="V69" s="190" t="s">
        <v>2510</v>
      </c>
      <c r="W69" s="180">
        <v>27000000</v>
      </c>
      <c r="X69" s="180" t="s">
        <v>2350</v>
      </c>
      <c r="Y69" s="180" t="s">
        <v>30</v>
      </c>
      <c r="Z69" s="180">
        <v>2</v>
      </c>
      <c r="AA69" s="180" t="s">
        <v>2509</v>
      </c>
      <c r="AB69" s="180" t="s">
        <v>2351</v>
      </c>
      <c r="AC69" s="181">
        <v>44615</v>
      </c>
      <c r="AD69" s="190" t="s">
        <v>2658</v>
      </c>
      <c r="AE69" s="188">
        <v>960000</v>
      </c>
      <c r="AF69" s="188" t="s">
        <v>2655</v>
      </c>
      <c r="AG69" s="188" t="s">
        <v>92</v>
      </c>
      <c r="AH69" s="188">
        <v>1</v>
      </c>
      <c r="AI69" s="188" t="s">
        <v>2657</v>
      </c>
      <c r="AJ69" s="188" t="s">
        <v>2656</v>
      </c>
      <c r="AK69" s="189">
        <v>44641</v>
      </c>
      <c r="AL69" s="190" t="s">
        <v>2662</v>
      </c>
      <c r="AM69" s="180">
        <v>22000</v>
      </c>
      <c r="AN69" s="180" t="s">
        <v>2659</v>
      </c>
      <c r="AO69" s="180" t="s">
        <v>92</v>
      </c>
      <c r="AP69" s="180">
        <v>1</v>
      </c>
      <c r="AQ69" s="180" t="s">
        <v>2661</v>
      </c>
      <c r="AR69" s="180" t="s">
        <v>2660</v>
      </c>
      <c r="AS69" s="181">
        <v>44641</v>
      </c>
      <c r="AT69" s="191" t="s">
        <v>2345</v>
      </c>
      <c r="AU69" s="188" t="s">
        <v>14</v>
      </c>
      <c r="AV69" s="188" t="s">
        <v>14</v>
      </c>
      <c r="AW69" s="188" t="s">
        <v>19</v>
      </c>
      <c r="AX69" s="188">
        <v>3</v>
      </c>
      <c r="AY69" s="188" t="s">
        <v>14</v>
      </c>
      <c r="AZ69" s="188" t="s">
        <v>14</v>
      </c>
      <c r="BA69" s="189">
        <v>44586</v>
      </c>
      <c r="BB69" s="190" t="s">
        <v>2344</v>
      </c>
      <c r="BC69" s="180" t="s">
        <v>14</v>
      </c>
      <c r="BD69" s="180" t="s">
        <v>14</v>
      </c>
      <c r="BE69" s="180" t="s">
        <v>19</v>
      </c>
      <c r="BF69" s="180">
        <v>3</v>
      </c>
      <c r="BG69" s="180" t="s">
        <v>14</v>
      </c>
      <c r="BH69" s="180" t="s">
        <v>14</v>
      </c>
      <c r="BI69" s="181">
        <v>44586</v>
      </c>
      <c r="BJ69" s="191" t="s">
        <v>2666</v>
      </c>
      <c r="BK69" s="191">
        <v>206</v>
      </c>
      <c r="BL69" s="191" t="s">
        <v>2663</v>
      </c>
      <c r="BM69" s="191" t="s">
        <v>92</v>
      </c>
      <c r="BN69" s="191">
        <v>1</v>
      </c>
      <c r="BO69" s="191" t="s">
        <v>2665</v>
      </c>
      <c r="BP69" s="188" t="s">
        <v>2664</v>
      </c>
      <c r="BQ69" s="192">
        <v>44641</v>
      </c>
      <c r="BR69" s="190" t="s">
        <v>2667</v>
      </c>
      <c r="BS69" s="184">
        <v>28020</v>
      </c>
      <c r="BT69" s="184" t="s">
        <v>2635</v>
      </c>
      <c r="BU69" s="184" t="s">
        <v>92</v>
      </c>
      <c r="BV69" s="184">
        <v>1</v>
      </c>
      <c r="BW69" s="184" t="s">
        <v>2637</v>
      </c>
      <c r="BX69" s="184" t="s">
        <v>2636</v>
      </c>
      <c r="BY69" s="181">
        <v>44641</v>
      </c>
      <c r="BZ69" s="191" t="s">
        <v>6084</v>
      </c>
      <c r="CA69" s="191">
        <v>14597</v>
      </c>
      <c r="CB69" s="191" t="s">
        <v>6081</v>
      </c>
      <c r="CC69" s="191" t="s">
        <v>92</v>
      </c>
      <c r="CD69" s="191">
        <v>1</v>
      </c>
      <c r="CE69" s="191" t="s">
        <v>6083</v>
      </c>
      <c r="CF69" s="191" t="s">
        <v>6082</v>
      </c>
      <c r="CG69" s="192">
        <v>44767</v>
      </c>
      <c r="CH69" s="190" t="s">
        <v>9427</v>
      </c>
      <c r="CI69" s="191" t="e">
        <v>#N/A</v>
      </c>
      <c r="CJ69" s="191" t="e">
        <v>#N/A</v>
      </c>
      <c r="CK69" s="191" t="e">
        <v>#N/A</v>
      </c>
      <c r="CL69" s="191" t="e">
        <v>#N/A</v>
      </c>
      <c r="CM69" s="191" t="e">
        <v>#N/A</v>
      </c>
      <c r="CN69" s="191" t="e">
        <v>#N/A</v>
      </c>
      <c r="CO69" s="193" t="e">
        <v>#N/A</v>
      </c>
      <c r="CP69" s="191" t="s">
        <v>2346</v>
      </c>
      <c r="CQ69" s="184" t="s">
        <v>14</v>
      </c>
      <c r="CR69" s="184" t="s">
        <v>14</v>
      </c>
      <c r="CS69" s="184" t="s">
        <v>19</v>
      </c>
      <c r="CT69" s="184">
        <v>3</v>
      </c>
      <c r="CU69" s="184" t="s">
        <v>14</v>
      </c>
      <c r="CV69" s="184" t="s">
        <v>14</v>
      </c>
      <c r="CW69" s="181">
        <v>44586</v>
      </c>
      <c r="CX69" s="191" t="s">
        <v>2668</v>
      </c>
      <c r="CY69" s="188">
        <v>22000</v>
      </c>
      <c r="CZ69" s="188" t="s">
        <v>2659</v>
      </c>
      <c r="DA69" s="188" t="s">
        <v>92</v>
      </c>
      <c r="DB69" s="188">
        <v>1</v>
      </c>
      <c r="DC69" s="188" t="s">
        <v>2673</v>
      </c>
      <c r="DD69" s="188" t="s">
        <v>2660</v>
      </c>
      <c r="DE69" s="194">
        <v>44641</v>
      </c>
      <c r="DF69" s="190" t="s">
        <v>2671</v>
      </c>
      <c r="DG69" s="180">
        <v>26040000</v>
      </c>
      <c r="DH69" s="184" t="s">
        <v>2669</v>
      </c>
      <c r="DI69" s="184" t="s">
        <v>92</v>
      </c>
      <c r="DJ69" s="184">
        <v>1</v>
      </c>
      <c r="DK69" s="184" t="s">
        <v>2644</v>
      </c>
      <c r="DL69" s="184" t="s">
        <v>2670</v>
      </c>
      <c r="DM69" s="181">
        <v>44641</v>
      </c>
      <c r="DN69" s="191" t="s">
        <v>2672</v>
      </c>
      <c r="DO69" s="188">
        <v>938000</v>
      </c>
      <c r="DP69" s="191" t="s">
        <v>2669</v>
      </c>
      <c r="DQ69" s="191" t="s">
        <v>92</v>
      </c>
      <c r="DR69" s="191">
        <v>1</v>
      </c>
      <c r="DS69" s="191" t="s">
        <v>2646</v>
      </c>
      <c r="DT69" s="191" t="s">
        <v>2670</v>
      </c>
      <c r="DU69" s="192">
        <v>44641</v>
      </c>
      <c r="DV69" s="190" t="s">
        <v>2674</v>
      </c>
      <c r="DW69" s="180">
        <v>22000</v>
      </c>
      <c r="DX69" s="184" t="s">
        <v>2659</v>
      </c>
      <c r="DY69" s="184" t="s">
        <v>92</v>
      </c>
      <c r="DZ69" s="184">
        <v>1</v>
      </c>
      <c r="EA69" s="184" t="s">
        <v>2673</v>
      </c>
      <c r="EB69" s="184" t="s">
        <v>2660</v>
      </c>
      <c r="EC69" s="181">
        <v>44641</v>
      </c>
      <c r="ED69" s="191" t="s">
        <v>2676</v>
      </c>
      <c r="EE69" s="188">
        <v>0</v>
      </c>
      <c r="EF69" s="191" t="s">
        <v>14</v>
      </c>
      <c r="EG69" s="191" t="s">
        <v>19</v>
      </c>
      <c r="EH69" s="191">
        <v>3</v>
      </c>
      <c r="EI69" s="191" t="s">
        <v>2675</v>
      </c>
      <c r="EJ69" s="191" t="s">
        <v>14</v>
      </c>
      <c r="EK69" s="192">
        <v>44641</v>
      </c>
      <c r="EL69" s="190" t="s">
        <v>2677</v>
      </c>
      <c r="EM69" s="180">
        <v>0</v>
      </c>
      <c r="EN69" s="184" t="s">
        <v>14</v>
      </c>
      <c r="EO69" s="184" t="s">
        <v>19</v>
      </c>
      <c r="EP69" s="184">
        <v>3</v>
      </c>
      <c r="EQ69" s="184" t="s">
        <v>2675</v>
      </c>
      <c r="ER69" s="184" t="s">
        <v>14</v>
      </c>
      <c r="ES69" s="181">
        <v>44641</v>
      </c>
      <c r="ET69" s="191" t="s">
        <v>6085</v>
      </c>
      <c r="EU69" s="191">
        <v>122</v>
      </c>
      <c r="EV69" s="191" t="s">
        <v>5786</v>
      </c>
      <c r="EW69" s="191" t="s">
        <v>30</v>
      </c>
      <c r="EX69" s="191">
        <v>2</v>
      </c>
      <c r="EY69" s="191" t="s">
        <v>5787</v>
      </c>
      <c r="EZ69" s="191" t="s">
        <v>3272</v>
      </c>
      <c r="FA69" s="192">
        <v>44767</v>
      </c>
      <c r="FB69" s="190" t="s">
        <v>2347</v>
      </c>
      <c r="FC69" s="184">
        <v>1</v>
      </c>
      <c r="FD69" s="184" t="s">
        <v>14</v>
      </c>
      <c r="FE69" s="184" t="s">
        <v>30</v>
      </c>
      <c r="FF69" s="184">
        <v>2</v>
      </c>
      <c r="FG69" s="184" t="s">
        <v>2290</v>
      </c>
      <c r="FH69" s="184" t="s">
        <v>14</v>
      </c>
      <c r="FI69" s="181">
        <v>44586</v>
      </c>
      <c r="FJ69" s="190" t="s">
        <v>2348</v>
      </c>
      <c r="FK69" s="191" t="s">
        <v>14</v>
      </c>
      <c r="FL69" s="191" t="s">
        <v>14</v>
      </c>
      <c r="FM69" s="191" t="s">
        <v>19</v>
      </c>
      <c r="FN69" s="191">
        <v>3</v>
      </c>
      <c r="FO69" s="191" t="s">
        <v>14</v>
      </c>
      <c r="FP69" s="188" t="s">
        <v>14</v>
      </c>
      <c r="FQ69" s="189">
        <v>44586</v>
      </c>
      <c r="FR69" s="190" t="s">
        <v>2349</v>
      </c>
      <c r="FS69" s="184" t="s">
        <v>14</v>
      </c>
      <c r="FT69" s="184" t="s">
        <v>14</v>
      </c>
      <c r="FU69" s="184" t="s">
        <v>19</v>
      </c>
      <c r="FV69" s="184">
        <v>3</v>
      </c>
      <c r="FW69" s="184" t="s">
        <v>14</v>
      </c>
      <c r="FX69" s="184" t="s">
        <v>14</v>
      </c>
      <c r="FY69" s="181">
        <v>44586</v>
      </c>
      <c r="FZ69" s="191" t="s">
        <v>4065</v>
      </c>
      <c r="GA69" s="191">
        <v>0</v>
      </c>
      <c r="GB69" s="191" t="s">
        <v>3054</v>
      </c>
      <c r="GC69" s="191" t="s">
        <v>30</v>
      </c>
      <c r="GD69" s="191">
        <v>2</v>
      </c>
      <c r="GE69" s="191" t="s">
        <v>14</v>
      </c>
      <c r="GF69" s="191" t="s">
        <v>14</v>
      </c>
      <c r="GG69" s="192">
        <v>44695</v>
      </c>
      <c r="GH69" s="190" t="s">
        <v>4071</v>
      </c>
      <c r="GI69" s="184">
        <v>0</v>
      </c>
      <c r="GJ69" s="184" t="s">
        <v>3054</v>
      </c>
      <c r="GK69" s="184" t="s">
        <v>30</v>
      </c>
      <c r="GL69" s="184">
        <v>2</v>
      </c>
      <c r="GM69" s="184" t="s">
        <v>14</v>
      </c>
      <c r="GN69" s="184" t="s">
        <v>14</v>
      </c>
      <c r="GO69" s="181">
        <v>44695</v>
      </c>
      <c r="GP69" s="191" t="s">
        <v>4066</v>
      </c>
      <c r="GQ69" s="191">
        <v>0</v>
      </c>
      <c r="GR69" s="191" t="s">
        <v>3054</v>
      </c>
      <c r="GS69" s="191" t="s">
        <v>30</v>
      </c>
      <c r="GT69" s="191">
        <v>2</v>
      </c>
      <c r="GU69" s="191" t="s">
        <v>14</v>
      </c>
      <c r="GV69" s="191" t="s">
        <v>14</v>
      </c>
      <c r="GW69" s="192">
        <v>44695</v>
      </c>
      <c r="GX69" s="190" t="s">
        <v>4072</v>
      </c>
      <c r="GY69" s="184">
        <v>0</v>
      </c>
      <c r="GZ69" s="184" t="s">
        <v>3054</v>
      </c>
      <c r="HA69" s="184" t="s">
        <v>30</v>
      </c>
      <c r="HB69" s="184">
        <v>2</v>
      </c>
      <c r="HC69" s="184" t="s">
        <v>14</v>
      </c>
      <c r="HD69" s="184" t="s">
        <v>14</v>
      </c>
      <c r="HE69" s="181">
        <v>44695</v>
      </c>
      <c r="HF69" s="191" t="s">
        <v>4064</v>
      </c>
      <c r="HG69" s="191">
        <v>0</v>
      </c>
      <c r="HH69" s="191" t="s">
        <v>3054</v>
      </c>
      <c r="HI69" s="191" t="s">
        <v>30</v>
      </c>
      <c r="HJ69" s="191">
        <v>2</v>
      </c>
      <c r="HK69" s="191" t="s">
        <v>14</v>
      </c>
      <c r="HL69" s="191" t="s">
        <v>14</v>
      </c>
      <c r="HM69" s="192">
        <v>44695</v>
      </c>
      <c r="HN69" s="190" t="s">
        <v>4070</v>
      </c>
      <c r="HO69" s="184">
        <v>0</v>
      </c>
      <c r="HP69" s="184" t="s">
        <v>3054</v>
      </c>
      <c r="HQ69" s="184" t="s">
        <v>30</v>
      </c>
      <c r="HR69" s="184">
        <v>2</v>
      </c>
      <c r="HS69" s="184" t="s">
        <v>14</v>
      </c>
      <c r="HT69" s="184" t="s">
        <v>14</v>
      </c>
      <c r="HU69" s="181">
        <v>44695</v>
      </c>
      <c r="HV69" s="191" t="s">
        <v>4067</v>
      </c>
      <c r="HW69" s="191">
        <v>0</v>
      </c>
      <c r="HX69" s="191" t="s">
        <v>3054</v>
      </c>
      <c r="HY69" s="191" t="s">
        <v>30</v>
      </c>
      <c r="HZ69" s="191">
        <v>2</v>
      </c>
      <c r="IA69" s="191" t="s">
        <v>14</v>
      </c>
      <c r="IB69" s="191" t="s">
        <v>14</v>
      </c>
      <c r="IC69" s="192">
        <v>44695</v>
      </c>
      <c r="ID69" s="190" t="s">
        <v>4069</v>
      </c>
      <c r="IE69" s="184">
        <v>0</v>
      </c>
      <c r="IF69" s="184" t="s">
        <v>3054</v>
      </c>
      <c r="IG69" s="184" t="s">
        <v>30</v>
      </c>
      <c r="IH69" s="184">
        <v>2</v>
      </c>
      <c r="II69" s="184" t="s">
        <v>14</v>
      </c>
      <c r="IJ69" s="184" t="s">
        <v>14</v>
      </c>
      <c r="IK69" s="181">
        <v>44695</v>
      </c>
      <c r="IL69" s="191" t="s">
        <v>4068</v>
      </c>
      <c r="IM69" s="191">
        <v>3</v>
      </c>
      <c r="IN69" s="191" t="s">
        <v>3054</v>
      </c>
      <c r="IO69" s="191" t="s">
        <v>30</v>
      </c>
      <c r="IP69" s="191">
        <v>2</v>
      </c>
      <c r="IQ69" s="191" t="s">
        <v>14</v>
      </c>
      <c r="IR69" s="191" t="s">
        <v>14</v>
      </c>
      <c r="IS69" s="192">
        <v>44695</v>
      </c>
    </row>
    <row r="70" spans="1:253" s="285" customFormat="1" ht="13" customHeight="1" x14ac:dyDescent="0.25">
      <c r="A70" s="285" t="s">
        <v>3805</v>
      </c>
      <c r="B70" s="285" t="s">
        <v>8808</v>
      </c>
      <c r="C70" s="285" t="s">
        <v>3806</v>
      </c>
      <c r="D70" s="285" t="s">
        <v>3807</v>
      </c>
      <c r="E70" s="285" t="s">
        <v>8397</v>
      </c>
      <c r="F70" s="285" t="s">
        <v>6223</v>
      </c>
      <c r="G70" s="179">
        <v>118414000</v>
      </c>
      <c r="H70" s="180" t="s">
        <v>6220</v>
      </c>
      <c r="I70" s="180" t="s">
        <v>30</v>
      </c>
      <c r="J70" s="180">
        <v>2</v>
      </c>
      <c r="K70" s="180" t="s">
        <v>6222</v>
      </c>
      <c r="L70" s="180" t="s">
        <v>6221</v>
      </c>
      <c r="M70" s="181">
        <v>44767</v>
      </c>
      <c r="N70" s="190" t="s">
        <v>6227</v>
      </c>
      <c r="O70" s="182">
        <v>1943950</v>
      </c>
      <c r="P70" s="182" t="s">
        <v>6224</v>
      </c>
      <c r="Q70" s="182" t="s">
        <v>30</v>
      </c>
      <c r="R70" s="182">
        <v>2</v>
      </c>
      <c r="S70" s="182" t="s">
        <v>6226</v>
      </c>
      <c r="T70" s="182" t="s">
        <v>6225</v>
      </c>
      <c r="U70" s="183">
        <v>44767</v>
      </c>
      <c r="V70" s="190" t="s">
        <v>6229</v>
      </c>
      <c r="W70" s="180">
        <v>118414000</v>
      </c>
      <c r="X70" s="180" t="s">
        <v>6224</v>
      </c>
      <c r="Y70" s="180" t="s">
        <v>19</v>
      </c>
      <c r="Z70" s="180">
        <v>3</v>
      </c>
      <c r="AA70" s="180" t="s">
        <v>6228</v>
      </c>
      <c r="AB70" s="180" t="s">
        <v>6221</v>
      </c>
      <c r="AC70" s="181">
        <v>44767</v>
      </c>
      <c r="AD70" s="190" t="s">
        <v>6233</v>
      </c>
      <c r="AE70" s="188">
        <v>534000</v>
      </c>
      <c r="AF70" s="188" t="s">
        <v>6230</v>
      </c>
      <c r="AG70" s="188" t="s">
        <v>19</v>
      </c>
      <c r="AH70" s="188">
        <v>3</v>
      </c>
      <c r="AI70" s="188" t="s">
        <v>6232</v>
      </c>
      <c r="AJ70" s="188" t="s">
        <v>6231</v>
      </c>
      <c r="AK70" s="189">
        <v>44767</v>
      </c>
      <c r="AL70" s="190" t="s">
        <v>6234</v>
      </c>
      <c r="AM70" s="180">
        <v>534000</v>
      </c>
      <c r="AN70" s="180" t="s">
        <v>6230</v>
      </c>
      <c r="AO70" s="180" t="s">
        <v>19</v>
      </c>
      <c r="AP70" s="180">
        <v>3</v>
      </c>
      <c r="AQ70" s="180" t="s">
        <v>6232</v>
      </c>
      <c r="AR70" s="180" t="s">
        <v>6231</v>
      </c>
      <c r="AS70" s="181">
        <v>44767</v>
      </c>
      <c r="AT70" s="191" t="s">
        <v>6236</v>
      </c>
      <c r="AU70" s="188" t="s">
        <v>14</v>
      </c>
      <c r="AV70" s="188" t="s">
        <v>14</v>
      </c>
      <c r="AW70" s="188" t="s">
        <v>14</v>
      </c>
      <c r="AX70" s="188" t="s">
        <v>14</v>
      </c>
      <c r="AY70" s="188" t="s">
        <v>6235</v>
      </c>
      <c r="AZ70" s="188" t="s">
        <v>14</v>
      </c>
      <c r="BA70" s="189">
        <v>44767</v>
      </c>
      <c r="BB70" s="190" t="s">
        <v>6264</v>
      </c>
      <c r="BC70" s="180" t="s">
        <v>14</v>
      </c>
      <c r="BD70" s="180" t="s">
        <v>14</v>
      </c>
      <c r="BE70" s="180" t="s">
        <v>14</v>
      </c>
      <c r="BF70" s="180" t="s">
        <v>14</v>
      </c>
      <c r="BG70" s="180" t="s">
        <v>6263</v>
      </c>
      <c r="BH70" s="180" t="s">
        <v>14</v>
      </c>
      <c r="BI70" s="181">
        <v>44767</v>
      </c>
      <c r="BJ70" s="191" t="s">
        <v>6240</v>
      </c>
      <c r="BK70" s="191">
        <v>8581</v>
      </c>
      <c r="BL70" s="191" t="s">
        <v>6237</v>
      </c>
      <c r="BM70" s="191" t="s">
        <v>19</v>
      </c>
      <c r="BN70" s="191">
        <v>3</v>
      </c>
      <c r="BO70" s="191" t="s">
        <v>6239</v>
      </c>
      <c r="BP70" s="188" t="s">
        <v>6238</v>
      </c>
      <c r="BQ70" s="192">
        <v>44767</v>
      </c>
      <c r="BR70" s="190" t="s">
        <v>6266</v>
      </c>
      <c r="BS70" s="184" t="s">
        <v>14</v>
      </c>
      <c r="BT70" s="184" t="s">
        <v>14</v>
      </c>
      <c r="BU70" s="184" t="s">
        <v>14</v>
      </c>
      <c r="BV70" s="184" t="s">
        <v>14</v>
      </c>
      <c r="BW70" s="184" t="s">
        <v>6265</v>
      </c>
      <c r="BX70" s="184" t="s">
        <v>14</v>
      </c>
      <c r="BY70" s="181">
        <v>44767</v>
      </c>
      <c r="BZ70" s="191" t="s">
        <v>6268</v>
      </c>
      <c r="CA70" s="191" t="s">
        <v>14</v>
      </c>
      <c r="CB70" s="191" t="s">
        <v>14</v>
      </c>
      <c r="CC70" s="191" t="s">
        <v>14</v>
      </c>
      <c r="CD70" s="191" t="s">
        <v>14</v>
      </c>
      <c r="CE70" s="191" t="s">
        <v>6267</v>
      </c>
      <c r="CF70" s="191" t="s">
        <v>14</v>
      </c>
      <c r="CG70" s="192">
        <v>44767</v>
      </c>
      <c r="CH70" s="190" t="s">
        <v>9428</v>
      </c>
      <c r="CI70" s="191" t="e">
        <v>#N/A</v>
      </c>
      <c r="CJ70" s="191" t="e">
        <v>#N/A</v>
      </c>
      <c r="CK70" s="191" t="e">
        <v>#N/A</v>
      </c>
      <c r="CL70" s="191" t="e">
        <v>#N/A</v>
      </c>
      <c r="CM70" s="191" t="e">
        <v>#N/A</v>
      </c>
      <c r="CN70" s="191" t="e">
        <v>#N/A</v>
      </c>
      <c r="CO70" s="193" t="e">
        <v>#N/A</v>
      </c>
      <c r="CP70" s="191" t="s">
        <v>6270</v>
      </c>
      <c r="CQ70" s="184" t="s">
        <v>14</v>
      </c>
      <c r="CR70" s="184" t="s">
        <v>14</v>
      </c>
      <c r="CS70" s="184" t="s">
        <v>14</v>
      </c>
      <c r="CT70" s="184" t="s">
        <v>14</v>
      </c>
      <c r="CU70" s="184" t="s">
        <v>6269</v>
      </c>
      <c r="CV70" s="184" t="s">
        <v>14</v>
      </c>
      <c r="CW70" s="181">
        <v>44767</v>
      </c>
      <c r="CX70" s="191" t="s">
        <v>6244</v>
      </c>
      <c r="CY70" s="188">
        <v>88000</v>
      </c>
      <c r="CZ70" s="188" t="s">
        <v>6242</v>
      </c>
      <c r="DA70" s="188" t="s">
        <v>19</v>
      </c>
      <c r="DB70" s="188">
        <v>3</v>
      </c>
      <c r="DC70" s="188" t="s">
        <v>6251</v>
      </c>
      <c r="DD70" s="188" t="s">
        <v>6243</v>
      </c>
      <c r="DE70" s="194">
        <v>44767</v>
      </c>
      <c r="DF70" s="190" t="s">
        <v>6248</v>
      </c>
      <c r="DG70" s="180">
        <v>117879000</v>
      </c>
      <c r="DH70" s="184" t="s">
        <v>6245</v>
      </c>
      <c r="DI70" s="184" t="s">
        <v>19</v>
      </c>
      <c r="DJ70" s="184">
        <v>3</v>
      </c>
      <c r="DK70" s="184" t="s">
        <v>6247</v>
      </c>
      <c r="DL70" s="184" t="s">
        <v>6246</v>
      </c>
      <c r="DM70" s="181">
        <v>44767</v>
      </c>
      <c r="DN70" s="191" t="s">
        <v>6250</v>
      </c>
      <c r="DO70" s="188">
        <v>534000</v>
      </c>
      <c r="DP70" s="191" t="s">
        <v>6230</v>
      </c>
      <c r="DQ70" s="191" t="s">
        <v>19</v>
      </c>
      <c r="DR70" s="191">
        <v>3</v>
      </c>
      <c r="DS70" s="191" t="s">
        <v>6249</v>
      </c>
      <c r="DT70" s="191" t="s">
        <v>6246</v>
      </c>
      <c r="DU70" s="192">
        <v>44767</v>
      </c>
      <c r="DV70" s="190" t="s">
        <v>6252</v>
      </c>
      <c r="DW70" s="180">
        <v>88000</v>
      </c>
      <c r="DX70" s="184" t="s">
        <v>6242</v>
      </c>
      <c r="DY70" s="184" t="s">
        <v>19</v>
      </c>
      <c r="DZ70" s="184">
        <v>3</v>
      </c>
      <c r="EA70" s="184" t="s">
        <v>6251</v>
      </c>
      <c r="EB70" s="184" t="s">
        <v>6243</v>
      </c>
      <c r="EC70" s="181">
        <v>44767</v>
      </c>
      <c r="ED70" s="191" t="s">
        <v>6254</v>
      </c>
      <c r="EE70" s="188">
        <v>0</v>
      </c>
      <c r="EF70" s="191" t="s">
        <v>14</v>
      </c>
      <c r="EG70" s="191" t="s">
        <v>14</v>
      </c>
      <c r="EH70" s="191" t="s">
        <v>14</v>
      </c>
      <c r="EI70" s="191" t="s">
        <v>6253</v>
      </c>
      <c r="EJ70" s="191" t="s">
        <v>14</v>
      </c>
      <c r="EK70" s="192">
        <v>44767</v>
      </c>
      <c r="EL70" s="190" t="s">
        <v>6256</v>
      </c>
      <c r="EM70" s="180">
        <v>0</v>
      </c>
      <c r="EN70" s="184" t="s">
        <v>14</v>
      </c>
      <c r="EO70" s="184" t="s">
        <v>14</v>
      </c>
      <c r="EP70" s="184" t="s">
        <v>14</v>
      </c>
      <c r="EQ70" s="184" t="s">
        <v>6255</v>
      </c>
      <c r="ER70" s="184" t="s">
        <v>14</v>
      </c>
      <c r="ES70" s="181">
        <v>44767</v>
      </c>
      <c r="ET70" s="191" t="s">
        <v>6241</v>
      </c>
      <c r="EU70" s="191">
        <v>8581</v>
      </c>
      <c r="EV70" s="191" t="s">
        <v>6237</v>
      </c>
      <c r="EW70" s="191" t="s">
        <v>19</v>
      </c>
      <c r="EX70" s="191">
        <v>3</v>
      </c>
      <c r="EY70" s="191" t="s">
        <v>6239</v>
      </c>
      <c r="EZ70" s="191" t="s">
        <v>6238</v>
      </c>
      <c r="FA70" s="192">
        <v>44767</v>
      </c>
      <c r="FB70" s="190" t="s">
        <v>6258</v>
      </c>
      <c r="FC70" s="184">
        <v>5</v>
      </c>
      <c r="FD70" s="184" t="s">
        <v>14</v>
      </c>
      <c r="FE70" s="184" t="s">
        <v>14</v>
      </c>
      <c r="FF70" s="184" t="s">
        <v>14</v>
      </c>
      <c r="FG70" s="184" t="s">
        <v>6257</v>
      </c>
      <c r="FH70" s="184" t="s">
        <v>14</v>
      </c>
      <c r="FI70" s="181">
        <v>44767</v>
      </c>
      <c r="FJ70" s="190" t="s">
        <v>6260</v>
      </c>
      <c r="FK70" s="191" t="s">
        <v>14</v>
      </c>
      <c r="FL70" s="191" t="s">
        <v>14</v>
      </c>
      <c r="FM70" s="191" t="s">
        <v>14</v>
      </c>
      <c r="FN70" s="191" t="s">
        <v>14</v>
      </c>
      <c r="FO70" s="191" t="s">
        <v>6259</v>
      </c>
      <c r="FP70" s="188" t="s">
        <v>14</v>
      </c>
      <c r="FQ70" s="189">
        <v>44767</v>
      </c>
      <c r="FR70" s="190" t="s">
        <v>6262</v>
      </c>
      <c r="FS70" s="184" t="s">
        <v>14</v>
      </c>
      <c r="FT70" s="184" t="s">
        <v>14</v>
      </c>
      <c r="FU70" s="184" t="s">
        <v>14</v>
      </c>
      <c r="FV70" s="184" t="s">
        <v>14</v>
      </c>
      <c r="FW70" s="184" t="s">
        <v>6261</v>
      </c>
      <c r="FX70" s="184" t="s">
        <v>14</v>
      </c>
      <c r="FY70" s="181">
        <v>44767</v>
      </c>
      <c r="FZ70" s="191" t="s">
        <v>3809</v>
      </c>
      <c r="GA70" s="191">
        <v>0</v>
      </c>
      <c r="GB70" s="191" t="s">
        <v>3054</v>
      </c>
      <c r="GC70" s="191" t="s">
        <v>30</v>
      </c>
      <c r="GD70" s="191">
        <v>2</v>
      </c>
      <c r="GE70" s="191" t="s">
        <v>14</v>
      </c>
      <c r="GF70" s="191" t="s">
        <v>14</v>
      </c>
      <c r="GG70" s="192">
        <v>44693</v>
      </c>
      <c r="GH70" s="190" t="s">
        <v>3815</v>
      </c>
      <c r="GI70" s="184">
        <v>2</v>
      </c>
      <c r="GJ70" s="184" t="s">
        <v>3054</v>
      </c>
      <c r="GK70" s="184" t="s">
        <v>30</v>
      </c>
      <c r="GL70" s="184">
        <v>2</v>
      </c>
      <c r="GM70" s="184" t="s">
        <v>14</v>
      </c>
      <c r="GN70" s="184" t="s">
        <v>14</v>
      </c>
      <c r="GO70" s="181">
        <v>44693</v>
      </c>
      <c r="GP70" s="191" t="s">
        <v>3810</v>
      </c>
      <c r="GQ70" s="191">
        <v>0</v>
      </c>
      <c r="GR70" s="191" t="s">
        <v>3054</v>
      </c>
      <c r="GS70" s="191" t="s">
        <v>30</v>
      </c>
      <c r="GT70" s="191">
        <v>2</v>
      </c>
      <c r="GU70" s="191" t="s">
        <v>14</v>
      </c>
      <c r="GV70" s="191" t="s">
        <v>14</v>
      </c>
      <c r="GW70" s="192">
        <v>44693</v>
      </c>
      <c r="GX70" s="190" t="s">
        <v>3816</v>
      </c>
      <c r="GY70" s="184">
        <v>0</v>
      </c>
      <c r="GZ70" s="184" t="s">
        <v>3054</v>
      </c>
      <c r="HA70" s="184" t="s">
        <v>30</v>
      </c>
      <c r="HB70" s="184">
        <v>2</v>
      </c>
      <c r="HC70" s="184" t="s">
        <v>14</v>
      </c>
      <c r="HD70" s="184" t="s">
        <v>14</v>
      </c>
      <c r="HE70" s="181">
        <v>44693</v>
      </c>
      <c r="HF70" s="191" t="s">
        <v>3808</v>
      </c>
      <c r="HG70" s="191">
        <v>2</v>
      </c>
      <c r="HH70" s="191" t="s">
        <v>3054</v>
      </c>
      <c r="HI70" s="191" t="s">
        <v>30</v>
      </c>
      <c r="HJ70" s="191">
        <v>2</v>
      </c>
      <c r="HK70" s="191" t="s">
        <v>14</v>
      </c>
      <c r="HL70" s="191" t="s">
        <v>14</v>
      </c>
      <c r="HM70" s="192">
        <v>44693</v>
      </c>
      <c r="HN70" s="190" t="s">
        <v>3814</v>
      </c>
      <c r="HO70" s="184">
        <v>1</v>
      </c>
      <c r="HP70" s="184" t="s">
        <v>3054</v>
      </c>
      <c r="HQ70" s="184" t="s">
        <v>30</v>
      </c>
      <c r="HR70" s="184">
        <v>2</v>
      </c>
      <c r="HS70" s="184" t="s">
        <v>14</v>
      </c>
      <c r="HT70" s="184" t="s">
        <v>14</v>
      </c>
      <c r="HU70" s="181">
        <v>44693</v>
      </c>
      <c r="HV70" s="191" t="s">
        <v>3811</v>
      </c>
      <c r="HW70" s="191">
        <v>1</v>
      </c>
      <c r="HX70" s="191" t="s">
        <v>3054</v>
      </c>
      <c r="HY70" s="191" t="s">
        <v>30</v>
      </c>
      <c r="HZ70" s="191">
        <v>2</v>
      </c>
      <c r="IA70" s="191" t="s">
        <v>14</v>
      </c>
      <c r="IB70" s="191" t="s">
        <v>14</v>
      </c>
      <c r="IC70" s="192">
        <v>44693</v>
      </c>
      <c r="ID70" s="190" t="s">
        <v>3813</v>
      </c>
      <c r="IE70" s="184">
        <v>0</v>
      </c>
      <c r="IF70" s="184" t="s">
        <v>3054</v>
      </c>
      <c r="IG70" s="184" t="s">
        <v>30</v>
      </c>
      <c r="IH70" s="184">
        <v>2</v>
      </c>
      <c r="II70" s="184" t="s">
        <v>14</v>
      </c>
      <c r="IJ70" s="184" t="s">
        <v>14</v>
      </c>
      <c r="IK70" s="181">
        <v>44693</v>
      </c>
      <c r="IL70" s="191" t="s">
        <v>3812</v>
      </c>
      <c r="IM70" s="191">
        <v>2</v>
      </c>
      <c r="IN70" s="191" t="s">
        <v>3054</v>
      </c>
      <c r="IO70" s="191" t="s">
        <v>30</v>
      </c>
      <c r="IP70" s="191">
        <v>2</v>
      </c>
      <c r="IQ70" s="191" t="s">
        <v>14</v>
      </c>
      <c r="IR70" s="191" t="s">
        <v>14</v>
      </c>
      <c r="IS70" s="192">
        <v>44693</v>
      </c>
    </row>
    <row r="71" spans="1:253" s="285" customFormat="1" ht="13" customHeight="1" x14ac:dyDescent="0.25">
      <c r="A71" s="285" t="s">
        <v>3817</v>
      </c>
      <c r="B71" s="285" t="s">
        <v>8976</v>
      </c>
      <c r="C71" s="285" t="s">
        <v>3818</v>
      </c>
      <c r="D71" s="285" t="s">
        <v>3807</v>
      </c>
      <c r="E71" s="285" t="s">
        <v>8397</v>
      </c>
      <c r="F71" s="285" t="s">
        <v>6271</v>
      </c>
      <c r="G71" s="179">
        <v>118414000</v>
      </c>
      <c r="H71" s="180" t="s">
        <v>6220</v>
      </c>
      <c r="I71" s="180" t="s">
        <v>30</v>
      </c>
      <c r="J71" s="180">
        <v>2</v>
      </c>
      <c r="K71" s="180" t="s">
        <v>6222</v>
      </c>
      <c r="L71" s="180" t="s">
        <v>6221</v>
      </c>
      <c r="M71" s="181">
        <v>44767</v>
      </c>
      <c r="N71" s="190" t="s">
        <v>6274</v>
      </c>
      <c r="O71" s="182">
        <v>1943950</v>
      </c>
      <c r="P71" s="182" t="s">
        <v>6224</v>
      </c>
      <c r="Q71" s="182" t="s">
        <v>30</v>
      </c>
      <c r="R71" s="182">
        <v>2</v>
      </c>
      <c r="S71" s="182" t="s">
        <v>6273</v>
      </c>
      <c r="T71" s="182" t="s">
        <v>6272</v>
      </c>
      <c r="U71" s="183">
        <v>44767</v>
      </c>
      <c r="V71" s="190" t="s">
        <v>6277</v>
      </c>
      <c r="W71" s="180">
        <v>118414000</v>
      </c>
      <c r="X71" s="180" t="s">
        <v>6224</v>
      </c>
      <c r="Y71" s="180" t="s">
        <v>19</v>
      </c>
      <c r="Z71" s="180">
        <v>3</v>
      </c>
      <c r="AA71" s="180" t="s">
        <v>6276</v>
      </c>
      <c r="AB71" s="180" t="s">
        <v>6275</v>
      </c>
      <c r="AC71" s="181">
        <v>44767</v>
      </c>
      <c r="AD71" s="190" t="s">
        <v>6281</v>
      </c>
      <c r="AE71" s="188">
        <v>379000</v>
      </c>
      <c r="AF71" s="188" t="s">
        <v>6278</v>
      </c>
      <c r="AG71" s="188" t="s">
        <v>19</v>
      </c>
      <c r="AH71" s="188">
        <v>3</v>
      </c>
      <c r="AI71" s="188" t="s">
        <v>6280</v>
      </c>
      <c r="AJ71" s="188" t="s">
        <v>6279</v>
      </c>
      <c r="AK71" s="189">
        <v>44767</v>
      </c>
      <c r="AL71" s="190" t="s">
        <v>6283</v>
      </c>
      <c r="AM71" s="180">
        <v>379000</v>
      </c>
      <c r="AN71" s="180" t="s">
        <v>6278</v>
      </c>
      <c r="AO71" s="180" t="s">
        <v>30</v>
      </c>
      <c r="AP71" s="180">
        <v>2</v>
      </c>
      <c r="AQ71" s="180" t="s">
        <v>6282</v>
      </c>
      <c r="AR71" s="180" t="s">
        <v>6279</v>
      </c>
      <c r="AS71" s="181">
        <v>44767</v>
      </c>
      <c r="AT71" s="191" t="s">
        <v>6284</v>
      </c>
      <c r="AU71" s="188" t="s">
        <v>14</v>
      </c>
      <c r="AV71" s="188" t="s">
        <v>14</v>
      </c>
      <c r="AW71" s="188" t="s">
        <v>14</v>
      </c>
      <c r="AX71" s="188" t="s">
        <v>14</v>
      </c>
      <c r="AY71" s="188" t="s">
        <v>6235</v>
      </c>
      <c r="AZ71" s="188" t="s">
        <v>14</v>
      </c>
      <c r="BA71" s="189">
        <v>44767</v>
      </c>
      <c r="BB71" s="190" t="s">
        <v>6301</v>
      </c>
      <c r="BC71" s="180" t="s">
        <v>14</v>
      </c>
      <c r="BD71" s="180" t="s">
        <v>14</v>
      </c>
      <c r="BE71" s="180" t="s">
        <v>14</v>
      </c>
      <c r="BF71" s="180" t="s">
        <v>14</v>
      </c>
      <c r="BG71" s="180" t="s">
        <v>6263</v>
      </c>
      <c r="BH71" s="180" t="s">
        <v>14</v>
      </c>
      <c r="BI71" s="181">
        <v>44767</v>
      </c>
      <c r="BJ71" s="191" t="s">
        <v>6287</v>
      </c>
      <c r="BK71" s="191">
        <v>7895</v>
      </c>
      <c r="BL71" s="191" t="s">
        <v>6285</v>
      </c>
      <c r="BM71" s="191" t="s">
        <v>30</v>
      </c>
      <c r="BN71" s="191">
        <v>2</v>
      </c>
      <c r="BO71" s="191" t="s">
        <v>6286</v>
      </c>
      <c r="BP71" s="188" t="s">
        <v>1771</v>
      </c>
      <c r="BQ71" s="192">
        <v>44767</v>
      </c>
      <c r="BR71" s="190" t="s">
        <v>6302</v>
      </c>
      <c r="BS71" s="184" t="s">
        <v>14</v>
      </c>
      <c r="BT71" s="184" t="s">
        <v>14</v>
      </c>
      <c r="BU71" s="184" t="s">
        <v>14</v>
      </c>
      <c r="BV71" s="184" t="s">
        <v>14</v>
      </c>
      <c r="BW71" s="184" t="s">
        <v>6265</v>
      </c>
      <c r="BX71" s="184" t="s">
        <v>14</v>
      </c>
      <c r="BY71" s="181">
        <v>44767</v>
      </c>
      <c r="BZ71" s="191" t="s">
        <v>6303</v>
      </c>
      <c r="CA71" s="191" t="s">
        <v>14</v>
      </c>
      <c r="CB71" s="191" t="s">
        <v>14</v>
      </c>
      <c r="CC71" s="191" t="s">
        <v>14</v>
      </c>
      <c r="CD71" s="191" t="s">
        <v>14</v>
      </c>
      <c r="CE71" s="191" t="s">
        <v>6267</v>
      </c>
      <c r="CF71" s="191" t="s">
        <v>14</v>
      </c>
      <c r="CG71" s="192">
        <v>44767</v>
      </c>
      <c r="CH71" s="190" t="s">
        <v>9429</v>
      </c>
      <c r="CI71" s="191" t="e">
        <v>#N/A</v>
      </c>
      <c r="CJ71" s="191" t="e">
        <v>#N/A</v>
      </c>
      <c r="CK71" s="191" t="e">
        <v>#N/A</v>
      </c>
      <c r="CL71" s="191" t="e">
        <v>#N/A</v>
      </c>
      <c r="CM71" s="191" t="e">
        <v>#N/A</v>
      </c>
      <c r="CN71" s="191" t="e">
        <v>#N/A</v>
      </c>
      <c r="CO71" s="193" t="e">
        <v>#N/A</v>
      </c>
      <c r="CP71" s="191" t="s">
        <v>6304</v>
      </c>
      <c r="CQ71" s="184" t="s">
        <v>14</v>
      </c>
      <c r="CR71" s="184" t="s">
        <v>14</v>
      </c>
      <c r="CS71" s="184" t="s">
        <v>14</v>
      </c>
      <c r="CT71" s="184" t="s">
        <v>14</v>
      </c>
      <c r="CU71" s="184" t="s">
        <v>6269</v>
      </c>
      <c r="CV71" s="184" t="s">
        <v>14</v>
      </c>
      <c r="CW71" s="181">
        <v>44767</v>
      </c>
      <c r="CX71" s="191" t="s">
        <v>6289</v>
      </c>
      <c r="CY71" s="188" t="s">
        <v>14</v>
      </c>
      <c r="CZ71" s="188" t="s">
        <v>14</v>
      </c>
      <c r="DA71" s="188" t="s">
        <v>14</v>
      </c>
      <c r="DB71" s="188" t="s">
        <v>14</v>
      </c>
      <c r="DC71" s="188" t="s">
        <v>6294</v>
      </c>
      <c r="DD71" s="188" t="s">
        <v>14</v>
      </c>
      <c r="DE71" s="194">
        <v>44767</v>
      </c>
      <c r="DF71" s="190" t="s">
        <v>6291</v>
      </c>
      <c r="DG71" s="180">
        <v>118035000</v>
      </c>
      <c r="DH71" s="184" t="s">
        <v>6290</v>
      </c>
      <c r="DI71" s="184" t="s">
        <v>19</v>
      </c>
      <c r="DJ71" s="184">
        <v>3</v>
      </c>
      <c r="DK71" s="184" t="s">
        <v>6247</v>
      </c>
      <c r="DL71" s="184" t="s">
        <v>6279</v>
      </c>
      <c r="DM71" s="181">
        <v>44767</v>
      </c>
      <c r="DN71" s="191" t="s">
        <v>6293</v>
      </c>
      <c r="DO71" s="188">
        <v>379000</v>
      </c>
      <c r="DP71" s="191" t="s">
        <v>6278</v>
      </c>
      <c r="DQ71" s="191" t="s">
        <v>19</v>
      </c>
      <c r="DR71" s="191">
        <v>3</v>
      </c>
      <c r="DS71" s="191" t="s">
        <v>6292</v>
      </c>
      <c r="DT71" s="191" t="s">
        <v>6279</v>
      </c>
      <c r="DU71" s="192">
        <v>44767</v>
      </c>
      <c r="DV71" s="190" t="s">
        <v>6295</v>
      </c>
      <c r="DW71" s="180" t="s">
        <v>14</v>
      </c>
      <c r="DX71" s="184" t="s">
        <v>14</v>
      </c>
      <c r="DY71" s="184" t="s">
        <v>14</v>
      </c>
      <c r="DZ71" s="184" t="s">
        <v>14</v>
      </c>
      <c r="EA71" s="184" t="s">
        <v>6294</v>
      </c>
      <c r="EB71" s="184" t="s">
        <v>14</v>
      </c>
      <c r="EC71" s="181">
        <v>44767</v>
      </c>
      <c r="ED71" s="191" t="s">
        <v>6296</v>
      </c>
      <c r="EE71" s="188" t="s">
        <v>14</v>
      </c>
      <c r="EF71" s="191" t="s">
        <v>14</v>
      </c>
      <c r="EG71" s="191" t="s">
        <v>14</v>
      </c>
      <c r="EH71" s="191" t="s">
        <v>14</v>
      </c>
      <c r="EI71" s="191" t="s">
        <v>6253</v>
      </c>
      <c r="EJ71" s="191" t="s">
        <v>14</v>
      </c>
      <c r="EK71" s="192">
        <v>44767</v>
      </c>
      <c r="EL71" s="190" t="s">
        <v>6297</v>
      </c>
      <c r="EM71" s="180" t="s">
        <v>14</v>
      </c>
      <c r="EN71" s="184" t="s">
        <v>14</v>
      </c>
      <c r="EO71" s="184" t="s">
        <v>14</v>
      </c>
      <c r="EP71" s="184" t="s">
        <v>14</v>
      </c>
      <c r="EQ71" s="184" t="s">
        <v>6255</v>
      </c>
      <c r="ER71" s="184" t="s">
        <v>14</v>
      </c>
      <c r="ES71" s="181">
        <v>44767</v>
      </c>
      <c r="ET71" s="191" t="s">
        <v>6288</v>
      </c>
      <c r="EU71" s="191">
        <v>8581</v>
      </c>
      <c r="EV71" s="191" t="s">
        <v>6237</v>
      </c>
      <c r="EW71" s="191" t="s">
        <v>19</v>
      </c>
      <c r="EX71" s="191">
        <v>3</v>
      </c>
      <c r="EY71" s="191" t="s">
        <v>6239</v>
      </c>
      <c r="EZ71" s="191" t="s">
        <v>6238</v>
      </c>
      <c r="FA71" s="192">
        <v>44767</v>
      </c>
      <c r="FB71" s="190" t="s">
        <v>6298</v>
      </c>
      <c r="FC71" s="184">
        <v>5</v>
      </c>
      <c r="FD71" s="184" t="s">
        <v>14</v>
      </c>
      <c r="FE71" s="184" t="s">
        <v>14</v>
      </c>
      <c r="FF71" s="184" t="s">
        <v>14</v>
      </c>
      <c r="FG71" s="184" t="s">
        <v>6257</v>
      </c>
      <c r="FH71" s="184" t="s">
        <v>14</v>
      </c>
      <c r="FI71" s="181">
        <v>44767</v>
      </c>
      <c r="FJ71" s="190" t="s">
        <v>6299</v>
      </c>
      <c r="FK71" s="191" t="s">
        <v>14</v>
      </c>
      <c r="FL71" s="191" t="s">
        <v>14</v>
      </c>
      <c r="FM71" s="191" t="s">
        <v>14</v>
      </c>
      <c r="FN71" s="191" t="s">
        <v>14</v>
      </c>
      <c r="FO71" s="191" t="s">
        <v>6259</v>
      </c>
      <c r="FP71" s="188" t="s">
        <v>14</v>
      </c>
      <c r="FQ71" s="189">
        <v>44767</v>
      </c>
      <c r="FR71" s="190" t="s">
        <v>6300</v>
      </c>
      <c r="FS71" s="184" t="s">
        <v>14</v>
      </c>
      <c r="FT71" s="184" t="s">
        <v>14</v>
      </c>
      <c r="FU71" s="184" t="s">
        <v>14</v>
      </c>
      <c r="FV71" s="184" t="s">
        <v>14</v>
      </c>
      <c r="FW71" s="184" t="s">
        <v>6261</v>
      </c>
      <c r="FX71" s="184" t="s">
        <v>14</v>
      </c>
      <c r="FY71" s="181">
        <v>44767</v>
      </c>
      <c r="FZ71" s="191" t="s">
        <v>3820</v>
      </c>
      <c r="GA71" s="191">
        <v>0</v>
      </c>
      <c r="GB71" s="191" t="s">
        <v>3054</v>
      </c>
      <c r="GC71" s="191" t="s">
        <v>30</v>
      </c>
      <c r="GD71" s="191">
        <v>2</v>
      </c>
      <c r="GE71" s="191" t="s">
        <v>14</v>
      </c>
      <c r="GF71" s="191" t="s">
        <v>14</v>
      </c>
      <c r="GG71" s="192">
        <v>44693</v>
      </c>
      <c r="GH71" s="190" t="s">
        <v>3826</v>
      </c>
      <c r="GI71" s="184">
        <v>2</v>
      </c>
      <c r="GJ71" s="184" t="s">
        <v>3054</v>
      </c>
      <c r="GK71" s="184" t="s">
        <v>30</v>
      </c>
      <c r="GL71" s="184">
        <v>2</v>
      </c>
      <c r="GM71" s="184" t="s">
        <v>14</v>
      </c>
      <c r="GN71" s="184" t="s">
        <v>14</v>
      </c>
      <c r="GO71" s="181">
        <v>44693</v>
      </c>
      <c r="GP71" s="191" t="s">
        <v>3821</v>
      </c>
      <c r="GQ71" s="191">
        <v>1</v>
      </c>
      <c r="GR71" s="191" t="s">
        <v>3054</v>
      </c>
      <c r="GS71" s="191" t="s">
        <v>30</v>
      </c>
      <c r="GT71" s="191">
        <v>2</v>
      </c>
      <c r="GU71" s="191" t="s">
        <v>14</v>
      </c>
      <c r="GV71" s="191" t="s">
        <v>14</v>
      </c>
      <c r="GW71" s="192">
        <v>44693</v>
      </c>
      <c r="GX71" s="190" t="s">
        <v>3827</v>
      </c>
      <c r="GY71" s="184">
        <v>0</v>
      </c>
      <c r="GZ71" s="184" t="s">
        <v>3054</v>
      </c>
      <c r="HA71" s="184" t="s">
        <v>30</v>
      </c>
      <c r="HB71" s="184">
        <v>2</v>
      </c>
      <c r="HC71" s="184" t="s">
        <v>14</v>
      </c>
      <c r="HD71" s="184" t="s">
        <v>14</v>
      </c>
      <c r="HE71" s="181">
        <v>44693</v>
      </c>
      <c r="HF71" s="191" t="s">
        <v>3819</v>
      </c>
      <c r="HG71" s="191">
        <v>2</v>
      </c>
      <c r="HH71" s="191" t="s">
        <v>3054</v>
      </c>
      <c r="HI71" s="191" t="s">
        <v>30</v>
      </c>
      <c r="HJ71" s="191">
        <v>2</v>
      </c>
      <c r="HK71" s="191" t="s">
        <v>14</v>
      </c>
      <c r="HL71" s="191" t="s">
        <v>14</v>
      </c>
      <c r="HM71" s="192">
        <v>44693</v>
      </c>
      <c r="HN71" s="190" t="s">
        <v>3825</v>
      </c>
      <c r="HO71" s="184">
        <v>1</v>
      </c>
      <c r="HP71" s="184" t="s">
        <v>3054</v>
      </c>
      <c r="HQ71" s="184" t="s">
        <v>30</v>
      </c>
      <c r="HR71" s="184">
        <v>2</v>
      </c>
      <c r="HS71" s="184" t="s">
        <v>14</v>
      </c>
      <c r="HT71" s="184" t="s">
        <v>14</v>
      </c>
      <c r="HU71" s="181">
        <v>44693</v>
      </c>
      <c r="HV71" s="191" t="s">
        <v>3822</v>
      </c>
      <c r="HW71" s="191">
        <v>1</v>
      </c>
      <c r="HX71" s="191" t="s">
        <v>3054</v>
      </c>
      <c r="HY71" s="191" t="s">
        <v>30</v>
      </c>
      <c r="HZ71" s="191">
        <v>2</v>
      </c>
      <c r="IA71" s="191" t="s">
        <v>14</v>
      </c>
      <c r="IB71" s="191" t="s">
        <v>14</v>
      </c>
      <c r="IC71" s="192">
        <v>44693</v>
      </c>
      <c r="ID71" s="190" t="s">
        <v>3824</v>
      </c>
      <c r="IE71" s="184">
        <v>0</v>
      </c>
      <c r="IF71" s="184" t="s">
        <v>3054</v>
      </c>
      <c r="IG71" s="184" t="s">
        <v>30</v>
      </c>
      <c r="IH71" s="184">
        <v>2</v>
      </c>
      <c r="II71" s="184" t="s">
        <v>14</v>
      </c>
      <c r="IJ71" s="184" t="s">
        <v>14</v>
      </c>
      <c r="IK71" s="181">
        <v>44693</v>
      </c>
      <c r="IL71" s="191" t="s">
        <v>3823</v>
      </c>
      <c r="IM71" s="191">
        <v>2</v>
      </c>
      <c r="IN71" s="191" t="s">
        <v>3054</v>
      </c>
      <c r="IO71" s="191" t="s">
        <v>30</v>
      </c>
      <c r="IP71" s="191">
        <v>2</v>
      </c>
      <c r="IQ71" s="191" t="s">
        <v>14</v>
      </c>
      <c r="IR71" s="191" t="s">
        <v>14</v>
      </c>
      <c r="IS71" s="192">
        <v>44693</v>
      </c>
    </row>
    <row r="72" spans="1:253" s="285" customFormat="1" ht="13" customHeight="1" x14ac:dyDescent="0.25">
      <c r="A72" s="285" t="s">
        <v>3828</v>
      </c>
      <c r="B72" s="285" t="s">
        <v>8815</v>
      </c>
      <c r="C72" s="285" t="s">
        <v>3829</v>
      </c>
      <c r="D72" s="285" t="s">
        <v>3807</v>
      </c>
      <c r="E72" s="285" t="s">
        <v>8397</v>
      </c>
      <c r="F72" s="285" t="s">
        <v>6305</v>
      </c>
      <c r="G72" s="179">
        <v>118414000</v>
      </c>
      <c r="H72" s="180" t="s">
        <v>6220</v>
      </c>
      <c r="I72" s="180" t="s">
        <v>30</v>
      </c>
      <c r="J72" s="180">
        <v>2</v>
      </c>
      <c r="K72" s="180" t="s">
        <v>6222</v>
      </c>
      <c r="L72" s="180" t="s">
        <v>6221</v>
      </c>
      <c r="M72" s="181">
        <v>44767</v>
      </c>
      <c r="N72" s="190" t="s">
        <v>6309</v>
      </c>
      <c r="O72" s="182">
        <v>1671738</v>
      </c>
      <c r="P72" s="182" t="s">
        <v>6306</v>
      </c>
      <c r="Q72" s="182" t="s">
        <v>30</v>
      </c>
      <c r="R72" s="182">
        <v>2</v>
      </c>
      <c r="S72" s="182" t="s">
        <v>6308</v>
      </c>
      <c r="T72" s="182" t="s">
        <v>6307</v>
      </c>
      <c r="U72" s="183">
        <v>44767</v>
      </c>
      <c r="V72" s="190" t="s">
        <v>6313</v>
      </c>
      <c r="W72" s="180">
        <v>113961000</v>
      </c>
      <c r="X72" s="180" t="s">
        <v>6310</v>
      </c>
      <c r="Y72" s="180" t="s">
        <v>30</v>
      </c>
      <c r="Z72" s="180">
        <v>2</v>
      </c>
      <c r="AA72" s="180" t="s">
        <v>6312</v>
      </c>
      <c r="AB72" s="180" t="s">
        <v>6311</v>
      </c>
      <c r="AC72" s="181">
        <v>44767</v>
      </c>
      <c r="AD72" s="190" t="s">
        <v>6317</v>
      </c>
      <c r="AE72" s="188">
        <v>155000</v>
      </c>
      <c r="AF72" s="188" t="s">
        <v>6314</v>
      </c>
      <c r="AG72" s="188" t="s">
        <v>19</v>
      </c>
      <c r="AH72" s="188">
        <v>3</v>
      </c>
      <c r="AI72" s="188" t="s">
        <v>6316</v>
      </c>
      <c r="AJ72" s="188" t="s">
        <v>6315</v>
      </c>
      <c r="AK72" s="189">
        <v>44767</v>
      </c>
      <c r="AL72" s="190" t="s">
        <v>6318</v>
      </c>
      <c r="AM72" s="180">
        <v>155000</v>
      </c>
      <c r="AN72" s="180" t="s">
        <v>6314</v>
      </c>
      <c r="AO72" s="180" t="s">
        <v>19</v>
      </c>
      <c r="AP72" s="180">
        <v>3</v>
      </c>
      <c r="AQ72" s="180" t="s">
        <v>6316</v>
      </c>
      <c r="AR72" s="180" t="s">
        <v>6315</v>
      </c>
      <c r="AS72" s="181">
        <v>44767</v>
      </c>
      <c r="AT72" s="191" t="s">
        <v>6319</v>
      </c>
      <c r="AU72" s="188" t="s">
        <v>14</v>
      </c>
      <c r="AV72" s="188" t="s">
        <v>14</v>
      </c>
      <c r="AW72" s="188" t="s">
        <v>14</v>
      </c>
      <c r="AX72" s="188" t="s">
        <v>14</v>
      </c>
      <c r="AY72" s="188" t="s">
        <v>6235</v>
      </c>
      <c r="AZ72" s="188" t="s">
        <v>14</v>
      </c>
      <c r="BA72" s="189">
        <v>44767</v>
      </c>
      <c r="BB72" s="190" t="s">
        <v>6340</v>
      </c>
      <c r="BC72" s="180" t="s">
        <v>14</v>
      </c>
      <c r="BD72" s="180" t="s">
        <v>14</v>
      </c>
      <c r="BE72" s="180" t="s">
        <v>14</v>
      </c>
      <c r="BF72" s="180" t="s">
        <v>14</v>
      </c>
      <c r="BG72" s="180" t="s">
        <v>6263</v>
      </c>
      <c r="BH72" s="180" t="s">
        <v>14</v>
      </c>
      <c r="BI72" s="181">
        <v>44767</v>
      </c>
      <c r="BJ72" s="191" t="s">
        <v>6323</v>
      </c>
      <c r="BK72" s="191">
        <v>686</v>
      </c>
      <c r="BL72" s="191" t="s">
        <v>6320</v>
      </c>
      <c r="BM72" s="191" t="s">
        <v>19</v>
      </c>
      <c r="BN72" s="191">
        <v>3</v>
      </c>
      <c r="BO72" s="191" t="s">
        <v>6322</v>
      </c>
      <c r="BP72" s="188" t="s">
        <v>6321</v>
      </c>
      <c r="BQ72" s="192">
        <v>44767</v>
      </c>
      <c r="BR72" s="190" t="s">
        <v>6341</v>
      </c>
      <c r="BS72" s="184" t="s">
        <v>14</v>
      </c>
      <c r="BT72" s="184" t="s">
        <v>14</v>
      </c>
      <c r="BU72" s="184" t="s">
        <v>14</v>
      </c>
      <c r="BV72" s="184" t="s">
        <v>14</v>
      </c>
      <c r="BW72" s="184" t="s">
        <v>6265</v>
      </c>
      <c r="BX72" s="184" t="s">
        <v>14</v>
      </c>
      <c r="BY72" s="181">
        <v>44767</v>
      </c>
      <c r="BZ72" s="191" t="s">
        <v>6342</v>
      </c>
      <c r="CA72" s="191" t="s">
        <v>14</v>
      </c>
      <c r="CB72" s="191" t="s">
        <v>14</v>
      </c>
      <c r="CC72" s="191" t="s">
        <v>14</v>
      </c>
      <c r="CD72" s="191" t="s">
        <v>14</v>
      </c>
      <c r="CE72" s="191" t="s">
        <v>6267</v>
      </c>
      <c r="CF72" s="191" t="s">
        <v>14</v>
      </c>
      <c r="CG72" s="192">
        <v>44767</v>
      </c>
      <c r="CH72" s="190" t="s">
        <v>9430</v>
      </c>
      <c r="CI72" s="191" t="e">
        <v>#N/A</v>
      </c>
      <c r="CJ72" s="191" t="e">
        <v>#N/A</v>
      </c>
      <c r="CK72" s="191" t="e">
        <v>#N/A</v>
      </c>
      <c r="CL72" s="191" t="e">
        <v>#N/A</v>
      </c>
      <c r="CM72" s="191" t="e">
        <v>#N/A</v>
      </c>
      <c r="CN72" s="191" t="e">
        <v>#N/A</v>
      </c>
      <c r="CO72" s="193" t="e">
        <v>#N/A</v>
      </c>
      <c r="CP72" s="191" t="s">
        <v>6343</v>
      </c>
      <c r="CQ72" s="184" t="s">
        <v>14</v>
      </c>
      <c r="CR72" s="184" t="s">
        <v>14</v>
      </c>
      <c r="CS72" s="184" t="s">
        <v>14</v>
      </c>
      <c r="CT72" s="184" t="s">
        <v>14</v>
      </c>
      <c r="CU72" s="184" t="s">
        <v>6269</v>
      </c>
      <c r="CV72" s="184" t="s">
        <v>14</v>
      </c>
      <c r="CW72" s="181">
        <v>44767</v>
      </c>
      <c r="CX72" s="191" t="s">
        <v>6327</v>
      </c>
      <c r="CY72" s="188">
        <v>88000</v>
      </c>
      <c r="CZ72" s="188" t="s">
        <v>6242</v>
      </c>
      <c r="DA72" s="188" t="s">
        <v>19</v>
      </c>
      <c r="DB72" s="188">
        <v>3</v>
      </c>
      <c r="DC72" s="188" t="s">
        <v>6251</v>
      </c>
      <c r="DD72" s="188" t="s">
        <v>6243</v>
      </c>
      <c r="DE72" s="194">
        <v>44767</v>
      </c>
      <c r="DF72" s="190" t="s">
        <v>6330</v>
      </c>
      <c r="DG72" s="180">
        <v>113805000</v>
      </c>
      <c r="DH72" s="184" t="s">
        <v>6328</v>
      </c>
      <c r="DI72" s="184" t="s">
        <v>19</v>
      </c>
      <c r="DJ72" s="184">
        <v>3</v>
      </c>
      <c r="DK72" s="184" t="s">
        <v>6247</v>
      </c>
      <c r="DL72" s="184" t="s">
        <v>6329</v>
      </c>
      <c r="DM72" s="181">
        <v>44767</v>
      </c>
      <c r="DN72" s="191" t="s">
        <v>6331</v>
      </c>
      <c r="DO72" s="188">
        <v>68000</v>
      </c>
      <c r="DP72" s="191" t="s">
        <v>495</v>
      </c>
      <c r="DQ72" s="191" t="s">
        <v>19</v>
      </c>
      <c r="DR72" s="191">
        <v>3</v>
      </c>
      <c r="DS72" s="191" t="s">
        <v>6292</v>
      </c>
      <c r="DT72" s="191" t="s">
        <v>6329</v>
      </c>
      <c r="DU72" s="192">
        <v>44767</v>
      </c>
      <c r="DV72" s="190" t="s">
        <v>6332</v>
      </c>
      <c r="DW72" s="180">
        <v>88000</v>
      </c>
      <c r="DX72" s="184" t="s">
        <v>6242</v>
      </c>
      <c r="DY72" s="184" t="s">
        <v>19</v>
      </c>
      <c r="DZ72" s="184">
        <v>3</v>
      </c>
      <c r="EA72" s="184" t="s">
        <v>6251</v>
      </c>
      <c r="EB72" s="184" t="s">
        <v>6243</v>
      </c>
      <c r="EC72" s="181">
        <v>44767</v>
      </c>
      <c r="ED72" s="191" t="s">
        <v>6333</v>
      </c>
      <c r="EE72" s="188">
        <v>0</v>
      </c>
      <c r="EF72" s="191" t="s">
        <v>1024</v>
      </c>
      <c r="EG72" s="191" t="s">
        <v>14</v>
      </c>
      <c r="EH72" s="191" t="s">
        <v>14</v>
      </c>
      <c r="EI72" s="191" t="s">
        <v>6253</v>
      </c>
      <c r="EJ72" s="191" t="s">
        <v>1024</v>
      </c>
      <c r="EK72" s="192">
        <v>44767</v>
      </c>
      <c r="EL72" s="190" t="s">
        <v>6334</v>
      </c>
      <c r="EM72" s="180">
        <v>0</v>
      </c>
      <c r="EN72" s="184" t="s">
        <v>1024</v>
      </c>
      <c r="EO72" s="184" t="s">
        <v>14</v>
      </c>
      <c r="EP72" s="184" t="s">
        <v>14</v>
      </c>
      <c r="EQ72" s="184" t="s">
        <v>6255</v>
      </c>
      <c r="ER72" s="184" t="s">
        <v>1024</v>
      </c>
      <c r="ES72" s="181">
        <v>44767</v>
      </c>
      <c r="ET72" s="191" t="s">
        <v>6326</v>
      </c>
      <c r="EU72" s="191">
        <v>8581</v>
      </c>
      <c r="EV72" s="191" t="s">
        <v>6324</v>
      </c>
      <c r="EW72" s="191" t="s">
        <v>19</v>
      </c>
      <c r="EX72" s="191">
        <v>3</v>
      </c>
      <c r="EY72" s="191" t="s">
        <v>6325</v>
      </c>
      <c r="EZ72" s="191" t="s">
        <v>6238</v>
      </c>
      <c r="FA72" s="192">
        <v>44767</v>
      </c>
      <c r="FB72" s="190" t="s">
        <v>6337</v>
      </c>
      <c r="FC72" s="184">
        <v>3</v>
      </c>
      <c r="FD72" s="184" t="s">
        <v>6335</v>
      </c>
      <c r="FE72" s="184" t="s">
        <v>30</v>
      </c>
      <c r="FF72" s="184">
        <v>2</v>
      </c>
      <c r="FG72" s="184" t="s">
        <v>6336</v>
      </c>
      <c r="FH72" s="184" t="s">
        <v>6329</v>
      </c>
      <c r="FI72" s="181">
        <v>44767</v>
      </c>
      <c r="FJ72" s="190" t="s">
        <v>6338</v>
      </c>
      <c r="FK72" s="191" t="s">
        <v>14</v>
      </c>
      <c r="FL72" s="191" t="s">
        <v>14</v>
      </c>
      <c r="FM72" s="191" t="s">
        <v>14</v>
      </c>
      <c r="FN72" s="191" t="s">
        <v>14</v>
      </c>
      <c r="FO72" s="191" t="s">
        <v>6259</v>
      </c>
      <c r="FP72" s="188" t="s">
        <v>14</v>
      </c>
      <c r="FQ72" s="189">
        <v>44767</v>
      </c>
      <c r="FR72" s="190" t="s">
        <v>6339</v>
      </c>
      <c r="FS72" s="184" t="s">
        <v>14</v>
      </c>
      <c r="FT72" s="184" t="s">
        <v>14</v>
      </c>
      <c r="FU72" s="184" t="s">
        <v>14</v>
      </c>
      <c r="FV72" s="184" t="s">
        <v>14</v>
      </c>
      <c r="FW72" s="184" t="s">
        <v>6261</v>
      </c>
      <c r="FX72" s="184" t="s">
        <v>14</v>
      </c>
      <c r="FY72" s="181">
        <v>44767</v>
      </c>
      <c r="FZ72" s="191" t="s">
        <v>3831</v>
      </c>
      <c r="GA72" s="191">
        <v>0</v>
      </c>
      <c r="GB72" s="191" t="s">
        <v>3054</v>
      </c>
      <c r="GC72" s="191" t="s">
        <v>30</v>
      </c>
      <c r="GD72" s="191">
        <v>2</v>
      </c>
      <c r="GE72" s="191" t="s">
        <v>14</v>
      </c>
      <c r="GF72" s="191" t="s">
        <v>14</v>
      </c>
      <c r="GG72" s="192">
        <v>44693</v>
      </c>
      <c r="GH72" s="190" t="s">
        <v>3837</v>
      </c>
      <c r="GI72" s="184">
        <v>2</v>
      </c>
      <c r="GJ72" s="184" t="s">
        <v>3054</v>
      </c>
      <c r="GK72" s="184" t="s">
        <v>30</v>
      </c>
      <c r="GL72" s="184">
        <v>2</v>
      </c>
      <c r="GM72" s="184" t="s">
        <v>14</v>
      </c>
      <c r="GN72" s="184" t="s">
        <v>14</v>
      </c>
      <c r="GO72" s="181">
        <v>44693</v>
      </c>
      <c r="GP72" s="191" t="s">
        <v>3832</v>
      </c>
      <c r="GQ72" s="191">
        <v>0</v>
      </c>
      <c r="GR72" s="191" t="s">
        <v>3054</v>
      </c>
      <c r="GS72" s="191" t="s">
        <v>30</v>
      </c>
      <c r="GT72" s="191">
        <v>2</v>
      </c>
      <c r="GU72" s="191" t="s">
        <v>14</v>
      </c>
      <c r="GV72" s="191" t="s">
        <v>14</v>
      </c>
      <c r="GW72" s="192">
        <v>44693</v>
      </c>
      <c r="GX72" s="190" t="s">
        <v>3838</v>
      </c>
      <c r="GY72" s="184">
        <v>0</v>
      </c>
      <c r="GZ72" s="184" t="s">
        <v>3054</v>
      </c>
      <c r="HA72" s="184" t="s">
        <v>30</v>
      </c>
      <c r="HB72" s="184">
        <v>2</v>
      </c>
      <c r="HC72" s="184" t="s">
        <v>14</v>
      </c>
      <c r="HD72" s="184" t="s">
        <v>14</v>
      </c>
      <c r="HE72" s="181">
        <v>44693</v>
      </c>
      <c r="HF72" s="191" t="s">
        <v>3830</v>
      </c>
      <c r="HG72" s="191">
        <v>2</v>
      </c>
      <c r="HH72" s="191" t="s">
        <v>3054</v>
      </c>
      <c r="HI72" s="191" t="s">
        <v>30</v>
      </c>
      <c r="HJ72" s="191">
        <v>2</v>
      </c>
      <c r="HK72" s="191" t="s">
        <v>14</v>
      </c>
      <c r="HL72" s="191" t="s">
        <v>14</v>
      </c>
      <c r="HM72" s="192">
        <v>44693</v>
      </c>
      <c r="HN72" s="190" t="s">
        <v>3836</v>
      </c>
      <c r="HO72" s="184">
        <v>1</v>
      </c>
      <c r="HP72" s="184" t="s">
        <v>3054</v>
      </c>
      <c r="HQ72" s="184" t="s">
        <v>30</v>
      </c>
      <c r="HR72" s="184">
        <v>2</v>
      </c>
      <c r="HS72" s="184" t="s">
        <v>14</v>
      </c>
      <c r="HT72" s="184" t="s">
        <v>14</v>
      </c>
      <c r="HU72" s="181">
        <v>44693</v>
      </c>
      <c r="HV72" s="191" t="s">
        <v>3833</v>
      </c>
      <c r="HW72" s="191">
        <v>1</v>
      </c>
      <c r="HX72" s="191" t="s">
        <v>3054</v>
      </c>
      <c r="HY72" s="191" t="s">
        <v>30</v>
      </c>
      <c r="HZ72" s="191">
        <v>2</v>
      </c>
      <c r="IA72" s="191" t="s">
        <v>14</v>
      </c>
      <c r="IB72" s="191" t="s">
        <v>14</v>
      </c>
      <c r="IC72" s="192">
        <v>44693</v>
      </c>
      <c r="ID72" s="190" t="s">
        <v>3835</v>
      </c>
      <c r="IE72" s="184">
        <v>0</v>
      </c>
      <c r="IF72" s="184" t="s">
        <v>3054</v>
      </c>
      <c r="IG72" s="184" t="s">
        <v>30</v>
      </c>
      <c r="IH72" s="184">
        <v>2</v>
      </c>
      <c r="II72" s="184" t="s">
        <v>14</v>
      </c>
      <c r="IJ72" s="184" t="s">
        <v>14</v>
      </c>
      <c r="IK72" s="181">
        <v>44693</v>
      </c>
      <c r="IL72" s="191" t="s">
        <v>3834</v>
      </c>
      <c r="IM72" s="191">
        <v>2</v>
      </c>
      <c r="IN72" s="191" t="s">
        <v>3054</v>
      </c>
      <c r="IO72" s="191" t="s">
        <v>30</v>
      </c>
      <c r="IP72" s="191">
        <v>2</v>
      </c>
      <c r="IQ72" s="191" t="s">
        <v>14</v>
      </c>
      <c r="IR72" s="191" t="s">
        <v>14</v>
      </c>
      <c r="IS72" s="192">
        <v>44693</v>
      </c>
    </row>
    <row r="73" spans="1:253" s="285" customFormat="1" ht="13" customHeight="1" x14ac:dyDescent="0.25">
      <c r="A73" s="285" t="s">
        <v>10</v>
      </c>
      <c r="B73" s="285" t="s">
        <v>8777</v>
      </c>
      <c r="C73" s="285" t="s">
        <v>11</v>
      </c>
      <c r="D73" s="285" t="s">
        <v>12</v>
      </c>
      <c r="E73" s="285" t="s">
        <v>8402</v>
      </c>
      <c r="F73" s="285" t="s">
        <v>5240</v>
      </c>
      <c r="G73" s="179">
        <v>21100000</v>
      </c>
      <c r="H73" s="180" t="s">
        <v>5237</v>
      </c>
      <c r="I73" s="180" t="s">
        <v>30</v>
      </c>
      <c r="J73" s="180">
        <v>2</v>
      </c>
      <c r="K73" s="180" t="s">
        <v>5239</v>
      </c>
      <c r="L73" s="180" t="s">
        <v>5238</v>
      </c>
      <c r="M73" s="181">
        <v>44741</v>
      </c>
      <c r="N73" s="190" t="s">
        <v>5301</v>
      </c>
      <c r="O73" s="182">
        <v>1240190</v>
      </c>
      <c r="P73" s="182" t="s">
        <v>1501</v>
      </c>
      <c r="Q73" s="182" t="s">
        <v>19</v>
      </c>
      <c r="R73" s="182">
        <v>3</v>
      </c>
      <c r="S73" s="182" t="s">
        <v>5300</v>
      </c>
      <c r="T73" s="182" t="s">
        <v>5299</v>
      </c>
      <c r="U73" s="183">
        <v>44741</v>
      </c>
      <c r="V73" s="190" t="s">
        <v>5304</v>
      </c>
      <c r="W73" s="180">
        <v>20251000</v>
      </c>
      <c r="X73" s="180" t="s">
        <v>5302</v>
      </c>
      <c r="Y73" s="180" t="s">
        <v>30</v>
      </c>
      <c r="Z73" s="180">
        <v>2</v>
      </c>
      <c r="AA73" s="180" t="s">
        <v>5303</v>
      </c>
      <c r="AB73" s="180" t="s">
        <v>5238</v>
      </c>
      <c r="AC73" s="181">
        <v>44741</v>
      </c>
      <c r="AD73" s="190" t="s">
        <v>5306</v>
      </c>
      <c r="AE73" s="188">
        <v>6300000</v>
      </c>
      <c r="AF73" s="188" t="s">
        <v>5302</v>
      </c>
      <c r="AG73" s="188" t="s">
        <v>30</v>
      </c>
      <c r="AH73" s="188">
        <v>2</v>
      </c>
      <c r="AI73" s="188" t="s">
        <v>5305</v>
      </c>
      <c r="AJ73" s="188" t="s">
        <v>5238</v>
      </c>
      <c r="AK73" s="189">
        <v>44741</v>
      </c>
      <c r="AL73" s="190" t="s">
        <v>5310</v>
      </c>
      <c r="AM73" s="180">
        <v>1360000</v>
      </c>
      <c r="AN73" s="180" t="s">
        <v>5307</v>
      </c>
      <c r="AO73" s="180" t="s">
        <v>30</v>
      </c>
      <c r="AP73" s="180">
        <v>2</v>
      </c>
      <c r="AQ73" s="180" t="s">
        <v>5309</v>
      </c>
      <c r="AR73" s="180" t="s">
        <v>5308</v>
      </c>
      <c r="AS73" s="181">
        <v>44741</v>
      </c>
      <c r="AT73" s="191" t="s">
        <v>1057</v>
      </c>
      <c r="AU73" s="188" t="s">
        <v>14</v>
      </c>
      <c r="AV73" s="188" t="s">
        <v>14</v>
      </c>
      <c r="AW73" s="188" t="s">
        <v>14</v>
      </c>
      <c r="AX73" s="188" t="s">
        <v>14</v>
      </c>
      <c r="AY73" s="188" t="s">
        <v>1056</v>
      </c>
      <c r="AZ73" s="188" t="s">
        <v>14</v>
      </c>
      <c r="BA73" s="189">
        <v>43707</v>
      </c>
      <c r="BB73" s="190" t="s">
        <v>917</v>
      </c>
      <c r="BC73" s="180">
        <v>44056</v>
      </c>
      <c r="BD73" s="180" t="s">
        <v>915</v>
      </c>
      <c r="BE73" s="180" t="s">
        <v>19</v>
      </c>
      <c r="BF73" s="180">
        <v>3</v>
      </c>
      <c r="BG73" s="180">
        <v>0</v>
      </c>
      <c r="BH73" s="180" t="s">
        <v>916</v>
      </c>
      <c r="BI73" s="181">
        <v>43642</v>
      </c>
      <c r="BJ73" s="191" t="s">
        <v>5313</v>
      </c>
      <c r="BK73" s="191">
        <v>3236</v>
      </c>
      <c r="BL73" s="191" t="s">
        <v>5311</v>
      </c>
      <c r="BM73" s="191" t="s">
        <v>92</v>
      </c>
      <c r="BN73" s="191">
        <v>1</v>
      </c>
      <c r="BO73" s="191" t="s">
        <v>5312</v>
      </c>
      <c r="BP73" s="188" t="s">
        <v>1771</v>
      </c>
      <c r="BQ73" s="192">
        <v>44741</v>
      </c>
      <c r="BR73" s="190" t="s">
        <v>16</v>
      </c>
      <c r="BS73" s="184" t="s">
        <v>14</v>
      </c>
      <c r="BT73" s="184">
        <v>0</v>
      </c>
      <c r="BU73" s="184" t="s">
        <v>14</v>
      </c>
      <c r="BV73" s="184" t="s">
        <v>14</v>
      </c>
      <c r="BW73" s="184" t="s">
        <v>15</v>
      </c>
      <c r="BX73" s="184">
        <v>0</v>
      </c>
      <c r="BY73" s="181">
        <v>43489</v>
      </c>
      <c r="BZ73" s="191" t="s">
        <v>20</v>
      </c>
      <c r="CA73" s="191">
        <v>1</v>
      </c>
      <c r="CB73" s="191" t="s">
        <v>10</v>
      </c>
      <c r="CC73" s="191" t="s">
        <v>19</v>
      </c>
      <c r="CD73" s="191">
        <v>3</v>
      </c>
      <c r="CE73" s="191" t="s">
        <v>10</v>
      </c>
      <c r="CF73" s="191" t="s">
        <v>11</v>
      </c>
      <c r="CG73" s="192">
        <v>43489</v>
      </c>
      <c r="CH73" s="190" t="s">
        <v>9431</v>
      </c>
      <c r="CI73" s="191" t="e">
        <v>#N/A</v>
      </c>
      <c r="CJ73" s="191" t="e">
        <v>#N/A</v>
      </c>
      <c r="CK73" s="191" t="e">
        <v>#N/A</v>
      </c>
      <c r="CL73" s="191" t="e">
        <v>#N/A</v>
      </c>
      <c r="CM73" s="191" t="e">
        <v>#N/A</v>
      </c>
      <c r="CN73" s="191" t="e">
        <v>#N/A</v>
      </c>
      <c r="CO73" s="193" t="e">
        <v>#N/A</v>
      </c>
      <c r="CP73" s="191" t="s">
        <v>22</v>
      </c>
      <c r="CQ73" s="184" t="s">
        <v>14</v>
      </c>
      <c r="CR73" s="184">
        <v>0</v>
      </c>
      <c r="CS73" s="184" t="s">
        <v>14</v>
      </c>
      <c r="CT73" s="184" t="s">
        <v>14</v>
      </c>
      <c r="CU73" s="184" t="s">
        <v>15</v>
      </c>
      <c r="CV73" s="184">
        <v>0</v>
      </c>
      <c r="CW73" s="181">
        <v>43489</v>
      </c>
      <c r="CX73" s="191" t="s">
        <v>5314</v>
      </c>
      <c r="CY73" s="188">
        <v>6300000</v>
      </c>
      <c r="CZ73" s="188" t="s">
        <v>5302</v>
      </c>
      <c r="DA73" s="188" t="s">
        <v>30</v>
      </c>
      <c r="DB73" s="188">
        <v>2</v>
      </c>
      <c r="DC73" s="188" t="s">
        <v>5319</v>
      </c>
      <c r="DD73" s="188" t="s">
        <v>5238</v>
      </c>
      <c r="DE73" s="194">
        <v>44741</v>
      </c>
      <c r="DF73" s="190" t="s">
        <v>5316</v>
      </c>
      <c r="DG73" s="180">
        <v>13951000</v>
      </c>
      <c r="DH73" s="184" t="s">
        <v>5302</v>
      </c>
      <c r="DI73" s="184" t="s">
        <v>30</v>
      </c>
      <c r="DJ73" s="184">
        <v>2</v>
      </c>
      <c r="DK73" s="184" t="s">
        <v>5315</v>
      </c>
      <c r="DL73" s="184" t="s">
        <v>5238</v>
      </c>
      <c r="DM73" s="181">
        <v>44741</v>
      </c>
      <c r="DN73" s="191" t="s">
        <v>5318</v>
      </c>
      <c r="DO73" s="188">
        <v>0</v>
      </c>
      <c r="DP73" s="191" t="s">
        <v>5302</v>
      </c>
      <c r="DQ73" s="191" t="s">
        <v>30</v>
      </c>
      <c r="DR73" s="191">
        <v>2</v>
      </c>
      <c r="DS73" s="191" t="s">
        <v>5317</v>
      </c>
      <c r="DT73" s="191" t="s">
        <v>5238</v>
      </c>
      <c r="DU73" s="192">
        <v>44741</v>
      </c>
      <c r="DV73" s="190" t="s">
        <v>5320</v>
      </c>
      <c r="DW73" s="180">
        <v>3400000</v>
      </c>
      <c r="DX73" s="184" t="s">
        <v>5302</v>
      </c>
      <c r="DY73" s="184" t="s">
        <v>30</v>
      </c>
      <c r="DZ73" s="184">
        <v>2</v>
      </c>
      <c r="EA73" s="184" t="s">
        <v>5319</v>
      </c>
      <c r="EB73" s="184" t="s">
        <v>5238</v>
      </c>
      <c r="EC73" s="181">
        <v>44741</v>
      </c>
      <c r="ED73" s="191" t="s">
        <v>5322</v>
      </c>
      <c r="EE73" s="188">
        <v>2700000</v>
      </c>
      <c r="EF73" s="191" t="s">
        <v>5302</v>
      </c>
      <c r="EG73" s="191" t="s">
        <v>30</v>
      </c>
      <c r="EH73" s="191">
        <v>2</v>
      </c>
      <c r="EI73" s="191" t="s">
        <v>5321</v>
      </c>
      <c r="EJ73" s="191" t="s">
        <v>5238</v>
      </c>
      <c r="EK73" s="192">
        <v>44741</v>
      </c>
      <c r="EL73" s="190" t="s">
        <v>5324</v>
      </c>
      <c r="EM73" s="180">
        <v>200000</v>
      </c>
      <c r="EN73" s="184" t="s">
        <v>5302</v>
      </c>
      <c r="EO73" s="184" t="s">
        <v>30</v>
      </c>
      <c r="EP73" s="184">
        <v>2</v>
      </c>
      <c r="EQ73" s="184" t="s">
        <v>5323</v>
      </c>
      <c r="ER73" s="184" t="s">
        <v>5238</v>
      </c>
      <c r="ES73" s="181">
        <v>44741</v>
      </c>
      <c r="ET73" s="191" t="s">
        <v>1783</v>
      </c>
      <c r="EU73" s="191">
        <v>974</v>
      </c>
      <c r="EV73" s="191" t="s">
        <v>1770</v>
      </c>
      <c r="EW73" s="191" t="s">
        <v>30</v>
      </c>
      <c r="EX73" s="191">
        <v>2</v>
      </c>
      <c r="EY73" s="191" t="s">
        <v>1782</v>
      </c>
      <c r="EZ73" s="191" t="s">
        <v>528</v>
      </c>
      <c r="FA73" s="192">
        <v>44281</v>
      </c>
      <c r="FB73" s="190" t="s">
        <v>5326</v>
      </c>
      <c r="FC73" s="184">
        <v>5</v>
      </c>
      <c r="FD73" s="184" t="s">
        <v>5302</v>
      </c>
      <c r="FE73" s="184" t="s">
        <v>30</v>
      </c>
      <c r="FF73" s="184">
        <v>2</v>
      </c>
      <c r="FG73" s="184" t="s">
        <v>5325</v>
      </c>
      <c r="FH73" s="184" t="s">
        <v>5238</v>
      </c>
      <c r="FI73" s="181">
        <v>44741</v>
      </c>
      <c r="FJ73" s="190" t="s">
        <v>24</v>
      </c>
      <c r="FK73" s="191" t="s">
        <v>14</v>
      </c>
      <c r="FL73" s="191">
        <v>0</v>
      </c>
      <c r="FM73" s="191" t="s">
        <v>14</v>
      </c>
      <c r="FN73" s="191" t="s">
        <v>14</v>
      </c>
      <c r="FO73" s="191" t="s">
        <v>15</v>
      </c>
      <c r="FP73" s="188">
        <v>0</v>
      </c>
      <c r="FQ73" s="189">
        <v>43489</v>
      </c>
      <c r="FR73" s="190" t="s">
        <v>26</v>
      </c>
      <c r="FS73" s="184" t="s">
        <v>14</v>
      </c>
      <c r="FT73" s="184">
        <v>0</v>
      </c>
      <c r="FU73" s="184" t="s">
        <v>14</v>
      </c>
      <c r="FV73" s="184" t="s">
        <v>14</v>
      </c>
      <c r="FW73" s="184" t="s">
        <v>15</v>
      </c>
      <c r="FX73" s="184">
        <v>0</v>
      </c>
      <c r="FY73" s="181">
        <v>43489</v>
      </c>
      <c r="FZ73" s="191" t="s">
        <v>3073</v>
      </c>
      <c r="GA73" s="191">
        <v>1</v>
      </c>
      <c r="GB73" s="191" t="s">
        <v>3054</v>
      </c>
      <c r="GC73" s="191" t="s">
        <v>30</v>
      </c>
      <c r="GD73" s="191">
        <v>2</v>
      </c>
      <c r="GE73" s="191" t="s">
        <v>14</v>
      </c>
      <c r="GF73" s="191" t="s">
        <v>14</v>
      </c>
      <c r="GG73" s="192">
        <v>44676</v>
      </c>
      <c r="GH73" s="190" t="s">
        <v>3079</v>
      </c>
      <c r="GI73" s="184">
        <v>3</v>
      </c>
      <c r="GJ73" s="184" t="s">
        <v>3054</v>
      </c>
      <c r="GK73" s="184" t="s">
        <v>30</v>
      </c>
      <c r="GL73" s="184">
        <v>2</v>
      </c>
      <c r="GM73" s="184" t="s">
        <v>14</v>
      </c>
      <c r="GN73" s="184" t="s">
        <v>14</v>
      </c>
      <c r="GO73" s="181">
        <v>44676</v>
      </c>
      <c r="GP73" s="191" t="s">
        <v>3074</v>
      </c>
      <c r="GQ73" s="191">
        <v>3</v>
      </c>
      <c r="GR73" s="191" t="s">
        <v>3054</v>
      </c>
      <c r="GS73" s="191" t="s">
        <v>30</v>
      </c>
      <c r="GT73" s="191">
        <v>2</v>
      </c>
      <c r="GU73" s="191" t="s">
        <v>14</v>
      </c>
      <c r="GV73" s="191" t="s">
        <v>14</v>
      </c>
      <c r="GW73" s="192">
        <v>44676</v>
      </c>
      <c r="GX73" s="190" t="s">
        <v>3080</v>
      </c>
      <c r="GY73" s="184">
        <v>1</v>
      </c>
      <c r="GZ73" s="184" t="s">
        <v>3054</v>
      </c>
      <c r="HA73" s="184" t="s">
        <v>30</v>
      </c>
      <c r="HB73" s="184">
        <v>2</v>
      </c>
      <c r="HC73" s="184" t="s">
        <v>14</v>
      </c>
      <c r="HD73" s="184" t="s">
        <v>14</v>
      </c>
      <c r="HE73" s="181">
        <v>44676</v>
      </c>
      <c r="HF73" s="191" t="s">
        <v>3072</v>
      </c>
      <c r="HG73" s="191">
        <v>2</v>
      </c>
      <c r="HH73" s="191" t="s">
        <v>3054</v>
      </c>
      <c r="HI73" s="191" t="s">
        <v>30</v>
      </c>
      <c r="HJ73" s="191">
        <v>2</v>
      </c>
      <c r="HK73" s="191" t="s">
        <v>14</v>
      </c>
      <c r="HL73" s="191" t="s">
        <v>14</v>
      </c>
      <c r="HM73" s="192">
        <v>44676</v>
      </c>
      <c r="HN73" s="190" t="s">
        <v>3078</v>
      </c>
      <c r="HO73" s="184">
        <v>3</v>
      </c>
      <c r="HP73" s="184" t="s">
        <v>3054</v>
      </c>
      <c r="HQ73" s="184" t="s">
        <v>30</v>
      </c>
      <c r="HR73" s="184">
        <v>2</v>
      </c>
      <c r="HS73" s="184" t="s">
        <v>14</v>
      </c>
      <c r="HT73" s="184" t="s">
        <v>14</v>
      </c>
      <c r="HU73" s="181">
        <v>44676</v>
      </c>
      <c r="HV73" s="191" t="s">
        <v>3075</v>
      </c>
      <c r="HW73" s="191">
        <v>2</v>
      </c>
      <c r="HX73" s="191" t="s">
        <v>3054</v>
      </c>
      <c r="HY73" s="191" t="s">
        <v>30</v>
      </c>
      <c r="HZ73" s="191">
        <v>2</v>
      </c>
      <c r="IA73" s="191" t="s">
        <v>14</v>
      </c>
      <c r="IB73" s="191" t="s">
        <v>14</v>
      </c>
      <c r="IC73" s="192">
        <v>44676</v>
      </c>
      <c r="ID73" s="190" t="s">
        <v>3077</v>
      </c>
      <c r="IE73" s="184">
        <v>1</v>
      </c>
      <c r="IF73" s="184" t="s">
        <v>3054</v>
      </c>
      <c r="IG73" s="184" t="s">
        <v>30</v>
      </c>
      <c r="IH73" s="184">
        <v>2</v>
      </c>
      <c r="II73" s="184" t="s">
        <v>14</v>
      </c>
      <c r="IJ73" s="184" t="s">
        <v>14</v>
      </c>
      <c r="IK73" s="181">
        <v>44676</v>
      </c>
      <c r="IL73" s="191" t="s">
        <v>3076</v>
      </c>
      <c r="IM73" s="191">
        <v>2</v>
      </c>
      <c r="IN73" s="191" t="s">
        <v>3054</v>
      </c>
      <c r="IO73" s="191" t="s">
        <v>30</v>
      </c>
      <c r="IP73" s="191">
        <v>2</v>
      </c>
      <c r="IQ73" s="191" t="s">
        <v>14</v>
      </c>
      <c r="IR73" s="191" t="s">
        <v>14</v>
      </c>
      <c r="IS73" s="192">
        <v>44676</v>
      </c>
    </row>
    <row r="74" spans="1:253" s="285" customFormat="1" ht="13" customHeight="1" x14ac:dyDescent="0.25">
      <c r="A74" s="285" t="s">
        <v>1297</v>
      </c>
      <c r="B74" s="285" t="s">
        <v>8808</v>
      </c>
      <c r="C74" s="285" t="s">
        <v>1298</v>
      </c>
      <c r="D74" s="285" t="s">
        <v>366</v>
      </c>
      <c r="E74" s="285" t="s">
        <v>8405</v>
      </c>
      <c r="F74" s="285" t="s">
        <v>4746</v>
      </c>
      <c r="G74" s="179">
        <v>55700000</v>
      </c>
      <c r="H74" s="180" t="s">
        <v>4743</v>
      </c>
      <c r="I74" s="180" t="s">
        <v>30</v>
      </c>
      <c r="J74" s="180">
        <v>2</v>
      </c>
      <c r="K74" s="180" t="s">
        <v>4745</v>
      </c>
      <c r="L74" s="180" t="s">
        <v>4744</v>
      </c>
      <c r="M74" s="181">
        <v>44719</v>
      </c>
      <c r="N74" s="190" t="s">
        <v>3421</v>
      </c>
      <c r="O74" s="182">
        <v>661578</v>
      </c>
      <c r="P74" s="182" t="s">
        <v>3418</v>
      </c>
      <c r="Q74" s="182" t="s">
        <v>92</v>
      </c>
      <c r="R74" s="182">
        <v>1</v>
      </c>
      <c r="S74" s="182" t="s">
        <v>3420</v>
      </c>
      <c r="T74" s="182" t="s">
        <v>3419</v>
      </c>
      <c r="U74" s="183">
        <v>44690</v>
      </c>
      <c r="V74" s="190" t="s">
        <v>4750</v>
      </c>
      <c r="W74" s="180">
        <v>55700000</v>
      </c>
      <c r="X74" s="180" t="s">
        <v>4747</v>
      </c>
      <c r="Y74" s="180" t="s">
        <v>30</v>
      </c>
      <c r="Z74" s="180">
        <v>2</v>
      </c>
      <c r="AA74" s="180" t="s">
        <v>4749</v>
      </c>
      <c r="AB74" s="180" t="s">
        <v>4748</v>
      </c>
      <c r="AC74" s="181">
        <v>44719</v>
      </c>
      <c r="AD74" s="190" t="s">
        <v>4752</v>
      </c>
      <c r="AE74" s="188">
        <v>34974000</v>
      </c>
      <c r="AF74" s="188" t="s">
        <v>3402</v>
      </c>
      <c r="AG74" s="188" t="s">
        <v>30</v>
      </c>
      <c r="AH74" s="188">
        <v>2</v>
      </c>
      <c r="AI74" s="188" t="s">
        <v>4751</v>
      </c>
      <c r="AJ74" s="188" t="s">
        <v>2306</v>
      </c>
      <c r="AK74" s="189">
        <v>44719</v>
      </c>
      <c r="AL74" s="190" t="s">
        <v>5969</v>
      </c>
      <c r="AM74" s="180">
        <v>2190000</v>
      </c>
      <c r="AN74" s="180" t="s">
        <v>5961</v>
      </c>
      <c r="AO74" s="180" t="s">
        <v>30</v>
      </c>
      <c r="AP74" s="180">
        <v>2</v>
      </c>
      <c r="AQ74" s="180" t="s">
        <v>5968</v>
      </c>
      <c r="AR74" s="180" t="s">
        <v>5962</v>
      </c>
      <c r="AS74" s="181">
        <v>44766</v>
      </c>
      <c r="AT74" s="191" t="s">
        <v>1303</v>
      </c>
      <c r="AU74" s="188" t="s">
        <v>14</v>
      </c>
      <c r="AV74" s="188" t="s">
        <v>14</v>
      </c>
      <c r="AW74" s="188" t="s">
        <v>14</v>
      </c>
      <c r="AX74" s="188" t="s">
        <v>14</v>
      </c>
      <c r="AY74" s="188" t="s">
        <v>14</v>
      </c>
      <c r="AZ74" s="188" t="s">
        <v>14</v>
      </c>
      <c r="BA74" s="189">
        <v>43920</v>
      </c>
      <c r="BB74" s="190" t="s">
        <v>1302</v>
      </c>
      <c r="BC74" s="180" t="s">
        <v>14</v>
      </c>
      <c r="BD74" s="180" t="s">
        <v>14</v>
      </c>
      <c r="BE74" s="180" t="s">
        <v>14</v>
      </c>
      <c r="BF74" s="180" t="s">
        <v>14</v>
      </c>
      <c r="BG74" s="180" t="s">
        <v>14</v>
      </c>
      <c r="BH74" s="180" t="s">
        <v>14</v>
      </c>
      <c r="BI74" s="181">
        <v>43920</v>
      </c>
      <c r="BJ74" s="191" t="s">
        <v>5970</v>
      </c>
      <c r="BK74" s="191">
        <v>11582</v>
      </c>
      <c r="BL74" s="191" t="s">
        <v>5882</v>
      </c>
      <c r="BM74" s="191" t="s">
        <v>19</v>
      </c>
      <c r="BN74" s="191">
        <v>3</v>
      </c>
      <c r="BO74" s="191" t="s">
        <v>5956</v>
      </c>
      <c r="BP74" s="188" t="s">
        <v>1771</v>
      </c>
      <c r="BQ74" s="192">
        <v>44766</v>
      </c>
      <c r="BR74" s="190" t="s">
        <v>1299</v>
      </c>
      <c r="BS74" s="184" t="s">
        <v>14</v>
      </c>
      <c r="BT74" s="184" t="s">
        <v>14</v>
      </c>
      <c r="BU74" s="184" t="s">
        <v>14</v>
      </c>
      <c r="BV74" s="184" t="s">
        <v>14</v>
      </c>
      <c r="BW74" s="184" t="s">
        <v>14</v>
      </c>
      <c r="BX74" s="184" t="s">
        <v>14</v>
      </c>
      <c r="BY74" s="181">
        <v>43920</v>
      </c>
      <c r="BZ74" s="191" t="s">
        <v>1300</v>
      </c>
      <c r="CA74" s="191" t="s">
        <v>14</v>
      </c>
      <c r="CB74" s="191" t="s">
        <v>14</v>
      </c>
      <c r="CC74" s="191" t="s">
        <v>14</v>
      </c>
      <c r="CD74" s="191" t="s">
        <v>14</v>
      </c>
      <c r="CE74" s="191" t="s">
        <v>14</v>
      </c>
      <c r="CF74" s="191" t="s">
        <v>14</v>
      </c>
      <c r="CG74" s="192">
        <v>43920</v>
      </c>
      <c r="CH74" s="190" t="s">
        <v>9432</v>
      </c>
      <c r="CI74" s="191" t="e">
        <v>#N/A</v>
      </c>
      <c r="CJ74" s="191" t="e">
        <v>#N/A</v>
      </c>
      <c r="CK74" s="191" t="e">
        <v>#N/A</v>
      </c>
      <c r="CL74" s="191" t="e">
        <v>#N/A</v>
      </c>
      <c r="CM74" s="191" t="e">
        <v>#N/A</v>
      </c>
      <c r="CN74" s="191" t="e">
        <v>#N/A</v>
      </c>
      <c r="CO74" s="193" t="e">
        <v>#N/A</v>
      </c>
      <c r="CP74" s="191" t="s">
        <v>1301</v>
      </c>
      <c r="CQ74" s="184" t="s">
        <v>14</v>
      </c>
      <c r="CR74" s="184" t="s">
        <v>14</v>
      </c>
      <c r="CS74" s="184" t="s">
        <v>14</v>
      </c>
      <c r="CT74" s="184" t="s">
        <v>14</v>
      </c>
      <c r="CU74" s="184" t="s">
        <v>14</v>
      </c>
      <c r="CV74" s="184" t="s">
        <v>14</v>
      </c>
      <c r="CW74" s="181">
        <v>43920</v>
      </c>
      <c r="CX74" s="191" t="s">
        <v>4755</v>
      </c>
      <c r="CY74" s="188">
        <v>14406000</v>
      </c>
      <c r="CZ74" s="188" t="s">
        <v>3402</v>
      </c>
      <c r="DA74" s="188" t="s">
        <v>30</v>
      </c>
      <c r="DB74" s="188">
        <v>2</v>
      </c>
      <c r="DC74" s="188" t="s">
        <v>3425</v>
      </c>
      <c r="DD74" s="188" t="s">
        <v>2306</v>
      </c>
      <c r="DE74" s="194">
        <v>44690</v>
      </c>
      <c r="DF74" s="190" t="s">
        <v>4757</v>
      </c>
      <c r="DG74" s="180">
        <v>20726000</v>
      </c>
      <c r="DH74" s="184" t="s">
        <v>3402</v>
      </c>
      <c r="DI74" s="184" t="s">
        <v>30</v>
      </c>
      <c r="DJ74" s="184">
        <v>2</v>
      </c>
      <c r="DK74" s="184" t="s">
        <v>4756</v>
      </c>
      <c r="DL74" s="184" t="s">
        <v>2306</v>
      </c>
      <c r="DM74" s="181">
        <v>44719</v>
      </c>
      <c r="DN74" s="191" t="s">
        <v>3424</v>
      </c>
      <c r="DO74" s="188">
        <v>20568000</v>
      </c>
      <c r="DP74" s="191" t="s">
        <v>3422</v>
      </c>
      <c r="DQ74" s="191" t="s">
        <v>30</v>
      </c>
      <c r="DR74" s="191">
        <v>2</v>
      </c>
      <c r="DS74" s="191" t="s">
        <v>3423</v>
      </c>
      <c r="DT74" s="191" t="s">
        <v>2306</v>
      </c>
      <c r="DU74" s="192">
        <v>44690</v>
      </c>
      <c r="DV74" s="190" t="s">
        <v>3426</v>
      </c>
      <c r="DW74" s="180">
        <v>2807000</v>
      </c>
      <c r="DX74" s="184" t="s">
        <v>3402</v>
      </c>
      <c r="DY74" s="184" t="s">
        <v>30</v>
      </c>
      <c r="DZ74" s="184">
        <v>2</v>
      </c>
      <c r="EA74" s="184" t="s">
        <v>3425</v>
      </c>
      <c r="EB74" s="184" t="s">
        <v>2306</v>
      </c>
      <c r="EC74" s="181">
        <v>44690</v>
      </c>
      <c r="ED74" s="191" t="s">
        <v>4758</v>
      </c>
      <c r="EE74" s="188">
        <v>9137000</v>
      </c>
      <c r="EF74" s="191" t="s">
        <v>4753</v>
      </c>
      <c r="EG74" s="191" t="s">
        <v>30</v>
      </c>
      <c r="EH74" s="191">
        <v>2</v>
      </c>
      <c r="EI74" s="191" t="s">
        <v>4756</v>
      </c>
      <c r="EJ74" s="191" t="s">
        <v>4754</v>
      </c>
      <c r="EK74" s="192">
        <v>44719</v>
      </c>
      <c r="EL74" s="190" t="s">
        <v>3428</v>
      </c>
      <c r="EM74" s="180">
        <v>2462000</v>
      </c>
      <c r="EN74" s="184" t="s">
        <v>3402</v>
      </c>
      <c r="EO74" s="184" t="s">
        <v>30</v>
      </c>
      <c r="EP74" s="184">
        <v>2</v>
      </c>
      <c r="EQ74" s="184" t="s">
        <v>3427</v>
      </c>
      <c r="ER74" s="184" t="s">
        <v>2306</v>
      </c>
      <c r="ES74" s="181">
        <v>44690</v>
      </c>
      <c r="ET74" s="191" t="s">
        <v>5971</v>
      </c>
      <c r="EU74" s="191">
        <v>11582</v>
      </c>
      <c r="EV74" s="191" t="s">
        <v>5882</v>
      </c>
      <c r="EW74" s="191" t="s">
        <v>19</v>
      </c>
      <c r="EX74" s="191">
        <v>3</v>
      </c>
      <c r="EY74" s="191" t="s">
        <v>5956</v>
      </c>
      <c r="EZ74" s="191" t="s">
        <v>1771</v>
      </c>
      <c r="FA74" s="192">
        <v>44766</v>
      </c>
      <c r="FB74" s="190" t="s">
        <v>1699</v>
      </c>
      <c r="FC74" s="184">
        <v>4</v>
      </c>
      <c r="FD74" s="184" t="s">
        <v>1696</v>
      </c>
      <c r="FE74" s="184" t="s">
        <v>30</v>
      </c>
      <c r="FF74" s="184">
        <v>2</v>
      </c>
      <c r="FG74" s="184" t="s">
        <v>1698</v>
      </c>
      <c r="FH74" s="184" t="s">
        <v>1697</v>
      </c>
      <c r="FI74" s="181">
        <v>44228</v>
      </c>
      <c r="FJ74" s="190" t="s">
        <v>1304</v>
      </c>
      <c r="FK74" s="191" t="s">
        <v>14</v>
      </c>
      <c r="FL74" s="191" t="s">
        <v>14</v>
      </c>
      <c r="FM74" s="191" t="s">
        <v>14</v>
      </c>
      <c r="FN74" s="191" t="s">
        <v>14</v>
      </c>
      <c r="FO74" s="191" t="s">
        <v>14</v>
      </c>
      <c r="FP74" s="188" t="s">
        <v>14</v>
      </c>
      <c r="FQ74" s="189">
        <v>43920</v>
      </c>
      <c r="FR74" s="190" t="s">
        <v>1305</v>
      </c>
      <c r="FS74" s="184" t="s">
        <v>14</v>
      </c>
      <c r="FT74" s="184" t="s">
        <v>14</v>
      </c>
      <c r="FU74" s="184" t="s">
        <v>14</v>
      </c>
      <c r="FV74" s="184" t="s">
        <v>14</v>
      </c>
      <c r="FW74" s="184" t="s">
        <v>14</v>
      </c>
      <c r="FX74" s="184" t="s">
        <v>14</v>
      </c>
      <c r="FY74" s="181">
        <v>43920</v>
      </c>
      <c r="FZ74" s="191" t="s">
        <v>4426</v>
      </c>
      <c r="GA74" s="191">
        <v>2</v>
      </c>
      <c r="GB74" s="191" t="s">
        <v>3054</v>
      </c>
      <c r="GC74" s="191" t="s">
        <v>30</v>
      </c>
      <c r="GD74" s="191">
        <v>2</v>
      </c>
      <c r="GE74" s="191" t="s">
        <v>14</v>
      </c>
      <c r="GF74" s="191" t="s">
        <v>14</v>
      </c>
      <c r="GG74" s="192">
        <v>44697</v>
      </c>
      <c r="GH74" s="190" t="s">
        <v>4432</v>
      </c>
      <c r="GI74" s="184">
        <v>3</v>
      </c>
      <c r="GJ74" s="184" t="s">
        <v>3054</v>
      </c>
      <c r="GK74" s="184" t="s">
        <v>30</v>
      </c>
      <c r="GL74" s="184">
        <v>2</v>
      </c>
      <c r="GM74" s="184" t="s">
        <v>14</v>
      </c>
      <c r="GN74" s="184" t="s">
        <v>14</v>
      </c>
      <c r="GO74" s="181">
        <v>44697</v>
      </c>
      <c r="GP74" s="191" t="s">
        <v>4427</v>
      </c>
      <c r="GQ74" s="191">
        <v>2</v>
      </c>
      <c r="GR74" s="191" t="s">
        <v>3054</v>
      </c>
      <c r="GS74" s="191" t="s">
        <v>30</v>
      </c>
      <c r="GT74" s="191">
        <v>2</v>
      </c>
      <c r="GU74" s="191" t="s">
        <v>14</v>
      </c>
      <c r="GV74" s="191" t="s">
        <v>14</v>
      </c>
      <c r="GW74" s="192">
        <v>44697</v>
      </c>
      <c r="GX74" s="190" t="s">
        <v>4433</v>
      </c>
      <c r="GY74" s="184">
        <v>3</v>
      </c>
      <c r="GZ74" s="184" t="s">
        <v>3054</v>
      </c>
      <c r="HA74" s="184" t="s">
        <v>30</v>
      </c>
      <c r="HB74" s="184">
        <v>2</v>
      </c>
      <c r="HC74" s="184" t="s">
        <v>14</v>
      </c>
      <c r="HD74" s="184" t="s">
        <v>14</v>
      </c>
      <c r="HE74" s="181">
        <v>44697</v>
      </c>
      <c r="HF74" s="191" t="s">
        <v>4425</v>
      </c>
      <c r="HG74" s="191">
        <v>2</v>
      </c>
      <c r="HH74" s="191" t="s">
        <v>3054</v>
      </c>
      <c r="HI74" s="191" t="s">
        <v>30</v>
      </c>
      <c r="HJ74" s="191">
        <v>2</v>
      </c>
      <c r="HK74" s="191" t="s">
        <v>14</v>
      </c>
      <c r="HL74" s="191" t="s">
        <v>14</v>
      </c>
      <c r="HM74" s="192">
        <v>44697</v>
      </c>
      <c r="HN74" s="190" t="s">
        <v>4431</v>
      </c>
      <c r="HO74" s="184">
        <v>2</v>
      </c>
      <c r="HP74" s="184" t="s">
        <v>3054</v>
      </c>
      <c r="HQ74" s="184" t="s">
        <v>30</v>
      </c>
      <c r="HR74" s="184">
        <v>2</v>
      </c>
      <c r="HS74" s="184" t="s">
        <v>14</v>
      </c>
      <c r="HT74" s="184" t="s">
        <v>14</v>
      </c>
      <c r="HU74" s="181">
        <v>44697</v>
      </c>
      <c r="HV74" s="191" t="s">
        <v>4428</v>
      </c>
      <c r="HW74" s="191">
        <v>3</v>
      </c>
      <c r="HX74" s="191" t="s">
        <v>3054</v>
      </c>
      <c r="HY74" s="191" t="s">
        <v>30</v>
      </c>
      <c r="HZ74" s="191">
        <v>2</v>
      </c>
      <c r="IA74" s="191" t="s">
        <v>14</v>
      </c>
      <c r="IB74" s="191" t="s">
        <v>14</v>
      </c>
      <c r="IC74" s="192">
        <v>44697</v>
      </c>
      <c r="ID74" s="190" t="s">
        <v>4430</v>
      </c>
      <c r="IE74" s="184">
        <v>1</v>
      </c>
      <c r="IF74" s="184" t="s">
        <v>3054</v>
      </c>
      <c r="IG74" s="184" t="s">
        <v>30</v>
      </c>
      <c r="IH74" s="184">
        <v>2</v>
      </c>
      <c r="II74" s="184" t="s">
        <v>14</v>
      </c>
      <c r="IJ74" s="184" t="s">
        <v>14</v>
      </c>
      <c r="IK74" s="181">
        <v>44697</v>
      </c>
      <c r="IL74" s="191" t="s">
        <v>4429</v>
      </c>
      <c r="IM74" s="191">
        <v>3</v>
      </c>
      <c r="IN74" s="191" t="s">
        <v>3054</v>
      </c>
      <c r="IO74" s="191" t="s">
        <v>30</v>
      </c>
      <c r="IP74" s="191">
        <v>2</v>
      </c>
      <c r="IQ74" s="191" t="s">
        <v>14</v>
      </c>
      <c r="IR74" s="191" t="s">
        <v>14</v>
      </c>
      <c r="IS74" s="192">
        <v>44697</v>
      </c>
    </row>
    <row r="75" spans="1:253" s="285" customFormat="1" ht="13" customHeight="1" x14ac:dyDescent="0.25">
      <c r="A75" s="285" t="s">
        <v>364</v>
      </c>
      <c r="B75" s="285" t="s">
        <v>8796</v>
      </c>
      <c r="C75" s="285" t="s">
        <v>365</v>
      </c>
      <c r="D75" s="285" t="s">
        <v>366</v>
      </c>
      <c r="E75" s="285" t="s">
        <v>8405</v>
      </c>
      <c r="F75" s="285" t="s">
        <v>4759</v>
      </c>
      <c r="G75" s="179">
        <v>55700000</v>
      </c>
      <c r="H75" s="180" t="s">
        <v>4743</v>
      </c>
      <c r="I75" s="180" t="s">
        <v>30</v>
      </c>
      <c r="J75" s="180">
        <v>2</v>
      </c>
      <c r="K75" s="180" t="s">
        <v>4745</v>
      </c>
      <c r="L75" s="180" t="s">
        <v>4744</v>
      </c>
      <c r="M75" s="181">
        <v>44719</v>
      </c>
      <c r="N75" s="190" t="s">
        <v>3417</v>
      </c>
      <c r="O75" s="182">
        <v>40755</v>
      </c>
      <c r="P75" s="182" t="s">
        <v>3414</v>
      </c>
      <c r="Q75" s="182" t="s">
        <v>92</v>
      </c>
      <c r="R75" s="182">
        <v>1</v>
      </c>
      <c r="S75" s="182" t="s">
        <v>3416</v>
      </c>
      <c r="T75" s="182" t="s">
        <v>3415</v>
      </c>
      <c r="U75" s="183">
        <v>44690</v>
      </c>
      <c r="V75" s="190" t="s">
        <v>4763</v>
      </c>
      <c r="W75" s="180">
        <v>3854000</v>
      </c>
      <c r="X75" s="180" t="s">
        <v>4760</v>
      </c>
      <c r="Y75" s="180" t="s">
        <v>92</v>
      </c>
      <c r="Z75" s="180">
        <v>1</v>
      </c>
      <c r="AA75" s="180" t="s">
        <v>4762</v>
      </c>
      <c r="AB75" s="180" t="s">
        <v>4761</v>
      </c>
      <c r="AC75" s="181">
        <v>44719</v>
      </c>
      <c r="AD75" s="190" t="s">
        <v>4765</v>
      </c>
      <c r="AE75" s="188">
        <v>1553000</v>
      </c>
      <c r="AF75" s="188" t="s">
        <v>4753</v>
      </c>
      <c r="AG75" s="188" t="s">
        <v>30</v>
      </c>
      <c r="AH75" s="188">
        <v>2</v>
      </c>
      <c r="AI75" s="188" t="s">
        <v>4764</v>
      </c>
      <c r="AJ75" s="188" t="s">
        <v>4754</v>
      </c>
      <c r="AK75" s="189">
        <v>44719</v>
      </c>
      <c r="AL75" s="190" t="s">
        <v>5964</v>
      </c>
      <c r="AM75" s="180">
        <v>1263000</v>
      </c>
      <c r="AN75" s="180" t="s">
        <v>5961</v>
      </c>
      <c r="AO75" s="180" t="s">
        <v>30</v>
      </c>
      <c r="AP75" s="180">
        <v>2</v>
      </c>
      <c r="AQ75" s="180" t="s">
        <v>5963</v>
      </c>
      <c r="AR75" s="180" t="s">
        <v>5962</v>
      </c>
      <c r="AS75" s="181">
        <v>44766</v>
      </c>
      <c r="AT75" s="191" t="s">
        <v>900</v>
      </c>
      <c r="AU75" s="188" t="s">
        <v>14</v>
      </c>
      <c r="AV75" s="188" t="s">
        <v>14</v>
      </c>
      <c r="AW75" s="188" t="s">
        <v>14</v>
      </c>
      <c r="AX75" s="188" t="s">
        <v>14</v>
      </c>
      <c r="AY75" s="188" t="s">
        <v>14</v>
      </c>
      <c r="AZ75" s="188" t="s">
        <v>14</v>
      </c>
      <c r="BA75" s="189">
        <v>43608</v>
      </c>
      <c r="BB75" s="190" t="s">
        <v>899</v>
      </c>
      <c r="BC75" s="180" t="s">
        <v>14</v>
      </c>
      <c r="BD75" s="180" t="s">
        <v>14</v>
      </c>
      <c r="BE75" s="180" t="s">
        <v>14</v>
      </c>
      <c r="BF75" s="180" t="s">
        <v>14</v>
      </c>
      <c r="BG75" s="180" t="s">
        <v>14</v>
      </c>
      <c r="BH75" s="180" t="s">
        <v>14</v>
      </c>
      <c r="BI75" s="181">
        <v>43608</v>
      </c>
      <c r="BJ75" s="191" t="s">
        <v>5966</v>
      </c>
      <c r="BK75" s="191">
        <v>41</v>
      </c>
      <c r="BL75" s="191" t="s">
        <v>5882</v>
      </c>
      <c r="BM75" s="191" t="s">
        <v>19</v>
      </c>
      <c r="BN75" s="191">
        <v>3</v>
      </c>
      <c r="BO75" s="191" t="s">
        <v>5965</v>
      </c>
      <c r="BP75" s="188" t="s">
        <v>1771</v>
      </c>
      <c r="BQ75" s="192">
        <v>44766</v>
      </c>
      <c r="BR75" s="190" t="s">
        <v>367</v>
      </c>
      <c r="BS75" s="184" t="s">
        <v>14</v>
      </c>
      <c r="BT75" s="184">
        <v>0</v>
      </c>
      <c r="BU75" s="184" t="s">
        <v>14</v>
      </c>
      <c r="BV75" s="184" t="s">
        <v>14</v>
      </c>
      <c r="BW75" s="184" t="s">
        <v>15</v>
      </c>
      <c r="BX75" s="184">
        <v>0</v>
      </c>
      <c r="BY75" s="181">
        <v>43510</v>
      </c>
      <c r="BZ75" s="191" t="s">
        <v>368</v>
      </c>
      <c r="CA75" s="191" t="s">
        <v>14</v>
      </c>
      <c r="CB75" s="191">
        <v>0</v>
      </c>
      <c r="CC75" s="191" t="s">
        <v>14</v>
      </c>
      <c r="CD75" s="191" t="s">
        <v>14</v>
      </c>
      <c r="CE75" s="191" t="s">
        <v>15</v>
      </c>
      <c r="CF75" s="191">
        <v>0</v>
      </c>
      <c r="CG75" s="192">
        <v>43510</v>
      </c>
      <c r="CH75" s="190" t="s">
        <v>9433</v>
      </c>
      <c r="CI75" s="191" t="e">
        <v>#N/A</v>
      </c>
      <c r="CJ75" s="191" t="e">
        <v>#N/A</v>
      </c>
      <c r="CK75" s="191" t="e">
        <v>#N/A</v>
      </c>
      <c r="CL75" s="191" t="e">
        <v>#N/A</v>
      </c>
      <c r="CM75" s="191" t="e">
        <v>#N/A</v>
      </c>
      <c r="CN75" s="191" t="e">
        <v>#N/A</v>
      </c>
      <c r="CO75" s="193" t="e">
        <v>#N/A</v>
      </c>
      <c r="CP75" s="191" t="s">
        <v>369</v>
      </c>
      <c r="CQ75" s="184" t="s">
        <v>14</v>
      </c>
      <c r="CR75" s="184">
        <v>0</v>
      </c>
      <c r="CS75" s="184" t="s">
        <v>14</v>
      </c>
      <c r="CT75" s="184" t="s">
        <v>14</v>
      </c>
      <c r="CU75" s="184" t="s">
        <v>15</v>
      </c>
      <c r="CV75" s="184">
        <v>0</v>
      </c>
      <c r="CW75" s="181">
        <v>43510</v>
      </c>
      <c r="CX75" s="191" t="s">
        <v>4766</v>
      </c>
      <c r="CY75" s="188">
        <v>1553000</v>
      </c>
      <c r="CZ75" s="188" t="s">
        <v>14</v>
      </c>
      <c r="DA75" s="188" t="s">
        <v>14</v>
      </c>
      <c r="DB75" s="188" t="s">
        <v>14</v>
      </c>
      <c r="DC75" s="188" t="s">
        <v>14</v>
      </c>
      <c r="DD75" s="188" t="s">
        <v>14</v>
      </c>
      <c r="DE75" s="194">
        <v>44584</v>
      </c>
      <c r="DF75" s="190" t="s">
        <v>4768</v>
      </c>
      <c r="DG75" s="180">
        <v>2300000</v>
      </c>
      <c r="DH75" s="184" t="s">
        <v>3402</v>
      </c>
      <c r="DI75" s="184" t="s">
        <v>30</v>
      </c>
      <c r="DJ75" s="184">
        <v>2</v>
      </c>
      <c r="DK75" s="184" t="s">
        <v>4767</v>
      </c>
      <c r="DL75" s="184" t="s">
        <v>2306</v>
      </c>
      <c r="DM75" s="181">
        <v>44719</v>
      </c>
      <c r="DN75" s="191" t="s">
        <v>4742</v>
      </c>
      <c r="DO75" s="188">
        <v>0</v>
      </c>
      <c r="DP75" s="191" t="s">
        <v>3402</v>
      </c>
      <c r="DQ75" s="191" t="s">
        <v>30</v>
      </c>
      <c r="DR75" s="191">
        <v>2</v>
      </c>
      <c r="DS75" s="191" t="s">
        <v>3406</v>
      </c>
      <c r="DT75" s="191" t="s">
        <v>2306</v>
      </c>
      <c r="DU75" s="192">
        <v>44719</v>
      </c>
      <c r="DV75" s="190" t="s">
        <v>2303</v>
      </c>
      <c r="DW75" s="180">
        <v>0</v>
      </c>
      <c r="DX75" s="184" t="s">
        <v>14</v>
      </c>
      <c r="DY75" s="184" t="s">
        <v>14</v>
      </c>
      <c r="DZ75" s="184" t="s">
        <v>14</v>
      </c>
      <c r="EA75" s="184" t="s">
        <v>14</v>
      </c>
      <c r="EB75" s="184" t="s">
        <v>14</v>
      </c>
      <c r="EC75" s="181">
        <v>44584</v>
      </c>
      <c r="ED75" s="191" t="s">
        <v>4770</v>
      </c>
      <c r="EE75" s="188">
        <v>1553000</v>
      </c>
      <c r="EF75" s="191" t="s">
        <v>4753</v>
      </c>
      <c r="EG75" s="191" t="s">
        <v>30</v>
      </c>
      <c r="EH75" s="191">
        <v>2</v>
      </c>
      <c r="EI75" s="191" t="s">
        <v>4769</v>
      </c>
      <c r="EJ75" s="191" t="s">
        <v>4754</v>
      </c>
      <c r="EK75" s="192">
        <v>44719</v>
      </c>
      <c r="EL75" s="190" t="s">
        <v>2304</v>
      </c>
      <c r="EM75" s="180">
        <v>0</v>
      </c>
      <c r="EN75" s="184" t="s">
        <v>14</v>
      </c>
      <c r="EO75" s="184" t="s">
        <v>14</v>
      </c>
      <c r="EP75" s="184" t="s">
        <v>14</v>
      </c>
      <c r="EQ75" s="184" t="s">
        <v>14</v>
      </c>
      <c r="ER75" s="184" t="s">
        <v>14</v>
      </c>
      <c r="ES75" s="181">
        <v>44584</v>
      </c>
      <c r="ET75" s="191" t="s">
        <v>5967</v>
      </c>
      <c r="EU75" s="191">
        <v>11582</v>
      </c>
      <c r="EV75" s="191" t="s">
        <v>5882</v>
      </c>
      <c r="EW75" s="191" t="s">
        <v>19</v>
      </c>
      <c r="EX75" s="191">
        <v>3</v>
      </c>
      <c r="EY75" s="191" t="s">
        <v>5956</v>
      </c>
      <c r="EZ75" s="191" t="s">
        <v>1771</v>
      </c>
      <c r="FA75" s="192">
        <v>44766</v>
      </c>
      <c r="FB75" s="190" t="s">
        <v>1700</v>
      </c>
      <c r="FC75" s="184">
        <v>4</v>
      </c>
      <c r="FD75" s="184" t="s">
        <v>1696</v>
      </c>
      <c r="FE75" s="184" t="s">
        <v>30</v>
      </c>
      <c r="FF75" s="184">
        <v>2</v>
      </c>
      <c r="FG75" s="184" t="s">
        <v>1698</v>
      </c>
      <c r="FH75" s="184" t="s">
        <v>1697</v>
      </c>
      <c r="FI75" s="181">
        <v>44228</v>
      </c>
      <c r="FJ75" s="190" t="s">
        <v>370</v>
      </c>
      <c r="FK75" s="191" t="s">
        <v>14</v>
      </c>
      <c r="FL75" s="191">
        <v>0</v>
      </c>
      <c r="FM75" s="191" t="s">
        <v>30</v>
      </c>
      <c r="FN75" s="191">
        <v>2</v>
      </c>
      <c r="FO75" s="191" t="s">
        <v>15</v>
      </c>
      <c r="FP75" s="188">
        <v>0</v>
      </c>
      <c r="FQ75" s="189">
        <v>43510</v>
      </c>
      <c r="FR75" s="190" t="s">
        <v>371</v>
      </c>
      <c r="FS75" s="184" t="s">
        <v>14</v>
      </c>
      <c r="FT75" s="184">
        <v>0</v>
      </c>
      <c r="FU75" s="184" t="s">
        <v>30</v>
      </c>
      <c r="FV75" s="184">
        <v>2</v>
      </c>
      <c r="FW75" s="184" t="s">
        <v>15</v>
      </c>
      <c r="FX75" s="184">
        <v>0</v>
      </c>
      <c r="FY75" s="181">
        <v>43510</v>
      </c>
      <c r="FZ75" s="191" t="s">
        <v>4435</v>
      </c>
      <c r="GA75" s="191">
        <v>2</v>
      </c>
      <c r="GB75" s="191" t="s">
        <v>3054</v>
      </c>
      <c r="GC75" s="191" t="s">
        <v>30</v>
      </c>
      <c r="GD75" s="191">
        <v>2</v>
      </c>
      <c r="GE75" s="191" t="s">
        <v>14</v>
      </c>
      <c r="GF75" s="191" t="s">
        <v>14</v>
      </c>
      <c r="GG75" s="192">
        <v>44697</v>
      </c>
      <c r="GH75" s="190" t="s">
        <v>4441</v>
      </c>
      <c r="GI75" s="184">
        <v>3</v>
      </c>
      <c r="GJ75" s="184" t="s">
        <v>3054</v>
      </c>
      <c r="GK75" s="184" t="s">
        <v>30</v>
      </c>
      <c r="GL75" s="184">
        <v>2</v>
      </c>
      <c r="GM75" s="184" t="s">
        <v>14</v>
      </c>
      <c r="GN75" s="184" t="s">
        <v>14</v>
      </c>
      <c r="GO75" s="181">
        <v>44697</v>
      </c>
      <c r="GP75" s="191" t="s">
        <v>4436</v>
      </c>
      <c r="GQ75" s="191">
        <v>2</v>
      </c>
      <c r="GR75" s="191" t="s">
        <v>3054</v>
      </c>
      <c r="GS75" s="191" t="s">
        <v>30</v>
      </c>
      <c r="GT75" s="191">
        <v>2</v>
      </c>
      <c r="GU75" s="191" t="s">
        <v>14</v>
      </c>
      <c r="GV75" s="191" t="s">
        <v>14</v>
      </c>
      <c r="GW75" s="192">
        <v>44697</v>
      </c>
      <c r="GX75" s="190" t="s">
        <v>4442</v>
      </c>
      <c r="GY75" s="184">
        <v>3</v>
      </c>
      <c r="GZ75" s="184" t="s">
        <v>3054</v>
      </c>
      <c r="HA75" s="184" t="s">
        <v>30</v>
      </c>
      <c r="HB75" s="184">
        <v>2</v>
      </c>
      <c r="HC75" s="184" t="s">
        <v>14</v>
      </c>
      <c r="HD75" s="184" t="s">
        <v>14</v>
      </c>
      <c r="HE75" s="181">
        <v>44697</v>
      </c>
      <c r="HF75" s="191" t="s">
        <v>4434</v>
      </c>
      <c r="HG75" s="191">
        <v>2</v>
      </c>
      <c r="HH75" s="191" t="s">
        <v>3054</v>
      </c>
      <c r="HI75" s="191" t="s">
        <v>30</v>
      </c>
      <c r="HJ75" s="191">
        <v>2</v>
      </c>
      <c r="HK75" s="191" t="s">
        <v>14</v>
      </c>
      <c r="HL75" s="191" t="s">
        <v>14</v>
      </c>
      <c r="HM75" s="192">
        <v>44697</v>
      </c>
      <c r="HN75" s="190" t="s">
        <v>4440</v>
      </c>
      <c r="HO75" s="184">
        <v>3</v>
      </c>
      <c r="HP75" s="184" t="s">
        <v>3054</v>
      </c>
      <c r="HQ75" s="184" t="s">
        <v>30</v>
      </c>
      <c r="HR75" s="184">
        <v>2</v>
      </c>
      <c r="HS75" s="184" t="s">
        <v>14</v>
      </c>
      <c r="HT75" s="184" t="s">
        <v>14</v>
      </c>
      <c r="HU75" s="181">
        <v>44697</v>
      </c>
      <c r="HV75" s="191" t="s">
        <v>4437</v>
      </c>
      <c r="HW75" s="191">
        <v>3</v>
      </c>
      <c r="HX75" s="191" t="s">
        <v>3054</v>
      </c>
      <c r="HY75" s="191" t="s">
        <v>30</v>
      </c>
      <c r="HZ75" s="191">
        <v>2</v>
      </c>
      <c r="IA75" s="191" t="s">
        <v>14</v>
      </c>
      <c r="IB75" s="191" t="s">
        <v>14</v>
      </c>
      <c r="IC75" s="192">
        <v>44697</v>
      </c>
      <c r="ID75" s="190" t="s">
        <v>4439</v>
      </c>
      <c r="IE75" s="184">
        <v>1</v>
      </c>
      <c r="IF75" s="184" t="s">
        <v>3054</v>
      </c>
      <c r="IG75" s="184" t="s">
        <v>30</v>
      </c>
      <c r="IH75" s="184">
        <v>2</v>
      </c>
      <c r="II75" s="184" t="s">
        <v>14</v>
      </c>
      <c r="IJ75" s="184" t="s">
        <v>14</v>
      </c>
      <c r="IK75" s="181">
        <v>44697</v>
      </c>
      <c r="IL75" s="191" t="s">
        <v>4438</v>
      </c>
      <c r="IM75" s="191">
        <v>3</v>
      </c>
      <c r="IN75" s="191" t="s">
        <v>3054</v>
      </c>
      <c r="IO75" s="191" t="s">
        <v>30</v>
      </c>
      <c r="IP75" s="191">
        <v>2</v>
      </c>
      <c r="IQ75" s="191" t="s">
        <v>14</v>
      </c>
      <c r="IR75" s="191" t="s">
        <v>14</v>
      </c>
      <c r="IS75" s="192">
        <v>44697</v>
      </c>
    </row>
    <row r="76" spans="1:253" s="285" customFormat="1" ht="13" customHeight="1" x14ac:dyDescent="0.25">
      <c r="A76" s="285" t="s">
        <v>372</v>
      </c>
      <c r="B76" s="285" t="s">
        <v>8796</v>
      </c>
      <c r="C76" s="285" t="s">
        <v>373</v>
      </c>
      <c r="D76" s="285" t="s">
        <v>366</v>
      </c>
      <c r="E76" s="285" t="s">
        <v>8405</v>
      </c>
      <c r="F76" s="285" t="s">
        <v>4771</v>
      </c>
      <c r="G76" s="179">
        <v>55700000</v>
      </c>
      <c r="H76" s="180" t="s">
        <v>4743</v>
      </c>
      <c r="I76" s="180" t="s">
        <v>30</v>
      </c>
      <c r="J76" s="180">
        <v>2</v>
      </c>
      <c r="K76" s="180" t="s">
        <v>4745</v>
      </c>
      <c r="L76" s="180" t="s">
        <v>4744</v>
      </c>
      <c r="M76" s="181">
        <v>44719</v>
      </c>
      <c r="N76" s="190" t="s">
        <v>1704</v>
      </c>
      <c r="O76" s="182">
        <v>244843</v>
      </c>
      <c r="P76" s="182" t="s">
        <v>1701</v>
      </c>
      <c r="Q76" s="182" t="s">
        <v>30</v>
      </c>
      <c r="R76" s="182">
        <v>2</v>
      </c>
      <c r="S76" s="182" t="s">
        <v>1703</v>
      </c>
      <c r="T76" s="182" t="s">
        <v>1702</v>
      </c>
      <c r="U76" s="183">
        <v>44228</v>
      </c>
      <c r="V76" s="190" t="s">
        <v>2308</v>
      </c>
      <c r="W76" s="180">
        <v>8393000</v>
      </c>
      <c r="X76" s="180" t="s">
        <v>2305</v>
      </c>
      <c r="Y76" s="180" t="s">
        <v>30</v>
      </c>
      <c r="Z76" s="180">
        <v>2</v>
      </c>
      <c r="AA76" s="180" t="s">
        <v>2307</v>
      </c>
      <c r="AB76" s="180" t="s">
        <v>2306</v>
      </c>
      <c r="AC76" s="181">
        <v>44585</v>
      </c>
      <c r="AD76" s="190" t="s">
        <v>2310</v>
      </c>
      <c r="AE76" s="188">
        <v>8393000</v>
      </c>
      <c r="AF76" s="188" t="s">
        <v>2305</v>
      </c>
      <c r="AG76" s="188" t="s">
        <v>30</v>
      </c>
      <c r="AH76" s="188">
        <v>2</v>
      </c>
      <c r="AI76" s="188" t="s">
        <v>2309</v>
      </c>
      <c r="AJ76" s="188" t="s">
        <v>2306</v>
      </c>
      <c r="AK76" s="189">
        <v>44585</v>
      </c>
      <c r="AL76" s="190" t="s">
        <v>5140</v>
      </c>
      <c r="AM76" s="180">
        <v>102000</v>
      </c>
      <c r="AN76" s="180" t="s">
        <v>5137</v>
      </c>
      <c r="AO76" s="180" t="s">
        <v>30</v>
      </c>
      <c r="AP76" s="180">
        <v>2</v>
      </c>
      <c r="AQ76" s="180" t="s">
        <v>5139</v>
      </c>
      <c r="AR76" s="180" t="s">
        <v>5138</v>
      </c>
      <c r="AS76" s="181">
        <v>44739</v>
      </c>
      <c r="AT76" s="191" t="s">
        <v>378</v>
      </c>
      <c r="AU76" s="188" t="s">
        <v>14</v>
      </c>
      <c r="AV76" s="188">
        <v>0</v>
      </c>
      <c r="AW76" s="188" t="s">
        <v>30</v>
      </c>
      <c r="AX76" s="188">
        <v>2</v>
      </c>
      <c r="AY76" s="188" t="s">
        <v>15</v>
      </c>
      <c r="AZ76" s="188">
        <v>0</v>
      </c>
      <c r="BA76" s="189">
        <v>43510</v>
      </c>
      <c r="BB76" s="190" t="s">
        <v>377</v>
      </c>
      <c r="BC76" s="180" t="s">
        <v>14</v>
      </c>
      <c r="BD76" s="180">
        <v>0</v>
      </c>
      <c r="BE76" s="180" t="s">
        <v>30</v>
      </c>
      <c r="BF76" s="180">
        <v>2</v>
      </c>
      <c r="BG76" s="180" t="s">
        <v>15</v>
      </c>
      <c r="BH76" s="180">
        <v>0</v>
      </c>
      <c r="BI76" s="181">
        <v>43510</v>
      </c>
      <c r="BJ76" s="191" t="s">
        <v>5959</v>
      </c>
      <c r="BK76" s="191">
        <v>572</v>
      </c>
      <c r="BL76" s="191" t="s">
        <v>5882</v>
      </c>
      <c r="BM76" s="191" t="s">
        <v>30</v>
      </c>
      <c r="BN76" s="191">
        <v>2</v>
      </c>
      <c r="BO76" s="191" t="s">
        <v>5958</v>
      </c>
      <c r="BP76" s="188" t="s">
        <v>1771</v>
      </c>
      <c r="BQ76" s="192">
        <v>44766</v>
      </c>
      <c r="BR76" s="190" t="s">
        <v>374</v>
      </c>
      <c r="BS76" s="184" t="s">
        <v>14</v>
      </c>
      <c r="BT76" s="184">
        <v>0</v>
      </c>
      <c r="BU76" s="184" t="s">
        <v>30</v>
      </c>
      <c r="BV76" s="184">
        <v>2</v>
      </c>
      <c r="BW76" s="184" t="s">
        <v>15</v>
      </c>
      <c r="BX76" s="184">
        <v>0</v>
      </c>
      <c r="BY76" s="181">
        <v>43510</v>
      </c>
      <c r="BZ76" s="191" t="s">
        <v>375</v>
      </c>
      <c r="CA76" s="191" t="s">
        <v>14</v>
      </c>
      <c r="CB76" s="191">
        <v>0</v>
      </c>
      <c r="CC76" s="191" t="s">
        <v>14</v>
      </c>
      <c r="CD76" s="191" t="s">
        <v>14</v>
      </c>
      <c r="CE76" s="191" t="s">
        <v>15</v>
      </c>
      <c r="CF76" s="191">
        <v>0</v>
      </c>
      <c r="CG76" s="192">
        <v>43510</v>
      </c>
      <c r="CH76" s="190" t="s">
        <v>9434</v>
      </c>
      <c r="CI76" s="191" t="e">
        <v>#N/A</v>
      </c>
      <c r="CJ76" s="191" t="e">
        <v>#N/A</v>
      </c>
      <c r="CK76" s="191" t="e">
        <v>#N/A</v>
      </c>
      <c r="CL76" s="191" t="e">
        <v>#N/A</v>
      </c>
      <c r="CM76" s="191" t="e">
        <v>#N/A</v>
      </c>
      <c r="CN76" s="191" t="e">
        <v>#N/A</v>
      </c>
      <c r="CO76" s="193" t="e">
        <v>#N/A</v>
      </c>
      <c r="CP76" s="191" t="s">
        <v>376</v>
      </c>
      <c r="CQ76" s="184" t="s">
        <v>14</v>
      </c>
      <c r="CR76" s="184">
        <v>0</v>
      </c>
      <c r="CS76" s="184" t="s">
        <v>30</v>
      </c>
      <c r="CT76" s="184">
        <v>2</v>
      </c>
      <c r="CU76" s="184" t="s">
        <v>15</v>
      </c>
      <c r="CV76" s="184">
        <v>0</v>
      </c>
      <c r="CW76" s="181">
        <v>43510</v>
      </c>
      <c r="CX76" s="191" t="s">
        <v>2311</v>
      </c>
      <c r="CY76" s="188">
        <v>2993000</v>
      </c>
      <c r="CZ76" s="188" t="s">
        <v>2305</v>
      </c>
      <c r="DA76" s="188" t="s">
        <v>30</v>
      </c>
      <c r="DB76" s="188">
        <v>2</v>
      </c>
      <c r="DC76" s="188" t="s">
        <v>2315</v>
      </c>
      <c r="DD76" s="188" t="s">
        <v>2306</v>
      </c>
      <c r="DE76" s="194">
        <v>44585</v>
      </c>
      <c r="DF76" s="190" t="s">
        <v>2313</v>
      </c>
      <c r="DG76" s="180">
        <v>5400000</v>
      </c>
      <c r="DH76" s="184" t="s">
        <v>2305</v>
      </c>
      <c r="DI76" s="184" t="s">
        <v>30</v>
      </c>
      <c r="DJ76" s="184">
        <v>2</v>
      </c>
      <c r="DK76" s="184" t="s">
        <v>2312</v>
      </c>
      <c r="DL76" s="184" t="s">
        <v>2306</v>
      </c>
      <c r="DM76" s="181">
        <v>44585</v>
      </c>
      <c r="DN76" s="191" t="s">
        <v>2314</v>
      </c>
      <c r="DO76" s="188">
        <v>0</v>
      </c>
      <c r="DP76" s="191" t="s">
        <v>14</v>
      </c>
      <c r="DQ76" s="191" t="s">
        <v>14</v>
      </c>
      <c r="DR76" s="191" t="s">
        <v>14</v>
      </c>
      <c r="DS76" s="191" t="s">
        <v>14</v>
      </c>
      <c r="DT76" s="191" t="s">
        <v>14</v>
      </c>
      <c r="DU76" s="192">
        <v>44585</v>
      </c>
      <c r="DV76" s="190" t="s">
        <v>2316</v>
      </c>
      <c r="DW76" s="180">
        <v>777000</v>
      </c>
      <c r="DX76" s="184" t="s">
        <v>2305</v>
      </c>
      <c r="DY76" s="184" t="s">
        <v>30</v>
      </c>
      <c r="DZ76" s="184">
        <v>2</v>
      </c>
      <c r="EA76" s="184" t="s">
        <v>2315</v>
      </c>
      <c r="EB76" s="184" t="s">
        <v>2306</v>
      </c>
      <c r="EC76" s="181">
        <v>44585</v>
      </c>
      <c r="ED76" s="191" t="s">
        <v>2318</v>
      </c>
      <c r="EE76" s="188">
        <v>2065000</v>
      </c>
      <c r="EF76" s="191" t="s">
        <v>2305</v>
      </c>
      <c r="EG76" s="191" t="s">
        <v>30</v>
      </c>
      <c r="EH76" s="191">
        <v>2</v>
      </c>
      <c r="EI76" s="191" t="s">
        <v>2317</v>
      </c>
      <c r="EJ76" s="191" t="s">
        <v>2306</v>
      </c>
      <c r="EK76" s="192">
        <v>44585</v>
      </c>
      <c r="EL76" s="190" t="s">
        <v>2320</v>
      </c>
      <c r="EM76" s="180">
        <v>151000</v>
      </c>
      <c r="EN76" s="184" t="s">
        <v>2305</v>
      </c>
      <c r="EO76" s="184" t="s">
        <v>30</v>
      </c>
      <c r="EP76" s="184">
        <v>2</v>
      </c>
      <c r="EQ76" s="184" t="s">
        <v>2319</v>
      </c>
      <c r="ER76" s="184" t="s">
        <v>2306</v>
      </c>
      <c r="ES76" s="181">
        <v>44585</v>
      </c>
      <c r="ET76" s="191" t="s">
        <v>5960</v>
      </c>
      <c r="EU76" s="191">
        <v>11582</v>
      </c>
      <c r="EV76" s="191" t="s">
        <v>5882</v>
      </c>
      <c r="EW76" s="191" t="s">
        <v>30</v>
      </c>
      <c r="EX76" s="191">
        <v>2</v>
      </c>
      <c r="EY76" s="191" t="s">
        <v>5956</v>
      </c>
      <c r="EZ76" s="191" t="s">
        <v>1771</v>
      </c>
      <c r="FA76" s="192">
        <v>44766</v>
      </c>
      <c r="FB76" s="190" t="s">
        <v>1708</v>
      </c>
      <c r="FC76" s="184">
        <v>3</v>
      </c>
      <c r="FD76" s="184" t="s">
        <v>1705</v>
      </c>
      <c r="FE76" s="184" t="s">
        <v>30</v>
      </c>
      <c r="FF76" s="184">
        <v>2</v>
      </c>
      <c r="FG76" s="184" t="s">
        <v>1707</v>
      </c>
      <c r="FH76" s="184" t="s">
        <v>1706</v>
      </c>
      <c r="FI76" s="181">
        <v>44228</v>
      </c>
      <c r="FJ76" s="190" t="s">
        <v>379</v>
      </c>
      <c r="FK76" s="191" t="s">
        <v>14</v>
      </c>
      <c r="FL76" s="191">
        <v>0</v>
      </c>
      <c r="FM76" s="191" t="s">
        <v>30</v>
      </c>
      <c r="FN76" s="191">
        <v>2</v>
      </c>
      <c r="FO76" s="191" t="s">
        <v>15</v>
      </c>
      <c r="FP76" s="188">
        <v>0</v>
      </c>
      <c r="FQ76" s="189">
        <v>43510</v>
      </c>
      <c r="FR76" s="190" t="s">
        <v>380</v>
      </c>
      <c r="FS76" s="184" t="s">
        <v>14</v>
      </c>
      <c r="FT76" s="184">
        <v>0</v>
      </c>
      <c r="FU76" s="184" t="s">
        <v>30</v>
      </c>
      <c r="FV76" s="184">
        <v>2</v>
      </c>
      <c r="FW76" s="184" t="s">
        <v>15</v>
      </c>
      <c r="FX76" s="184">
        <v>0</v>
      </c>
      <c r="FY76" s="181">
        <v>43510</v>
      </c>
      <c r="FZ76" s="191" t="s">
        <v>4444</v>
      </c>
      <c r="GA76" s="191">
        <v>2</v>
      </c>
      <c r="GB76" s="191" t="s">
        <v>3054</v>
      </c>
      <c r="GC76" s="191" t="s">
        <v>30</v>
      </c>
      <c r="GD76" s="191">
        <v>2</v>
      </c>
      <c r="GE76" s="191" t="s">
        <v>14</v>
      </c>
      <c r="GF76" s="191" t="s">
        <v>14</v>
      </c>
      <c r="GG76" s="192">
        <v>44697</v>
      </c>
      <c r="GH76" s="190" t="s">
        <v>4450</v>
      </c>
      <c r="GI76" s="184">
        <v>3</v>
      </c>
      <c r="GJ76" s="184" t="s">
        <v>3054</v>
      </c>
      <c r="GK76" s="184" t="s">
        <v>30</v>
      </c>
      <c r="GL76" s="184">
        <v>2</v>
      </c>
      <c r="GM76" s="184" t="s">
        <v>14</v>
      </c>
      <c r="GN76" s="184" t="s">
        <v>14</v>
      </c>
      <c r="GO76" s="181">
        <v>44697</v>
      </c>
      <c r="GP76" s="191" t="s">
        <v>4445</v>
      </c>
      <c r="GQ76" s="191">
        <v>2</v>
      </c>
      <c r="GR76" s="191" t="s">
        <v>3054</v>
      </c>
      <c r="GS76" s="191" t="s">
        <v>30</v>
      </c>
      <c r="GT76" s="191">
        <v>2</v>
      </c>
      <c r="GU76" s="191" t="s">
        <v>14</v>
      </c>
      <c r="GV76" s="191" t="s">
        <v>14</v>
      </c>
      <c r="GW76" s="192">
        <v>44697</v>
      </c>
      <c r="GX76" s="190" t="s">
        <v>4451</v>
      </c>
      <c r="GY76" s="184">
        <v>3</v>
      </c>
      <c r="GZ76" s="184" t="s">
        <v>3054</v>
      </c>
      <c r="HA76" s="184" t="s">
        <v>30</v>
      </c>
      <c r="HB76" s="184">
        <v>2</v>
      </c>
      <c r="HC76" s="184" t="s">
        <v>14</v>
      </c>
      <c r="HD76" s="184" t="s">
        <v>14</v>
      </c>
      <c r="HE76" s="181">
        <v>44697</v>
      </c>
      <c r="HF76" s="191" t="s">
        <v>4443</v>
      </c>
      <c r="HG76" s="191">
        <v>2</v>
      </c>
      <c r="HH76" s="191" t="s">
        <v>3054</v>
      </c>
      <c r="HI76" s="191" t="s">
        <v>30</v>
      </c>
      <c r="HJ76" s="191">
        <v>2</v>
      </c>
      <c r="HK76" s="191" t="s">
        <v>14</v>
      </c>
      <c r="HL76" s="191" t="s">
        <v>14</v>
      </c>
      <c r="HM76" s="192">
        <v>44697</v>
      </c>
      <c r="HN76" s="190" t="s">
        <v>4449</v>
      </c>
      <c r="HO76" s="184">
        <v>2</v>
      </c>
      <c r="HP76" s="184" t="s">
        <v>3054</v>
      </c>
      <c r="HQ76" s="184" t="s">
        <v>30</v>
      </c>
      <c r="HR76" s="184">
        <v>2</v>
      </c>
      <c r="HS76" s="184" t="s">
        <v>14</v>
      </c>
      <c r="HT76" s="184" t="s">
        <v>14</v>
      </c>
      <c r="HU76" s="181">
        <v>44697</v>
      </c>
      <c r="HV76" s="191" t="s">
        <v>4446</v>
      </c>
      <c r="HW76" s="191">
        <v>3</v>
      </c>
      <c r="HX76" s="191" t="s">
        <v>3054</v>
      </c>
      <c r="HY76" s="191" t="s">
        <v>30</v>
      </c>
      <c r="HZ76" s="191">
        <v>2</v>
      </c>
      <c r="IA76" s="191" t="s">
        <v>14</v>
      </c>
      <c r="IB76" s="191" t="s">
        <v>14</v>
      </c>
      <c r="IC76" s="192">
        <v>44697</v>
      </c>
      <c r="ID76" s="190" t="s">
        <v>4448</v>
      </c>
      <c r="IE76" s="184">
        <v>1</v>
      </c>
      <c r="IF76" s="184" t="s">
        <v>3054</v>
      </c>
      <c r="IG76" s="184" t="s">
        <v>30</v>
      </c>
      <c r="IH76" s="184">
        <v>2</v>
      </c>
      <c r="II76" s="184" t="s">
        <v>14</v>
      </c>
      <c r="IJ76" s="184" t="s">
        <v>14</v>
      </c>
      <c r="IK76" s="181">
        <v>44697</v>
      </c>
      <c r="IL76" s="191" t="s">
        <v>4447</v>
      </c>
      <c r="IM76" s="191">
        <v>3</v>
      </c>
      <c r="IN76" s="191" t="s">
        <v>3054</v>
      </c>
      <c r="IO76" s="191" t="s">
        <v>30</v>
      </c>
      <c r="IP76" s="191">
        <v>2</v>
      </c>
      <c r="IQ76" s="191" t="s">
        <v>14</v>
      </c>
      <c r="IR76" s="191" t="s">
        <v>14</v>
      </c>
      <c r="IS76" s="192">
        <v>44697</v>
      </c>
    </row>
    <row r="77" spans="1:253" s="285" customFormat="1" ht="13" customHeight="1" x14ac:dyDescent="0.25">
      <c r="A77" s="285" t="s">
        <v>1890</v>
      </c>
      <c r="B77" s="285" t="s">
        <v>8796</v>
      </c>
      <c r="C77" s="285" t="s">
        <v>1891</v>
      </c>
      <c r="D77" s="285" t="s">
        <v>366</v>
      </c>
      <c r="E77" s="285" t="s">
        <v>8405</v>
      </c>
      <c r="F77" s="285" t="s">
        <v>4772</v>
      </c>
      <c r="G77" s="179">
        <v>55700000</v>
      </c>
      <c r="H77" s="180" t="s">
        <v>4743</v>
      </c>
      <c r="I77" s="180" t="s">
        <v>30</v>
      </c>
      <c r="J77" s="180">
        <v>2</v>
      </c>
      <c r="K77" s="180" t="s">
        <v>4745</v>
      </c>
      <c r="L77" s="180" t="s">
        <v>4744</v>
      </c>
      <c r="M77" s="181">
        <v>44719</v>
      </c>
      <c r="N77" s="190" t="s">
        <v>3401</v>
      </c>
      <c r="O77" s="182">
        <v>379957</v>
      </c>
      <c r="P77" s="182" t="s">
        <v>3398</v>
      </c>
      <c r="Q77" s="182" t="s">
        <v>92</v>
      </c>
      <c r="R77" s="182">
        <v>1</v>
      </c>
      <c r="S77" s="182" t="s">
        <v>3400</v>
      </c>
      <c r="T77" s="182" t="s">
        <v>3399</v>
      </c>
      <c r="U77" s="183">
        <v>44690</v>
      </c>
      <c r="V77" s="190" t="s">
        <v>4774</v>
      </c>
      <c r="W77" s="180">
        <v>43453000</v>
      </c>
      <c r="X77" s="180" t="s">
        <v>3402</v>
      </c>
      <c r="Y77" s="180" t="s">
        <v>30</v>
      </c>
      <c r="Z77" s="180">
        <v>2</v>
      </c>
      <c r="AA77" s="180" t="s">
        <v>4773</v>
      </c>
      <c r="AB77" s="180" t="s">
        <v>2306</v>
      </c>
      <c r="AC77" s="181">
        <v>44719</v>
      </c>
      <c r="AD77" s="190" t="s">
        <v>3404</v>
      </c>
      <c r="AE77" s="188">
        <v>30428000</v>
      </c>
      <c r="AF77" s="188" t="s">
        <v>3402</v>
      </c>
      <c r="AG77" s="188" t="s">
        <v>30</v>
      </c>
      <c r="AH77" s="188">
        <v>2</v>
      </c>
      <c r="AI77" s="188" t="s">
        <v>3403</v>
      </c>
      <c r="AJ77" s="188" t="s">
        <v>2306</v>
      </c>
      <c r="AK77" s="189">
        <v>44690</v>
      </c>
      <c r="AL77" s="190" t="s">
        <v>5953</v>
      </c>
      <c r="AM77" s="180">
        <v>825000</v>
      </c>
      <c r="AN77" s="180" t="s">
        <v>5950</v>
      </c>
      <c r="AO77" s="180" t="s">
        <v>30</v>
      </c>
      <c r="AP77" s="180">
        <v>2</v>
      </c>
      <c r="AQ77" s="180" t="s">
        <v>5952</v>
      </c>
      <c r="AR77" s="180" t="s">
        <v>5951</v>
      </c>
      <c r="AS77" s="181">
        <v>44766</v>
      </c>
      <c r="AT77" s="191" t="s">
        <v>1892</v>
      </c>
      <c r="AU77" s="188" t="s">
        <v>14</v>
      </c>
      <c r="AV77" s="188" t="s">
        <v>14</v>
      </c>
      <c r="AW77" s="188" t="s">
        <v>14</v>
      </c>
      <c r="AX77" s="188" t="s">
        <v>14</v>
      </c>
      <c r="AY77" s="188" t="s">
        <v>14</v>
      </c>
      <c r="AZ77" s="188" t="s">
        <v>14</v>
      </c>
      <c r="BA77" s="189">
        <v>44370</v>
      </c>
      <c r="BB77" s="190" t="s">
        <v>1893</v>
      </c>
      <c r="BC77" s="180" t="s">
        <v>14</v>
      </c>
      <c r="BD77" s="180" t="s">
        <v>14</v>
      </c>
      <c r="BE77" s="180" t="s">
        <v>14</v>
      </c>
      <c r="BF77" s="180" t="s">
        <v>14</v>
      </c>
      <c r="BG77" s="180" t="s">
        <v>14</v>
      </c>
      <c r="BH77" s="180" t="s">
        <v>14</v>
      </c>
      <c r="BI77" s="181">
        <v>44370</v>
      </c>
      <c r="BJ77" s="191" t="s">
        <v>5955</v>
      </c>
      <c r="BK77" s="191">
        <v>10969</v>
      </c>
      <c r="BL77" s="191" t="s">
        <v>5882</v>
      </c>
      <c r="BM77" s="191" t="s">
        <v>19</v>
      </c>
      <c r="BN77" s="191">
        <v>3</v>
      </c>
      <c r="BO77" s="191" t="s">
        <v>5954</v>
      </c>
      <c r="BP77" s="188" t="s">
        <v>1771</v>
      </c>
      <c r="BQ77" s="192">
        <v>44766</v>
      </c>
      <c r="BR77" s="190" t="s">
        <v>1894</v>
      </c>
      <c r="BS77" s="184" t="s">
        <v>14</v>
      </c>
      <c r="BT77" s="184" t="s">
        <v>14</v>
      </c>
      <c r="BU77" s="184" t="s">
        <v>14</v>
      </c>
      <c r="BV77" s="184" t="s">
        <v>14</v>
      </c>
      <c r="BW77" s="184" t="s">
        <v>14</v>
      </c>
      <c r="BX77" s="184" t="s">
        <v>14</v>
      </c>
      <c r="BY77" s="181">
        <v>44370</v>
      </c>
      <c r="BZ77" s="191" t="s">
        <v>1895</v>
      </c>
      <c r="CA77" s="191" t="s">
        <v>14</v>
      </c>
      <c r="CB77" s="191" t="s">
        <v>14</v>
      </c>
      <c r="CC77" s="191" t="s">
        <v>14</v>
      </c>
      <c r="CD77" s="191" t="s">
        <v>14</v>
      </c>
      <c r="CE77" s="191" t="s">
        <v>14</v>
      </c>
      <c r="CF77" s="191" t="s">
        <v>14</v>
      </c>
      <c r="CG77" s="192">
        <v>44370</v>
      </c>
      <c r="CH77" s="190" t="s">
        <v>9435</v>
      </c>
      <c r="CI77" s="191" t="e">
        <v>#N/A</v>
      </c>
      <c r="CJ77" s="191" t="e">
        <v>#N/A</v>
      </c>
      <c r="CK77" s="191" t="e">
        <v>#N/A</v>
      </c>
      <c r="CL77" s="191" t="e">
        <v>#N/A</v>
      </c>
      <c r="CM77" s="191" t="e">
        <v>#N/A</v>
      </c>
      <c r="CN77" s="191" t="e">
        <v>#N/A</v>
      </c>
      <c r="CO77" s="193" t="e">
        <v>#N/A</v>
      </c>
      <c r="CP77" s="191" t="s">
        <v>1896</v>
      </c>
      <c r="CQ77" s="184" t="s">
        <v>14</v>
      </c>
      <c r="CR77" s="184" t="s">
        <v>14</v>
      </c>
      <c r="CS77" s="184" t="s">
        <v>14</v>
      </c>
      <c r="CT77" s="184" t="s">
        <v>14</v>
      </c>
      <c r="CU77" s="184" t="s">
        <v>14</v>
      </c>
      <c r="CV77" s="184" t="s">
        <v>14</v>
      </c>
      <c r="CW77" s="181">
        <v>44370</v>
      </c>
      <c r="CX77" s="191" t="s">
        <v>3405</v>
      </c>
      <c r="CY77" s="188">
        <v>9860000</v>
      </c>
      <c r="CZ77" s="188" t="s">
        <v>3402</v>
      </c>
      <c r="DA77" s="188" t="s">
        <v>30</v>
      </c>
      <c r="DB77" s="188">
        <v>2</v>
      </c>
      <c r="DC77" s="188" t="s">
        <v>3408</v>
      </c>
      <c r="DD77" s="188" t="s">
        <v>2306</v>
      </c>
      <c r="DE77" s="194">
        <v>44690</v>
      </c>
      <c r="DF77" s="190" t="s">
        <v>4775</v>
      </c>
      <c r="DG77" s="180">
        <v>13025000</v>
      </c>
      <c r="DH77" s="184" t="s">
        <v>3402</v>
      </c>
      <c r="DI77" s="184" t="s">
        <v>30</v>
      </c>
      <c r="DJ77" s="184">
        <v>2</v>
      </c>
      <c r="DK77" s="184" t="s">
        <v>4767</v>
      </c>
      <c r="DL77" s="184" t="s">
        <v>2306</v>
      </c>
      <c r="DM77" s="181">
        <v>44719</v>
      </c>
      <c r="DN77" s="191" t="s">
        <v>3407</v>
      </c>
      <c r="DO77" s="188">
        <v>20568000</v>
      </c>
      <c r="DP77" s="191" t="s">
        <v>3402</v>
      </c>
      <c r="DQ77" s="191" t="s">
        <v>30</v>
      </c>
      <c r="DR77" s="191">
        <v>2</v>
      </c>
      <c r="DS77" s="191" t="s">
        <v>3406</v>
      </c>
      <c r="DT77" s="191" t="s">
        <v>2306</v>
      </c>
      <c r="DU77" s="192">
        <v>44690</v>
      </c>
      <c r="DV77" s="190" t="s">
        <v>3409</v>
      </c>
      <c r="DW77" s="180">
        <v>2030000</v>
      </c>
      <c r="DX77" s="184" t="s">
        <v>3402</v>
      </c>
      <c r="DY77" s="184" t="s">
        <v>30</v>
      </c>
      <c r="DZ77" s="184">
        <v>2</v>
      </c>
      <c r="EA77" s="184" t="s">
        <v>3408</v>
      </c>
      <c r="EB77" s="184" t="s">
        <v>2306</v>
      </c>
      <c r="EC77" s="181">
        <v>44690</v>
      </c>
      <c r="ED77" s="191" t="s">
        <v>3411</v>
      </c>
      <c r="EE77" s="188">
        <v>5519000</v>
      </c>
      <c r="EF77" s="191" t="s">
        <v>3402</v>
      </c>
      <c r="EG77" s="191" t="s">
        <v>30</v>
      </c>
      <c r="EH77" s="191">
        <v>2</v>
      </c>
      <c r="EI77" s="191" t="s">
        <v>3410</v>
      </c>
      <c r="EJ77" s="191" t="s">
        <v>2306</v>
      </c>
      <c r="EK77" s="192">
        <v>44690</v>
      </c>
      <c r="EL77" s="190" t="s">
        <v>3413</v>
      </c>
      <c r="EM77" s="180">
        <v>2311000</v>
      </c>
      <c r="EN77" s="184" t="s">
        <v>3402</v>
      </c>
      <c r="EO77" s="184" t="s">
        <v>30</v>
      </c>
      <c r="EP77" s="184">
        <v>2</v>
      </c>
      <c r="EQ77" s="184" t="s">
        <v>3412</v>
      </c>
      <c r="ER77" s="184" t="s">
        <v>2306</v>
      </c>
      <c r="ES77" s="181">
        <v>44690</v>
      </c>
      <c r="ET77" s="191" t="s">
        <v>5957</v>
      </c>
      <c r="EU77" s="191">
        <v>11582</v>
      </c>
      <c r="EV77" s="191" t="s">
        <v>5882</v>
      </c>
      <c r="EW77" s="191" t="s">
        <v>19</v>
      </c>
      <c r="EX77" s="191">
        <v>3</v>
      </c>
      <c r="EY77" s="191" t="s">
        <v>5956</v>
      </c>
      <c r="EZ77" s="191" t="s">
        <v>1771</v>
      </c>
      <c r="FA77" s="192">
        <v>44766</v>
      </c>
      <c r="FB77" s="190" t="s">
        <v>1900</v>
      </c>
      <c r="FC77" s="184">
        <v>3</v>
      </c>
      <c r="FD77" s="184" t="s">
        <v>1897</v>
      </c>
      <c r="FE77" s="184" t="s">
        <v>92</v>
      </c>
      <c r="FF77" s="184">
        <v>1</v>
      </c>
      <c r="FG77" s="184" t="s">
        <v>1899</v>
      </c>
      <c r="FH77" s="184" t="s">
        <v>1898</v>
      </c>
      <c r="FI77" s="181">
        <v>44370</v>
      </c>
      <c r="FJ77" s="190" t="s">
        <v>1901</v>
      </c>
      <c r="FK77" s="191" t="s">
        <v>14</v>
      </c>
      <c r="FL77" s="191" t="s">
        <v>14</v>
      </c>
      <c r="FM77" s="191" t="s">
        <v>14</v>
      </c>
      <c r="FN77" s="191" t="s">
        <v>14</v>
      </c>
      <c r="FO77" s="191" t="s">
        <v>14</v>
      </c>
      <c r="FP77" s="188" t="s">
        <v>14</v>
      </c>
      <c r="FQ77" s="189">
        <v>44370</v>
      </c>
      <c r="FR77" s="190" t="s">
        <v>1902</v>
      </c>
      <c r="FS77" s="184" t="s">
        <v>14</v>
      </c>
      <c r="FT77" s="184" t="s">
        <v>14</v>
      </c>
      <c r="FU77" s="184" t="s">
        <v>14</v>
      </c>
      <c r="FV77" s="184" t="s">
        <v>14</v>
      </c>
      <c r="FW77" s="184" t="s">
        <v>14</v>
      </c>
      <c r="FX77" s="184" t="s">
        <v>14</v>
      </c>
      <c r="FY77" s="181">
        <v>44370</v>
      </c>
      <c r="FZ77" s="191" t="s">
        <v>4453</v>
      </c>
      <c r="GA77" s="191">
        <v>2</v>
      </c>
      <c r="GB77" s="191" t="s">
        <v>3054</v>
      </c>
      <c r="GC77" s="191" t="s">
        <v>30</v>
      </c>
      <c r="GD77" s="191">
        <v>2</v>
      </c>
      <c r="GE77" s="191" t="s">
        <v>14</v>
      </c>
      <c r="GF77" s="191" t="s">
        <v>14</v>
      </c>
      <c r="GG77" s="192">
        <v>44697</v>
      </c>
      <c r="GH77" s="190" t="s">
        <v>4459</v>
      </c>
      <c r="GI77" s="184">
        <v>3</v>
      </c>
      <c r="GJ77" s="184" t="s">
        <v>3054</v>
      </c>
      <c r="GK77" s="184" t="s">
        <v>30</v>
      </c>
      <c r="GL77" s="184">
        <v>2</v>
      </c>
      <c r="GM77" s="184" t="s">
        <v>14</v>
      </c>
      <c r="GN77" s="184" t="s">
        <v>14</v>
      </c>
      <c r="GO77" s="181">
        <v>44697</v>
      </c>
      <c r="GP77" s="191" t="s">
        <v>4454</v>
      </c>
      <c r="GQ77" s="191">
        <v>2</v>
      </c>
      <c r="GR77" s="191" t="s">
        <v>3054</v>
      </c>
      <c r="GS77" s="191" t="s">
        <v>30</v>
      </c>
      <c r="GT77" s="191">
        <v>2</v>
      </c>
      <c r="GU77" s="191" t="s">
        <v>14</v>
      </c>
      <c r="GV77" s="191" t="s">
        <v>14</v>
      </c>
      <c r="GW77" s="192">
        <v>44697</v>
      </c>
      <c r="GX77" s="190" t="s">
        <v>4460</v>
      </c>
      <c r="GY77" s="184">
        <v>3</v>
      </c>
      <c r="GZ77" s="184" t="s">
        <v>3054</v>
      </c>
      <c r="HA77" s="184" t="s">
        <v>30</v>
      </c>
      <c r="HB77" s="184">
        <v>2</v>
      </c>
      <c r="HC77" s="184" t="s">
        <v>14</v>
      </c>
      <c r="HD77" s="184" t="s">
        <v>14</v>
      </c>
      <c r="HE77" s="181">
        <v>44697</v>
      </c>
      <c r="HF77" s="191" t="s">
        <v>4452</v>
      </c>
      <c r="HG77" s="191">
        <v>2</v>
      </c>
      <c r="HH77" s="191" t="s">
        <v>3054</v>
      </c>
      <c r="HI77" s="191" t="s">
        <v>30</v>
      </c>
      <c r="HJ77" s="191">
        <v>2</v>
      </c>
      <c r="HK77" s="191" t="s">
        <v>14</v>
      </c>
      <c r="HL77" s="191" t="s">
        <v>14</v>
      </c>
      <c r="HM77" s="192">
        <v>44697</v>
      </c>
      <c r="HN77" s="190" t="s">
        <v>4458</v>
      </c>
      <c r="HO77" s="184">
        <v>3</v>
      </c>
      <c r="HP77" s="184" t="s">
        <v>3054</v>
      </c>
      <c r="HQ77" s="184" t="s">
        <v>30</v>
      </c>
      <c r="HR77" s="184">
        <v>2</v>
      </c>
      <c r="HS77" s="184" t="s">
        <v>14</v>
      </c>
      <c r="HT77" s="184" t="s">
        <v>14</v>
      </c>
      <c r="HU77" s="181">
        <v>44697</v>
      </c>
      <c r="HV77" s="191" t="s">
        <v>4455</v>
      </c>
      <c r="HW77" s="191">
        <v>3</v>
      </c>
      <c r="HX77" s="191" t="s">
        <v>3054</v>
      </c>
      <c r="HY77" s="191" t="s">
        <v>30</v>
      </c>
      <c r="HZ77" s="191">
        <v>2</v>
      </c>
      <c r="IA77" s="191" t="s">
        <v>14</v>
      </c>
      <c r="IB77" s="191" t="s">
        <v>14</v>
      </c>
      <c r="IC77" s="192">
        <v>44697</v>
      </c>
      <c r="ID77" s="190" t="s">
        <v>4457</v>
      </c>
      <c r="IE77" s="184">
        <v>1</v>
      </c>
      <c r="IF77" s="184" t="s">
        <v>3054</v>
      </c>
      <c r="IG77" s="184" t="s">
        <v>30</v>
      </c>
      <c r="IH77" s="184">
        <v>2</v>
      </c>
      <c r="II77" s="184" t="s">
        <v>14</v>
      </c>
      <c r="IJ77" s="184" t="s">
        <v>14</v>
      </c>
      <c r="IK77" s="181">
        <v>44697</v>
      </c>
      <c r="IL77" s="191" t="s">
        <v>4456</v>
      </c>
      <c r="IM77" s="191">
        <v>3</v>
      </c>
      <c r="IN77" s="191" t="s">
        <v>3054</v>
      </c>
      <c r="IO77" s="191" t="s">
        <v>30</v>
      </c>
      <c r="IP77" s="191">
        <v>2</v>
      </c>
      <c r="IQ77" s="191" t="s">
        <v>14</v>
      </c>
      <c r="IR77" s="191" t="s">
        <v>14</v>
      </c>
      <c r="IS77" s="192">
        <v>44697</v>
      </c>
    </row>
    <row r="78" spans="1:253" s="285" customFormat="1" ht="13" customHeight="1" x14ac:dyDescent="0.25">
      <c r="A78" s="285" t="s">
        <v>1006</v>
      </c>
      <c r="B78" s="285" t="s">
        <v>8808</v>
      </c>
      <c r="C78" s="285" t="s">
        <v>1007</v>
      </c>
      <c r="D78" s="285" t="s">
        <v>724</v>
      </c>
      <c r="E78" s="285" t="s">
        <v>8410</v>
      </c>
      <c r="F78" s="285" t="s">
        <v>2452</v>
      </c>
      <c r="G78" s="179">
        <v>28862000</v>
      </c>
      <c r="H78" s="180" t="s">
        <v>2442</v>
      </c>
      <c r="I78" s="180" t="s">
        <v>30</v>
      </c>
      <c r="J78" s="180">
        <v>2</v>
      </c>
      <c r="K78" s="180" t="s">
        <v>2444</v>
      </c>
      <c r="L78" s="180" t="s">
        <v>2443</v>
      </c>
      <c r="M78" s="181">
        <v>44592</v>
      </c>
      <c r="N78" s="190" t="s">
        <v>2456</v>
      </c>
      <c r="O78" s="182">
        <v>550263</v>
      </c>
      <c r="P78" s="182" t="s">
        <v>2453</v>
      </c>
      <c r="Q78" s="182" t="s">
        <v>30</v>
      </c>
      <c r="R78" s="182">
        <v>2</v>
      </c>
      <c r="S78" s="182" t="s">
        <v>2455</v>
      </c>
      <c r="T78" s="182" t="s">
        <v>2454</v>
      </c>
      <c r="U78" s="183">
        <v>44592</v>
      </c>
      <c r="V78" s="190" t="s">
        <v>2460</v>
      </c>
      <c r="W78" s="180">
        <v>20399000</v>
      </c>
      <c r="X78" s="180" t="s">
        <v>2457</v>
      </c>
      <c r="Y78" s="180" t="s">
        <v>30</v>
      </c>
      <c r="Z78" s="180">
        <v>2</v>
      </c>
      <c r="AA78" s="180" t="s">
        <v>2459</v>
      </c>
      <c r="AB78" s="180" t="s">
        <v>2458</v>
      </c>
      <c r="AC78" s="181">
        <v>44592</v>
      </c>
      <c r="AD78" s="190" t="s">
        <v>3038</v>
      </c>
      <c r="AE78" s="188">
        <v>10885000</v>
      </c>
      <c r="AF78" s="188" t="s">
        <v>3035</v>
      </c>
      <c r="AG78" s="188" t="s">
        <v>30</v>
      </c>
      <c r="AH78" s="188">
        <v>2</v>
      </c>
      <c r="AI78" s="188" t="s">
        <v>3037</v>
      </c>
      <c r="AJ78" s="188" t="s">
        <v>3036</v>
      </c>
      <c r="AK78" s="189">
        <v>44673</v>
      </c>
      <c r="AL78" s="190" t="s">
        <v>6937</v>
      </c>
      <c r="AM78" s="180">
        <v>953000</v>
      </c>
      <c r="AN78" s="180" t="s">
        <v>6934</v>
      </c>
      <c r="AO78" s="180" t="s">
        <v>30</v>
      </c>
      <c r="AP78" s="180">
        <v>2</v>
      </c>
      <c r="AQ78" s="180" t="s">
        <v>6936</v>
      </c>
      <c r="AR78" s="180" t="s">
        <v>6935</v>
      </c>
      <c r="AS78" s="181">
        <v>44769</v>
      </c>
      <c r="AT78" s="191" t="s">
        <v>3040</v>
      </c>
      <c r="AU78" s="188">
        <v>367</v>
      </c>
      <c r="AV78" s="188" t="s">
        <v>3010</v>
      </c>
      <c r="AW78" s="188" t="s">
        <v>19</v>
      </c>
      <c r="AX78" s="188">
        <v>3</v>
      </c>
      <c r="AY78" s="188" t="s">
        <v>3039</v>
      </c>
      <c r="AZ78" s="188" t="s">
        <v>3011</v>
      </c>
      <c r="BA78" s="189">
        <v>44673</v>
      </c>
      <c r="BB78" s="190" t="s">
        <v>2461</v>
      </c>
      <c r="BC78" s="180" t="s">
        <v>14</v>
      </c>
      <c r="BD78" s="180" t="s">
        <v>14</v>
      </c>
      <c r="BE78" s="180" t="s">
        <v>14</v>
      </c>
      <c r="BF78" s="180" t="s">
        <v>14</v>
      </c>
      <c r="BG78" s="180">
        <v>0</v>
      </c>
      <c r="BH78" s="180" t="s">
        <v>14</v>
      </c>
      <c r="BI78" s="181">
        <v>44592</v>
      </c>
      <c r="BJ78" s="191" t="s">
        <v>6938</v>
      </c>
      <c r="BK78" s="191">
        <v>549</v>
      </c>
      <c r="BL78" s="191" t="s">
        <v>6930</v>
      </c>
      <c r="BM78" s="191" t="s">
        <v>30</v>
      </c>
      <c r="BN78" s="191">
        <v>2</v>
      </c>
      <c r="BO78" s="191" t="s">
        <v>6932</v>
      </c>
      <c r="BP78" s="188" t="s">
        <v>6931</v>
      </c>
      <c r="BQ78" s="192">
        <v>44769</v>
      </c>
      <c r="BR78" s="190" t="s">
        <v>3052</v>
      </c>
      <c r="BS78" s="184">
        <v>143407</v>
      </c>
      <c r="BT78" s="184" t="s">
        <v>3031</v>
      </c>
      <c r="BU78" s="184" t="s">
        <v>19</v>
      </c>
      <c r="BV78" s="184">
        <v>3</v>
      </c>
      <c r="BW78" s="184" t="s">
        <v>3033</v>
      </c>
      <c r="BX78" s="184" t="s">
        <v>3032</v>
      </c>
      <c r="BY78" s="181">
        <v>44673</v>
      </c>
      <c r="BZ78" s="191" t="s">
        <v>2686</v>
      </c>
      <c r="CA78" s="191">
        <v>13365</v>
      </c>
      <c r="CB78" s="191" t="s">
        <v>2683</v>
      </c>
      <c r="CC78" s="191" t="s">
        <v>19</v>
      </c>
      <c r="CD78" s="191">
        <v>3</v>
      </c>
      <c r="CE78" s="191" t="s">
        <v>2685</v>
      </c>
      <c r="CF78" s="191" t="s">
        <v>2684</v>
      </c>
      <c r="CG78" s="192">
        <v>44645</v>
      </c>
      <c r="CH78" s="190" t="s">
        <v>9436</v>
      </c>
      <c r="CI78" s="191" t="e">
        <v>#N/A</v>
      </c>
      <c r="CJ78" s="191" t="e">
        <v>#N/A</v>
      </c>
      <c r="CK78" s="191" t="e">
        <v>#N/A</v>
      </c>
      <c r="CL78" s="191" t="e">
        <v>#N/A</v>
      </c>
      <c r="CM78" s="191" t="e">
        <v>#N/A</v>
      </c>
      <c r="CN78" s="191" t="e">
        <v>#N/A</v>
      </c>
      <c r="CO78" s="193" t="e">
        <v>#N/A</v>
      </c>
      <c r="CP78" s="191" t="s">
        <v>2462</v>
      </c>
      <c r="CQ78" s="184">
        <v>1700000</v>
      </c>
      <c r="CR78" s="184" t="s">
        <v>2448</v>
      </c>
      <c r="CS78" s="184" t="s">
        <v>30</v>
      </c>
      <c r="CT78" s="184">
        <v>2</v>
      </c>
      <c r="CU78" s="184" t="s">
        <v>2450</v>
      </c>
      <c r="CV78" s="184" t="s">
        <v>2449</v>
      </c>
      <c r="CW78" s="181">
        <v>44592</v>
      </c>
      <c r="CX78" s="191" t="s">
        <v>3041</v>
      </c>
      <c r="CY78" s="188">
        <v>2490000</v>
      </c>
      <c r="CZ78" s="188" t="s">
        <v>3047</v>
      </c>
      <c r="DA78" s="188" t="s">
        <v>30</v>
      </c>
      <c r="DB78" s="188">
        <v>2</v>
      </c>
      <c r="DC78" s="188" t="s">
        <v>3044</v>
      </c>
      <c r="DD78" s="188" t="s">
        <v>3048</v>
      </c>
      <c r="DE78" s="194">
        <v>44673</v>
      </c>
      <c r="DF78" s="190" t="s">
        <v>3045</v>
      </c>
      <c r="DG78" s="180">
        <v>9514000</v>
      </c>
      <c r="DH78" s="184" t="s">
        <v>3042</v>
      </c>
      <c r="DI78" s="184" t="s">
        <v>30</v>
      </c>
      <c r="DJ78" s="184">
        <v>2</v>
      </c>
      <c r="DK78" s="184" t="s">
        <v>3044</v>
      </c>
      <c r="DL78" s="184" t="s">
        <v>3043</v>
      </c>
      <c r="DM78" s="181">
        <v>44673</v>
      </c>
      <c r="DN78" s="191" t="s">
        <v>3046</v>
      </c>
      <c r="DO78" s="188">
        <v>8395000</v>
      </c>
      <c r="DP78" s="191" t="s">
        <v>3042</v>
      </c>
      <c r="DQ78" s="191" t="s">
        <v>30</v>
      </c>
      <c r="DR78" s="191">
        <v>2</v>
      </c>
      <c r="DS78" s="191" t="s">
        <v>3044</v>
      </c>
      <c r="DT78" s="191" t="s">
        <v>3043</v>
      </c>
      <c r="DU78" s="192">
        <v>44673</v>
      </c>
      <c r="DV78" s="190" t="s">
        <v>3049</v>
      </c>
      <c r="DW78" s="180">
        <v>2466000</v>
      </c>
      <c r="DX78" s="184" t="s">
        <v>3047</v>
      </c>
      <c r="DY78" s="184" t="s">
        <v>30</v>
      </c>
      <c r="DZ78" s="184">
        <v>2</v>
      </c>
      <c r="EA78" s="184" t="s">
        <v>3044</v>
      </c>
      <c r="EB78" s="184" t="s">
        <v>3048</v>
      </c>
      <c r="EC78" s="181">
        <v>44673</v>
      </c>
      <c r="ED78" s="191" t="s">
        <v>3050</v>
      </c>
      <c r="EE78" s="188">
        <v>24000</v>
      </c>
      <c r="EF78" s="191" t="s">
        <v>3047</v>
      </c>
      <c r="EG78" s="191" t="s">
        <v>30</v>
      </c>
      <c r="EH78" s="191">
        <v>2</v>
      </c>
      <c r="EI78" s="191" t="s">
        <v>3044</v>
      </c>
      <c r="EJ78" s="191" t="s">
        <v>3048</v>
      </c>
      <c r="EK78" s="192">
        <v>44673</v>
      </c>
      <c r="EL78" s="190" t="s">
        <v>3051</v>
      </c>
      <c r="EM78" s="180">
        <v>0</v>
      </c>
      <c r="EN78" s="184" t="s">
        <v>14</v>
      </c>
      <c r="EO78" s="184" t="s">
        <v>19</v>
      </c>
      <c r="EP78" s="184">
        <v>3</v>
      </c>
      <c r="EQ78" s="184" t="s">
        <v>3044</v>
      </c>
      <c r="ER78" s="184" t="s">
        <v>14</v>
      </c>
      <c r="ES78" s="181">
        <v>44673</v>
      </c>
      <c r="ET78" s="191" t="s">
        <v>6939</v>
      </c>
      <c r="EU78" s="191">
        <v>549</v>
      </c>
      <c r="EV78" s="191" t="s">
        <v>6930</v>
      </c>
      <c r="EW78" s="191" t="s">
        <v>30</v>
      </c>
      <c r="EX78" s="191">
        <v>2</v>
      </c>
      <c r="EY78" s="191" t="s">
        <v>6932</v>
      </c>
      <c r="EZ78" s="191" t="s">
        <v>6931</v>
      </c>
      <c r="FA78" s="192">
        <v>44769</v>
      </c>
      <c r="FB78" s="190" t="s">
        <v>2690</v>
      </c>
      <c r="FC78" s="184">
        <v>5</v>
      </c>
      <c r="FD78" s="184" t="s">
        <v>2687</v>
      </c>
      <c r="FE78" s="184" t="s">
        <v>30</v>
      </c>
      <c r="FF78" s="184">
        <v>2</v>
      </c>
      <c r="FG78" s="184" t="s">
        <v>2689</v>
      </c>
      <c r="FH78" s="184" t="s">
        <v>2688</v>
      </c>
      <c r="FI78" s="181">
        <v>44645</v>
      </c>
      <c r="FJ78" s="190" t="s">
        <v>1008</v>
      </c>
      <c r="FK78" s="191" t="s">
        <v>14</v>
      </c>
      <c r="FL78" s="191" t="s">
        <v>14</v>
      </c>
      <c r="FM78" s="191" t="s">
        <v>14</v>
      </c>
      <c r="FN78" s="191" t="s">
        <v>14</v>
      </c>
      <c r="FO78" s="191" t="s">
        <v>14</v>
      </c>
      <c r="FP78" s="188" t="s">
        <v>14</v>
      </c>
      <c r="FQ78" s="189">
        <v>43676</v>
      </c>
      <c r="FR78" s="190" t="s">
        <v>1009</v>
      </c>
      <c r="FS78" s="184" t="s">
        <v>14</v>
      </c>
      <c r="FT78" s="184" t="s">
        <v>14</v>
      </c>
      <c r="FU78" s="184" t="s">
        <v>14</v>
      </c>
      <c r="FV78" s="184" t="s">
        <v>14</v>
      </c>
      <c r="FW78" s="184" t="s">
        <v>14</v>
      </c>
      <c r="FX78" s="184" t="s">
        <v>14</v>
      </c>
      <c r="FY78" s="181">
        <v>43676</v>
      </c>
      <c r="FZ78" s="191" t="s">
        <v>3912</v>
      </c>
      <c r="GA78" s="191">
        <v>1</v>
      </c>
      <c r="GB78" s="191" t="s">
        <v>3054</v>
      </c>
      <c r="GC78" s="191" t="s">
        <v>30</v>
      </c>
      <c r="GD78" s="191">
        <v>2</v>
      </c>
      <c r="GE78" s="191" t="s">
        <v>14</v>
      </c>
      <c r="GF78" s="191" t="s">
        <v>14</v>
      </c>
      <c r="GG78" s="192">
        <v>44694</v>
      </c>
      <c r="GH78" s="190" t="s">
        <v>3918</v>
      </c>
      <c r="GI78" s="184">
        <v>1</v>
      </c>
      <c r="GJ78" s="184" t="s">
        <v>3054</v>
      </c>
      <c r="GK78" s="184" t="s">
        <v>30</v>
      </c>
      <c r="GL78" s="184">
        <v>2</v>
      </c>
      <c r="GM78" s="184" t="s">
        <v>14</v>
      </c>
      <c r="GN78" s="184" t="s">
        <v>14</v>
      </c>
      <c r="GO78" s="181">
        <v>44694</v>
      </c>
      <c r="GP78" s="191" t="s">
        <v>3913</v>
      </c>
      <c r="GQ78" s="191">
        <v>1</v>
      </c>
      <c r="GR78" s="191" t="s">
        <v>3054</v>
      </c>
      <c r="GS78" s="191" t="s">
        <v>30</v>
      </c>
      <c r="GT78" s="191">
        <v>2</v>
      </c>
      <c r="GU78" s="191" t="s">
        <v>14</v>
      </c>
      <c r="GV78" s="191" t="s">
        <v>14</v>
      </c>
      <c r="GW78" s="192">
        <v>44694</v>
      </c>
      <c r="GX78" s="190" t="s">
        <v>3919</v>
      </c>
      <c r="GY78" s="184">
        <v>0</v>
      </c>
      <c r="GZ78" s="184" t="s">
        <v>3054</v>
      </c>
      <c r="HA78" s="184" t="s">
        <v>30</v>
      </c>
      <c r="HB78" s="184">
        <v>2</v>
      </c>
      <c r="HC78" s="184" t="s">
        <v>14</v>
      </c>
      <c r="HD78" s="184" t="s">
        <v>14</v>
      </c>
      <c r="HE78" s="181">
        <v>44694</v>
      </c>
      <c r="HF78" s="191" t="s">
        <v>3911</v>
      </c>
      <c r="HG78" s="191">
        <v>0</v>
      </c>
      <c r="HH78" s="191" t="s">
        <v>3054</v>
      </c>
      <c r="HI78" s="191" t="s">
        <v>30</v>
      </c>
      <c r="HJ78" s="191">
        <v>2</v>
      </c>
      <c r="HK78" s="191" t="s">
        <v>14</v>
      </c>
      <c r="HL78" s="191" t="s">
        <v>14</v>
      </c>
      <c r="HM78" s="192">
        <v>44694</v>
      </c>
      <c r="HN78" s="190" t="s">
        <v>3917</v>
      </c>
      <c r="HO78" s="184">
        <v>2</v>
      </c>
      <c r="HP78" s="184" t="s">
        <v>3054</v>
      </c>
      <c r="HQ78" s="184" t="s">
        <v>30</v>
      </c>
      <c r="HR78" s="184">
        <v>2</v>
      </c>
      <c r="HS78" s="184" t="s">
        <v>14</v>
      </c>
      <c r="HT78" s="184" t="s">
        <v>14</v>
      </c>
      <c r="HU78" s="181">
        <v>44694</v>
      </c>
      <c r="HV78" s="191" t="s">
        <v>3914</v>
      </c>
      <c r="HW78" s="191">
        <v>1</v>
      </c>
      <c r="HX78" s="191" t="s">
        <v>3054</v>
      </c>
      <c r="HY78" s="191" t="s">
        <v>30</v>
      </c>
      <c r="HZ78" s="191">
        <v>2</v>
      </c>
      <c r="IA78" s="191" t="s">
        <v>14</v>
      </c>
      <c r="IB78" s="191" t="s">
        <v>14</v>
      </c>
      <c r="IC78" s="192">
        <v>44694</v>
      </c>
      <c r="ID78" s="190" t="s">
        <v>3916</v>
      </c>
      <c r="IE78" s="184">
        <v>1</v>
      </c>
      <c r="IF78" s="184" t="s">
        <v>3054</v>
      </c>
      <c r="IG78" s="184" t="s">
        <v>30</v>
      </c>
      <c r="IH78" s="184">
        <v>2</v>
      </c>
      <c r="II78" s="184" t="s">
        <v>14</v>
      </c>
      <c r="IJ78" s="184" t="s">
        <v>14</v>
      </c>
      <c r="IK78" s="181">
        <v>44694</v>
      </c>
      <c r="IL78" s="191" t="s">
        <v>3915</v>
      </c>
      <c r="IM78" s="191">
        <v>3</v>
      </c>
      <c r="IN78" s="191" t="s">
        <v>3054</v>
      </c>
      <c r="IO78" s="191" t="s">
        <v>30</v>
      </c>
      <c r="IP78" s="191">
        <v>2</v>
      </c>
      <c r="IQ78" s="191" t="s">
        <v>14</v>
      </c>
      <c r="IR78" s="191" t="s">
        <v>14</v>
      </c>
      <c r="IS78" s="192">
        <v>44694</v>
      </c>
    </row>
    <row r="79" spans="1:253" s="285" customFormat="1" ht="13" customHeight="1" x14ac:dyDescent="0.25">
      <c r="A79" s="285" t="s">
        <v>722</v>
      </c>
      <c r="B79" s="285" t="s">
        <v>8976</v>
      </c>
      <c r="C79" s="285" t="s">
        <v>723</v>
      </c>
      <c r="D79" s="285" t="s">
        <v>724</v>
      </c>
      <c r="E79" s="285" t="s">
        <v>8410</v>
      </c>
      <c r="F79" s="285" t="s">
        <v>734</v>
      </c>
      <c r="G79" s="179">
        <v>28860000</v>
      </c>
      <c r="H79" s="180" t="s">
        <v>731</v>
      </c>
      <c r="I79" s="180" t="s">
        <v>92</v>
      </c>
      <c r="J79" s="180">
        <v>1</v>
      </c>
      <c r="K79" s="180" t="s">
        <v>733</v>
      </c>
      <c r="L79" s="180" t="s">
        <v>732</v>
      </c>
      <c r="M79" s="181">
        <v>43551</v>
      </c>
      <c r="N79" s="190" t="s">
        <v>1712</v>
      </c>
      <c r="O79" s="182">
        <v>280615</v>
      </c>
      <c r="P79" s="182" t="s">
        <v>1709</v>
      </c>
      <c r="Q79" s="182" t="s">
        <v>19</v>
      </c>
      <c r="R79" s="182">
        <v>3</v>
      </c>
      <c r="S79" s="182" t="s">
        <v>1711</v>
      </c>
      <c r="T79" s="182" t="s">
        <v>1710</v>
      </c>
      <c r="U79" s="183">
        <v>44253</v>
      </c>
      <c r="V79" s="190" t="s">
        <v>1970</v>
      </c>
      <c r="W79" s="180">
        <v>10302000</v>
      </c>
      <c r="X79" s="180" t="s">
        <v>731</v>
      </c>
      <c r="Y79" s="180" t="s">
        <v>30</v>
      </c>
      <c r="Z79" s="180">
        <v>2</v>
      </c>
      <c r="AA79" s="180" t="s">
        <v>1969</v>
      </c>
      <c r="AB79" s="180" t="s">
        <v>1968</v>
      </c>
      <c r="AC79" s="181">
        <v>44392</v>
      </c>
      <c r="AD79" s="190" t="s">
        <v>2439</v>
      </c>
      <c r="AE79" s="188">
        <v>10302000</v>
      </c>
      <c r="AF79" s="188" t="s">
        <v>2436</v>
      </c>
      <c r="AG79" s="188" t="s">
        <v>30</v>
      </c>
      <c r="AH79" s="188">
        <v>2</v>
      </c>
      <c r="AI79" s="188" t="s">
        <v>2438</v>
      </c>
      <c r="AJ79" s="188" t="s">
        <v>2437</v>
      </c>
      <c r="AK79" s="189">
        <v>44592</v>
      </c>
      <c r="AL79" s="190" t="s">
        <v>6926</v>
      </c>
      <c r="AM79" s="180">
        <v>947000</v>
      </c>
      <c r="AN79" s="180" t="s">
        <v>6923</v>
      </c>
      <c r="AO79" s="180" t="s">
        <v>30</v>
      </c>
      <c r="AP79" s="180">
        <v>2</v>
      </c>
      <c r="AQ79" s="180" t="s">
        <v>6925</v>
      </c>
      <c r="AR79" s="180" t="s">
        <v>6924</v>
      </c>
      <c r="AS79" s="181">
        <v>44769</v>
      </c>
      <c r="AT79" s="191" t="s">
        <v>1090</v>
      </c>
      <c r="AU79" s="188" t="s">
        <v>14</v>
      </c>
      <c r="AV79" s="188" t="s">
        <v>14</v>
      </c>
      <c r="AW79" s="188" t="s">
        <v>14</v>
      </c>
      <c r="AX79" s="188" t="s">
        <v>14</v>
      </c>
      <c r="AY79" s="188" t="s">
        <v>14</v>
      </c>
      <c r="AZ79" s="188" t="s">
        <v>14</v>
      </c>
      <c r="BA79" s="189">
        <v>43784</v>
      </c>
      <c r="BB79" s="190" t="s">
        <v>1061</v>
      </c>
      <c r="BC79" s="180">
        <v>0</v>
      </c>
      <c r="BD79" s="180" t="s">
        <v>14</v>
      </c>
      <c r="BE79" s="180" t="s">
        <v>14</v>
      </c>
      <c r="BF79" s="180" t="s">
        <v>14</v>
      </c>
      <c r="BG79" s="180" t="s">
        <v>1060</v>
      </c>
      <c r="BH79" s="180" t="s">
        <v>14</v>
      </c>
      <c r="BI79" s="181">
        <v>43742</v>
      </c>
      <c r="BJ79" s="191" t="s">
        <v>6929</v>
      </c>
      <c r="BK79" s="191">
        <v>407</v>
      </c>
      <c r="BL79" s="191" t="s">
        <v>6927</v>
      </c>
      <c r="BM79" s="191" t="s">
        <v>30</v>
      </c>
      <c r="BN79" s="191">
        <v>2</v>
      </c>
      <c r="BO79" s="191" t="s">
        <v>6928</v>
      </c>
      <c r="BP79" s="188" t="s">
        <v>1771</v>
      </c>
      <c r="BQ79" s="192">
        <v>44769</v>
      </c>
      <c r="BR79" s="190" t="s">
        <v>725</v>
      </c>
      <c r="BS79" s="184" t="s">
        <v>14</v>
      </c>
      <c r="BT79" s="184" t="s">
        <v>14</v>
      </c>
      <c r="BU79" s="184" t="s">
        <v>14</v>
      </c>
      <c r="BV79" s="184" t="s">
        <v>14</v>
      </c>
      <c r="BW79" s="184" t="s">
        <v>14</v>
      </c>
      <c r="BX79" s="184" t="s">
        <v>14</v>
      </c>
      <c r="BY79" s="181">
        <v>43551</v>
      </c>
      <c r="BZ79" s="191" t="s">
        <v>726</v>
      </c>
      <c r="CA79" s="191" t="s">
        <v>14</v>
      </c>
      <c r="CB79" s="191" t="s">
        <v>14</v>
      </c>
      <c r="CC79" s="191" t="s">
        <v>14</v>
      </c>
      <c r="CD79" s="191" t="s">
        <v>14</v>
      </c>
      <c r="CE79" s="191" t="s">
        <v>14</v>
      </c>
      <c r="CF79" s="191" t="s">
        <v>14</v>
      </c>
      <c r="CG79" s="192">
        <v>43551</v>
      </c>
      <c r="CH79" s="190" t="s">
        <v>9437</v>
      </c>
      <c r="CI79" s="191" t="e">
        <v>#N/A</v>
      </c>
      <c r="CJ79" s="191" t="e">
        <v>#N/A</v>
      </c>
      <c r="CK79" s="191" t="e">
        <v>#N/A</v>
      </c>
      <c r="CL79" s="191" t="e">
        <v>#N/A</v>
      </c>
      <c r="CM79" s="191" t="e">
        <v>#N/A</v>
      </c>
      <c r="CN79" s="191" t="e">
        <v>#N/A</v>
      </c>
      <c r="CO79" s="193" t="e">
        <v>#N/A</v>
      </c>
      <c r="CP79" s="191" t="s">
        <v>727</v>
      </c>
      <c r="CQ79" s="184" t="s">
        <v>14</v>
      </c>
      <c r="CR79" s="184">
        <v>0</v>
      </c>
      <c r="CS79" s="184" t="s">
        <v>30</v>
      </c>
      <c r="CT79" s="184">
        <v>2</v>
      </c>
      <c r="CU79" s="184">
        <v>0</v>
      </c>
      <c r="CV79" s="184">
        <v>0</v>
      </c>
      <c r="CW79" s="181">
        <v>43551</v>
      </c>
      <c r="CX79" s="191" t="s">
        <v>2691</v>
      </c>
      <c r="CY79" s="188">
        <v>1538000</v>
      </c>
      <c r="CZ79" s="188" t="s">
        <v>2697</v>
      </c>
      <c r="DA79" s="188" t="s">
        <v>19</v>
      </c>
      <c r="DB79" s="188">
        <v>3</v>
      </c>
      <c r="DC79" s="188" t="s">
        <v>2694</v>
      </c>
      <c r="DD79" s="188" t="s">
        <v>2698</v>
      </c>
      <c r="DE79" s="194">
        <v>44645</v>
      </c>
      <c r="DF79" s="190" t="s">
        <v>2695</v>
      </c>
      <c r="DG79" s="180">
        <v>0</v>
      </c>
      <c r="DH79" s="184" t="s">
        <v>2692</v>
      </c>
      <c r="DI79" s="184" t="s">
        <v>30</v>
      </c>
      <c r="DJ79" s="184">
        <v>2</v>
      </c>
      <c r="DK79" s="184" t="s">
        <v>2694</v>
      </c>
      <c r="DL79" s="184" t="s">
        <v>2693</v>
      </c>
      <c r="DM79" s="181">
        <v>44645</v>
      </c>
      <c r="DN79" s="191" t="s">
        <v>2696</v>
      </c>
      <c r="DO79" s="188">
        <v>8764000</v>
      </c>
      <c r="DP79" s="191" t="s">
        <v>2692</v>
      </c>
      <c r="DQ79" s="191" t="s">
        <v>30</v>
      </c>
      <c r="DR79" s="191">
        <v>2</v>
      </c>
      <c r="DS79" s="191" t="s">
        <v>2694</v>
      </c>
      <c r="DT79" s="191" t="s">
        <v>2693</v>
      </c>
      <c r="DU79" s="192">
        <v>44645</v>
      </c>
      <c r="DV79" s="190" t="s">
        <v>2699</v>
      </c>
      <c r="DW79" s="180">
        <v>1514000</v>
      </c>
      <c r="DX79" s="184" t="s">
        <v>2697</v>
      </c>
      <c r="DY79" s="184" t="s">
        <v>19</v>
      </c>
      <c r="DZ79" s="184">
        <v>3</v>
      </c>
      <c r="EA79" s="184" t="s">
        <v>2694</v>
      </c>
      <c r="EB79" s="184" t="s">
        <v>2698</v>
      </c>
      <c r="EC79" s="181">
        <v>44645</v>
      </c>
      <c r="ED79" s="191" t="s">
        <v>2700</v>
      </c>
      <c r="EE79" s="188">
        <v>24000</v>
      </c>
      <c r="EF79" s="191" t="s">
        <v>2697</v>
      </c>
      <c r="EG79" s="191" t="s">
        <v>19</v>
      </c>
      <c r="EH79" s="191">
        <v>3</v>
      </c>
      <c r="EI79" s="191" t="s">
        <v>2694</v>
      </c>
      <c r="EJ79" s="191" t="s">
        <v>2698</v>
      </c>
      <c r="EK79" s="192">
        <v>44645</v>
      </c>
      <c r="EL79" s="190" t="s">
        <v>2701</v>
      </c>
      <c r="EM79" s="180">
        <v>0</v>
      </c>
      <c r="EN79" s="184" t="s">
        <v>1024</v>
      </c>
      <c r="EO79" s="184" t="s">
        <v>19</v>
      </c>
      <c r="EP79" s="184">
        <v>3</v>
      </c>
      <c r="EQ79" s="184" t="s">
        <v>2694</v>
      </c>
      <c r="ER79" s="184" t="s">
        <v>1024</v>
      </c>
      <c r="ES79" s="181">
        <v>44645</v>
      </c>
      <c r="ET79" s="191" t="s">
        <v>6933</v>
      </c>
      <c r="EU79" s="191">
        <v>549</v>
      </c>
      <c r="EV79" s="191" t="s">
        <v>6930</v>
      </c>
      <c r="EW79" s="191" t="s">
        <v>30</v>
      </c>
      <c r="EX79" s="191">
        <v>2</v>
      </c>
      <c r="EY79" s="191" t="s">
        <v>6932</v>
      </c>
      <c r="EZ79" s="191" t="s">
        <v>6931</v>
      </c>
      <c r="FA79" s="192">
        <v>44769</v>
      </c>
      <c r="FB79" s="190" t="s">
        <v>1972</v>
      </c>
      <c r="FC79" s="184">
        <v>3</v>
      </c>
      <c r="FD79" s="184" t="s">
        <v>14</v>
      </c>
      <c r="FE79" s="184" t="s">
        <v>30</v>
      </c>
      <c r="FF79" s="184">
        <v>2</v>
      </c>
      <c r="FG79" s="184" t="s">
        <v>1971</v>
      </c>
      <c r="FH79" s="184" t="s">
        <v>14</v>
      </c>
      <c r="FI79" s="181">
        <v>44392</v>
      </c>
      <c r="FJ79" s="190" t="s">
        <v>729</v>
      </c>
      <c r="FK79" s="191" t="s">
        <v>14</v>
      </c>
      <c r="FL79" s="191">
        <v>0</v>
      </c>
      <c r="FM79" s="191" t="s">
        <v>30</v>
      </c>
      <c r="FN79" s="191">
        <v>2</v>
      </c>
      <c r="FO79" s="191" t="s">
        <v>728</v>
      </c>
      <c r="FP79" s="188">
        <v>0</v>
      </c>
      <c r="FQ79" s="189">
        <v>43551</v>
      </c>
      <c r="FR79" s="190" t="s">
        <v>1091</v>
      </c>
      <c r="FS79" s="184" t="s">
        <v>14</v>
      </c>
      <c r="FT79" s="184" t="s">
        <v>14</v>
      </c>
      <c r="FU79" s="184" t="s">
        <v>14</v>
      </c>
      <c r="FV79" s="184" t="s">
        <v>14</v>
      </c>
      <c r="FW79" s="184" t="s">
        <v>14</v>
      </c>
      <c r="FX79" s="184" t="s">
        <v>14</v>
      </c>
      <c r="FY79" s="181">
        <v>43784</v>
      </c>
      <c r="FZ79" s="191" t="s">
        <v>3921</v>
      </c>
      <c r="GA79" s="191">
        <v>1</v>
      </c>
      <c r="GB79" s="191" t="s">
        <v>3054</v>
      </c>
      <c r="GC79" s="191" t="s">
        <v>30</v>
      </c>
      <c r="GD79" s="191">
        <v>2</v>
      </c>
      <c r="GE79" s="191" t="s">
        <v>14</v>
      </c>
      <c r="GF79" s="191" t="s">
        <v>14</v>
      </c>
      <c r="GG79" s="192">
        <v>44694</v>
      </c>
      <c r="GH79" s="190" t="s">
        <v>3927</v>
      </c>
      <c r="GI79" s="184">
        <v>1</v>
      </c>
      <c r="GJ79" s="184" t="s">
        <v>3054</v>
      </c>
      <c r="GK79" s="184" t="s">
        <v>30</v>
      </c>
      <c r="GL79" s="184">
        <v>2</v>
      </c>
      <c r="GM79" s="184" t="s">
        <v>14</v>
      </c>
      <c r="GN79" s="184" t="s">
        <v>14</v>
      </c>
      <c r="GO79" s="181">
        <v>44694</v>
      </c>
      <c r="GP79" s="191" t="s">
        <v>3922</v>
      </c>
      <c r="GQ79" s="191">
        <v>1</v>
      </c>
      <c r="GR79" s="191" t="s">
        <v>3054</v>
      </c>
      <c r="GS79" s="191" t="s">
        <v>30</v>
      </c>
      <c r="GT79" s="191">
        <v>2</v>
      </c>
      <c r="GU79" s="191" t="s">
        <v>14</v>
      </c>
      <c r="GV79" s="191" t="s">
        <v>14</v>
      </c>
      <c r="GW79" s="192">
        <v>44694</v>
      </c>
      <c r="GX79" s="190" t="s">
        <v>3928</v>
      </c>
      <c r="GY79" s="184">
        <v>0</v>
      </c>
      <c r="GZ79" s="184" t="s">
        <v>3054</v>
      </c>
      <c r="HA79" s="184" t="s">
        <v>30</v>
      </c>
      <c r="HB79" s="184">
        <v>2</v>
      </c>
      <c r="HC79" s="184" t="s">
        <v>14</v>
      </c>
      <c r="HD79" s="184" t="s">
        <v>14</v>
      </c>
      <c r="HE79" s="181">
        <v>44694</v>
      </c>
      <c r="HF79" s="191" t="s">
        <v>3920</v>
      </c>
      <c r="HG79" s="191">
        <v>0</v>
      </c>
      <c r="HH79" s="191" t="s">
        <v>3054</v>
      </c>
      <c r="HI79" s="191" t="s">
        <v>30</v>
      </c>
      <c r="HJ79" s="191">
        <v>2</v>
      </c>
      <c r="HK79" s="191" t="s">
        <v>14</v>
      </c>
      <c r="HL79" s="191" t="s">
        <v>14</v>
      </c>
      <c r="HM79" s="192">
        <v>44694</v>
      </c>
      <c r="HN79" s="190" t="s">
        <v>3926</v>
      </c>
      <c r="HO79" s="184">
        <v>2</v>
      </c>
      <c r="HP79" s="184" t="s">
        <v>3054</v>
      </c>
      <c r="HQ79" s="184" t="s">
        <v>30</v>
      </c>
      <c r="HR79" s="184">
        <v>2</v>
      </c>
      <c r="HS79" s="184" t="s">
        <v>14</v>
      </c>
      <c r="HT79" s="184" t="s">
        <v>14</v>
      </c>
      <c r="HU79" s="181">
        <v>44694</v>
      </c>
      <c r="HV79" s="191" t="s">
        <v>3923</v>
      </c>
      <c r="HW79" s="191">
        <v>1</v>
      </c>
      <c r="HX79" s="191" t="s">
        <v>3054</v>
      </c>
      <c r="HY79" s="191" t="s">
        <v>30</v>
      </c>
      <c r="HZ79" s="191">
        <v>2</v>
      </c>
      <c r="IA79" s="191" t="s">
        <v>14</v>
      </c>
      <c r="IB79" s="191" t="s">
        <v>14</v>
      </c>
      <c r="IC79" s="192">
        <v>44694</v>
      </c>
      <c r="ID79" s="190" t="s">
        <v>3925</v>
      </c>
      <c r="IE79" s="184">
        <v>1</v>
      </c>
      <c r="IF79" s="184" t="s">
        <v>3054</v>
      </c>
      <c r="IG79" s="184" t="s">
        <v>30</v>
      </c>
      <c r="IH79" s="184">
        <v>2</v>
      </c>
      <c r="II79" s="184" t="s">
        <v>14</v>
      </c>
      <c r="IJ79" s="184" t="s">
        <v>14</v>
      </c>
      <c r="IK79" s="181">
        <v>44694</v>
      </c>
      <c r="IL79" s="191" t="s">
        <v>3924</v>
      </c>
      <c r="IM79" s="191">
        <v>3</v>
      </c>
      <c r="IN79" s="191" t="s">
        <v>3054</v>
      </c>
      <c r="IO79" s="191" t="s">
        <v>30</v>
      </c>
      <c r="IP79" s="191">
        <v>2</v>
      </c>
      <c r="IQ79" s="191" t="s">
        <v>14</v>
      </c>
      <c r="IR79" s="191" t="s">
        <v>14</v>
      </c>
      <c r="IS79" s="192">
        <v>44694</v>
      </c>
    </row>
    <row r="80" spans="1:253" s="285" customFormat="1" ht="13" customHeight="1" x14ac:dyDescent="0.25">
      <c r="A80" s="285" t="s">
        <v>2440</v>
      </c>
      <c r="B80" s="285" t="s">
        <v>8970</v>
      </c>
      <c r="C80" s="285" t="s">
        <v>2441</v>
      </c>
      <c r="D80" s="285" t="s">
        <v>724</v>
      </c>
      <c r="E80" s="285" t="s">
        <v>8410</v>
      </c>
      <c r="F80" s="285" t="s">
        <v>2445</v>
      </c>
      <c r="G80" s="179">
        <v>28862000</v>
      </c>
      <c r="H80" s="180" t="s">
        <v>2442</v>
      </c>
      <c r="I80" s="180" t="s">
        <v>30</v>
      </c>
      <c r="J80" s="180">
        <v>2</v>
      </c>
      <c r="K80" s="180" t="s">
        <v>2444</v>
      </c>
      <c r="L80" s="180" t="s">
        <v>2443</v>
      </c>
      <c r="M80" s="181">
        <v>44592</v>
      </c>
      <c r="N80" s="190" t="s">
        <v>2705</v>
      </c>
      <c r="O80" s="182">
        <v>471485</v>
      </c>
      <c r="P80" s="182" t="s">
        <v>2702</v>
      </c>
      <c r="Q80" s="182" t="s">
        <v>30</v>
      </c>
      <c r="R80" s="182">
        <v>2</v>
      </c>
      <c r="S80" s="182" t="s">
        <v>2704</v>
      </c>
      <c r="T80" s="182" t="s">
        <v>2703</v>
      </c>
      <c r="U80" s="183">
        <v>44645</v>
      </c>
      <c r="V80" s="190" t="s">
        <v>2709</v>
      </c>
      <c r="W80" s="180">
        <v>18066000</v>
      </c>
      <c r="X80" s="180" t="s">
        <v>2706</v>
      </c>
      <c r="Y80" s="180" t="s">
        <v>30</v>
      </c>
      <c r="Z80" s="180">
        <v>2</v>
      </c>
      <c r="AA80" s="180" t="s">
        <v>2708</v>
      </c>
      <c r="AB80" s="180" t="s">
        <v>2707</v>
      </c>
      <c r="AC80" s="181">
        <v>44645</v>
      </c>
      <c r="AD80" s="190" t="s">
        <v>3013</v>
      </c>
      <c r="AE80" s="188">
        <v>1021000</v>
      </c>
      <c r="AF80" s="188" t="s">
        <v>3010</v>
      </c>
      <c r="AG80" s="188" t="s">
        <v>30</v>
      </c>
      <c r="AH80" s="188">
        <v>2</v>
      </c>
      <c r="AI80" s="188" t="s">
        <v>3012</v>
      </c>
      <c r="AJ80" s="188" t="s">
        <v>3011</v>
      </c>
      <c r="AK80" s="189">
        <v>44673</v>
      </c>
      <c r="AL80" s="190" t="s">
        <v>3015</v>
      </c>
      <c r="AM80" s="180">
        <v>6000</v>
      </c>
      <c r="AN80" s="180" t="s">
        <v>3010</v>
      </c>
      <c r="AO80" s="180" t="s">
        <v>30</v>
      </c>
      <c r="AP80" s="180">
        <v>2</v>
      </c>
      <c r="AQ80" s="180" t="s">
        <v>3014</v>
      </c>
      <c r="AR80" s="180" t="s">
        <v>3011</v>
      </c>
      <c r="AS80" s="181">
        <v>44673</v>
      </c>
      <c r="AT80" s="191" t="s">
        <v>3017</v>
      </c>
      <c r="AU80" s="188">
        <v>367</v>
      </c>
      <c r="AV80" s="188" t="s">
        <v>3010</v>
      </c>
      <c r="AW80" s="188" t="s">
        <v>30</v>
      </c>
      <c r="AX80" s="188">
        <v>2</v>
      </c>
      <c r="AY80" s="188" t="s">
        <v>3016</v>
      </c>
      <c r="AZ80" s="188" t="s">
        <v>3011</v>
      </c>
      <c r="BA80" s="189">
        <v>44673</v>
      </c>
      <c r="BB80" s="190" t="s">
        <v>2447</v>
      </c>
      <c r="BC80" s="180" t="s">
        <v>14</v>
      </c>
      <c r="BD80" s="180" t="s">
        <v>14</v>
      </c>
      <c r="BE80" s="180" t="s">
        <v>14</v>
      </c>
      <c r="BF80" s="180" t="s">
        <v>14</v>
      </c>
      <c r="BG80" s="180" t="s">
        <v>2446</v>
      </c>
      <c r="BH80" s="180" t="s">
        <v>14</v>
      </c>
      <c r="BI80" s="181">
        <v>44592</v>
      </c>
      <c r="BJ80" s="191" t="s">
        <v>3019</v>
      </c>
      <c r="BK80" s="191">
        <v>142</v>
      </c>
      <c r="BL80" s="191" t="s">
        <v>3010</v>
      </c>
      <c r="BM80" s="191" t="s">
        <v>30</v>
      </c>
      <c r="BN80" s="191">
        <v>2</v>
      </c>
      <c r="BO80" s="191" t="s">
        <v>3018</v>
      </c>
      <c r="BP80" s="188" t="s">
        <v>3011</v>
      </c>
      <c r="BQ80" s="192">
        <v>44673</v>
      </c>
      <c r="BR80" s="190" t="s">
        <v>3034</v>
      </c>
      <c r="BS80" s="184">
        <v>143407</v>
      </c>
      <c r="BT80" s="184" t="s">
        <v>3031</v>
      </c>
      <c r="BU80" s="184" t="s">
        <v>19</v>
      </c>
      <c r="BV80" s="184">
        <v>3</v>
      </c>
      <c r="BW80" s="184" t="s">
        <v>3033</v>
      </c>
      <c r="BX80" s="184" t="s">
        <v>3032</v>
      </c>
      <c r="BY80" s="181">
        <v>44673</v>
      </c>
      <c r="BZ80" s="191" t="s">
        <v>2711</v>
      </c>
      <c r="CA80" s="191">
        <v>13365</v>
      </c>
      <c r="CB80" s="191" t="s">
        <v>2683</v>
      </c>
      <c r="CC80" s="191" t="s">
        <v>19</v>
      </c>
      <c r="CD80" s="191">
        <v>3</v>
      </c>
      <c r="CE80" s="191" t="s">
        <v>2710</v>
      </c>
      <c r="CF80" s="191" t="s">
        <v>2684</v>
      </c>
      <c r="CG80" s="192">
        <v>44645</v>
      </c>
      <c r="CH80" s="190" t="s">
        <v>9438</v>
      </c>
      <c r="CI80" s="191" t="e">
        <v>#N/A</v>
      </c>
      <c r="CJ80" s="191" t="e">
        <v>#N/A</v>
      </c>
      <c r="CK80" s="191" t="e">
        <v>#N/A</v>
      </c>
      <c r="CL80" s="191" t="e">
        <v>#N/A</v>
      </c>
      <c r="CM80" s="191" t="e">
        <v>#N/A</v>
      </c>
      <c r="CN80" s="191" t="e">
        <v>#N/A</v>
      </c>
      <c r="CO80" s="193" t="e">
        <v>#N/A</v>
      </c>
      <c r="CP80" s="191" t="s">
        <v>2451</v>
      </c>
      <c r="CQ80" s="184">
        <v>1700000</v>
      </c>
      <c r="CR80" s="184" t="s">
        <v>2448</v>
      </c>
      <c r="CS80" s="184" t="s">
        <v>30</v>
      </c>
      <c r="CT80" s="184">
        <v>2</v>
      </c>
      <c r="CU80" s="184" t="s">
        <v>2450</v>
      </c>
      <c r="CV80" s="184" t="s">
        <v>2449</v>
      </c>
      <c r="CW80" s="181">
        <v>44592</v>
      </c>
      <c r="CX80" s="191" t="s">
        <v>3020</v>
      </c>
      <c r="CY80" s="188">
        <v>1021000</v>
      </c>
      <c r="CZ80" s="188" t="s">
        <v>3010</v>
      </c>
      <c r="DA80" s="188" t="s">
        <v>30</v>
      </c>
      <c r="DB80" s="188">
        <v>2</v>
      </c>
      <c r="DC80" s="188" t="s">
        <v>3023</v>
      </c>
      <c r="DD80" s="188" t="s">
        <v>3011</v>
      </c>
      <c r="DE80" s="194">
        <v>44673</v>
      </c>
      <c r="DF80" s="190" t="s">
        <v>3024</v>
      </c>
      <c r="DG80" s="180">
        <v>17045000</v>
      </c>
      <c r="DH80" s="184" t="s">
        <v>3021</v>
      </c>
      <c r="DI80" s="184" t="s">
        <v>30</v>
      </c>
      <c r="DJ80" s="184">
        <v>2</v>
      </c>
      <c r="DK80" s="184" t="s">
        <v>3023</v>
      </c>
      <c r="DL80" s="184" t="s">
        <v>3022</v>
      </c>
      <c r="DM80" s="181">
        <v>44673</v>
      </c>
      <c r="DN80" s="191" t="s">
        <v>3027</v>
      </c>
      <c r="DO80" s="188">
        <v>0</v>
      </c>
      <c r="DP80" s="191" t="s">
        <v>3025</v>
      </c>
      <c r="DQ80" s="191" t="s">
        <v>30</v>
      </c>
      <c r="DR80" s="191">
        <v>2</v>
      </c>
      <c r="DS80" s="191" t="s">
        <v>3023</v>
      </c>
      <c r="DT80" s="191" t="s">
        <v>3026</v>
      </c>
      <c r="DU80" s="192">
        <v>44673</v>
      </c>
      <c r="DV80" s="190" t="s">
        <v>3028</v>
      </c>
      <c r="DW80" s="180">
        <v>1021000</v>
      </c>
      <c r="DX80" s="184" t="s">
        <v>3010</v>
      </c>
      <c r="DY80" s="184" t="s">
        <v>30</v>
      </c>
      <c r="DZ80" s="184">
        <v>2</v>
      </c>
      <c r="EA80" s="184" t="s">
        <v>3023</v>
      </c>
      <c r="EB80" s="184" t="s">
        <v>3011</v>
      </c>
      <c r="EC80" s="181">
        <v>44673</v>
      </c>
      <c r="ED80" s="191" t="s">
        <v>3029</v>
      </c>
      <c r="EE80" s="188">
        <v>0</v>
      </c>
      <c r="EF80" s="191" t="s">
        <v>1024</v>
      </c>
      <c r="EG80" s="191" t="s">
        <v>19</v>
      </c>
      <c r="EH80" s="191">
        <v>3</v>
      </c>
      <c r="EI80" s="191" t="s">
        <v>3023</v>
      </c>
      <c r="EJ80" s="191" t="s">
        <v>1024</v>
      </c>
      <c r="EK80" s="192">
        <v>44673</v>
      </c>
      <c r="EL80" s="190" t="s">
        <v>3030</v>
      </c>
      <c r="EM80" s="180">
        <v>0</v>
      </c>
      <c r="EN80" s="184" t="s">
        <v>1024</v>
      </c>
      <c r="EO80" s="184" t="s">
        <v>19</v>
      </c>
      <c r="EP80" s="184">
        <v>3</v>
      </c>
      <c r="EQ80" s="184" t="s">
        <v>3023</v>
      </c>
      <c r="ER80" s="184" t="s">
        <v>1024</v>
      </c>
      <c r="ES80" s="181">
        <v>44673</v>
      </c>
      <c r="ET80" s="191" t="s">
        <v>6943</v>
      </c>
      <c r="EU80" s="191">
        <v>549</v>
      </c>
      <c r="EV80" s="191" t="s">
        <v>6940</v>
      </c>
      <c r="EW80" s="191" t="s">
        <v>30</v>
      </c>
      <c r="EX80" s="191">
        <v>2</v>
      </c>
      <c r="EY80" s="191" t="s">
        <v>6942</v>
      </c>
      <c r="EZ80" s="191" t="s">
        <v>6941</v>
      </c>
      <c r="FA80" s="192">
        <v>44769</v>
      </c>
      <c r="FB80" s="190" t="s">
        <v>2713</v>
      </c>
      <c r="FC80" s="184">
        <v>4</v>
      </c>
      <c r="FD80" s="184" t="s">
        <v>2687</v>
      </c>
      <c r="FE80" s="184" t="s">
        <v>30</v>
      </c>
      <c r="FF80" s="184">
        <v>2</v>
      </c>
      <c r="FG80" s="184" t="s">
        <v>2712</v>
      </c>
      <c r="FH80" s="184" t="s">
        <v>2688</v>
      </c>
      <c r="FI80" s="181">
        <v>44645</v>
      </c>
      <c r="FJ80" s="190" t="s">
        <v>9439</v>
      </c>
      <c r="FK80" s="191" t="e">
        <v>#N/A</v>
      </c>
      <c r="FL80" s="191" t="e">
        <v>#N/A</v>
      </c>
      <c r="FM80" s="191" t="e">
        <v>#N/A</v>
      </c>
      <c r="FN80" s="191" t="e">
        <v>#N/A</v>
      </c>
      <c r="FO80" s="191" t="e">
        <v>#N/A</v>
      </c>
      <c r="FP80" s="188" t="e">
        <v>#N/A</v>
      </c>
      <c r="FQ80" s="189" t="e">
        <v>#N/A</v>
      </c>
      <c r="FR80" s="190" t="s">
        <v>9440</v>
      </c>
      <c r="FS80" s="184" t="e">
        <v>#N/A</v>
      </c>
      <c r="FT80" s="184" t="e">
        <v>#N/A</v>
      </c>
      <c r="FU80" s="184" t="e">
        <v>#N/A</v>
      </c>
      <c r="FV80" s="184" t="e">
        <v>#N/A</v>
      </c>
      <c r="FW80" s="184" t="e">
        <v>#N/A</v>
      </c>
      <c r="FX80" s="184" t="e">
        <v>#N/A</v>
      </c>
      <c r="FY80" s="181" t="e">
        <v>#N/A</v>
      </c>
      <c r="FZ80" s="191" t="s">
        <v>3930</v>
      </c>
      <c r="GA80" s="191">
        <v>1</v>
      </c>
      <c r="GB80" s="191" t="s">
        <v>3054</v>
      </c>
      <c r="GC80" s="191" t="s">
        <v>30</v>
      </c>
      <c r="GD80" s="191">
        <v>2</v>
      </c>
      <c r="GE80" s="191" t="s">
        <v>14</v>
      </c>
      <c r="GF80" s="191" t="s">
        <v>14</v>
      </c>
      <c r="GG80" s="192">
        <v>44694</v>
      </c>
      <c r="GH80" s="190" t="s">
        <v>3936</v>
      </c>
      <c r="GI80" s="184">
        <v>1</v>
      </c>
      <c r="GJ80" s="184" t="s">
        <v>3054</v>
      </c>
      <c r="GK80" s="184" t="s">
        <v>30</v>
      </c>
      <c r="GL80" s="184">
        <v>2</v>
      </c>
      <c r="GM80" s="184" t="s">
        <v>14</v>
      </c>
      <c r="GN80" s="184" t="s">
        <v>14</v>
      </c>
      <c r="GO80" s="181">
        <v>44694</v>
      </c>
      <c r="GP80" s="191" t="s">
        <v>3931</v>
      </c>
      <c r="GQ80" s="191">
        <v>0</v>
      </c>
      <c r="GR80" s="191" t="s">
        <v>3054</v>
      </c>
      <c r="GS80" s="191" t="s">
        <v>30</v>
      </c>
      <c r="GT80" s="191">
        <v>2</v>
      </c>
      <c r="GU80" s="191" t="s">
        <v>14</v>
      </c>
      <c r="GV80" s="191" t="s">
        <v>14</v>
      </c>
      <c r="GW80" s="192">
        <v>44694</v>
      </c>
      <c r="GX80" s="190" t="s">
        <v>3937</v>
      </c>
      <c r="GY80" s="184">
        <v>0</v>
      </c>
      <c r="GZ80" s="184" t="s">
        <v>3054</v>
      </c>
      <c r="HA80" s="184" t="s">
        <v>30</v>
      </c>
      <c r="HB80" s="184">
        <v>2</v>
      </c>
      <c r="HC80" s="184" t="s">
        <v>14</v>
      </c>
      <c r="HD80" s="184" t="s">
        <v>14</v>
      </c>
      <c r="HE80" s="181">
        <v>44694</v>
      </c>
      <c r="HF80" s="191" t="s">
        <v>3929</v>
      </c>
      <c r="HG80" s="191">
        <v>0</v>
      </c>
      <c r="HH80" s="191" t="s">
        <v>3054</v>
      </c>
      <c r="HI80" s="191" t="s">
        <v>30</v>
      </c>
      <c r="HJ80" s="191">
        <v>2</v>
      </c>
      <c r="HK80" s="191" t="s">
        <v>14</v>
      </c>
      <c r="HL80" s="191" t="s">
        <v>14</v>
      </c>
      <c r="HM80" s="192">
        <v>44694</v>
      </c>
      <c r="HN80" s="190" t="s">
        <v>3935</v>
      </c>
      <c r="HO80" s="184">
        <v>1</v>
      </c>
      <c r="HP80" s="184" t="s">
        <v>3054</v>
      </c>
      <c r="HQ80" s="184" t="s">
        <v>30</v>
      </c>
      <c r="HR80" s="184">
        <v>2</v>
      </c>
      <c r="HS80" s="184" t="s">
        <v>14</v>
      </c>
      <c r="HT80" s="184" t="s">
        <v>14</v>
      </c>
      <c r="HU80" s="181">
        <v>44694</v>
      </c>
      <c r="HV80" s="191" t="s">
        <v>3932</v>
      </c>
      <c r="HW80" s="191">
        <v>0</v>
      </c>
      <c r="HX80" s="191" t="s">
        <v>3054</v>
      </c>
      <c r="HY80" s="191" t="s">
        <v>30</v>
      </c>
      <c r="HZ80" s="191">
        <v>2</v>
      </c>
      <c r="IA80" s="191" t="s">
        <v>14</v>
      </c>
      <c r="IB80" s="191" t="s">
        <v>14</v>
      </c>
      <c r="IC80" s="192">
        <v>44694</v>
      </c>
      <c r="ID80" s="190" t="s">
        <v>3934</v>
      </c>
      <c r="IE80" s="184">
        <v>1</v>
      </c>
      <c r="IF80" s="184" t="s">
        <v>3054</v>
      </c>
      <c r="IG80" s="184" t="s">
        <v>30</v>
      </c>
      <c r="IH80" s="184">
        <v>2</v>
      </c>
      <c r="II80" s="184" t="s">
        <v>14</v>
      </c>
      <c r="IJ80" s="184" t="s">
        <v>14</v>
      </c>
      <c r="IK80" s="181">
        <v>44694</v>
      </c>
      <c r="IL80" s="191" t="s">
        <v>3933</v>
      </c>
      <c r="IM80" s="191">
        <v>3</v>
      </c>
      <c r="IN80" s="191" t="s">
        <v>3054</v>
      </c>
      <c r="IO80" s="191" t="s">
        <v>30</v>
      </c>
      <c r="IP80" s="191">
        <v>2</v>
      </c>
      <c r="IQ80" s="191" t="s">
        <v>14</v>
      </c>
      <c r="IR80" s="191" t="s">
        <v>14</v>
      </c>
      <c r="IS80" s="192">
        <v>44694</v>
      </c>
    </row>
    <row r="81" spans="1:253" s="285" customFormat="1" ht="13" customHeight="1" x14ac:dyDescent="0.25">
      <c r="A81" s="285" t="s">
        <v>381</v>
      </c>
      <c r="B81" s="285" t="s">
        <v>8815</v>
      </c>
      <c r="C81" s="285" t="s">
        <v>382</v>
      </c>
      <c r="D81" s="285" t="s">
        <v>383</v>
      </c>
      <c r="E81" s="285" t="s">
        <v>8411</v>
      </c>
      <c r="F81" s="285" t="s">
        <v>6080</v>
      </c>
      <c r="G81" s="179">
        <v>4737000</v>
      </c>
      <c r="H81" s="180" t="s">
        <v>6077</v>
      </c>
      <c r="I81" s="180" t="s">
        <v>30</v>
      </c>
      <c r="J81" s="180">
        <v>2</v>
      </c>
      <c r="K81" s="180" t="s">
        <v>6079</v>
      </c>
      <c r="L81" s="180" t="s">
        <v>6078</v>
      </c>
      <c r="M81" s="181">
        <v>44766</v>
      </c>
      <c r="N81" s="190" t="s">
        <v>6874</v>
      </c>
      <c r="O81" s="182">
        <v>206000</v>
      </c>
      <c r="P81" s="182" t="s">
        <v>6871</v>
      </c>
      <c r="Q81" s="182" t="s">
        <v>30</v>
      </c>
      <c r="R81" s="182">
        <v>2</v>
      </c>
      <c r="S81" s="182" t="s">
        <v>6873</v>
      </c>
      <c r="T81" s="182" t="s">
        <v>6872</v>
      </c>
      <c r="U81" s="183">
        <v>44768</v>
      </c>
      <c r="V81" s="190" t="s">
        <v>6877</v>
      </c>
      <c r="W81" s="180">
        <v>1513000</v>
      </c>
      <c r="X81" s="180" t="s">
        <v>6875</v>
      </c>
      <c r="Y81" s="180" t="s">
        <v>30</v>
      </c>
      <c r="Z81" s="180">
        <v>2</v>
      </c>
      <c r="AA81" s="180" t="s">
        <v>6876</v>
      </c>
      <c r="AB81" s="180" t="s">
        <v>6872</v>
      </c>
      <c r="AC81" s="181">
        <v>44768</v>
      </c>
      <c r="AD81" s="190" t="s">
        <v>6879</v>
      </c>
      <c r="AE81" s="188">
        <v>1513000</v>
      </c>
      <c r="AF81" s="188" t="s">
        <v>6871</v>
      </c>
      <c r="AG81" s="188" t="s">
        <v>30</v>
      </c>
      <c r="AH81" s="188">
        <v>2</v>
      </c>
      <c r="AI81" s="188" t="s">
        <v>6878</v>
      </c>
      <c r="AJ81" s="188" t="s">
        <v>6872</v>
      </c>
      <c r="AK81" s="189">
        <v>44768</v>
      </c>
      <c r="AL81" s="190" t="s">
        <v>6883</v>
      </c>
      <c r="AM81" s="180">
        <v>85000</v>
      </c>
      <c r="AN81" s="180" t="s">
        <v>6880</v>
      </c>
      <c r="AO81" s="180" t="s">
        <v>92</v>
      </c>
      <c r="AP81" s="180">
        <v>1</v>
      </c>
      <c r="AQ81" s="180" t="s">
        <v>6882</v>
      </c>
      <c r="AR81" s="180" t="s">
        <v>6881</v>
      </c>
      <c r="AS81" s="181">
        <v>44768</v>
      </c>
      <c r="AT81" s="191" t="s">
        <v>920</v>
      </c>
      <c r="AU81" s="188">
        <v>0</v>
      </c>
      <c r="AV81" s="188">
        <v>0</v>
      </c>
      <c r="AW81" s="188" t="s">
        <v>92</v>
      </c>
      <c r="AX81" s="188">
        <v>1</v>
      </c>
      <c r="AY81" s="188">
        <v>0</v>
      </c>
      <c r="AZ81" s="188" t="s">
        <v>14</v>
      </c>
      <c r="BA81" s="189">
        <v>43644</v>
      </c>
      <c r="BB81" s="190" t="s">
        <v>387</v>
      </c>
      <c r="BC81" s="180" t="s">
        <v>14</v>
      </c>
      <c r="BD81" s="180">
        <v>0</v>
      </c>
      <c r="BE81" s="180" t="s">
        <v>30</v>
      </c>
      <c r="BF81" s="180">
        <v>2</v>
      </c>
      <c r="BG81" s="180">
        <v>0</v>
      </c>
      <c r="BH81" s="180">
        <v>0</v>
      </c>
      <c r="BI81" s="181">
        <v>43510</v>
      </c>
      <c r="BJ81" s="191" t="s">
        <v>6886</v>
      </c>
      <c r="BK81" s="191">
        <v>0</v>
      </c>
      <c r="BL81" s="191" t="s">
        <v>6884</v>
      </c>
      <c r="BM81" s="191" t="s">
        <v>30</v>
      </c>
      <c r="BN81" s="191">
        <v>2</v>
      </c>
      <c r="BO81" s="191" t="s">
        <v>6885</v>
      </c>
      <c r="BP81" s="188" t="s">
        <v>1771</v>
      </c>
      <c r="BQ81" s="192">
        <v>44768</v>
      </c>
      <c r="BR81" s="190" t="s">
        <v>918</v>
      </c>
      <c r="BS81" s="184">
        <v>0</v>
      </c>
      <c r="BT81" s="184" t="s">
        <v>14</v>
      </c>
      <c r="BU81" s="184" t="s">
        <v>92</v>
      </c>
      <c r="BV81" s="184">
        <v>1</v>
      </c>
      <c r="BW81" s="184">
        <v>0</v>
      </c>
      <c r="BX81" s="184" t="s">
        <v>14</v>
      </c>
      <c r="BY81" s="181">
        <v>43644</v>
      </c>
      <c r="BZ81" s="191" t="s">
        <v>919</v>
      </c>
      <c r="CA81" s="191">
        <v>0</v>
      </c>
      <c r="CB81" s="191" t="s">
        <v>14</v>
      </c>
      <c r="CC81" s="191" t="s">
        <v>92</v>
      </c>
      <c r="CD81" s="191">
        <v>1</v>
      </c>
      <c r="CE81" s="191">
        <v>0</v>
      </c>
      <c r="CF81" s="191" t="s">
        <v>14</v>
      </c>
      <c r="CG81" s="192">
        <v>43644</v>
      </c>
      <c r="CH81" s="190" t="s">
        <v>9441</v>
      </c>
      <c r="CI81" s="191" t="e">
        <v>#N/A</v>
      </c>
      <c r="CJ81" s="191" t="e">
        <v>#N/A</v>
      </c>
      <c r="CK81" s="191" t="e">
        <v>#N/A</v>
      </c>
      <c r="CL81" s="191" t="e">
        <v>#N/A</v>
      </c>
      <c r="CM81" s="191" t="e">
        <v>#N/A</v>
      </c>
      <c r="CN81" s="191" t="e">
        <v>#N/A</v>
      </c>
      <c r="CO81" s="193" t="e">
        <v>#N/A</v>
      </c>
      <c r="CP81" s="191" t="s">
        <v>386</v>
      </c>
      <c r="CQ81" s="184" t="s">
        <v>14</v>
      </c>
      <c r="CR81" s="184">
        <v>0</v>
      </c>
      <c r="CS81" s="184" t="s">
        <v>30</v>
      </c>
      <c r="CT81" s="184">
        <v>2</v>
      </c>
      <c r="CU81" s="184">
        <v>0</v>
      </c>
      <c r="CV81" s="184">
        <v>0</v>
      </c>
      <c r="CW81" s="181">
        <v>43510</v>
      </c>
      <c r="CX81" s="191" t="s">
        <v>6889</v>
      </c>
      <c r="CY81" s="188">
        <v>85000</v>
      </c>
      <c r="CZ81" s="188" t="s">
        <v>6880</v>
      </c>
      <c r="DA81" s="188" t="s">
        <v>92</v>
      </c>
      <c r="DB81" s="188">
        <v>1</v>
      </c>
      <c r="DC81" s="188" t="s">
        <v>6894</v>
      </c>
      <c r="DD81" s="188" t="s">
        <v>6881</v>
      </c>
      <c r="DE81" s="194">
        <v>44768</v>
      </c>
      <c r="DF81" s="190" t="s">
        <v>6890</v>
      </c>
      <c r="DG81" s="180">
        <v>0</v>
      </c>
      <c r="DH81" s="184" t="s">
        <v>6871</v>
      </c>
      <c r="DI81" s="184" t="s">
        <v>30</v>
      </c>
      <c r="DJ81" s="184">
        <v>2</v>
      </c>
      <c r="DK81" s="184" t="s">
        <v>5611</v>
      </c>
      <c r="DL81" s="184" t="s">
        <v>6872</v>
      </c>
      <c r="DM81" s="181">
        <v>44768</v>
      </c>
      <c r="DN81" s="191" t="s">
        <v>6893</v>
      </c>
      <c r="DO81" s="188">
        <v>1428000</v>
      </c>
      <c r="DP81" s="191" t="s">
        <v>6891</v>
      </c>
      <c r="DQ81" s="191" t="s">
        <v>30</v>
      </c>
      <c r="DR81" s="191">
        <v>2</v>
      </c>
      <c r="DS81" s="191" t="s">
        <v>2157</v>
      </c>
      <c r="DT81" s="191" t="s">
        <v>6892</v>
      </c>
      <c r="DU81" s="192">
        <v>44768</v>
      </c>
      <c r="DV81" s="190" t="s">
        <v>6895</v>
      </c>
      <c r="DW81" s="180">
        <v>85000</v>
      </c>
      <c r="DX81" s="184" t="s">
        <v>6880</v>
      </c>
      <c r="DY81" s="184" t="s">
        <v>92</v>
      </c>
      <c r="DZ81" s="184">
        <v>1</v>
      </c>
      <c r="EA81" s="184" t="s">
        <v>6894</v>
      </c>
      <c r="EB81" s="184" t="s">
        <v>6881</v>
      </c>
      <c r="EC81" s="181">
        <v>44768</v>
      </c>
      <c r="ED81" s="191" t="s">
        <v>6896</v>
      </c>
      <c r="EE81" s="188">
        <v>0</v>
      </c>
      <c r="EF81" s="191" t="s">
        <v>6880</v>
      </c>
      <c r="EG81" s="191" t="s">
        <v>92</v>
      </c>
      <c r="EH81" s="191">
        <v>1</v>
      </c>
      <c r="EI81" s="191" t="s">
        <v>5670</v>
      </c>
      <c r="EJ81" s="191" t="s">
        <v>6881</v>
      </c>
      <c r="EK81" s="192">
        <v>44768</v>
      </c>
      <c r="EL81" s="190" t="s">
        <v>6897</v>
      </c>
      <c r="EM81" s="180">
        <v>0</v>
      </c>
      <c r="EN81" s="184" t="s">
        <v>6880</v>
      </c>
      <c r="EO81" s="184" t="s">
        <v>92</v>
      </c>
      <c r="EP81" s="184">
        <v>1</v>
      </c>
      <c r="EQ81" s="184" t="s">
        <v>5670</v>
      </c>
      <c r="ER81" s="184" t="s">
        <v>6881</v>
      </c>
      <c r="ES81" s="181">
        <v>44768</v>
      </c>
      <c r="ET81" s="191" t="s">
        <v>6888</v>
      </c>
      <c r="EU81" s="191">
        <v>3</v>
      </c>
      <c r="EV81" s="191" t="s">
        <v>6884</v>
      </c>
      <c r="EW81" s="191" t="s">
        <v>30</v>
      </c>
      <c r="EX81" s="191">
        <v>2</v>
      </c>
      <c r="EY81" s="191" t="s">
        <v>6887</v>
      </c>
      <c r="EZ81" s="191" t="s">
        <v>1771</v>
      </c>
      <c r="FA81" s="192">
        <v>44768</v>
      </c>
      <c r="FB81" s="190" t="s">
        <v>385</v>
      </c>
      <c r="FC81" s="184">
        <v>2</v>
      </c>
      <c r="FD81" s="184">
        <v>0</v>
      </c>
      <c r="FE81" s="184" t="s">
        <v>30</v>
      </c>
      <c r="FF81" s="184">
        <v>2</v>
      </c>
      <c r="FG81" s="184" t="s">
        <v>384</v>
      </c>
      <c r="FH81" s="184">
        <v>0</v>
      </c>
      <c r="FI81" s="181">
        <v>43510</v>
      </c>
      <c r="FJ81" s="190" t="s">
        <v>388</v>
      </c>
      <c r="FK81" s="191" t="s">
        <v>14</v>
      </c>
      <c r="FL81" s="191">
        <v>0</v>
      </c>
      <c r="FM81" s="191" t="s">
        <v>30</v>
      </c>
      <c r="FN81" s="191">
        <v>2</v>
      </c>
      <c r="FO81" s="191">
        <v>0</v>
      </c>
      <c r="FP81" s="188">
        <v>0</v>
      </c>
      <c r="FQ81" s="189">
        <v>43510</v>
      </c>
      <c r="FR81" s="190" t="s">
        <v>389</v>
      </c>
      <c r="FS81" s="184" t="s">
        <v>14</v>
      </c>
      <c r="FT81" s="184">
        <v>0</v>
      </c>
      <c r="FU81" s="184" t="s">
        <v>30</v>
      </c>
      <c r="FV81" s="184">
        <v>2</v>
      </c>
      <c r="FW81" s="184">
        <v>0</v>
      </c>
      <c r="FX81" s="184">
        <v>0</v>
      </c>
      <c r="FY81" s="181">
        <v>43510</v>
      </c>
      <c r="FZ81" s="191" t="s">
        <v>4265</v>
      </c>
      <c r="GA81" s="191">
        <v>0</v>
      </c>
      <c r="GB81" s="191" t="s">
        <v>3054</v>
      </c>
      <c r="GC81" s="191" t="s">
        <v>30</v>
      </c>
      <c r="GD81" s="191">
        <v>2</v>
      </c>
      <c r="GE81" s="191" t="s">
        <v>14</v>
      </c>
      <c r="GF81" s="191" t="s">
        <v>14</v>
      </c>
      <c r="GG81" s="192">
        <v>44696</v>
      </c>
      <c r="GH81" s="190" t="s">
        <v>4271</v>
      </c>
      <c r="GI81" s="184">
        <v>0</v>
      </c>
      <c r="GJ81" s="184" t="s">
        <v>3054</v>
      </c>
      <c r="GK81" s="184" t="s">
        <v>30</v>
      </c>
      <c r="GL81" s="184">
        <v>2</v>
      </c>
      <c r="GM81" s="184" t="s">
        <v>14</v>
      </c>
      <c r="GN81" s="184" t="s">
        <v>14</v>
      </c>
      <c r="GO81" s="181">
        <v>44696</v>
      </c>
      <c r="GP81" s="191" t="s">
        <v>4266</v>
      </c>
      <c r="GQ81" s="191">
        <v>0</v>
      </c>
      <c r="GR81" s="191" t="s">
        <v>3054</v>
      </c>
      <c r="GS81" s="191" t="s">
        <v>30</v>
      </c>
      <c r="GT81" s="191">
        <v>2</v>
      </c>
      <c r="GU81" s="191" t="s">
        <v>14</v>
      </c>
      <c r="GV81" s="191" t="s">
        <v>14</v>
      </c>
      <c r="GW81" s="192">
        <v>44696</v>
      </c>
      <c r="GX81" s="190" t="s">
        <v>4272</v>
      </c>
      <c r="GY81" s="184">
        <v>0</v>
      </c>
      <c r="GZ81" s="184" t="s">
        <v>3054</v>
      </c>
      <c r="HA81" s="184" t="s">
        <v>30</v>
      </c>
      <c r="HB81" s="184">
        <v>2</v>
      </c>
      <c r="HC81" s="184" t="s">
        <v>14</v>
      </c>
      <c r="HD81" s="184" t="s">
        <v>14</v>
      </c>
      <c r="HE81" s="181">
        <v>44696</v>
      </c>
      <c r="HF81" s="191" t="s">
        <v>4264</v>
      </c>
      <c r="HG81" s="191">
        <v>0</v>
      </c>
      <c r="HH81" s="191" t="s">
        <v>3054</v>
      </c>
      <c r="HI81" s="191" t="s">
        <v>30</v>
      </c>
      <c r="HJ81" s="191">
        <v>2</v>
      </c>
      <c r="HK81" s="191" t="s">
        <v>14</v>
      </c>
      <c r="HL81" s="191" t="s">
        <v>14</v>
      </c>
      <c r="HM81" s="192">
        <v>44696</v>
      </c>
      <c r="HN81" s="190" t="s">
        <v>4270</v>
      </c>
      <c r="HO81" s="184">
        <v>0</v>
      </c>
      <c r="HP81" s="184" t="s">
        <v>3054</v>
      </c>
      <c r="HQ81" s="184" t="s">
        <v>30</v>
      </c>
      <c r="HR81" s="184">
        <v>2</v>
      </c>
      <c r="HS81" s="184" t="s">
        <v>14</v>
      </c>
      <c r="HT81" s="184" t="s">
        <v>14</v>
      </c>
      <c r="HU81" s="181">
        <v>44696</v>
      </c>
      <c r="HV81" s="191" t="s">
        <v>4267</v>
      </c>
      <c r="HW81" s="191">
        <v>0</v>
      </c>
      <c r="HX81" s="191" t="s">
        <v>3054</v>
      </c>
      <c r="HY81" s="191" t="s">
        <v>30</v>
      </c>
      <c r="HZ81" s="191">
        <v>2</v>
      </c>
      <c r="IA81" s="191" t="s">
        <v>14</v>
      </c>
      <c r="IB81" s="191" t="s">
        <v>14</v>
      </c>
      <c r="IC81" s="192">
        <v>44696</v>
      </c>
      <c r="ID81" s="190" t="s">
        <v>4269</v>
      </c>
      <c r="IE81" s="184">
        <v>2</v>
      </c>
      <c r="IF81" s="184" t="s">
        <v>3054</v>
      </c>
      <c r="IG81" s="184" t="s">
        <v>30</v>
      </c>
      <c r="IH81" s="184">
        <v>2</v>
      </c>
      <c r="II81" s="184" t="s">
        <v>14</v>
      </c>
      <c r="IJ81" s="184" t="s">
        <v>14</v>
      </c>
      <c r="IK81" s="181">
        <v>44696</v>
      </c>
      <c r="IL81" s="191" t="s">
        <v>4268</v>
      </c>
      <c r="IM81" s="191">
        <v>0</v>
      </c>
      <c r="IN81" s="191" t="s">
        <v>3054</v>
      </c>
      <c r="IO81" s="191" t="s">
        <v>30</v>
      </c>
      <c r="IP81" s="191">
        <v>2</v>
      </c>
      <c r="IQ81" s="191" t="s">
        <v>14</v>
      </c>
      <c r="IR81" s="191" t="s">
        <v>14</v>
      </c>
      <c r="IS81" s="192">
        <v>44696</v>
      </c>
    </row>
    <row r="82" spans="1:253" s="285" customFormat="1" ht="13" customHeight="1" x14ac:dyDescent="0.25">
      <c r="A82" s="285" t="s">
        <v>1483</v>
      </c>
      <c r="B82" s="285" t="s">
        <v>8865</v>
      </c>
      <c r="C82" s="285" t="s">
        <v>1484</v>
      </c>
      <c r="D82" s="285" t="s">
        <v>383</v>
      </c>
      <c r="E82" s="285" t="s">
        <v>8411</v>
      </c>
      <c r="F82" s="285" t="s">
        <v>6898</v>
      </c>
      <c r="G82" s="179">
        <v>4737000</v>
      </c>
      <c r="H82" s="180" t="s">
        <v>6077</v>
      </c>
      <c r="I82" s="180" t="s">
        <v>30</v>
      </c>
      <c r="J82" s="180">
        <v>2</v>
      </c>
      <c r="K82" s="180" t="s">
        <v>6079</v>
      </c>
      <c r="L82" s="180" t="s">
        <v>6078</v>
      </c>
      <c r="M82" s="181">
        <v>44768</v>
      </c>
      <c r="N82" s="190" t="s">
        <v>1504</v>
      </c>
      <c r="O82" s="182">
        <v>1030700</v>
      </c>
      <c r="P82" s="182" t="s">
        <v>1501</v>
      </c>
      <c r="Q82" s="182" t="s">
        <v>30</v>
      </c>
      <c r="R82" s="182">
        <v>2</v>
      </c>
      <c r="S82" s="182" t="s">
        <v>1503</v>
      </c>
      <c r="T82" s="182" t="s">
        <v>1502</v>
      </c>
      <c r="U82" s="183">
        <v>44102</v>
      </c>
      <c r="V82" s="190" t="s">
        <v>6902</v>
      </c>
      <c r="W82" s="180">
        <v>4359000</v>
      </c>
      <c r="X82" s="180" t="s">
        <v>6899</v>
      </c>
      <c r="Y82" s="180" t="s">
        <v>92</v>
      </c>
      <c r="Z82" s="180">
        <v>1</v>
      </c>
      <c r="AA82" s="180" t="s">
        <v>6901</v>
      </c>
      <c r="AB82" s="180" t="s">
        <v>6900</v>
      </c>
      <c r="AC82" s="181">
        <v>44768</v>
      </c>
      <c r="AD82" s="190" t="s">
        <v>6904</v>
      </c>
      <c r="AE82" s="188">
        <v>2314000</v>
      </c>
      <c r="AF82" s="188" t="s">
        <v>6899</v>
      </c>
      <c r="AG82" s="188" t="s">
        <v>92</v>
      </c>
      <c r="AH82" s="188">
        <v>1</v>
      </c>
      <c r="AI82" s="188" t="s">
        <v>6903</v>
      </c>
      <c r="AJ82" s="188" t="s">
        <v>6900</v>
      </c>
      <c r="AK82" s="189">
        <v>44768</v>
      </c>
      <c r="AL82" s="190" t="s">
        <v>1494</v>
      </c>
      <c r="AM82" s="180" t="s">
        <v>14</v>
      </c>
      <c r="AN82" s="180" t="s">
        <v>1491</v>
      </c>
      <c r="AO82" s="180" t="s">
        <v>14</v>
      </c>
      <c r="AP82" s="180" t="s">
        <v>14</v>
      </c>
      <c r="AQ82" s="180" t="s">
        <v>1493</v>
      </c>
      <c r="AR82" s="180" t="s">
        <v>1492</v>
      </c>
      <c r="AS82" s="181">
        <v>44069</v>
      </c>
      <c r="AT82" s="191" t="s">
        <v>1490</v>
      </c>
      <c r="AU82" s="188" t="s">
        <v>14</v>
      </c>
      <c r="AV82" s="188" t="s">
        <v>14</v>
      </c>
      <c r="AW82" s="188" t="s">
        <v>14</v>
      </c>
      <c r="AX82" s="188" t="s">
        <v>14</v>
      </c>
      <c r="AY82" s="188" t="s">
        <v>14</v>
      </c>
      <c r="AZ82" s="188" t="s">
        <v>14</v>
      </c>
      <c r="BA82" s="189">
        <v>44069</v>
      </c>
      <c r="BB82" s="190" t="s">
        <v>6908</v>
      </c>
      <c r="BC82" s="180">
        <v>136000</v>
      </c>
      <c r="BD82" s="180" t="s">
        <v>6905</v>
      </c>
      <c r="BE82" s="180" t="s">
        <v>30</v>
      </c>
      <c r="BF82" s="180">
        <v>2</v>
      </c>
      <c r="BG82" s="180" t="s">
        <v>6907</v>
      </c>
      <c r="BH82" s="180" t="s">
        <v>6906</v>
      </c>
      <c r="BI82" s="181">
        <v>44768</v>
      </c>
      <c r="BJ82" s="191" t="s">
        <v>6910</v>
      </c>
      <c r="BK82" s="191">
        <v>0</v>
      </c>
      <c r="BL82" s="191" t="s">
        <v>6884</v>
      </c>
      <c r="BM82" s="191" t="s">
        <v>30</v>
      </c>
      <c r="BN82" s="191">
        <v>2</v>
      </c>
      <c r="BO82" s="191" t="s">
        <v>6909</v>
      </c>
      <c r="BP82" s="188" t="s">
        <v>1771</v>
      </c>
      <c r="BQ82" s="192">
        <v>44768</v>
      </c>
      <c r="BR82" s="190" t="s">
        <v>1485</v>
      </c>
      <c r="BS82" s="184" t="s">
        <v>14</v>
      </c>
      <c r="BT82" s="184" t="s">
        <v>14</v>
      </c>
      <c r="BU82" s="184" t="s">
        <v>14</v>
      </c>
      <c r="BV82" s="184" t="s">
        <v>14</v>
      </c>
      <c r="BW82" s="184" t="s">
        <v>14</v>
      </c>
      <c r="BX82" s="184" t="s">
        <v>14</v>
      </c>
      <c r="BY82" s="181">
        <v>44069</v>
      </c>
      <c r="BZ82" s="191" t="s">
        <v>1486</v>
      </c>
      <c r="CA82" s="191" t="s">
        <v>14</v>
      </c>
      <c r="CB82" s="191" t="s">
        <v>14</v>
      </c>
      <c r="CC82" s="191" t="s">
        <v>14</v>
      </c>
      <c r="CD82" s="191" t="s">
        <v>14</v>
      </c>
      <c r="CE82" s="191" t="s">
        <v>14</v>
      </c>
      <c r="CF82" s="191" t="s">
        <v>14</v>
      </c>
      <c r="CG82" s="192">
        <v>44069</v>
      </c>
      <c r="CH82" s="190" t="s">
        <v>9442</v>
      </c>
      <c r="CI82" s="191" t="e">
        <v>#N/A</v>
      </c>
      <c r="CJ82" s="191" t="e">
        <v>#N/A</v>
      </c>
      <c r="CK82" s="191" t="e">
        <v>#N/A</v>
      </c>
      <c r="CL82" s="191" t="e">
        <v>#N/A</v>
      </c>
      <c r="CM82" s="191" t="e">
        <v>#N/A</v>
      </c>
      <c r="CN82" s="191" t="e">
        <v>#N/A</v>
      </c>
      <c r="CO82" s="193" t="e">
        <v>#N/A</v>
      </c>
      <c r="CP82" s="191" t="s">
        <v>1489</v>
      </c>
      <c r="CQ82" s="184" t="s">
        <v>14</v>
      </c>
      <c r="CR82" s="184" t="s">
        <v>14</v>
      </c>
      <c r="CS82" s="184" t="s">
        <v>14</v>
      </c>
      <c r="CT82" s="184" t="s">
        <v>14</v>
      </c>
      <c r="CU82" s="184" t="s">
        <v>14</v>
      </c>
      <c r="CV82" s="184" t="s">
        <v>14</v>
      </c>
      <c r="CW82" s="181">
        <v>44069</v>
      </c>
      <c r="CX82" s="191" t="s">
        <v>6912</v>
      </c>
      <c r="CY82" s="188">
        <v>879000</v>
      </c>
      <c r="CZ82" s="188" t="s">
        <v>6899</v>
      </c>
      <c r="DA82" s="188" t="s">
        <v>92</v>
      </c>
      <c r="DB82" s="188">
        <v>1</v>
      </c>
      <c r="DC82" s="188" t="s">
        <v>6917</v>
      </c>
      <c r="DD82" s="188" t="s">
        <v>6900</v>
      </c>
      <c r="DE82" s="194">
        <v>44768</v>
      </c>
      <c r="DF82" s="190" t="s">
        <v>6914</v>
      </c>
      <c r="DG82" s="180">
        <v>2045000</v>
      </c>
      <c r="DH82" s="184" t="s">
        <v>6899</v>
      </c>
      <c r="DI82" s="184" t="s">
        <v>92</v>
      </c>
      <c r="DJ82" s="184">
        <v>1</v>
      </c>
      <c r="DK82" s="184" t="s">
        <v>6913</v>
      </c>
      <c r="DL82" s="184" t="s">
        <v>6900</v>
      </c>
      <c r="DM82" s="181">
        <v>44768</v>
      </c>
      <c r="DN82" s="191" t="s">
        <v>6916</v>
      </c>
      <c r="DO82" s="188">
        <v>1435000</v>
      </c>
      <c r="DP82" s="191" t="s">
        <v>6899</v>
      </c>
      <c r="DQ82" s="191" t="s">
        <v>92</v>
      </c>
      <c r="DR82" s="191">
        <v>1</v>
      </c>
      <c r="DS82" s="191" t="s">
        <v>6915</v>
      </c>
      <c r="DT82" s="191" t="s">
        <v>6900</v>
      </c>
      <c r="DU82" s="192">
        <v>44768</v>
      </c>
      <c r="DV82" s="190" t="s">
        <v>6918</v>
      </c>
      <c r="DW82" s="180">
        <v>796000</v>
      </c>
      <c r="DX82" s="184" t="s">
        <v>6899</v>
      </c>
      <c r="DY82" s="184" t="s">
        <v>92</v>
      </c>
      <c r="DZ82" s="184">
        <v>1</v>
      </c>
      <c r="EA82" s="184" t="s">
        <v>6917</v>
      </c>
      <c r="EB82" s="184" t="s">
        <v>6900</v>
      </c>
      <c r="EC82" s="181">
        <v>44768</v>
      </c>
      <c r="ED82" s="191" t="s">
        <v>6920</v>
      </c>
      <c r="EE82" s="188">
        <v>83000</v>
      </c>
      <c r="EF82" s="191" t="s">
        <v>6899</v>
      </c>
      <c r="EG82" s="191" t="s">
        <v>92</v>
      </c>
      <c r="EH82" s="191">
        <v>1</v>
      </c>
      <c r="EI82" s="191" t="s">
        <v>6919</v>
      </c>
      <c r="EJ82" s="191" t="s">
        <v>6900</v>
      </c>
      <c r="EK82" s="192">
        <v>44768</v>
      </c>
      <c r="EL82" s="190" t="s">
        <v>6922</v>
      </c>
      <c r="EM82" s="180">
        <v>0</v>
      </c>
      <c r="EN82" s="184" t="s">
        <v>6899</v>
      </c>
      <c r="EO82" s="184" t="s">
        <v>92</v>
      </c>
      <c r="EP82" s="184">
        <v>1</v>
      </c>
      <c r="EQ82" s="184" t="s">
        <v>6921</v>
      </c>
      <c r="ER82" s="184" t="s">
        <v>6900</v>
      </c>
      <c r="ES82" s="181">
        <v>44768</v>
      </c>
      <c r="ET82" s="191" t="s">
        <v>6911</v>
      </c>
      <c r="EU82" s="191">
        <v>3</v>
      </c>
      <c r="EV82" s="191" t="s">
        <v>6884</v>
      </c>
      <c r="EW82" s="191" t="s">
        <v>30</v>
      </c>
      <c r="EX82" s="191">
        <v>2</v>
      </c>
      <c r="EY82" s="191" t="s">
        <v>6887</v>
      </c>
      <c r="EZ82" s="191" t="s">
        <v>1771</v>
      </c>
      <c r="FA82" s="192">
        <v>44768</v>
      </c>
      <c r="FB82" s="190" t="s">
        <v>1488</v>
      </c>
      <c r="FC82" s="184">
        <v>3</v>
      </c>
      <c r="FD82" s="184" t="s">
        <v>14</v>
      </c>
      <c r="FE82" s="184" t="s">
        <v>14</v>
      </c>
      <c r="FF82" s="184" t="s">
        <v>14</v>
      </c>
      <c r="FG82" s="184" t="s">
        <v>1487</v>
      </c>
      <c r="FH82" s="184" t="s">
        <v>14</v>
      </c>
      <c r="FI82" s="181">
        <v>44069</v>
      </c>
      <c r="FJ82" s="190" t="s">
        <v>1495</v>
      </c>
      <c r="FK82" s="191" t="s">
        <v>14</v>
      </c>
      <c r="FL82" s="191" t="s">
        <v>14</v>
      </c>
      <c r="FM82" s="191" t="s">
        <v>14</v>
      </c>
      <c r="FN82" s="191" t="s">
        <v>14</v>
      </c>
      <c r="FO82" s="191" t="s">
        <v>14</v>
      </c>
      <c r="FP82" s="188" t="s">
        <v>14</v>
      </c>
      <c r="FQ82" s="189">
        <v>44069</v>
      </c>
      <c r="FR82" s="190" t="s">
        <v>1496</v>
      </c>
      <c r="FS82" s="184" t="s">
        <v>14</v>
      </c>
      <c r="FT82" s="184" t="s">
        <v>14</v>
      </c>
      <c r="FU82" s="184" t="s">
        <v>14</v>
      </c>
      <c r="FV82" s="184" t="s">
        <v>14</v>
      </c>
      <c r="FW82" s="184" t="s">
        <v>14</v>
      </c>
      <c r="FX82" s="184" t="s">
        <v>14</v>
      </c>
      <c r="FY82" s="181">
        <v>44069</v>
      </c>
      <c r="FZ82" s="191" t="s">
        <v>4274</v>
      </c>
      <c r="GA82" s="191">
        <v>0</v>
      </c>
      <c r="GB82" s="191" t="s">
        <v>3054</v>
      </c>
      <c r="GC82" s="191" t="s">
        <v>30</v>
      </c>
      <c r="GD82" s="191">
        <v>2</v>
      </c>
      <c r="GE82" s="191" t="s">
        <v>14</v>
      </c>
      <c r="GF82" s="191" t="s">
        <v>14</v>
      </c>
      <c r="GG82" s="192">
        <v>44696</v>
      </c>
      <c r="GH82" s="190" t="s">
        <v>4280</v>
      </c>
      <c r="GI82" s="184">
        <v>0</v>
      </c>
      <c r="GJ82" s="184" t="s">
        <v>3054</v>
      </c>
      <c r="GK82" s="184" t="s">
        <v>30</v>
      </c>
      <c r="GL82" s="184">
        <v>2</v>
      </c>
      <c r="GM82" s="184" t="s">
        <v>14</v>
      </c>
      <c r="GN82" s="184" t="s">
        <v>14</v>
      </c>
      <c r="GO82" s="181">
        <v>44696</v>
      </c>
      <c r="GP82" s="191" t="s">
        <v>4275</v>
      </c>
      <c r="GQ82" s="191">
        <v>0</v>
      </c>
      <c r="GR82" s="191" t="s">
        <v>3054</v>
      </c>
      <c r="GS82" s="191" t="s">
        <v>30</v>
      </c>
      <c r="GT82" s="191">
        <v>2</v>
      </c>
      <c r="GU82" s="191" t="s">
        <v>14</v>
      </c>
      <c r="GV82" s="191" t="s">
        <v>14</v>
      </c>
      <c r="GW82" s="192">
        <v>44696</v>
      </c>
      <c r="GX82" s="190" t="s">
        <v>4281</v>
      </c>
      <c r="GY82" s="184">
        <v>0</v>
      </c>
      <c r="GZ82" s="184" t="s">
        <v>3054</v>
      </c>
      <c r="HA82" s="184" t="s">
        <v>30</v>
      </c>
      <c r="HB82" s="184">
        <v>2</v>
      </c>
      <c r="HC82" s="184" t="s">
        <v>14</v>
      </c>
      <c r="HD82" s="184" t="s">
        <v>14</v>
      </c>
      <c r="HE82" s="181">
        <v>44696</v>
      </c>
      <c r="HF82" s="191" t="s">
        <v>4273</v>
      </c>
      <c r="HG82" s="191">
        <v>0</v>
      </c>
      <c r="HH82" s="191" t="s">
        <v>3054</v>
      </c>
      <c r="HI82" s="191" t="s">
        <v>30</v>
      </c>
      <c r="HJ82" s="191">
        <v>2</v>
      </c>
      <c r="HK82" s="191" t="s">
        <v>14</v>
      </c>
      <c r="HL82" s="191" t="s">
        <v>14</v>
      </c>
      <c r="HM82" s="192">
        <v>44696</v>
      </c>
      <c r="HN82" s="190" t="s">
        <v>4279</v>
      </c>
      <c r="HO82" s="184">
        <v>0</v>
      </c>
      <c r="HP82" s="184" t="s">
        <v>3054</v>
      </c>
      <c r="HQ82" s="184" t="s">
        <v>30</v>
      </c>
      <c r="HR82" s="184">
        <v>2</v>
      </c>
      <c r="HS82" s="184" t="s">
        <v>14</v>
      </c>
      <c r="HT82" s="184" t="s">
        <v>14</v>
      </c>
      <c r="HU82" s="181">
        <v>44696</v>
      </c>
      <c r="HV82" s="191" t="s">
        <v>4276</v>
      </c>
      <c r="HW82" s="191">
        <v>0</v>
      </c>
      <c r="HX82" s="191" t="s">
        <v>3054</v>
      </c>
      <c r="HY82" s="191" t="s">
        <v>30</v>
      </c>
      <c r="HZ82" s="191">
        <v>2</v>
      </c>
      <c r="IA82" s="191" t="s">
        <v>14</v>
      </c>
      <c r="IB82" s="191" t="s">
        <v>14</v>
      </c>
      <c r="IC82" s="192">
        <v>44696</v>
      </c>
      <c r="ID82" s="190" t="s">
        <v>4278</v>
      </c>
      <c r="IE82" s="184">
        <v>2</v>
      </c>
      <c r="IF82" s="184" t="s">
        <v>3054</v>
      </c>
      <c r="IG82" s="184" t="s">
        <v>30</v>
      </c>
      <c r="IH82" s="184">
        <v>2</v>
      </c>
      <c r="II82" s="184" t="s">
        <v>14</v>
      </c>
      <c r="IJ82" s="184" t="s">
        <v>14</v>
      </c>
      <c r="IK82" s="181">
        <v>44696</v>
      </c>
      <c r="IL82" s="191" t="s">
        <v>4277</v>
      </c>
      <c r="IM82" s="191">
        <v>0</v>
      </c>
      <c r="IN82" s="191" t="s">
        <v>3054</v>
      </c>
      <c r="IO82" s="191" t="s">
        <v>30</v>
      </c>
      <c r="IP82" s="191">
        <v>2</v>
      </c>
      <c r="IQ82" s="191" t="s">
        <v>14</v>
      </c>
      <c r="IR82" s="191" t="s">
        <v>14</v>
      </c>
      <c r="IS82" s="192">
        <v>44696</v>
      </c>
    </row>
    <row r="83" spans="1:253" s="285" customFormat="1" ht="13" customHeight="1" x14ac:dyDescent="0.25">
      <c r="A83" s="285" t="s">
        <v>483</v>
      </c>
      <c r="B83" s="285" t="s">
        <v>8777</v>
      </c>
      <c r="C83" s="285" t="s">
        <v>484</v>
      </c>
      <c r="D83" s="285" t="s">
        <v>485</v>
      </c>
      <c r="E83" s="285" t="s">
        <v>8414</v>
      </c>
      <c r="F83" s="285" t="s">
        <v>2010</v>
      </c>
      <c r="G83" s="179">
        <v>19129000</v>
      </c>
      <c r="H83" s="180" t="s">
        <v>2007</v>
      </c>
      <c r="I83" s="180" t="s">
        <v>30</v>
      </c>
      <c r="J83" s="180">
        <v>2</v>
      </c>
      <c r="K83" s="180" t="s">
        <v>2009</v>
      </c>
      <c r="L83" s="180" t="s">
        <v>2008</v>
      </c>
      <c r="M83" s="181">
        <v>44451</v>
      </c>
      <c r="N83" s="190" t="s">
        <v>2012</v>
      </c>
      <c r="O83" s="182">
        <v>94280</v>
      </c>
      <c r="P83" s="182" t="s">
        <v>2007</v>
      </c>
      <c r="Q83" s="182" t="s">
        <v>30</v>
      </c>
      <c r="R83" s="182">
        <v>2</v>
      </c>
      <c r="S83" s="182" t="s">
        <v>1994</v>
      </c>
      <c r="T83" s="182" t="s">
        <v>2011</v>
      </c>
      <c r="U83" s="183">
        <v>44451</v>
      </c>
      <c r="V83" s="190" t="s">
        <v>2014</v>
      </c>
      <c r="W83" s="180">
        <v>19129000</v>
      </c>
      <c r="X83" s="180" t="s">
        <v>2007</v>
      </c>
      <c r="Y83" s="180" t="s">
        <v>30</v>
      </c>
      <c r="Z83" s="180">
        <v>2</v>
      </c>
      <c r="AA83" s="180" t="s">
        <v>2013</v>
      </c>
      <c r="AB83" s="180" t="s">
        <v>2008</v>
      </c>
      <c r="AC83" s="181">
        <v>44451</v>
      </c>
      <c r="AD83" s="190" t="s">
        <v>2721</v>
      </c>
      <c r="AE83" s="188">
        <v>990000</v>
      </c>
      <c r="AF83" s="188" t="s">
        <v>2718</v>
      </c>
      <c r="AG83" s="188" t="s">
        <v>30</v>
      </c>
      <c r="AH83" s="188">
        <v>2</v>
      </c>
      <c r="AI83" s="188" t="s">
        <v>2720</v>
      </c>
      <c r="AJ83" s="188" t="s">
        <v>2719</v>
      </c>
      <c r="AK83" s="189">
        <v>44648</v>
      </c>
      <c r="AL83" s="190" t="s">
        <v>2723</v>
      </c>
      <c r="AM83" s="180">
        <v>190000</v>
      </c>
      <c r="AN83" s="180" t="s">
        <v>2718</v>
      </c>
      <c r="AO83" s="180" t="s">
        <v>30</v>
      </c>
      <c r="AP83" s="180">
        <v>2</v>
      </c>
      <c r="AQ83" s="180" t="s">
        <v>2722</v>
      </c>
      <c r="AR83" s="180" t="s">
        <v>2719</v>
      </c>
      <c r="AS83" s="181">
        <v>44648</v>
      </c>
      <c r="AT83" s="191" t="s">
        <v>2478</v>
      </c>
      <c r="AU83" s="188">
        <v>206</v>
      </c>
      <c r="AV83" s="188" t="s">
        <v>2475</v>
      </c>
      <c r="AW83" s="188" t="s">
        <v>30</v>
      </c>
      <c r="AX83" s="188">
        <v>2</v>
      </c>
      <c r="AY83" s="188" t="s">
        <v>2477</v>
      </c>
      <c r="AZ83" s="188" t="s">
        <v>2476</v>
      </c>
      <c r="BA83" s="189">
        <v>44615</v>
      </c>
      <c r="BB83" s="190" t="s">
        <v>1063</v>
      </c>
      <c r="BC83" s="180">
        <v>0</v>
      </c>
      <c r="BD83" s="180" t="s">
        <v>14</v>
      </c>
      <c r="BE83" s="180" t="s">
        <v>30</v>
      </c>
      <c r="BF83" s="180">
        <v>2</v>
      </c>
      <c r="BG83" s="180" t="s">
        <v>1062</v>
      </c>
      <c r="BH83" s="180" t="s">
        <v>14</v>
      </c>
      <c r="BI83" s="181">
        <v>43742</v>
      </c>
      <c r="BJ83" s="191" t="s">
        <v>5688</v>
      </c>
      <c r="BK83" s="191">
        <v>73</v>
      </c>
      <c r="BL83" s="191" t="s">
        <v>5685</v>
      </c>
      <c r="BM83" s="191" t="s">
        <v>30</v>
      </c>
      <c r="BN83" s="191">
        <v>2</v>
      </c>
      <c r="BO83" s="191" t="s">
        <v>5687</v>
      </c>
      <c r="BP83" s="188" t="s">
        <v>5686</v>
      </c>
      <c r="BQ83" s="192">
        <v>44760</v>
      </c>
      <c r="BR83" s="190" t="s">
        <v>1011</v>
      </c>
      <c r="BS83" s="184" t="s">
        <v>14</v>
      </c>
      <c r="BT83" s="184" t="s">
        <v>14</v>
      </c>
      <c r="BU83" s="184" t="s">
        <v>14</v>
      </c>
      <c r="BV83" s="184" t="s">
        <v>14</v>
      </c>
      <c r="BW83" s="184" t="s">
        <v>1010</v>
      </c>
      <c r="BX83" s="184" t="s">
        <v>14</v>
      </c>
      <c r="BY83" s="181">
        <v>43676</v>
      </c>
      <c r="BZ83" s="191" t="s">
        <v>1012</v>
      </c>
      <c r="CA83" s="191" t="s">
        <v>14</v>
      </c>
      <c r="CB83" s="191" t="s">
        <v>14</v>
      </c>
      <c r="CC83" s="191" t="s">
        <v>14</v>
      </c>
      <c r="CD83" s="191" t="s">
        <v>14</v>
      </c>
      <c r="CE83" s="191" t="s">
        <v>1010</v>
      </c>
      <c r="CF83" s="191" t="s">
        <v>14</v>
      </c>
      <c r="CG83" s="192">
        <v>43676</v>
      </c>
      <c r="CH83" s="190" t="s">
        <v>9443</v>
      </c>
      <c r="CI83" s="191" t="e">
        <v>#N/A</v>
      </c>
      <c r="CJ83" s="191" t="e">
        <v>#N/A</v>
      </c>
      <c r="CK83" s="191" t="e">
        <v>#N/A</v>
      </c>
      <c r="CL83" s="191" t="e">
        <v>#N/A</v>
      </c>
      <c r="CM83" s="191" t="e">
        <v>#N/A</v>
      </c>
      <c r="CN83" s="191" t="e">
        <v>#N/A</v>
      </c>
      <c r="CO83" s="193" t="e">
        <v>#N/A</v>
      </c>
      <c r="CP83" s="191" t="s">
        <v>1014</v>
      </c>
      <c r="CQ83" s="184" t="s">
        <v>14</v>
      </c>
      <c r="CR83" s="184" t="s">
        <v>14</v>
      </c>
      <c r="CS83" s="184" t="s">
        <v>14</v>
      </c>
      <c r="CT83" s="184" t="s">
        <v>14</v>
      </c>
      <c r="CU83" s="184" t="s">
        <v>1013</v>
      </c>
      <c r="CV83" s="184" t="s">
        <v>14</v>
      </c>
      <c r="CW83" s="181">
        <v>43676</v>
      </c>
      <c r="CX83" s="191" t="s">
        <v>4813</v>
      </c>
      <c r="CY83" s="188">
        <v>2000000</v>
      </c>
      <c r="CZ83" s="188" t="s">
        <v>4811</v>
      </c>
      <c r="DA83" s="188" t="s">
        <v>92</v>
      </c>
      <c r="DB83" s="188">
        <v>1</v>
      </c>
      <c r="DC83" s="188" t="s">
        <v>4816</v>
      </c>
      <c r="DD83" s="188" t="s">
        <v>4812</v>
      </c>
      <c r="DE83" s="194">
        <v>44731</v>
      </c>
      <c r="DF83" s="190" t="s">
        <v>2727</v>
      </c>
      <c r="DG83" s="180">
        <v>16010000</v>
      </c>
      <c r="DH83" s="184" t="s">
        <v>2724</v>
      </c>
      <c r="DI83" s="184" t="s">
        <v>30</v>
      </c>
      <c r="DJ83" s="184">
        <v>2</v>
      </c>
      <c r="DK83" s="184" t="s">
        <v>2726</v>
      </c>
      <c r="DL83" s="184" t="s">
        <v>2725</v>
      </c>
      <c r="DM83" s="181">
        <v>44648</v>
      </c>
      <c r="DN83" s="191" t="s">
        <v>4815</v>
      </c>
      <c r="DO83" s="188">
        <v>3992000</v>
      </c>
      <c r="DP83" s="191" t="s">
        <v>4811</v>
      </c>
      <c r="DQ83" s="191" t="s">
        <v>92</v>
      </c>
      <c r="DR83" s="191">
        <v>1</v>
      </c>
      <c r="DS83" s="191" t="s">
        <v>4814</v>
      </c>
      <c r="DT83" s="191" t="s">
        <v>4812</v>
      </c>
      <c r="DU83" s="192">
        <v>44731</v>
      </c>
      <c r="DV83" s="190" t="s">
        <v>4817</v>
      </c>
      <c r="DW83" s="180">
        <v>2000000</v>
      </c>
      <c r="DX83" s="184" t="s">
        <v>4811</v>
      </c>
      <c r="DY83" s="184" t="s">
        <v>92</v>
      </c>
      <c r="DZ83" s="184">
        <v>1</v>
      </c>
      <c r="EA83" s="184" t="s">
        <v>4816</v>
      </c>
      <c r="EB83" s="184" t="s">
        <v>4812</v>
      </c>
      <c r="EC83" s="181">
        <v>44731</v>
      </c>
      <c r="ED83" s="191" t="s">
        <v>2728</v>
      </c>
      <c r="EE83" s="188">
        <v>0</v>
      </c>
      <c r="EF83" s="191" t="s">
        <v>2724</v>
      </c>
      <c r="EG83" s="191" t="s">
        <v>30</v>
      </c>
      <c r="EH83" s="191">
        <v>2</v>
      </c>
      <c r="EI83" s="191" t="s">
        <v>2424</v>
      </c>
      <c r="EJ83" s="191" t="s">
        <v>2725</v>
      </c>
      <c r="EK83" s="192">
        <v>44648</v>
      </c>
      <c r="EL83" s="190" t="s">
        <v>2729</v>
      </c>
      <c r="EM83" s="180">
        <v>0</v>
      </c>
      <c r="EN83" s="184" t="s">
        <v>2724</v>
      </c>
      <c r="EO83" s="184" t="s">
        <v>30</v>
      </c>
      <c r="EP83" s="184">
        <v>2</v>
      </c>
      <c r="EQ83" s="184" t="s">
        <v>2424</v>
      </c>
      <c r="ER83" s="184" t="s">
        <v>2725</v>
      </c>
      <c r="ES83" s="181">
        <v>44648</v>
      </c>
      <c r="ET83" s="191" t="s">
        <v>5691</v>
      </c>
      <c r="EU83" s="191">
        <v>73</v>
      </c>
      <c r="EV83" s="191" t="s">
        <v>5685</v>
      </c>
      <c r="EW83" s="191" t="s">
        <v>30</v>
      </c>
      <c r="EX83" s="191">
        <v>2</v>
      </c>
      <c r="EY83" s="191" t="s">
        <v>5690</v>
      </c>
      <c r="EZ83" s="191" t="s">
        <v>5689</v>
      </c>
      <c r="FA83" s="192">
        <v>44760</v>
      </c>
      <c r="FB83" s="190" t="s">
        <v>2479</v>
      </c>
      <c r="FC83" s="184">
        <v>2</v>
      </c>
      <c r="FD83" s="184" t="s">
        <v>2427</v>
      </c>
      <c r="FE83" s="184" t="s">
        <v>92</v>
      </c>
      <c r="FF83" s="184">
        <v>1</v>
      </c>
      <c r="FG83" s="184" t="s">
        <v>2429</v>
      </c>
      <c r="FH83" s="184" t="s">
        <v>2428</v>
      </c>
      <c r="FI83" s="181">
        <v>44615</v>
      </c>
      <c r="FJ83" s="190" t="s">
        <v>2480</v>
      </c>
      <c r="FK83" s="191" t="s">
        <v>14</v>
      </c>
      <c r="FL83" s="191" t="s">
        <v>14</v>
      </c>
      <c r="FM83" s="191">
        <v>0</v>
      </c>
      <c r="FN83" s="191">
        <v>0</v>
      </c>
      <c r="FO83" s="191" t="s">
        <v>14</v>
      </c>
      <c r="FP83" s="188" t="s">
        <v>14</v>
      </c>
      <c r="FQ83" s="189">
        <v>44615</v>
      </c>
      <c r="FR83" s="190" t="s">
        <v>486</v>
      </c>
      <c r="FS83" s="184" t="s">
        <v>14</v>
      </c>
      <c r="FT83" s="184">
        <v>0</v>
      </c>
      <c r="FU83" s="184" t="s">
        <v>30</v>
      </c>
      <c r="FV83" s="184">
        <v>2</v>
      </c>
      <c r="FW83" s="184">
        <v>0</v>
      </c>
      <c r="FX83" s="184">
        <v>0</v>
      </c>
      <c r="FY83" s="181">
        <v>43511</v>
      </c>
      <c r="FZ83" s="191" t="s">
        <v>4074</v>
      </c>
      <c r="GA83" s="191">
        <v>2</v>
      </c>
      <c r="GB83" s="191" t="s">
        <v>3054</v>
      </c>
      <c r="GC83" s="191" t="s">
        <v>30</v>
      </c>
      <c r="GD83" s="191">
        <v>2</v>
      </c>
      <c r="GE83" s="191" t="s">
        <v>14</v>
      </c>
      <c r="GF83" s="191" t="s">
        <v>14</v>
      </c>
      <c r="GG83" s="192">
        <v>44695</v>
      </c>
      <c r="GH83" s="190" t="s">
        <v>4080</v>
      </c>
      <c r="GI83" s="184">
        <v>0</v>
      </c>
      <c r="GJ83" s="184" t="s">
        <v>3054</v>
      </c>
      <c r="GK83" s="184" t="s">
        <v>30</v>
      </c>
      <c r="GL83" s="184">
        <v>2</v>
      </c>
      <c r="GM83" s="184" t="s">
        <v>14</v>
      </c>
      <c r="GN83" s="184" t="s">
        <v>14</v>
      </c>
      <c r="GO83" s="181">
        <v>44695</v>
      </c>
      <c r="GP83" s="191" t="s">
        <v>4075</v>
      </c>
      <c r="GQ83" s="191">
        <v>0</v>
      </c>
      <c r="GR83" s="191" t="s">
        <v>3054</v>
      </c>
      <c r="GS83" s="191" t="s">
        <v>30</v>
      </c>
      <c r="GT83" s="191">
        <v>2</v>
      </c>
      <c r="GU83" s="191" t="s">
        <v>14</v>
      </c>
      <c r="GV83" s="191" t="s">
        <v>14</v>
      </c>
      <c r="GW83" s="192">
        <v>44695</v>
      </c>
      <c r="GX83" s="190" t="s">
        <v>4081</v>
      </c>
      <c r="GY83" s="184">
        <v>0</v>
      </c>
      <c r="GZ83" s="184" t="s">
        <v>3054</v>
      </c>
      <c r="HA83" s="184" t="s">
        <v>30</v>
      </c>
      <c r="HB83" s="184">
        <v>2</v>
      </c>
      <c r="HC83" s="184" t="s">
        <v>14</v>
      </c>
      <c r="HD83" s="184" t="s">
        <v>14</v>
      </c>
      <c r="HE83" s="181">
        <v>44695</v>
      </c>
      <c r="HF83" s="191" t="s">
        <v>4073</v>
      </c>
      <c r="HG83" s="191">
        <v>2</v>
      </c>
      <c r="HH83" s="191" t="s">
        <v>3054</v>
      </c>
      <c r="HI83" s="191" t="s">
        <v>30</v>
      </c>
      <c r="HJ83" s="191">
        <v>2</v>
      </c>
      <c r="HK83" s="191" t="s">
        <v>14</v>
      </c>
      <c r="HL83" s="191" t="s">
        <v>14</v>
      </c>
      <c r="HM83" s="192">
        <v>44695</v>
      </c>
      <c r="HN83" s="190" t="s">
        <v>4079</v>
      </c>
      <c r="HO83" s="184">
        <v>0</v>
      </c>
      <c r="HP83" s="184" t="s">
        <v>3054</v>
      </c>
      <c r="HQ83" s="184" t="s">
        <v>30</v>
      </c>
      <c r="HR83" s="184">
        <v>2</v>
      </c>
      <c r="HS83" s="184" t="s">
        <v>14</v>
      </c>
      <c r="HT83" s="184" t="s">
        <v>14</v>
      </c>
      <c r="HU83" s="181">
        <v>44695</v>
      </c>
      <c r="HV83" s="191" t="s">
        <v>4076</v>
      </c>
      <c r="HW83" s="191">
        <v>0</v>
      </c>
      <c r="HX83" s="191" t="s">
        <v>3054</v>
      </c>
      <c r="HY83" s="191" t="s">
        <v>30</v>
      </c>
      <c r="HZ83" s="191">
        <v>2</v>
      </c>
      <c r="IA83" s="191" t="s">
        <v>14</v>
      </c>
      <c r="IB83" s="191" t="s">
        <v>14</v>
      </c>
      <c r="IC83" s="192">
        <v>44695</v>
      </c>
      <c r="ID83" s="190" t="s">
        <v>4078</v>
      </c>
      <c r="IE83" s="184">
        <v>0</v>
      </c>
      <c r="IF83" s="184" t="s">
        <v>3054</v>
      </c>
      <c r="IG83" s="184" t="s">
        <v>30</v>
      </c>
      <c r="IH83" s="184">
        <v>2</v>
      </c>
      <c r="II83" s="184" t="s">
        <v>14</v>
      </c>
      <c r="IJ83" s="184" t="s">
        <v>14</v>
      </c>
      <c r="IK83" s="181">
        <v>44695</v>
      </c>
      <c r="IL83" s="191" t="s">
        <v>4077</v>
      </c>
      <c r="IM83" s="191">
        <v>3</v>
      </c>
      <c r="IN83" s="191" t="s">
        <v>3054</v>
      </c>
      <c r="IO83" s="191" t="s">
        <v>30</v>
      </c>
      <c r="IP83" s="191">
        <v>2</v>
      </c>
      <c r="IQ83" s="191" t="s">
        <v>14</v>
      </c>
      <c r="IR83" s="191" t="s">
        <v>14</v>
      </c>
      <c r="IS83" s="192">
        <v>44695</v>
      </c>
    </row>
    <row r="84" spans="1:253" s="285" customFormat="1" ht="13" customHeight="1" x14ac:dyDescent="0.25">
      <c r="A84" s="285" t="s">
        <v>2399</v>
      </c>
      <c r="B84" s="285" t="s">
        <v>8970</v>
      </c>
      <c r="C84" s="285" t="s">
        <v>2400</v>
      </c>
      <c r="D84" s="285" t="s">
        <v>485</v>
      </c>
      <c r="E84" s="285" t="s">
        <v>8414</v>
      </c>
      <c r="F84" s="285" t="s">
        <v>2401</v>
      </c>
      <c r="G84" s="179">
        <v>19129000</v>
      </c>
      <c r="H84" s="180" t="s">
        <v>2007</v>
      </c>
      <c r="I84" s="180" t="s">
        <v>30</v>
      </c>
      <c r="J84" s="180">
        <v>2</v>
      </c>
      <c r="K84" s="180" t="s">
        <v>2009</v>
      </c>
      <c r="L84" s="180" t="s">
        <v>2008</v>
      </c>
      <c r="M84" s="181">
        <v>44592</v>
      </c>
      <c r="N84" s="190" t="s">
        <v>2405</v>
      </c>
      <c r="O84" s="182">
        <v>94548</v>
      </c>
      <c r="P84" s="182" t="s">
        <v>2402</v>
      </c>
      <c r="Q84" s="182" t="s">
        <v>30</v>
      </c>
      <c r="R84" s="182">
        <v>2</v>
      </c>
      <c r="S84" s="182" t="s">
        <v>2404</v>
      </c>
      <c r="T84" s="182" t="s">
        <v>2403</v>
      </c>
      <c r="U84" s="183">
        <v>44592</v>
      </c>
      <c r="V84" s="190" t="s">
        <v>2407</v>
      </c>
      <c r="W84" s="180">
        <v>17000000</v>
      </c>
      <c r="X84" s="180" t="s">
        <v>2402</v>
      </c>
      <c r="Y84" s="180" t="s">
        <v>30</v>
      </c>
      <c r="Z84" s="180">
        <v>2</v>
      </c>
      <c r="AA84" s="180" t="s">
        <v>2406</v>
      </c>
      <c r="AB84" s="180" t="s">
        <v>2403</v>
      </c>
      <c r="AC84" s="181">
        <v>44592</v>
      </c>
      <c r="AD84" s="190" t="s">
        <v>2411</v>
      </c>
      <c r="AE84" s="188">
        <v>414000</v>
      </c>
      <c r="AF84" s="188" t="s">
        <v>2408</v>
      </c>
      <c r="AG84" s="188" t="s">
        <v>30</v>
      </c>
      <c r="AH84" s="188">
        <v>2</v>
      </c>
      <c r="AI84" s="188" t="s">
        <v>2410</v>
      </c>
      <c r="AJ84" s="188" t="s">
        <v>2409</v>
      </c>
      <c r="AK84" s="189">
        <v>44592</v>
      </c>
      <c r="AL84" s="190" t="s">
        <v>2413</v>
      </c>
      <c r="AM84" s="180">
        <v>78000</v>
      </c>
      <c r="AN84" s="180" t="s">
        <v>2408</v>
      </c>
      <c r="AO84" s="180" t="s">
        <v>30</v>
      </c>
      <c r="AP84" s="180">
        <v>2</v>
      </c>
      <c r="AQ84" s="180" t="s">
        <v>2412</v>
      </c>
      <c r="AR84" s="180" t="s">
        <v>2409</v>
      </c>
      <c r="AS84" s="181">
        <v>44592</v>
      </c>
      <c r="AT84" s="191" t="s">
        <v>2418</v>
      </c>
      <c r="AU84" s="188">
        <v>147</v>
      </c>
      <c r="AV84" s="188" t="s">
        <v>2415</v>
      </c>
      <c r="AW84" s="188" t="s">
        <v>30</v>
      </c>
      <c r="AX84" s="188">
        <v>2</v>
      </c>
      <c r="AY84" s="188" t="s">
        <v>2417</v>
      </c>
      <c r="AZ84" s="188" t="s">
        <v>2416</v>
      </c>
      <c r="BA84" s="189">
        <v>44592</v>
      </c>
      <c r="BB84" s="190" t="s">
        <v>2414</v>
      </c>
      <c r="BC84" s="180" t="s">
        <v>14</v>
      </c>
      <c r="BD84" s="180" t="s">
        <v>14</v>
      </c>
      <c r="BE84" s="180" t="s">
        <v>14</v>
      </c>
      <c r="BF84" s="180" t="s">
        <v>14</v>
      </c>
      <c r="BG84" s="180" t="s">
        <v>14</v>
      </c>
      <c r="BH84" s="180" t="s">
        <v>14</v>
      </c>
      <c r="BI84" s="181">
        <v>44592</v>
      </c>
      <c r="BJ84" s="191" t="s">
        <v>2420</v>
      </c>
      <c r="BK84" s="191">
        <v>32</v>
      </c>
      <c r="BL84" s="191" t="s">
        <v>2415</v>
      </c>
      <c r="BM84" s="191" t="s">
        <v>30</v>
      </c>
      <c r="BN84" s="191">
        <v>2</v>
      </c>
      <c r="BO84" s="191" t="s">
        <v>2419</v>
      </c>
      <c r="BP84" s="188" t="s">
        <v>2416</v>
      </c>
      <c r="BQ84" s="192">
        <v>44592</v>
      </c>
      <c r="BR84" s="190" t="s">
        <v>2421</v>
      </c>
      <c r="BS84" s="184" t="s">
        <v>14</v>
      </c>
      <c r="BT84" s="184" t="s">
        <v>14</v>
      </c>
      <c r="BU84" s="184" t="s">
        <v>14</v>
      </c>
      <c r="BV84" s="184" t="s">
        <v>14</v>
      </c>
      <c r="BW84" s="184" t="s">
        <v>14</v>
      </c>
      <c r="BX84" s="184" t="s">
        <v>14</v>
      </c>
      <c r="BY84" s="181">
        <v>44592</v>
      </c>
      <c r="BZ84" s="191" t="s">
        <v>2422</v>
      </c>
      <c r="CA84" s="191" t="s">
        <v>14</v>
      </c>
      <c r="CB84" s="191" t="s">
        <v>14</v>
      </c>
      <c r="CC84" s="191" t="s">
        <v>14</v>
      </c>
      <c r="CD84" s="191" t="s">
        <v>14</v>
      </c>
      <c r="CE84" s="191" t="s">
        <v>14</v>
      </c>
      <c r="CF84" s="191" t="s">
        <v>14</v>
      </c>
      <c r="CG84" s="192">
        <v>44592</v>
      </c>
      <c r="CH84" s="190" t="s">
        <v>9444</v>
      </c>
      <c r="CI84" s="191" t="e">
        <v>#N/A</v>
      </c>
      <c r="CJ84" s="191" t="e">
        <v>#N/A</v>
      </c>
      <c r="CK84" s="191" t="e">
        <v>#N/A</v>
      </c>
      <c r="CL84" s="191" t="e">
        <v>#N/A</v>
      </c>
      <c r="CM84" s="191" t="e">
        <v>#N/A</v>
      </c>
      <c r="CN84" s="191" t="e">
        <v>#N/A</v>
      </c>
      <c r="CO84" s="193" t="e">
        <v>#N/A</v>
      </c>
      <c r="CP84" s="191" t="s">
        <v>2423</v>
      </c>
      <c r="CQ84" s="184" t="s">
        <v>14</v>
      </c>
      <c r="CR84" s="184" t="s">
        <v>14</v>
      </c>
      <c r="CS84" s="184" t="s">
        <v>14</v>
      </c>
      <c r="CT84" s="184" t="s">
        <v>14</v>
      </c>
      <c r="CU84" s="184" t="s">
        <v>14</v>
      </c>
      <c r="CV84" s="184" t="s">
        <v>14</v>
      </c>
      <c r="CW84" s="181">
        <v>44592</v>
      </c>
      <c r="CX84" s="191" t="s">
        <v>4819</v>
      </c>
      <c r="CY84" s="188">
        <v>680000</v>
      </c>
      <c r="CZ84" s="188" t="s">
        <v>4823</v>
      </c>
      <c r="DA84" s="188" t="s">
        <v>92</v>
      </c>
      <c r="DB84" s="188">
        <v>1</v>
      </c>
      <c r="DC84" s="188" t="s">
        <v>2424</v>
      </c>
      <c r="DD84" s="188" t="s">
        <v>4818</v>
      </c>
      <c r="DE84" s="194">
        <v>44731</v>
      </c>
      <c r="DF84" s="190" t="s">
        <v>5567</v>
      </c>
      <c r="DG84" s="180">
        <v>16010000</v>
      </c>
      <c r="DH84" s="184" t="s">
        <v>2724</v>
      </c>
      <c r="DI84" s="184" t="s">
        <v>30</v>
      </c>
      <c r="DJ84" s="184">
        <v>2</v>
      </c>
      <c r="DK84" s="184" t="s">
        <v>2726</v>
      </c>
      <c r="DL84" s="184" t="s">
        <v>2725</v>
      </c>
      <c r="DM84" s="181">
        <v>44747</v>
      </c>
      <c r="DN84" s="191" t="s">
        <v>4822</v>
      </c>
      <c r="DO84" s="188">
        <v>310000</v>
      </c>
      <c r="DP84" s="191" t="s">
        <v>4820</v>
      </c>
      <c r="DQ84" s="191" t="s">
        <v>30</v>
      </c>
      <c r="DR84" s="191">
        <v>2</v>
      </c>
      <c r="DS84" s="191" t="s">
        <v>4814</v>
      </c>
      <c r="DT84" s="191" t="s">
        <v>4821</v>
      </c>
      <c r="DU84" s="192">
        <v>44731</v>
      </c>
      <c r="DV84" s="190" t="s">
        <v>4824</v>
      </c>
      <c r="DW84" s="180">
        <v>680000</v>
      </c>
      <c r="DX84" s="184" t="s">
        <v>4823</v>
      </c>
      <c r="DY84" s="184" t="s">
        <v>92</v>
      </c>
      <c r="DZ84" s="184">
        <v>1</v>
      </c>
      <c r="EA84" s="184" t="s">
        <v>2424</v>
      </c>
      <c r="EB84" s="184" t="s">
        <v>4818</v>
      </c>
      <c r="EC84" s="181">
        <v>44731</v>
      </c>
      <c r="ED84" s="191" t="s">
        <v>2425</v>
      </c>
      <c r="EE84" s="188">
        <v>0</v>
      </c>
      <c r="EF84" s="191" t="s">
        <v>2408</v>
      </c>
      <c r="EG84" s="191" t="s">
        <v>30</v>
      </c>
      <c r="EH84" s="191">
        <v>2</v>
      </c>
      <c r="EI84" s="191" t="s">
        <v>2424</v>
      </c>
      <c r="EJ84" s="191" t="s">
        <v>2409</v>
      </c>
      <c r="EK84" s="192">
        <v>44592</v>
      </c>
      <c r="EL84" s="190" t="s">
        <v>2426</v>
      </c>
      <c r="EM84" s="180">
        <v>0</v>
      </c>
      <c r="EN84" s="184" t="s">
        <v>2408</v>
      </c>
      <c r="EO84" s="184" t="s">
        <v>30</v>
      </c>
      <c r="EP84" s="184">
        <v>2</v>
      </c>
      <c r="EQ84" s="184" t="s">
        <v>2424</v>
      </c>
      <c r="ER84" s="184" t="s">
        <v>2409</v>
      </c>
      <c r="ES84" s="181">
        <v>44592</v>
      </c>
      <c r="ET84" s="191" t="s">
        <v>5692</v>
      </c>
      <c r="EU84" s="191">
        <v>73</v>
      </c>
      <c r="EV84" s="191" t="s">
        <v>5685</v>
      </c>
      <c r="EW84" s="191" t="s">
        <v>30</v>
      </c>
      <c r="EX84" s="191">
        <v>2</v>
      </c>
      <c r="EY84" s="191" t="s">
        <v>5690</v>
      </c>
      <c r="EZ84" s="191" t="s">
        <v>5686</v>
      </c>
      <c r="FA84" s="192">
        <v>44760</v>
      </c>
      <c r="FB84" s="190" t="s">
        <v>2430</v>
      </c>
      <c r="FC84" s="184">
        <v>2</v>
      </c>
      <c r="FD84" s="184" t="s">
        <v>2427</v>
      </c>
      <c r="FE84" s="184" t="s">
        <v>92</v>
      </c>
      <c r="FF84" s="184">
        <v>1</v>
      </c>
      <c r="FG84" s="184" t="s">
        <v>2429</v>
      </c>
      <c r="FH84" s="184" t="s">
        <v>2428</v>
      </c>
      <c r="FI84" s="181">
        <v>44592</v>
      </c>
      <c r="FJ84" s="190" t="s">
        <v>2434</v>
      </c>
      <c r="FK84" s="191">
        <v>116000</v>
      </c>
      <c r="FL84" s="191" t="s">
        <v>2431</v>
      </c>
      <c r="FM84" s="191" t="s">
        <v>19</v>
      </c>
      <c r="FN84" s="191">
        <v>3</v>
      </c>
      <c r="FO84" s="191" t="s">
        <v>2433</v>
      </c>
      <c r="FP84" s="188" t="s">
        <v>2432</v>
      </c>
      <c r="FQ84" s="189">
        <v>44592</v>
      </c>
      <c r="FR84" s="190" t="s">
        <v>2435</v>
      </c>
      <c r="FS84" s="184" t="s">
        <v>14</v>
      </c>
      <c r="FT84" s="184" t="s">
        <v>14</v>
      </c>
      <c r="FU84" s="184" t="s">
        <v>14</v>
      </c>
      <c r="FV84" s="184" t="s">
        <v>14</v>
      </c>
      <c r="FW84" s="184" t="s">
        <v>14</v>
      </c>
      <c r="FX84" s="184" t="s">
        <v>14</v>
      </c>
      <c r="FY84" s="181">
        <v>44592</v>
      </c>
      <c r="FZ84" s="191" t="s">
        <v>4083</v>
      </c>
      <c r="GA84" s="191">
        <v>2</v>
      </c>
      <c r="GB84" s="191" t="s">
        <v>3054</v>
      </c>
      <c r="GC84" s="191" t="s">
        <v>30</v>
      </c>
      <c r="GD84" s="191">
        <v>2</v>
      </c>
      <c r="GE84" s="191" t="s">
        <v>14</v>
      </c>
      <c r="GF84" s="191" t="s">
        <v>14</v>
      </c>
      <c r="GG84" s="192">
        <v>44695</v>
      </c>
      <c r="GH84" s="190" t="s">
        <v>4089</v>
      </c>
      <c r="GI84" s="184">
        <v>0</v>
      </c>
      <c r="GJ84" s="184" t="s">
        <v>3054</v>
      </c>
      <c r="GK84" s="184" t="s">
        <v>30</v>
      </c>
      <c r="GL84" s="184">
        <v>2</v>
      </c>
      <c r="GM84" s="184" t="s">
        <v>14</v>
      </c>
      <c r="GN84" s="184" t="s">
        <v>14</v>
      </c>
      <c r="GO84" s="181">
        <v>44695</v>
      </c>
      <c r="GP84" s="191" t="s">
        <v>4084</v>
      </c>
      <c r="GQ84" s="191">
        <v>0</v>
      </c>
      <c r="GR84" s="191" t="s">
        <v>3054</v>
      </c>
      <c r="GS84" s="191" t="s">
        <v>30</v>
      </c>
      <c r="GT84" s="191">
        <v>2</v>
      </c>
      <c r="GU84" s="191" t="s">
        <v>14</v>
      </c>
      <c r="GV84" s="191" t="s">
        <v>14</v>
      </c>
      <c r="GW84" s="192">
        <v>44695</v>
      </c>
      <c r="GX84" s="190" t="s">
        <v>4090</v>
      </c>
      <c r="GY84" s="184">
        <v>0</v>
      </c>
      <c r="GZ84" s="184" t="s">
        <v>3054</v>
      </c>
      <c r="HA84" s="184" t="s">
        <v>30</v>
      </c>
      <c r="HB84" s="184">
        <v>2</v>
      </c>
      <c r="HC84" s="184" t="s">
        <v>14</v>
      </c>
      <c r="HD84" s="184" t="s">
        <v>14</v>
      </c>
      <c r="HE84" s="181">
        <v>44695</v>
      </c>
      <c r="HF84" s="191" t="s">
        <v>4082</v>
      </c>
      <c r="HG84" s="191">
        <v>0</v>
      </c>
      <c r="HH84" s="191" t="s">
        <v>3054</v>
      </c>
      <c r="HI84" s="191" t="s">
        <v>30</v>
      </c>
      <c r="HJ84" s="191">
        <v>2</v>
      </c>
      <c r="HK84" s="191" t="s">
        <v>14</v>
      </c>
      <c r="HL84" s="191" t="s">
        <v>14</v>
      </c>
      <c r="HM84" s="192">
        <v>44695</v>
      </c>
      <c r="HN84" s="190" t="s">
        <v>4088</v>
      </c>
      <c r="HO84" s="184">
        <v>0</v>
      </c>
      <c r="HP84" s="184" t="s">
        <v>3054</v>
      </c>
      <c r="HQ84" s="184" t="s">
        <v>30</v>
      </c>
      <c r="HR84" s="184">
        <v>2</v>
      </c>
      <c r="HS84" s="184" t="s">
        <v>14</v>
      </c>
      <c r="HT84" s="184" t="s">
        <v>14</v>
      </c>
      <c r="HU84" s="181">
        <v>44695</v>
      </c>
      <c r="HV84" s="191" t="s">
        <v>4085</v>
      </c>
      <c r="HW84" s="191">
        <v>0</v>
      </c>
      <c r="HX84" s="191" t="s">
        <v>3054</v>
      </c>
      <c r="HY84" s="191" t="s">
        <v>30</v>
      </c>
      <c r="HZ84" s="191">
        <v>2</v>
      </c>
      <c r="IA84" s="191" t="s">
        <v>14</v>
      </c>
      <c r="IB84" s="191" t="s">
        <v>14</v>
      </c>
      <c r="IC84" s="192">
        <v>44695</v>
      </c>
      <c r="ID84" s="190" t="s">
        <v>4087</v>
      </c>
      <c r="IE84" s="184">
        <v>0</v>
      </c>
      <c r="IF84" s="184" t="s">
        <v>3054</v>
      </c>
      <c r="IG84" s="184" t="s">
        <v>30</v>
      </c>
      <c r="IH84" s="184">
        <v>2</v>
      </c>
      <c r="II84" s="184" t="s">
        <v>14</v>
      </c>
      <c r="IJ84" s="184" t="s">
        <v>14</v>
      </c>
      <c r="IK84" s="181">
        <v>44695</v>
      </c>
      <c r="IL84" s="191" t="s">
        <v>4086</v>
      </c>
      <c r="IM84" s="191">
        <v>3</v>
      </c>
      <c r="IN84" s="191" t="s">
        <v>3054</v>
      </c>
      <c r="IO84" s="191" t="s">
        <v>30</v>
      </c>
      <c r="IP84" s="191">
        <v>2</v>
      </c>
      <c r="IQ84" s="191" t="s">
        <v>14</v>
      </c>
      <c r="IR84" s="191" t="s">
        <v>14</v>
      </c>
      <c r="IS84" s="192">
        <v>44695</v>
      </c>
    </row>
    <row r="85" spans="1:253" s="285" customFormat="1" ht="13" customHeight="1" x14ac:dyDescent="0.25">
      <c r="A85" s="285" t="s">
        <v>1804</v>
      </c>
      <c r="B85" s="285" t="s">
        <v>8815</v>
      </c>
      <c r="C85" s="285" t="s">
        <v>1805</v>
      </c>
      <c r="D85" s="285" t="s">
        <v>1806</v>
      </c>
      <c r="E85" s="285" t="s">
        <v>8415</v>
      </c>
      <c r="F85" s="285" t="s">
        <v>4719</v>
      </c>
      <c r="G85" s="179">
        <v>32694000</v>
      </c>
      <c r="H85" s="180" t="s">
        <v>4716</v>
      </c>
      <c r="I85" s="180" t="s">
        <v>30</v>
      </c>
      <c r="J85" s="180">
        <v>2</v>
      </c>
      <c r="K85" s="180" t="s">
        <v>4718</v>
      </c>
      <c r="L85" s="180" t="s">
        <v>4717</v>
      </c>
      <c r="M85" s="181">
        <v>44712</v>
      </c>
      <c r="N85" s="190" t="s">
        <v>4723</v>
      </c>
      <c r="O85" s="182">
        <v>9206</v>
      </c>
      <c r="P85" s="182" t="s">
        <v>4720</v>
      </c>
      <c r="Q85" s="182" t="s">
        <v>19</v>
      </c>
      <c r="R85" s="182">
        <v>3</v>
      </c>
      <c r="S85" s="182" t="s">
        <v>4722</v>
      </c>
      <c r="T85" s="182" t="s">
        <v>4721</v>
      </c>
      <c r="U85" s="183">
        <v>44712</v>
      </c>
      <c r="V85" s="190" t="s">
        <v>4727</v>
      </c>
      <c r="W85" s="180">
        <v>10090000</v>
      </c>
      <c r="X85" s="180" t="s">
        <v>4724</v>
      </c>
      <c r="Y85" s="180" t="s">
        <v>19</v>
      </c>
      <c r="Z85" s="180">
        <v>3</v>
      </c>
      <c r="AA85" s="180" t="s">
        <v>4726</v>
      </c>
      <c r="AB85" s="180" t="s">
        <v>4725</v>
      </c>
      <c r="AC85" s="181">
        <v>44712</v>
      </c>
      <c r="AD85" s="190" t="s">
        <v>4730</v>
      </c>
      <c r="AE85" s="188">
        <v>10090000</v>
      </c>
      <c r="AF85" s="188" t="s">
        <v>4728</v>
      </c>
      <c r="AG85" s="188" t="s">
        <v>19</v>
      </c>
      <c r="AH85" s="188">
        <v>3</v>
      </c>
      <c r="AI85" s="188" t="s">
        <v>4729</v>
      </c>
      <c r="AJ85" s="188" t="s">
        <v>4725</v>
      </c>
      <c r="AK85" s="189">
        <v>44712</v>
      </c>
      <c r="AL85" s="190" t="s">
        <v>5125</v>
      </c>
      <c r="AM85" s="180">
        <v>183000</v>
      </c>
      <c r="AN85" s="180" t="s">
        <v>5122</v>
      </c>
      <c r="AO85" s="180" t="s">
        <v>30</v>
      </c>
      <c r="AP85" s="180">
        <v>2</v>
      </c>
      <c r="AQ85" s="180" t="s">
        <v>5124</v>
      </c>
      <c r="AR85" s="180" t="s">
        <v>5123</v>
      </c>
      <c r="AS85" s="181">
        <v>44739</v>
      </c>
      <c r="AT85" s="191" t="s">
        <v>9445</v>
      </c>
      <c r="AU85" s="188" t="e">
        <v>#N/A</v>
      </c>
      <c r="AV85" s="188" t="e">
        <v>#N/A</v>
      </c>
      <c r="AW85" s="188" t="e">
        <v>#N/A</v>
      </c>
      <c r="AX85" s="188" t="e">
        <v>#N/A</v>
      </c>
      <c r="AY85" s="188" t="e">
        <v>#N/A</v>
      </c>
      <c r="AZ85" s="188" t="e">
        <v>#N/A</v>
      </c>
      <c r="BA85" s="189" t="e">
        <v>#N/A</v>
      </c>
      <c r="BB85" s="190" t="s">
        <v>9446</v>
      </c>
      <c r="BC85" s="180" t="e">
        <v>#N/A</v>
      </c>
      <c r="BD85" s="180" t="e">
        <v>#N/A</v>
      </c>
      <c r="BE85" s="180" t="e">
        <v>#N/A</v>
      </c>
      <c r="BF85" s="180" t="e">
        <v>#N/A</v>
      </c>
      <c r="BG85" s="180" t="e">
        <v>#N/A</v>
      </c>
      <c r="BH85" s="180" t="e">
        <v>#N/A</v>
      </c>
      <c r="BI85" s="181" t="e">
        <v>#N/A</v>
      </c>
      <c r="BJ85" s="191" t="s">
        <v>5129</v>
      </c>
      <c r="BK85" s="191">
        <v>6</v>
      </c>
      <c r="BL85" s="191" t="s">
        <v>5126</v>
      </c>
      <c r="BM85" s="191" t="s">
        <v>19</v>
      </c>
      <c r="BN85" s="191">
        <v>3</v>
      </c>
      <c r="BO85" s="191" t="s">
        <v>5128</v>
      </c>
      <c r="BP85" s="188" t="s">
        <v>5127</v>
      </c>
      <c r="BQ85" s="192">
        <v>44739</v>
      </c>
      <c r="BR85" s="190" t="s">
        <v>9447</v>
      </c>
      <c r="BS85" s="184" t="e">
        <v>#N/A</v>
      </c>
      <c r="BT85" s="184" t="e">
        <v>#N/A</v>
      </c>
      <c r="BU85" s="184" t="e">
        <v>#N/A</v>
      </c>
      <c r="BV85" s="184" t="e">
        <v>#N/A</v>
      </c>
      <c r="BW85" s="184" t="e">
        <v>#N/A</v>
      </c>
      <c r="BX85" s="184" t="e">
        <v>#N/A</v>
      </c>
      <c r="BY85" s="181" t="e">
        <v>#N/A</v>
      </c>
      <c r="BZ85" s="191" t="s">
        <v>9448</v>
      </c>
      <c r="CA85" s="191" t="e">
        <v>#N/A</v>
      </c>
      <c r="CB85" s="191" t="e">
        <v>#N/A</v>
      </c>
      <c r="CC85" s="191" t="e">
        <v>#N/A</v>
      </c>
      <c r="CD85" s="191" t="e">
        <v>#N/A</v>
      </c>
      <c r="CE85" s="191" t="e">
        <v>#N/A</v>
      </c>
      <c r="CF85" s="191" t="e">
        <v>#N/A</v>
      </c>
      <c r="CG85" s="192" t="e">
        <v>#N/A</v>
      </c>
      <c r="CH85" s="190" t="s">
        <v>9449</v>
      </c>
      <c r="CI85" s="191" t="e">
        <v>#N/A</v>
      </c>
      <c r="CJ85" s="191" t="e">
        <v>#N/A</v>
      </c>
      <c r="CK85" s="191" t="e">
        <v>#N/A</v>
      </c>
      <c r="CL85" s="191" t="e">
        <v>#N/A</v>
      </c>
      <c r="CM85" s="191" t="e">
        <v>#N/A</v>
      </c>
      <c r="CN85" s="191" t="e">
        <v>#N/A</v>
      </c>
      <c r="CO85" s="193" t="e">
        <v>#N/A</v>
      </c>
      <c r="CP85" s="191" t="s">
        <v>9450</v>
      </c>
      <c r="CQ85" s="184" t="e">
        <v>#N/A</v>
      </c>
      <c r="CR85" s="184" t="e">
        <v>#N/A</v>
      </c>
      <c r="CS85" s="184" t="e">
        <v>#N/A</v>
      </c>
      <c r="CT85" s="184" t="e">
        <v>#N/A</v>
      </c>
      <c r="CU85" s="184" t="e">
        <v>#N/A</v>
      </c>
      <c r="CV85" s="184" t="e">
        <v>#N/A</v>
      </c>
      <c r="CW85" s="181" t="e">
        <v>#N/A</v>
      </c>
      <c r="CX85" s="191" t="s">
        <v>5132</v>
      </c>
      <c r="CY85" s="188">
        <v>183000</v>
      </c>
      <c r="CZ85" s="188" t="s">
        <v>5122</v>
      </c>
      <c r="DA85" s="188" t="s">
        <v>30</v>
      </c>
      <c r="DB85" s="188">
        <v>2</v>
      </c>
      <c r="DC85" s="188" t="s">
        <v>5135</v>
      </c>
      <c r="DD85" s="188" t="s">
        <v>5123</v>
      </c>
      <c r="DE85" s="194">
        <v>44739</v>
      </c>
      <c r="DF85" s="190" t="s">
        <v>2973</v>
      </c>
      <c r="DG85" s="180">
        <v>0</v>
      </c>
      <c r="DH85" s="184" t="s">
        <v>2970</v>
      </c>
      <c r="DI85" s="184" t="s">
        <v>30</v>
      </c>
      <c r="DJ85" s="184">
        <v>2</v>
      </c>
      <c r="DK85" s="184" t="s">
        <v>2972</v>
      </c>
      <c r="DL85" s="184" t="s">
        <v>2971</v>
      </c>
      <c r="DM85" s="181">
        <v>44664</v>
      </c>
      <c r="DN85" s="191" t="s">
        <v>5134</v>
      </c>
      <c r="DO85" s="188">
        <v>9907000</v>
      </c>
      <c r="DP85" s="191" t="s">
        <v>4724</v>
      </c>
      <c r="DQ85" s="191" t="s">
        <v>30</v>
      </c>
      <c r="DR85" s="191">
        <v>2</v>
      </c>
      <c r="DS85" s="191" t="s">
        <v>5133</v>
      </c>
      <c r="DT85" s="191" t="s">
        <v>4725</v>
      </c>
      <c r="DU85" s="192">
        <v>44739</v>
      </c>
      <c r="DV85" s="190" t="s">
        <v>5136</v>
      </c>
      <c r="DW85" s="180">
        <v>183000</v>
      </c>
      <c r="DX85" s="184" t="s">
        <v>5122</v>
      </c>
      <c r="DY85" s="184" t="s">
        <v>30</v>
      </c>
      <c r="DZ85" s="184">
        <v>2</v>
      </c>
      <c r="EA85" s="184" t="s">
        <v>5135</v>
      </c>
      <c r="EB85" s="184" t="s">
        <v>5123</v>
      </c>
      <c r="EC85" s="181">
        <v>44739</v>
      </c>
      <c r="ED85" s="191" t="s">
        <v>2976</v>
      </c>
      <c r="EE85" s="188">
        <v>0</v>
      </c>
      <c r="EF85" s="191" t="s">
        <v>2974</v>
      </c>
      <c r="EG85" s="191" t="s">
        <v>30</v>
      </c>
      <c r="EH85" s="191">
        <v>2</v>
      </c>
      <c r="EI85" s="191" t="s">
        <v>2975</v>
      </c>
      <c r="EJ85" s="191" t="s">
        <v>1808</v>
      </c>
      <c r="EK85" s="192">
        <v>44664</v>
      </c>
      <c r="EL85" s="190" t="s">
        <v>2978</v>
      </c>
      <c r="EM85" s="180">
        <v>0</v>
      </c>
      <c r="EN85" s="184" t="s">
        <v>2974</v>
      </c>
      <c r="EO85" s="184" t="s">
        <v>30</v>
      </c>
      <c r="EP85" s="184">
        <v>2</v>
      </c>
      <c r="EQ85" s="184" t="s">
        <v>2977</v>
      </c>
      <c r="ER85" s="184" t="s">
        <v>1808</v>
      </c>
      <c r="ES85" s="181">
        <v>44664</v>
      </c>
      <c r="ET85" s="191" t="s">
        <v>5131</v>
      </c>
      <c r="EU85" s="191">
        <v>6</v>
      </c>
      <c r="EV85" s="191" t="s">
        <v>5126</v>
      </c>
      <c r="EW85" s="191" t="s">
        <v>19</v>
      </c>
      <c r="EX85" s="191">
        <v>3</v>
      </c>
      <c r="EY85" s="191" t="s">
        <v>5130</v>
      </c>
      <c r="EZ85" s="191" t="s">
        <v>5127</v>
      </c>
      <c r="FA85" s="192">
        <v>44739</v>
      </c>
      <c r="FB85" s="190" t="s">
        <v>1810</v>
      </c>
      <c r="FC85" s="184">
        <v>3</v>
      </c>
      <c r="FD85" s="184" t="s">
        <v>1807</v>
      </c>
      <c r="FE85" s="184" t="s">
        <v>30</v>
      </c>
      <c r="FF85" s="184">
        <v>2</v>
      </c>
      <c r="FG85" s="184" t="s">
        <v>1809</v>
      </c>
      <c r="FH85" s="184" t="s">
        <v>1808</v>
      </c>
      <c r="FI85" s="181">
        <v>44284</v>
      </c>
      <c r="FJ85" s="190" t="s">
        <v>9451</v>
      </c>
      <c r="FK85" s="191" t="e">
        <v>#N/A</v>
      </c>
      <c r="FL85" s="191" t="e">
        <v>#N/A</v>
      </c>
      <c r="FM85" s="191" t="e">
        <v>#N/A</v>
      </c>
      <c r="FN85" s="191" t="e">
        <v>#N/A</v>
      </c>
      <c r="FO85" s="191" t="e">
        <v>#N/A</v>
      </c>
      <c r="FP85" s="188" t="e">
        <v>#N/A</v>
      </c>
      <c r="FQ85" s="189" t="e">
        <v>#N/A</v>
      </c>
      <c r="FR85" s="190" t="s">
        <v>9452</v>
      </c>
      <c r="FS85" s="184" t="e">
        <v>#N/A</v>
      </c>
      <c r="FT85" s="184" t="e">
        <v>#N/A</v>
      </c>
      <c r="FU85" s="184" t="e">
        <v>#N/A</v>
      </c>
      <c r="FV85" s="184" t="e">
        <v>#N/A</v>
      </c>
      <c r="FW85" s="184" t="e">
        <v>#N/A</v>
      </c>
      <c r="FX85" s="184" t="e">
        <v>#N/A</v>
      </c>
      <c r="FY85" s="181" t="e">
        <v>#N/A</v>
      </c>
      <c r="FZ85" s="191" t="s">
        <v>4462</v>
      </c>
      <c r="GA85" s="191">
        <v>1</v>
      </c>
      <c r="GB85" s="191" t="s">
        <v>3054</v>
      </c>
      <c r="GC85" s="191" t="s">
        <v>30</v>
      </c>
      <c r="GD85" s="191">
        <v>2</v>
      </c>
      <c r="GE85" s="191" t="s">
        <v>14</v>
      </c>
      <c r="GF85" s="191" t="s">
        <v>14</v>
      </c>
      <c r="GG85" s="192">
        <v>44697</v>
      </c>
      <c r="GH85" s="190" t="s">
        <v>4468</v>
      </c>
      <c r="GI85" s="184">
        <v>1</v>
      </c>
      <c r="GJ85" s="184" t="s">
        <v>3054</v>
      </c>
      <c r="GK85" s="184" t="s">
        <v>30</v>
      </c>
      <c r="GL85" s="184">
        <v>2</v>
      </c>
      <c r="GM85" s="184" t="s">
        <v>14</v>
      </c>
      <c r="GN85" s="184" t="s">
        <v>14</v>
      </c>
      <c r="GO85" s="181">
        <v>44697</v>
      </c>
      <c r="GP85" s="191" t="s">
        <v>4463</v>
      </c>
      <c r="GQ85" s="191">
        <v>0</v>
      </c>
      <c r="GR85" s="191" t="s">
        <v>3054</v>
      </c>
      <c r="GS85" s="191" t="s">
        <v>30</v>
      </c>
      <c r="GT85" s="191">
        <v>2</v>
      </c>
      <c r="GU85" s="191" t="s">
        <v>14</v>
      </c>
      <c r="GV85" s="191" t="s">
        <v>14</v>
      </c>
      <c r="GW85" s="192">
        <v>44697</v>
      </c>
      <c r="GX85" s="190" t="s">
        <v>4469</v>
      </c>
      <c r="GY85" s="184">
        <v>0</v>
      </c>
      <c r="GZ85" s="184" t="s">
        <v>3054</v>
      </c>
      <c r="HA85" s="184" t="s">
        <v>30</v>
      </c>
      <c r="HB85" s="184">
        <v>2</v>
      </c>
      <c r="HC85" s="184" t="s">
        <v>14</v>
      </c>
      <c r="HD85" s="184" t="s">
        <v>14</v>
      </c>
      <c r="HE85" s="181">
        <v>44697</v>
      </c>
      <c r="HF85" s="191" t="s">
        <v>4461</v>
      </c>
      <c r="HG85" s="191">
        <v>2</v>
      </c>
      <c r="HH85" s="191" t="s">
        <v>3054</v>
      </c>
      <c r="HI85" s="191" t="s">
        <v>30</v>
      </c>
      <c r="HJ85" s="191">
        <v>2</v>
      </c>
      <c r="HK85" s="191" t="s">
        <v>14</v>
      </c>
      <c r="HL85" s="191" t="s">
        <v>14</v>
      </c>
      <c r="HM85" s="192">
        <v>44697</v>
      </c>
      <c r="HN85" s="190" t="s">
        <v>4467</v>
      </c>
      <c r="HO85" s="184">
        <v>2</v>
      </c>
      <c r="HP85" s="184" t="s">
        <v>3054</v>
      </c>
      <c r="HQ85" s="184" t="s">
        <v>30</v>
      </c>
      <c r="HR85" s="184">
        <v>2</v>
      </c>
      <c r="HS85" s="184" t="s">
        <v>14</v>
      </c>
      <c r="HT85" s="184" t="s">
        <v>14</v>
      </c>
      <c r="HU85" s="181">
        <v>44697</v>
      </c>
      <c r="HV85" s="191" t="s">
        <v>4464</v>
      </c>
      <c r="HW85" s="191">
        <v>0</v>
      </c>
      <c r="HX85" s="191" t="s">
        <v>3054</v>
      </c>
      <c r="HY85" s="191" t="s">
        <v>30</v>
      </c>
      <c r="HZ85" s="191">
        <v>2</v>
      </c>
      <c r="IA85" s="191" t="s">
        <v>14</v>
      </c>
      <c r="IB85" s="191" t="s">
        <v>14</v>
      </c>
      <c r="IC85" s="192">
        <v>44697</v>
      </c>
      <c r="ID85" s="190" t="s">
        <v>4466</v>
      </c>
      <c r="IE85" s="184">
        <v>0</v>
      </c>
      <c r="IF85" s="184" t="s">
        <v>3054</v>
      </c>
      <c r="IG85" s="184" t="s">
        <v>30</v>
      </c>
      <c r="IH85" s="184">
        <v>2</v>
      </c>
      <c r="II85" s="184" t="s">
        <v>14</v>
      </c>
      <c r="IJ85" s="184" t="s">
        <v>14</v>
      </c>
      <c r="IK85" s="181">
        <v>44697</v>
      </c>
      <c r="IL85" s="191" t="s">
        <v>4465</v>
      </c>
      <c r="IM85" s="191">
        <v>0</v>
      </c>
      <c r="IN85" s="191" t="s">
        <v>3054</v>
      </c>
      <c r="IO85" s="191" t="s">
        <v>30</v>
      </c>
      <c r="IP85" s="191">
        <v>2</v>
      </c>
      <c r="IQ85" s="191" t="s">
        <v>14</v>
      </c>
      <c r="IR85" s="191" t="s">
        <v>14</v>
      </c>
      <c r="IS85" s="192">
        <v>44697</v>
      </c>
    </row>
    <row r="86" spans="1:253" s="285" customFormat="1" ht="13" customHeight="1" x14ac:dyDescent="0.25">
      <c r="A86" s="285" t="s">
        <v>1220</v>
      </c>
      <c r="B86" s="285" t="s">
        <v>8789</v>
      </c>
      <c r="C86" s="285" t="s">
        <v>1221</v>
      </c>
      <c r="D86" s="285" t="s">
        <v>1222</v>
      </c>
      <c r="E86" s="285" t="s">
        <v>8416</v>
      </c>
      <c r="F86" s="285" t="s">
        <v>5696</v>
      </c>
      <c r="G86" s="179">
        <v>2567000</v>
      </c>
      <c r="H86" s="180" t="s">
        <v>5693</v>
      </c>
      <c r="I86" s="180" t="s">
        <v>30</v>
      </c>
      <c r="J86" s="180">
        <v>2</v>
      </c>
      <c r="K86" s="180" t="s">
        <v>5695</v>
      </c>
      <c r="L86" s="180" t="s">
        <v>5694</v>
      </c>
      <c r="M86" s="181">
        <v>44760</v>
      </c>
      <c r="N86" s="190" t="s">
        <v>1957</v>
      </c>
      <c r="O86" s="182">
        <v>824292</v>
      </c>
      <c r="P86" s="182" t="s">
        <v>1950</v>
      </c>
      <c r="Q86" s="182" t="s">
        <v>30</v>
      </c>
      <c r="R86" s="182">
        <v>2</v>
      </c>
      <c r="S86" s="182" t="s">
        <v>1956</v>
      </c>
      <c r="T86" s="182" t="s">
        <v>1951</v>
      </c>
      <c r="U86" s="183">
        <v>44388</v>
      </c>
      <c r="V86" s="190" t="s">
        <v>2137</v>
      </c>
      <c r="W86" s="180">
        <v>2551000</v>
      </c>
      <c r="X86" s="180" t="s">
        <v>2135</v>
      </c>
      <c r="Y86" s="180" t="s">
        <v>30</v>
      </c>
      <c r="Z86" s="180">
        <v>2</v>
      </c>
      <c r="AA86" s="180" t="s">
        <v>2077</v>
      </c>
      <c r="AB86" s="180" t="s">
        <v>2136</v>
      </c>
      <c r="AC86" s="181">
        <v>44557</v>
      </c>
      <c r="AD86" s="190" t="s">
        <v>2138</v>
      </c>
      <c r="AE86" s="188">
        <v>1587000</v>
      </c>
      <c r="AF86" s="188" t="s">
        <v>2135</v>
      </c>
      <c r="AG86" s="188" t="s">
        <v>30</v>
      </c>
      <c r="AH86" s="188">
        <v>2</v>
      </c>
      <c r="AI86" s="188" t="s">
        <v>2079</v>
      </c>
      <c r="AJ86" s="188" t="s">
        <v>2136</v>
      </c>
      <c r="AK86" s="189">
        <v>44557</v>
      </c>
      <c r="AL86" s="190" t="s">
        <v>1223</v>
      </c>
      <c r="AM86" s="180">
        <v>0</v>
      </c>
      <c r="AN86" s="180" t="s">
        <v>14</v>
      </c>
      <c r="AO86" s="180" t="s">
        <v>14</v>
      </c>
      <c r="AP86" s="180" t="s">
        <v>14</v>
      </c>
      <c r="AQ86" s="180" t="s">
        <v>14</v>
      </c>
      <c r="AR86" s="180" t="s">
        <v>14</v>
      </c>
      <c r="AS86" s="181">
        <v>43868</v>
      </c>
      <c r="AT86" s="191" t="s">
        <v>1237</v>
      </c>
      <c r="AU86" s="188">
        <v>0</v>
      </c>
      <c r="AV86" s="188" t="s">
        <v>14</v>
      </c>
      <c r="AW86" s="188" t="s">
        <v>14</v>
      </c>
      <c r="AX86" s="188" t="s">
        <v>14</v>
      </c>
      <c r="AY86" s="188" t="s">
        <v>14</v>
      </c>
      <c r="AZ86" s="188" t="s">
        <v>14</v>
      </c>
      <c r="BA86" s="189">
        <v>43874</v>
      </c>
      <c r="BB86" s="190" t="s">
        <v>1236</v>
      </c>
      <c r="BC86" s="180">
        <v>0</v>
      </c>
      <c r="BD86" s="180" t="s">
        <v>14</v>
      </c>
      <c r="BE86" s="180" t="s">
        <v>14</v>
      </c>
      <c r="BF86" s="180" t="s">
        <v>14</v>
      </c>
      <c r="BG86" s="180" t="s">
        <v>14</v>
      </c>
      <c r="BH86" s="180" t="s">
        <v>14</v>
      </c>
      <c r="BI86" s="181">
        <v>43874</v>
      </c>
      <c r="BJ86" s="191" t="s">
        <v>5699</v>
      </c>
      <c r="BK86" s="191">
        <v>0</v>
      </c>
      <c r="BL86" s="191" t="s">
        <v>5697</v>
      </c>
      <c r="BM86" s="191" t="s">
        <v>30</v>
      </c>
      <c r="BN86" s="191">
        <v>2</v>
      </c>
      <c r="BO86" s="191" t="s">
        <v>5698</v>
      </c>
      <c r="BP86" s="188" t="s">
        <v>1771</v>
      </c>
      <c r="BQ86" s="192">
        <v>44760</v>
      </c>
      <c r="BR86" s="190" t="s">
        <v>9453</v>
      </c>
      <c r="BS86" s="184" t="e">
        <v>#N/A</v>
      </c>
      <c r="BT86" s="184" t="e">
        <v>#N/A</v>
      </c>
      <c r="BU86" s="184" t="e">
        <v>#N/A</v>
      </c>
      <c r="BV86" s="184" t="e">
        <v>#N/A</v>
      </c>
      <c r="BW86" s="184" t="e">
        <v>#N/A</v>
      </c>
      <c r="BX86" s="184" t="e">
        <v>#N/A</v>
      </c>
      <c r="BY86" s="181" t="e">
        <v>#N/A</v>
      </c>
      <c r="BZ86" s="191" t="s">
        <v>9454</v>
      </c>
      <c r="CA86" s="191" t="e">
        <v>#N/A</v>
      </c>
      <c r="CB86" s="191" t="e">
        <v>#N/A</v>
      </c>
      <c r="CC86" s="191" t="e">
        <v>#N/A</v>
      </c>
      <c r="CD86" s="191" t="e">
        <v>#N/A</v>
      </c>
      <c r="CE86" s="191" t="e">
        <v>#N/A</v>
      </c>
      <c r="CF86" s="191" t="e">
        <v>#N/A</v>
      </c>
      <c r="CG86" s="192" t="e">
        <v>#N/A</v>
      </c>
      <c r="CH86" s="190" t="s">
        <v>9455</v>
      </c>
      <c r="CI86" s="191" t="e">
        <v>#N/A</v>
      </c>
      <c r="CJ86" s="191" t="e">
        <v>#N/A</v>
      </c>
      <c r="CK86" s="191" t="e">
        <v>#N/A</v>
      </c>
      <c r="CL86" s="191" t="e">
        <v>#N/A</v>
      </c>
      <c r="CM86" s="191" t="e">
        <v>#N/A</v>
      </c>
      <c r="CN86" s="191" t="e">
        <v>#N/A</v>
      </c>
      <c r="CO86" s="193" t="e">
        <v>#N/A</v>
      </c>
      <c r="CP86" s="191" t="s">
        <v>9456</v>
      </c>
      <c r="CQ86" s="184" t="e">
        <v>#N/A</v>
      </c>
      <c r="CR86" s="184" t="e">
        <v>#N/A</v>
      </c>
      <c r="CS86" s="184" t="e">
        <v>#N/A</v>
      </c>
      <c r="CT86" s="184" t="e">
        <v>#N/A</v>
      </c>
      <c r="CU86" s="184" t="e">
        <v>#N/A</v>
      </c>
      <c r="CV86" s="184" t="e">
        <v>#N/A</v>
      </c>
      <c r="CW86" s="181" t="e">
        <v>#N/A</v>
      </c>
      <c r="CX86" s="191" t="s">
        <v>2139</v>
      </c>
      <c r="CY86" s="188">
        <v>751000</v>
      </c>
      <c r="CZ86" s="188" t="s">
        <v>2135</v>
      </c>
      <c r="DA86" s="188" t="s">
        <v>30</v>
      </c>
      <c r="DB86" s="188">
        <v>2</v>
      </c>
      <c r="DC86" s="188" t="s">
        <v>2144</v>
      </c>
      <c r="DD86" s="188" t="s">
        <v>2136</v>
      </c>
      <c r="DE86" s="194">
        <v>44557</v>
      </c>
      <c r="DF86" s="190" t="s">
        <v>2141</v>
      </c>
      <c r="DG86" s="180">
        <v>964000</v>
      </c>
      <c r="DH86" s="184" t="s">
        <v>2135</v>
      </c>
      <c r="DI86" s="184" t="s">
        <v>30</v>
      </c>
      <c r="DJ86" s="184">
        <v>2</v>
      </c>
      <c r="DK86" s="184" t="s">
        <v>2140</v>
      </c>
      <c r="DL86" s="184" t="s">
        <v>2136</v>
      </c>
      <c r="DM86" s="181">
        <v>44557</v>
      </c>
      <c r="DN86" s="191" t="s">
        <v>2143</v>
      </c>
      <c r="DO86" s="188">
        <v>836000</v>
      </c>
      <c r="DP86" s="191" t="s">
        <v>2135</v>
      </c>
      <c r="DQ86" s="191" t="s">
        <v>30</v>
      </c>
      <c r="DR86" s="191">
        <v>2</v>
      </c>
      <c r="DS86" s="191" t="s">
        <v>2142</v>
      </c>
      <c r="DT86" s="191" t="s">
        <v>2136</v>
      </c>
      <c r="DU86" s="192">
        <v>44557</v>
      </c>
      <c r="DV86" s="190" t="s">
        <v>2145</v>
      </c>
      <c r="DW86" s="180">
        <v>632000</v>
      </c>
      <c r="DX86" s="184" t="s">
        <v>2135</v>
      </c>
      <c r="DY86" s="184" t="s">
        <v>30</v>
      </c>
      <c r="DZ86" s="184">
        <v>2</v>
      </c>
      <c r="EA86" s="184" t="s">
        <v>2144</v>
      </c>
      <c r="EB86" s="184" t="s">
        <v>2136</v>
      </c>
      <c r="EC86" s="181">
        <v>44557</v>
      </c>
      <c r="ED86" s="191" t="s">
        <v>2147</v>
      </c>
      <c r="EE86" s="188">
        <v>119000</v>
      </c>
      <c r="EF86" s="191" t="s">
        <v>2135</v>
      </c>
      <c r="EG86" s="191" t="s">
        <v>30</v>
      </c>
      <c r="EH86" s="191">
        <v>2</v>
      </c>
      <c r="EI86" s="191" t="s">
        <v>2146</v>
      </c>
      <c r="EJ86" s="191" t="s">
        <v>2136</v>
      </c>
      <c r="EK86" s="192">
        <v>44557</v>
      </c>
      <c r="EL86" s="190" t="s">
        <v>2149</v>
      </c>
      <c r="EM86" s="180">
        <v>0</v>
      </c>
      <c r="EN86" s="184" t="s">
        <v>2135</v>
      </c>
      <c r="EO86" s="184" t="s">
        <v>30</v>
      </c>
      <c r="EP86" s="184">
        <v>2</v>
      </c>
      <c r="EQ86" s="184" t="s">
        <v>2148</v>
      </c>
      <c r="ER86" s="184" t="s">
        <v>2136</v>
      </c>
      <c r="ES86" s="181">
        <v>44557</v>
      </c>
      <c r="ET86" s="191" t="s">
        <v>5711</v>
      </c>
      <c r="EU86" s="191">
        <v>3</v>
      </c>
      <c r="EV86" s="191" t="s">
        <v>5697</v>
      </c>
      <c r="EW86" s="191" t="s">
        <v>30</v>
      </c>
      <c r="EX86" s="191">
        <v>2</v>
      </c>
      <c r="EY86" s="191" t="s">
        <v>5710</v>
      </c>
      <c r="EZ86" s="191" t="s">
        <v>1771</v>
      </c>
      <c r="FA86" s="192">
        <v>44761</v>
      </c>
      <c r="FB86" s="190" t="s">
        <v>1959</v>
      </c>
      <c r="FC86" s="184">
        <v>1</v>
      </c>
      <c r="FD86" s="184" t="s">
        <v>14</v>
      </c>
      <c r="FE86" s="184" t="s">
        <v>92</v>
      </c>
      <c r="FF86" s="184">
        <v>1</v>
      </c>
      <c r="FG86" s="184" t="s">
        <v>1958</v>
      </c>
      <c r="FH86" s="184" t="s">
        <v>14</v>
      </c>
      <c r="FI86" s="181">
        <v>44388</v>
      </c>
      <c r="FJ86" s="190" t="s">
        <v>9457</v>
      </c>
      <c r="FK86" s="191" t="e">
        <v>#N/A</v>
      </c>
      <c r="FL86" s="191" t="e">
        <v>#N/A</v>
      </c>
      <c r="FM86" s="191" t="e">
        <v>#N/A</v>
      </c>
      <c r="FN86" s="191" t="e">
        <v>#N/A</v>
      </c>
      <c r="FO86" s="191" t="e">
        <v>#N/A</v>
      </c>
      <c r="FP86" s="188" t="e">
        <v>#N/A</v>
      </c>
      <c r="FQ86" s="189" t="e">
        <v>#N/A</v>
      </c>
      <c r="FR86" s="190" t="s">
        <v>9458</v>
      </c>
      <c r="FS86" s="184" t="e">
        <v>#N/A</v>
      </c>
      <c r="FT86" s="184" t="e">
        <v>#N/A</v>
      </c>
      <c r="FU86" s="184" t="e">
        <v>#N/A</v>
      </c>
      <c r="FV86" s="184" t="e">
        <v>#N/A</v>
      </c>
      <c r="FW86" s="184" t="e">
        <v>#N/A</v>
      </c>
      <c r="FX86" s="184" t="e">
        <v>#N/A</v>
      </c>
      <c r="FY86" s="181" t="e">
        <v>#N/A</v>
      </c>
      <c r="FZ86" s="191" t="s">
        <v>4092</v>
      </c>
      <c r="GA86" s="191">
        <v>0</v>
      </c>
      <c r="GB86" s="191" t="s">
        <v>3054</v>
      </c>
      <c r="GC86" s="191" t="s">
        <v>30</v>
      </c>
      <c r="GD86" s="191">
        <v>2</v>
      </c>
      <c r="GE86" s="191" t="s">
        <v>14</v>
      </c>
      <c r="GF86" s="191" t="s">
        <v>14</v>
      </c>
      <c r="GG86" s="192">
        <v>44695</v>
      </c>
      <c r="GH86" s="190" t="s">
        <v>4098</v>
      </c>
      <c r="GI86" s="184">
        <v>0</v>
      </c>
      <c r="GJ86" s="184" t="s">
        <v>3054</v>
      </c>
      <c r="GK86" s="184" t="s">
        <v>30</v>
      </c>
      <c r="GL86" s="184">
        <v>2</v>
      </c>
      <c r="GM86" s="184" t="s">
        <v>14</v>
      </c>
      <c r="GN86" s="184" t="s">
        <v>14</v>
      </c>
      <c r="GO86" s="181">
        <v>44695</v>
      </c>
      <c r="GP86" s="191" t="s">
        <v>4093</v>
      </c>
      <c r="GQ86" s="191">
        <v>0</v>
      </c>
      <c r="GR86" s="191" t="s">
        <v>3054</v>
      </c>
      <c r="GS86" s="191" t="s">
        <v>30</v>
      </c>
      <c r="GT86" s="191">
        <v>2</v>
      </c>
      <c r="GU86" s="191" t="s">
        <v>14</v>
      </c>
      <c r="GV86" s="191" t="s">
        <v>14</v>
      </c>
      <c r="GW86" s="192">
        <v>44695</v>
      </c>
      <c r="GX86" s="190" t="s">
        <v>4099</v>
      </c>
      <c r="GY86" s="184">
        <v>0</v>
      </c>
      <c r="GZ86" s="184" t="s">
        <v>3054</v>
      </c>
      <c r="HA86" s="184" t="s">
        <v>30</v>
      </c>
      <c r="HB86" s="184">
        <v>2</v>
      </c>
      <c r="HC86" s="184" t="s">
        <v>14</v>
      </c>
      <c r="HD86" s="184" t="s">
        <v>14</v>
      </c>
      <c r="HE86" s="181">
        <v>44695</v>
      </c>
      <c r="HF86" s="191" t="s">
        <v>4091</v>
      </c>
      <c r="HG86" s="191">
        <v>2</v>
      </c>
      <c r="HH86" s="191" t="s">
        <v>3054</v>
      </c>
      <c r="HI86" s="191" t="s">
        <v>30</v>
      </c>
      <c r="HJ86" s="191">
        <v>2</v>
      </c>
      <c r="HK86" s="191" t="s">
        <v>14</v>
      </c>
      <c r="HL86" s="191" t="s">
        <v>14</v>
      </c>
      <c r="HM86" s="192">
        <v>44695</v>
      </c>
      <c r="HN86" s="190" t="s">
        <v>4097</v>
      </c>
      <c r="HO86" s="184">
        <v>0</v>
      </c>
      <c r="HP86" s="184" t="s">
        <v>3054</v>
      </c>
      <c r="HQ86" s="184" t="s">
        <v>30</v>
      </c>
      <c r="HR86" s="184">
        <v>2</v>
      </c>
      <c r="HS86" s="184" t="s">
        <v>14</v>
      </c>
      <c r="HT86" s="184" t="s">
        <v>14</v>
      </c>
      <c r="HU86" s="181">
        <v>44695</v>
      </c>
      <c r="HV86" s="191" t="s">
        <v>4094</v>
      </c>
      <c r="HW86" s="191">
        <v>0</v>
      </c>
      <c r="HX86" s="191" t="s">
        <v>3054</v>
      </c>
      <c r="HY86" s="191" t="s">
        <v>30</v>
      </c>
      <c r="HZ86" s="191">
        <v>2</v>
      </c>
      <c r="IA86" s="191" t="s">
        <v>14</v>
      </c>
      <c r="IB86" s="191" t="s">
        <v>14</v>
      </c>
      <c r="IC86" s="192">
        <v>44695</v>
      </c>
      <c r="ID86" s="190" t="s">
        <v>4096</v>
      </c>
      <c r="IE86" s="184">
        <v>1</v>
      </c>
      <c r="IF86" s="184" t="s">
        <v>3054</v>
      </c>
      <c r="IG86" s="184" t="s">
        <v>30</v>
      </c>
      <c r="IH86" s="184">
        <v>2</v>
      </c>
      <c r="II86" s="184" t="s">
        <v>14</v>
      </c>
      <c r="IJ86" s="184" t="s">
        <v>14</v>
      </c>
      <c r="IK86" s="181">
        <v>44695</v>
      </c>
      <c r="IL86" s="191" t="s">
        <v>4095</v>
      </c>
      <c r="IM86" s="191">
        <v>0</v>
      </c>
      <c r="IN86" s="191" t="s">
        <v>3054</v>
      </c>
      <c r="IO86" s="191" t="s">
        <v>30</v>
      </c>
      <c r="IP86" s="191">
        <v>2</v>
      </c>
      <c r="IQ86" s="191" t="s">
        <v>14</v>
      </c>
      <c r="IR86" s="191" t="s">
        <v>14</v>
      </c>
      <c r="IS86" s="192">
        <v>44695</v>
      </c>
    </row>
    <row r="87" spans="1:253" s="285" customFormat="1" ht="13" customHeight="1" x14ac:dyDescent="0.25">
      <c r="A87" s="285" t="s">
        <v>212</v>
      </c>
      <c r="B87" s="285" t="s">
        <v>8808</v>
      </c>
      <c r="C87" s="285" t="s">
        <v>213</v>
      </c>
      <c r="D87" s="285" t="s">
        <v>214</v>
      </c>
      <c r="E87" s="285" t="s">
        <v>8417</v>
      </c>
      <c r="F87" s="285" t="s">
        <v>5444</v>
      </c>
      <c r="G87" s="179">
        <v>24500000</v>
      </c>
      <c r="H87" s="180" t="s">
        <v>5302</v>
      </c>
      <c r="I87" s="180" t="s">
        <v>30</v>
      </c>
      <c r="J87" s="180">
        <v>2</v>
      </c>
      <c r="K87" s="180" t="s">
        <v>5443</v>
      </c>
      <c r="L87" s="180" t="s">
        <v>5442</v>
      </c>
      <c r="M87" s="181">
        <v>44742</v>
      </c>
      <c r="N87" s="190" t="s">
        <v>5446</v>
      </c>
      <c r="O87" s="182">
        <v>1267000</v>
      </c>
      <c r="P87" s="182" t="s">
        <v>5355</v>
      </c>
      <c r="Q87" s="182" t="s">
        <v>19</v>
      </c>
      <c r="R87" s="182">
        <v>3</v>
      </c>
      <c r="S87" s="182" t="s">
        <v>5300</v>
      </c>
      <c r="T87" s="182" t="s">
        <v>5445</v>
      </c>
      <c r="U87" s="183">
        <v>44742</v>
      </c>
      <c r="V87" s="190" t="s">
        <v>5448</v>
      </c>
      <c r="W87" s="180">
        <v>24500000</v>
      </c>
      <c r="X87" s="180" t="s">
        <v>5302</v>
      </c>
      <c r="Y87" s="180" t="s">
        <v>30</v>
      </c>
      <c r="Z87" s="180">
        <v>2</v>
      </c>
      <c r="AA87" s="180" t="s">
        <v>5447</v>
      </c>
      <c r="AB87" s="180" t="s">
        <v>5442</v>
      </c>
      <c r="AC87" s="181">
        <v>44742</v>
      </c>
      <c r="AD87" s="190" t="s">
        <v>5450</v>
      </c>
      <c r="AE87" s="188">
        <v>4341000</v>
      </c>
      <c r="AF87" s="188" t="s">
        <v>5302</v>
      </c>
      <c r="AG87" s="188" t="s">
        <v>30</v>
      </c>
      <c r="AH87" s="188">
        <v>2</v>
      </c>
      <c r="AI87" s="188" t="s">
        <v>5449</v>
      </c>
      <c r="AJ87" s="188" t="s">
        <v>5442</v>
      </c>
      <c r="AK87" s="189">
        <v>44742</v>
      </c>
      <c r="AL87" s="190" t="s">
        <v>5454</v>
      </c>
      <c r="AM87" s="180">
        <v>595000</v>
      </c>
      <c r="AN87" s="180" t="s">
        <v>5451</v>
      </c>
      <c r="AO87" s="180" t="s">
        <v>92</v>
      </c>
      <c r="AP87" s="180">
        <v>1</v>
      </c>
      <c r="AQ87" s="180" t="s">
        <v>5453</v>
      </c>
      <c r="AR87" s="180" t="s">
        <v>5452</v>
      </c>
      <c r="AS87" s="181">
        <v>44742</v>
      </c>
      <c r="AT87" s="191" t="s">
        <v>219</v>
      </c>
      <c r="AU87" s="188" t="s">
        <v>14</v>
      </c>
      <c r="AV87" s="188">
        <v>0</v>
      </c>
      <c r="AW87" s="188" t="s">
        <v>14</v>
      </c>
      <c r="AX87" s="188" t="s">
        <v>14</v>
      </c>
      <c r="AY87" s="188" t="s">
        <v>200</v>
      </c>
      <c r="AZ87" s="188">
        <v>0</v>
      </c>
      <c r="BA87" s="189">
        <v>43508</v>
      </c>
      <c r="BB87" s="190" t="s">
        <v>218</v>
      </c>
      <c r="BC87" s="180" t="s">
        <v>14</v>
      </c>
      <c r="BD87" s="180">
        <v>0</v>
      </c>
      <c r="BE87" s="180" t="s">
        <v>14</v>
      </c>
      <c r="BF87" s="180" t="s">
        <v>14</v>
      </c>
      <c r="BG87" s="180" t="s">
        <v>200</v>
      </c>
      <c r="BH87" s="180">
        <v>0</v>
      </c>
      <c r="BI87" s="181">
        <v>43508</v>
      </c>
      <c r="BJ87" s="191" t="s">
        <v>5457</v>
      </c>
      <c r="BK87" s="191">
        <v>501</v>
      </c>
      <c r="BL87" s="191" t="s">
        <v>5455</v>
      </c>
      <c r="BM87" s="191" t="s">
        <v>92</v>
      </c>
      <c r="BN87" s="191">
        <v>1</v>
      </c>
      <c r="BO87" s="191" t="s">
        <v>5456</v>
      </c>
      <c r="BP87" s="188" t="s">
        <v>1771</v>
      </c>
      <c r="BQ87" s="192">
        <v>44742</v>
      </c>
      <c r="BR87" s="190" t="s">
        <v>215</v>
      </c>
      <c r="BS87" s="184" t="s">
        <v>14</v>
      </c>
      <c r="BT87" s="184">
        <v>0</v>
      </c>
      <c r="BU87" s="184" t="s">
        <v>14</v>
      </c>
      <c r="BV87" s="184" t="s">
        <v>14</v>
      </c>
      <c r="BW87" s="184" t="s">
        <v>200</v>
      </c>
      <c r="BX87" s="184">
        <v>0</v>
      </c>
      <c r="BY87" s="181">
        <v>43508</v>
      </c>
      <c r="BZ87" s="191" t="s">
        <v>216</v>
      </c>
      <c r="CA87" s="191" t="s">
        <v>14</v>
      </c>
      <c r="CB87" s="191">
        <v>0</v>
      </c>
      <c r="CC87" s="191" t="s">
        <v>14</v>
      </c>
      <c r="CD87" s="191" t="s">
        <v>14</v>
      </c>
      <c r="CE87" s="191" t="s">
        <v>200</v>
      </c>
      <c r="CF87" s="191">
        <v>0</v>
      </c>
      <c r="CG87" s="192">
        <v>43508</v>
      </c>
      <c r="CH87" s="190" t="s">
        <v>9459</v>
      </c>
      <c r="CI87" s="191" t="e">
        <v>#N/A</v>
      </c>
      <c r="CJ87" s="191" t="e">
        <v>#N/A</v>
      </c>
      <c r="CK87" s="191" t="e">
        <v>#N/A</v>
      </c>
      <c r="CL87" s="191" t="e">
        <v>#N/A</v>
      </c>
      <c r="CM87" s="191" t="e">
        <v>#N/A</v>
      </c>
      <c r="CN87" s="191" t="e">
        <v>#N/A</v>
      </c>
      <c r="CO87" s="193" t="e">
        <v>#N/A</v>
      </c>
      <c r="CP87" s="191" t="s">
        <v>217</v>
      </c>
      <c r="CQ87" s="184" t="s">
        <v>14</v>
      </c>
      <c r="CR87" s="184">
        <v>0</v>
      </c>
      <c r="CS87" s="184" t="s">
        <v>14</v>
      </c>
      <c r="CT87" s="184" t="s">
        <v>14</v>
      </c>
      <c r="CU87" s="184" t="s">
        <v>200</v>
      </c>
      <c r="CV87" s="184">
        <v>0</v>
      </c>
      <c r="CW87" s="181">
        <v>43508</v>
      </c>
      <c r="CX87" s="191" t="s">
        <v>5458</v>
      </c>
      <c r="CY87" s="188">
        <v>3641000</v>
      </c>
      <c r="CZ87" s="188" t="s">
        <v>5302</v>
      </c>
      <c r="DA87" s="188" t="s">
        <v>30</v>
      </c>
      <c r="DB87" s="188">
        <v>2</v>
      </c>
      <c r="DC87" s="188" t="s">
        <v>5463</v>
      </c>
      <c r="DD87" s="188" t="s">
        <v>5442</v>
      </c>
      <c r="DE87" s="194">
        <v>44742</v>
      </c>
      <c r="DF87" s="190" t="s">
        <v>5460</v>
      </c>
      <c r="DG87" s="180">
        <v>20159000</v>
      </c>
      <c r="DH87" s="184" t="s">
        <v>5302</v>
      </c>
      <c r="DI87" s="184" t="s">
        <v>30</v>
      </c>
      <c r="DJ87" s="184">
        <v>2</v>
      </c>
      <c r="DK87" s="184" t="s">
        <v>5459</v>
      </c>
      <c r="DL87" s="184" t="s">
        <v>5442</v>
      </c>
      <c r="DM87" s="181">
        <v>44742</v>
      </c>
      <c r="DN87" s="191" t="s">
        <v>5462</v>
      </c>
      <c r="DO87" s="188">
        <v>700000</v>
      </c>
      <c r="DP87" s="191" t="s">
        <v>5302</v>
      </c>
      <c r="DQ87" s="191" t="s">
        <v>30</v>
      </c>
      <c r="DR87" s="191">
        <v>2</v>
      </c>
      <c r="DS87" s="191" t="s">
        <v>5461</v>
      </c>
      <c r="DT87" s="191" t="s">
        <v>5442</v>
      </c>
      <c r="DU87" s="192">
        <v>44742</v>
      </c>
      <c r="DV87" s="190" t="s">
        <v>5464</v>
      </c>
      <c r="DW87" s="180">
        <v>2900000</v>
      </c>
      <c r="DX87" s="184" t="s">
        <v>5302</v>
      </c>
      <c r="DY87" s="184" t="s">
        <v>30</v>
      </c>
      <c r="DZ87" s="184">
        <v>2</v>
      </c>
      <c r="EA87" s="184" t="s">
        <v>5463</v>
      </c>
      <c r="EB87" s="184" t="s">
        <v>5442</v>
      </c>
      <c r="EC87" s="181">
        <v>44742</v>
      </c>
      <c r="ED87" s="191" t="s">
        <v>5466</v>
      </c>
      <c r="EE87" s="188">
        <v>700000</v>
      </c>
      <c r="EF87" s="191" t="s">
        <v>5302</v>
      </c>
      <c r="EG87" s="191" t="s">
        <v>30</v>
      </c>
      <c r="EH87" s="191">
        <v>2</v>
      </c>
      <c r="EI87" s="191" t="s">
        <v>5465</v>
      </c>
      <c r="EJ87" s="191" t="s">
        <v>5442</v>
      </c>
      <c r="EK87" s="192">
        <v>44742</v>
      </c>
      <c r="EL87" s="190" t="s">
        <v>5468</v>
      </c>
      <c r="EM87" s="180">
        <v>41000</v>
      </c>
      <c r="EN87" s="184" t="s">
        <v>5302</v>
      </c>
      <c r="EO87" s="184" t="s">
        <v>30</v>
      </c>
      <c r="EP87" s="184">
        <v>2</v>
      </c>
      <c r="EQ87" s="184" t="s">
        <v>5467</v>
      </c>
      <c r="ER87" s="184" t="s">
        <v>5442</v>
      </c>
      <c r="ES87" s="181">
        <v>44742</v>
      </c>
      <c r="ET87" s="191" t="s">
        <v>1778</v>
      </c>
      <c r="EU87" s="191">
        <v>385</v>
      </c>
      <c r="EV87" s="191" t="s">
        <v>1776</v>
      </c>
      <c r="EW87" s="191" t="s">
        <v>19</v>
      </c>
      <c r="EX87" s="191">
        <v>3</v>
      </c>
      <c r="EY87" s="191" t="s">
        <v>1777</v>
      </c>
      <c r="EZ87" s="191" t="s">
        <v>528</v>
      </c>
      <c r="FA87" s="192">
        <v>44281</v>
      </c>
      <c r="FB87" s="190" t="s">
        <v>5471</v>
      </c>
      <c r="FC87" s="184">
        <v>3</v>
      </c>
      <c r="FD87" s="184" t="s">
        <v>5469</v>
      </c>
      <c r="FE87" s="184" t="s">
        <v>92</v>
      </c>
      <c r="FF87" s="184">
        <v>1</v>
      </c>
      <c r="FG87" s="184" t="s">
        <v>5470</v>
      </c>
      <c r="FH87" s="184" t="s">
        <v>5452</v>
      </c>
      <c r="FI87" s="181">
        <v>44742</v>
      </c>
      <c r="FJ87" s="190" t="s">
        <v>220</v>
      </c>
      <c r="FK87" s="191" t="s">
        <v>14</v>
      </c>
      <c r="FL87" s="191">
        <v>0</v>
      </c>
      <c r="FM87" s="191" t="s">
        <v>14</v>
      </c>
      <c r="FN87" s="191" t="s">
        <v>14</v>
      </c>
      <c r="FO87" s="191" t="s">
        <v>200</v>
      </c>
      <c r="FP87" s="188">
        <v>0</v>
      </c>
      <c r="FQ87" s="189">
        <v>43508</v>
      </c>
      <c r="FR87" s="190" t="s">
        <v>221</v>
      </c>
      <c r="FS87" s="184" t="s">
        <v>14</v>
      </c>
      <c r="FT87" s="184">
        <v>0</v>
      </c>
      <c r="FU87" s="184" t="s">
        <v>14</v>
      </c>
      <c r="FV87" s="184" t="s">
        <v>14</v>
      </c>
      <c r="FW87" s="184" t="s">
        <v>200</v>
      </c>
      <c r="FX87" s="184">
        <v>0</v>
      </c>
      <c r="FY87" s="181">
        <v>43508</v>
      </c>
      <c r="FZ87" s="191" t="s">
        <v>3082</v>
      </c>
      <c r="GA87" s="191">
        <v>0</v>
      </c>
      <c r="GB87" s="191" t="s">
        <v>3054</v>
      </c>
      <c r="GC87" s="191" t="s">
        <v>30</v>
      </c>
      <c r="GD87" s="191">
        <v>2</v>
      </c>
      <c r="GE87" s="191" t="s">
        <v>14</v>
      </c>
      <c r="GF87" s="191" t="s">
        <v>14</v>
      </c>
      <c r="GG87" s="192">
        <v>44676</v>
      </c>
      <c r="GH87" s="190" t="s">
        <v>3088</v>
      </c>
      <c r="GI87" s="184">
        <v>3</v>
      </c>
      <c r="GJ87" s="184" t="s">
        <v>3054</v>
      </c>
      <c r="GK87" s="184" t="s">
        <v>30</v>
      </c>
      <c r="GL87" s="184">
        <v>2</v>
      </c>
      <c r="GM87" s="184" t="s">
        <v>14</v>
      </c>
      <c r="GN87" s="184" t="s">
        <v>14</v>
      </c>
      <c r="GO87" s="181">
        <v>44676</v>
      </c>
      <c r="GP87" s="191" t="s">
        <v>3083</v>
      </c>
      <c r="GQ87" s="191">
        <v>2</v>
      </c>
      <c r="GR87" s="191" t="s">
        <v>3054</v>
      </c>
      <c r="GS87" s="191" t="s">
        <v>30</v>
      </c>
      <c r="GT87" s="191">
        <v>2</v>
      </c>
      <c r="GU87" s="191" t="s">
        <v>14</v>
      </c>
      <c r="GV87" s="191" t="s">
        <v>14</v>
      </c>
      <c r="GW87" s="192">
        <v>44676</v>
      </c>
      <c r="GX87" s="190" t="s">
        <v>3089</v>
      </c>
      <c r="GY87" s="184">
        <v>0</v>
      </c>
      <c r="GZ87" s="184" t="s">
        <v>3054</v>
      </c>
      <c r="HA87" s="184" t="s">
        <v>30</v>
      </c>
      <c r="HB87" s="184">
        <v>2</v>
      </c>
      <c r="HC87" s="184" t="s">
        <v>14</v>
      </c>
      <c r="HD87" s="184" t="s">
        <v>14</v>
      </c>
      <c r="HE87" s="181">
        <v>44676</v>
      </c>
      <c r="HF87" s="191" t="s">
        <v>3081</v>
      </c>
      <c r="HG87" s="191">
        <v>0</v>
      </c>
      <c r="HH87" s="191" t="s">
        <v>3054</v>
      </c>
      <c r="HI87" s="191" t="s">
        <v>30</v>
      </c>
      <c r="HJ87" s="191">
        <v>2</v>
      </c>
      <c r="HK87" s="191" t="s">
        <v>14</v>
      </c>
      <c r="HL87" s="191" t="s">
        <v>14</v>
      </c>
      <c r="HM87" s="192">
        <v>44676</v>
      </c>
      <c r="HN87" s="190" t="s">
        <v>3087</v>
      </c>
      <c r="HO87" s="184">
        <v>2</v>
      </c>
      <c r="HP87" s="184" t="s">
        <v>3054</v>
      </c>
      <c r="HQ87" s="184" t="s">
        <v>30</v>
      </c>
      <c r="HR87" s="184">
        <v>2</v>
      </c>
      <c r="HS87" s="184" t="s">
        <v>14</v>
      </c>
      <c r="HT87" s="184" t="s">
        <v>14</v>
      </c>
      <c r="HU87" s="181">
        <v>44676</v>
      </c>
      <c r="HV87" s="191" t="s">
        <v>3084</v>
      </c>
      <c r="HW87" s="191">
        <v>3</v>
      </c>
      <c r="HX87" s="191" t="s">
        <v>3054</v>
      </c>
      <c r="HY87" s="191" t="s">
        <v>30</v>
      </c>
      <c r="HZ87" s="191">
        <v>2</v>
      </c>
      <c r="IA87" s="191" t="s">
        <v>14</v>
      </c>
      <c r="IB87" s="191" t="s">
        <v>14</v>
      </c>
      <c r="IC87" s="192">
        <v>44676</v>
      </c>
      <c r="ID87" s="190" t="s">
        <v>3086</v>
      </c>
      <c r="IE87" s="184">
        <v>1</v>
      </c>
      <c r="IF87" s="184" t="s">
        <v>3054</v>
      </c>
      <c r="IG87" s="184" t="s">
        <v>30</v>
      </c>
      <c r="IH87" s="184">
        <v>2</v>
      </c>
      <c r="II87" s="184" t="s">
        <v>14</v>
      </c>
      <c r="IJ87" s="184" t="s">
        <v>14</v>
      </c>
      <c r="IK87" s="181">
        <v>44676</v>
      </c>
      <c r="IL87" s="191" t="s">
        <v>3085</v>
      </c>
      <c r="IM87" s="191">
        <v>2</v>
      </c>
      <c r="IN87" s="191" t="s">
        <v>3054</v>
      </c>
      <c r="IO87" s="191" t="s">
        <v>30</v>
      </c>
      <c r="IP87" s="191">
        <v>2</v>
      </c>
      <c r="IQ87" s="191" t="s">
        <v>14</v>
      </c>
      <c r="IR87" s="191" t="s">
        <v>14</v>
      </c>
      <c r="IS87" s="192">
        <v>44676</v>
      </c>
    </row>
    <row r="88" spans="1:253" s="285" customFormat="1" ht="13" customHeight="1" x14ac:dyDescent="0.25">
      <c r="A88" s="285" t="s">
        <v>222</v>
      </c>
      <c r="B88" s="285" t="s">
        <v>8796</v>
      </c>
      <c r="C88" s="285" t="s">
        <v>223</v>
      </c>
      <c r="D88" s="285" t="s">
        <v>214</v>
      </c>
      <c r="E88" s="285" t="s">
        <v>8417</v>
      </c>
      <c r="F88" s="285" t="s">
        <v>1651</v>
      </c>
      <c r="G88" s="187">
        <v>23800000</v>
      </c>
      <c r="H88" s="188" t="s">
        <v>1648</v>
      </c>
      <c r="I88" s="188" t="s">
        <v>30</v>
      </c>
      <c r="J88" s="188">
        <v>2</v>
      </c>
      <c r="K88" s="188" t="s">
        <v>1650</v>
      </c>
      <c r="L88" s="188" t="s">
        <v>1649</v>
      </c>
      <c r="M88" s="189">
        <v>44225</v>
      </c>
      <c r="N88" s="190" t="s">
        <v>233</v>
      </c>
      <c r="O88" s="188">
        <v>156906</v>
      </c>
      <c r="P88" s="188" t="s">
        <v>230</v>
      </c>
      <c r="Q88" s="188" t="s">
        <v>92</v>
      </c>
      <c r="R88" s="188">
        <v>1</v>
      </c>
      <c r="S88" s="188" t="s">
        <v>232</v>
      </c>
      <c r="T88" s="188" t="s">
        <v>231</v>
      </c>
      <c r="U88" s="189">
        <v>43508</v>
      </c>
      <c r="V88" s="190" t="s">
        <v>1653</v>
      </c>
      <c r="W88" s="188">
        <v>949000</v>
      </c>
      <c r="X88" s="188" t="s">
        <v>1648</v>
      </c>
      <c r="Y88" s="188" t="s">
        <v>30</v>
      </c>
      <c r="Z88" s="188">
        <v>2</v>
      </c>
      <c r="AA88" s="188" t="s">
        <v>1652</v>
      </c>
      <c r="AB88" s="188" t="s">
        <v>1649</v>
      </c>
      <c r="AC88" s="189">
        <v>44225</v>
      </c>
      <c r="AD88" s="190" t="s">
        <v>1655</v>
      </c>
      <c r="AE88" s="188">
        <v>293000</v>
      </c>
      <c r="AF88" s="188" t="s">
        <v>1648</v>
      </c>
      <c r="AG88" s="188" t="s">
        <v>30</v>
      </c>
      <c r="AH88" s="188">
        <v>2</v>
      </c>
      <c r="AI88" s="188" t="s">
        <v>1654</v>
      </c>
      <c r="AJ88" s="188" t="s">
        <v>1649</v>
      </c>
      <c r="AK88" s="189">
        <v>44225</v>
      </c>
      <c r="AL88" s="190" t="s">
        <v>2522</v>
      </c>
      <c r="AM88" s="188">
        <v>237000</v>
      </c>
      <c r="AN88" s="188" t="s">
        <v>2519</v>
      </c>
      <c r="AO88" s="188" t="s">
        <v>92</v>
      </c>
      <c r="AP88" s="188">
        <v>1</v>
      </c>
      <c r="AQ88" s="188" t="s">
        <v>2521</v>
      </c>
      <c r="AR88" s="188" t="s">
        <v>2520</v>
      </c>
      <c r="AS88" s="189">
        <v>44620</v>
      </c>
      <c r="AT88" s="191" t="s">
        <v>1373</v>
      </c>
      <c r="AU88" s="188">
        <v>141012</v>
      </c>
      <c r="AV88" s="188" t="s">
        <v>1370</v>
      </c>
      <c r="AW88" s="188" t="s">
        <v>30</v>
      </c>
      <c r="AX88" s="188">
        <v>2</v>
      </c>
      <c r="AY88" s="188" t="s">
        <v>1372</v>
      </c>
      <c r="AZ88" s="188" t="s">
        <v>1371</v>
      </c>
      <c r="BA88" s="189">
        <v>43951</v>
      </c>
      <c r="BB88" s="190" t="s">
        <v>229</v>
      </c>
      <c r="BC88" s="188" t="s">
        <v>14</v>
      </c>
      <c r="BD88" s="188">
        <v>0</v>
      </c>
      <c r="BE88" s="188" t="s">
        <v>14</v>
      </c>
      <c r="BF88" s="188" t="s">
        <v>14</v>
      </c>
      <c r="BG88" s="188" t="s">
        <v>200</v>
      </c>
      <c r="BH88" s="188">
        <v>0</v>
      </c>
      <c r="BI88" s="189">
        <v>43508</v>
      </c>
      <c r="BJ88" s="191" t="s">
        <v>2525</v>
      </c>
      <c r="BK88" s="191">
        <v>123</v>
      </c>
      <c r="BL88" s="191" t="s">
        <v>2523</v>
      </c>
      <c r="BM88" s="191" t="s">
        <v>92</v>
      </c>
      <c r="BN88" s="191">
        <v>1</v>
      </c>
      <c r="BO88" s="191" t="s">
        <v>2524</v>
      </c>
      <c r="BP88" s="188" t="s">
        <v>1771</v>
      </c>
      <c r="BQ88" s="192">
        <v>44620</v>
      </c>
      <c r="BR88" s="190" t="s">
        <v>736</v>
      </c>
      <c r="BS88" s="191" t="s">
        <v>14</v>
      </c>
      <c r="BT88" s="191">
        <v>0</v>
      </c>
      <c r="BU88" s="191" t="s">
        <v>30</v>
      </c>
      <c r="BV88" s="191">
        <v>2</v>
      </c>
      <c r="BW88" s="191" t="s">
        <v>735</v>
      </c>
      <c r="BX88" s="191" t="s">
        <v>528</v>
      </c>
      <c r="BY88" s="189">
        <v>43552</v>
      </c>
      <c r="BZ88" s="191" t="s">
        <v>737</v>
      </c>
      <c r="CA88" s="191" t="s">
        <v>14</v>
      </c>
      <c r="CB88" s="191">
        <v>0</v>
      </c>
      <c r="CC88" s="191" t="s">
        <v>30</v>
      </c>
      <c r="CD88" s="191">
        <v>2</v>
      </c>
      <c r="CE88" s="191" t="s">
        <v>735</v>
      </c>
      <c r="CF88" s="191" t="s">
        <v>528</v>
      </c>
      <c r="CG88" s="192">
        <v>43552</v>
      </c>
      <c r="CH88" s="190" t="s">
        <v>9460</v>
      </c>
      <c r="CI88" s="191" t="e">
        <v>#N/A</v>
      </c>
      <c r="CJ88" s="191" t="e">
        <v>#N/A</v>
      </c>
      <c r="CK88" s="191" t="e">
        <v>#N/A</v>
      </c>
      <c r="CL88" s="191" t="e">
        <v>#N/A</v>
      </c>
      <c r="CM88" s="191" t="e">
        <v>#N/A</v>
      </c>
      <c r="CN88" s="191" t="e">
        <v>#N/A</v>
      </c>
      <c r="CO88" s="193" t="e">
        <v>#N/A</v>
      </c>
      <c r="CP88" s="191" t="s">
        <v>228</v>
      </c>
      <c r="CQ88" s="191" t="s">
        <v>14</v>
      </c>
      <c r="CR88" s="191">
        <v>0</v>
      </c>
      <c r="CS88" s="191" t="s">
        <v>14</v>
      </c>
      <c r="CT88" s="191" t="s">
        <v>14</v>
      </c>
      <c r="CU88" s="191" t="s">
        <v>200</v>
      </c>
      <c r="CV88" s="191">
        <v>0</v>
      </c>
      <c r="CW88" s="189">
        <v>43508</v>
      </c>
      <c r="CX88" s="191" t="s">
        <v>1657</v>
      </c>
      <c r="CY88" s="188">
        <v>292000</v>
      </c>
      <c r="CZ88" s="188" t="s">
        <v>1648</v>
      </c>
      <c r="DA88" s="188" t="s">
        <v>19</v>
      </c>
      <c r="DB88" s="188">
        <v>3</v>
      </c>
      <c r="DC88" s="188" t="s">
        <v>1656</v>
      </c>
      <c r="DD88" s="188" t="s">
        <v>1649</v>
      </c>
      <c r="DE88" s="194">
        <v>44225</v>
      </c>
      <c r="DF88" s="190" t="s">
        <v>1658</v>
      </c>
      <c r="DG88" s="188">
        <v>656000</v>
      </c>
      <c r="DH88" s="191" t="s">
        <v>1648</v>
      </c>
      <c r="DI88" s="191" t="s">
        <v>19</v>
      </c>
      <c r="DJ88" s="191">
        <v>3</v>
      </c>
      <c r="DK88" s="191" t="s">
        <v>1656</v>
      </c>
      <c r="DL88" s="191" t="s">
        <v>1649</v>
      </c>
      <c r="DM88" s="189">
        <v>44225</v>
      </c>
      <c r="DN88" s="191" t="s">
        <v>1659</v>
      </c>
      <c r="DO88" s="188">
        <v>1000</v>
      </c>
      <c r="DP88" s="191" t="s">
        <v>1648</v>
      </c>
      <c r="DQ88" s="191" t="s">
        <v>19</v>
      </c>
      <c r="DR88" s="191">
        <v>3</v>
      </c>
      <c r="DS88" s="191" t="s">
        <v>1656</v>
      </c>
      <c r="DT88" s="191" t="s">
        <v>1649</v>
      </c>
      <c r="DU88" s="192">
        <v>44225</v>
      </c>
      <c r="DV88" s="190" t="s">
        <v>1660</v>
      </c>
      <c r="DW88" s="188">
        <v>272000</v>
      </c>
      <c r="DX88" s="191" t="s">
        <v>1648</v>
      </c>
      <c r="DY88" s="191" t="s">
        <v>19</v>
      </c>
      <c r="DZ88" s="191">
        <v>3</v>
      </c>
      <c r="EA88" s="191" t="s">
        <v>1656</v>
      </c>
      <c r="EB88" s="191" t="s">
        <v>1649</v>
      </c>
      <c r="EC88" s="189">
        <v>44225</v>
      </c>
      <c r="ED88" s="191" t="s">
        <v>1661</v>
      </c>
      <c r="EE88" s="188">
        <v>20000</v>
      </c>
      <c r="EF88" s="191" t="s">
        <v>1648</v>
      </c>
      <c r="EG88" s="191" t="s">
        <v>19</v>
      </c>
      <c r="EH88" s="191">
        <v>3</v>
      </c>
      <c r="EI88" s="191" t="s">
        <v>1656</v>
      </c>
      <c r="EJ88" s="191" t="s">
        <v>1649</v>
      </c>
      <c r="EK88" s="192">
        <v>44225</v>
      </c>
      <c r="EL88" s="190" t="s">
        <v>1662</v>
      </c>
      <c r="EM88" s="188">
        <v>0</v>
      </c>
      <c r="EN88" s="191" t="s">
        <v>1648</v>
      </c>
      <c r="EO88" s="191" t="s">
        <v>19</v>
      </c>
      <c r="EP88" s="191">
        <v>3</v>
      </c>
      <c r="EQ88" s="191" t="s">
        <v>1656</v>
      </c>
      <c r="ER88" s="191" t="s">
        <v>1649</v>
      </c>
      <c r="ES88" s="189">
        <v>44225</v>
      </c>
      <c r="ET88" s="191" t="s">
        <v>1779</v>
      </c>
      <c r="EU88" s="191">
        <v>385</v>
      </c>
      <c r="EV88" s="191" t="s">
        <v>1776</v>
      </c>
      <c r="EW88" s="191" t="s">
        <v>19</v>
      </c>
      <c r="EX88" s="191">
        <v>3</v>
      </c>
      <c r="EY88" s="191" t="s">
        <v>1777</v>
      </c>
      <c r="EZ88" s="191" t="s">
        <v>528</v>
      </c>
      <c r="FA88" s="192">
        <v>44281</v>
      </c>
      <c r="FB88" s="190" t="s">
        <v>227</v>
      </c>
      <c r="FC88" s="191">
        <v>5</v>
      </c>
      <c r="FD88" s="191" t="s">
        <v>224</v>
      </c>
      <c r="FE88" s="191" t="s">
        <v>92</v>
      </c>
      <c r="FF88" s="191">
        <v>1</v>
      </c>
      <c r="FG88" s="191" t="s">
        <v>226</v>
      </c>
      <c r="FH88" s="191" t="s">
        <v>225</v>
      </c>
      <c r="FI88" s="189">
        <v>43508</v>
      </c>
      <c r="FJ88" s="190" t="s">
        <v>234</v>
      </c>
      <c r="FK88" s="191" t="s">
        <v>14</v>
      </c>
      <c r="FL88" s="191">
        <v>0</v>
      </c>
      <c r="FM88" s="191" t="s">
        <v>14</v>
      </c>
      <c r="FN88" s="191" t="s">
        <v>14</v>
      </c>
      <c r="FO88" s="191" t="s">
        <v>200</v>
      </c>
      <c r="FP88" s="188">
        <v>0</v>
      </c>
      <c r="FQ88" s="189">
        <v>43508</v>
      </c>
      <c r="FR88" s="190" t="s">
        <v>235</v>
      </c>
      <c r="FS88" s="191" t="s">
        <v>14</v>
      </c>
      <c r="FT88" s="191">
        <v>0</v>
      </c>
      <c r="FU88" s="191" t="s">
        <v>14</v>
      </c>
      <c r="FV88" s="191" t="s">
        <v>14</v>
      </c>
      <c r="FW88" s="191" t="s">
        <v>200</v>
      </c>
      <c r="FX88" s="191">
        <v>0</v>
      </c>
      <c r="FY88" s="189">
        <v>43508</v>
      </c>
      <c r="FZ88" s="191" t="s">
        <v>3091</v>
      </c>
      <c r="GA88" s="191">
        <v>0</v>
      </c>
      <c r="GB88" s="191" t="s">
        <v>3054</v>
      </c>
      <c r="GC88" s="191" t="s">
        <v>30</v>
      </c>
      <c r="GD88" s="191">
        <v>2</v>
      </c>
      <c r="GE88" s="191" t="s">
        <v>14</v>
      </c>
      <c r="GF88" s="191" t="s">
        <v>14</v>
      </c>
      <c r="GG88" s="192">
        <v>44676</v>
      </c>
      <c r="GH88" s="190" t="s">
        <v>3097</v>
      </c>
      <c r="GI88" s="191">
        <v>3</v>
      </c>
      <c r="GJ88" s="191" t="s">
        <v>3054</v>
      </c>
      <c r="GK88" s="191" t="s">
        <v>30</v>
      </c>
      <c r="GL88" s="191">
        <v>2</v>
      </c>
      <c r="GM88" s="191" t="s">
        <v>14</v>
      </c>
      <c r="GN88" s="191" t="s">
        <v>14</v>
      </c>
      <c r="GO88" s="189">
        <v>44676</v>
      </c>
      <c r="GP88" s="191" t="s">
        <v>3092</v>
      </c>
      <c r="GQ88" s="191">
        <v>2</v>
      </c>
      <c r="GR88" s="191" t="s">
        <v>3054</v>
      </c>
      <c r="GS88" s="191" t="s">
        <v>30</v>
      </c>
      <c r="GT88" s="191">
        <v>2</v>
      </c>
      <c r="GU88" s="191" t="s">
        <v>14</v>
      </c>
      <c r="GV88" s="191" t="s">
        <v>14</v>
      </c>
      <c r="GW88" s="192">
        <v>44676</v>
      </c>
      <c r="GX88" s="190" t="s">
        <v>3098</v>
      </c>
      <c r="GY88" s="191">
        <v>0</v>
      </c>
      <c r="GZ88" s="191" t="s">
        <v>3054</v>
      </c>
      <c r="HA88" s="191" t="s">
        <v>30</v>
      </c>
      <c r="HB88" s="191">
        <v>2</v>
      </c>
      <c r="HC88" s="191" t="s">
        <v>14</v>
      </c>
      <c r="HD88" s="191" t="s">
        <v>14</v>
      </c>
      <c r="HE88" s="189">
        <v>44676</v>
      </c>
      <c r="HF88" s="191" t="s">
        <v>3090</v>
      </c>
      <c r="HG88" s="191">
        <v>0</v>
      </c>
      <c r="HH88" s="191" t="s">
        <v>3054</v>
      </c>
      <c r="HI88" s="191" t="s">
        <v>30</v>
      </c>
      <c r="HJ88" s="191">
        <v>2</v>
      </c>
      <c r="HK88" s="191" t="s">
        <v>14</v>
      </c>
      <c r="HL88" s="191" t="s">
        <v>14</v>
      </c>
      <c r="HM88" s="192">
        <v>44676</v>
      </c>
      <c r="HN88" s="190" t="s">
        <v>3096</v>
      </c>
      <c r="HO88" s="191">
        <v>2</v>
      </c>
      <c r="HP88" s="191" t="s">
        <v>3054</v>
      </c>
      <c r="HQ88" s="191" t="s">
        <v>30</v>
      </c>
      <c r="HR88" s="191">
        <v>2</v>
      </c>
      <c r="HS88" s="191" t="s">
        <v>14</v>
      </c>
      <c r="HT88" s="191" t="s">
        <v>14</v>
      </c>
      <c r="HU88" s="189">
        <v>44676</v>
      </c>
      <c r="HV88" s="191" t="s">
        <v>3093</v>
      </c>
      <c r="HW88" s="191">
        <v>3</v>
      </c>
      <c r="HX88" s="191" t="s">
        <v>3054</v>
      </c>
      <c r="HY88" s="191" t="s">
        <v>30</v>
      </c>
      <c r="HZ88" s="191">
        <v>2</v>
      </c>
      <c r="IA88" s="191" t="s">
        <v>14</v>
      </c>
      <c r="IB88" s="191" t="s">
        <v>14</v>
      </c>
      <c r="IC88" s="192">
        <v>44676</v>
      </c>
      <c r="ID88" s="190" t="s">
        <v>3095</v>
      </c>
      <c r="IE88" s="191">
        <v>1</v>
      </c>
      <c r="IF88" s="191" t="s">
        <v>3054</v>
      </c>
      <c r="IG88" s="191" t="s">
        <v>30</v>
      </c>
      <c r="IH88" s="191">
        <v>2</v>
      </c>
      <c r="II88" s="191" t="s">
        <v>14</v>
      </c>
      <c r="IJ88" s="191" t="s">
        <v>14</v>
      </c>
      <c r="IK88" s="189">
        <v>44676</v>
      </c>
      <c r="IL88" s="191" t="s">
        <v>3094</v>
      </c>
      <c r="IM88" s="191">
        <v>2</v>
      </c>
      <c r="IN88" s="191" t="s">
        <v>3054</v>
      </c>
      <c r="IO88" s="191" t="s">
        <v>30</v>
      </c>
      <c r="IP88" s="191">
        <v>2</v>
      </c>
      <c r="IQ88" s="191" t="s">
        <v>14</v>
      </c>
      <c r="IR88" s="191" t="s">
        <v>14</v>
      </c>
      <c r="IS88" s="192">
        <v>44676</v>
      </c>
    </row>
    <row r="89" spans="1:253" s="285" customFormat="1" ht="13" customHeight="1" x14ac:dyDescent="0.25">
      <c r="A89" s="285" t="s">
        <v>236</v>
      </c>
      <c r="B89" s="285" t="s">
        <v>8796</v>
      </c>
      <c r="C89" s="285" t="s">
        <v>237</v>
      </c>
      <c r="D89" s="285" t="s">
        <v>214</v>
      </c>
      <c r="E89" s="285" t="s">
        <v>8417</v>
      </c>
      <c r="F89" s="285" t="s">
        <v>1663</v>
      </c>
      <c r="G89" s="179">
        <v>23800000</v>
      </c>
      <c r="H89" s="180" t="s">
        <v>1648</v>
      </c>
      <c r="I89" s="180" t="s">
        <v>30</v>
      </c>
      <c r="J89" s="180">
        <v>2</v>
      </c>
      <c r="K89" s="180" t="s">
        <v>1650</v>
      </c>
      <c r="L89" s="180" t="s">
        <v>1649</v>
      </c>
      <c r="M89" s="181">
        <v>44225</v>
      </c>
      <c r="N89" s="190" t="s">
        <v>247</v>
      </c>
      <c r="O89" s="182">
        <v>210600</v>
      </c>
      <c r="P89" s="182" t="s">
        <v>244</v>
      </c>
      <c r="Q89" s="182" t="s">
        <v>30</v>
      </c>
      <c r="R89" s="182">
        <v>2</v>
      </c>
      <c r="S89" s="182" t="s">
        <v>246</v>
      </c>
      <c r="T89" s="182" t="s">
        <v>245</v>
      </c>
      <c r="U89" s="183">
        <v>43508</v>
      </c>
      <c r="V89" s="190" t="s">
        <v>1665</v>
      </c>
      <c r="W89" s="180">
        <v>8400000</v>
      </c>
      <c r="X89" s="180" t="s">
        <v>1648</v>
      </c>
      <c r="Y89" s="180" t="s">
        <v>30</v>
      </c>
      <c r="Z89" s="180">
        <v>2</v>
      </c>
      <c r="AA89" s="180" t="s">
        <v>1664</v>
      </c>
      <c r="AB89" s="180" t="s">
        <v>1649</v>
      </c>
      <c r="AC89" s="181">
        <v>44225</v>
      </c>
      <c r="AD89" s="190" t="s">
        <v>1666</v>
      </c>
      <c r="AE89" s="188">
        <v>1356000</v>
      </c>
      <c r="AF89" s="188" t="s">
        <v>1648</v>
      </c>
      <c r="AG89" s="188" t="s">
        <v>30</v>
      </c>
      <c r="AH89" s="188">
        <v>2</v>
      </c>
      <c r="AI89" s="188" t="s">
        <v>1654</v>
      </c>
      <c r="AJ89" s="188" t="s">
        <v>1649</v>
      </c>
      <c r="AK89" s="189">
        <v>44225</v>
      </c>
      <c r="AL89" s="190" t="s">
        <v>2527</v>
      </c>
      <c r="AM89" s="180">
        <v>224000</v>
      </c>
      <c r="AN89" s="180" t="s">
        <v>2519</v>
      </c>
      <c r="AO89" s="180" t="s">
        <v>92</v>
      </c>
      <c r="AP89" s="180">
        <v>1</v>
      </c>
      <c r="AQ89" s="180" t="s">
        <v>2526</v>
      </c>
      <c r="AR89" s="180" t="s">
        <v>2520</v>
      </c>
      <c r="AS89" s="181">
        <v>44620</v>
      </c>
      <c r="AT89" s="191" t="s">
        <v>243</v>
      </c>
      <c r="AU89" s="188" t="s">
        <v>14</v>
      </c>
      <c r="AV89" s="188">
        <v>0</v>
      </c>
      <c r="AW89" s="188" t="s">
        <v>30</v>
      </c>
      <c r="AX89" s="188">
        <v>2</v>
      </c>
      <c r="AY89" s="188" t="s">
        <v>200</v>
      </c>
      <c r="AZ89" s="188">
        <v>0</v>
      </c>
      <c r="BA89" s="189">
        <v>43508</v>
      </c>
      <c r="BB89" s="190" t="s">
        <v>242</v>
      </c>
      <c r="BC89" s="180" t="s">
        <v>14</v>
      </c>
      <c r="BD89" s="180">
        <v>0</v>
      </c>
      <c r="BE89" s="180" t="s">
        <v>30</v>
      </c>
      <c r="BF89" s="180">
        <v>2</v>
      </c>
      <c r="BG89" s="180" t="s">
        <v>200</v>
      </c>
      <c r="BH89" s="180">
        <v>0</v>
      </c>
      <c r="BI89" s="181">
        <v>43508</v>
      </c>
      <c r="BJ89" s="191" t="s">
        <v>2528</v>
      </c>
      <c r="BK89" s="191">
        <v>472</v>
      </c>
      <c r="BL89" s="191" t="s">
        <v>2523</v>
      </c>
      <c r="BM89" s="191" t="s">
        <v>92</v>
      </c>
      <c r="BN89" s="191">
        <v>1</v>
      </c>
      <c r="BO89" s="191" t="s">
        <v>2524</v>
      </c>
      <c r="BP89" s="188" t="s">
        <v>1771</v>
      </c>
      <c r="BQ89" s="192">
        <v>44620</v>
      </c>
      <c r="BR89" s="190" t="s">
        <v>238</v>
      </c>
      <c r="BS89" s="184" t="s">
        <v>14</v>
      </c>
      <c r="BT89" s="184">
        <v>0</v>
      </c>
      <c r="BU89" s="184" t="s">
        <v>30</v>
      </c>
      <c r="BV89" s="184">
        <v>2</v>
      </c>
      <c r="BW89" s="184" t="s">
        <v>200</v>
      </c>
      <c r="BX89" s="184">
        <v>0</v>
      </c>
      <c r="BY89" s="181">
        <v>43508</v>
      </c>
      <c r="BZ89" s="191" t="s">
        <v>239</v>
      </c>
      <c r="CA89" s="191" t="s">
        <v>14</v>
      </c>
      <c r="CB89" s="191">
        <v>0</v>
      </c>
      <c r="CC89" s="191" t="s">
        <v>14</v>
      </c>
      <c r="CD89" s="191" t="s">
        <v>14</v>
      </c>
      <c r="CE89" s="191" t="s">
        <v>200</v>
      </c>
      <c r="CF89" s="191">
        <v>0</v>
      </c>
      <c r="CG89" s="192">
        <v>43508</v>
      </c>
      <c r="CH89" s="190" t="s">
        <v>9461</v>
      </c>
      <c r="CI89" s="191" t="e">
        <v>#N/A</v>
      </c>
      <c r="CJ89" s="191" t="e">
        <v>#N/A</v>
      </c>
      <c r="CK89" s="191" t="e">
        <v>#N/A</v>
      </c>
      <c r="CL89" s="191" t="e">
        <v>#N/A</v>
      </c>
      <c r="CM89" s="191" t="e">
        <v>#N/A</v>
      </c>
      <c r="CN89" s="191" t="e">
        <v>#N/A</v>
      </c>
      <c r="CO89" s="193" t="e">
        <v>#N/A</v>
      </c>
      <c r="CP89" s="191" t="s">
        <v>241</v>
      </c>
      <c r="CQ89" s="184" t="s">
        <v>14</v>
      </c>
      <c r="CR89" s="184">
        <v>0</v>
      </c>
      <c r="CS89" s="184" t="s">
        <v>30</v>
      </c>
      <c r="CT89" s="184">
        <v>2</v>
      </c>
      <c r="CU89" s="184" t="s">
        <v>200</v>
      </c>
      <c r="CV89" s="184">
        <v>0</v>
      </c>
      <c r="CW89" s="181">
        <v>43508</v>
      </c>
      <c r="CX89" s="191" t="s">
        <v>1667</v>
      </c>
      <c r="CY89" s="188">
        <v>1346000</v>
      </c>
      <c r="CZ89" s="188" t="s">
        <v>1648</v>
      </c>
      <c r="DA89" s="188" t="s">
        <v>19</v>
      </c>
      <c r="DB89" s="188">
        <v>3</v>
      </c>
      <c r="DC89" s="188" t="s">
        <v>1656</v>
      </c>
      <c r="DD89" s="188" t="s">
        <v>1649</v>
      </c>
      <c r="DE89" s="194">
        <v>44225</v>
      </c>
      <c r="DF89" s="190" t="s">
        <v>1668</v>
      </c>
      <c r="DG89" s="180">
        <v>7044000</v>
      </c>
      <c r="DH89" s="184" t="s">
        <v>1648</v>
      </c>
      <c r="DI89" s="184" t="s">
        <v>19</v>
      </c>
      <c r="DJ89" s="184">
        <v>3</v>
      </c>
      <c r="DK89" s="184" t="s">
        <v>1656</v>
      </c>
      <c r="DL89" s="184" t="s">
        <v>1649</v>
      </c>
      <c r="DM89" s="181">
        <v>44225</v>
      </c>
      <c r="DN89" s="191" t="s">
        <v>1669</v>
      </c>
      <c r="DO89" s="188">
        <v>9000</v>
      </c>
      <c r="DP89" s="191" t="s">
        <v>1648</v>
      </c>
      <c r="DQ89" s="191" t="s">
        <v>19</v>
      </c>
      <c r="DR89" s="191">
        <v>3</v>
      </c>
      <c r="DS89" s="191" t="s">
        <v>1656</v>
      </c>
      <c r="DT89" s="191" t="s">
        <v>1649</v>
      </c>
      <c r="DU89" s="192">
        <v>44225</v>
      </c>
      <c r="DV89" s="190" t="s">
        <v>1670</v>
      </c>
      <c r="DW89" s="180">
        <v>1310000</v>
      </c>
      <c r="DX89" s="184" t="s">
        <v>1648</v>
      </c>
      <c r="DY89" s="184" t="s">
        <v>19</v>
      </c>
      <c r="DZ89" s="184">
        <v>3</v>
      </c>
      <c r="EA89" s="184" t="s">
        <v>1656</v>
      </c>
      <c r="EB89" s="184" t="s">
        <v>1649</v>
      </c>
      <c r="EC89" s="181">
        <v>44225</v>
      </c>
      <c r="ED89" s="191" t="s">
        <v>1671</v>
      </c>
      <c r="EE89" s="188">
        <v>36000</v>
      </c>
      <c r="EF89" s="191" t="s">
        <v>1648</v>
      </c>
      <c r="EG89" s="191" t="s">
        <v>19</v>
      </c>
      <c r="EH89" s="191">
        <v>3</v>
      </c>
      <c r="EI89" s="191" t="s">
        <v>1656</v>
      </c>
      <c r="EJ89" s="191" t="s">
        <v>1649</v>
      </c>
      <c r="EK89" s="192">
        <v>44225</v>
      </c>
      <c r="EL89" s="190" t="s">
        <v>1672</v>
      </c>
      <c r="EM89" s="180">
        <v>0</v>
      </c>
      <c r="EN89" s="184" t="s">
        <v>1648</v>
      </c>
      <c r="EO89" s="184" t="s">
        <v>19</v>
      </c>
      <c r="EP89" s="184">
        <v>3</v>
      </c>
      <c r="EQ89" s="184" t="s">
        <v>1656</v>
      </c>
      <c r="ER89" s="184" t="s">
        <v>1649</v>
      </c>
      <c r="ES89" s="181">
        <v>44225</v>
      </c>
      <c r="ET89" s="191" t="s">
        <v>1780</v>
      </c>
      <c r="EU89" s="191">
        <v>385</v>
      </c>
      <c r="EV89" s="191" t="s">
        <v>1776</v>
      </c>
      <c r="EW89" s="191" t="s">
        <v>19</v>
      </c>
      <c r="EX89" s="191">
        <v>3</v>
      </c>
      <c r="EY89" s="191" t="s">
        <v>1777</v>
      </c>
      <c r="EZ89" s="191" t="s">
        <v>528</v>
      </c>
      <c r="FA89" s="192">
        <v>44281</v>
      </c>
      <c r="FB89" s="190" t="s">
        <v>240</v>
      </c>
      <c r="FC89" s="184">
        <v>5</v>
      </c>
      <c r="FD89" s="184" t="s">
        <v>224</v>
      </c>
      <c r="FE89" s="184" t="s">
        <v>30</v>
      </c>
      <c r="FF89" s="184">
        <v>2</v>
      </c>
      <c r="FG89" s="184" t="s">
        <v>226</v>
      </c>
      <c r="FH89" s="184" t="s">
        <v>225</v>
      </c>
      <c r="FI89" s="181">
        <v>43508</v>
      </c>
      <c r="FJ89" s="190" t="s">
        <v>248</v>
      </c>
      <c r="FK89" s="191" t="s">
        <v>14</v>
      </c>
      <c r="FL89" s="191">
        <v>0</v>
      </c>
      <c r="FM89" s="191" t="s">
        <v>30</v>
      </c>
      <c r="FN89" s="191">
        <v>2</v>
      </c>
      <c r="FO89" s="191" t="s">
        <v>200</v>
      </c>
      <c r="FP89" s="188">
        <v>0</v>
      </c>
      <c r="FQ89" s="189">
        <v>43508</v>
      </c>
      <c r="FR89" s="190" t="s">
        <v>249</v>
      </c>
      <c r="FS89" s="184" t="s">
        <v>14</v>
      </c>
      <c r="FT89" s="184">
        <v>0</v>
      </c>
      <c r="FU89" s="184" t="s">
        <v>30</v>
      </c>
      <c r="FV89" s="184">
        <v>2</v>
      </c>
      <c r="FW89" s="184" t="s">
        <v>200</v>
      </c>
      <c r="FX89" s="184">
        <v>0</v>
      </c>
      <c r="FY89" s="181">
        <v>43508</v>
      </c>
      <c r="FZ89" s="191" t="s">
        <v>3100</v>
      </c>
      <c r="GA89" s="191">
        <v>1</v>
      </c>
      <c r="GB89" s="191" t="s">
        <v>3054</v>
      </c>
      <c r="GC89" s="191" t="s">
        <v>30</v>
      </c>
      <c r="GD89" s="191">
        <v>2</v>
      </c>
      <c r="GE89" s="191" t="s">
        <v>14</v>
      </c>
      <c r="GF89" s="191" t="s">
        <v>14</v>
      </c>
      <c r="GG89" s="192">
        <v>44676</v>
      </c>
      <c r="GH89" s="190" t="s">
        <v>3106</v>
      </c>
      <c r="GI89" s="184">
        <v>3</v>
      </c>
      <c r="GJ89" s="184" t="s">
        <v>3054</v>
      </c>
      <c r="GK89" s="184" t="s">
        <v>30</v>
      </c>
      <c r="GL89" s="184">
        <v>2</v>
      </c>
      <c r="GM89" s="184" t="s">
        <v>14</v>
      </c>
      <c r="GN89" s="184" t="s">
        <v>14</v>
      </c>
      <c r="GO89" s="181">
        <v>44676</v>
      </c>
      <c r="GP89" s="191" t="s">
        <v>3101</v>
      </c>
      <c r="GQ89" s="191">
        <v>2</v>
      </c>
      <c r="GR89" s="191" t="s">
        <v>3054</v>
      </c>
      <c r="GS89" s="191" t="s">
        <v>30</v>
      </c>
      <c r="GT89" s="191">
        <v>2</v>
      </c>
      <c r="GU89" s="191" t="s">
        <v>14</v>
      </c>
      <c r="GV89" s="191" t="s">
        <v>14</v>
      </c>
      <c r="GW89" s="192">
        <v>44676</v>
      </c>
      <c r="GX89" s="190" t="s">
        <v>3107</v>
      </c>
      <c r="GY89" s="184">
        <v>0</v>
      </c>
      <c r="GZ89" s="184" t="s">
        <v>3054</v>
      </c>
      <c r="HA89" s="184" t="s">
        <v>30</v>
      </c>
      <c r="HB89" s="184">
        <v>2</v>
      </c>
      <c r="HC89" s="184" t="s">
        <v>14</v>
      </c>
      <c r="HD89" s="184" t="s">
        <v>14</v>
      </c>
      <c r="HE89" s="181">
        <v>44676</v>
      </c>
      <c r="HF89" s="191" t="s">
        <v>3099</v>
      </c>
      <c r="HG89" s="191">
        <v>0</v>
      </c>
      <c r="HH89" s="191" t="s">
        <v>3054</v>
      </c>
      <c r="HI89" s="191" t="s">
        <v>30</v>
      </c>
      <c r="HJ89" s="191">
        <v>2</v>
      </c>
      <c r="HK89" s="191" t="s">
        <v>14</v>
      </c>
      <c r="HL89" s="191" t="s">
        <v>14</v>
      </c>
      <c r="HM89" s="192">
        <v>44676</v>
      </c>
      <c r="HN89" s="190" t="s">
        <v>3105</v>
      </c>
      <c r="HO89" s="184">
        <v>2</v>
      </c>
      <c r="HP89" s="184" t="s">
        <v>3054</v>
      </c>
      <c r="HQ89" s="184" t="s">
        <v>30</v>
      </c>
      <c r="HR89" s="184">
        <v>2</v>
      </c>
      <c r="HS89" s="184" t="s">
        <v>14</v>
      </c>
      <c r="HT89" s="184" t="s">
        <v>14</v>
      </c>
      <c r="HU89" s="181">
        <v>44676</v>
      </c>
      <c r="HV89" s="191" t="s">
        <v>3102</v>
      </c>
      <c r="HW89" s="191">
        <v>3</v>
      </c>
      <c r="HX89" s="191" t="s">
        <v>3054</v>
      </c>
      <c r="HY89" s="191" t="s">
        <v>30</v>
      </c>
      <c r="HZ89" s="191">
        <v>2</v>
      </c>
      <c r="IA89" s="191" t="s">
        <v>14</v>
      </c>
      <c r="IB89" s="191" t="s">
        <v>14</v>
      </c>
      <c r="IC89" s="192">
        <v>44676</v>
      </c>
      <c r="ID89" s="190" t="s">
        <v>3104</v>
      </c>
      <c r="IE89" s="184">
        <v>1</v>
      </c>
      <c r="IF89" s="184" t="s">
        <v>3054</v>
      </c>
      <c r="IG89" s="184" t="s">
        <v>30</v>
      </c>
      <c r="IH89" s="184">
        <v>2</v>
      </c>
      <c r="II89" s="184" t="s">
        <v>14</v>
      </c>
      <c r="IJ89" s="184" t="s">
        <v>14</v>
      </c>
      <c r="IK89" s="181">
        <v>44676</v>
      </c>
      <c r="IL89" s="191" t="s">
        <v>3103</v>
      </c>
      <c r="IM89" s="191">
        <v>2</v>
      </c>
      <c r="IN89" s="191" t="s">
        <v>3054</v>
      </c>
      <c r="IO89" s="191" t="s">
        <v>30</v>
      </c>
      <c r="IP89" s="191">
        <v>2</v>
      </c>
      <c r="IQ89" s="191" t="s">
        <v>14</v>
      </c>
      <c r="IR89" s="191" t="s">
        <v>14</v>
      </c>
      <c r="IS89" s="192">
        <v>44676</v>
      </c>
    </row>
    <row r="90" spans="1:253" s="285" customFormat="1" ht="13" customHeight="1" x14ac:dyDescent="0.25">
      <c r="A90" s="285" t="s">
        <v>1141</v>
      </c>
      <c r="B90" s="285" t="s">
        <v>8815</v>
      </c>
      <c r="C90" s="285" t="s">
        <v>1142</v>
      </c>
      <c r="D90" s="285" t="s">
        <v>214</v>
      </c>
      <c r="E90" s="285" t="s">
        <v>8417</v>
      </c>
      <c r="F90" s="285" t="s">
        <v>1673</v>
      </c>
      <c r="G90" s="179">
        <v>23800000</v>
      </c>
      <c r="H90" s="180" t="s">
        <v>1648</v>
      </c>
      <c r="I90" s="180" t="s">
        <v>30</v>
      </c>
      <c r="J90" s="180">
        <v>2</v>
      </c>
      <c r="K90" s="180" t="s">
        <v>1650</v>
      </c>
      <c r="L90" s="180" t="s">
        <v>1649</v>
      </c>
      <c r="M90" s="181">
        <v>44225</v>
      </c>
      <c r="N90" s="190" t="s">
        <v>1677</v>
      </c>
      <c r="O90" s="182">
        <v>8616</v>
      </c>
      <c r="P90" s="182" t="s">
        <v>1674</v>
      </c>
      <c r="Q90" s="182" t="s">
        <v>30</v>
      </c>
      <c r="R90" s="182">
        <v>2</v>
      </c>
      <c r="S90" s="182" t="s">
        <v>1676</v>
      </c>
      <c r="T90" s="182" t="s">
        <v>1675</v>
      </c>
      <c r="U90" s="183">
        <v>44225</v>
      </c>
      <c r="V90" s="190" t="s">
        <v>1681</v>
      </c>
      <c r="W90" s="180">
        <v>1328000</v>
      </c>
      <c r="X90" s="180" t="s">
        <v>1678</v>
      </c>
      <c r="Y90" s="180" t="s">
        <v>19</v>
      </c>
      <c r="Z90" s="180">
        <v>3</v>
      </c>
      <c r="AA90" s="180" t="s">
        <v>1680</v>
      </c>
      <c r="AB90" s="180" t="s">
        <v>1679</v>
      </c>
      <c r="AC90" s="181">
        <v>44225</v>
      </c>
      <c r="AD90" s="190" t="s">
        <v>1682</v>
      </c>
      <c r="AE90" s="188">
        <v>704000</v>
      </c>
      <c r="AF90" s="188" t="s">
        <v>1648</v>
      </c>
      <c r="AG90" s="188" t="s">
        <v>19</v>
      </c>
      <c r="AH90" s="188">
        <v>3</v>
      </c>
      <c r="AI90" s="188" t="s">
        <v>1654</v>
      </c>
      <c r="AJ90" s="188" t="s">
        <v>1649</v>
      </c>
      <c r="AK90" s="189">
        <v>44225</v>
      </c>
      <c r="AL90" s="190" t="s">
        <v>2056</v>
      </c>
      <c r="AM90" s="180">
        <v>187000</v>
      </c>
      <c r="AN90" s="180" t="s">
        <v>2053</v>
      </c>
      <c r="AO90" s="180" t="s">
        <v>92</v>
      </c>
      <c r="AP90" s="180">
        <v>1</v>
      </c>
      <c r="AQ90" s="180" t="s">
        <v>2055</v>
      </c>
      <c r="AR90" s="180" t="s">
        <v>2054</v>
      </c>
      <c r="AS90" s="181">
        <v>44468</v>
      </c>
      <c r="AT90" s="191" t="s">
        <v>1152</v>
      </c>
      <c r="AU90" s="188" t="s">
        <v>14</v>
      </c>
      <c r="AV90" s="188" t="s">
        <v>14</v>
      </c>
      <c r="AW90" s="188" t="s">
        <v>14</v>
      </c>
      <c r="AX90" s="188" t="s">
        <v>14</v>
      </c>
      <c r="AY90" s="188" t="s">
        <v>15</v>
      </c>
      <c r="AZ90" s="188" t="s">
        <v>14</v>
      </c>
      <c r="BA90" s="189">
        <v>43815</v>
      </c>
      <c r="BB90" s="190" t="s">
        <v>1151</v>
      </c>
      <c r="BC90" s="180" t="s">
        <v>14</v>
      </c>
      <c r="BD90" s="180" t="s">
        <v>14</v>
      </c>
      <c r="BE90" s="180" t="s">
        <v>14</v>
      </c>
      <c r="BF90" s="180" t="s">
        <v>14</v>
      </c>
      <c r="BG90" s="180" t="s">
        <v>15</v>
      </c>
      <c r="BH90" s="180" t="s">
        <v>14</v>
      </c>
      <c r="BI90" s="181">
        <v>43815</v>
      </c>
      <c r="BJ90" s="191" t="s">
        <v>2059</v>
      </c>
      <c r="BK90" s="191">
        <v>16</v>
      </c>
      <c r="BL90" s="191" t="s">
        <v>2057</v>
      </c>
      <c r="BM90" s="191" t="s">
        <v>92</v>
      </c>
      <c r="BN90" s="191">
        <v>1</v>
      </c>
      <c r="BO90" s="191" t="s">
        <v>2058</v>
      </c>
      <c r="BP90" s="188" t="s">
        <v>1771</v>
      </c>
      <c r="BQ90" s="192">
        <v>44468</v>
      </c>
      <c r="BR90" s="190" t="s">
        <v>1144</v>
      </c>
      <c r="BS90" s="184">
        <v>0</v>
      </c>
      <c r="BT90" s="184" t="s">
        <v>14</v>
      </c>
      <c r="BU90" s="184" t="s">
        <v>92</v>
      </c>
      <c r="BV90" s="184">
        <v>1</v>
      </c>
      <c r="BW90" s="184" t="s">
        <v>1143</v>
      </c>
      <c r="BX90" s="184" t="s">
        <v>14</v>
      </c>
      <c r="BY90" s="181">
        <v>43815</v>
      </c>
      <c r="BZ90" s="191" t="s">
        <v>1145</v>
      </c>
      <c r="CA90" s="191">
        <v>0</v>
      </c>
      <c r="CB90" s="191" t="s">
        <v>14</v>
      </c>
      <c r="CC90" s="191" t="s">
        <v>92</v>
      </c>
      <c r="CD90" s="191">
        <v>1</v>
      </c>
      <c r="CE90" s="191" t="s">
        <v>1143</v>
      </c>
      <c r="CF90" s="191" t="s">
        <v>14</v>
      </c>
      <c r="CG90" s="192">
        <v>43815</v>
      </c>
      <c r="CH90" s="190" t="s">
        <v>9462</v>
      </c>
      <c r="CI90" s="191" t="e">
        <v>#N/A</v>
      </c>
      <c r="CJ90" s="191" t="e">
        <v>#N/A</v>
      </c>
      <c r="CK90" s="191" t="e">
        <v>#N/A</v>
      </c>
      <c r="CL90" s="191" t="e">
        <v>#N/A</v>
      </c>
      <c r="CM90" s="191" t="e">
        <v>#N/A</v>
      </c>
      <c r="CN90" s="191" t="e">
        <v>#N/A</v>
      </c>
      <c r="CO90" s="193" t="e">
        <v>#N/A</v>
      </c>
      <c r="CP90" s="191" t="s">
        <v>1150</v>
      </c>
      <c r="CQ90" s="184">
        <v>0</v>
      </c>
      <c r="CR90" s="184" t="s">
        <v>14</v>
      </c>
      <c r="CS90" s="184" t="s">
        <v>92</v>
      </c>
      <c r="CT90" s="184">
        <v>1</v>
      </c>
      <c r="CU90" s="184" t="s">
        <v>1143</v>
      </c>
      <c r="CV90" s="184" t="s">
        <v>14</v>
      </c>
      <c r="CW90" s="181">
        <v>43815</v>
      </c>
      <c r="CX90" s="191" t="s">
        <v>1683</v>
      </c>
      <c r="CY90" s="188">
        <v>704000</v>
      </c>
      <c r="CZ90" s="188" t="s">
        <v>1648</v>
      </c>
      <c r="DA90" s="188" t="s">
        <v>19</v>
      </c>
      <c r="DB90" s="188">
        <v>3</v>
      </c>
      <c r="DC90" s="188" t="s">
        <v>1656</v>
      </c>
      <c r="DD90" s="188" t="s">
        <v>1649</v>
      </c>
      <c r="DE90" s="194">
        <v>44225</v>
      </c>
      <c r="DF90" s="190" t="s">
        <v>1684</v>
      </c>
      <c r="DG90" s="180">
        <v>624000</v>
      </c>
      <c r="DH90" s="184" t="s">
        <v>1648</v>
      </c>
      <c r="DI90" s="184" t="s">
        <v>19</v>
      </c>
      <c r="DJ90" s="184">
        <v>3</v>
      </c>
      <c r="DK90" s="184" t="s">
        <v>1656</v>
      </c>
      <c r="DL90" s="184" t="s">
        <v>1649</v>
      </c>
      <c r="DM90" s="181">
        <v>44225</v>
      </c>
      <c r="DN90" s="191" t="s">
        <v>1685</v>
      </c>
      <c r="DO90" s="188">
        <v>0</v>
      </c>
      <c r="DP90" s="191" t="s">
        <v>1648</v>
      </c>
      <c r="DQ90" s="191" t="s">
        <v>19</v>
      </c>
      <c r="DR90" s="191">
        <v>3</v>
      </c>
      <c r="DS90" s="191" t="s">
        <v>1656</v>
      </c>
      <c r="DT90" s="191" t="s">
        <v>1649</v>
      </c>
      <c r="DU90" s="192">
        <v>44225</v>
      </c>
      <c r="DV90" s="190" t="s">
        <v>1686</v>
      </c>
      <c r="DW90" s="180">
        <v>662000</v>
      </c>
      <c r="DX90" s="184" t="s">
        <v>1648</v>
      </c>
      <c r="DY90" s="184" t="s">
        <v>19</v>
      </c>
      <c r="DZ90" s="184">
        <v>3</v>
      </c>
      <c r="EA90" s="184" t="s">
        <v>1656</v>
      </c>
      <c r="EB90" s="184" t="s">
        <v>1649</v>
      </c>
      <c r="EC90" s="181">
        <v>44225</v>
      </c>
      <c r="ED90" s="191" t="s">
        <v>1687</v>
      </c>
      <c r="EE90" s="188">
        <v>42000</v>
      </c>
      <c r="EF90" s="191" t="s">
        <v>1648</v>
      </c>
      <c r="EG90" s="191" t="s">
        <v>19</v>
      </c>
      <c r="EH90" s="191">
        <v>3</v>
      </c>
      <c r="EI90" s="191" t="s">
        <v>1656</v>
      </c>
      <c r="EJ90" s="191" t="s">
        <v>1649</v>
      </c>
      <c r="EK90" s="192">
        <v>44225</v>
      </c>
      <c r="EL90" s="190" t="s">
        <v>1688</v>
      </c>
      <c r="EM90" s="180">
        <v>0</v>
      </c>
      <c r="EN90" s="184" t="s">
        <v>1648</v>
      </c>
      <c r="EO90" s="184" t="s">
        <v>19</v>
      </c>
      <c r="EP90" s="184">
        <v>3</v>
      </c>
      <c r="EQ90" s="184" t="s">
        <v>1656</v>
      </c>
      <c r="ER90" s="184" t="s">
        <v>1649</v>
      </c>
      <c r="ES90" s="181">
        <v>44225</v>
      </c>
      <c r="ET90" s="191" t="s">
        <v>1781</v>
      </c>
      <c r="EU90" s="191">
        <v>385</v>
      </c>
      <c r="EV90" s="191" t="s">
        <v>1776</v>
      </c>
      <c r="EW90" s="191" t="s">
        <v>19</v>
      </c>
      <c r="EX90" s="191">
        <v>3</v>
      </c>
      <c r="EY90" s="191" t="s">
        <v>1777</v>
      </c>
      <c r="EZ90" s="191" t="s">
        <v>528</v>
      </c>
      <c r="FA90" s="192">
        <v>44281</v>
      </c>
      <c r="FB90" s="190" t="s">
        <v>1149</v>
      </c>
      <c r="FC90" s="184">
        <v>2</v>
      </c>
      <c r="FD90" s="184" t="s">
        <v>1146</v>
      </c>
      <c r="FE90" s="184" t="s">
        <v>92</v>
      </c>
      <c r="FF90" s="184">
        <v>1</v>
      </c>
      <c r="FG90" s="184" t="s">
        <v>1148</v>
      </c>
      <c r="FH90" s="184" t="s">
        <v>1147</v>
      </c>
      <c r="FI90" s="181">
        <v>43815</v>
      </c>
      <c r="FJ90" s="190" t="s">
        <v>1153</v>
      </c>
      <c r="FK90" s="191" t="s">
        <v>14</v>
      </c>
      <c r="FL90" s="191" t="s">
        <v>14</v>
      </c>
      <c r="FM90" s="191" t="s">
        <v>14</v>
      </c>
      <c r="FN90" s="191" t="s">
        <v>14</v>
      </c>
      <c r="FO90" s="191" t="s">
        <v>15</v>
      </c>
      <c r="FP90" s="188" t="s">
        <v>14</v>
      </c>
      <c r="FQ90" s="189">
        <v>43815</v>
      </c>
      <c r="FR90" s="190" t="s">
        <v>1154</v>
      </c>
      <c r="FS90" s="184" t="s">
        <v>14</v>
      </c>
      <c r="FT90" s="184" t="s">
        <v>14</v>
      </c>
      <c r="FU90" s="184" t="s">
        <v>14</v>
      </c>
      <c r="FV90" s="184" t="s">
        <v>14</v>
      </c>
      <c r="FW90" s="184" t="s">
        <v>15</v>
      </c>
      <c r="FX90" s="184" t="s">
        <v>14</v>
      </c>
      <c r="FY90" s="181">
        <v>43815</v>
      </c>
      <c r="FZ90" s="191" t="s">
        <v>3109</v>
      </c>
      <c r="GA90" s="191">
        <v>1</v>
      </c>
      <c r="GB90" s="191" t="s">
        <v>3054</v>
      </c>
      <c r="GC90" s="191" t="s">
        <v>30</v>
      </c>
      <c r="GD90" s="191">
        <v>2</v>
      </c>
      <c r="GE90" s="191" t="s">
        <v>14</v>
      </c>
      <c r="GF90" s="191" t="s">
        <v>14</v>
      </c>
      <c r="GG90" s="192">
        <v>44676</v>
      </c>
      <c r="GH90" s="190" t="s">
        <v>3115</v>
      </c>
      <c r="GI90" s="184">
        <v>3</v>
      </c>
      <c r="GJ90" s="184" t="s">
        <v>3054</v>
      </c>
      <c r="GK90" s="184" t="s">
        <v>30</v>
      </c>
      <c r="GL90" s="184">
        <v>2</v>
      </c>
      <c r="GM90" s="184" t="s">
        <v>14</v>
      </c>
      <c r="GN90" s="184" t="s">
        <v>14</v>
      </c>
      <c r="GO90" s="181">
        <v>44676</v>
      </c>
      <c r="GP90" s="191" t="s">
        <v>3110</v>
      </c>
      <c r="GQ90" s="191">
        <v>1</v>
      </c>
      <c r="GR90" s="191" t="s">
        <v>3054</v>
      </c>
      <c r="GS90" s="191" t="s">
        <v>30</v>
      </c>
      <c r="GT90" s="191">
        <v>2</v>
      </c>
      <c r="GU90" s="191" t="s">
        <v>14</v>
      </c>
      <c r="GV90" s="191" t="s">
        <v>14</v>
      </c>
      <c r="GW90" s="192">
        <v>44676</v>
      </c>
      <c r="GX90" s="190" t="s">
        <v>3116</v>
      </c>
      <c r="GY90" s="184">
        <v>0</v>
      </c>
      <c r="GZ90" s="184" t="s">
        <v>3054</v>
      </c>
      <c r="HA90" s="184" t="s">
        <v>30</v>
      </c>
      <c r="HB90" s="184">
        <v>2</v>
      </c>
      <c r="HC90" s="184" t="s">
        <v>14</v>
      </c>
      <c r="HD90" s="184" t="s">
        <v>14</v>
      </c>
      <c r="HE90" s="181">
        <v>44676</v>
      </c>
      <c r="HF90" s="191" t="s">
        <v>3108</v>
      </c>
      <c r="HG90" s="191">
        <v>0</v>
      </c>
      <c r="HH90" s="191" t="s">
        <v>3054</v>
      </c>
      <c r="HI90" s="191" t="s">
        <v>30</v>
      </c>
      <c r="HJ90" s="191">
        <v>2</v>
      </c>
      <c r="HK90" s="191" t="s">
        <v>14</v>
      </c>
      <c r="HL90" s="191" t="s">
        <v>14</v>
      </c>
      <c r="HM90" s="192">
        <v>44676</v>
      </c>
      <c r="HN90" s="190" t="s">
        <v>3114</v>
      </c>
      <c r="HO90" s="184">
        <v>2</v>
      </c>
      <c r="HP90" s="184" t="s">
        <v>3054</v>
      </c>
      <c r="HQ90" s="184" t="s">
        <v>30</v>
      </c>
      <c r="HR90" s="184">
        <v>2</v>
      </c>
      <c r="HS90" s="184" t="s">
        <v>14</v>
      </c>
      <c r="HT90" s="184" t="s">
        <v>14</v>
      </c>
      <c r="HU90" s="181">
        <v>44676</v>
      </c>
      <c r="HV90" s="191" t="s">
        <v>3111</v>
      </c>
      <c r="HW90" s="191">
        <v>1</v>
      </c>
      <c r="HX90" s="191" t="s">
        <v>3054</v>
      </c>
      <c r="HY90" s="191" t="s">
        <v>30</v>
      </c>
      <c r="HZ90" s="191">
        <v>2</v>
      </c>
      <c r="IA90" s="191" t="s">
        <v>14</v>
      </c>
      <c r="IB90" s="191" t="s">
        <v>14</v>
      </c>
      <c r="IC90" s="192">
        <v>44676</v>
      </c>
      <c r="ID90" s="190" t="s">
        <v>3113</v>
      </c>
      <c r="IE90" s="184">
        <v>1</v>
      </c>
      <c r="IF90" s="184" t="s">
        <v>3054</v>
      </c>
      <c r="IG90" s="184" t="s">
        <v>30</v>
      </c>
      <c r="IH90" s="184">
        <v>2</v>
      </c>
      <c r="II90" s="184" t="s">
        <v>14</v>
      </c>
      <c r="IJ90" s="184" t="s">
        <v>14</v>
      </c>
      <c r="IK90" s="181">
        <v>44676</v>
      </c>
      <c r="IL90" s="191" t="s">
        <v>3112</v>
      </c>
      <c r="IM90" s="191">
        <v>2</v>
      </c>
      <c r="IN90" s="191" t="s">
        <v>3054</v>
      </c>
      <c r="IO90" s="191" t="s">
        <v>30</v>
      </c>
      <c r="IP90" s="191">
        <v>2</v>
      </c>
      <c r="IQ90" s="191" t="s">
        <v>14</v>
      </c>
      <c r="IR90" s="191" t="s">
        <v>14</v>
      </c>
      <c r="IS90" s="192">
        <v>44676</v>
      </c>
    </row>
    <row r="91" spans="1:253" s="285" customFormat="1" ht="13" customHeight="1" x14ac:dyDescent="0.25">
      <c r="A91" s="285" t="s">
        <v>959</v>
      </c>
      <c r="B91" s="285" t="s">
        <v>8777</v>
      </c>
      <c r="C91" s="285" t="s">
        <v>960</v>
      </c>
      <c r="D91" s="285" t="s">
        <v>927</v>
      </c>
      <c r="E91" s="285" t="s">
        <v>8418</v>
      </c>
      <c r="F91" s="285" t="s">
        <v>2483</v>
      </c>
      <c r="G91" s="179">
        <v>206140000</v>
      </c>
      <c r="H91" s="180" t="s">
        <v>2481</v>
      </c>
      <c r="I91" s="180" t="s">
        <v>30</v>
      </c>
      <c r="J91" s="180">
        <v>2</v>
      </c>
      <c r="K91" s="180" t="s">
        <v>1551</v>
      </c>
      <c r="L91" s="180" t="s">
        <v>2482</v>
      </c>
      <c r="M91" s="181">
        <v>44615</v>
      </c>
      <c r="N91" s="190" t="s">
        <v>971</v>
      </c>
      <c r="O91" s="182">
        <v>909890</v>
      </c>
      <c r="P91" s="182" t="s">
        <v>968</v>
      </c>
      <c r="Q91" s="182" t="s">
        <v>30</v>
      </c>
      <c r="R91" s="182">
        <v>2</v>
      </c>
      <c r="S91" s="182" t="s">
        <v>970</v>
      </c>
      <c r="T91" s="182" t="s">
        <v>969</v>
      </c>
      <c r="U91" s="183">
        <v>43649</v>
      </c>
      <c r="V91" s="190" t="s">
        <v>2485</v>
      </c>
      <c r="W91" s="180">
        <v>206140000</v>
      </c>
      <c r="X91" s="180" t="s">
        <v>2481</v>
      </c>
      <c r="Y91" s="180" t="s">
        <v>30</v>
      </c>
      <c r="Z91" s="180">
        <v>2</v>
      </c>
      <c r="AA91" s="180" t="s">
        <v>2484</v>
      </c>
      <c r="AB91" s="180" t="s">
        <v>2482</v>
      </c>
      <c r="AC91" s="181">
        <v>44615</v>
      </c>
      <c r="AD91" s="190" t="s">
        <v>6204</v>
      </c>
      <c r="AE91" s="188">
        <v>22226000</v>
      </c>
      <c r="AF91" s="188" t="s">
        <v>6201</v>
      </c>
      <c r="AG91" s="188" t="s">
        <v>19</v>
      </c>
      <c r="AH91" s="188">
        <v>3</v>
      </c>
      <c r="AI91" s="188" t="s">
        <v>6203</v>
      </c>
      <c r="AJ91" s="188" t="s">
        <v>6202</v>
      </c>
      <c r="AK91" s="189">
        <v>44767</v>
      </c>
      <c r="AL91" s="190" t="s">
        <v>6208</v>
      </c>
      <c r="AM91" s="180">
        <v>5543000</v>
      </c>
      <c r="AN91" s="180" t="s">
        <v>6205</v>
      </c>
      <c r="AO91" s="180" t="s">
        <v>19</v>
      </c>
      <c r="AP91" s="180">
        <v>3</v>
      </c>
      <c r="AQ91" s="180" t="s">
        <v>6207</v>
      </c>
      <c r="AR91" s="180" t="s">
        <v>6206</v>
      </c>
      <c r="AS91" s="181">
        <v>44767</v>
      </c>
      <c r="AT91" s="191" t="s">
        <v>988</v>
      </c>
      <c r="AU91" s="188" t="s">
        <v>14</v>
      </c>
      <c r="AV91" s="188" t="s">
        <v>14</v>
      </c>
      <c r="AW91" s="188" t="s">
        <v>14</v>
      </c>
      <c r="AX91" s="188" t="s">
        <v>14</v>
      </c>
      <c r="AY91" s="188" t="s">
        <v>986</v>
      </c>
      <c r="AZ91" s="188" t="s">
        <v>14</v>
      </c>
      <c r="BA91" s="189">
        <v>43672</v>
      </c>
      <c r="BB91" s="190" t="s">
        <v>987</v>
      </c>
      <c r="BC91" s="180" t="s">
        <v>14</v>
      </c>
      <c r="BD91" s="180" t="s">
        <v>14</v>
      </c>
      <c r="BE91" s="180" t="s">
        <v>14</v>
      </c>
      <c r="BF91" s="180" t="s">
        <v>14</v>
      </c>
      <c r="BG91" s="180" t="s">
        <v>986</v>
      </c>
      <c r="BH91" s="180" t="s">
        <v>14</v>
      </c>
      <c r="BI91" s="181">
        <v>43672</v>
      </c>
      <c r="BJ91" s="191" t="s">
        <v>6209</v>
      </c>
      <c r="BK91" s="191">
        <v>5382</v>
      </c>
      <c r="BL91" s="191" t="s">
        <v>6091</v>
      </c>
      <c r="BM91" s="191" t="s">
        <v>30</v>
      </c>
      <c r="BN91" s="191">
        <v>2</v>
      </c>
      <c r="BO91" s="191" t="s">
        <v>6094</v>
      </c>
      <c r="BP91" s="188" t="s">
        <v>1498</v>
      </c>
      <c r="BQ91" s="192">
        <v>44767</v>
      </c>
      <c r="BR91" s="190" t="s">
        <v>961</v>
      </c>
      <c r="BS91" s="184" t="s">
        <v>14</v>
      </c>
      <c r="BT91" s="184" t="s">
        <v>14</v>
      </c>
      <c r="BU91" s="184" t="s">
        <v>14</v>
      </c>
      <c r="BV91" s="184" t="s">
        <v>14</v>
      </c>
      <c r="BW91" s="184" t="s">
        <v>928</v>
      </c>
      <c r="BX91" s="184" t="s">
        <v>14</v>
      </c>
      <c r="BY91" s="181">
        <v>43649</v>
      </c>
      <c r="BZ91" s="191" t="s">
        <v>963</v>
      </c>
      <c r="CA91" s="191">
        <v>4300</v>
      </c>
      <c r="CB91" s="191" t="s">
        <v>716</v>
      </c>
      <c r="CC91" s="191" t="s">
        <v>19</v>
      </c>
      <c r="CD91" s="191">
        <v>3</v>
      </c>
      <c r="CE91" s="191" t="s">
        <v>962</v>
      </c>
      <c r="CF91" s="191" t="s">
        <v>930</v>
      </c>
      <c r="CG91" s="192">
        <v>43649</v>
      </c>
      <c r="CH91" s="190" t="s">
        <v>9463</v>
      </c>
      <c r="CI91" s="191" t="e">
        <v>#N/A</v>
      </c>
      <c r="CJ91" s="191" t="e">
        <v>#N/A</v>
      </c>
      <c r="CK91" s="191" t="e">
        <v>#N/A</v>
      </c>
      <c r="CL91" s="191" t="e">
        <v>#N/A</v>
      </c>
      <c r="CM91" s="191" t="e">
        <v>#N/A</v>
      </c>
      <c r="CN91" s="191" t="e">
        <v>#N/A</v>
      </c>
      <c r="CO91" s="193" t="e">
        <v>#N/A</v>
      </c>
      <c r="CP91" s="191" t="s">
        <v>967</v>
      </c>
      <c r="CQ91" s="184" t="s">
        <v>14</v>
      </c>
      <c r="CR91" s="184" t="s">
        <v>935</v>
      </c>
      <c r="CS91" s="184" t="s">
        <v>14</v>
      </c>
      <c r="CT91" s="184" t="s">
        <v>14</v>
      </c>
      <c r="CU91" s="184" t="s">
        <v>966</v>
      </c>
      <c r="CV91" s="184" t="s">
        <v>936</v>
      </c>
      <c r="CW91" s="181">
        <v>43649</v>
      </c>
      <c r="CX91" s="191" t="s">
        <v>6212</v>
      </c>
      <c r="CY91" s="188">
        <v>16016000</v>
      </c>
      <c r="CZ91" s="188" t="s">
        <v>6213</v>
      </c>
      <c r="DA91" s="188" t="s">
        <v>19</v>
      </c>
      <c r="DB91" s="188">
        <v>3</v>
      </c>
      <c r="DC91" s="188" t="s">
        <v>6211</v>
      </c>
      <c r="DD91" s="188" t="s">
        <v>6214</v>
      </c>
      <c r="DE91" s="194">
        <v>44767</v>
      </c>
      <c r="DF91" s="190" t="s">
        <v>6215</v>
      </c>
      <c r="DG91" s="180">
        <v>183913000</v>
      </c>
      <c r="DH91" s="184" t="s">
        <v>6213</v>
      </c>
      <c r="DI91" s="184" t="s">
        <v>19</v>
      </c>
      <c r="DJ91" s="184">
        <v>3</v>
      </c>
      <c r="DK91" s="184" t="s">
        <v>6211</v>
      </c>
      <c r="DL91" s="184" t="s">
        <v>6214</v>
      </c>
      <c r="DM91" s="181">
        <v>44767</v>
      </c>
      <c r="DN91" s="191" t="s">
        <v>6216</v>
      </c>
      <c r="DO91" s="188">
        <v>6211000</v>
      </c>
      <c r="DP91" s="191" t="s">
        <v>6213</v>
      </c>
      <c r="DQ91" s="191" t="s">
        <v>19</v>
      </c>
      <c r="DR91" s="191">
        <v>3</v>
      </c>
      <c r="DS91" s="191" t="s">
        <v>6211</v>
      </c>
      <c r="DT91" s="191" t="s">
        <v>6214</v>
      </c>
      <c r="DU91" s="192">
        <v>44767</v>
      </c>
      <c r="DV91" s="190" t="s">
        <v>6217</v>
      </c>
      <c r="DW91" s="180">
        <v>13516000</v>
      </c>
      <c r="DX91" s="184" t="s">
        <v>6213</v>
      </c>
      <c r="DY91" s="184" t="s">
        <v>19</v>
      </c>
      <c r="DZ91" s="184">
        <v>3</v>
      </c>
      <c r="EA91" s="184" t="s">
        <v>6211</v>
      </c>
      <c r="EB91" s="184" t="s">
        <v>6214</v>
      </c>
      <c r="EC91" s="181">
        <v>44767</v>
      </c>
      <c r="ED91" s="191" t="s">
        <v>6218</v>
      </c>
      <c r="EE91" s="188">
        <v>2416000</v>
      </c>
      <c r="EF91" s="191" t="s">
        <v>6213</v>
      </c>
      <c r="EG91" s="191" t="s">
        <v>19</v>
      </c>
      <c r="EH91" s="191">
        <v>3</v>
      </c>
      <c r="EI91" s="191" t="s">
        <v>6211</v>
      </c>
      <c r="EJ91" s="191" t="s">
        <v>6214</v>
      </c>
      <c r="EK91" s="192">
        <v>44767</v>
      </c>
      <c r="EL91" s="190" t="s">
        <v>6219</v>
      </c>
      <c r="EM91" s="180">
        <v>84000</v>
      </c>
      <c r="EN91" s="184" t="s">
        <v>6213</v>
      </c>
      <c r="EO91" s="184" t="s">
        <v>19</v>
      </c>
      <c r="EP91" s="184">
        <v>3</v>
      </c>
      <c r="EQ91" s="184" t="s">
        <v>6211</v>
      </c>
      <c r="ER91" s="184" t="s">
        <v>6214</v>
      </c>
      <c r="ES91" s="181">
        <v>44767</v>
      </c>
      <c r="ET91" s="191" t="s">
        <v>6210</v>
      </c>
      <c r="EU91" s="191">
        <v>5382</v>
      </c>
      <c r="EV91" s="191" t="s">
        <v>6091</v>
      </c>
      <c r="EW91" s="191" t="s">
        <v>30</v>
      </c>
      <c r="EX91" s="191">
        <v>2</v>
      </c>
      <c r="EY91" s="191" t="s">
        <v>6094</v>
      </c>
      <c r="EZ91" s="191" t="s">
        <v>1498</v>
      </c>
      <c r="FA91" s="192">
        <v>44767</v>
      </c>
      <c r="FB91" s="190" t="s">
        <v>965</v>
      </c>
      <c r="FC91" s="184">
        <v>5</v>
      </c>
      <c r="FD91" s="184" t="s">
        <v>14</v>
      </c>
      <c r="FE91" s="184" t="s">
        <v>30</v>
      </c>
      <c r="FF91" s="184">
        <v>2</v>
      </c>
      <c r="FG91" s="184" t="s">
        <v>964</v>
      </c>
      <c r="FH91" s="184" t="s">
        <v>14</v>
      </c>
      <c r="FI91" s="181">
        <v>43649</v>
      </c>
      <c r="FJ91" s="190" t="s">
        <v>972</v>
      </c>
      <c r="FK91" s="191" t="s">
        <v>14</v>
      </c>
      <c r="FL91" s="191" t="s">
        <v>14</v>
      </c>
      <c r="FM91" s="191" t="s">
        <v>14</v>
      </c>
      <c r="FN91" s="191" t="s">
        <v>14</v>
      </c>
      <c r="FO91" s="191" t="s">
        <v>928</v>
      </c>
      <c r="FP91" s="188" t="s">
        <v>14</v>
      </c>
      <c r="FQ91" s="189">
        <v>43649</v>
      </c>
      <c r="FR91" s="190" t="s">
        <v>973</v>
      </c>
      <c r="FS91" s="184">
        <v>800000</v>
      </c>
      <c r="FT91" s="184" t="s">
        <v>944</v>
      </c>
      <c r="FU91" s="184" t="s">
        <v>30</v>
      </c>
      <c r="FV91" s="184">
        <v>2</v>
      </c>
      <c r="FW91" s="184" t="s">
        <v>946</v>
      </c>
      <c r="FX91" s="184" t="s">
        <v>945</v>
      </c>
      <c r="FY91" s="181">
        <v>43649</v>
      </c>
      <c r="FZ91" s="191" t="s">
        <v>4283</v>
      </c>
      <c r="GA91" s="191">
        <v>1</v>
      </c>
      <c r="GB91" s="191" t="s">
        <v>3054</v>
      </c>
      <c r="GC91" s="191" t="s">
        <v>30</v>
      </c>
      <c r="GD91" s="191">
        <v>2</v>
      </c>
      <c r="GE91" s="191" t="s">
        <v>14</v>
      </c>
      <c r="GF91" s="191" t="s">
        <v>14</v>
      </c>
      <c r="GG91" s="192">
        <v>44696</v>
      </c>
      <c r="GH91" s="190" t="s">
        <v>4289</v>
      </c>
      <c r="GI91" s="184">
        <v>3</v>
      </c>
      <c r="GJ91" s="184" t="s">
        <v>3054</v>
      </c>
      <c r="GK91" s="184" t="s">
        <v>30</v>
      </c>
      <c r="GL91" s="184">
        <v>2</v>
      </c>
      <c r="GM91" s="184" t="s">
        <v>14</v>
      </c>
      <c r="GN91" s="184" t="s">
        <v>14</v>
      </c>
      <c r="GO91" s="181">
        <v>44696</v>
      </c>
      <c r="GP91" s="191" t="s">
        <v>4284</v>
      </c>
      <c r="GQ91" s="191">
        <v>1</v>
      </c>
      <c r="GR91" s="191" t="s">
        <v>3054</v>
      </c>
      <c r="GS91" s="191" t="s">
        <v>30</v>
      </c>
      <c r="GT91" s="191">
        <v>2</v>
      </c>
      <c r="GU91" s="191" t="s">
        <v>14</v>
      </c>
      <c r="GV91" s="191" t="s">
        <v>14</v>
      </c>
      <c r="GW91" s="192">
        <v>44696</v>
      </c>
      <c r="GX91" s="190" t="s">
        <v>4290</v>
      </c>
      <c r="GY91" s="184">
        <v>1</v>
      </c>
      <c r="GZ91" s="184" t="s">
        <v>3054</v>
      </c>
      <c r="HA91" s="184" t="s">
        <v>30</v>
      </c>
      <c r="HB91" s="184">
        <v>2</v>
      </c>
      <c r="HC91" s="184" t="s">
        <v>14</v>
      </c>
      <c r="HD91" s="184" t="s">
        <v>14</v>
      </c>
      <c r="HE91" s="181">
        <v>44696</v>
      </c>
      <c r="HF91" s="191" t="s">
        <v>4282</v>
      </c>
      <c r="HG91" s="191">
        <v>2</v>
      </c>
      <c r="HH91" s="191" t="s">
        <v>3054</v>
      </c>
      <c r="HI91" s="191" t="s">
        <v>30</v>
      </c>
      <c r="HJ91" s="191">
        <v>2</v>
      </c>
      <c r="HK91" s="191" t="s">
        <v>14</v>
      </c>
      <c r="HL91" s="191" t="s">
        <v>14</v>
      </c>
      <c r="HM91" s="192">
        <v>44696</v>
      </c>
      <c r="HN91" s="190" t="s">
        <v>4288</v>
      </c>
      <c r="HO91" s="184">
        <v>3</v>
      </c>
      <c r="HP91" s="184" t="s">
        <v>3054</v>
      </c>
      <c r="HQ91" s="184" t="s">
        <v>30</v>
      </c>
      <c r="HR91" s="184">
        <v>2</v>
      </c>
      <c r="HS91" s="184" t="s">
        <v>14</v>
      </c>
      <c r="HT91" s="184" t="s">
        <v>14</v>
      </c>
      <c r="HU91" s="181">
        <v>44696</v>
      </c>
      <c r="HV91" s="191" t="s">
        <v>4285</v>
      </c>
      <c r="HW91" s="191">
        <v>3</v>
      </c>
      <c r="HX91" s="191" t="s">
        <v>3054</v>
      </c>
      <c r="HY91" s="191" t="s">
        <v>30</v>
      </c>
      <c r="HZ91" s="191">
        <v>2</v>
      </c>
      <c r="IA91" s="191" t="s">
        <v>14</v>
      </c>
      <c r="IB91" s="191" t="s">
        <v>14</v>
      </c>
      <c r="IC91" s="192">
        <v>44696</v>
      </c>
      <c r="ID91" s="190" t="s">
        <v>4287</v>
      </c>
      <c r="IE91" s="184">
        <v>1</v>
      </c>
      <c r="IF91" s="184" t="s">
        <v>3054</v>
      </c>
      <c r="IG91" s="184" t="s">
        <v>30</v>
      </c>
      <c r="IH91" s="184">
        <v>2</v>
      </c>
      <c r="II91" s="184" t="s">
        <v>14</v>
      </c>
      <c r="IJ91" s="184" t="s">
        <v>14</v>
      </c>
      <c r="IK91" s="181">
        <v>44696</v>
      </c>
      <c r="IL91" s="191" t="s">
        <v>4286</v>
      </c>
      <c r="IM91" s="191">
        <v>3</v>
      </c>
      <c r="IN91" s="191" t="s">
        <v>3054</v>
      </c>
      <c r="IO91" s="191" t="s">
        <v>30</v>
      </c>
      <c r="IP91" s="191">
        <v>2</v>
      </c>
      <c r="IQ91" s="191" t="s">
        <v>14</v>
      </c>
      <c r="IR91" s="191" t="s">
        <v>14</v>
      </c>
      <c r="IS91" s="192">
        <v>44696</v>
      </c>
    </row>
    <row r="92" spans="1:253" s="285" customFormat="1" ht="13" customHeight="1" x14ac:dyDescent="0.25">
      <c r="A92" s="285" t="s">
        <v>948</v>
      </c>
      <c r="B92" s="285" t="s">
        <v>8796</v>
      </c>
      <c r="C92" s="285" t="s">
        <v>949</v>
      </c>
      <c r="D92" s="285" t="s">
        <v>927</v>
      </c>
      <c r="E92" s="285" t="s">
        <v>8418</v>
      </c>
      <c r="F92" s="285" t="s">
        <v>2487</v>
      </c>
      <c r="G92" s="179">
        <v>206140000</v>
      </c>
      <c r="H92" s="180" t="s">
        <v>2481</v>
      </c>
      <c r="I92" s="180" t="s">
        <v>30</v>
      </c>
      <c r="J92" s="180">
        <v>2</v>
      </c>
      <c r="K92" s="180" t="s">
        <v>1551</v>
      </c>
      <c r="L92" s="180" t="s">
        <v>2482</v>
      </c>
      <c r="M92" s="181">
        <v>44615</v>
      </c>
      <c r="N92" s="190" t="s">
        <v>1562</v>
      </c>
      <c r="O92" s="182">
        <v>181664</v>
      </c>
      <c r="P92" s="182" t="s">
        <v>1559</v>
      </c>
      <c r="Q92" s="182" t="s">
        <v>92</v>
      </c>
      <c r="R92" s="182">
        <v>1</v>
      </c>
      <c r="S92" s="182" t="s">
        <v>1561</v>
      </c>
      <c r="T92" s="182" t="s">
        <v>1560</v>
      </c>
      <c r="U92" s="183">
        <v>44165</v>
      </c>
      <c r="V92" s="190" t="s">
        <v>5173</v>
      </c>
      <c r="W92" s="180">
        <v>15532000</v>
      </c>
      <c r="X92" s="180" t="s">
        <v>5170</v>
      </c>
      <c r="Y92" s="180" t="s">
        <v>30</v>
      </c>
      <c r="Z92" s="180">
        <v>2</v>
      </c>
      <c r="AA92" s="180" t="s">
        <v>5172</v>
      </c>
      <c r="AB92" s="180" t="s">
        <v>5171</v>
      </c>
      <c r="AC92" s="181">
        <v>44741</v>
      </c>
      <c r="AD92" s="190" t="s">
        <v>6099</v>
      </c>
      <c r="AE92" s="188">
        <v>1476000</v>
      </c>
      <c r="AF92" s="188" t="s">
        <v>6096</v>
      </c>
      <c r="AG92" s="188" t="s">
        <v>30</v>
      </c>
      <c r="AH92" s="188">
        <v>2</v>
      </c>
      <c r="AI92" s="188" t="s">
        <v>6098</v>
      </c>
      <c r="AJ92" s="188" t="s">
        <v>6097</v>
      </c>
      <c r="AK92" s="189">
        <v>44767</v>
      </c>
      <c r="AL92" s="190" t="s">
        <v>6103</v>
      </c>
      <c r="AM92" s="180">
        <v>495000</v>
      </c>
      <c r="AN92" s="180" t="s">
        <v>6100</v>
      </c>
      <c r="AO92" s="180" t="s">
        <v>19</v>
      </c>
      <c r="AP92" s="180">
        <v>3</v>
      </c>
      <c r="AQ92" s="180" t="s">
        <v>6102</v>
      </c>
      <c r="AR92" s="180" t="s">
        <v>6101</v>
      </c>
      <c r="AS92" s="181">
        <v>44767</v>
      </c>
      <c r="AT92" s="191" t="s">
        <v>990</v>
      </c>
      <c r="AU92" s="188" t="s">
        <v>14</v>
      </c>
      <c r="AV92" s="188" t="s">
        <v>14</v>
      </c>
      <c r="AW92" s="188" t="s">
        <v>14</v>
      </c>
      <c r="AX92" s="188" t="s">
        <v>14</v>
      </c>
      <c r="AY92" s="188" t="s">
        <v>986</v>
      </c>
      <c r="AZ92" s="188" t="s">
        <v>14</v>
      </c>
      <c r="BA92" s="189">
        <v>43672</v>
      </c>
      <c r="BB92" s="190" t="s">
        <v>989</v>
      </c>
      <c r="BC92" s="180" t="s">
        <v>14</v>
      </c>
      <c r="BD92" s="180" t="s">
        <v>14</v>
      </c>
      <c r="BE92" s="180" t="s">
        <v>14</v>
      </c>
      <c r="BF92" s="180" t="s">
        <v>14</v>
      </c>
      <c r="BG92" s="180" t="s">
        <v>986</v>
      </c>
      <c r="BH92" s="180" t="s">
        <v>14</v>
      </c>
      <c r="BI92" s="181">
        <v>43672</v>
      </c>
      <c r="BJ92" s="191" t="s">
        <v>6105</v>
      </c>
      <c r="BK92" s="191">
        <v>524</v>
      </c>
      <c r="BL92" s="191" t="s">
        <v>6091</v>
      </c>
      <c r="BM92" s="191" t="s">
        <v>19</v>
      </c>
      <c r="BN92" s="191">
        <v>3</v>
      </c>
      <c r="BO92" s="191" t="s">
        <v>6104</v>
      </c>
      <c r="BP92" s="188" t="s">
        <v>1498</v>
      </c>
      <c r="BQ92" s="192">
        <v>44767</v>
      </c>
      <c r="BR92" s="190" t="s">
        <v>950</v>
      </c>
      <c r="BS92" s="184" t="s">
        <v>14</v>
      </c>
      <c r="BT92" s="184" t="s">
        <v>14</v>
      </c>
      <c r="BU92" s="184" t="s">
        <v>14</v>
      </c>
      <c r="BV92" s="184" t="s">
        <v>14</v>
      </c>
      <c r="BW92" s="184" t="s">
        <v>928</v>
      </c>
      <c r="BX92" s="184" t="s">
        <v>14</v>
      </c>
      <c r="BY92" s="181">
        <v>43648</v>
      </c>
      <c r="BZ92" s="191" t="s">
        <v>951</v>
      </c>
      <c r="CA92" s="191" t="s">
        <v>14</v>
      </c>
      <c r="CB92" s="191" t="s">
        <v>14</v>
      </c>
      <c r="CC92" s="191" t="s">
        <v>14</v>
      </c>
      <c r="CD92" s="191" t="s">
        <v>14</v>
      </c>
      <c r="CE92" s="191" t="s">
        <v>928</v>
      </c>
      <c r="CF92" s="191" t="s">
        <v>14</v>
      </c>
      <c r="CG92" s="192">
        <v>43648</v>
      </c>
      <c r="CH92" s="190" t="s">
        <v>9464</v>
      </c>
      <c r="CI92" s="191" t="e">
        <v>#N/A</v>
      </c>
      <c r="CJ92" s="191" t="e">
        <v>#N/A</v>
      </c>
      <c r="CK92" s="191" t="e">
        <v>#N/A</v>
      </c>
      <c r="CL92" s="191" t="e">
        <v>#N/A</v>
      </c>
      <c r="CM92" s="191" t="e">
        <v>#N/A</v>
      </c>
      <c r="CN92" s="191" t="e">
        <v>#N/A</v>
      </c>
      <c r="CO92" s="193" t="e">
        <v>#N/A</v>
      </c>
      <c r="CP92" s="191" t="s">
        <v>954</v>
      </c>
      <c r="CQ92" s="184" t="s">
        <v>14</v>
      </c>
      <c r="CR92" s="184" t="s">
        <v>14</v>
      </c>
      <c r="CS92" s="184" t="s">
        <v>14</v>
      </c>
      <c r="CT92" s="184" t="s">
        <v>14</v>
      </c>
      <c r="CU92" s="184" t="s">
        <v>928</v>
      </c>
      <c r="CV92" s="184" t="s">
        <v>14</v>
      </c>
      <c r="CW92" s="181">
        <v>43648</v>
      </c>
      <c r="CX92" s="191" t="s">
        <v>6111</v>
      </c>
      <c r="CY92" s="188">
        <v>1476000</v>
      </c>
      <c r="CZ92" s="188" t="s">
        <v>6096</v>
      </c>
      <c r="DA92" s="188" t="s">
        <v>30</v>
      </c>
      <c r="DB92" s="188">
        <v>2</v>
      </c>
      <c r="DC92" s="188" t="s">
        <v>6114</v>
      </c>
      <c r="DD92" s="188" t="s">
        <v>6113</v>
      </c>
      <c r="DE92" s="194">
        <v>44767</v>
      </c>
      <c r="DF92" s="190" t="s">
        <v>6115</v>
      </c>
      <c r="DG92" s="180">
        <v>14056000</v>
      </c>
      <c r="DH92" s="184" t="s">
        <v>6112</v>
      </c>
      <c r="DI92" s="184" t="s">
        <v>30</v>
      </c>
      <c r="DJ92" s="184">
        <v>2</v>
      </c>
      <c r="DK92" s="184" t="s">
        <v>6114</v>
      </c>
      <c r="DL92" s="184" t="s">
        <v>6113</v>
      </c>
      <c r="DM92" s="181">
        <v>44767</v>
      </c>
      <c r="DN92" s="191" t="s">
        <v>6122</v>
      </c>
      <c r="DO92" s="188">
        <v>0</v>
      </c>
      <c r="DP92" s="191" t="s">
        <v>6096</v>
      </c>
      <c r="DQ92" s="191" t="s">
        <v>30</v>
      </c>
      <c r="DR92" s="191">
        <v>2</v>
      </c>
      <c r="DS92" s="191" t="s">
        <v>6114</v>
      </c>
      <c r="DT92" s="191" t="s">
        <v>6113</v>
      </c>
      <c r="DU92" s="192">
        <v>44767</v>
      </c>
      <c r="DV92" s="190" t="s">
        <v>6123</v>
      </c>
      <c r="DW92" s="180">
        <v>1456000</v>
      </c>
      <c r="DX92" s="184" t="s">
        <v>6096</v>
      </c>
      <c r="DY92" s="184" t="s">
        <v>30</v>
      </c>
      <c r="DZ92" s="184">
        <v>2</v>
      </c>
      <c r="EA92" s="184" t="s">
        <v>6114</v>
      </c>
      <c r="EB92" s="184" t="s">
        <v>6113</v>
      </c>
      <c r="EC92" s="181">
        <v>44767</v>
      </c>
      <c r="ED92" s="191" t="s">
        <v>6124</v>
      </c>
      <c r="EE92" s="188">
        <v>20000</v>
      </c>
      <c r="EF92" s="191" t="s">
        <v>6096</v>
      </c>
      <c r="EG92" s="191" t="s">
        <v>30</v>
      </c>
      <c r="EH92" s="191">
        <v>2</v>
      </c>
      <c r="EI92" s="191" t="s">
        <v>6114</v>
      </c>
      <c r="EJ92" s="191" t="s">
        <v>6113</v>
      </c>
      <c r="EK92" s="192">
        <v>44767</v>
      </c>
      <c r="EL92" s="190" t="s">
        <v>6125</v>
      </c>
      <c r="EM92" s="180">
        <v>0</v>
      </c>
      <c r="EN92" s="184" t="s">
        <v>6096</v>
      </c>
      <c r="EO92" s="184" t="s">
        <v>30</v>
      </c>
      <c r="EP92" s="184">
        <v>2</v>
      </c>
      <c r="EQ92" s="184" t="s">
        <v>6114</v>
      </c>
      <c r="ER92" s="184" t="s">
        <v>6113</v>
      </c>
      <c r="ES92" s="181">
        <v>44767</v>
      </c>
      <c r="ET92" s="191" t="s">
        <v>6110</v>
      </c>
      <c r="EU92" s="191">
        <v>5382</v>
      </c>
      <c r="EV92" s="191" t="s">
        <v>6091</v>
      </c>
      <c r="EW92" s="191" t="s">
        <v>30</v>
      </c>
      <c r="EX92" s="191">
        <v>2</v>
      </c>
      <c r="EY92" s="191" t="s">
        <v>6094</v>
      </c>
      <c r="EZ92" s="191" t="s">
        <v>1498</v>
      </c>
      <c r="FA92" s="192">
        <v>44767</v>
      </c>
      <c r="FB92" s="190" t="s">
        <v>953</v>
      </c>
      <c r="FC92" s="184">
        <v>5</v>
      </c>
      <c r="FD92" s="184" t="s">
        <v>14</v>
      </c>
      <c r="FE92" s="184" t="s">
        <v>30</v>
      </c>
      <c r="FF92" s="184">
        <v>2</v>
      </c>
      <c r="FG92" s="184" t="s">
        <v>952</v>
      </c>
      <c r="FH92" s="184" t="s">
        <v>14</v>
      </c>
      <c r="FI92" s="181">
        <v>43648</v>
      </c>
      <c r="FJ92" s="190" t="s">
        <v>956</v>
      </c>
      <c r="FK92" s="191" t="s">
        <v>14</v>
      </c>
      <c r="FL92" s="191" t="s">
        <v>14</v>
      </c>
      <c r="FM92" s="191" t="s">
        <v>14</v>
      </c>
      <c r="FN92" s="191" t="s">
        <v>14</v>
      </c>
      <c r="FO92" s="191" t="s">
        <v>955</v>
      </c>
      <c r="FP92" s="188" t="s">
        <v>14</v>
      </c>
      <c r="FQ92" s="189">
        <v>43648</v>
      </c>
      <c r="FR92" s="190" t="s">
        <v>958</v>
      </c>
      <c r="FS92" s="184" t="s">
        <v>14</v>
      </c>
      <c r="FT92" s="184" t="s">
        <v>14</v>
      </c>
      <c r="FU92" s="184" t="s">
        <v>14</v>
      </c>
      <c r="FV92" s="184" t="s">
        <v>14</v>
      </c>
      <c r="FW92" s="184" t="s">
        <v>957</v>
      </c>
      <c r="FX92" s="184" t="s">
        <v>14</v>
      </c>
      <c r="FY92" s="181">
        <v>43648</v>
      </c>
      <c r="FZ92" s="191" t="s">
        <v>4292</v>
      </c>
      <c r="GA92" s="191">
        <v>1</v>
      </c>
      <c r="GB92" s="191" t="s">
        <v>3054</v>
      </c>
      <c r="GC92" s="191" t="s">
        <v>30</v>
      </c>
      <c r="GD92" s="191">
        <v>2</v>
      </c>
      <c r="GE92" s="191" t="s">
        <v>14</v>
      </c>
      <c r="GF92" s="191" t="s">
        <v>14</v>
      </c>
      <c r="GG92" s="192">
        <v>44696</v>
      </c>
      <c r="GH92" s="190" t="s">
        <v>4298</v>
      </c>
      <c r="GI92" s="184">
        <v>2</v>
      </c>
      <c r="GJ92" s="184" t="s">
        <v>3054</v>
      </c>
      <c r="GK92" s="184" t="s">
        <v>30</v>
      </c>
      <c r="GL92" s="184">
        <v>2</v>
      </c>
      <c r="GM92" s="184" t="s">
        <v>14</v>
      </c>
      <c r="GN92" s="184" t="s">
        <v>14</v>
      </c>
      <c r="GO92" s="181">
        <v>44696</v>
      </c>
      <c r="GP92" s="191" t="s">
        <v>4293</v>
      </c>
      <c r="GQ92" s="191">
        <v>0</v>
      </c>
      <c r="GR92" s="191" t="s">
        <v>3054</v>
      </c>
      <c r="GS92" s="191" t="s">
        <v>30</v>
      </c>
      <c r="GT92" s="191">
        <v>2</v>
      </c>
      <c r="GU92" s="191" t="s">
        <v>14</v>
      </c>
      <c r="GV92" s="191" t="s">
        <v>14</v>
      </c>
      <c r="GW92" s="192">
        <v>44696</v>
      </c>
      <c r="GX92" s="190" t="s">
        <v>4299</v>
      </c>
      <c r="GY92" s="184">
        <v>0</v>
      </c>
      <c r="GZ92" s="184" t="s">
        <v>3054</v>
      </c>
      <c r="HA92" s="184" t="s">
        <v>30</v>
      </c>
      <c r="HB92" s="184">
        <v>2</v>
      </c>
      <c r="HC92" s="184" t="s">
        <v>14</v>
      </c>
      <c r="HD92" s="184" t="s">
        <v>14</v>
      </c>
      <c r="HE92" s="181">
        <v>44696</v>
      </c>
      <c r="HF92" s="191" t="s">
        <v>4291</v>
      </c>
      <c r="HG92" s="191">
        <v>0</v>
      </c>
      <c r="HH92" s="191" t="s">
        <v>3054</v>
      </c>
      <c r="HI92" s="191" t="s">
        <v>30</v>
      </c>
      <c r="HJ92" s="191">
        <v>2</v>
      </c>
      <c r="HK92" s="191" t="s">
        <v>14</v>
      </c>
      <c r="HL92" s="191" t="s">
        <v>14</v>
      </c>
      <c r="HM92" s="192">
        <v>44696</v>
      </c>
      <c r="HN92" s="190" t="s">
        <v>4297</v>
      </c>
      <c r="HO92" s="184">
        <v>0</v>
      </c>
      <c r="HP92" s="184" t="s">
        <v>3054</v>
      </c>
      <c r="HQ92" s="184" t="s">
        <v>30</v>
      </c>
      <c r="HR92" s="184">
        <v>2</v>
      </c>
      <c r="HS92" s="184" t="s">
        <v>14</v>
      </c>
      <c r="HT92" s="184" t="s">
        <v>14</v>
      </c>
      <c r="HU92" s="181">
        <v>44696</v>
      </c>
      <c r="HV92" s="191" t="s">
        <v>4294</v>
      </c>
      <c r="HW92" s="191">
        <v>2</v>
      </c>
      <c r="HX92" s="191" t="s">
        <v>3054</v>
      </c>
      <c r="HY92" s="191" t="s">
        <v>30</v>
      </c>
      <c r="HZ92" s="191">
        <v>2</v>
      </c>
      <c r="IA92" s="191" t="s">
        <v>14</v>
      </c>
      <c r="IB92" s="191" t="s">
        <v>14</v>
      </c>
      <c r="IC92" s="192">
        <v>44696</v>
      </c>
      <c r="ID92" s="190" t="s">
        <v>4296</v>
      </c>
      <c r="IE92" s="184">
        <v>1</v>
      </c>
      <c r="IF92" s="184" t="s">
        <v>3054</v>
      </c>
      <c r="IG92" s="184" t="s">
        <v>30</v>
      </c>
      <c r="IH92" s="184">
        <v>2</v>
      </c>
      <c r="II92" s="184" t="s">
        <v>14</v>
      </c>
      <c r="IJ92" s="184" t="s">
        <v>14</v>
      </c>
      <c r="IK92" s="181">
        <v>44696</v>
      </c>
      <c r="IL92" s="191" t="s">
        <v>4295</v>
      </c>
      <c r="IM92" s="191">
        <v>1</v>
      </c>
      <c r="IN92" s="191" t="s">
        <v>3054</v>
      </c>
      <c r="IO92" s="191" t="s">
        <v>30</v>
      </c>
      <c r="IP92" s="191">
        <v>2</v>
      </c>
      <c r="IQ92" s="191" t="s">
        <v>14</v>
      </c>
      <c r="IR92" s="191" t="s">
        <v>14</v>
      </c>
      <c r="IS92" s="192">
        <v>44696</v>
      </c>
    </row>
    <row r="93" spans="1:253" s="285" customFormat="1" ht="13" customHeight="1" x14ac:dyDescent="0.25">
      <c r="A93" s="285" t="s">
        <v>925</v>
      </c>
      <c r="B93" s="285" t="s">
        <v>8796</v>
      </c>
      <c r="C93" s="285" t="s">
        <v>926</v>
      </c>
      <c r="D93" s="285" t="s">
        <v>927</v>
      </c>
      <c r="E93" s="285" t="s">
        <v>8418</v>
      </c>
      <c r="F93" s="285" t="s">
        <v>2488</v>
      </c>
      <c r="G93" s="179">
        <v>206140000</v>
      </c>
      <c r="H93" s="180" t="s">
        <v>2481</v>
      </c>
      <c r="I93" s="180" t="s">
        <v>30</v>
      </c>
      <c r="J93" s="180">
        <v>2</v>
      </c>
      <c r="K93" s="180" t="s">
        <v>1551</v>
      </c>
      <c r="L93" s="180" t="s">
        <v>2482</v>
      </c>
      <c r="M93" s="181">
        <v>44615</v>
      </c>
      <c r="N93" s="190" t="s">
        <v>942</v>
      </c>
      <c r="O93" s="182">
        <v>157918</v>
      </c>
      <c r="P93" s="182" t="s">
        <v>939</v>
      </c>
      <c r="Q93" s="182" t="s">
        <v>92</v>
      </c>
      <c r="R93" s="182">
        <v>1</v>
      </c>
      <c r="S93" s="182" t="s">
        <v>941</v>
      </c>
      <c r="T93" s="182" t="s">
        <v>940</v>
      </c>
      <c r="U93" s="183">
        <v>43647</v>
      </c>
      <c r="V93" s="190" t="s">
        <v>5159</v>
      </c>
      <c r="W93" s="180">
        <v>14611000</v>
      </c>
      <c r="X93" s="180" t="s">
        <v>5156</v>
      </c>
      <c r="Y93" s="180" t="s">
        <v>30</v>
      </c>
      <c r="Z93" s="180">
        <v>2</v>
      </c>
      <c r="AA93" s="180" t="s">
        <v>5158</v>
      </c>
      <c r="AB93" s="180" t="s">
        <v>5157</v>
      </c>
      <c r="AC93" s="181">
        <v>44741</v>
      </c>
      <c r="AD93" s="190" t="s">
        <v>5160</v>
      </c>
      <c r="AE93" s="188">
        <v>14611000</v>
      </c>
      <c r="AF93" s="188" t="s">
        <v>5156</v>
      </c>
      <c r="AG93" s="188" t="s">
        <v>30</v>
      </c>
      <c r="AH93" s="188">
        <v>2</v>
      </c>
      <c r="AI93" s="188" t="s">
        <v>5158</v>
      </c>
      <c r="AJ93" s="188" t="s">
        <v>5157</v>
      </c>
      <c r="AK93" s="189">
        <v>44741</v>
      </c>
      <c r="AL93" s="190" t="s">
        <v>6090</v>
      </c>
      <c r="AM93" s="180">
        <v>4462000</v>
      </c>
      <c r="AN93" s="180" t="s">
        <v>6087</v>
      </c>
      <c r="AO93" s="180" t="s">
        <v>30</v>
      </c>
      <c r="AP93" s="180">
        <v>2</v>
      </c>
      <c r="AQ93" s="180" t="s">
        <v>6089</v>
      </c>
      <c r="AR93" s="180" t="s">
        <v>6088</v>
      </c>
      <c r="AS93" s="181">
        <v>44767</v>
      </c>
      <c r="AT93" s="191" t="s">
        <v>992</v>
      </c>
      <c r="AU93" s="188" t="s">
        <v>14</v>
      </c>
      <c r="AV93" s="188" t="s">
        <v>14</v>
      </c>
      <c r="AW93" s="188" t="s">
        <v>14</v>
      </c>
      <c r="AX93" s="188" t="s">
        <v>14</v>
      </c>
      <c r="AY93" s="188" t="s">
        <v>986</v>
      </c>
      <c r="AZ93" s="188" t="s">
        <v>14</v>
      </c>
      <c r="BA93" s="189">
        <v>43672</v>
      </c>
      <c r="BB93" s="190" t="s">
        <v>991</v>
      </c>
      <c r="BC93" s="180" t="s">
        <v>14</v>
      </c>
      <c r="BD93" s="180" t="s">
        <v>14</v>
      </c>
      <c r="BE93" s="180" t="s">
        <v>14</v>
      </c>
      <c r="BF93" s="180" t="s">
        <v>14</v>
      </c>
      <c r="BG93" s="180" t="s">
        <v>986</v>
      </c>
      <c r="BH93" s="180" t="s">
        <v>14</v>
      </c>
      <c r="BI93" s="181">
        <v>43672</v>
      </c>
      <c r="BJ93" s="191" t="s">
        <v>6093</v>
      </c>
      <c r="BK93" s="191">
        <v>1147</v>
      </c>
      <c r="BL93" s="191" t="s">
        <v>6091</v>
      </c>
      <c r="BM93" s="191" t="s">
        <v>30</v>
      </c>
      <c r="BN93" s="191">
        <v>2</v>
      </c>
      <c r="BO93" s="191" t="s">
        <v>6092</v>
      </c>
      <c r="BP93" s="188" t="s">
        <v>1498</v>
      </c>
      <c r="BQ93" s="192">
        <v>44767</v>
      </c>
      <c r="BR93" s="190" t="s">
        <v>929</v>
      </c>
      <c r="BS93" s="184" t="s">
        <v>14</v>
      </c>
      <c r="BT93" s="184" t="s">
        <v>14</v>
      </c>
      <c r="BU93" s="184" t="s">
        <v>14</v>
      </c>
      <c r="BV93" s="184" t="s">
        <v>14</v>
      </c>
      <c r="BW93" s="184" t="s">
        <v>928</v>
      </c>
      <c r="BX93" s="184" t="s">
        <v>14</v>
      </c>
      <c r="BY93" s="181">
        <v>43647</v>
      </c>
      <c r="BZ93" s="191" t="s">
        <v>932</v>
      </c>
      <c r="CA93" s="191">
        <v>4300</v>
      </c>
      <c r="CB93" s="191" t="s">
        <v>716</v>
      </c>
      <c r="CC93" s="191" t="s">
        <v>30</v>
      </c>
      <c r="CD93" s="191">
        <v>2</v>
      </c>
      <c r="CE93" s="191" t="s">
        <v>931</v>
      </c>
      <c r="CF93" s="191" t="s">
        <v>930</v>
      </c>
      <c r="CG93" s="192">
        <v>43647</v>
      </c>
      <c r="CH93" s="190" t="s">
        <v>9465</v>
      </c>
      <c r="CI93" s="191" t="e">
        <v>#N/A</v>
      </c>
      <c r="CJ93" s="191" t="e">
        <v>#N/A</v>
      </c>
      <c r="CK93" s="191" t="e">
        <v>#N/A</v>
      </c>
      <c r="CL93" s="191" t="e">
        <v>#N/A</v>
      </c>
      <c r="CM93" s="191" t="e">
        <v>#N/A</v>
      </c>
      <c r="CN93" s="191" t="e">
        <v>#N/A</v>
      </c>
      <c r="CO93" s="193" t="e">
        <v>#N/A</v>
      </c>
      <c r="CP93" s="191" t="s">
        <v>938</v>
      </c>
      <c r="CQ93" s="184" t="s">
        <v>14</v>
      </c>
      <c r="CR93" s="184" t="s">
        <v>935</v>
      </c>
      <c r="CS93" s="184" t="s">
        <v>14</v>
      </c>
      <c r="CT93" s="184" t="s">
        <v>14</v>
      </c>
      <c r="CU93" s="184" t="s">
        <v>937</v>
      </c>
      <c r="CV93" s="184" t="s">
        <v>936</v>
      </c>
      <c r="CW93" s="181">
        <v>43647</v>
      </c>
      <c r="CX93" s="191" t="s">
        <v>5164</v>
      </c>
      <c r="CY93" s="188">
        <v>8400000</v>
      </c>
      <c r="CZ93" s="188" t="s">
        <v>5161</v>
      </c>
      <c r="DA93" s="188" t="s">
        <v>30</v>
      </c>
      <c r="DB93" s="188">
        <v>2</v>
      </c>
      <c r="DC93" s="188" t="s">
        <v>5163</v>
      </c>
      <c r="DD93" s="188" t="s">
        <v>5162</v>
      </c>
      <c r="DE93" s="194">
        <v>44741</v>
      </c>
      <c r="DF93" s="190" t="s">
        <v>5165</v>
      </c>
      <c r="DG93" s="180">
        <v>0</v>
      </c>
      <c r="DH93" s="184" t="s">
        <v>5161</v>
      </c>
      <c r="DI93" s="184" t="s">
        <v>30</v>
      </c>
      <c r="DJ93" s="184">
        <v>2</v>
      </c>
      <c r="DK93" s="184" t="s">
        <v>5163</v>
      </c>
      <c r="DL93" s="184" t="s">
        <v>5162</v>
      </c>
      <c r="DM93" s="181">
        <v>44741</v>
      </c>
      <c r="DN93" s="191" t="s">
        <v>5166</v>
      </c>
      <c r="DO93" s="188">
        <v>6211000</v>
      </c>
      <c r="DP93" s="191" t="s">
        <v>5161</v>
      </c>
      <c r="DQ93" s="191" t="s">
        <v>30</v>
      </c>
      <c r="DR93" s="191">
        <v>2</v>
      </c>
      <c r="DS93" s="191" t="s">
        <v>5163</v>
      </c>
      <c r="DT93" s="191" t="s">
        <v>5162</v>
      </c>
      <c r="DU93" s="192">
        <v>44741</v>
      </c>
      <c r="DV93" s="190" t="s">
        <v>5167</v>
      </c>
      <c r="DW93" s="180">
        <v>5964000</v>
      </c>
      <c r="DX93" s="184" t="s">
        <v>5161</v>
      </c>
      <c r="DY93" s="184" t="s">
        <v>30</v>
      </c>
      <c r="DZ93" s="184">
        <v>2</v>
      </c>
      <c r="EA93" s="184" t="s">
        <v>5163</v>
      </c>
      <c r="EB93" s="184" t="s">
        <v>5162</v>
      </c>
      <c r="EC93" s="181">
        <v>44741</v>
      </c>
      <c r="ED93" s="191" t="s">
        <v>5168</v>
      </c>
      <c r="EE93" s="188">
        <v>2352000</v>
      </c>
      <c r="EF93" s="191" t="s">
        <v>5161</v>
      </c>
      <c r="EG93" s="191" t="s">
        <v>30</v>
      </c>
      <c r="EH93" s="191">
        <v>2</v>
      </c>
      <c r="EI93" s="191" t="s">
        <v>5163</v>
      </c>
      <c r="EJ93" s="191" t="s">
        <v>5162</v>
      </c>
      <c r="EK93" s="192">
        <v>44741</v>
      </c>
      <c r="EL93" s="190" t="s">
        <v>5169</v>
      </c>
      <c r="EM93" s="180">
        <v>84000</v>
      </c>
      <c r="EN93" s="184" t="s">
        <v>5161</v>
      </c>
      <c r="EO93" s="184" t="s">
        <v>30</v>
      </c>
      <c r="EP93" s="184">
        <v>2</v>
      </c>
      <c r="EQ93" s="184" t="s">
        <v>5163</v>
      </c>
      <c r="ER93" s="184" t="s">
        <v>5162</v>
      </c>
      <c r="ES93" s="181">
        <v>44741</v>
      </c>
      <c r="ET93" s="191" t="s">
        <v>6095</v>
      </c>
      <c r="EU93" s="191">
        <v>5382</v>
      </c>
      <c r="EV93" s="191" t="s">
        <v>6091</v>
      </c>
      <c r="EW93" s="191" t="s">
        <v>30</v>
      </c>
      <c r="EX93" s="191">
        <v>2</v>
      </c>
      <c r="EY93" s="191" t="s">
        <v>6094</v>
      </c>
      <c r="EZ93" s="191" t="s">
        <v>1498</v>
      </c>
      <c r="FA93" s="192">
        <v>44767</v>
      </c>
      <c r="FB93" s="190" t="s">
        <v>934</v>
      </c>
      <c r="FC93" s="184">
        <v>4</v>
      </c>
      <c r="FD93" s="184" t="s">
        <v>14</v>
      </c>
      <c r="FE93" s="184" t="s">
        <v>14</v>
      </c>
      <c r="FF93" s="184" t="s">
        <v>14</v>
      </c>
      <c r="FG93" s="184" t="s">
        <v>933</v>
      </c>
      <c r="FH93" s="184" t="s">
        <v>14</v>
      </c>
      <c r="FI93" s="181">
        <v>43647</v>
      </c>
      <c r="FJ93" s="190" t="s">
        <v>943</v>
      </c>
      <c r="FK93" s="191" t="s">
        <v>14</v>
      </c>
      <c r="FL93" s="191" t="s">
        <v>14</v>
      </c>
      <c r="FM93" s="191" t="s">
        <v>14</v>
      </c>
      <c r="FN93" s="191" t="s">
        <v>14</v>
      </c>
      <c r="FO93" s="191" t="s">
        <v>928</v>
      </c>
      <c r="FP93" s="188" t="s">
        <v>14</v>
      </c>
      <c r="FQ93" s="189">
        <v>43647</v>
      </c>
      <c r="FR93" s="190" t="s">
        <v>947</v>
      </c>
      <c r="FS93" s="184">
        <v>800000</v>
      </c>
      <c r="FT93" s="184" t="s">
        <v>944</v>
      </c>
      <c r="FU93" s="184" t="s">
        <v>30</v>
      </c>
      <c r="FV93" s="184">
        <v>2</v>
      </c>
      <c r="FW93" s="184" t="s">
        <v>946</v>
      </c>
      <c r="FX93" s="184" t="s">
        <v>945</v>
      </c>
      <c r="FY93" s="181">
        <v>43647</v>
      </c>
      <c r="FZ93" s="191" t="s">
        <v>3840</v>
      </c>
      <c r="GA93" s="191">
        <v>1</v>
      </c>
      <c r="GB93" s="191" t="s">
        <v>3054</v>
      </c>
      <c r="GC93" s="191" t="s">
        <v>30</v>
      </c>
      <c r="GD93" s="191">
        <v>2</v>
      </c>
      <c r="GE93" s="191" t="s">
        <v>14</v>
      </c>
      <c r="GF93" s="191" t="s">
        <v>14</v>
      </c>
      <c r="GG93" s="192">
        <v>44693</v>
      </c>
      <c r="GH93" s="190" t="s">
        <v>3846</v>
      </c>
      <c r="GI93" s="184">
        <v>3</v>
      </c>
      <c r="GJ93" s="184" t="s">
        <v>3054</v>
      </c>
      <c r="GK93" s="184" t="s">
        <v>30</v>
      </c>
      <c r="GL93" s="184">
        <v>2</v>
      </c>
      <c r="GM93" s="184" t="s">
        <v>14</v>
      </c>
      <c r="GN93" s="184" t="s">
        <v>14</v>
      </c>
      <c r="GO93" s="181">
        <v>44693</v>
      </c>
      <c r="GP93" s="191" t="s">
        <v>3841</v>
      </c>
      <c r="GQ93" s="191">
        <v>1</v>
      </c>
      <c r="GR93" s="191" t="s">
        <v>3054</v>
      </c>
      <c r="GS93" s="191" t="s">
        <v>30</v>
      </c>
      <c r="GT93" s="191">
        <v>2</v>
      </c>
      <c r="GU93" s="191" t="s">
        <v>14</v>
      </c>
      <c r="GV93" s="191" t="s">
        <v>14</v>
      </c>
      <c r="GW93" s="192">
        <v>44693</v>
      </c>
      <c r="GX93" s="190" t="s">
        <v>3847</v>
      </c>
      <c r="GY93" s="184">
        <v>1</v>
      </c>
      <c r="GZ93" s="184" t="s">
        <v>3054</v>
      </c>
      <c r="HA93" s="184" t="s">
        <v>30</v>
      </c>
      <c r="HB93" s="184">
        <v>2</v>
      </c>
      <c r="HC93" s="184" t="s">
        <v>14</v>
      </c>
      <c r="HD93" s="184" t="s">
        <v>14</v>
      </c>
      <c r="HE93" s="181">
        <v>44693</v>
      </c>
      <c r="HF93" s="191" t="s">
        <v>3839</v>
      </c>
      <c r="HG93" s="191">
        <v>2</v>
      </c>
      <c r="HH93" s="191" t="s">
        <v>3054</v>
      </c>
      <c r="HI93" s="191" t="s">
        <v>30</v>
      </c>
      <c r="HJ93" s="191">
        <v>2</v>
      </c>
      <c r="HK93" s="191" t="s">
        <v>14</v>
      </c>
      <c r="HL93" s="191" t="s">
        <v>14</v>
      </c>
      <c r="HM93" s="192">
        <v>44693</v>
      </c>
      <c r="HN93" s="190" t="s">
        <v>3845</v>
      </c>
      <c r="HO93" s="184">
        <v>3</v>
      </c>
      <c r="HP93" s="184" t="s">
        <v>3054</v>
      </c>
      <c r="HQ93" s="184" t="s">
        <v>30</v>
      </c>
      <c r="HR93" s="184">
        <v>2</v>
      </c>
      <c r="HS93" s="184" t="s">
        <v>14</v>
      </c>
      <c r="HT93" s="184" t="s">
        <v>14</v>
      </c>
      <c r="HU93" s="181">
        <v>44693</v>
      </c>
      <c r="HV93" s="191" t="s">
        <v>3842</v>
      </c>
      <c r="HW93" s="191">
        <v>3</v>
      </c>
      <c r="HX93" s="191" t="s">
        <v>3054</v>
      </c>
      <c r="HY93" s="191" t="s">
        <v>30</v>
      </c>
      <c r="HZ93" s="191">
        <v>2</v>
      </c>
      <c r="IA93" s="191" t="s">
        <v>14</v>
      </c>
      <c r="IB93" s="191" t="s">
        <v>14</v>
      </c>
      <c r="IC93" s="192">
        <v>44693</v>
      </c>
      <c r="ID93" s="190" t="s">
        <v>3844</v>
      </c>
      <c r="IE93" s="184">
        <v>1</v>
      </c>
      <c r="IF93" s="184" t="s">
        <v>3054</v>
      </c>
      <c r="IG93" s="184" t="s">
        <v>30</v>
      </c>
      <c r="IH93" s="184">
        <v>2</v>
      </c>
      <c r="II93" s="184" t="s">
        <v>14</v>
      </c>
      <c r="IJ93" s="184" t="s">
        <v>14</v>
      </c>
      <c r="IK93" s="181">
        <v>44693</v>
      </c>
      <c r="IL93" s="191" t="s">
        <v>3843</v>
      </c>
      <c r="IM93" s="191">
        <v>2</v>
      </c>
      <c r="IN93" s="191" t="s">
        <v>3054</v>
      </c>
      <c r="IO93" s="191" t="s">
        <v>30</v>
      </c>
      <c r="IP93" s="191">
        <v>2</v>
      </c>
      <c r="IQ93" s="191" t="s">
        <v>14</v>
      </c>
      <c r="IR93" s="191" t="s">
        <v>14</v>
      </c>
      <c r="IS93" s="192">
        <v>44693</v>
      </c>
    </row>
    <row r="94" spans="1:253" s="285" customFormat="1" ht="13" customHeight="1" x14ac:dyDescent="0.25">
      <c r="A94" s="285" t="s">
        <v>1155</v>
      </c>
      <c r="B94" s="285" t="s">
        <v>8976</v>
      </c>
      <c r="C94" s="285" t="s">
        <v>1156</v>
      </c>
      <c r="D94" s="285" t="s">
        <v>927</v>
      </c>
      <c r="E94" s="285" t="s">
        <v>8418</v>
      </c>
      <c r="F94" s="285" t="s">
        <v>2489</v>
      </c>
      <c r="G94" s="179">
        <v>206140000</v>
      </c>
      <c r="H94" s="180" t="s">
        <v>2481</v>
      </c>
      <c r="I94" s="180" t="s">
        <v>30</v>
      </c>
      <c r="J94" s="180">
        <v>2</v>
      </c>
      <c r="K94" s="180" t="s">
        <v>1551</v>
      </c>
      <c r="L94" s="180" t="s">
        <v>2482</v>
      </c>
      <c r="M94" s="181">
        <v>44615</v>
      </c>
      <c r="N94" s="190" t="s">
        <v>1324</v>
      </c>
      <c r="O94" s="182">
        <v>237708</v>
      </c>
      <c r="P94" s="182" t="s">
        <v>1321</v>
      </c>
      <c r="Q94" s="182" t="s">
        <v>30</v>
      </c>
      <c r="R94" s="182">
        <v>2</v>
      </c>
      <c r="S94" s="182" t="s">
        <v>1323</v>
      </c>
      <c r="T94" s="182" t="s">
        <v>1322</v>
      </c>
      <c r="U94" s="183">
        <v>43949</v>
      </c>
      <c r="V94" s="190" t="s">
        <v>5153</v>
      </c>
      <c r="W94" s="180">
        <v>35593000</v>
      </c>
      <c r="X94" s="180" t="s">
        <v>5151</v>
      </c>
      <c r="Y94" s="180" t="s">
        <v>30</v>
      </c>
      <c r="Z94" s="180">
        <v>2</v>
      </c>
      <c r="AA94" s="180" t="s">
        <v>5152</v>
      </c>
      <c r="AB94" s="180" t="s">
        <v>5148</v>
      </c>
      <c r="AC94" s="181">
        <v>44739</v>
      </c>
      <c r="AD94" s="190" t="s">
        <v>6136</v>
      </c>
      <c r="AE94" s="188">
        <v>6061000</v>
      </c>
      <c r="AF94" s="188" t="s">
        <v>6096</v>
      </c>
      <c r="AG94" s="188" t="s">
        <v>30</v>
      </c>
      <c r="AH94" s="188">
        <v>2</v>
      </c>
      <c r="AI94" s="188" t="s">
        <v>6135</v>
      </c>
      <c r="AJ94" s="188" t="s">
        <v>6097</v>
      </c>
      <c r="AK94" s="189">
        <v>44767</v>
      </c>
      <c r="AL94" s="190" t="s">
        <v>6146</v>
      </c>
      <c r="AM94" s="180">
        <v>507000</v>
      </c>
      <c r="AN94" s="180" t="s">
        <v>6143</v>
      </c>
      <c r="AO94" s="180" t="s">
        <v>30</v>
      </c>
      <c r="AP94" s="180">
        <v>2</v>
      </c>
      <c r="AQ94" s="180" t="s">
        <v>6145</v>
      </c>
      <c r="AR94" s="180" t="s">
        <v>6144</v>
      </c>
      <c r="AS94" s="181">
        <v>44767</v>
      </c>
      <c r="AT94" s="191" t="s">
        <v>1170</v>
      </c>
      <c r="AU94" s="188" t="s">
        <v>14</v>
      </c>
      <c r="AV94" s="188" t="s">
        <v>14</v>
      </c>
      <c r="AW94" s="188" t="s">
        <v>14</v>
      </c>
      <c r="AX94" s="188" t="s">
        <v>14</v>
      </c>
      <c r="AY94" s="188" t="s">
        <v>986</v>
      </c>
      <c r="AZ94" s="188" t="s">
        <v>14</v>
      </c>
      <c r="BA94" s="189">
        <v>43815</v>
      </c>
      <c r="BB94" s="190" t="s">
        <v>1169</v>
      </c>
      <c r="BC94" s="180" t="s">
        <v>14</v>
      </c>
      <c r="BD94" s="180" t="s">
        <v>14</v>
      </c>
      <c r="BE94" s="180" t="s">
        <v>14</v>
      </c>
      <c r="BF94" s="180" t="s">
        <v>14</v>
      </c>
      <c r="BG94" s="180" t="s">
        <v>986</v>
      </c>
      <c r="BH94" s="180" t="s">
        <v>14</v>
      </c>
      <c r="BI94" s="181">
        <v>43815</v>
      </c>
      <c r="BJ94" s="191" t="s">
        <v>6148</v>
      </c>
      <c r="BK94" s="191">
        <v>2814</v>
      </c>
      <c r="BL94" s="191" t="s">
        <v>6091</v>
      </c>
      <c r="BM94" s="191" t="s">
        <v>19</v>
      </c>
      <c r="BN94" s="191">
        <v>3</v>
      </c>
      <c r="BO94" s="191" t="s">
        <v>6147</v>
      </c>
      <c r="BP94" s="188" t="s">
        <v>1498</v>
      </c>
      <c r="BQ94" s="192">
        <v>44767</v>
      </c>
      <c r="BR94" s="190" t="s">
        <v>1160</v>
      </c>
      <c r="BS94" s="184">
        <v>500</v>
      </c>
      <c r="BT94" s="184" t="s">
        <v>1157</v>
      </c>
      <c r="BU94" s="184" t="s">
        <v>19</v>
      </c>
      <c r="BV94" s="184">
        <v>3</v>
      </c>
      <c r="BW94" s="184" t="s">
        <v>1159</v>
      </c>
      <c r="BX94" s="184" t="s">
        <v>1158</v>
      </c>
      <c r="BY94" s="181">
        <v>43815</v>
      </c>
      <c r="BZ94" s="191" t="s">
        <v>1162</v>
      </c>
      <c r="CA94" s="191">
        <v>10500</v>
      </c>
      <c r="CB94" s="191" t="s">
        <v>1161</v>
      </c>
      <c r="CC94" s="191" t="s">
        <v>19</v>
      </c>
      <c r="CD94" s="191">
        <v>3</v>
      </c>
      <c r="CE94" s="191" t="s">
        <v>1159</v>
      </c>
      <c r="CF94" s="191" t="s">
        <v>1158</v>
      </c>
      <c r="CG94" s="192">
        <v>43815</v>
      </c>
      <c r="CH94" s="190" t="s">
        <v>9466</v>
      </c>
      <c r="CI94" s="191" t="e">
        <v>#N/A</v>
      </c>
      <c r="CJ94" s="191" t="e">
        <v>#N/A</v>
      </c>
      <c r="CK94" s="191" t="e">
        <v>#N/A</v>
      </c>
      <c r="CL94" s="191" t="e">
        <v>#N/A</v>
      </c>
      <c r="CM94" s="191" t="e">
        <v>#N/A</v>
      </c>
      <c r="CN94" s="191" t="e">
        <v>#N/A</v>
      </c>
      <c r="CO94" s="193" t="e">
        <v>#N/A</v>
      </c>
      <c r="CP94" s="191" t="s">
        <v>1168</v>
      </c>
      <c r="CQ94" s="184">
        <v>49</v>
      </c>
      <c r="CR94" s="184" t="s">
        <v>1165</v>
      </c>
      <c r="CS94" s="184" t="s">
        <v>19</v>
      </c>
      <c r="CT94" s="184">
        <v>3</v>
      </c>
      <c r="CU94" s="184" t="s">
        <v>1167</v>
      </c>
      <c r="CV94" s="184" t="s">
        <v>1166</v>
      </c>
      <c r="CW94" s="181">
        <v>43815</v>
      </c>
      <c r="CX94" s="191" t="s">
        <v>6150</v>
      </c>
      <c r="CY94" s="188">
        <v>6062000</v>
      </c>
      <c r="CZ94" s="188" t="s">
        <v>6096</v>
      </c>
      <c r="DA94" s="188" t="s">
        <v>30</v>
      </c>
      <c r="DB94" s="188">
        <v>2</v>
      </c>
      <c r="DC94" s="188" t="s">
        <v>6114</v>
      </c>
      <c r="DD94" s="188" t="s">
        <v>6097</v>
      </c>
      <c r="DE94" s="194">
        <v>44767</v>
      </c>
      <c r="DF94" s="190" t="s">
        <v>6153</v>
      </c>
      <c r="DG94" s="180">
        <v>29532000</v>
      </c>
      <c r="DH94" s="184" t="s">
        <v>6151</v>
      </c>
      <c r="DI94" s="184" t="s">
        <v>30</v>
      </c>
      <c r="DJ94" s="184">
        <v>2</v>
      </c>
      <c r="DK94" s="184" t="s">
        <v>6114</v>
      </c>
      <c r="DL94" s="184" t="s">
        <v>6152</v>
      </c>
      <c r="DM94" s="181">
        <v>44767</v>
      </c>
      <c r="DN94" s="191" t="s">
        <v>6154</v>
      </c>
      <c r="DO94" s="188">
        <v>0</v>
      </c>
      <c r="DP94" s="191" t="s">
        <v>6151</v>
      </c>
      <c r="DQ94" s="191" t="s">
        <v>30</v>
      </c>
      <c r="DR94" s="191">
        <v>2</v>
      </c>
      <c r="DS94" s="191" t="s">
        <v>6114</v>
      </c>
      <c r="DT94" s="191" t="s">
        <v>6152</v>
      </c>
      <c r="DU94" s="192">
        <v>44767</v>
      </c>
      <c r="DV94" s="190" t="s">
        <v>6155</v>
      </c>
      <c r="DW94" s="180">
        <v>6018000</v>
      </c>
      <c r="DX94" s="184" t="s">
        <v>6096</v>
      </c>
      <c r="DY94" s="184" t="s">
        <v>30</v>
      </c>
      <c r="DZ94" s="184">
        <v>2</v>
      </c>
      <c r="EA94" s="184" t="s">
        <v>6114</v>
      </c>
      <c r="EB94" s="184" t="s">
        <v>6097</v>
      </c>
      <c r="EC94" s="181">
        <v>44767</v>
      </c>
      <c r="ED94" s="191" t="s">
        <v>6156</v>
      </c>
      <c r="EE94" s="188">
        <v>44000</v>
      </c>
      <c r="EF94" s="191" t="s">
        <v>6096</v>
      </c>
      <c r="EG94" s="191" t="s">
        <v>30</v>
      </c>
      <c r="EH94" s="191">
        <v>2</v>
      </c>
      <c r="EI94" s="191" t="s">
        <v>6114</v>
      </c>
      <c r="EJ94" s="191" t="s">
        <v>6097</v>
      </c>
      <c r="EK94" s="192">
        <v>44767</v>
      </c>
      <c r="EL94" s="190" t="s">
        <v>6157</v>
      </c>
      <c r="EM94" s="180">
        <v>0</v>
      </c>
      <c r="EN94" s="184" t="s">
        <v>6096</v>
      </c>
      <c r="EO94" s="184" t="s">
        <v>30</v>
      </c>
      <c r="EP94" s="184">
        <v>2</v>
      </c>
      <c r="EQ94" s="184" t="s">
        <v>6114</v>
      </c>
      <c r="ER94" s="184" t="s">
        <v>6097</v>
      </c>
      <c r="ES94" s="181">
        <v>44767</v>
      </c>
      <c r="ET94" s="191" t="s">
        <v>6149</v>
      </c>
      <c r="EU94" s="191">
        <v>5382</v>
      </c>
      <c r="EV94" s="191" t="s">
        <v>6091</v>
      </c>
      <c r="EW94" s="191" t="s">
        <v>30</v>
      </c>
      <c r="EX94" s="191">
        <v>2</v>
      </c>
      <c r="EY94" s="191" t="s">
        <v>6094</v>
      </c>
      <c r="EZ94" s="191" t="s">
        <v>1498</v>
      </c>
      <c r="FA94" s="192">
        <v>44767</v>
      </c>
      <c r="FB94" s="190" t="s">
        <v>1164</v>
      </c>
      <c r="FC94" s="184">
        <v>5</v>
      </c>
      <c r="FD94" s="184" t="s">
        <v>14</v>
      </c>
      <c r="FE94" s="184" t="s">
        <v>92</v>
      </c>
      <c r="FF94" s="184">
        <v>1</v>
      </c>
      <c r="FG94" s="184" t="s">
        <v>1163</v>
      </c>
      <c r="FH94" s="184" t="s">
        <v>14</v>
      </c>
      <c r="FI94" s="181">
        <v>43815</v>
      </c>
      <c r="FJ94" s="190" t="s">
        <v>1189</v>
      </c>
      <c r="FK94" s="191" t="s">
        <v>14</v>
      </c>
      <c r="FL94" s="191" t="s">
        <v>14</v>
      </c>
      <c r="FM94" s="191" t="s">
        <v>14</v>
      </c>
      <c r="FN94" s="191" t="s">
        <v>14</v>
      </c>
      <c r="FO94" s="191" t="s">
        <v>14</v>
      </c>
      <c r="FP94" s="188" t="s">
        <v>14</v>
      </c>
      <c r="FQ94" s="189">
        <v>43818</v>
      </c>
      <c r="FR94" s="190" t="s">
        <v>1190</v>
      </c>
      <c r="FS94" s="184" t="s">
        <v>14</v>
      </c>
      <c r="FT94" s="184" t="s">
        <v>14</v>
      </c>
      <c r="FU94" s="184" t="s">
        <v>14</v>
      </c>
      <c r="FV94" s="184" t="s">
        <v>14</v>
      </c>
      <c r="FW94" s="184" t="s">
        <v>14</v>
      </c>
      <c r="FX94" s="184" t="s">
        <v>14</v>
      </c>
      <c r="FY94" s="181">
        <v>43818</v>
      </c>
      <c r="FZ94" s="191" t="s">
        <v>3939</v>
      </c>
      <c r="GA94" s="191">
        <v>1</v>
      </c>
      <c r="GB94" s="191" t="s">
        <v>3054</v>
      </c>
      <c r="GC94" s="191" t="s">
        <v>30</v>
      </c>
      <c r="GD94" s="191">
        <v>2</v>
      </c>
      <c r="GE94" s="191" t="s">
        <v>14</v>
      </c>
      <c r="GF94" s="191" t="s">
        <v>14</v>
      </c>
      <c r="GG94" s="192">
        <v>44694</v>
      </c>
      <c r="GH94" s="190" t="s">
        <v>3945</v>
      </c>
      <c r="GI94" s="184">
        <v>2</v>
      </c>
      <c r="GJ94" s="184" t="s">
        <v>3054</v>
      </c>
      <c r="GK94" s="184" t="s">
        <v>30</v>
      </c>
      <c r="GL94" s="184">
        <v>2</v>
      </c>
      <c r="GM94" s="184" t="s">
        <v>14</v>
      </c>
      <c r="GN94" s="184" t="s">
        <v>14</v>
      </c>
      <c r="GO94" s="181">
        <v>44694</v>
      </c>
      <c r="GP94" s="191" t="s">
        <v>3940</v>
      </c>
      <c r="GQ94" s="191">
        <v>0</v>
      </c>
      <c r="GR94" s="191" t="s">
        <v>3054</v>
      </c>
      <c r="GS94" s="191" t="s">
        <v>30</v>
      </c>
      <c r="GT94" s="191">
        <v>2</v>
      </c>
      <c r="GU94" s="191" t="s">
        <v>14</v>
      </c>
      <c r="GV94" s="191" t="s">
        <v>14</v>
      </c>
      <c r="GW94" s="192">
        <v>44694</v>
      </c>
      <c r="GX94" s="190" t="s">
        <v>3946</v>
      </c>
      <c r="GY94" s="184">
        <v>0</v>
      </c>
      <c r="GZ94" s="184" t="s">
        <v>3054</v>
      </c>
      <c r="HA94" s="184" t="s">
        <v>30</v>
      </c>
      <c r="HB94" s="184">
        <v>2</v>
      </c>
      <c r="HC94" s="184" t="s">
        <v>14</v>
      </c>
      <c r="HD94" s="184" t="s">
        <v>14</v>
      </c>
      <c r="HE94" s="181">
        <v>44694</v>
      </c>
      <c r="HF94" s="191" t="s">
        <v>3938</v>
      </c>
      <c r="HG94" s="191">
        <v>0</v>
      </c>
      <c r="HH94" s="191" t="s">
        <v>3054</v>
      </c>
      <c r="HI94" s="191" t="s">
        <v>30</v>
      </c>
      <c r="HJ94" s="191">
        <v>2</v>
      </c>
      <c r="HK94" s="191" t="s">
        <v>14</v>
      </c>
      <c r="HL94" s="191" t="s">
        <v>14</v>
      </c>
      <c r="HM94" s="192">
        <v>44694</v>
      </c>
      <c r="HN94" s="190" t="s">
        <v>3944</v>
      </c>
      <c r="HO94" s="184">
        <v>2</v>
      </c>
      <c r="HP94" s="184" t="s">
        <v>3054</v>
      </c>
      <c r="HQ94" s="184" t="s">
        <v>30</v>
      </c>
      <c r="HR94" s="184">
        <v>2</v>
      </c>
      <c r="HS94" s="184" t="s">
        <v>14</v>
      </c>
      <c r="HT94" s="184" t="s">
        <v>14</v>
      </c>
      <c r="HU94" s="181">
        <v>44694</v>
      </c>
      <c r="HV94" s="191" t="s">
        <v>3941</v>
      </c>
      <c r="HW94" s="191">
        <v>2</v>
      </c>
      <c r="HX94" s="191" t="s">
        <v>3054</v>
      </c>
      <c r="HY94" s="191" t="s">
        <v>30</v>
      </c>
      <c r="HZ94" s="191">
        <v>2</v>
      </c>
      <c r="IA94" s="191" t="s">
        <v>14</v>
      </c>
      <c r="IB94" s="191" t="s">
        <v>14</v>
      </c>
      <c r="IC94" s="192">
        <v>44694</v>
      </c>
      <c r="ID94" s="190" t="s">
        <v>3943</v>
      </c>
      <c r="IE94" s="184">
        <v>1</v>
      </c>
      <c r="IF94" s="184" t="s">
        <v>3054</v>
      </c>
      <c r="IG94" s="184" t="s">
        <v>30</v>
      </c>
      <c r="IH94" s="184">
        <v>2</v>
      </c>
      <c r="II94" s="184" t="s">
        <v>14</v>
      </c>
      <c r="IJ94" s="184" t="s">
        <v>14</v>
      </c>
      <c r="IK94" s="181">
        <v>44694</v>
      </c>
      <c r="IL94" s="191" t="s">
        <v>3942</v>
      </c>
      <c r="IM94" s="191">
        <v>2</v>
      </c>
      <c r="IN94" s="191" t="s">
        <v>3054</v>
      </c>
      <c r="IO94" s="191" t="s">
        <v>30</v>
      </c>
      <c r="IP94" s="191">
        <v>2</v>
      </c>
      <c r="IQ94" s="191" t="s">
        <v>14</v>
      </c>
      <c r="IR94" s="191" t="s">
        <v>14</v>
      </c>
      <c r="IS94" s="192">
        <v>44694</v>
      </c>
    </row>
    <row r="95" spans="1:253" s="285" customFormat="1" ht="13" customHeight="1" x14ac:dyDescent="0.25">
      <c r="A95" s="285" t="s">
        <v>1194</v>
      </c>
      <c r="B95" s="285" t="s">
        <v>8815</v>
      </c>
      <c r="C95" s="285" t="s">
        <v>1195</v>
      </c>
      <c r="D95" s="285" t="s">
        <v>927</v>
      </c>
      <c r="E95" s="285" t="s">
        <v>8418</v>
      </c>
      <c r="F95" s="285" t="s">
        <v>2486</v>
      </c>
      <c r="G95" s="179">
        <v>206140000</v>
      </c>
      <c r="H95" s="180" t="s">
        <v>2481</v>
      </c>
      <c r="I95" s="180" t="s">
        <v>30</v>
      </c>
      <c r="J95" s="180">
        <v>2</v>
      </c>
      <c r="K95" s="180" t="s">
        <v>1551</v>
      </c>
      <c r="L95" s="180" t="s">
        <v>2482</v>
      </c>
      <c r="M95" s="181">
        <v>44615</v>
      </c>
      <c r="N95" s="190" t="s">
        <v>1922</v>
      </c>
      <c r="O95" s="182">
        <v>108688</v>
      </c>
      <c r="P95" s="182" t="s">
        <v>1919</v>
      </c>
      <c r="Q95" s="182" t="s">
        <v>30</v>
      </c>
      <c r="R95" s="182">
        <v>2</v>
      </c>
      <c r="S95" s="182" t="s">
        <v>1921</v>
      </c>
      <c r="T95" s="182" t="s">
        <v>1920</v>
      </c>
      <c r="U95" s="183">
        <v>44376</v>
      </c>
      <c r="V95" s="190" t="s">
        <v>5150</v>
      </c>
      <c r="W95" s="180">
        <v>12675000</v>
      </c>
      <c r="X95" s="180" t="s">
        <v>5147</v>
      </c>
      <c r="Y95" s="180" t="s">
        <v>19</v>
      </c>
      <c r="Z95" s="180">
        <v>3</v>
      </c>
      <c r="AA95" s="180" t="s">
        <v>5149</v>
      </c>
      <c r="AB95" s="180" t="s">
        <v>5148</v>
      </c>
      <c r="AC95" s="181">
        <v>44739</v>
      </c>
      <c r="AD95" s="190" t="s">
        <v>6170</v>
      </c>
      <c r="AE95" s="188">
        <v>78000</v>
      </c>
      <c r="AF95" s="188" t="s">
        <v>6167</v>
      </c>
      <c r="AG95" s="188" t="s">
        <v>30</v>
      </c>
      <c r="AH95" s="188">
        <v>2</v>
      </c>
      <c r="AI95" s="188" t="s">
        <v>6169</v>
      </c>
      <c r="AJ95" s="188" t="s">
        <v>6168</v>
      </c>
      <c r="AK95" s="189">
        <v>44767</v>
      </c>
      <c r="AL95" s="190" t="s">
        <v>6172</v>
      </c>
      <c r="AM95" s="180">
        <v>78000</v>
      </c>
      <c r="AN95" s="180" t="s">
        <v>6167</v>
      </c>
      <c r="AO95" s="180" t="s">
        <v>30</v>
      </c>
      <c r="AP95" s="180">
        <v>2</v>
      </c>
      <c r="AQ95" s="180" t="s">
        <v>6169</v>
      </c>
      <c r="AR95" s="180" t="s">
        <v>6171</v>
      </c>
      <c r="AS95" s="181">
        <v>44767</v>
      </c>
      <c r="AT95" s="191" t="s">
        <v>1200</v>
      </c>
      <c r="AU95" s="188" t="s">
        <v>14</v>
      </c>
      <c r="AV95" s="188" t="s">
        <v>14</v>
      </c>
      <c r="AW95" s="188" t="s">
        <v>14</v>
      </c>
      <c r="AX95" s="188" t="s">
        <v>14</v>
      </c>
      <c r="AY95" s="188" t="s">
        <v>14</v>
      </c>
      <c r="AZ95" s="188" t="s">
        <v>14</v>
      </c>
      <c r="BA95" s="189">
        <v>43840</v>
      </c>
      <c r="BB95" s="190" t="s">
        <v>1199</v>
      </c>
      <c r="BC95" s="180" t="s">
        <v>14</v>
      </c>
      <c r="BD95" s="180" t="s">
        <v>14</v>
      </c>
      <c r="BE95" s="180" t="s">
        <v>14</v>
      </c>
      <c r="BF95" s="180" t="s">
        <v>14</v>
      </c>
      <c r="BG95" s="180" t="s">
        <v>14</v>
      </c>
      <c r="BH95" s="180" t="s">
        <v>14</v>
      </c>
      <c r="BI95" s="181">
        <v>43840</v>
      </c>
      <c r="BJ95" s="191" t="s">
        <v>6184</v>
      </c>
      <c r="BK95" s="191" t="s">
        <v>14</v>
      </c>
      <c r="BL95" s="191" t="s">
        <v>14</v>
      </c>
      <c r="BM95" s="191" t="s">
        <v>14</v>
      </c>
      <c r="BN95" s="191" t="s">
        <v>14</v>
      </c>
      <c r="BO95" s="191" t="s">
        <v>6183</v>
      </c>
      <c r="BP95" s="188" t="s">
        <v>14</v>
      </c>
      <c r="BQ95" s="192">
        <v>44767</v>
      </c>
      <c r="BR95" s="190" t="s">
        <v>1196</v>
      </c>
      <c r="BS95" s="184" t="s">
        <v>14</v>
      </c>
      <c r="BT95" s="184" t="s">
        <v>14</v>
      </c>
      <c r="BU95" s="184" t="s">
        <v>14</v>
      </c>
      <c r="BV95" s="184" t="s">
        <v>14</v>
      </c>
      <c r="BW95" s="184" t="s">
        <v>14</v>
      </c>
      <c r="BX95" s="184" t="s">
        <v>1024</v>
      </c>
      <c r="BY95" s="181">
        <v>43840</v>
      </c>
      <c r="BZ95" s="191" t="s">
        <v>1197</v>
      </c>
      <c r="CA95" s="191" t="s">
        <v>14</v>
      </c>
      <c r="CB95" s="191" t="s">
        <v>14</v>
      </c>
      <c r="CC95" s="191" t="s">
        <v>14</v>
      </c>
      <c r="CD95" s="191" t="s">
        <v>14</v>
      </c>
      <c r="CE95" s="191" t="s">
        <v>14</v>
      </c>
      <c r="CF95" s="191" t="s">
        <v>1024</v>
      </c>
      <c r="CG95" s="192">
        <v>43840</v>
      </c>
      <c r="CH95" s="190" t="s">
        <v>9467</v>
      </c>
      <c r="CI95" s="191" t="e">
        <v>#N/A</v>
      </c>
      <c r="CJ95" s="191" t="e">
        <v>#N/A</v>
      </c>
      <c r="CK95" s="191" t="e">
        <v>#N/A</v>
      </c>
      <c r="CL95" s="191" t="e">
        <v>#N/A</v>
      </c>
      <c r="CM95" s="191" t="e">
        <v>#N/A</v>
      </c>
      <c r="CN95" s="191" t="e">
        <v>#N/A</v>
      </c>
      <c r="CO95" s="193" t="e">
        <v>#N/A</v>
      </c>
      <c r="CP95" s="191" t="s">
        <v>1198</v>
      </c>
      <c r="CQ95" s="184" t="s">
        <v>14</v>
      </c>
      <c r="CR95" s="184" t="s">
        <v>14</v>
      </c>
      <c r="CS95" s="184" t="s">
        <v>14</v>
      </c>
      <c r="CT95" s="184" t="s">
        <v>14</v>
      </c>
      <c r="CU95" s="184" t="s">
        <v>14</v>
      </c>
      <c r="CV95" s="184" t="s">
        <v>1024</v>
      </c>
      <c r="CW95" s="181">
        <v>43840</v>
      </c>
      <c r="CX95" s="191" t="s">
        <v>6174</v>
      </c>
      <c r="CY95" s="188">
        <v>78000</v>
      </c>
      <c r="CZ95" s="188" t="s">
        <v>6167</v>
      </c>
      <c r="DA95" s="188" t="s">
        <v>30</v>
      </c>
      <c r="DB95" s="188">
        <v>2</v>
      </c>
      <c r="DC95" s="188" t="s">
        <v>6177</v>
      </c>
      <c r="DD95" s="188" t="s">
        <v>6171</v>
      </c>
      <c r="DE95" s="194">
        <v>44767</v>
      </c>
      <c r="DF95" s="190" t="s">
        <v>6178</v>
      </c>
      <c r="DG95" s="180">
        <v>12597000</v>
      </c>
      <c r="DH95" s="184" t="s">
        <v>6175</v>
      </c>
      <c r="DI95" s="184" t="s">
        <v>30</v>
      </c>
      <c r="DJ95" s="184">
        <v>2</v>
      </c>
      <c r="DK95" s="184" t="s">
        <v>6177</v>
      </c>
      <c r="DL95" s="184" t="s">
        <v>6176</v>
      </c>
      <c r="DM95" s="181">
        <v>44767</v>
      </c>
      <c r="DN95" s="191" t="s">
        <v>6179</v>
      </c>
      <c r="DO95" s="188">
        <v>0</v>
      </c>
      <c r="DP95" s="191" t="s">
        <v>6167</v>
      </c>
      <c r="DQ95" s="191" t="s">
        <v>30</v>
      </c>
      <c r="DR95" s="191">
        <v>2</v>
      </c>
      <c r="DS95" s="191" t="s">
        <v>6177</v>
      </c>
      <c r="DT95" s="191" t="s">
        <v>6176</v>
      </c>
      <c r="DU95" s="192">
        <v>44767</v>
      </c>
      <c r="DV95" s="190" t="s">
        <v>6180</v>
      </c>
      <c r="DW95" s="180">
        <v>78000</v>
      </c>
      <c r="DX95" s="184" t="s">
        <v>6167</v>
      </c>
      <c r="DY95" s="184" t="s">
        <v>30</v>
      </c>
      <c r="DZ95" s="184">
        <v>2</v>
      </c>
      <c r="EA95" s="184" t="s">
        <v>6177</v>
      </c>
      <c r="EB95" s="184" t="s">
        <v>6171</v>
      </c>
      <c r="EC95" s="181">
        <v>44767</v>
      </c>
      <c r="ED95" s="191" t="s">
        <v>6181</v>
      </c>
      <c r="EE95" s="188">
        <v>0</v>
      </c>
      <c r="EF95" s="191" t="s">
        <v>6167</v>
      </c>
      <c r="EG95" s="191" t="s">
        <v>19</v>
      </c>
      <c r="EH95" s="191">
        <v>3</v>
      </c>
      <c r="EI95" s="191" t="s">
        <v>6177</v>
      </c>
      <c r="EJ95" s="191" t="s">
        <v>6171</v>
      </c>
      <c r="EK95" s="192">
        <v>44767</v>
      </c>
      <c r="EL95" s="190" t="s">
        <v>6182</v>
      </c>
      <c r="EM95" s="180">
        <v>0</v>
      </c>
      <c r="EN95" s="184" t="s">
        <v>6167</v>
      </c>
      <c r="EO95" s="184" t="s">
        <v>19</v>
      </c>
      <c r="EP95" s="184">
        <v>3</v>
      </c>
      <c r="EQ95" s="184" t="s">
        <v>6177</v>
      </c>
      <c r="ER95" s="184" t="s">
        <v>6171</v>
      </c>
      <c r="ES95" s="181">
        <v>44767</v>
      </c>
      <c r="ET95" s="191" t="s">
        <v>6173</v>
      </c>
      <c r="EU95" s="191">
        <v>5382</v>
      </c>
      <c r="EV95" s="191" t="s">
        <v>6091</v>
      </c>
      <c r="EW95" s="191" t="s">
        <v>30</v>
      </c>
      <c r="EX95" s="191">
        <v>2</v>
      </c>
      <c r="EY95" s="191" t="s">
        <v>6094</v>
      </c>
      <c r="EZ95" s="191" t="s">
        <v>1498</v>
      </c>
      <c r="FA95" s="192">
        <v>44767</v>
      </c>
      <c r="FB95" s="190" t="s">
        <v>1206</v>
      </c>
      <c r="FC95" s="184">
        <v>2139</v>
      </c>
      <c r="FD95" s="184" t="s">
        <v>1203</v>
      </c>
      <c r="FE95" s="184" t="s">
        <v>30</v>
      </c>
      <c r="FF95" s="184">
        <v>2</v>
      </c>
      <c r="FG95" s="184" t="s">
        <v>1205</v>
      </c>
      <c r="FH95" s="184" t="s">
        <v>1204</v>
      </c>
      <c r="FI95" s="181">
        <v>43859</v>
      </c>
      <c r="FJ95" s="190" t="s">
        <v>1201</v>
      </c>
      <c r="FK95" s="191" t="s">
        <v>14</v>
      </c>
      <c r="FL95" s="191" t="s">
        <v>14</v>
      </c>
      <c r="FM95" s="191" t="s">
        <v>14</v>
      </c>
      <c r="FN95" s="191" t="s">
        <v>14</v>
      </c>
      <c r="FO95" s="191" t="s">
        <v>14</v>
      </c>
      <c r="FP95" s="188" t="s">
        <v>14</v>
      </c>
      <c r="FQ95" s="189">
        <v>43840</v>
      </c>
      <c r="FR95" s="190" t="s">
        <v>1202</v>
      </c>
      <c r="FS95" s="184" t="s">
        <v>14</v>
      </c>
      <c r="FT95" s="184" t="s">
        <v>14</v>
      </c>
      <c r="FU95" s="184" t="s">
        <v>14</v>
      </c>
      <c r="FV95" s="184" t="s">
        <v>14</v>
      </c>
      <c r="FW95" s="184" t="s">
        <v>14</v>
      </c>
      <c r="FX95" s="184" t="s">
        <v>14</v>
      </c>
      <c r="FY95" s="181">
        <v>43840</v>
      </c>
      <c r="FZ95" s="191" t="s">
        <v>3948</v>
      </c>
      <c r="GA95" s="191">
        <v>1</v>
      </c>
      <c r="GB95" s="191" t="s">
        <v>3054</v>
      </c>
      <c r="GC95" s="191" t="s">
        <v>30</v>
      </c>
      <c r="GD95" s="191">
        <v>2</v>
      </c>
      <c r="GE95" s="191" t="s">
        <v>14</v>
      </c>
      <c r="GF95" s="191" t="s">
        <v>14</v>
      </c>
      <c r="GG95" s="192">
        <v>44694</v>
      </c>
      <c r="GH95" s="190" t="s">
        <v>3954</v>
      </c>
      <c r="GI95" s="184">
        <v>2</v>
      </c>
      <c r="GJ95" s="184" t="s">
        <v>3054</v>
      </c>
      <c r="GK95" s="184" t="s">
        <v>30</v>
      </c>
      <c r="GL95" s="184">
        <v>2</v>
      </c>
      <c r="GM95" s="184" t="s">
        <v>14</v>
      </c>
      <c r="GN95" s="184" t="s">
        <v>14</v>
      </c>
      <c r="GO95" s="181">
        <v>44694</v>
      </c>
      <c r="GP95" s="191" t="s">
        <v>3949</v>
      </c>
      <c r="GQ95" s="191">
        <v>0</v>
      </c>
      <c r="GR95" s="191" t="s">
        <v>3054</v>
      </c>
      <c r="GS95" s="191" t="s">
        <v>30</v>
      </c>
      <c r="GT95" s="191">
        <v>2</v>
      </c>
      <c r="GU95" s="191" t="s">
        <v>14</v>
      </c>
      <c r="GV95" s="191" t="s">
        <v>14</v>
      </c>
      <c r="GW95" s="192">
        <v>44694</v>
      </c>
      <c r="GX95" s="190" t="s">
        <v>3955</v>
      </c>
      <c r="GY95" s="184">
        <v>0</v>
      </c>
      <c r="GZ95" s="184" t="s">
        <v>3054</v>
      </c>
      <c r="HA95" s="184" t="s">
        <v>30</v>
      </c>
      <c r="HB95" s="184">
        <v>2</v>
      </c>
      <c r="HC95" s="184" t="s">
        <v>14</v>
      </c>
      <c r="HD95" s="184" t="s">
        <v>14</v>
      </c>
      <c r="HE95" s="181">
        <v>44694</v>
      </c>
      <c r="HF95" s="191" t="s">
        <v>3947</v>
      </c>
      <c r="HG95" s="191">
        <v>0</v>
      </c>
      <c r="HH95" s="191" t="s">
        <v>3054</v>
      </c>
      <c r="HI95" s="191" t="s">
        <v>30</v>
      </c>
      <c r="HJ95" s="191">
        <v>2</v>
      </c>
      <c r="HK95" s="191" t="s">
        <v>14</v>
      </c>
      <c r="HL95" s="191" t="s">
        <v>14</v>
      </c>
      <c r="HM95" s="192">
        <v>44694</v>
      </c>
      <c r="HN95" s="190" t="s">
        <v>3953</v>
      </c>
      <c r="HO95" s="184">
        <v>2</v>
      </c>
      <c r="HP95" s="184" t="s">
        <v>3054</v>
      </c>
      <c r="HQ95" s="184" t="s">
        <v>30</v>
      </c>
      <c r="HR95" s="184">
        <v>2</v>
      </c>
      <c r="HS95" s="184" t="s">
        <v>14</v>
      </c>
      <c r="HT95" s="184" t="s">
        <v>14</v>
      </c>
      <c r="HU95" s="181">
        <v>44694</v>
      </c>
      <c r="HV95" s="191" t="s">
        <v>3950</v>
      </c>
      <c r="HW95" s="191">
        <v>0</v>
      </c>
      <c r="HX95" s="191" t="s">
        <v>3054</v>
      </c>
      <c r="HY95" s="191" t="s">
        <v>30</v>
      </c>
      <c r="HZ95" s="191">
        <v>2</v>
      </c>
      <c r="IA95" s="191" t="s">
        <v>14</v>
      </c>
      <c r="IB95" s="191" t="s">
        <v>14</v>
      </c>
      <c r="IC95" s="192">
        <v>44694</v>
      </c>
      <c r="ID95" s="190" t="s">
        <v>3952</v>
      </c>
      <c r="IE95" s="184">
        <v>1</v>
      </c>
      <c r="IF95" s="184" t="s">
        <v>3054</v>
      </c>
      <c r="IG95" s="184" t="s">
        <v>30</v>
      </c>
      <c r="IH95" s="184">
        <v>2</v>
      </c>
      <c r="II95" s="184" t="s">
        <v>14</v>
      </c>
      <c r="IJ95" s="184" t="s">
        <v>14</v>
      </c>
      <c r="IK95" s="181">
        <v>44694</v>
      </c>
      <c r="IL95" s="191" t="s">
        <v>3951</v>
      </c>
      <c r="IM95" s="191">
        <v>1</v>
      </c>
      <c r="IN95" s="191" t="s">
        <v>3054</v>
      </c>
      <c r="IO95" s="191" t="s">
        <v>30</v>
      </c>
      <c r="IP95" s="191">
        <v>2</v>
      </c>
      <c r="IQ95" s="191" t="s">
        <v>14</v>
      </c>
      <c r="IR95" s="191" t="s">
        <v>14</v>
      </c>
      <c r="IS95" s="192">
        <v>44694</v>
      </c>
    </row>
    <row r="96" spans="1:253" s="285" customFormat="1" ht="13" customHeight="1" x14ac:dyDescent="0.25">
      <c r="A96" s="285" t="s">
        <v>3235</v>
      </c>
      <c r="B96" s="285" t="s">
        <v>8950</v>
      </c>
      <c r="C96" s="285" t="s">
        <v>3236</v>
      </c>
      <c r="D96" s="285" t="s">
        <v>3237</v>
      </c>
      <c r="E96" s="285" t="s">
        <v>8419</v>
      </c>
      <c r="F96" s="285" t="s">
        <v>6776</v>
      </c>
      <c r="G96" s="179">
        <v>6201000</v>
      </c>
      <c r="H96" s="180" t="s">
        <v>6773</v>
      </c>
      <c r="I96" s="180" t="s">
        <v>30</v>
      </c>
      <c r="J96" s="180">
        <v>2</v>
      </c>
      <c r="K96" s="180" t="s">
        <v>6775</v>
      </c>
      <c r="L96" s="180" t="s">
        <v>6774</v>
      </c>
      <c r="M96" s="181">
        <v>44768</v>
      </c>
      <c r="N96" s="190" t="s">
        <v>6778</v>
      </c>
      <c r="O96" s="182">
        <v>120340</v>
      </c>
      <c r="P96" s="182" t="s">
        <v>6438</v>
      </c>
      <c r="Q96" s="182" t="s">
        <v>30</v>
      </c>
      <c r="R96" s="182">
        <v>2</v>
      </c>
      <c r="S96" s="182" t="s">
        <v>6616</v>
      </c>
      <c r="T96" s="182" t="s">
        <v>6777</v>
      </c>
      <c r="U96" s="183">
        <v>44768</v>
      </c>
      <c r="V96" s="190" t="s">
        <v>6779</v>
      </c>
      <c r="W96" s="180">
        <v>6201000</v>
      </c>
      <c r="X96" s="180" t="s">
        <v>6773</v>
      </c>
      <c r="Y96" s="180" t="s">
        <v>30</v>
      </c>
      <c r="Z96" s="180">
        <v>2</v>
      </c>
      <c r="AA96" s="180" t="s">
        <v>6775</v>
      </c>
      <c r="AB96" s="180" t="s">
        <v>6774</v>
      </c>
      <c r="AC96" s="181">
        <v>44768</v>
      </c>
      <c r="AD96" s="190" t="s">
        <v>6781</v>
      </c>
      <c r="AE96" s="188">
        <v>150000</v>
      </c>
      <c r="AF96" s="188" t="s">
        <v>6493</v>
      </c>
      <c r="AG96" s="188" t="s">
        <v>30</v>
      </c>
      <c r="AH96" s="188">
        <v>2</v>
      </c>
      <c r="AI96" s="188" t="s">
        <v>6780</v>
      </c>
      <c r="AJ96" s="188" t="s">
        <v>6519</v>
      </c>
      <c r="AK96" s="189">
        <v>44768</v>
      </c>
      <c r="AL96" s="190" t="s">
        <v>6782</v>
      </c>
      <c r="AM96" s="180">
        <v>150000</v>
      </c>
      <c r="AN96" s="180" t="s">
        <v>6493</v>
      </c>
      <c r="AO96" s="180" t="s">
        <v>30</v>
      </c>
      <c r="AP96" s="180">
        <v>2</v>
      </c>
      <c r="AQ96" s="180" t="s">
        <v>6780</v>
      </c>
      <c r="AR96" s="180" t="s">
        <v>6519</v>
      </c>
      <c r="AS96" s="181">
        <v>44768</v>
      </c>
      <c r="AT96" s="191" t="s">
        <v>6783</v>
      </c>
      <c r="AU96" s="188" t="s">
        <v>14</v>
      </c>
      <c r="AV96" s="188" t="s">
        <v>1024</v>
      </c>
      <c r="AW96" s="188" t="s">
        <v>14</v>
      </c>
      <c r="AX96" s="188" t="s">
        <v>14</v>
      </c>
      <c r="AY96" s="188" t="s">
        <v>6235</v>
      </c>
      <c r="AZ96" s="188" t="s">
        <v>1024</v>
      </c>
      <c r="BA96" s="189">
        <v>44768</v>
      </c>
      <c r="BB96" s="190" t="s">
        <v>6799</v>
      </c>
      <c r="BC96" s="180" t="s">
        <v>14</v>
      </c>
      <c r="BD96" s="180" t="s">
        <v>14</v>
      </c>
      <c r="BE96" s="180" t="s">
        <v>14</v>
      </c>
      <c r="BF96" s="180" t="s">
        <v>14</v>
      </c>
      <c r="BG96" s="180" t="s">
        <v>6263</v>
      </c>
      <c r="BH96" s="180" t="s">
        <v>14</v>
      </c>
      <c r="BI96" s="181">
        <v>44768</v>
      </c>
      <c r="BJ96" s="191" t="s">
        <v>6785</v>
      </c>
      <c r="BK96" s="191">
        <v>30</v>
      </c>
      <c r="BL96" s="191" t="s">
        <v>6450</v>
      </c>
      <c r="BM96" s="191" t="s">
        <v>30</v>
      </c>
      <c r="BN96" s="191">
        <v>2</v>
      </c>
      <c r="BO96" s="191" t="s">
        <v>6784</v>
      </c>
      <c r="BP96" s="188" t="s">
        <v>1771</v>
      </c>
      <c r="BQ96" s="192">
        <v>44768</v>
      </c>
      <c r="BR96" s="190" t="s">
        <v>6800</v>
      </c>
      <c r="BS96" s="184" t="s">
        <v>14</v>
      </c>
      <c r="BT96" s="184" t="s">
        <v>14</v>
      </c>
      <c r="BU96" s="184" t="s">
        <v>14</v>
      </c>
      <c r="BV96" s="184" t="s">
        <v>14</v>
      </c>
      <c r="BW96" s="184" t="s">
        <v>6265</v>
      </c>
      <c r="BX96" s="184" t="s">
        <v>14</v>
      </c>
      <c r="BY96" s="181">
        <v>44768</v>
      </c>
      <c r="BZ96" s="191" t="s">
        <v>6801</v>
      </c>
      <c r="CA96" s="191" t="s">
        <v>14</v>
      </c>
      <c r="CB96" s="191" t="s">
        <v>14</v>
      </c>
      <c r="CC96" s="191" t="s">
        <v>14</v>
      </c>
      <c r="CD96" s="191" t="s">
        <v>14</v>
      </c>
      <c r="CE96" s="191" t="s">
        <v>6267</v>
      </c>
      <c r="CF96" s="191" t="s">
        <v>14</v>
      </c>
      <c r="CG96" s="192">
        <v>44768</v>
      </c>
      <c r="CH96" s="190" t="s">
        <v>9468</v>
      </c>
      <c r="CI96" s="191" t="e">
        <v>#N/A</v>
      </c>
      <c r="CJ96" s="191" t="e">
        <v>#N/A</v>
      </c>
      <c r="CK96" s="191" t="e">
        <v>#N/A</v>
      </c>
      <c r="CL96" s="191" t="e">
        <v>#N/A</v>
      </c>
      <c r="CM96" s="191" t="e">
        <v>#N/A</v>
      </c>
      <c r="CN96" s="191" t="e">
        <v>#N/A</v>
      </c>
      <c r="CO96" s="193" t="e">
        <v>#N/A</v>
      </c>
      <c r="CP96" s="191" t="s">
        <v>6802</v>
      </c>
      <c r="CQ96" s="184" t="s">
        <v>14</v>
      </c>
      <c r="CR96" s="184" t="s">
        <v>14</v>
      </c>
      <c r="CS96" s="184" t="s">
        <v>14</v>
      </c>
      <c r="CT96" s="184" t="s">
        <v>14</v>
      </c>
      <c r="CU96" s="184" t="s">
        <v>6269</v>
      </c>
      <c r="CV96" s="184" t="s">
        <v>14</v>
      </c>
      <c r="CW96" s="181">
        <v>44768</v>
      </c>
      <c r="CX96" s="191" t="s">
        <v>6787</v>
      </c>
      <c r="CY96" s="188" t="s">
        <v>14</v>
      </c>
      <c r="CZ96" s="188" t="s">
        <v>14</v>
      </c>
      <c r="DA96" s="188" t="s">
        <v>14</v>
      </c>
      <c r="DB96" s="188" t="s">
        <v>14</v>
      </c>
      <c r="DC96" s="188" t="s">
        <v>6294</v>
      </c>
      <c r="DD96" s="188" t="s">
        <v>14</v>
      </c>
      <c r="DE96" s="194">
        <v>44768</v>
      </c>
      <c r="DF96" s="190" t="s">
        <v>6789</v>
      </c>
      <c r="DG96" s="180">
        <v>6051000</v>
      </c>
      <c r="DH96" s="184" t="s">
        <v>2007</v>
      </c>
      <c r="DI96" s="184" t="s">
        <v>30</v>
      </c>
      <c r="DJ96" s="184">
        <v>2</v>
      </c>
      <c r="DK96" s="184" t="s">
        <v>6247</v>
      </c>
      <c r="DL96" s="184" t="s">
        <v>6788</v>
      </c>
      <c r="DM96" s="181">
        <v>44768</v>
      </c>
      <c r="DN96" s="191" t="s">
        <v>6791</v>
      </c>
      <c r="DO96" s="188" t="s">
        <v>14</v>
      </c>
      <c r="DP96" s="191" t="s">
        <v>14</v>
      </c>
      <c r="DQ96" s="191" t="s">
        <v>14</v>
      </c>
      <c r="DR96" s="191" t="s">
        <v>14</v>
      </c>
      <c r="DS96" s="191" t="s">
        <v>6790</v>
      </c>
      <c r="DT96" s="191" t="s">
        <v>14</v>
      </c>
      <c r="DU96" s="192">
        <v>44768</v>
      </c>
      <c r="DV96" s="190" t="s">
        <v>6792</v>
      </c>
      <c r="DW96" s="180" t="s">
        <v>14</v>
      </c>
      <c r="DX96" s="184" t="s">
        <v>14</v>
      </c>
      <c r="DY96" s="184" t="s">
        <v>14</v>
      </c>
      <c r="DZ96" s="184" t="s">
        <v>14</v>
      </c>
      <c r="EA96" s="184" t="s">
        <v>6294</v>
      </c>
      <c r="EB96" s="184" t="s">
        <v>14</v>
      </c>
      <c r="EC96" s="181">
        <v>44768</v>
      </c>
      <c r="ED96" s="191" t="s">
        <v>6793</v>
      </c>
      <c r="EE96" s="188" t="s">
        <v>14</v>
      </c>
      <c r="EF96" s="191" t="s">
        <v>14</v>
      </c>
      <c r="EG96" s="191" t="s">
        <v>14</v>
      </c>
      <c r="EH96" s="191" t="s">
        <v>14</v>
      </c>
      <c r="EI96" s="191" t="s">
        <v>6253</v>
      </c>
      <c r="EJ96" s="191" t="s">
        <v>14</v>
      </c>
      <c r="EK96" s="192">
        <v>44768</v>
      </c>
      <c r="EL96" s="190" t="s">
        <v>6794</v>
      </c>
      <c r="EM96" s="180" t="s">
        <v>14</v>
      </c>
      <c r="EN96" s="184" t="s">
        <v>14</v>
      </c>
      <c r="EO96" s="184" t="s">
        <v>14</v>
      </c>
      <c r="EP96" s="184" t="s">
        <v>14</v>
      </c>
      <c r="EQ96" s="184" t="s">
        <v>6255</v>
      </c>
      <c r="ER96" s="184" t="s">
        <v>14</v>
      </c>
      <c r="ES96" s="181">
        <v>44768</v>
      </c>
      <c r="ET96" s="191" t="s">
        <v>6786</v>
      </c>
      <c r="EU96" s="191">
        <v>30</v>
      </c>
      <c r="EV96" s="191" t="s">
        <v>6450</v>
      </c>
      <c r="EW96" s="191" t="s">
        <v>30</v>
      </c>
      <c r="EX96" s="191">
        <v>2</v>
      </c>
      <c r="EY96" s="191" t="s">
        <v>6784</v>
      </c>
      <c r="EZ96" s="191" t="s">
        <v>1771</v>
      </c>
      <c r="FA96" s="192">
        <v>44768</v>
      </c>
      <c r="FB96" s="190" t="s">
        <v>6796</v>
      </c>
      <c r="FC96" s="184" t="s">
        <v>14</v>
      </c>
      <c r="FD96" s="184" t="s">
        <v>14</v>
      </c>
      <c r="FE96" s="184" t="s">
        <v>14</v>
      </c>
      <c r="FF96" s="184" t="s">
        <v>14</v>
      </c>
      <c r="FG96" s="184" t="s">
        <v>6795</v>
      </c>
      <c r="FH96" s="184" t="s">
        <v>14</v>
      </c>
      <c r="FI96" s="181">
        <v>44768</v>
      </c>
      <c r="FJ96" s="190" t="s">
        <v>6797</v>
      </c>
      <c r="FK96" s="191" t="s">
        <v>14</v>
      </c>
      <c r="FL96" s="191" t="s">
        <v>14</v>
      </c>
      <c r="FM96" s="191" t="s">
        <v>14</v>
      </c>
      <c r="FN96" s="191" t="s">
        <v>14</v>
      </c>
      <c r="FO96" s="191" t="s">
        <v>6259</v>
      </c>
      <c r="FP96" s="188" t="s">
        <v>14</v>
      </c>
      <c r="FQ96" s="189">
        <v>44768</v>
      </c>
      <c r="FR96" s="190" t="s">
        <v>6798</v>
      </c>
      <c r="FS96" s="184" t="s">
        <v>14</v>
      </c>
      <c r="FT96" s="184" t="s">
        <v>14</v>
      </c>
      <c r="FU96" s="184" t="s">
        <v>14</v>
      </c>
      <c r="FV96" s="184" t="s">
        <v>14</v>
      </c>
      <c r="FW96" s="184" t="s">
        <v>6261</v>
      </c>
      <c r="FX96" s="184" t="s">
        <v>14</v>
      </c>
      <c r="FY96" s="181">
        <v>44768</v>
      </c>
      <c r="FZ96" s="191" t="s">
        <v>3239</v>
      </c>
      <c r="GA96" s="191">
        <v>2</v>
      </c>
      <c r="GB96" s="191" t="s">
        <v>3054</v>
      </c>
      <c r="GC96" s="191" t="s">
        <v>30</v>
      </c>
      <c r="GD96" s="191">
        <v>2</v>
      </c>
      <c r="GE96" s="191" t="s">
        <v>14</v>
      </c>
      <c r="GF96" s="191" t="s">
        <v>14</v>
      </c>
      <c r="GG96" s="192">
        <v>44678</v>
      </c>
      <c r="GH96" s="190" t="s">
        <v>3245</v>
      </c>
      <c r="GI96" s="184">
        <v>0</v>
      </c>
      <c r="GJ96" s="184" t="s">
        <v>3054</v>
      </c>
      <c r="GK96" s="184" t="s">
        <v>30</v>
      </c>
      <c r="GL96" s="184">
        <v>2</v>
      </c>
      <c r="GM96" s="184" t="s">
        <v>14</v>
      </c>
      <c r="GN96" s="184" t="s">
        <v>14</v>
      </c>
      <c r="GO96" s="181">
        <v>44678</v>
      </c>
      <c r="GP96" s="191" t="s">
        <v>3240</v>
      </c>
      <c r="GQ96" s="191">
        <v>3</v>
      </c>
      <c r="GR96" s="191" t="s">
        <v>3054</v>
      </c>
      <c r="GS96" s="191" t="s">
        <v>30</v>
      </c>
      <c r="GT96" s="191">
        <v>2</v>
      </c>
      <c r="GU96" s="191" t="s">
        <v>14</v>
      </c>
      <c r="GV96" s="191" t="s">
        <v>14</v>
      </c>
      <c r="GW96" s="192">
        <v>44678</v>
      </c>
      <c r="GX96" s="190" t="s">
        <v>3246</v>
      </c>
      <c r="GY96" s="184">
        <v>2</v>
      </c>
      <c r="GZ96" s="184" t="s">
        <v>3054</v>
      </c>
      <c r="HA96" s="184" t="s">
        <v>30</v>
      </c>
      <c r="HB96" s="184">
        <v>2</v>
      </c>
      <c r="HC96" s="184" t="s">
        <v>14</v>
      </c>
      <c r="HD96" s="184" t="s">
        <v>14</v>
      </c>
      <c r="HE96" s="181">
        <v>44678</v>
      </c>
      <c r="HF96" s="191" t="s">
        <v>3238</v>
      </c>
      <c r="HG96" s="191">
        <v>2</v>
      </c>
      <c r="HH96" s="191" t="s">
        <v>3054</v>
      </c>
      <c r="HI96" s="191" t="s">
        <v>30</v>
      </c>
      <c r="HJ96" s="191">
        <v>2</v>
      </c>
      <c r="HK96" s="191" t="s">
        <v>14</v>
      </c>
      <c r="HL96" s="191" t="s">
        <v>14</v>
      </c>
      <c r="HM96" s="192">
        <v>44678</v>
      </c>
      <c r="HN96" s="190" t="s">
        <v>3244</v>
      </c>
      <c r="HO96" s="184">
        <v>2</v>
      </c>
      <c r="HP96" s="184" t="s">
        <v>3054</v>
      </c>
      <c r="HQ96" s="184" t="s">
        <v>30</v>
      </c>
      <c r="HR96" s="184">
        <v>2</v>
      </c>
      <c r="HS96" s="184" t="s">
        <v>14</v>
      </c>
      <c r="HT96" s="184" t="s">
        <v>14</v>
      </c>
      <c r="HU96" s="181">
        <v>44678</v>
      </c>
      <c r="HV96" s="191" t="s">
        <v>3241</v>
      </c>
      <c r="HW96" s="191">
        <v>1</v>
      </c>
      <c r="HX96" s="191" t="s">
        <v>3054</v>
      </c>
      <c r="HY96" s="191" t="s">
        <v>30</v>
      </c>
      <c r="HZ96" s="191">
        <v>2</v>
      </c>
      <c r="IA96" s="191" t="s">
        <v>14</v>
      </c>
      <c r="IB96" s="191" t="s">
        <v>14</v>
      </c>
      <c r="IC96" s="192">
        <v>44678</v>
      </c>
      <c r="ID96" s="190" t="s">
        <v>3243</v>
      </c>
      <c r="IE96" s="184">
        <v>0</v>
      </c>
      <c r="IF96" s="184" t="s">
        <v>3054</v>
      </c>
      <c r="IG96" s="184" t="s">
        <v>30</v>
      </c>
      <c r="IH96" s="184">
        <v>2</v>
      </c>
      <c r="II96" s="184" t="s">
        <v>14</v>
      </c>
      <c r="IJ96" s="184" t="s">
        <v>14</v>
      </c>
      <c r="IK96" s="181">
        <v>44678</v>
      </c>
      <c r="IL96" s="191" t="s">
        <v>3242</v>
      </c>
      <c r="IM96" s="191">
        <v>1</v>
      </c>
      <c r="IN96" s="191" t="s">
        <v>3054</v>
      </c>
      <c r="IO96" s="191" t="s">
        <v>30</v>
      </c>
      <c r="IP96" s="191">
        <v>2</v>
      </c>
      <c r="IQ96" s="191" t="s">
        <v>14</v>
      </c>
      <c r="IR96" s="191" t="s">
        <v>14</v>
      </c>
      <c r="IS96" s="192">
        <v>44678</v>
      </c>
    </row>
    <row r="97" spans="1:253" s="285" customFormat="1" ht="13" customHeight="1" x14ac:dyDescent="0.25">
      <c r="A97" s="285" t="s">
        <v>164</v>
      </c>
      <c r="B97" s="285" t="s">
        <v>8777</v>
      </c>
      <c r="C97" s="285" t="s">
        <v>165</v>
      </c>
      <c r="D97" s="285" t="s">
        <v>166</v>
      </c>
      <c r="E97" s="285" t="s">
        <v>8432</v>
      </c>
      <c r="F97" s="285" t="s">
        <v>2185</v>
      </c>
      <c r="G97" s="179">
        <v>229489000</v>
      </c>
      <c r="H97" s="180" t="s">
        <v>2182</v>
      </c>
      <c r="I97" s="180" t="s">
        <v>30</v>
      </c>
      <c r="J97" s="180">
        <v>2</v>
      </c>
      <c r="K97" s="180" t="s">
        <v>2184</v>
      </c>
      <c r="L97" s="180" t="s">
        <v>2183</v>
      </c>
      <c r="M97" s="181">
        <v>44558</v>
      </c>
      <c r="N97" s="190" t="s">
        <v>2189</v>
      </c>
      <c r="O97" s="182">
        <v>770880</v>
      </c>
      <c r="P97" s="182" t="s">
        <v>2186</v>
      </c>
      <c r="Q97" s="182" t="s">
        <v>92</v>
      </c>
      <c r="R97" s="182">
        <v>1</v>
      </c>
      <c r="S97" s="182" t="s">
        <v>2188</v>
      </c>
      <c r="T97" s="182" t="s">
        <v>2187</v>
      </c>
      <c r="U97" s="183">
        <v>44558</v>
      </c>
      <c r="V97" s="190" t="s">
        <v>2238</v>
      </c>
      <c r="W97" s="180">
        <v>229489000</v>
      </c>
      <c r="X97" s="180" t="s">
        <v>2182</v>
      </c>
      <c r="Y97" s="180" t="s">
        <v>30</v>
      </c>
      <c r="Z97" s="180">
        <v>2</v>
      </c>
      <c r="AA97" s="180" t="s">
        <v>2237</v>
      </c>
      <c r="AB97" s="180" t="s">
        <v>2183</v>
      </c>
      <c r="AC97" s="181">
        <v>44571</v>
      </c>
      <c r="AD97" s="190" t="s">
        <v>2242</v>
      </c>
      <c r="AE97" s="188">
        <v>68843000</v>
      </c>
      <c r="AF97" s="188" t="s">
        <v>2239</v>
      </c>
      <c r="AG97" s="188" t="s">
        <v>30</v>
      </c>
      <c r="AH97" s="188">
        <v>2</v>
      </c>
      <c r="AI97" s="188" t="s">
        <v>2241</v>
      </c>
      <c r="AJ97" s="188" t="s">
        <v>2240</v>
      </c>
      <c r="AK97" s="189">
        <v>44571</v>
      </c>
      <c r="AL97" s="190" t="s">
        <v>2193</v>
      </c>
      <c r="AM97" s="180">
        <v>21660000</v>
      </c>
      <c r="AN97" s="180" t="s">
        <v>2190</v>
      </c>
      <c r="AO97" s="180" t="s">
        <v>19</v>
      </c>
      <c r="AP97" s="180">
        <v>3</v>
      </c>
      <c r="AQ97" s="180" t="s">
        <v>2192</v>
      </c>
      <c r="AR97" s="180" t="s">
        <v>2191</v>
      </c>
      <c r="AS97" s="181">
        <v>44558</v>
      </c>
      <c r="AT97" s="191" t="s">
        <v>1067</v>
      </c>
      <c r="AU97" s="188" t="s">
        <v>14</v>
      </c>
      <c r="AV97" s="188" t="s">
        <v>14</v>
      </c>
      <c r="AW97" s="188" t="s">
        <v>14</v>
      </c>
      <c r="AX97" s="188" t="s">
        <v>14</v>
      </c>
      <c r="AY97" s="188" t="s">
        <v>1066</v>
      </c>
      <c r="AZ97" s="188" t="s">
        <v>14</v>
      </c>
      <c r="BA97" s="189">
        <v>43742</v>
      </c>
      <c r="BB97" s="190" t="s">
        <v>1065</v>
      </c>
      <c r="BC97" s="180" t="s">
        <v>14</v>
      </c>
      <c r="BD97" s="180" t="s">
        <v>14</v>
      </c>
      <c r="BE97" s="180" t="s">
        <v>14</v>
      </c>
      <c r="BF97" s="180" t="s">
        <v>14</v>
      </c>
      <c r="BG97" s="180" t="s">
        <v>1064</v>
      </c>
      <c r="BH97" s="180" t="s">
        <v>14</v>
      </c>
      <c r="BI97" s="181">
        <v>43742</v>
      </c>
      <c r="BJ97" s="191" t="s">
        <v>7205</v>
      </c>
      <c r="BK97" s="191">
        <v>882</v>
      </c>
      <c r="BL97" s="191" t="s">
        <v>7186</v>
      </c>
      <c r="BM97" s="191" t="s">
        <v>19</v>
      </c>
      <c r="BN97" s="191">
        <v>3</v>
      </c>
      <c r="BO97" s="191" t="s">
        <v>7204</v>
      </c>
      <c r="BP97" s="188" t="s">
        <v>1498</v>
      </c>
      <c r="BQ97" s="192">
        <v>44770</v>
      </c>
      <c r="BR97" s="190" t="s">
        <v>168</v>
      </c>
      <c r="BS97" s="184" t="s">
        <v>14</v>
      </c>
      <c r="BT97" s="184" t="s">
        <v>14</v>
      </c>
      <c r="BU97" s="184" t="s">
        <v>14</v>
      </c>
      <c r="BV97" s="184" t="s">
        <v>14</v>
      </c>
      <c r="BW97" s="184" t="s">
        <v>167</v>
      </c>
      <c r="BX97" s="184" t="s">
        <v>14</v>
      </c>
      <c r="BY97" s="181">
        <v>43503</v>
      </c>
      <c r="BZ97" s="191" t="s">
        <v>169</v>
      </c>
      <c r="CA97" s="191" t="s">
        <v>14</v>
      </c>
      <c r="CB97" s="191" t="s">
        <v>14</v>
      </c>
      <c r="CC97" s="191" t="s">
        <v>14</v>
      </c>
      <c r="CD97" s="191" t="s">
        <v>14</v>
      </c>
      <c r="CE97" s="191" t="s">
        <v>167</v>
      </c>
      <c r="CF97" s="191" t="s">
        <v>14</v>
      </c>
      <c r="CG97" s="192">
        <v>43503</v>
      </c>
      <c r="CH97" s="190" t="s">
        <v>9469</v>
      </c>
      <c r="CI97" s="191" t="e">
        <v>#N/A</v>
      </c>
      <c r="CJ97" s="191" t="e">
        <v>#N/A</v>
      </c>
      <c r="CK97" s="191" t="e">
        <v>#N/A</v>
      </c>
      <c r="CL97" s="191" t="e">
        <v>#N/A</v>
      </c>
      <c r="CM97" s="191" t="e">
        <v>#N/A</v>
      </c>
      <c r="CN97" s="191" t="e">
        <v>#N/A</v>
      </c>
      <c r="CO97" s="193" t="e">
        <v>#N/A</v>
      </c>
      <c r="CP97" s="191" t="s">
        <v>176</v>
      </c>
      <c r="CQ97" s="184" t="s">
        <v>14</v>
      </c>
      <c r="CR97" s="184" t="s">
        <v>173</v>
      </c>
      <c r="CS97" s="184" t="s">
        <v>14</v>
      </c>
      <c r="CT97" s="184" t="s">
        <v>14</v>
      </c>
      <c r="CU97" s="184" t="s">
        <v>175</v>
      </c>
      <c r="CV97" s="184" t="s">
        <v>174</v>
      </c>
      <c r="CW97" s="181">
        <v>43503</v>
      </c>
      <c r="CX97" s="191" t="s">
        <v>2243</v>
      </c>
      <c r="CY97" s="188">
        <v>11001000</v>
      </c>
      <c r="CZ97" s="188" t="s">
        <v>2244</v>
      </c>
      <c r="DA97" s="188" t="s">
        <v>30</v>
      </c>
      <c r="DB97" s="188">
        <v>2</v>
      </c>
      <c r="DC97" s="188" t="s">
        <v>2246</v>
      </c>
      <c r="DD97" s="188" t="s">
        <v>2245</v>
      </c>
      <c r="DE97" s="194">
        <v>44571</v>
      </c>
      <c r="DF97" s="190" t="s">
        <v>2247</v>
      </c>
      <c r="DG97" s="180">
        <v>160646000</v>
      </c>
      <c r="DH97" s="184" t="s">
        <v>2244</v>
      </c>
      <c r="DI97" s="184" t="s">
        <v>30</v>
      </c>
      <c r="DJ97" s="184">
        <v>2</v>
      </c>
      <c r="DK97" s="184" t="s">
        <v>2246</v>
      </c>
      <c r="DL97" s="184" t="s">
        <v>2245</v>
      </c>
      <c r="DM97" s="181">
        <v>44571</v>
      </c>
      <c r="DN97" s="191" t="s">
        <v>2248</v>
      </c>
      <c r="DO97" s="188">
        <v>57843000</v>
      </c>
      <c r="DP97" s="191" t="s">
        <v>2244</v>
      </c>
      <c r="DQ97" s="191" t="s">
        <v>30</v>
      </c>
      <c r="DR97" s="191">
        <v>2</v>
      </c>
      <c r="DS97" s="191" t="s">
        <v>2246</v>
      </c>
      <c r="DT97" s="191" t="s">
        <v>2245</v>
      </c>
      <c r="DU97" s="192">
        <v>44571</v>
      </c>
      <c r="DV97" s="190" t="s">
        <v>2249</v>
      </c>
      <c r="DW97" s="180">
        <v>9909000</v>
      </c>
      <c r="DX97" s="184" t="s">
        <v>2244</v>
      </c>
      <c r="DY97" s="184" t="s">
        <v>30</v>
      </c>
      <c r="DZ97" s="184">
        <v>2</v>
      </c>
      <c r="EA97" s="184" t="s">
        <v>2246</v>
      </c>
      <c r="EB97" s="184" t="s">
        <v>2245</v>
      </c>
      <c r="EC97" s="181">
        <v>44571</v>
      </c>
      <c r="ED97" s="191" t="s">
        <v>2250</v>
      </c>
      <c r="EE97" s="188">
        <v>1092000</v>
      </c>
      <c r="EF97" s="191" t="s">
        <v>2244</v>
      </c>
      <c r="EG97" s="191" t="s">
        <v>30</v>
      </c>
      <c r="EH97" s="191">
        <v>2</v>
      </c>
      <c r="EI97" s="191" t="s">
        <v>2246</v>
      </c>
      <c r="EJ97" s="191" t="s">
        <v>2245</v>
      </c>
      <c r="EK97" s="192">
        <v>44571</v>
      </c>
      <c r="EL97" s="190" t="s">
        <v>2251</v>
      </c>
      <c r="EM97" s="180">
        <v>0</v>
      </c>
      <c r="EN97" s="184" t="s">
        <v>2244</v>
      </c>
      <c r="EO97" s="184" t="s">
        <v>30</v>
      </c>
      <c r="EP97" s="184">
        <v>2</v>
      </c>
      <c r="EQ97" s="184" t="s">
        <v>2246</v>
      </c>
      <c r="ER97" s="184" t="s">
        <v>2245</v>
      </c>
      <c r="ES97" s="181">
        <v>44571</v>
      </c>
      <c r="ET97" s="191" t="s">
        <v>7206</v>
      </c>
      <c r="EU97" s="191">
        <v>882</v>
      </c>
      <c r="EV97" s="191" t="s">
        <v>7186</v>
      </c>
      <c r="EW97" s="191" t="s">
        <v>19</v>
      </c>
      <c r="EX97" s="191">
        <v>3</v>
      </c>
      <c r="EY97" s="191" t="s">
        <v>5674</v>
      </c>
      <c r="EZ97" s="191" t="s">
        <v>1498</v>
      </c>
      <c r="FA97" s="192">
        <v>44770</v>
      </c>
      <c r="FB97" s="190" t="s">
        <v>172</v>
      </c>
      <c r="FC97" s="184">
        <v>5</v>
      </c>
      <c r="FD97" s="184" t="s">
        <v>170</v>
      </c>
      <c r="FE97" s="184" t="s">
        <v>92</v>
      </c>
      <c r="FF97" s="184">
        <v>1</v>
      </c>
      <c r="FG97" s="184" t="s">
        <v>171</v>
      </c>
      <c r="FH97" s="184">
        <v>0</v>
      </c>
      <c r="FI97" s="181">
        <v>43503</v>
      </c>
      <c r="FJ97" s="190" t="s">
        <v>753</v>
      </c>
      <c r="FK97" s="191" t="s">
        <v>14</v>
      </c>
      <c r="FL97" s="191" t="s">
        <v>750</v>
      </c>
      <c r="FM97" s="191" t="s">
        <v>14</v>
      </c>
      <c r="FN97" s="191" t="s">
        <v>14</v>
      </c>
      <c r="FO97" s="191" t="s">
        <v>752</v>
      </c>
      <c r="FP97" s="188" t="s">
        <v>751</v>
      </c>
      <c r="FQ97" s="189">
        <v>43578</v>
      </c>
      <c r="FR97" s="190" t="s">
        <v>754</v>
      </c>
      <c r="FS97" s="184" t="s">
        <v>14</v>
      </c>
      <c r="FT97" s="184" t="s">
        <v>750</v>
      </c>
      <c r="FU97" s="184" t="s">
        <v>14</v>
      </c>
      <c r="FV97" s="184" t="s">
        <v>14</v>
      </c>
      <c r="FW97" s="184" t="s">
        <v>752</v>
      </c>
      <c r="FX97" s="184" t="s">
        <v>751</v>
      </c>
      <c r="FY97" s="181">
        <v>43578</v>
      </c>
      <c r="FZ97" s="191" t="s">
        <v>3439</v>
      </c>
      <c r="GA97" s="191">
        <v>2</v>
      </c>
      <c r="GB97" s="191" t="s">
        <v>3054</v>
      </c>
      <c r="GC97" s="191" t="s">
        <v>30</v>
      </c>
      <c r="GD97" s="191">
        <v>2</v>
      </c>
      <c r="GE97" s="191" t="s">
        <v>14</v>
      </c>
      <c r="GF97" s="191" t="s">
        <v>14</v>
      </c>
      <c r="GG97" s="192">
        <v>44690</v>
      </c>
      <c r="GH97" s="190" t="s">
        <v>3445</v>
      </c>
      <c r="GI97" s="184">
        <v>1</v>
      </c>
      <c r="GJ97" s="184" t="s">
        <v>3054</v>
      </c>
      <c r="GK97" s="184" t="s">
        <v>30</v>
      </c>
      <c r="GL97" s="184">
        <v>2</v>
      </c>
      <c r="GM97" s="184" t="s">
        <v>14</v>
      </c>
      <c r="GN97" s="184" t="s">
        <v>14</v>
      </c>
      <c r="GO97" s="181">
        <v>44690</v>
      </c>
      <c r="GP97" s="191" t="s">
        <v>3440</v>
      </c>
      <c r="GQ97" s="191">
        <v>2</v>
      </c>
      <c r="GR97" s="191" t="s">
        <v>3054</v>
      </c>
      <c r="GS97" s="191" t="s">
        <v>30</v>
      </c>
      <c r="GT97" s="191">
        <v>2</v>
      </c>
      <c r="GU97" s="191" t="s">
        <v>14</v>
      </c>
      <c r="GV97" s="191" t="s">
        <v>14</v>
      </c>
      <c r="GW97" s="192">
        <v>44690</v>
      </c>
      <c r="GX97" s="190" t="s">
        <v>3446</v>
      </c>
      <c r="GY97" s="184">
        <v>0</v>
      </c>
      <c r="GZ97" s="184" t="s">
        <v>3054</v>
      </c>
      <c r="HA97" s="184" t="s">
        <v>30</v>
      </c>
      <c r="HB97" s="184">
        <v>2</v>
      </c>
      <c r="HC97" s="184" t="s">
        <v>14</v>
      </c>
      <c r="HD97" s="184" t="s">
        <v>14</v>
      </c>
      <c r="HE97" s="181">
        <v>44690</v>
      </c>
      <c r="HF97" s="191" t="s">
        <v>3438</v>
      </c>
      <c r="HG97" s="191">
        <v>2</v>
      </c>
      <c r="HH97" s="191" t="s">
        <v>3054</v>
      </c>
      <c r="HI97" s="191" t="s">
        <v>30</v>
      </c>
      <c r="HJ97" s="191">
        <v>2</v>
      </c>
      <c r="HK97" s="191" t="s">
        <v>14</v>
      </c>
      <c r="HL97" s="191" t="s">
        <v>14</v>
      </c>
      <c r="HM97" s="192">
        <v>44690</v>
      </c>
      <c r="HN97" s="190" t="s">
        <v>3444</v>
      </c>
      <c r="HO97" s="184">
        <v>2</v>
      </c>
      <c r="HP97" s="184" t="s">
        <v>3054</v>
      </c>
      <c r="HQ97" s="184" t="s">
        <v>30</v>
      </c>
      <c r="HR97" s="184">
        <v>2</v>
      </c>
      <c r="HS97" s="184" t="s">
        <v>14</v>
      </c>
      <c r="HT97" s="184" t="s">
        <v>14</v>
      </c>
      <c r="HU97" s="181">
        <v>44690</v>
      </c>
      <c r="HV97" s="191" t="s">
        <v>3441</v>
      </c>
      <c r="HW97" s="191">
        <v>1</v>
      </c>
      <c r="HX97" s="191" t="s">
        <v>3054</v>
      </c>
      <c r="HY97" s="191" t="s">
        <v>30</v>
      </c>
      <c r="HZ97" s="191">
        <v>2</v>
      </c>
      <c r="IA97" s="191" t="s">
        <v>14</v>
      </c>
      <c r="IB97" s="191" t="s">
        <v>14</v>
      </c>
      <c r="IC97" s="192">
        <v>44690</v>
      </c>
      <c r="ID97" s="190" t="s">
        <v>3443</v>
      </c>
      <c r="IE97" s="184">
        <v>1</v>
      </c>
      <c r="IF97" s="184" t="s">
        <v>3054</v>
      </c>
      <c r="IG97" s="184" t="s">
        <v>30</v>
      </c>
      <c r="IH97" s="184">
        <v>2</v>
      </c>
      <c r="II97" s="184" t="s">
        <v>14</v>
      </c>
      <c r="IJ97" s="184" t="s">
        <v>14</v>
      </c>
      <c r="IK97" s="181">
        <v>44690</v>
      </c>
      <c r="IL97" s="191" t="s">
        <v>3442</v>
      </c>
      <c r="IM97" s="191">
        <v>1</v>
      </c>
      <c r="IN97" s="191" t="s">
        <v>3054</v>
      </c>
      <c r="IO97" s="191" t="s">
        <v>30</v>
      </c>
      <c r="IP97" s="191">
        <v>2</v>
      </c>
      <c r="IQ97" s="191" t="s">
        <v>14</v>
      </c>
      <c r="IR97" s="191" t="s">
        <v>14</v>
      </c>
      <c r="IS97" s="192">
        <v>44690</v>
      </c>
    </row>
    <row r="98" spans="1:253" s="285" customFormat="1" ht="13" customHeight="1" x14ac:dyDescent="0.25">
      <c r="A98" s="285" t="s">
        <v>687</v>
      </c>
      <c r="B98" s="285" t="s">
        <v>8796</v>
      </c>
      <c r="C98" s="285" t="s">
        <v>688</v>
      </c>
      <c r="D98" s="285" t="s">
        <v>166</v>
      </c>
      <c r="E98" s="285" t="s">
        <v>8432</v>
      </c>
      <c r="F98" s="285" t="s">
        <v>2194</v>
      </c>
      <c r="G98" s="179">
        <v>229489000</v>
      </c>
      <c r="H98" s="180" t="s">
        <v>2182</v>
      </c>
      <c r="I98" s="180" t="s">
        <v>30</v>
      </c>
      <c r="J98" s="180">
        <v>2</v>
      </c>
      <c r="K98" s="180" t="s">
        <v>2184</v>
      </c>
      <c r="L98" s="180" t="s">
        <v>2183</v>
      </c>
      <c r="M98" s="181">
        <v>44558</v>
      </c>
      <c r="N98" s="190" t="s">
        <v>2198</v>
      </c>
      <c r="O98" s="182">
        <v>13297</v>
      </c>
      <c r="P98" s="182" t="s">
        <v>2195</v>
      </c>
      <c r="Q98" s="182" t="s">
        <v>92</v>
      </c>
      <c r="R98" s="182">
        <v>1</v>
      </c>
      <c r="S98" s="182" t="s">
        <v>2197</v>
      </c>
      <c r="T98" s="182" t="s">
        <v>2196</v>
      </c>
      <c r="U98" s="183">
        <v>44558</v>
      </c>
      <c r="V98" s="190" t="s">
        <v>2200</v>
      </c>
      <c r="W98" s="180">
        <v>4450000</v>
      </c>
      <c r="X98" s="180" t="s">
        <v>2195</v>
      </c>
      <c r="Y98" s="180" t="s">
        <v>19</v>
      </c>
      <c r="Z98" s="180">
        <v>3</v>
      </c>
      <c r="AA98" s="180" t="s">
        <v>2199</v>
      </c>
      <c r="AB98" s="180" t="s">
        <v>2196</v>
      </c>
      <c r="AC98" s="181">
        <v>44558</v>
      </c>
      <c r="AD98" s="190" t="s">
        <v>2202</v>
      </c>
      <c r="AE98" s="188" t="s">
        <v>14</v>
      </c>
      <c r="AF98" s="188" t="s">
        <v>1024</v>
      </c>
      <c r="AG98" s="188" t="s">
        <v>14</v>
      </c>
      <c r="AH98" s="188" t="s">
        <v>14</v>
      </c>
      <c r="AI98" s="188" t="s">
        <v>2201</v>
      </c>
      <c r="AJ98" s="188" t="s">
        <v>1024</v>
      </c>
      <c r="AK98" s="189">
        <v>44558</v>
      </c>
      <c r="AL98" s="190" t="s">
        <v>2205</v>
      </c>
      <c r="AM98" s="180" t="s">
        <v>14</v>
      </c>
      <c r="AN98" s="180" t="s">
        <v>1024</v>
      </c>
      <c r="AO98" s="180" t="s">
        <v>14</v>
      </c>
      <c r="AP98" s="180" t="s">
        <v>14</v>
      </c>
      <c r="AQ98" s="180" t="s">
        <v>2204</v>
      </c>
      <c r="AR98" s="180" t="s">
        <v>2203</v>
      </c>
      <c r="AS98" s="181">
        <v>44558</v>
      </c>
      <c r="AT98" s="191" t="s">
        <v>702</v>
      </c>
      <c r="AU98" s="188" t="s">
        <v>14</v>
      </c>
      <c r="AV98" s="188" t="s">
        <v>14</v>
      </c>
      <c r="AW98" s="188" t="s">
        <v>30</v>
      </c>
      <c r="AX98" s="188">
        <v>2</v>
      </c>
      <c r="AY98" s="188" t="s">
        <v>701</v>
      </c>
      <c r="AZ98" s="188" t="s">
        <v>14</v>
      </c>
      <c r="BA98" s="189">
        <v>43523</v>
      </c>
      <c r="BB98" s="190" t="s">
        <v>700</v>
      </c>
      <c r="BC98" s="180" t="s">
        <v>14</v>
      </c>
      <c r="BD98" s="180" t="s">
        <v>14</v>
      </c>
      <c r="BE98" s="180" t="s">
        <v>30</v>
      </c>
      <c r="BF98" s="180">
        <v>2</v>
      </c>
      <c r="BG98" s="180" t="s">
        <v>699</v>
      </c>
      <c r="BH98" s="180" t="s">
        <v>14</v>
      </c>
      <c r="BI98" s="181">
        <v>43523</v>
      </c>
      <c r="BJ98" s="191" t="s">
        <v>2909</v>
      </c>
      <c r="BK98" s="191">
        <v>0</v>
      </c>
      <c r="BL98" s="191" t="s">
        <v>2907</v>
      </c>
      <c r="BM98" s="191" t="s">
        <v>19</v>
      </c>
      <c r="BN98" s="191">
        <v>3</v>
      </c>
      <c r="BO98" s="191" t="s">
        <v>2908</v>
      </c>
      <c r="BP98" s="188" t="s">
        <v>1498</v>
      </c>
      <c r="BQ98" s="192">
        <v>44657</v>
      </c>
      <c r="BR98" s="190" t="s">
        <v>690</v>
      </c>
      <c r="BS98" s="184" t="s">
        <v>14</v>
      </c>
      <c r="BT98" s="184" t="s">
        <v>14</v>
      </c>
      <c r="BU98" s="184" t="s">
        <v>30</v>
      </c>
      <c r="BV98" s="184">
        <v>2</v>
      </c>
      <c r="BW98" s="184" t="s">
        <v>689</v>
      </c>
      <c r="BX98" s="184" t="s">
        <v>14</v>
      </c>
      <c r="BY98" s="181">
        <v>43523</v>
      </c>
      <c r="BZ98" s="191" t="s">
        <v>692</v>
      </c>
      <c r="CA98" s="191" t="s">
        <v>14</v>
      </c>
      <c r="CB98" s="191" t="s">
        <v>14</v>
      </c>
      <c r="CC98" s="191" t="s">
        <v>14</v>
      </c>
      <c r="CD98" s="191" t="s">
        <v>14</v>
      </c>
      <c r="CE98" s="191" t="s">
        <v>691</v>
      </c>
      <c r="CF98" s="191" t="s">
        <v>14</v>
      </c>
      <c r="CG98" s="192">
        <v>43523</v>
      </c>
      <c r="CH98" s="190" t="s">
        <v>9470</v>
      </c>
      <c r="CI98" s="191" t="e">
        <v>#N/A</v>
      </c>
      <c r="CJ98" s="191" t="e">
        <v>#N/A</v>
      </c>
      <c r="CK98" s="191" t="e">
        <v>#N/A</v>
      </c>
      <c r="CL98" s="191" t="e">
        <v>#N/A</v>
      </c>
      <c r="CM98" s="191" t="e">
        <v>#N/A</v>
      </c>
      <c r="CN98" s="191" t="e">
        <v>#N/A</v>
      </c>
      <c r="CO98" s="193" t="e">
        <v>#N/A</v>
      </c>
      <c r="CP98" s="191" t="s">
        <v>698</v>
      </c>
      <c r="CQ98" s="184" t="s">
        <v>14</v>
      </c>
      <c r="CR98" s="184" t="s">
        <v>14</v>
      </c>
      <c r="CS98" s="184" t="s">
        <v>30</v>
      </c>
      <c r="CT98" s="184">
        <v>2</v>
      </c>
      <c r="CU98" s="184" t="s">
        <v>697</v>
      </c>
      <c r="CV98" s="184" t="s">
        <v>14</v>
      </c>
      <c r="CW98" s="181">
        <v>43523</v>
      </c>
      <c r="CX98" s="191" t="s">
        <v>2207</v>
      </c>
      <c r="CY98" s="188" t="s">
        <v>14</v>
      </c>
      <c r="CZ98" s="188" t="s">
        <v>14</v>
      </c>
      <c r="DA98" s="188" t="s">
        <v>14</v>
      </c>
      <c r="DB98" s="188" t="s">
        <v>14</v>
      </c>
      <c r="DC98" s="188" t="s">
        <v>2206</v>
      </c>
      <c r="DD98" s="188" t="s">
        <v>1024</v>
      </c>
      <c r="DE98" s="194">
        <v>44558</v>
      </c>
      <c r="DF98" s="190" t="s">
        <v>2208</v>
      </c>
      <c r="DG98" s="180" t="s">
        <v>14</v>
      </c>
      <c r="DH98" s="184" t="s">
        <v>14</v>
      </c>
      <c r="DI98" s="184" t="s">
        <v>14</v>
      </c>
      <c r="DJ98" s="184" t="s">
        <v>14</v>
      </c>
      <c r="DK98" s="184" t="s">
        <v>2206</v>
      </c>
      <c r="DL98" s="184" t="s">
        <v>1024</v>
      </c>
      <c r="DM98" s="181">
        <v>44558</v>
      </c>
      <c r="DN98" s="191" t="s">
        <v>2209</v>
      </c>
      <c r="DO98" s="188" t="s">
        <v>14</v>
      </c>
      <c r="DP98" s="191" t="s">
        <v>14</v>
      </c>
      <c r="DQ98" s="191" t="s">
        <v>14</v>
      </c>
      <c r="DR98" s="191" t="s">
        <v>14</v>
      </c>
      <c r="DS98" s="191" t="s">
        <v>2206</v>
      </c>
      <c r="DT98" s="191" t="s">
        <v>1024</v>
      </c>
      <c r="DU98" s="192">
        <v>44558</v>
      </c>
      <c r="DV98" s="190" t="s">
        <v>2210</v>
      </c>
      <c r="DW98" s="180" t="s">
        <v>14</v>
      </c>
      <c r="DX98" s="184" t="s">
        <v>14</v>
      </c>
      <c r="DY98" s="184" t="s">
        <v>14</v>
      </c>
      <c r="DZ98" s="184" t="s">
        <v>14</v>
      </c>
      <c r="EA98" s="184" t="s">
        <v>2206</v>
      </c>
      <c r="EB98" s="184" t="s">
        <v>1024</v>
      </c>
      <c r="EC98" s="181">
        <v>44558</v>
      </c>
      <c r="ED98" s="191" t="s">
        <v>2211</v>
      </c>
      <c r="EE98" s="188" t="s">
        <v>14</v>
      </c>
      <c r="EF98" s="191" t="s">
        <v>14</v>
      </c>
      <c r="EG98" s="191" t="s">
        <v>14</v>
      </c>
      <c r="EH98" s="191" t="s">
        <v>14</v>
      </c>
      <c r="EI98" s="191" t="s">
        <v>2206</v>
      </c>
      <c r="EJ98" s="191" t="s">
        <v>1024</v>
      </c>
      <c r="EK98" s="192">
        <v>44558</v>
      </c>
      <c r="EL98" s="190" t="s">
        <v>2212</v>
      </c>
      <c r="EM98" s="180" t="s">
        <v>14</v>
      </c>
      <c r="EN98" s="184" t="s">
        <v>1627</v>
      </c>
      <c r="EO98" s="184" t="s">
        <v>14</v>
      </c>
      <c r="EP98" s="184" t="s">
        <v>14</v>
      </c>
      <c r="EQ98" s="184" t="s">
        <v>2206</v>
      </c>
      <c r="ER98" s="184" t="s">
        <v>1024</v>
      </c>
      <c r="ES98" s="181">
        <v>44558</v>
      </c>
      <c r="ET98" s="191" t="s">
        <v>5675</v>
      </c>
      <c r="EU98" s="191">
        <v>897</v>
      </c>
      <c r="EV98" s="191" t="s">
        <v>5673</v>
      </c>
      <c r="EW98" s="191" t="s">
        <v>19</v>
      </c>
      <c r="EX98" s="191">
        <v>3</v>
      </c>
      <c r="EY98" s="191" t="s">
        <v>5674</v>
      </c>
      <c r="EZ98" s="191" t="s">
        <v>1498</v>
      </c>
      <c r="FA98" s="192">
        <v>44759</v>
      </c>
      <c r="FB98" s="190" t="s">
        <v>696</v>
      </c>
      <c r="FC98" s="184">
        <v>3</v>
      </c>
      <c r="FD98" s="184" t="s">
        <v>693</v>
      </c>
      <c r="FE98" s="184" t="s">
        <v>30</v>
      </c>
      <c r="FF98" s="184">
        <v>2</v>
      </c>
      <c r="FG98" s="184" t="s">
        <v>695</v>
      </c>
      <c r="FH98" s="184" t="s">
        <v>694</v>
      </c>
      <c r="FI98" s="181">
        <v>43523</v>
      </c>
      <c r="FJ98" s="190" t="s">
        <v>755</v>
      </c>
      <c r="FK98" s="191" t="s">
        <v>14</v>
      </c>
      <c r="FL98" s="191" t="s">
        <v>750</v>
      </c>
      <c r="FM98" s="191" t="s">
        <v>14</v>
      </c>
      <c r="FN98" s="191" t="s">
        <v>14</v>
      </c>
      <c r="FO98" s="191" t="s">
        <v>752</v>
      </c>
      <c r="FP98" s="188" t="s">
        <v>751</v>
      </c>
      <c r="FQ98" s="189">
        <v>43578</v>
      </c>
      <c r="FR98" s="190" t="s">
        <v>756</v>
      </c>
      <c r="FS98" s="184" t="s">
        <v>14</v>
      </c>
      <c r="FT98" s="184" t="s">
        <v>750</v>
      </c>
      <c r="FU98" s="184" t="s">
        <v>14</v>
      </c>
      <c r="FV98" s="184" t="s">
        <v>14</v>
      </c>
      <c r="FW98" s="184" t="s">
        <v>752</v>
      </c>
      <c r="FX98" s="184" t="s">
        <v>751</v>
      </c>
      <c r="FY98" s="181">
        <v>43578</v>
      </c>
      <c r="FZ98" s="191" t="s">
        <v>4471</v>
      </c>
      <c r="GA98" s="191">
        <v>2</v>
      </c>
      <c r="GB98" s="191" t="s">
        <v>3054</v>
      </c>
      <c r="GC98" s="191" t="s">
        <v>30</v>
      </c>
      <c r="GD98" s="191">
        <v>2</v>
      </c>
      <c r="GE98" s="191" t="s">
        <v>14</v>
      </c>
      <c r="GF98" s="191" t="s">
        <v>14</v>
      </c>
      <c r="GG98" s="192">
        <v>44697</v>
      </c>
      <c r="GH98" s="190" t="s">
        <v>4477</v>
      </c>
      <c r="GI98" s="184">
        <v>1</v>
      </c>
      <c r="GJ98" s="184" t="s">
        <v>3054</v>
      </c>
      <c r="GK98" s="184" t="s">
        <v>30</v>
      </c>
      <c r="GL98" s="184">
        <v>2</v>
      </c>
      <c r="GM98" s="184" t="s">
        <v>14</v>
      </c>
      <c r="GN98" s="184" t="s">
        <v>14</v>
      </c>
      <c r="GO98" s="181">
        <v>44697</v>
      </c>
      <c r="GP98" s="191" t="s">
        <v>4472</v>
      </c>
      <c r="GQ98" s="191">
        <v>1</v>
      </c>
      <c r="GR98" s="191" t="s">
        <v>3054</v>
      </c>
      <c r="GS98" s="191" t="s">
        <v>30</v>
      </c>
      <c r="GT98" s="191">
        <v>2</v>
      </c>
      <c r="GU98" s="191" t="s">
        <v>14</v>
      </c>
      <c r="GV98" s="191" t="s">
        <v>14</v>
      </c>
      <c r="GW98" s="192">
        <v>44697</v>
      </c>
      <c r="GX98" s="190" t="s">
        <v>4478</v>
      </c>
      <c r="GY98" s="184">
        <v>0</v>
      </c>
      <c r="GZ98" s="184" t="s">
        <v>3054</v>
      </c>
      <c r="HA98" s="184" t="s">
        <v>30</v>
      </c>
      <c r="HB98" s="184">
        <v>2</v>
      </c>
      <c r="HC98" s="184" t="s">
        <v>14</v>
      </c>
      <c r="HD98" s="184" t="s">
        <v>14</v>
      </c>
      <c r="HE98" s="181">
        <v>44697</v>
      </c>
      <c r="HF98" s="191" t="s">
        <v>4470</v>
      </c>
      <c r="HG98" s="191">
        <v>0</v>
      </c>
      <c r="HH98" s="191" t="s">
        <v>3054</v>
      </c>
      <c r="HI98" s="191" t="s">
        <v>30</v>
      </c>
      <c r="HJ98" s="191">
        <v>2</v>
      </c>
      <c r="HK98" s="191" t="s">
        <v>14</v>
      </c>
      <c r="HL98" s="191" t="s">
        <v>14</v>
      </c>
      <c r="HM98" s="192">
        <v>44697</v>
      </c>
      <c r="HN98" s="190" t="s">
        <v>4476</v>
      </c>
      <c r="HO98" s="184">
        <v>2</v>
      </c>
      <c r="HP98" s="184" t="s">
        <v>3054</v>
      </c>
      <c r="HQ98" s="184" t="s">
        <v>30</v>
      </c>
      <c r="HR98" s="184">
        <v>2</v>
      </c>
      <c r="HS98" s="184" t="s">
        <v>14</v>
      </c>
      <c r="HT98" s="184" t="s">
        <v>14</v>
      </c>
      <c r="HU98" s="181">
        <v>44697</v>
      </c>
      <c r="HV98" s="191" t="s">
        <v>4473</v>
      </c>
      <c r="HW98" s="191">
        <v>1</v>
      </c>
      <c r="HX98" s="191" t="s">
        <v>3054</v>
      </c>
      <c r="HY98" s="191" t="s">
        <v>30</v>
      </c>
      <c r="HZ98" s="191">
        <v>2</v>
      </c>
      <c r="IA98" s="191" t="s">
        <v>14</v>
      </c>
      <c r="IB98" s="191" t="s">
        <v>14</v>
      </c>
      <c r="IC98" s="192">
        <v>44697</v>
      </c>
      <c r="ID98" s="190" t="s">
        <v>4475</v>
      </c>
      <c r="IE98" s="184">
        <v>1</v>
      </c>
      <c r="IF98" s="184" t="s">
        <v>3054</v>
      </c>
      <c r="IG98" s="184" t="s">
        <v>30</v>
      </c>
      <c r="IH98" s="184">
        <v>2</v>
      </c>
      <c r="II98" s="184" t="s">
        <v>14</v>
      </c>
      <c r="IJ98" s="184" t="s">
        <v>14</v>
      </c>
      <c r="IK98" s="181">
        <v>44697</v>
      </c>
      <c r="IL98" s="191" t="s">
        <v>4474</v>
      </c>
      <c r="IM98" s="191">
        <v>1</v>
      </c>
      <c r="IN98" s="191" t="s">
        <v>3054</v>
      </c>
      <c r="IO98" s="191" t="s">
        <v>30</v>
      </c>
      <c r="IP98" s="191">
        <v>2</v>
      </c>
      <c r="IQ98" s="191" t="s">
        <v>14</v>
      </c>
      <c r="IR98" s="191" t="s">
        <v>14</v>
      </c>
      <c r="IS98" s="192">
        <v>44697</v>
      </c>
    </row>
    <row r="99" spans="1:253" s="285" customFormat="1" ht="13" customHeight="1" x14ac:dyDescent="0.25">
      <c r="A99" s="285" t="s">
        <v>7165</v>
      </c>
      <c r="B99" s="285" t="s">
        <v>8821</v>
      </c>
      <c r="C99" s="285" t="s">
        <v>7166</v>
      </c>
      <c r="D99" s="285" t="s">
        <v>166</v>
      </c>
      <c r="E99" s="285" t="s">
        <v>8432</v>
      </c>
      <c r="F99" s="285" t="s">
        <v>7167</v>
      </c>
      <c r="G99" s="179">
        <v>229489000</v>
      </c>
      <c r="H99" s="180" t="s">
        <v>2182</v>
      </c>
      <c r="I99" s="180" t="s">
        <v>30</v>
      </c>
      <c r="J99" s="180">
        <v>2</v>
      </c>
      <c r="K99" s="180" t="s">
        <v>2184</v>
      </c>
      <c r="L99" s="180" t="s">
        <v>2183</v>
      </c>
      <c r="M99" s="181">
        <v>44770</v>
      </c>
      <c r="N99" s="190" t="s">
        <v>7171</v>
      </c>
      <c r="O99" s="182">
        <v>562625</v>
      </c>
      <c r="P99" s="182" t="s">
        <v>7168</v>
      </c>
      <c r="Q99" s="182" t="s">
        <v>92</v>
      </c>
      <c r="R99" s="182">
        <v>1</v>
      </c>
      <c r="S99" s="182" t="s">
        <v>7170</v>
      </c>
      <c r="T99" s="182" t="s">
        <v>7169</v>
      </c>
      <c r="U99" s="183">
        <v>44770</v>
      </c>
      <c r="V99" s="190" t="s">
        <v>7173</v>
      </c>
      <c r="W99" s="180">
        <v>90754000</v>
      </c>
      <c r="X99" s="180" t="s">
        <v>7168</v>
      </c>
      <c r="Y99" s="180" t="s">
        <v>30</v>
      </c>
      <c r="Z99" s="180">
        <v>2</v>
      </c>
      <c r="AA99" s="180" t="s">
        <v>7172</v>
      </c>
      <c r="AB99" s="180" t="s">
        <v>7169</v>
      </c>
      <c r="AC99" s="181">
        <v>44770</v>
      </c>
      <c r="AD99" s="190" t="s">
        <v>7177</v>
      </c>
      <c r="AE99" s="188">
        <v>218000</v>
      </c>
      <c r="AF99" s="188" t="s">
        <v>7174</v>
      </c>
      <c r="AG99" s="188" t="s">
        <v>30</v>
      </c>
      <c r="AH99" s="188">
        <v>2</v>
      </c>
      <c r="AI99" s="188" t="s">
        <v>7176</v>
      </c>
      <c r="AJ99" s="188" t="s">
        <v>7175</v>
      </c>
      <c r="AK99" s="189">
        <v>44770</v>
      </c>
      <c r="AL99" s="190" t="s">
        <v>7179</v>
      </c>
      <c r="AM99" s="180">
        <v>3000</v>
      </c>
      <c r="AN99" s="180" t="s">
        <v>7174</v>
      </c>
      <c r="AO99" s="180" t="s">
        <v>30</v>
      </c>
      <c r="AP99" s="180">
        <v>2</v>
      </c>
      <c r="AQ99" s="180" t="s">
        <v>7178</v>
      </c>
      <c r="AR99" s="180" t="s">
        <v>7175</v>
      </c>
      <c r="AS99" s="181">
        <v>44770</v>
      </c>
      <c r="AT99" s="191" t="s">
        <v>7180</v>
      </c>
      <c r="AU99" s="188">
        <v>0</v>
      </c>
      <c r="AV99" s="188" t="s">
        <v>14</v>
      </c>
      <c r="AW99" s="188" t="s">
        <v>14</v>
      </c>
      <c r="AX99" s="188" t="s">
        <v>14</v>
      </c>
      <c r="AY99" s="188" t="s">
        <v>14</v>
      </c>
      <c r="AZ99" s="188" t="s">
        <v>14</v>
      </c>
      <c r="BA99" s="189">
        <v>44770</v>
      </c>
      <c r="BB99" s="190" t="s">
        <v>7181</v>
      </c>
      <c r="BC99" s="180">
        <v>0</v>
      </c>
      <c r="BD99" s="180" t="s">
        <v>14</v>
      </c>
      <c r="BE99" s="180" t="s">
        <v>14</v>
      </c>
      <c r="BF99" s="180" t="s">
        <v>14</v>
      </c>
      <c r="BG99" s="180" t="s">
        <v>14</v>
      </c>
      <c r="BH99" s="180" t="s">
        <v>14</v>
      </c>
      <c r="BI99" s="181">
        <v>44770</v>
      </c>
      <c r="BJ99" s="191" t="s">
        <v>7185</v>
      </c>
      <c r="BK99" s="191">
        <v>312</v>
      </c>
      <c r="BL99" s="191" t="s">
        <v>7182</v>
      </c>
      <c r="BM99" s="191" t="s">
        <v>30</v>
      </c>
      <c r="BN99" s="191">
        <v>2</v>
      </c>
      <c r="BO99" s="191" t="s">
        <v>7184</v>
      </c>
      <c r="BP99" s="188" t="s">
        <v>7183</v>
      </c>
      <c r="BQ99" s="192">
        <v>44770</v>
      </c>
      <c r="BR99" s="190" t="s">
        <v>7189</v>
      </c>
      <c r="BS99" s="184">
        <v>0</v>
      </c>
      <c r="BT99" s="184" t="s">
        <v>14</v>
      </c>
      <c r="BU99" s="184" t="s">
        <v>14</v>
      </c>
      <c r="BV99" s="184" t="s">
        <v>14</v>
      </c>
      <c r="BW99" s="184" t="s">
        <v>14</v>
      </c>
      <c r="BX99" s="184" t="s">
        <v>14</v>
      </c>
      <c r="BY99" s="181">
        <v>44770</v>
      </c>
      <c r="BZ99" s="191" t="s">
        <v>7190</v>
      </c>
      <c r="CA99" s="191">
        <v>0</v>
      </c>
      <c r="CB99" s="191" t="s">
        <v>14</v>
      </c>
      <c r="CC99" s="191" t="s">
        <v>14</v>
      </c>
      <c r="CD99" s="191" t="s">
        <v>14</v>
      </c>
      <c r="CE99" s="191" t="s">
        <v>14</v>
      </c>
      <c r="CF99" s="191" t="s">
        <v>14</v>
      </c>
      <c r="CG99" s="192">
        <v>44770</v>
      </c>
      <c r="CH99" s="190" t="s">
        <v>9471</v>
      </c>
      <c r="CI99" s="191" t="e">
        <v>#N/A</v>
      </c>
      <c r="CJ99" s="191" t="e">
        <v>#N/A</v>
      </c>
      <c r="CK99" s="191" t="e">
        <v>#N/A</v>
      </c>
      <c r="CL99" s="191" t="e">
        <v>#N/A</v>
      </c>
      <c r="CM99" s="191" t="e">
        <v>#N/A</v>
      </c>
      <c r="CN99" s="191" t="e">
        <v>#N/A</v>
      </c>
      <c r="CO99" s="193" t="e">
        <v>#N/A</v>
      </c>
      <c r="CP99" s="191" t="s">
        <v>7191</v>
      </c>
      <c r="CQ99" s="184">
        <v>0</v>
      </c>
      <c r="CR99" s="184" t="s">
        <v>14</v>
      </c>
      <c r="CS99" s="184" t="s">
        <v>14</v>
      </c>
      <c r="CT99" s="184" t="s">
        <v>14</v>
      </c>
      <c r="CU99" s="184" t="s">
        <v>14</v>
      </c>
      <c r="CV99" s="184" t="s">
        <v>14</v>
      </c>
      <c r="CW99" s="181">
        <v>44770</v>
      </c>
      <c r="CX99" s="191" t="s">
        <v>7192</v>
      </c>
      <c r="CY99" s="188">
        <v>150000</v>
      </c>
      <c r="CZ99" s="188" t="s">
        <v>7182</v>
      </c>
      <c r="DA99" s="188" t="s">
        <v>30</v>
      </c>
      <c r="DB99" s="188">
        <v>2</v>
      </c>
      <c r="DC99" s="188" t="s">
        <v>7197</v>
      </c>
      <c r="DD99" s="188" t="s">
        <v>7183</v>
      </c>
      <c r="DE99" s="194">
        <v>44770</v>
      </c>
      <c r="DF99" s="190" t="s">
        <v>7194</v>
      </c>
      <c r="DG99" s="180">
        <v>90536000</v>
      </c>
      <c r="DH99" s="184" t="s">
        <v>7168</v>
      </c>
      <c r="DI99" s="184" t="s">
        <v>30</v>
      </c>
      <c r="DJ99" s="184">
        <v>2</v>
      </c>
      <c r="DK99" s="184" t="s">
        <v>7193</v>
      </c>
      <c r="DL99" s="184" t="s">
        <v>7169</v>
      </c>
      <c r="DM99" s="181">
        <v>44770</v>
      </c>
      <c r="DN99" s="191" t="s">
        <v>7196</v>
      </c>
      <c r="DO99" s="188">
        <v>68000</v>
      </c>
      <c r="DP99" s="191" t="s">
        <v>7168</v>
      </c>
      <c r="DQ99" s="191" t="s">
        <v>30</v>
      </c>
      <c r="DR99" s="191">
        <v>2</v>
      </c>
      <c r="DS99" s="191" t="s">
        <v>7195</v>
      </c>
      <c r="DT99" s="191" t="s">
        <v>7169</v>
      </c>
      <c r="DU99" s="192">
        <v>44770</v>
      </c>
      <c r="DV99" s="190" t="s">
        <v>7198</v>
      </c>
      <c r="DW99" s="180">
        <v>120000</v>
      </c>
      <c r="DX99" s="184" t="s">
        <v>7182</v>
      </c>
      <c r="DY99" s="184" t="s">
        <v>30</v>
      </c>
      <c r="DZ99" s="184">
        <v>2</v>
      </c>
      <c r="EA99" s="184" t="s">
        <v>7197</v>
      </c>
      <c r="EB99" s="184" t="s">
        <v>7183</v>
      </c>
      <c r="EC99" s="181">
        <v>44770</v>
      </c>
      <c r="ED99" s="191" t="s">
        <v>7200</v>
      </c>
      <c r="EE99" s="188">
        <v>30000</v>
      </c>
      <c r="EF99" s="191" t="s">
        <v>7182</v>
      </c>
      <c r="EG99" s="191" t="s">
        <v>30</v>
      </c>
      <c r="EH99" s="191">
        <v>2</v>
      </c>
      <c r="EI99" s="191" t="s">
        <v>7199</v>
      </c>
      <c r="EJ99" s="191" t="s">
        <v>7183</v>
      </c>
      <c r="EK99" s="192">
        <v>44770</v>
      </c>
      <c r="EL99" s="190" t="s">
        <v>7201</v>
      </c>
      <c r="EM99" s="180">
        <v>0</v>
      </c>
      <c r="EN99" s="184" t="s">
        <v>14</v>
      </c>
      <c r="EO99" s="184" t="s">
        <v>30</v>
      </c>
      <c r="EP99" s="184">
        <v>2</v>
      </c>
      <c r="EQ99" s="184" t="s">
        <v>14</v>
      </c>
      <c r="ER99" s="184" t="s">
        <v>14</v>
      </c>
      <c r="ES99" s="181">
        <v>44770</v>
      </c>
      <c r="ET99" s="191" t="s">
        <v>7188</v>
      </c>
      <c r="EU99" s="191">
        <v>882</v>
      </c>
      <c r="EV99" s="191" t="s">
        <v>7186</v>
      </c>
      <c r="EW99" s="191" t="s">
        <v>19</v>
      </c>
      <c r="EX99" s="191">
        <v>3</v>
      </c>
      <c r="EY99" s="191" t="s">
        <v>7187</v>
      </c>
      <c r="EZ99" s="191" t="s">
        <v>1498</v>
      </c>
      <c r="FA99" s="192">
        <v>44770</v>
      </c>
      <c r="FB99" s="190" t="s">
        <v>7203</v>
      </c>
      <c r="FC99" s="184">
        <v>1</v>
      </c>
      <c r="FD99" s="184" t="s">
        <v>7182</v>
      </c>
      <c r="FE99" s="184" t="s">
        <v>30</v>
      </c>
      <c r="FF99" s="184">
        <v>2</v>
      </c>
      <c r="FG99" s="184" t="s">
        <v>7202</v>
      </c>
      <c r="FH99" s="184" t="s">
        <v>7183</v>
      </c>
      <c r="FI99" s="181">
        <v>44770</v>
      </c>
      <c r="FJ99" s="190" t="s">
        <v>9472</v>
      </c>
      <c r="FK99" s="191" t="e">
        <v>#N/A</v>
      </c>
      <c r="FL99" s="191" t="e">
        <v>#N/A</v>
      </c>
      <c r="FM99" s="191" t="e">
        <v>#N/A</v>
      </c>
      <c r="FN99" s="191" t="e">
        <v>#N/A</v>
      </c>
      <c r="FO99" s="191" t="e">
        <v>#N/A</v>
      </c>
      <c r="FP99" s="188" t="e">
        <v>#N/A</v>
      </c>
      <c r="FQ99" s="189" t="e">
        <v>#N/A</v>
      </c>
      <c r="FR99" s="190" t="s">
        <v>9473</v>
      </c>
      <c r="FS99" s="184" t="e">
        <v>#N/A</v>
      </c>
      <c r="FT99" s="184" t="e">
        <v>#N/A</v>
      </c>
      <c r="FU99" s="184" t="e">
        <v>#N/A</v>
      </c>
      <c r="FV99" s="184" t="e">
        <v>#N/A</v>
      </c>
      <c r="FW99" s="184" t="e">
        <v>#N/A</v>
      </c>
      <c r="FX99" s="184" t="e">
        <v>#N/A</v>
      </c>
      <c r="FY99" s="181" t="e">
        <v>#N/A</v>
      </c>
      <c r="FZ99" s="191" t="s">
        <v>7244</v>
      </c>
      <c r="GA99" s="191">
        <v>2</v>
      </c>
      <c r="GB99" s="191" t="s">
        <v>3054</v>
      </c>
      <c r="GC99" s="191" t="s">
        <v>30</v>
      </c>
      <c r="GD99" s="191">
        <v>2</v>
      </c>
      <c r="GE99" s="191" t="s">
        <v>14</v>
      </c>
      <c r="GF99" s="191" t="s">
        <v>14</v>
      </c>
      <c r="GG99" s="192">
        <v>44770</v>
      </c>
      <c r="GH99" s="190" t="s">
        <v>7250</v>
      </c>
      <c r="GI99" s="184">
        <v>1</v>
      </c>
      <c r="GJ99" s="184" t="s">
        <v>3054</v>
      </c>
      <c r="GK99" s="184" t="s">
        <v>30</v>
      </c>
      <c r="GL99" s="184">
        <v>2</v>
      </c>
      <c r="GM99" s="184" t="s">
        <v>14</v>
      </c>
      <c r="GN99" s="184" t="s">
        <v>14</v>
      </c>
      <c r="GO99" s="181">
        <v>44770</v>
      </c>
      <c r="GP99" s="191" t="s">
        <v>7245</v>
      </c>
      <c r="GQ99" s="191">
        <v>2</v>
      </c>
      <c r="GR99" s="191" t="s">
        <v>3054</v>
      </c>
      <c r="GS99" s="191" t="s">
        <v>30</v>
      </c>
      <c r="GT99" s="191">
        <v>2</v>
      </c>
      <c r="GU99" s="191" t="s">
        <v>14</v>
      </c>
      <c r="GV99" s="191" t="s">
        <v>14</v>
      </c>
      <c r="GW99" s="192">
        <v>44770</v>
      </c>
      <c r="GX99" s="190" t="s">
        <v>7251</v>
      </c>
      <c r="GY99" s="184">
        <v>0</v>
      </c>
      <c r="GZ99" s="184" t="s">
        <v>3054</v>
      </c>
      <c r="HA99" s="184" t="s">
        <v>30</v>
      </c>
      <c r="HB99" s="184">
        <v>2</v>
      </c>
      <c r="HC99" s="184" t="s">
        <v>14</v>
      </c>
      <c r="HD99" s="184" t="s">
        <v>14</v>
      </c>
      <c r="HE99" s="181">
        <v>44770</v>
      </c>
      <c r="HF99" s="191" t="s">
        <v>7243</v>
      </c>
      <c r="HG99" s="191">
        <v>0</v>
      </c>
      <c r="HH99" s="191" t="s">
        <v>3054</v>
      </c>
      <c r="HI99" s="191" t="s">
        <v>30</v>
      </c>
      <c r="HJ99" s="191">
        <v>2</v>
      </c>
      <c r="HK99" s="191" t="s">
        <v>14</v>
      </c>
      <c r="HL99" s="191" t="s">
        <v>14</v>
      </c>
      <c r="HM99" s="192">
        <v>44770</v>
      </c>
      <c r="HN99" s="190" t="s">
        <v>7249</v>
      </c>
      <c r="HO99" s="184">
        <v>1</v>
      </c>
      <c r="HP99" s="184" t="s">
        <v>3054</v>
      </c>
      <c r="HQ99" s="184" t="s">
        <v>30</v>
      </c>
      <c r="HR99" s="184">
        <v>2</v>
      </c>
      <c r="HS99" s="184" t="s">
        <v>14</v>
      </c>
      <c r="HT99" s="184" t="s">
        <v>14</v>
      </c>
      <c r="HU99" s="181">
        <v>44770</v>
      </c>
      <c r="HV99" s="191" t="s">
        <v>7246</v>
      </c>
      <c r="HW99" s="191">
        <v>0</v>
      </c>
      <c r="HX99" s="191" t="s">
        <v>3054</v>
      </c>
      <c r="HY99" s="191" t="s">
        <v>30</v>
      </c>
      <c r="HZ99" s="191">
        <v>2</v>
      </c>
      <c r="IA99" s="191" t="s">
        <v>14</v>
      </c>
      <c r="IB99" s="191" t="s">
        <v>14</v>
      </c>
      <c r="IC99" s="192">
        <v>44770</v>
      </c>
      <c r="ID99" s="190" t="s">
        <v>7248</v>
      </c>
      <c r="IE99" s="184">
        <v>1</v>
      </c>
      <c r="IF99" s="184" t="s">
        <v>3054</v>
      </c>
      <c r="IG99" s="184" t="s">
        <v>30</v>
      </c>
      <c r="IH99" s="184">
        <v>2</v>
      </c>
      <c r="II99" s="184" t="s">
        <v>14</v>
      </c>
      <c r="IJ99" s="184" t="s">
        <v>14</v>
      </c>
      <c r="IK99" s="181">
        <v>44770</v>
      </c>
      <c r="IL99" s="191" t="s">
        <v>7247</v>
      </c>
      <c r="IM99" s="191">
        <v>3</v>
      </c>
      <c r="IN99" s="191" t="s">
        <v>3054</v>
      </c>
      <c r="IO99" s="191" t="s">
        <v>30</v>
      </c>
      <c r="IP99" s="191">
        <v>2</v>
      </c>
      <c r="IQ99" s="191" t="s">
        <v>14</v>
      </c>
      <c r="IR99" s="191" t="s">
        <v>14</v>
      </c>
      <c r="IS99" s="192">
        <v>44770</v>
      </c>
    </row>
    <row r="100" spans="1:253" s="285" customFormat="1" ht="13" customHeight="1" x14ac:dyDescent="0.25">
      <c r="A100" s="285" t="s">
        <v>3247</v>
      </c>
      <c r="B100" s="285" t="s">
        <v>8815</v>
      </c>
      <c r="C100" s="285" t="s">
        <v>3248</v>
      </c>
      <c r="D100" s="285" t="s">
        <v>3249</v>
      </c>
      <c r="E100" s="285" t="s">
        <v>8433</v>
      </c>
      <c r="F100" s="285" t="s">
        <v>6841</v>
      </c>
      <c r="G100" s="179">
        <v>4514000</v>
      </c>
      <c r="H100" s="180" t="s">
        <v>6803</v>
      </c>
      <c r="I100" s="180" t="s">
        <v>30</v>
      </c>
      <c r="J100" s="180">
        <v>2</v>
      </c>
      <c r="K100" s="180" t="s">
        <v>6840</v>
      </c>
      <c r="L100" s="180" t="s">
        <v>6839</v>
      </c>
      <c r="M100" s="181">
        <v>44768</v>
      </c>
      <c r="N100" s="190" t="s">
        <v>6843</v>
      </c>
      <c r="O100" s="182">
        <v>74177</v>
      </c>
      <c r="P100" s="182" t="s">
        <v>6438</v>
      </c>
      <c r="Q100" s="182" t="s">
        <v>30</v>
      </c>
      <c r="R100" s="182">
        <v>2</v>
      </c>
      <c r="S100" s="182" t="s">
        <v>6616</v>
      </c>
      <c r="T100" s="182" t="s">
        <v>6842</v>
      </c>
      <c r="U100" s="183">
        <v>44768</v>
      </c>
      <c r="V100" s="190" t="s">
        <v>6844</v>
      </c>
      <c r="W100" s="180">
        <v>122000</v>
      </c>
      <c r="X100" s="180" t="s">
        <v>6812</v>
      </c>
      <c r="Y100" s="180" t="s">
        <v>30</v>
      </c>
      <c r="Z100" s="180">
        <v>2</v>
      </c>
      <c r="AA100" s="180" t="s">
        <v>6814</v>
      </c>
      <c r="AB100" s="180" t="s">
        <v>6813</v>
      </c>
      <c r="AC100" s="181">
        <v>44768</v>
      </c>
      <c r="AD100" s="190" t="s">
        <v>6848</v>
      </c>
      <c r="AE100" s="188">
        <v>96000</v>
      </c>
      <c r="AF100" s="188" t="s">
        <v>6845</v>
      </c>
      <c r="AG100" s="188" t="s">
        <v>19</v>
      </c>
      <c r="AH100" s="188">
        <v>3</v>
      </c>
      <c r="AI100" s="188" t="s">
        <v>6847</v>
      </c>
      <c r="AJ100" s="188" t="s">
        <v>6846</v>
      </c>
      <c r="AK100" s="189">
        <v>44768</v>
      </c>
      <c r="AL100" s="190" t="s">
        <v>6849</v>
      </c>
      <c r="AM100" s="180">
        <v>122000</v>
      </c>
      <c r="AN100" s="180" t="s">
        <v>6812</v>
      </c>
      <c r="AO100" s="180" t="s">
        <v>30</v>
      </c>
      <c r="AP100" s="180">
        <v>2</v>
      </c>
      <c r="AQ100" s="180" t="s">
        <v>6814</v>
      </c>
      <c r="AR100" s="180" t="s">
        <v>6813</v>
      </c>
      <c r="AS100" s="181">
        <v>44768</v>
      </c>
      <c r="AT100" s="191" t="s">
        <v>6850</v>
      </c>
      <c r="AU100" s="188" t="s">
        <v>14</v>
      </c>
      <c r="AV100" s="188" t="s">
        <v>14</v>
      </c>
      <c r="AW100" s="188" t="s">
        <v>14</v>
      </c>
      <c r="AX100" s="188" t="s">
        <v>14</v>
      </c>
      <c r="AY100" s="188" t="s">
        <v>6235</v>
      </c>
      <c r="AZ100" s="188" t="s">
        <v>14</v>
      </c>
      <c r="BA100" s="189">
        <v>44768</v>
      </c>
      <c r="BB100" s="190" t="s">
        <v>6867</v>
      </c>
      <c r="BC100" s="180" t="s">
        <v>14</v>
      </c>
      <c r="BD100" s="180" t="s">
        <v>14</v>
      </c>
      <c r="BE100" s="180" t="s">
        <v>14</v>
      </c>
      <c r="BF100" s="180" t="s">
        <v>14</v>
      </c>
      <c r="BG100" s="180" t="s">
        <v>6263</v>
      </c>
      <c r="BH100" s="180" t="s">
        <v>14</v>
      </c>
      <c r="BI100" s="181">
        <v>44768</v>
      </c>
      <c r="BJ100" s="191" t="s">
        <v>6854</v>
      </c>
      <c r="BK100" s="191">
        <v>61</v>
      </c>
      <c r="BL100" s="191" t="s">
        <v>6851</v>
      </c>
      <c r="BM100" s="191" t="s">
        <v>19</v>
      </c>
      <c r="BN100" s="191">
        <v>3</v>
      </c>
      <c r="BO100" s="191" t="s">
        <v>6853</v>
      </c>
      <c r="BP100" s="188" t="s">
        <v>6852</v>
      </c>
      <c r="BQ100" s="192">
        <v>44768</v>
      </c>
      <c r="BR100" s="190" t="s">
        <v>6868</v>
      </c>
      <c r="BS100" s="184" t="s">
        <v>14</v>
      </c>
      <c r="BT100" s="184" t="s">
        <v>14</v>
      </c>
      <c r="BU100" s="184" t="s">
        <v>14</v>
      </c>
      <c r="BV100" s="184" t="s">
        <v>14</v>
      </c>
      <c r="BW100" s="184" t="s">
        <v>6265</v>
      </c>
      <c r="BX100" s="184" t="s">
        <v>14</v>
      </c>
      <c r="BY100" s="181">
        <v>44768</v>
      </c>
      <c r="BZ100" s="191" t="s">
        <v>6869</v>
      </c>
      <c r="CA100" s="191" t="s">
        <v>14</v>
      </c>
      <c r="CB100" s="191" t="s">
        <v>14</v>
      </c>
      <c r="CC100" s="191" t="s">
        <v>14</v>
      </c>
      <c r="CD100" s="191" t="s">
        <v>14</v>
      </c>
      <c r="CE100" s="191" t="s">
        <v>6267</v>
      </c>
      <c r="CF100" s="191" t="s">
        <v>14</v>
      </c>
      <c r="CG100" s="192">
        <v>44768</v>
      </c>
      <c r="CH100" s="190" t="s">
        <v>9474</v>
      </c>
      <c r="CI100" s="191" t="e">
        <v>#N/A</v>
      </c>
      <c r="CJ100" s="191" t="e">
        <v>#N/A</v>
      </c>
      <c r="CK100" s="191" t="e">
        <v>#N/A</v>
      </c>
      <c r="CL100" s="191" t="e">
        <v>#N/A</v>
      </c>
      <c r="CM100" s="191" t="e">
        <v>#N/A</v>
      </c>
      <c r="CN100" s="191" t="e">
        <v>#N/A</v>
      </c>
      <c r="CO100" s="193" t="e">
        <v>#N/A</v>
      </c>
      <c r="CP100" s="191" t="s">
        <v>6870</v>
      </c>
      <c r="CQ100" s="184" t="s">
        <v>14</v>
      </c>
      <c r="CR100" s="184" t="s">
        <v>14</v>
      </c>
      <c r="CS100" s="184" t="s">
        <v>14</v>
      </c>
      <c r="CT100" s="184" t="s">
        <v>14</v>
      </c>
      <c r="CU100" s="184" t="s">
        <v>6269</v>
      </c>
      <c r="CV100" s="184" t="s">
        <v>14</v>
      </c>
      <c r="CW100" s="181">
        <v>44768</v>
      </c>
      <c r="CX100" s="191" t="s">
        <v>6857</v>
      </c>
      <c r="CY100" s="188">
        <v>94000</v>
      </c>
      <c r="CZ100" s="188" t="s">
        <v>6812</v>
      </c>
      <c r="DA100" s="188" t="s">
        <v>30</v>
      </c>
      <c r="DB100" s="188">
        <v>2</v>
      </c>
      <c r="DC100" s="188" t="s">
        <v>6856</v>
      </c>
      <c r="DD100" s="188" t="s">
        <v>6820</v>
      </c>
      <c r="DE100" s="194">
        <v>44768</v>
      </c>
      <c r="DF100" s="190" t="s">
        <v>6859</v>
      </c>
      <c r="DG100" s="180">
        <v>26000</v>
      </c>
      <c r="DH100" s="184" t="s">
        <v>6812</v>
      </c>
      <c r="DI100" s="184" t="s">
        <v>30</v>
      </c>
      <c r="DJ100" s="184">
        <v>2</v>
      </c>
      <c r="DK100" s="184" t="s">
        <v>6247</v>
      </c>
      <c r="DL100" s="184" t="s">
        <v>6858</v>
      </c>
      <c r="DM100" s="181">
        <v>44768</v>
      </c>
      <c r="DN100" s="191" t="s">
        <v>6860</v>
      </c>
      <c r="DO100" s="188">
        <v>2000</v>
      </c>
      <c r="DP100" s="191" t="s">
        <v>6812</v>
      </c>
      <c r="DQ100" s="191" t="s">
        <v>30</v>
      </c>
      <c r="DR100" s="191">
        <v>2</v>
      </c>
      <c r="DS100" s="191" t="s">
        <v>6249</v>
      </c>
      <c r="DT100" s="191" t="s">
        <v>6858</v>
      </c>
      <c r="DU100" s="192">
        <v>44768</v>
      </c>
      <c r="DV100" s="190" t="s">
        <v>6861</v>
      </c>
      <c r="DW100" s="180">
        <v>94000</v>
      </c>
      <c r="DX100" s="184" t="s">
        <v>6812</v>
      </c>
      <c r="DY100" s="184" t="s">
        <v>30</v>
      </c>
      <c r="DZ100" s="184">
        <v>2</v>
      </c>
      <c r="EA100" s="184" t="s">
        <v>6856</v>
      </c>
      <c r="EB100" s="184" t="s">
        <v>6820</v>
      </c>
      <c r="EC100" s="181">
        <v>44768</v>
      </c>
      <c r="ED100" s="191" t="s">
        <v>6862</v>
      </c>
      <c r="EE100" s="188">
        <v>0</v>
      </c>
      <c r="EF100" s="191" t="s">
        <v>14</v>
      </c>
      <c r="EG100" s="191" t="s">
        <v>14</v>
      </c>
      <c r="EH100" s="191" t="s">
        <v>14</v>
      </c>
      <c r="EI100" s="191" t="s">
        <v>6253</v>
      </c>
      <c r="EJ100" s="191" t="s">
        <v>14</v>
      </c>
      <c r="EK100" s="192">
        <v>44768</v>
      </c>
      <c r="EL100" s="190" t="s">
        <v>6863</v>
      </c>
      <c r="EM100" s="180">
        <v>0</v>
      </c>
      <c r="EN100" s="184" t="s">
        <v>14</v>
      </c>
      <c r="EO100" s="184" t="s">
        <v>14</v>
      </c>
      <c r="EP100" s="184" t="s">
        <v>14</v>
      </c>
      <c r="EQ100" s="184" t="s">
        <v>6255</v>
      </c>
      <c r="ER100" s="184" t="s">
        <v>14</v>
      </c>
      <c r="ES100" s="181">
        <v>44768</v>
      </c>
      <c r="ET100" s="191" t="s">
        <v>6855</v>
      </c>
      <c r="EU100" s="191">
        <v>61</v>
      </c>
      <c r="EV100" s="191" t="s">
        <v>6851</v>
      </c>
      <c r="EW100" s="191" t="s">
        <v>19</v>
      </c>
      <c r="EX100" s="191">
        <v>3</v>
      </c>
      <c r="EY100" s="191" t="s">
        <v>6853</v>
      </c>
      <c r="EZ100" s="191" t="s">
        <v>6852</v>
      </c>
      <c r="FA100" s="192">
        <v>44768</v>
      </c>
      <c r="FB100" s="190" t="s">
        <v>6864</v>
      </c>
      <c r="FC100" s="184">
        <v>2</v>
      </c>
      <c r="FD100" s="184" t="s">
        <v>6812</v>
      </c>
      <c r="FE100" s="184" t="s">
        <v>30</v>
      </c>
      <c r="FF100" s="184">
        <v>2</v>
      </c>
      <c r="FG100" s="184" t="s">
        <v>6831</v>
      </c>
      <c r="FH100" s="184" t="s">
        <v>6820</v>
      </c>
      <c r="FI100" s="181">
        <v>44768</v>
      </c>
      <c r="FJ100" s="190" t="s">
        <v>6865</v>
      </c>
      <c r="FK100" s="191" t="s">
        <v>14</v>
      </c>
      <c r="FL100" s="191" t="s">
        <v>14</v>
      </c>
      <c r="FM100" s="191" t="s">
        <v>14</v>
      </c>
      <c r="FN100" s="191" t="s">
        <v>14</v>
      </c>
      <c r="FO100" s="191" t="s">
        <v>6259</v>
      </c>
      <c r="FP100" s="188" t="s">
        <v>14</v>
      </c>
      <c r="FQ100" s="189">
        <v>44768</v>
      </c>
      <c r="FR100" s="190" t="s">
        <v>6866</v>
      </c>
      <c r="FS100" s="184" t="s">
        <v>14</v>
      </c>
      <c r="FT100" s="184" t="s">
        <v>14</v>
      </c>
      <c r="FU100" s="184" t="s">
        <v>14</v>
      </c>
      <c r="FV100" s="184" t="s">
        <v>14</v>
      </c>
      <c r="FW100" s="184" t="s">
        <v>6261</v>
      </c>
      <c r="FX100" s="184" t="s">
        <v>14</v>
      </c>
      <c r="FY100" s="181">
        <v>44768</v>
      </c>
      <c r="FZ100" s="191" t="s">
        <v>3251</v>
      </c>
      <c r="GA100" s="191">
        <v>0</v>
      </c>
      <c r="GB100" s="191" t="s">
        <v>3054</v>
      </c>
      <c r="GC100" s="191" t="s">
        <v>30</v>
      </c>
      <c r="GD100" s="191">
        <v>2</v>
      </c>
      <c r="GE100" s="191" t="s">
        <v>14</v>
      </c>
      <c r="GF100" s="191" t="s">
        <v>14</v>
      </c>
      <c r="GG100" s="192">
        <v>44678</v>
      </c>
      <c r="GH100" s="190" t="s">
        <v>3257</v>
      </c>
      <c r="GI100" s="184">
        <v>0</v>
      </c>
      <c r="GJ100" s="184" t="s">
        <v>3054</v>
      </c>
      <c r="GK100" s="184" t="s">
        <v>30</v>
      </c>
      <c r="GL100" s="184">
        <v>2</v>
      </c>
      <c r="GM100" s="184" t="s">
        <v>14</v>
      </c>
      <c r="GN100" s="184" t="s">
        <v>14</v>
      </c>
      <c r="GO100" s="181">
        <v>44678</v>
      </c>
      <c r="GP100" s="191" t="s">
        <v>3252</v>
      </c>
      <c r="GQ100" s="191">
        <v>0</v>
      </c>
      <c r="GR100" s="191" t="s">
        <v>3054</v>
      </c>
      <c r="GS100" s="191" t="s">
        <v>30</v>
      </c>
      <c r="GT100" s="191">
        <v>2</v>
      </c>
      <c r="GU100" s="191" t="s">
        <v>14</v>
      </c>
      <c r="GV100" s="191" t="s">
        <v>14</v>
      </c>
      <c r="GW100" s="192">
        <v>44678</v>
      </c>
      <c r="GX100" s="190" t="s">
        <v>3258</v>
      </c>
      <c r="GY100" s="184">
        <v>0</v>
      </c>
      <c r="GZ100" s="184" t="s">
        <v>3054</v>
      </c>
      <c r="HA100" s="184" t="s">
        <v>30</v>
      </c>
      <c r="HB100" s="184">
        <v>2</v>
      </c>
      <c r="HC100" s="184" t="s">
        <v>14</v>
      </c>
      <c r="HD100" s="184" t="s">
        <v>14</v>
      </c>
      <c r="HE100" s="181">
        <v>44678</v>
      </c>
      <c r="HF100" s="191" t="s">
        <v>3250</v>
      </c>
      <c r="HG100" s="191">
        <v>0</v>
      </c>
      <c r="HH100" s="191" t="s">
        <v>3054</v>
      </c>
      <c r="HI100" s="191" t="s">
        <v>30</v>
      </c>
      <c r="HJ100" s="191">
        <v>2</v>
      </c>
      <c r="HK100" s="191" t="s">
        <v>14</v>
      </c>
      <c r="HL100" s="191" t="s">
        <v>14</v>
      </c>
      <c r="HM100" s="192">
        <v>44678</v>
      </c>
      <c r="HN100" s="190" t="s">
        <v>3256</v>
      </c>
      <c r="HO100" s="184">
        <v>0</v>
      </c>
      <c r="HP100" s="184" t="s">
        <v>3054</v>
      </c>
      <c r="HQ100" s="184" t="s">
        <v>30</v>
      </c>
      <c r="HR100" s="184">
        <v>2</v>
      </c>
      <c r="HS100" s="184" t="s">
        <v>14</v>
      </c>
      <c r="HT100" s="184" t="s">
        <v>14</v>
      </c>
      <c r="HU100" s="181">
        <v>44678</v>
      </c>
      <c r="HV100" s="191" t="s">
        <v>3253</v>
      </c>
      <c r="HW100" s="191">
        <v>0</v>
      </c>
      <c r="HX100" s="191" t="s">
        <v>3054</v>
      </c>
      <c r="HY100" s="191" t="s">
        <v>30</v>
      </c>
      <c r="HZ100" s="191">
        <v>2</v>
      </c>
      <c r="IA100" s="191" t="s">
        <v>14</v>
      </c>
      <c r="IB100" s="191" t="s">
        <v>14</v>
      </c>
      <c r="IC100" s="192">
        <v>44678</v>
      </c>
      <c r="ID100" s="190" t="s">
        <v>3255</v>
      </c>
      <c r="IE100" s="184">
        <v>0</v>
      </c>
      <c r="IF100" s="184" t="s">
        <v>3054</v>
      </c>
      <c r="IG100" s="184" t="s">
        <v>30</v>
      </c>
      <c r="IH100" s="184">
        <v>2</v>
      </c>
      <c r="II100" s="184" t="s">
        <v>14</v>
      </c>
      <c r="IJ100" s="184" t="s">
        <v>14</v>
      </c>
      <c r="IK100" s="181">
        <v>44678</v>
      </c>
      <c r="IL100" s="191" t="s">
        <v>3254</v>
      </c>
      <c r="IM100" s="191">
        <v>0</v>
      </c>
      <c r="IN100" s="191" t="s">
        <v>3054</v>
      </c>
      <c r="IO100" s="191" t="s">
        <v>30</v>
      </c>
      <c r="IP100" s="191">
        <v>2</v>
      </c>
      <c r="IQ100" s="191" t="s">
        <v>14</v>
      </c>
      <c r="IR100" s="191" t="s">
        <v>14</v>
      </c>
      <c r="IS100" s="192">
        <v>44678</v>
      </c>
    </row>
    <row r="101" spans="1:253" s="285" customFormat="1" ht="13" customHeight="1" x14ac:dyDescent="0.25">
      <c r="A101" s="285" t="s">
        <v>3329</v>
      </c>
      <c r="B101" s="285" t="s">
        <v>8815</v>
      </c>
      <c r="C101" s="285" t="s">
        <v>3330</v>
      </c>
      <c r="D101" s="285" t="s">
        <v>3331</v>
      </c>
      <c r="E101" s="285" t="s">
        <v>8434</v>
      </c>
      <c r="F101" s="285" t="s">
        <v>7530</v>
      </c>
      <c r="G101" s="179">
        <v>33359000</v>
      </c>
      <c r="H101" s="180" t="s">
        <v>7528</v>
      </c>
      <c r="I101" s="180" t="s">
        <v>6999</v>
      </c>
      <c r="J101" s="180">
        <v>2</v>
      </c>
      <c r="K101" s="180" t="s">
        <v>7492</v>
      </c>
      <c r="L101" s="180" t="s">
        <v>7529</v>
      </c>
      <c r="M101" s="181">
        <v>44773</v>
      </c>
      <c r="N101" s="190" t="s">
        <v>7532</v>
      </c>
      <c r="O101" s="182">
        <v>1280000</v>
      </c>
      <c r="P101" s="182" t="s">
        <v>7339</v>
      </c>
      <c r="Q101" s="182" t="s">
        <v>92</v>
      </c>
      <c r="R101" s="182">
        <v>1</v>
      </c>
      <c r="S101" s="182" t="s">
        <v>7494</v>
      </c>
      <c r="T101" s="182" t="s">
        <v>7531</v>
      </c>
      <c r="U101" s="183">
        <v>44773</v>
      </c>
      <c r="V101" s="190" t="s">
        <v>7533</v>
      </c>
      <c r="W101" s="180">
        <v>33359000</v>
      </c>
      <c r="X101" s="180" t="s">
        <v>7339</v>
      </c>
      <c r="Y101" s="180" t="s">
        <v>6999</v>
      </c>
      <c r="Z101" s="180">
        <v>2</v>
      </c>
      <c r="AA101" s="180" t="s">
        <v>7496</v>
      </c>
      <c r="AB101" s="180" t="s">
        <v>7529</v>
      </c>
      <c r="AC101" s="181">
        <v>44773</v>
      </c>
      <c r="AD101" s="190" t="s">
        <v>7536</v>
      </c>
      <c r="AE101" s="188">
        <v>10081000</v>
      </c>
      <c r="AF101" s="188" t="s">
        <v>7534</v>
      </c>
      <c r="AG101" s="188" t="s">
        <v>6999</v>
      </c>
      <c r="AH101" s="188">
        <v>2</v>
      </c>
      <c r="AI101" s="188" t="s">
        <v>7535</v>
      </c>
      <c r="AJ101" s="188" t="s">
        <v>7499</v>
      </c>
      <c r="AK101" s="189">
        <v>44773</v>
      </c>
      <c r="AL101" s="190" t="s">
        <v>7537</v>
      </c>
      <c r="AM101" s="180">
        <v>1570000</v>
      </c>
      <c r="AN101" s="180" t="s">
        <v>7502</v>
      </c>
      <c r="AO101" s="180" t="s">
        <v>6999</v>
      </c>
      <c r="AP101" s="180">
        <v>2</v>
      </c>
      <c r="AQ101" s="180" t="s">
        <v>7503</v>
      </c>
      <c r="AR101" s="180" t="s">
        <v>7262</v>
      </c>
      <c r="AS101" s="181">
        <v>44773</v>
      </c>
      <c r="AT101" s="191" t="s">
        <v>7538</v>
      </c>
      <c r="AU101" s="188" t="s">
        <v>14</v>
      </c>
      <c r="AV101" s="188" t="s">
        <v>14</v>
      </c>
      <c r="AW101" s="188" t="s">
        <v>14</v>
      </c>
      <c r="AX101" s="188" t="s">
        <v>14</v>
      </c>
      <c r="AY101" s="188" t="s">
        <v>15</v>
      </c>
      <c r="AZ101" s="188" t="s">
        <v>14</v>
      </c>
      <c r="BA101" s="189">
        <v>44773</v>
      </c>
      <c r="BB101" s="190" t="s">
        <v>7553</v>
      </c>
      <c r="BC101" s="180" t="s">
        <v>14</v>
      </c>
      <c r="BD101" s="180" t="s">
        <v>14</v>
      </c>
      <c r="BE101" s="180" t="s">
        <v>14</v>
      </c>
      <c r="BF101" s="180" t="s">
        <v>14</v>
      </c>
      <c r="BG101" s="180" t="s">
        <v>15</v>
      </c>
      <c r="BH101" s="180" t="s">
        <v>14</v>
      </c>
      <c r="BI101" s="181">
        <v>44773</v>
      </c>
      <c r="BJ101" s="191" t="s">
        <v>7539</v>
      </c>
      <c r="BK101" s="191">
        <v>4</v>
      </c>
      <c r="BL101" s="191" t="s">
        <v>7506</v>
      </c>
      <c r="BM101" s="191" t="s">
        <v>6999</v>
      </c>
      <c r="BN101" s="191">
        <v>2</v>
      </c>
      <c r="BO101" s="191" t="s">
        <v>7508</v>
      </c>
      <c r="BP101" s="188" t="s">
        <v>7507</v>
      </c>
      <c r="BQ101" s="192">
        <v>44773</v>
      </c>
      <c r="BR101" s="190" t="s">
        <v>7554</v>
      </c>
      <c r="BS101" s="184" t="s">
        <v>14</v>
      </c>
      <c r="BT101" s="184" t="s">
        <v>14</v>
      </c>
      <c r="BU101" s="184" t="s">
        <v>14</v>
      </c>
      <c r="BV101" s="184" t="s">
        <v>14</v>
      </c>
      <c r="BW101" s="184" t="s">
        <v>15</v>
      </c>
      <c r="BX101" s="184" t="s">
        <v>14</v>
      </c>
      <c r="BY101" s="181">
        <v>44773</v>
      </c>
      <c r="BZ101" s="191" t="s">
        <v>7555</v>
      </c>
      <c r="CA101" s="191" t="s">
        <v>14</v>
      </c>
      <c r="CB101" s="191" t="s">
        <v>14</v>
      </c>
      <c r="CC101" s="191" t="s">
        <v>14</v>
      </c>
      <c r="CD101" s="191" t="s">
        <v>14</v>
      </c>
      <c r="CE101" s="191" t="s">
        <v>15</v>
      </c>
      <c r="CF101" s="191" t="s">
        <v>14</v>
      </c>
      <c r="CG101" s="192">
        <v>44773</v>
      </c>
      <c r="CH101" s="190" t="s">
        <v>9475</v>
      </c>
      <c r="CI101" s="191" t="e">
        <v>#N/A</v>
      </c>
      <c r="CJ101" s="191" t="e">
        <v>#N/A</v>
      </c>
      <c r="CK101" s="191" t="e">
        <v>#N/A</v>
      </c>
      <c r="CL101" s="191" t="e">
        <v>#N/A</v>
      </c>
      <c r="CM101" s="191" t="e">
        <v>#N/A</v>
      </c>
      <c r="CN101" s="191" t="e">
        <v>#N/A</v>
      </c>
      <c r="CO101" s="193" t="e">
        <v>#N/A</v>
      </c>
      <c r="CP101" s="191" t="s">
        <v>7556</v>
      </c>
      <c r="CQ101" s="184" t="s">
        <v>14</v>
      </c>
      <c r="CR101" s="184" t="s">
        <v>14</v>
      </c>
      <c r="CS101" s="184" t="s">
        <v>14</v>
      </c>
      <c r="CT101" s="184" t="s">
        <v>14</v>
      </c>
      <c r="CU101" s="184" t="s">
        <v>15</v>
      </c>
      <c r="CV101" s="184" t="s">
        <v>14</v>
      </c>
      <c r="CW101" s="181">
        <v>44773</v>
      </c>
      <c r="CX101" s="191" t="s">
        <v>7541</v>
      </c>
      <c r="CY101" s="188">
        <v>1700000</v>
      </c>
      <c r="CZ101" s="188" t="s">
        <v>6812</v>
      </c>
      <c r="DA101" s="188" t="s">
        <v>6999</v>
      </c>
      <c r="DB101" s="188">
        <v>2</v>
      </c>
      <c r="DC101" s="188" t="s">
        <v>7544</v>
      </c>
      <c r="DD101" s="188" t="s">
        <v>7262</v>
      </c>
      <c r="DE101" s="194">
        <v>44773</v>
      </c>
      <c r="DF101" s="190" t="s">
        <v>7545</v>
      </c>
      <c r="DG101" s="180">
        <v>23278000</v>
      </c>
      <c r="DH101" s="184" t="s">
        <v>7542</v>
      </c>
      <c r="DI101" s="184" t="s">
        <v>30</v>
      </c>
      <c r="DJ101" s="184">
        <v>2</v>
      </c>
      <c r="DK101" s="184" t="s">
        <v>7544</v>
      </c>
      <c r="DL101" s="184" t="s">
        <v>7543</v>
      </c>
      <c r="DM101" s="181">
        <v>44773</v>
      </c>
      <c r="DN101" s="191" t="s">
        <v>7546</v>
      </c>
      <c r="DO101" s="188">
        <v>8381000</v>
      </c>
      <c r="DP101" s="191" t="s">
        <v>7542</v>
      </c>
      <c r="DQ101" s="191" t="s">
        <v>6999</v>
      </c>
      <c r="DR101" s="191">
        <v>2</v>
      </c>
      <c r="DS101" s="191" t="s">
        <v>7544</v>
      </c>
      <c r="DT101" s="191" t="s">
        <v>7543</v>
      </c>
      <c r="DU101" s="192">
        <v>44773</v>
      </c>
      <c r="DV101" s="190" t="s">
        <v>7547</v>
      </c>
      <c r="DW101" s="180">
        <v>1700000</v>
      </c>
      <c r="DX101" s="184" t="s">
        <v>6812</v>
      </c>
      <c r="DY101" s="184" t="s">
        <v>6999</v>
      </c>
      <c r="DZ101" s="184">
        <v>2</v>
      </c>
      <c r="EA101" s="184" t="s">
        <v>7544</v>
      </c>
      <c r="EB101" s="184" t="s">
        <v>7262</v>
      </c>
      <c r="EC101" s="181">
        <v>44773</v>
      </c>
      <c r="ED101" s="191" t="s">
        <v>7548</v>
      </c>
      <c r="EE101" s="188">
        <v>0</v>
      </c>
      <c r="EF101" s="191" t="s">
        <v>1024</v>
      </c>
      <c r="EG101" s="191" t="s">
        <v>14</v>
      </c>
      <c r="EH101" s="191" t="s">
        <v>14</v>
      </c>
      <c r="EI101" s="191" t="s">
        <v>15</v>
      </c>
      <c r="EJ101" s="191" t="s">
        <v>14</v>
      </c>
      <c r="EK101" s="192">
        <v>44773</v>
      </c>
      <c r="EL101" s="190" t="s">
        <v>7549</v>
      </c>
      <c r="EM101" s="180">
        <v>0</v>
      </c>
      <c r="EN101" s="184" t="s">
        <v>1024</v>
      </c>
      <c r="EO101" s="184" t="s">
        <v>14</v>
      </c>
      <c r="EP101" s="184" t="s">
        <v>14</v>
      </c>
      <c r="EQ101" s="184" t="s">
        <v>15</v>
      </c>
      <c r="ER101" s="184" t="s">
        <v>14</v>
      </c>
      <c r="ES101" s="181">
        <v>44773</v>
      </c>
      <c r="ET101" s="191" t="s">
        <v>7540</v>
      </c>
      <c r="EU101" s="191">
        <v>4</v>
      </c>
      <c r="EV101" s="191" t="s">
        <v>7506</v>
      </c>
      <c r="EW101" s="191" t="s">
        <v>6999</v>
      </c>
      <c r="EX101" s="191">
        <v>2</v>
      </c>
      <c r="EY101" s="191" t="s">
        <v>7508</v>
      </c>
      <c r="EZ101" s="191" t="s">
        <v>7507</v>
      </c>
      <c r="FA101" s="192">
        <v>44773</v>
      </c>
      <c r="FB101" s="190" t="s">
        <v>7550</v>
      </c>
      <c r="FC101" s="184">
        <v>3</v>
      </c>
      <c r="FD101" s="184" t="s">
        <v>6812</v>
      </c>
      <c r="FE101" s="184" t="s">
        <v>92</v>
      </c>
      <c r="FF101" s="184">
        <v>1</v>
      </c>
      <c r="FG101" s="184" t="s">
        <v>7483</v>
      </c>
      <c r="FH101" s="184" t="s">
        <v>7262</v>
      </c>
      <c r="FI101" s="181">
        <v>44773</v>
      </c>
      <c r="FJ101" s="190" t="s">
        <v>7551</v>
      </c>
      <c r="FK101" s="191" t="s">
        <v>14</v>
      </c>
      <c r="FL101" s="191" t="s">
        <v>14</v>
      </c>
      <c r="FM101" s="191" t="s">
        <v>14</v>
      </c>
      <c r="FN101" s="191" t="s">
        <v>14</v>
      </c>
      <c r="FO101" s="191" t="s">
        <v>15</v>
      </c>
      <c r="FP101" s="188" t="s">
        <v>14</v>
      </c>
      <c r="FQ101" s="189">
        <v>44773</v>
      </c>
      <c r="FR101" s="190" t="s">
        <v>7552</v>
      </c>
      <c r="FS101" s="184" t="s">
        <v>14</v>
      </c>
      <c r="FT101" s="184" t="s">
        <v>14</v>
      </c>
      <c r="FU101" s="184" t="s">
        <v>14</v>
      </c>
      <c r="FV101" s="184" t="s">
        <v>14</v>
      </c>
      <c r="FW101" s="184" t="s">
        <v>15</v>
      </c>
      <c r="FX101" s="184" t="s">
        <v>14</v>
      </c>
      <c r="FY101" s="181">
        <v>44773</v>
      </c>
      <c r="FZ101" s="191" t="s">
        <v>3333</v>
      </c>
      <c r="GA101" s="191">
        <v>0</v>
      </c>
      <c r="GB101" s="191" t="s">
        <v>3054</v>
      </c>
      <c r="GC101" s="191" t="s">
        <v>30</v>
      </c>
      <c r="GD101" s="191">
        <v>2</v>
      </c>
      <c r="GE101" s="191" t="s">
        <v>14</v>
      </c>
      <c r="GF101" s="191" t="s">
        <v>14</v>
      </c>
      <c r="GG101" s="192">
        <v>44683</v>
      </c>
      <c r="GH101" s="190" t="s">
        <v>3339</v>
      </c>
      <c r="GI101" s="184">
        <v>0</v>
      </c>
      <c r="GJ101" s="184" t="s">
        <v>3054</v>
      </c>
      <c r="GK101" s="184" t="s">
        <v>30</v>
      </c>
      <c r="GL101" s="184">
        <v>2</v>
      </c>
      <c r="GM101" s="184" t="s">
        <v>14</v>
      </c>
      <c r="GN101" s="184" t="s">
        <v>14</v>
      </c>
      <c r="GO101" s="181">
        <v>44683</v>
      </c>
      <c r="GP101" s="191" t="s">
        <v>3334</v>
      </c>
      <c r="GQ101" s="191">
        <v>0</v>
      </c>
      <c r="GR101" s="191" t="s">
        <v>3054</v>
      </c>
      <c r="GS101" s="191" t="s">
        <v>30</v>
      </c>
      <c r="GT101" s="191">
        <v>2</v>
      </c>
      <c r="GU101" s="191" t="s">
        <v>14</v>
      </c>
      <c r="GV101" s="191" t="s">
        <v>14</v>
      </c>
      <c r="GW101" s="192">
        <v>44683</v>
      </c>
      <c r="GX101" s="190" t="s">
        <v>3340</v>
      </c>
      <c r="GY101" s="184">
        <v>0</v>
      </c>
      <c r="GZ101" s="184" t="s">
        <v>3054</v>
      </c>
      <c r="HA101" s="184" t="s">
        <v>30</v>
      </c>
      <c r="HB101" s="184">
        <v>2</v>
      </c>
      <c r="HC101" s="184" t="s">
        <v>14</v>
      </c>
      <c r="HD101" s="184" t="s">
        <v>14</v>
      </c>
      <c r="HE101" s="181">
        <v>44683</v>
      </c>
      <c r="HF101" s="191" t="s">
        <v>3332</v>
      </c>
      <c r="HG101" s="191">
        <v>0</v>
      </c>
      <c r="HH101" s="191" t="s">
        <v>3054</v>
      </c>
      <c r="HI101" s="191" t="s">
        <v>30</v>
      </c>
      <c r="HJ101" s="191">
        <v>2</v>
      </c>
      <c r="HK101" s="191" t="s">
        <v>14</v>
      </c>
      <c r="HL101" s="191" t="s">
        <v>14</v>
      </c>
      <c r="HM101" s="192">
        <v>44683</v>
      </c>
      <c r="HN101" s="190" t="s">
        <v>3338</v>
      </c>
      <c r="HO101" s="184">
        <v>0</v>
      </c>
      <c r="HP101" s="184" t="s">
        <v>3054</v>
      </c>
      <c r="HQ101" s="184" t="s">
        <v>30</v>
      </c>
      <c r="HR101" s="184">
        <v>2</v>
      </c>
      <c r="HS101" s="184" t="s">
        <v>14</v>
      </c>
      <c r="HT101" s="184" t="s">
        <v>14</v>
      </c>
      <c r="HU101" s="181">
        <v>44683</v>
      </c>
      <c r="HV101" s="191" t="s">
        <v>3335</v>
      </c>
      <c r="HW101" s="191">
        <v>0</v>
      </c>
      <c r="HX101" s="191" t="s">
        <v>3054</v>
      </c>
      <c r="HY101" s="191" t="s">
        <v>30</v>
      </c>
      <c r="HZ101" s="191">
        <v>2</v>
      </c>
      <c r="IA101" s="191" t="s">
        <v>14</v>
      </c>
      <c r="IB101" s="191" t="s">
        <v>14</v>
      </c>
      <c r="IC101" s="192">
        <v>44683</v>
      </c>
      <c r="ID101" s="190" t="s">
        <v>3337</v>
      </c>
      <c r="IE101" s="184">
        <v>1</v>
      </c>
      <c r="IF101" s="184" t="s">
        <v>3054</v>
      </c>
      <c r="IG101" s="184" t="s">
        <v>30</v>
      </c>
      <c r="IH101" s="184">
        <v>2</v>
      </c>
      <c r="II101" s="184" t="s">
        <v>14</v>
      </c>
      <c r="IJ101" s="184" t="s">
        <v>14</v>
      </c>
      <c r="IK101" s="181">
        <v>44683</v>
      </c>
      <c r="IL101" s="191" t="s">
        <v>3336</v>
      </c>
      <c r="IM101" s="191">
        <v>0</v>
      </c>
      <c r="IN101" s="191" t="s">
        <v>3054</v>
      </c>
      <c r="IO101" s="191" t="s">
        <v>30</v>
      </c>
      <c r="IP101" s="191">
        <v>2</v>
      </c>
      <c r="IQ101" s="191" t="s">
        <v>14</v>
      </c>
      <c r="IR101" s="191" t="s">
        <v>14</v>
      </c>
      <c r="IS101" s="192">
        <v>44683</v>
      </c>
    </row>
    <row r="102" spans="1:253" s="285" customFormat="1" ht="13" customHeight="1" x14ac:dyDescent="0.25">
      <c r="A102" s="285" t="s">
        <v>2102</v>
      </c>
      <c r="B102" s="285" t="s">
        <v>8808</v>
      </c>
      <c r="C102" s="285" t="s">
        <v>2103</v>
      </c>
      <c r="D102" s="285" t="s">
        <v>759</v>
      </c>
      <c r="E102" s="285" t="s">
        <v>8435</v>
      </c>
      <c r="F102" s="285" t="s">
        <v>2104</v>
      </c>
      <c r="G102" s="179">
        <v>109033000</v>
      </c>
      <c r="H102" s="180" t="s">
        <v>1973</v>
      </c>
      <c r="I102" s="180" t="s">
        <v>92</v>
      </c>
      <c r="J102" s="180">
        <v>1</v>
      </c>
      <c r="K102" s="180" t="s">
        <v>1975</v>
      </c>
      <c r="L102" s="180" t="s">
        <v>1974</v>
      </c>
      <c r="M102" s="181">
        <v>44549</v>
      </c>
      <c r="N102" s="190" t="s">
        <v>2298</v>
      </c>
      <c r="O102" s="182">
        <v>232534.48</v>
      </c>
      <c r="P102" s="182" t="s">
        <v>2294</v>
      </c>
      <c r="Q102" s="182" t="s">
        <v>30</v>
      </c>
      <c r="R102" s="182">
        <v>2</v>
      </c>
      <c r="S102" s="182" t="s">
        <v>2297</v>
      </c>
      <c r="T102" s="182" t="s">
        <v>1124</v>
      </c>
      <c r="U102" s="183">
        <v>44584</v>
      </c>
      <c r="V102" s="190" t="s">
        <v>2106</v>
      </c>
      <c r="W102" s="180">
        <v>44915000</v>
      </c>
      <c r="X102" s="180" t="s">
        <v>1973</v>
      </c>
      <c r="Y102" s="180" t="s">
        <v>30</v>
      </c>
      <c r="Z102" s="180">
        <v>2</v>
      </c>
      <c r="AA102" s="180" t="s">
        <v>1977</v>
      </c>
      <c r="AB102" s="180" t="s">
        <v>2105</v>
      </c>
      <c r="AC102" s="181">
        <v>44549</v>
      </c>
      <c r="AD102" s="190" t="s">
        <v>5929</v>
      </c>
      <c r="AE102" s="188">
        <v>12135000</v>
      </c>
      <c r="AF102" s="188" t="s">
        <v>5926</v>
      </c>
      <c r="AG102" s="188" t="s">
        <v>30</v>
      </c>
      <c r="AH102" s="188">
        <v>2</v>
      </c>
      <c r="AI102" s="188" t="s">
        <v>5928</v>
      </c>
      <c r="AJ102" s="188" t="s">
        <v>5927</v>
      </c>
      <c r="AK102" s="189">
        <v>44766</v>
      </c>
      <c r="AL102" s="190" t="s">
        <v>5931</v>
      </c>
      <c r="AM102" s="180">
        <v>115000</v>
      </c>
      <c r="AN102" s="180" t="s">
        <v>5926</v>
      </c>
      <c r="AO102" s="180" t="s">
        <v>30</v>
      </c>
      <c r="AP102" s="180">
        <v>2</v>
      </c>
      <c r="AQ102" s="180" t="s">
        <v>5930</v>
      </c>
      <c r="AR102" s="180" t="s">
        <v>5927</v>
      </c>
      <c r="AS102" s="181">
        <v>44766</v>
      </c>
      <c r="AT102" s="191" t="s">
        <v>2302</v>
      </c>
      <c r="AU102" s="188">
        <v>1147</v>
      </c>
      <c r="AV102" s="188" t="s">
        <v>2299</v>
      </c>
      <c r="AW102" s="188" t="s">
        <v>30</v>
      </c>
      <c r="AX102" s="188">
        <v>2</v>
      </c>
      <c r="AY102" s="188" t="s">
        <v>2301</v>
      </c>
      <c r="AZ102" s="188" t="s">
        <v>2300</v>
      </c>
      <c r="BA102" s="189">
        <v>44584</v>
      </c>
      <c r="BB102" s="190" t="s">
        <v>2107</v>
      </c>
      <c r="BC102" s="180" t="s">
        <v>14</v>
      </c>
      <c r="BD102" s="180" t="s">
        <v>14</v>
      </c>
      <c r="BE102" s="180" t="s">
        <v>14</v>
      </c>
      <c r="BF102" s="180" t="s">
        <v>14</v>
      </c>
      <c r="BG102" s="180" t="s">
        <v>14</v>
      </c>
      <c r="BH102" s="180" t="s">
        <v>14</v>
      </c>
      <c r="BI102" s="181">
        <v>44549</v>
      </c>
      <c r="BJ102" s="191" t="s">
        <v>5932</v>
      </c>
      <c r="BK102" s="191">
        <v>215</v>
      </c>
      <c r="BL102" s="191" t="s">
        <v>5882</v>
      </c>
      <c r="BM102" s="191" t="s">
        <v>30</v>
      </c>
      <c r="BN102" s="191">
        <v>2</v>
      </c>
      <c r="BO102" s="191" t="s">
        <v>5896</v>
      </c>
      <c r="BP102" s="188" t="s">
        <v>1771</v>
      </c>
      <c r="BQ102" s="192">
        <v>44766</v>
      </c>
      <c r="BR102" s="190" t="s">
        <v>5948</v>
      </c>
      <c r="BS102" s="184">
        <v>1715247</v>
      </c>
      <c r="BT102" s="184" t="s">
        <v>5888</v>
      </c>
      <c r="BU102" s="184" t="s">
        <v>30</v>
      </c>
      <c r="BV102" s="184">
        <v>2</v>
      </c>
      <c r="BW102" s="184" t="s">
        <v>5906</v>
      </c>
      <c r="BX102" s="184" t="s">
        <v>5889</v>
      </c>
      <c r="BY102" s="181">
        <v>44766</v>
      </c>
      <c r="BZ102" s="191" t="s">
        <v>5949</v>
      </c>
      <c r="CA102" s="191">
        <v>405161</v>
      </c>
      <c r="CB102" s="191" t="s">
        <v>5888</v>
      </c>
      <c r="CC102" s="191" t="s">
        <v>30</v>
      </c>
      <c r="CD102" s="191">
        <v>2</v>
      </c>
      <c r="CE102" s="191" t="s">
        <v>5908</v>
      </c>
      <c r="CF102" s="191" t="s">
        <v>5889</v>
      </c>
      <c r="CG102" s="192">
        <v>44766</v>
      </c>
      <c r="CH102" s="190" t="s">
        <v>9476</v>
      </c>
      <c r="CI102" s="191" t="e">
        <v>#N/A</v>
      </c>
      <c r="CJ102" s="191" t="e">
        <v>#N/A</v>
      </c>
      <c r="CK102" s="191" t="e">
        <v>#N/A</v>
      </c>
      <c r="CL102" s="191" t="e">
        <v>#N/A</v>
      </c>
      <c r="CM102" s="191" t="e">
        <v>#N/A</v>
      </c>
      <c r="CN102" s="191" t="e">
        <v>#N/A</v>
      </c>
      <c r="CO102" s="193" t="e">
        <v>#N/A</v>
      </c>
      <c r="CP102" s="191" t="s">
        <v>2111</v>
      </c>
      <c r="CQ102" s="184">
        <v>66000000000</v>
      </c>
      <c r="CR102" s="184" t="s">
        <v>2108</v>
      </c>
      <c r="CS102" s="184" t="s">
        <v>19</v>
      </c>
      <c r="CT102" s="184">
        <v>3</v>
      </c>
      <c r="CU102" s="184" t="s">
        <v>2110</v>
      </c>
      <c r="CV102" s="184" t="s">
        <v>2109</v>
      </c>
      <c r="CW102" s="181">
        <v>44549</v>
      </c>
      <c r="CX102" s="191" t="s">
        <v>5937</v>
      </c>
      <c r="CY102" s="188">
        <v>2511000</v>
      </c>
      <c r="CZ102" s="188" t="s">
        <v>5935</v>
      </c>
      <c r="DA102" s="188" t="s">
        <v>19</v>
      </c>
      <c r="DB102" s="188">
        <v>3</v>
      </c>
      <c r="DC102" s="188" t="s">
        <v>5946</v>
      </c>
      <c r="DD102" s="188" t="s">
        <v>5936</v>
      </c>
      <c r="DE102" s="194">
        <v>44766</v>
      </c>
      <c r="DF102" s="190" t="s">
        <v>5941</v>
      </c>
      <c r="DG102" s="180">
        <v>32780000</v>
      </c>
      <c r="DH102" s="184" t="s">
        <v>5938</v>
      </c>
      <c r="DI102" s="184" t="s">
        <v>19</v>
      </c>
      <c r="DJ102" s="184">
        <v>3</v>
      </c>
      <c r="DK102" s="184" t="s">
        <v>5940</v>
      </c>
      <c r="DL102" s="184" t="s">
        <v>5939</v>
      </c>
      <c r="DM102" s="181">
        <v>44766</v>
      </c>
      <c r="DN102" s="191" t="s">
        <v>5945</v>
      </c>
      <c r="DO102" s="188">
        <v>9623000</v>
      </c>
      <c r="DP102" s="191" t="s">
        <v>5942</v>
      </c>
      <c r="DQ102" s="191" t="s">
        <v>19</v>
      </c>
      <c r="DR102" s="191">
        <v>3</v>
      </c>
      <c r="DS102" s="191" t="s">
        <v>5944</v>
      </c>
      <c r="DT102" s="191" t="s">
        <v>5943</v>
      </c>
      <c r="DU102" s="192">
        <v>44766</v>
      </c>
      <c r="DV102" s="190" t="s">
        <v>5947</v>
      </c>
      <c r="DW102" s="180">
        <v>2511000</v>
      </c>
      <c r="DX102" s="184" t="s">
        <v>5935</v>
      </c>
      <c r="DY102" s="184" t="s">
        <v>19</v>
      </c>
      <c r="DZ102" s="184">
        <v>3</v>
      </c>
      <c r="EA102" s="184" t="s">
        <v>5946</v>
      </c>
      <c r="EB102" s="184" t="s">
        <v>5936</v>
      </c>
      <c r="EC102" s="181">
        <v>44766</v>
      </c>
      <c r="ED102" s="191" t="s">
        <v>2112</v>
      </c>
      <c r="EE102" s="188">
        <v>0</v>
      </c>
      <c r="EF102" s="191" t="s">
        <v>14</v>
      </c>
      <c r="EG102" s="191" t="s">
        <v>14</v>
      </c>
      <c r="EH102" s="191" t="s">
        <v>14</v>
      </c>
      <c r="EI102" s="191" t="s">
        <v>14</v>
      </c>
      <c r="EJ102" s="191" t="s">
        <v>14</v>
      </c>
      <c r="EK102" s="192">
        <v>44549</v>
      </c>
      <c r="EL102" s="190" t="s">
        <v>2113</v>
      </c>
      <c r="EM102" s="180">
        <v>0</v>
      </c>
      <c r="EN102" s="184" t="s">
        <v>14</v>
      </c>
      <c r="EO102" s="184" t="s">
        <v>14</v>
      </c>
      <c r="EP102" s="184" t="s">
        <v>14</v>
      </c>
      <c r="EQ102" s="184" t="s">
        <v>14</v>
      </c>
      <c r="ER102" s="184" t="s">
        <v>14</v>
      </c>
      <c r="ES102" s="181">
        <v>44549</v>
      </c>
      <c r="ET102" s="191" t="s">
        <v>5934</v>
      </c>
      <c r="EU102" s="191">
        <v>215</v>
      </c>
      <c r="EV102" s="191" t="s">
        <v>5882</v>
      </c>
      <c r="EW102" s="191" t="s">
        <v>30</v>
      </c>
      <c r="EX102" s="191">
        <v>2</v>
      </c>
      <c r="EY102" s="191" t="s">
        <v>5933</v>
      </c>
      <c r="EZ102" s="191" t="s">
        <v>1771</v>
      </c>
      <c r="FA102" s="192">
        <v>44766</v>
      </c>
      <c r="FB102" s="190" t="s">
        <v>2115</v>
      </c>
      <c r="FC102" s="184">
        <v>4</v>
      </c>
      <c r="FD102" s="184" t="s">
        <v>14</v>
      </c>
      <c r="FE102" s="184" t="s">
        <v>14</v>
      </c>
      <c r="FF102" s="184" t="s">
        <v>14</v>
      </c>
      <c r="FG102" s="184" t="s">
        <v>2114</v>
      </c>
      <c r="FH102" s="184" t="s">
        <v>14</v>
      </c>
      <c r="FI102" s="181">
        <v>44549</v>
      </c>
      <c r="FJ102" s="190" t="s">
        <v>9477</v>
      </c>
      <c r="FK102" s="191" t="e">
        <v>#N/A</v>
      </c>
      <c r="FL102" s="191" t="e">
        <v>#N/A</v>
      </c>
      <c r="FM102" s="191" t="e">
        <v>#N/A</v>
      </c>
      <c r="FN102" s="191" t="e">
        <v>#N/A</v>
      </c>
      <c r="FO102" s="191" t="e">
        <v>#N/A</v>
      </c>
      <c r="FP102" s="188" t="e">
        <v>#N/A</v>
      </c>
      <c r="FQ102" s="189" t="e">
        <v>#N/A</v>
      </c>
      <c r="FR102" s="190" t="s">
        <v>9478</v>
      </c>
      <c r="FS102" s="184" t="e">
        <v>#N/A</v>
      </c>
      <c r="FT102" s="184" t="e">
        <v>#N/A</v>
      </c>
      <c r="FU102" s="184" t="e">
        <v>#N/A</v>
      </c>
      <c r="FV102" s="184" t="e">
        <v>#N/A</v>
      </c>
      <c r="FW102" s="184" t="e">
        <v>#N/A</v>
      </c>
      <c r="FX102" s="184" t="e">
        <v>#N/A</v>
      </c>
      <c r="FY102" s="181" t="e">
        <v>#N/A</v>
      </c>
      <c r="FZ102" s="191" t="s">
        <v>4480</v>
      </c>
      <c r="GA102" s="191">
        <v>0</v>
      </c>
      <c r="GB102" s="191" t="s">
        <v>3054</v>
      </c>
      <c r="GC102" s="191" t="s">
        <v>30</v>
      </c>
      <c r="GD102" s="191">
        <v>2</v>
      </c>
      <c r="GE102" s="191" t="s">
        <v>14</v>
      </c>
      <c r="GF102" s="191" t="s">
        <v>14</v>
      </c>
      <c r="GG102" s="192">
        <v>44697</v>
      </c>
      <c r="GH102" s="190" t="s">
        <v>4486</v>
      </c>
      <c r="GI102" s="184">
        <v>0</v>
      </c>
      <c r="GJ102" s="184" t="s">
        <v>3054</v>
      </c>
      <c r="GK102" s="184" t="s">
        <v>30</v>
      </c>
      <c r="GL102" s="184">
        <v>2</v>
      </c>
      <c r="GM102" s="184" t="s">
        <v>14</v>
      </c>
      <c r="GN102" s="184" t="s">
        <v>14</v>
      </c>
      <c r="GO102" s="181">
        <v>44697</v>
      </c>
      <c r="GP102" s="191" t="s">
        <v>4481</v>
      </c>
      <c r="GQ102" s="191">
        <v>0</v>
      </c>
      <c r="GR102" s="191" t="s">
        <v>3054</v>
      </c>
      <c r="GS102" s="191" t="s">
        <v>30</v>
      </c>
      <c r="GT102" s="191">
        <v>2</v>
      </c>
      <c r="GU102" s="191" t="s">
        <v>14</v>
      </c>
      <c r="GV102" s="191" t="s">
        <v>14</v>
      </c>
      <c r="GW102" s="192">
        <v>44697</v>
      </c>
      <c r="GX102" s="190" t="s">
        <v>4487</v>
      </c>
      <c r="GY102" s="184">
        <v>0</v>
      </c>
      <c r="GZ102" s="184" t="s">
        <v>3054</v>
      </c>
      <c r="HA102" s="184" t="s">
        <v>30</v>
      </c>
      <c r="HB102" s="184">
        <v>2</v>
      </c>
      <c r="HC102" s="184" t="s">
        <v>14</v>
      </c>
      <c r="HD102" s="184" t="s">
        <v>14</v>
      </c>
      <c r="HE102" s="181">
        <v>44697</v>
      </c>
      <c r="HF102" s="191" t="s">
        <v>4479</v>
      </c>
      <c r="HG102" s="191">
        <v>0</v>
      </c>
      <c r="HH102" s="191" t="s">
        <v>3054</v>
      </c>
      <c r="HI102" s="191" t="s">
        <v>30</v>
      </c>
      <c r="HJ102" s="191">
        <v>2</v>
      </c>
      <c r="HK102" s="191" t="s">
        <v>14</v>
      </c>
      <c r="HL102" s="191" t="s">
        <v>14</v>
      </c>
      <c r="HM102" s="192">
        <v>44697</v>
      </c>
      <c r="HN102" s="190" t="s">
        <v>4485</v>
      </c>
      <c r="HO102" s="184">
        <v>0</v>
      </c>
      <c r="HP102" s="184" t="s">
        <v>3054</v>
      </c>
      <c r="HQ102" s="184" t="s">
        <v>30</v>
      </c>
      <c r="HR102" s="184">
        <v>2</v>
      </c>
      <c r="HS102" s="184" t="s">
        <v>14</v>
      </c>
      <c r="HT102" s="184" t="s">
        <v>14</v>
      </c>
      <c r="HU102" s="181">
        <v>44697</v>
      </c>
      <c r="HV102" s="191" t="s">
        <v>4482</v>
      </c>
      <c r="HW102" s="191">
        <v>0</v>
      </c>
      <c r="HX102" s="191" t="s">
        <v>3054</v>
      </c>
      <c r="HY102" s="191" t="s">
        <v>30</v>
      </c>
      <c r="HZ102" s="191">
        <v>2</v>
      </c>
      <c r="IA102" s="191" t="s">
        <v>14</v>
      </c>
      <c r="IB102" s="191" t="s">
        <v>14</v>
      </c>
      <c r="IC102" s="192">
        <v>44697</v>
      </c>
      <c r="ID102" s="190" t="s">
        <v>4484</v>
      </c>
      <c r="IE102" s="184">
        <v>0</v>
      </c>
      <c r="IF102" s="184" t="s">
        <v>3054</v>
      </c>
      <c r="IG102" s="184" t="s">
        <v>30</v>
      </c>
      <c r="IH102" s="184">
        <v>2</v>
      </c>
      <c r="II102" s="184" t="s">
        <v>14</v>
      </c>
      <c r="IJ102" s="184" t="s">
        <v>14</v>
      </c>
      <c r="IK102" s="181">
        <v>44697</v>
      </c>
      <c r="IL102" s="191" t="s">
        <v>4483</v>
      </c>
      <c r="IM102" s="191">
        <v>2</v>
      </c>
      <c r="IN102" s="191" t="s">
        <v>3054</v>
      </c>
      <c r="IO102" s="191" t="s">
        <v>30</v>
      </c>
      <c r="IP102" s="191">
        <v>2</v>
      </c>
      <c r="IQ102" s="191" t="s">
        <v>14</v>
      </c>
      <c r="IR102" s="191" t="s">
        <v>14</v>
      </c>
      <c r="IS102" s="192">
        <v>44697</v>
      </c>
    </row>
    <row r="103" spans="1:253" s="285" customFormat="1" ht="13" customHeight="1" x14ac:dyDescent="0.25">
      <c r="A103" s="285" t="s">
        <v>757</v>
      </c>
      <c r="B103" s="285" t="s">
        <v>8796</v>
      </c>
      <c r="C103" s="285" t="s">
        <v>758</v>
      </c>
      <c r="D103" s="285" t="s">
        <v>759</v>
      </c>
      <c r="E103" s="285" t="s">
        <v>8435</v>
      </c>
      <c r="F103" s="285" t="s">
        <v>1976</v>
      </c>
      <c r="G103" s="179">
        <v>109033000</v>
      </c>
      <c r="H103" s="180" t="s">
        <v>1973</v>
      </c>
      <c r="I103" s="180" t="s">
        <v>92</v>
      </c>
      <c r="J103" s="180">
        <v>1</v>
      </c>
      <c r="K103" s="180" t="s">
        <v>1975</v>
      </c>
      <c r="L103" s="180" t="s">
        <v>1974</v>
      </c>
      <c r="M103" s="181">
        <v>44403</v>
      </c>
      <c r="N103" s="190" t="s">
        <v>1126</v>
      </c>
      <c r="O103" s="182">
        <v>138354</v>
      </c>
      <c r="P103" s="182" t="s">
        <v>1123</v>
      </c>
      <c r="Q103" s="182" t="s">
        <v>30</v>
      </c>
      <c r="R103" s="182">
        <v>2</v>
      </c>
      <c r="S103" s="182" t="s">
        <v>1125</v>
      </c>
      <c r="T103" s="182" t="s">
        <v>1124</v>
      </c>
      <c r="U103" s="183">
        <v>43798</v>
      </c>
      <c r="V103" s="190" t="s">
        <v>1978</v>
      </c>
      <c r="W103" s="180">
        <v>26252000</v>
      </c>
      <c r="X103" s="180" t="s">
        <v>1973</v>
      </c>
      <c r="Y103" s="180" t="s">
        <v>30</v>
      </c>
      <c r="Z103" s="180">
        <v>2</v>
      </c>
      <c r="AA103" s="180" t="s">
        <v>1977</v>
      </c>
      <c r="AB103" s="180" t="s">
        <v>1974</v>
      </c>
      <c r="AC103" s="181">
        <v>44403</v>
      </c>
      <c r="AD103" s="190" t="s">
        <v>5913</v>
      </c>
      <c r="AE103" s="188">
        <v>111000</v>
      </c>
      <c r="AF103" s="188" t="s">
        <v>5910</v>
      </c>
      <c r="AG103" s="188" t="s">
        <v>19</v>
      </c>
      <c r="AH103" s="188">
        <v>3</v>
      </c>
      <c r="AI103" s="188" t="s">
        <v>5912</v>
      </c>
      <c r="AJ103" s="188" t="s">
        <v>5911</v>
      </c>
      <c r="AK103" s="189">
        <v>44766</v>
      </c>
      <c r="AL103" s="190" t="s">
        <v>5915</v>
      </c>
      <c r="AM103" s="180">
        <v>111000</v>
      </c>
      <c r="AN103" s="180" t="s">
        <v>5910</v>
      </c>
      <c r="AO103" s="180" t="s">
        <v>30</v>
      </c>
      <c r="AP103" s="180">
        <v>2</v>
      </c>
      <c r="AQ103" s="180" t="s">
        <v>5914</v>
      </c>
      <c r="AR103" s="180" t="s">
        <v>5911</v>
      </c>
      <c r="AS103" s="181">
        <v>44766</v>
      </c>
      <c r="AT103" s="191" t="s">
        <v>1122</v>
      </c>
      <c r="AU103" s="188" t="s">
        <v>14</v>
      </c>
      <c r="AV103" s="188" t="s">
        <v>14</v>
      </c>
      <c r="AW103" s="188" t="s">
        <v>14</v>
      </c>
      <c r="AX103" s="188" t="s">
        <v>14</v>
      </c>
      <c r="AY103" s="188" t="s">
        <v>14</v>
      </c>
      <c r="AZ103" s="188" t="s">
        <v>14</v>
      </c>
      <c r="BA103" s="189">
        <v>43798</v>
      </c>
      <c r="BB103" s="190" t="s">
        <v>1193</v>
      </c>
      <c r="BC103" s="180" t="s">
        <v>14</v>
      </c>
      <c r="BD103" s="180" t="s">
        <v>14</v>
      </c>
      <c r="BE103" s="180" t="s">
        <v>14</v>
      </c>
      <c r="BF103" s="180" t="s">
        <v>14</v>
      </c>
      <c r="BG103" s="180" t="s">
        <v>1191</v>
      </c>
      <c r="BH103" s="180" t="s">
        <v>14</v>
      </c>
      <c r="BI103" s="181">
        <v>43819</v>
      </c>
      <c r="BJ103" s="191" t="s">
        <v>5917</v>
      </c>
      <c r="BK103" s="191">
        <v>215</v>
      </c>
      <c r="BL103" s="191" t="s">
        <v>5882</v>
      </c>
      <c r="BM103" s="191" t="s">
        <v>19</v>
      </c>
      <c r="BN103" s="191">
        <v>3</v>
      </c>
      <c r="BO103" s="191" t="s">
        <v>5916</v>
      </c>
      <c r="BP103" s="188" t="s">
        <v>1771</v>
      </c>
      <c r="BQ103" s="192">
        <v>44766</v>
      </c>
      <c r="BR103" s="190" t="s">
        <v>1117</v>
      </c>
      <c r="BS103" s="184" t="s">
        <v>14</v>
      </c>
      <c r="BT103" s="184" t="s">
        <v>14</v>
      </c>
      <c r="BU103" s="184" t="s">
        <v>14</v>
      </c>
      <c r="BV103" s="184" t="s">
        <v>14</v>
      </c>
      <c r="BW103" s="184" t="s">
        <v>14</v>
      </c>
      <c r="BX103" s="184" t="s">
        <v>14</v>
      </c>
      <c r="BY103" s="181">
        <v>43798</v>
      </c>
      <c r="BZ103" s="191" t="s">
        <v>1118</v>
      </c>
      <c r="CA103" s="191" t="s">
        <v>14</v>
      </c>
      <c r="CB103" s="191" t="s">
        <v>14</v>
      </c>
      <c r="CC103" s="191" t="s">
        <v>14</v>
      </c>
      <c r="CD103" s="191" t="s">
        <v>14</v>
      </c>
      <c r="CE103" s="191" t="s">
        <v>14</v>
      </c>
      <c r="CF103" s="191" t="s">
        <v>14</v>
      </c>
      <c r="CG103" s="192">
        <v>43798</v>
      </c>
      <c r="CH103" s="190" t="s">
        <v>9479</v>
      </c>
      <c r="CI103" s="191" t="e">
        <v>#N/A</v>
      </c>
      <c r="CJ103" s="191" t="e">
        <v>#N/A</v>
      </c>
      <c r="CK103" s="191" t="e">
        <v>#N/A</v>
      </c>
      <c r="CL103" s="191" t="e">
        <v>#N/A</v>
      </c>
      <c r="CM103" s="191" t="e">
        <v>#N/A</v>
      </c>
      <c r="CN103" s="191" t="e">
        <v>#N/A</v>
      </c>
      <c r="CO103" s="193" t="e">
        <v>#N/A</v>
      </c>
      <c r="CP103" s="191" t="s">
        <v>1121</v>
      </c>
      <c r="CQ103" s="184" t="s">
        <v>14</v>
      </c>
      <c r="CR103" s="184" t="s">
        <v>14</v>
      </c>
      <c r="CS103" s="184" t="s">
        <v>14</v>
      </c>
      <c r="CT103" s="184" t="s">
        <v>14</v>
      </c>
      <c r="CU103" s="184" t="s">
        <v>14</v>
      </c>
      <c r="CV103" s="184" t="s">
        <v>14</v>
      </c>
      <c r="CW103" s="181">
        <v>43798</v>
      </c>
      <c r="CX103" s="191" t="s">
        <v>5919</v>
      </c>
      <c r="CY103" s="188">
        <v>111000</v>
      </c>
      <c r="CZ103" s="188" t="s">
        <v>5910</v>
      </c>
      <c r="DA103" s="188" t="s">
        <v>19</v>
      </c>
      <c r="DB103" s="188">
        <v>3</v>
      </c>
      <c r="DC103" s="188" t="s">
        <v>5924</v>
      </c>
      <c r="DD103" s="188" t="s">
        <v>5911</v>
      </c>
      <c r="DE103" s="194">
        <v>44766</v>
      </c>
      <c r="DF103" s="190" t="s">
        <v>5923</v>
      </c>
      <c r="DG103" s="180">
        <v>26141000</v>
      </c>
      <c r="DH103" s="184" t="s">
        <v>5920</v>
      </c>
      <c r="DI103" s="184" t="s">
        <v>19</v>
      </c>
      <c r="DJ103" s="184">
        <v>3</v>
      </c>
      <c r="DK103" s="184" t="s">
        <v>5922</v>
      </c>
      <c r="DL103" s="184" t="s">
        <v>5921</v>
      </c>
      <c r="DM103" s="181">
        <v>44766</v>
      </c>
      <c r="DN103" s="191" t="s">
        <v>1716</v>
      </c>
      <c r="DO103" s="188">
        <v>0</v>
      </c>
      <c r="DP103" s="191" t="s">
        <v>1713</v>
      </c>
      <c r="DQ103" s="191" t="s">
        <v>30</v>
      </c>
      <c r="DR103" s="191">
        <v>2</v>
      </c>
      <c r="DS103" s="191" t="s">
        <v>1715</v>
      </c>
      <c r="DT103" s="191" t="s">
        <v>1714</v>
      </c>
      <c r="DU103" s="192">
        <v>44258</v>
      </c>
      <c r="DV103" s="190" t="s">
        <v>5925</v>
      </c>
      <c r="DW103" s="180">
        <v>111000</v>
      </c>
      <c r="DX103" s="184" t="s">
        <v>5910</v>
      </c>
      <c r="DY103" s="184" t="s">
        <v>19</v>
      </c>
      <c r="DZ103" s="184">
        <v>3</v>
      </c>
      <c r="EA103" s="184" t="s">
        <v>5924</v>
      </c>
      <c r="EB103" s="184" t="s">
        <v>5911</v>
      </c>
      <c r="EC103" s="181">
        <v>44766</v>
      </c>
      <c r="ED103" s="191" t="s">
        <v>1717</v>
      </c>
      <c r="EE103" s="188">
        <v>0</v>
      </c>
      <c r="EF103" s="191" t="s">
        <v>1713</v>
      </c>
      <c r="EG103" s="191" t="s">
        <v>30</v>
      </c>
      <c r="EH103" s="191">
        <v>2</v>
      </c>
      <c r="EI103" s="191" t="s">
        <v>1715</v>
      </c>
      <c r="EJ103" s="191" t="s">
        <v>1714</v>
      </c>
      <c r="EK103" s="192">
        <v>44258</v>
      </c>
      <c r="EL103" s="190" t="s">
        <v>1718</v>
      </c>
      <c r="EM103" s="180">
        <v>0</v>
      </c>
      <c r="EN103" s="184" t="s">
        <v>1713</v>
      </c>
      <c r="EO103" s="184" t="s">
        <v>30</v>
      </c>
      <c r="EP103" s="184">
        <v>2</v>
      </c>
      <c r="EQ103" s="184" t="s">
        <v>1715</v>
      </c>
      <c r="ER103" s="184" t="s">
        <v>1714</v>
      </c>
      <c r="ES103" s="181">
        <v>44258</v>
      </c>
      <c r="ET103" s="191" t="s">
        <v>5918</v>
      </c>
      <c r="EU103" s="191">
        <v>215</v>
      </c>
      <c r="EV103" s="191" t="s">
        <v>5882</v>
      </c>
      <c r="EW103" s="191" t="s">
        <v>30</v>
      </c>
      <c r="EX103" s="191">
        <v>2</v>
      </c>
      <c r="EY103" s="191" t="s">
        <v>5896</v>
      </c>
      <c r="EZ103" s="191" t="s">
        <v>1771</v>
      </c>
      <c r="FA103" s="192">
        <v>44766</v>
      </c>
      <c r="FB103" s="190" t="s">
        <v>1120</v>
      </c>
      <c r="FC103" s="184">
        <v>4</v>
      </c>
      <c r="FD103" s="184">
        <v>0</v>
      </c>
      <c r="FE103" s="184" t="s">
        <v>30</v>
      </c>
      <c r="FF103" s="184">
        <v>2</v>
      </c>
      <c r="FG103" s="184" t="s">
        <v>1119</v>
      </c>
      <c r="FH103" s="184">
        <v>0</v>
      </c>
      <c r="FI103" s="181">
        <v>43798</v>
      </c>
      <c r="FJ103" s="190" t="s">
        <v>760</v>
      </c>
      <c r="FK103" s="191" t="s">
        <v>14</v>
      </c>
      <c r="FL103" s="191" t="s">
        <v>750</v>
      </c>
      <c r="FM103" s="191" t="s">
        <v>14</v>
      </c>
      <c r="FN103" s="191" t="s">
        <v>14</v>
      </c>
      <c r="FO103" s="191">
        <v>0</v>
      </c>
      <c r="FP103" s="188">
        <v>0</v>
      </c>
      <c r="FQ103" s="189">
        <v>43578</v>
      </c>
      <c r="FR103" s="190" t="s">
        <v>761</v>
      </c>
      <c r="FS103" s="184" t="s">
        <v>14</v>
      </c>
      <c r="FT103" s="184" t="s">
        <v>750</v>
      </c>
      <c r="FU103" s="184" t="s">
        <v>14</v>
      </c>
      <c r="FV103" s="184" t="s">
        <v>14</v>
      </c>
      <c r="FW103" s="184">
        <v>0</v>
      </c>
      <c r="FX103" s="184">
        <v>0</v>
      </c>
      <c r="FY103" s="181">
        <v>43578</v>
      </c>
      <c r="FZ103" s="191" t="s">
        <v>4489</v>
      </c>
      <c r="GA103" s="191">
        <v>0</v>
      </c>
      <c r="GB103" s="191" t="s">
        <v>3054</v>
      </c>
      <c r="GC103" s="191" t="s">
        <v>30</v>
      </c>
      <c r="GD103" s="191">
        <v>2</v>
      </c>
      <c r="GE103" s="191" t="s">
        <v>14</v>
      </c>
      <c r="GF103" s="191" t="s">
        <v>14</v>
      </c>
      <c r="GG103" s="192">
        <v>44697</v>
      </c>
      <c r="GH103" s="190" t="s">
        <v>4495</v>
      </c>
      <c r="GI103" s="184">
        <v>1</v>
      </c>
      <c r="GJ103" s="184" t="s">
        <v>3054</v>
      </c>
      <c r="GK103" s="184" t="s">
        <v>30</v>
      </c>
      <c r="GL103" s="184">
        <v>2</v>
      </c>
      <c r="GM103" s="184" t="s">
        <v>14</v>
      </c>
      <c r="GN103" s="184" t="s">
        <v>14</v>
      </c>
      <c r="GO103" s="181">
        <v>44697</v>
      </c>
      <c r="GP103" s="191" t="s">
        <v>4490</v>
      </c>
      <c r="GQ103" s="191">
        <v>0</v>
      </c>
      <c r="GR103" s="191" t="s">
        <v>3054</v>
      </c>
      <c r="GS103" s="191" t="s">
        <v>30</v>
      </c>
      <c r="GT103" s="191">
        <v>2</v>
      </c>
      <c r="GU103" s="191" t="s">
        <v>14</v>
      </c>
      <c r="GV103" s="191" t="s">
        <v>14</v>
      </c>
      <c r="GW103" s="192">
        <v>44697</v>
      </c>
      <c r="GX103" s="190" t="s">
        <v>4496</v>
      </c>
      <c r="GY103" s="184">
        <v>0</v>
      </c>
      <c r="GZ103" s="184" t="s">
        <v>3054</v>
      </c>
      <c r="HA103" s="184" t="s">
        <v>30</v>
      </c>
      <c r="HB103" s="184">
        <v>2</v>
      </c>
      <c r="HC103" s="184" t="s">
        <v>14</v>
      </c>
      <c r="HD103" s="184" t="s">
        <v>14</v>
      </c>
      <c r="HE103" s="181">
        <v>44697</v>
      </c>
      <c r="HF103" s="191" t="s">
        <v>4488</v>
      </c>
      <c r="HG103" s="191">
        <v>0</v>
      </c>
      <c r="HH103" s="191" t="s">
        <v>3054</v>
      </c>
      <c r="HI103" s="191" t="s">
        <v>30</v>
      </c>
      <c r="HJ103" s="191">
        <v>2</v>
      </c>
      <c r="HK103" s="191" t="s">
        <v>14</v>
      </c>
      <c r="HL103" s="191" t="s">
        <v>14</v>
      </c>
      <c r="HM103" s="192">
        <v>44697</v>
      </c>
      <c r="HN103" s="190" t="s">
        <v>4494</v>
      </c>
      <c r="HO103" s="184">
        <v>0</v>
      </c>
      <c r="HP103" s="184" t="s">
        <v>3054</v>
      </c>
      <c r="HQ103" s="184" t="s">
        <v>30</v>
      </c>
      <c r="HR103" s="184">
        <v>2</v>
      </c>
      <c r="HS103" s="184" t="s">
        <v>14</v>
      </c>
      <c r="HT103" s="184" t="s">
        <v>14</v>
      </c>
      <c r="HU103" s="181">
        <v>44697</v>
      </c>
      <c r="HV103" s="191" t="s">
        <v>4491</v>
      </c>
      <c r="HW103" s="191">
        <v>0</v>
      </c>
      <c r="HX103" s="191" t="s">
        <v>3054</v>
      </c>
      <c r="HY103" s="191" t="s">
        <v>30</v>
      </c>
      <c r="HZ103" s="191">
        <v>2</v>
      </c>
      <c r="IA103" s="191" t="s">
        <v>14</v>
      </c>
      <c r="IB103" s="191" t="s">
        <v>14</v>
      </c>
      <c r="IC103" s="192">
        <v>44697</v>
      </c>
      <c r="ID103" s="190" t="s">
        <v>4493</v>
      </c>
      <c r="IE103" s="184">
        <v>0</v>
      </c>
      <c r="IF103" s="184" t="s">
        <v>3054</v>
      </c>
      <c r="IG103" s="184" t="s">
        <v>30</v>
      </c>
      <c r="IH103" s="184">
        <v>2</v>
      </c>
      <c r="II103" s="184" t="s">
        <v>14</v>
      </c>
      <c r="IJ103" s="184" t="s">
        <v>14</v>
      </c>
      <c r="IK103" s="181">
        <v>44697</v>
      </c>
      <c r="IL103" s="191" t="s">
        <v>4492</v>
      </c>
      <c r="IM103" s="191">
        <v>1</v>
      </c>
      <c r="IN103" s="191" t="s">
        <v>3054</v>
      </c>
      <c r="IO103" s="191" t="s">
        <v>30</v>
      </c>
      <c r="IP103" s="191">
        <v>2</v>
      </c>
      <c r="IQ103" s="191" t="s">
        <v>14</v>
      </c>
      <c r="IR103" s="191" t="s">
        <v>14</v>
      </c>
      <c r="IS103" s="192">
        <v>44697</v>
      </c>
    </row>
    <row r="104" spans="1:253" s="285" customFormat="1" ht="13" customHeight="1" x14ac:dyDescent="0.25">
      <c r="A104" s="285" t="s">
        <v>2116</v>
      </c>
      <c r="B104" s="285" t="s">
        <v>8970</v>
      </c>
      <c r="C104" s="285" t="s">
        <v>2117</v>
      </c>
      <c r="D104" s="285" t="s">
        <v>759</v>
      </c>
      <c r="E104" s="285" t="s">
        <v>8435</v>
      </c>
      <c r="F104" s="285" t="s">
        <v>2118</v>
      </c>
      <c r="G104" s="179">
        <v>109033000</v>
      </c>
      <c r="H104" s="180" t="s">
        <v>1973</v>
      </c>
      <c r="I104" s="180" t="s">
        <v>92</v>
      </c>
      <c r="J104" s="180">
        <v>1</v>
      </c>
      <c r="K104" s="180" t="s">
        <v>1975</v>
      </c>
      <c r="L104" s="180" t="s">
        <v>1974</v>
      </c>
      <c r="M104" s="181">
        <v>44549</v>
      </c>
      <c r="N104" s="190" t="s">
        <v>2296</v>
      </c>
      <c r="O104" s="182">
        <v>195883.53</v>
      </c>
      <c r="P104" s="182" t="s">
        <v>2294</v>
      </c>
      <c r="Q104" s="182" t="s">
        <v>30</v>
      </c>
      <c r="R104" s="182">
        <v>2</v>
      </c>
      <c r="S104" s="182" t="s">
        <v>2295</v>
      </c>
      <c r="T104" s="182" t="s">
        <v>1124</v>
      </c>
      <c r="U104" s="183">
        <v>44584</v>
      </c>
      <c r="V104" s="190" t="s">
        <v>2120</v>
      </c>
      <c r="W104" s="180">
        <v>18662000</v>
      </c>
      <c r="X104" s="180" t="s">
        <v>1973</v>
      </c>
      <c r="Y104" s="180" t="s">
        <v>30</v>
      </c>
      <c r="Z104" s="180">
        <v>2</v>
      </c>
      <c r="AA104" s="180" t="s">
        <v>2119</v>
      </c>
      <c r="AB104" s="180" t="s">
        <v>2105</v>
      </c>
      <c r="AC104" s="181">
        <v>44549</v>
      </c>
      <c r="AD104" s="190" t="s">
        <v>5891</v>
      </c>
      <c r="AE104" s="188">
        <v>12023000</v>
      </c>
      <c r="AF104" s="188" t="s">
        <v>5888</v>
      </c>
      <c r="AG104" s="188" t="s">
        <v>30</v>
      </c>
      <c r="AH104" s="188">
        <v>2</v>
      </c>
      <c r="AI104" s="188" t="s">
        <v>5890</v>
      </c>
      <c r="AJ104" s="188" t="s">
        <v>5889</v>
      </c>
      <c r="AK104" s="189">
        <v>44766</v>
      </c>
      <c r="AL104" s="190" t="s">
        <v>5893</v>
      </c>
      <c r="AM104" s="180">
        <v>3000</v>
      </c>
      <c r="AN104" s="180" t="s">
        <v>5888</v>
      </c>
      <c r="AO104" s="180" t="s">
        <v>30</v>
      </c>
      <c r="AP104" s="180">
        <v>2</v>
      </c>
      <c r="AQ104" s="180" t="s">
        <v>5892</v>
      </c>
      <c r="AR104" s="180" t="s">
        <v>5889</v>
      </c>
      <c r="AS104" s="181">
        <v>44766</v>
      </c>
      <c r="AT104" s="191" t="s">
        <v>5895</v>
      </c>
      <c r="AU104" s="188">
        <v>0</v>
      </c>
      <c r="AV104" s="188" t="s">
        <v>14</v>
      </c>
      <c r="AW104" s="188" t="s">
        <v>14</v>
      </c>
      <c r="AX104" s="188" t="s">
        <v>14</v>
      </c>
      <c r="AY104" s="188" t="s">
        <v>5894</v>
      </c>
      <c r="AZ104" s="188" t="s">
        <v>14</v>
      </c>
      <c r="BA104" s="189">
        <v>44766</v>
      </c>
      <c r="BB104" s="190" t="s">
        <v>2121</v>
      </c>
      <c r="BC104" s="180" t="s">
        <v>14</v>
      </c>
      <c r="BD104" s="180" t="s">
        <v>14</v>
      </c>
      <c r="BE104" s="180" t="s">
        <v>14</v>
      </c>
      <c r="BF104" s="180" t="s">
        <v>14</v>
      </c>
      <c r="BG104" s="180" t="s">
        <v>14</v>
      </c>
      <c r="BH104" s="180" t="s">
        <v>14</v>
      </c>
      <c r="BI104" s="181">
        <v>44549</v>
      </c>
      <c r="BJ104" s="191" t="s">
        <v>5897</v>
      </c>
      <c r="BK104" s="191">
        <v>0</v>
      </c>
      <c r="BL104" s="191" t="s">
        <v>14</v>
      </c>
      <c r="BM104" s="191" t="s">
        <v>14</v>
      </c>
      <c r="BN104" s="191" t="s">
        <v>14</v>
      </c>
      <c r="BO104" s="191" t="s">
        <v>5896</v>
      </c>
      <c r="BP104" s="188" t="s">
        <v>14</v>
      </c>
      <c r="BQ104" s="192">
        <v>44766</v>
      </c>
      <c r="BR104" s="190" t="s">
        <v>5907</v>
      </c>
      <c r="BS104" s="184">
        <v>1715247</v>
      </c>
      <c r="BT104" s="184" t="s">
        <v>5888</v>
      </c>
      <c r="BU104" s="184" t="s">
        <v>30</v>
      </c>
      <c r="BV104" s="184">
        <v>2</v>
      </c>
      <c r="BW104" s="184" t="s">
        <v>5906</v>
      </c>
      <c r="BX104" s="184" t="s">
        <v>5889</v>
      </c>
      <c r="BY104" s="181">
        <v>44766</v>
      </c>
      <c r="BZ104" s="191" t="s">
        <v>5909</v>
      </c>
      <c r="CA104" s="191">
        <v>405161</v>
      </c>
      <c r="CB104" s="191" t="s">
        <v>5888</v>
      </c>
      <c r="CC104" s="191" t="s">
        <v>30</v>
      </c>
      <c r="CD104" s="191">
        <v>2</v>
      </c>
      <c r="CE104" s="191" t="s">
        <v>5908</v>
      </c>
      <c r="CF104" s="191" t="s">
        <v>5889</v>
      </c>
      <c r="CG104" s="192">
        <v>44766</v>
      </c>
      <c r="CH104" s="190" t="s">
        <v>9480</v>
      </c>
      <c r="CI104" s="191" t="e">
        <v>#N/A</v>
      </c>
      <c r="CJ104" s="191" t="e">
        <v>#N/A</v>
      </c>
      <c r="CK104" s="191" t="e">
        <v>#N/A</v>
      </c>
      <c r="CL104" s="191" t="e">
        <v>#N/A</v>
      </c>
      <c r="CM104" s="191" t="e">
        <v>#N/A</v>
      </c>
      <c r="CN104" s="191" t="e">
        <v>#N/A</v>
      </c>
      <c r="CO104" s="193" t="e">
        <v>#N/A</v>
      </c>
      <c r="CP104" s="191" t="s">
        <v>2122</v>
      </c>
      <c r="CQ104" s="184">
        <v>66000000000</v>
      </c>
      <c r="CR104" s="184" t="s">
        <v>2108</v>
      </c>
      <c r="CS104" s="184" t="s">
        <v>19</v>
      </c>
      <c r="CT104" s="184">
        <v>3</v>
      </c>
      <c r="CU104" s="184" t="s">
        <v>2110</v>
      </c>
      <c r="CV104" s="184" t="s">
        <v>2109</v>
      </c>
      <c r="CW104" s="181">
        <v>44549</v>
      </c>
      <c r="CX104" s="191" t="s">
        <v>2125</v>
      </c>
      <c r="CY104" s="188">
        <v>2400000</v>
      </c>
      <c r="CZ104" s="188" t="s">
        <v>2123</v>
      </c>
      <c r="DA104" s="188" t="s">
        <v>30</v>
      </c>
      <c r="DB104" s="188">
        <v>2</v>
      </c>
      <c r="DC104" s="188" t="s">
        <v>2126</v>
      </c>
      <c r="DD104" s="188" t="s">
        <v>2124</v>
      </c>
      <c r="DE104" s="194">
        <v>44549</v>
      </c>
      <c r="DF104" s="190" t="s">
        <v>5903</v>
      </c>
      <c r="DG104" s="180">
        <v>6639000</v>
      </c>
      <c r="DH104" s="184" t="s">
        <v>5900</v>
      </c>
      <c r="DI104" s="184" t="s">
        <v>19</v>
      </c>
      <c r="DJ104" s="184">
        <v>3</v>
      </c>
      <c r="DK104" s="184" t="s">
        <v>5902</v>
      </c>
      <c r="DL104" s="184" t="s">
        <v>5901</v>
      </c>
      <c r="DM104" s="181">
        <v>44766</v>
      </c>
      <c r="DN104" s="191" t="s">
        <v>5905</v>
      </c>
      <c r="DO104" s="188">
        <v>9623000</v>
      </c>
      <c r="DP104" s="191" t="s">
        <v>5900</v>
      </c>
      <c r="DQ104" s="191" t="s">
        <v>19</v>
      </c>
      <c r="DR104" s="191">
        <v>3</v>
      </c>
      <c r="DS104" s="191" t="s">
        <v>5904</v>
      </c>
      <c r="DT104" s="191" t="s">
        <v>5901</v>
      </c>
      <c r="DU104" s="192">
        <v>44766</v>
      </c>
      <c r="DV104" s="190" t="s">
        <v>2127</v>
      </c>
      <c r="DW104" s="180">
        <v>2400000</v>
      </c>
      <c r="DX104" s="184" t="s">
        <v>2123</v>
      </c>
      <c r="DY104" s="184" t="s">
        <v>30</v>
      </c>
      <c r="DZ104" s="184">
        <v>2</v>
      </c>
      <c r="EA104" s="184" t="s">
        <v>2126</v>
      </c>
      <c r="EB104" s="184" t="s">
        <v>2124</v>
      </c>
      <c r="EC104" s="181">
        <v>44549</v>
      </c>
      <c r="ED104" s="191" t="s">
        <v>2128</v>
      </c>
      <c r="EE104" s="188">
        <v>0</v>
      </c>
      <c r="EF104" s="191" t="s">
        <v>14</v>
      </c>
      <c r="EG104" s="191" t="s">
        <v>14</v>
      </c>
      <c r="EH104" s="191" t="s">
        <v>14</v>
      </c>
      <c r="EI104" s="191" t="s">
        <v>14</v>
      </c>
      <c r="EJ104" s="191" t="s">
        <v>14</v>
      </c>
      <c r="EK104" s="192">
        <v>44549</v>
      </c>
      <c r="EL104" s="190" t="s">
        <v>2129</v>
      </c>
      <c r="EM104" s="180">
        <v>0</v>
      </c>
      <c r="EN104" s="184" t="s">
        <v>14</v>
      </c>
      <c r="EO104" s="184" t="s">
        <v>14</v>
      </c>
      <c r="EP104" s="184" t="s">
        <v>14</v>
      </c>
      <c r="EQ104" s="184" t="s">
        <v>14</v>
      </c>
      <c r="ER104" s="184" t="s">
        <v>14</v>
      </c>
      <c r="ES104" s="181">
        <v>44549</v>
      </c>
      <c r="ET104" s="191" t="s">
        <v>5899</v>
      </c>
      <c r="EU104" s="191">
        <v>215</v>
      </c>
      <c r="EV104" s="191" t="s">
        <v>5882</v>
      </c>
      <c r="EW104" s="191" t="s">
        <v>30</v>
      </c>
      <c r="EX104" s="191">
        <v>2</v>
      </c>
      <c r="EY104" s="191" t="s">
        <v>5898</v>
      </c>
      <c r="EZ104" s="191" t="s">
        <v>1771</v>
      </c>
      <c r="FA104" s="192">
        <v>44766</v>
      </c>
      <c r="FB104" s="190" t="s">
        <v>2131</v>
      </c>
      <c r="FC104" s="184">
        <v>4</v>
      </c>
      <c r="FD104" s="184" t="s">
        <v>14</v>
      </c>
      <c r="FE104" s="184" t="s">
        <v>14</v>
      </c>
      <c r="FF104" s="184" t="s">
        <v>14</v>
      </c>
      <c r="FG104" s="184" t="s">
        <v>2130</v>
      </c>
      <c r="FH104" s="184" t="s">
        <v>14</v>
      </c>
      <c r="FI104" s="181">
        <v>44549</v>
      </c>
      <c r="FJ104" s="190" t="s">
        <v>9481</v>
      </c>
      <c r="FK104" s="191" t="e">
        <v>#N/A</v>
      </c>
      <c r="FL104" s="191" t="e">
        <v>#N/A</v>
      </c>
      <c r="FM104" s="191" t="e">
        <v>#N/A</v>
      </c>
      <c r="FN104" s="191" t="e">
        <v>#N/A</v>
      </c>
      <c r="FO104" s="191" t="e">
        <v>#N/A</v>
      </c>
      <c r="FP104" s="188" t="e">
        <v>#N/A</v>
      </c>
      <c r="FQ104" s="189" t="e">
        <v>#N/A</v>
      </c>
      <c r="FR104" s="190" t="s">
        <v>9482</v>
      </c>
      <c r="FS104" s="184" t="e">
        <v>#N/A</v>
      </c>
      <c r="FT104" s="184" t="e">
        <v>#N/A</v>
      </c>
      <c r="FU104" s="184" t="e">
        <v>#N/A</v>
      </c>
      <c r="FV104" s="184" t="e">
        <v>#N/A</v>
      </c>
      <c r="FW104" s="184" t="e">
        <v>#N/A</v>
      </c>
      <c r="FX104" s="184" t="e">
        <v>#N/A</v>
      </c>
      <c r="FY104" s="181" t="e">
        <v>#N/A</v>
      </c>
      <c r="FZ104" s="191" t="s">
        <v>4498</v>
      </c>
      <c r="GA104" s="191">
        <v>0</v>
      </c>
      <c r="GB104" s="191" t="s">
        <v>3054</v>
      </c>
      <c r="GC104" s="191" t="s">
        <v>30</v>
      </c>
      <c r="GD104" s="191">
        <v>2</v>
      </c>
      <c r="GE104" s="191" t="s">
        <v>14</v>
      </c>
      <c r="GF104" s="191" t="s">
        <v>14</v>
      </c>
      <c r="GG104" s="192">
        <v>44697</v>
      </c>
      <c r="GH104" s="190" t="s">
        <v>4504</v>
      </c>
      <c r="GI104" s="184">
        <v>0</v>
      </c>
      <c r="GJ104" s="184" t="s">
        <v>3054</v>
      </c>
      <c r="GK104" s="184" t="s">
        <v>30</v>
      </c>
      <c r="GL104" s="184">
        <v>2</v>
      </c>
      <c r="GM104" s="184" t="s">
        <v>14</v>
      </c>
      <c r="GN104" s="184" t="s">
        <v>14</v>
      </c>
      <c r="GO104" s="181">
        <v>44697</v>
      </c>
      <c r="GP104" s="191" t="s">
        <v>4499</v>
      </c>
      <c r="GQ104" s="191">
        <v>0</v>
      </c>
      <c r="GR104" s="191" t="s">
        <v>3054</v>
      </c>
      <c r="GS104" s="191" t="s">
        <v>30</v>
      </c>
      <c r="GT104" s="191">
        <v>2</v>
      </c>
      <c r="GU104" s="191" t="s">
        <v>14</v>
      </c>
      <c r="GV104" s="191" t="s">
        <v>14</v>
      </c>
      <c r="GW104" s="192">
        <v>44697</v>
      </c>
      <c r="GX104" s="190" t="s">
        <v>4505</v>
      </c>
      <c r="GY104" s="184">
        <v>0</v>
      </c>
      <c r="GZ104" s="184" t="s">
        <v>3054</v>
      </c>
      <c r="HA104" s="184" t="s">
        <v>30</v>
      </c>
      <c r="HB104" s="184">
        <v>2</v>
      </c>
      <c r="HC104" s="184" t="s">
        <v>14</v>
      </c>
      <c r="HD104" s="184" t="s">
        <v>14</v>
      </c>
      <c r="HE104" s="181">
        <v>44697</v>
      </c>
      <c r="HF104" s="191" t="s">
        <v>4497</v>
      </c>
      <c r="HG104" s="191">
        <v>0</v>
      </c>
      <c r="HH104" s="191" t="s">
        <v>3054</v>
      </c>
      <c r="HI104" s="191" t="s">
        <v>30</v>
      </c>
      <c r="HJ104" s="191">
        <v>2</v>
      </c>
      <c r="HK104" s="191" t="s">
        <v>14</v>
      </c>
      <c r="HL104" s="191" t="s">
        <v>14</v>
      </c>
      <c r="HM104" s="192">
        <v>44697</v>
      </c>
      <c r="HN104" s="190" t="s">
        <v>4503</v>
      </c>
      <c r="HO104" s="184">
        <v>0</v>
      </c>
      <c r="HP104" s="184" t="s">
        <v>3054</v>
      </c>
      <c r="HQ104" s="184" t="s">
        <v>30</v>
      </c>
      <c r="HR104" s="184">
        <v>2</v>
      </c>
      <c r="HS104" s="184" t="s">
        <v>14</v>
      </c>
      <c r="HT104" s="184" t="s">
        <v>14</v>
      </c>
      <c r="HU104" s="181">
        <v>44697</v>
      </c>
      <c r="HV104" s="191" t="s">
        <v>4500</v>
      </c>
      <c r="HW104" s="191">
        <v>0</v>
      </c>
      <c r="HX104" s="191" t="s">
        <v>3054</v>
      </c>
      <c r="HY104" s="191" t="s">
        <v>30</v>
      </c>
      <c r="HZ104" s="191">
        <v>2</v>
      </c>
      <c r="IA104" s="191" t="s">
        <v>14</v>
      </c>
      <c r="IB104" s="191" t="s">
        <v>14</v>
      </c>
      <c r="IC104" s="192">
        <v>44697</v>
      </c>
      <c r="ID104" s="190" t="s">
        <v>4502</v>
      </c>
      <c r="IE104" s="184">
        <v>0</v>
      </c>
      <c r="IF104" s="184" t="s">
        <v>3054</v>
      </c>
      <c r="IG104" s="184" t="s">
        <v>30</v>
      </c>
      <c r="IH104" s="184">
        <v>2</v>
      </c>
      <c r="II104" s="184" t="s">
        <v>14</v>
      </c>
      <c r="IJ104" s="184" t="s">
        <v>14</v>
      </c>
      <c r="IK104" s="181">
        <v>44697</v>
      </c>
      <c r="IL104" s="191" t="s">
        <v>4501</v>
      </c>
      <c r="IM104" s="191">
        <v>2</v>
      </c>
      <c r="IN104" s="191" t="s">
        <v>3054</v>
      </c>
      <c r="IO104" s="191" t="s">
        <v>30</v>
      </c>
      <c r="IP104" s="191">
        <v>2</v>
      </c>
      <c r="IQ104" s="191" t="s">
        <v>14</v>
      </c>
      <c r="IR104" s="191" t="s">
        <v>14</v>
      </c>
      <c r="IS104" s="192">
        <v>44697</v>
      </c>
    </row>
    <row r="105" spans="1:253" s="285" customFormat="1" ht="13" customHeight="1" x14ac:dyDescent="0.25">
      <c r="A105" s="285" t="s">
        <v>3848</v>
      </c>
      <c r="B105" s="285" t="s">
        <v>8815</v>
      </c>
      <c r="C105" s="285" t="s">
        <v>3849</v>
      </c>
      <c r="D105" s="285" t="s">
        <v>3850</v>
      </c>
      <c r="E105" s="285" t="s">
        <v>8440</v>
      </c>
      <c r="F105" s="285" t="s">
        <v>7861</v>
      </c>
      <c r="G105" s="179">
        <v>44838000</v>
      </c>
      <c r="H105" s="180" t="s">
        <v>7858</v>
      </c>
      <c r="I105" s="180" t="s">
        <v>92</v>
      </c>
      <c r="J105" s="180">
        <v>1</v>
      </c>
      <c r="K105" s="180" t="s">
        <v>7860</v>
      </c>
      <c r="L105" s="180" t="s">
        <v>7859</v>
      </c>
      <c r="M105" s="181">
        <v>44773</v>
      </c>
      <c r="N105" s="190" t="s">
        <v>7865</v>
      </c>
      <c r="O105" s="182">
        <v>147500</v>
      </c>
      <c r="P105" s="182" t="s">
        <v>7862</v>
      </c>
      <c r="Q105" s="182" t="s">
        <v>92</v>
      </c>
      <c r="R105" s="182">
        <v>1</v>
      </c>
      <c r="S105" s="182" t="s">
        <v>7864</v>
      </c>
      <c r="T105" s="182" t="s">
        <v>7863</v>
      </c>
      <c r="U105" s="183">
        <v>44773</v>
      </c>
      <c r="V105" s="190" t="s">
        <v>7867</v>
      </c>
      <c r="W105" s="180">
        <v>5277000</v>
      </c>
      <c r="X105" s="180" t="s">
        <v>7858</v>
      </c>
      <c r="Y105" s="180" t="s">
        <v>92</v>
      </c>
      <c r="Z105" s="180">
        <v>1</v>
      </c>
      <c r="AA105" s="180" t="s">
        <v>7866</v>
      </c>
      <c r="AB105" s="180" t="s">
        <v>7859</v>
      </c>
      <c r="AC105" s="181">
        <v>44773</v>
      </c>
      <c r="AD105" s="190" t="s">
        <v>7870</v>
      </c>
      <c r="AE105" s="188">
        <v>4944000</v>
      </c>
      <c r="AF105" s="188" t="s">
        <v>7821</v>
      </c>
      <c r="AG105" s="188" t="s">
        <v>30</v>
      </c>
      <c r="AH105" s="188">
        <v>2</v>
      </c>
      <c r="AI105" s="188" t="s">
        <v>7869</v>
      </c>
      <c r="AJ105" s="188" t="s">
        <v>7868</v>
      </c>
      <c r="AK105" s="189">
        <v>44773</v>
      </c>
      <c r="AL105" s="190" t="s">
        <v>7871</v>
      </c>
      <c r="AM105" s="180">
        <v>4944000</v>
      </c>
      <c r="AN105" s="180" t="s">
        <v>7821</v>
      </c>
      <c r="AO105" s="180" t="s">
        <v>30</v>
      </c>
      <c r="AP105" s="180">
        <v>2</v>
      </c>
      <c r="AQ105" s="180" t="s">
        <v>7869</v>
      </c>
      <c r="AR105" s="180" t="s">
        <v>7868</v>
      </c>
      <c r="AS105" s="181">
        <v>44773</v>
      </c>
      <c r="AT105" s="191" t="s">
        <v>9483</v>
      </c>
      <c r="AU105" s="188" t="e">
        <v>#N/A</v>
      </c>
      <c r="AV105" s="188" t="e">
        <v>#N/A</v>
      </c>
      <c r="AW105" s="188" t="e">
        <v>#N/A</v>
      </c>
      <c r="AX105" s="188" t="e">
        <v>#N/A</v>
      </c>
      <c r="AY105" s="188" t="e">
        <v>#N/A</v>
      </c>
      <c r="AZ105" s="188" t="e">
        <v>#N/A</v>
      </c>
      <c r="BA105" s="189" t="e">
        <v>#N/A</v>
      </c>
      <c r="BB105" s="190" t="s">
        <v>9484</v>
      </c>
      <c r="BC105" s="180" t="e">
        <v>#N/A</v>
      </c>
      <c r="BD105" s="180" t="e">
        <v>#N/A</v>
      </c>
      <c r="BE105" s="180" t="e">
        <v>#N/A</v>
      </c>
      <c r="BF105" s="180" t="e">
        <v>#N/A</v>
      </c>
      <c r="BG105" s="180" t="e">
        <v>#N/A</v>
      </c>
      <c r="BH105" s="180" t="e">
        <v>#N/A</v>
      </c>
      <c r="BI105" s="181" t="e">
        <v>#N/A</v>
      </c>
      <c r="BJ105" s="191" t="s">
        <v>7873</v>
      </c>
      <c r="BK105" s="191">
        <v>0</v>
      </c>
      <c r="BL105" s="191" t="s">
        <v>5841</v>
      </c>
      <c r="BM105" s="191" t="s">
        <v>30</v>
      </c>
      <c r="BN105" s="191">
        <v>2</v>
      </c>
      <c r="BO105" s="191" t="s">
        <v>7872</v>
      </c>
      <c r="BP105" s="188" t="s">
        <v>1498</v>
      </c>
      <c r="BQ105" s="192">
        <v>44773</v>
      </c>
      <c r="BR105" s="190" t="s">
        <v>9485</v>
      </c>
      <c r="BS105" s="184" t="e">
        <v>#N/A</v>
      </c>
      <c r="BT105" s="184" t="e">
        <v>#N/A</v>
      </c>
      <c r="BU105" s="184" t="e">
        <v>#N/A</v>
      </c>
      <c r="BV105" s="184" t="e">
        <v>#N/A</v>
      </c>
      <c r="BW105" s="184" t="e">
        <v>#N/A</v>
      </c>
      <c r="BX105" s="184" t="e">
        <v>#N/A</v>
      </c>
      <c r="BY105" s="181" t="e">
        <v>#N/A</v>
      </c>
      <c r="BZ105" s="191" t="s">
        <v>9486</v>
      </c>
      <c r="CA105" s="191" t="e">
        <v>#N/A</v>
      </c>
      <c r="CB105" s="191" t="e">
        <v>#N/A</v>
      </c>
      <c r="CC105" s="191" t="e">
        <v>#N/A</v>
      </c>
      <c r="CD105" s="191" t="e">
        <v>#N/A</v>
      </c>
      <c r="CE105" s="191" t="e">
        <v>#N/A</v>
      </c>
      <c r="CF105" s="191" t="e">
        <v>#N/A</v>
      </c>
      <c r="CG105" s="192" t="e">
        <v>#N/A</v>
      </c>
      <c r="CH105" s="190" t="s">
        <v>9487</v>
      </c>
      <c r="CI105" s="191" t="e">
        <v>#N/A</v>
      </c>
      <c r="CJ105" s="191" t="e">
        <v>#N/A</v>
      </c>
      <c r="CK105" s="191" t="e">
        <v>#N/A</v>
      </c>
      <c r="CL105" s="191" t="e">
        <v>#N/A</v>
      </c>
      <c r="CM105" s="191" t="e">
        <v>#N/A</v>
      </c>
      <c r="CN105" s="191" t="e">
        <v>#N/A</v>
      </c>
      <c r="CO105" s="193" t="e">
        <v>#N/A</v>
      </c>
      <c r="CP105" s="191" t="s">
        <v>9488</v>
      </c>
      <c r="CQ105" s="184" t="e">
        <v>#N/A</v>
      </c>
      <c r="CR105" s="184" t="e">
        <v>#N/A</v>
      </c>
      <c r="CS105" s="184" t="e">
        <v>#N/A</v>
      </c>
      <c r="CT105" s="184" t="e">
        <v>#N/A</v>
      </c>
      <c r="CU105" s="184" t="e">
        <v>#N/A</v>
      </c>
      <c r="CV105" s="184" t="e">
        <v>#N/A</v>
      </c>
      <c r="CW105" s="181" t="e">
        <v>#N/A</v>
      </c>
      <c r="CX105" s="191" t="s">
        <v>7875</v>
      </c>
      <c r="CY105" s="188">
        <v>4944000</v>
      </c>
      <c r="CZ105" s="188" t="s">
        <v>7821</v>
      </c>
      <c r="DA105" s="188" t="s">
        <v>30</v>
      </c>
      <c r="DB105" s="188">
        <v>2</v>
      </c>
      <c r="DC105" s="188" t="s">
        <v>7881</v>
      </c>
      <c r="DD105" s="188" t="s">
        <v>7868</v>
      </c>
      <c r="DE105" s="194">
        <v>44773</v>
      </c>
      <c r="DF105" s="190" t="s">
        <v>7878</v>
      </c>
      <c r="DG105" s="180">
        <v>333000</v>
      </c>
      <c r="DH105" s="184" t="s">
        <v>7858</v>
      </c>
      <c r="DI105" s="184" t="s">
        <v>30</v>
      </c>
      <c r="DJ105" s="184">
        <v>2</v>
      </c>
      <c r="DK105" s="184" t="s">
        <v>7877</v>
      </c>
      <c r="DL105" s="184" t="s">
        <v>7876</v>
      </c>
      <c r="DM105" s="181">
        <v>44773</v>
      </c>
      <c r="DN105" s="191" t="s">
        <v>7880</v>
      </c>
      <c r="DO105" s="188">
        <v>0</v>
      </c>
      <c r="DP105" s="191" t="s">
        <v>7821</v>
      </c>
      <c r="DQ105" s="191" t="s">
        <v>30</v>
      </c>
      <c r="DR105" s="191">
        <v>2</v>
      </c>
      <c r="DS105" s="191" t="s">
        <v>7879</v>
      </c>
      <c r="DT105" s="191" t="s">
        <v>7868</v>
      </c>
      <c r="DU105" s="192">
        <v>44773</v>
      </c>
      <c r="DV105" s="190" t="s">
        <v>7882</v>
      </c>
      <c r="DW105" s="180">
        <v>4944000</v>
      </c>
      <c r="DX105" s="184" t="s">
        <v>7821</v>
      </c>
      <c r="DY105" s="184" t="s">
        <v>30</v>
      </c>
      <c r="DZ105" s="184">
        <v>2</v>
      </c>
      <c r="EA105" s="184" t="s">
        <v>7881</v>
      </c>
      <c r="EB105" s="184" t="s">
        <v>7868</v>
      </c>
      <c r="EC105" s="181">
        <v>44773</v>
      </c>
      <c r="ED105" s="191" t="s">
        <v>7884</v>
      </c>
      <c r="EE105" s="188">
        <v>0</v>
      </c>
      <c r="EF105" s="191" t="s">
        <v>7821</v>
      </c>
      <c r="EG105" s="191" t="s">
        <v>30</v>
      </c>
      <c r="EH105" s="191">
        <v>2</v>
      </c>
      <c r="EI105" s="191" t="s">
        <v>7883</v>
      </c>
      <c r="EJ105" s="191" t="s">
        <v>7868</v>
      </c>
      <c r="EK105" s="192">
        <v>44773</v>
      </c>
      <c r="EL105" s="190" t="s">
        <v>7885</v>
      </c>
      <c r="EM105" s="180">
        <v>0</v>
      </c>
      <c r="EN105" s="184" t="s">
        <v>7821</v>
      </c>
      <c r="EO105" s="184" t="s">
        <v>30</v>
      </c>
      <c r="EP105" s="184">
        <v>2</v>
      </c>
      <c r="EQ105" s="184" t="s">
        <v>7883</v>
      </c>
      <c r="ER105" s="184" t="s">
        <v>7868</v>
      </c>
      <c r="ES105" s="181">
        <v>44773</v>
      </c>
      <c r="ET105" s="191" t="s">
        <v>7874</v>
      </c>
      <c r="EU105" s="191">
        <v>0</v>
      </c>
      <c r="EV105" s="191" t="s">
        <v>5841</v>
      </c>
      <c r="EW105" s="191" t="s">
        <v>30</v>
      </c>
      <c r="EX105" s="191">
        <v>2</v>
      </c>
      <c r="EY105" s="191" t="s">
        <v>7696</v>
      </c>
      <c r="EZ105" s="191" t="s">
        <v>1498</v>
      </c>
      <c r="FA105" s="192">
        <v>44773</v>
      </c>
      <c r="FB105" s="190" t="s">
        <v>7887</v>
      </c>
      <c r="FC105" s="184">
        <v>2</v>
      </c>
      <c r="FD105" s="184" t="s">
        <v>5837</v>
      </c>
      <c r="FE105" s="184" t="s">
        <v>30</v>
      </c>
      <c r="FF105" s="184">
        <v>2</v>
      </c>
      <c r="FG105" s="184" t="s">
        <v>7706</v>
      </c>
      <c r="FH105" s="184" t="s">
        <v>7886</v>
      </c>
      <c r="FI105" s="181">
        <v>44773</v>
      </c>
      <c r="FJ105" s="190" t="s">
        <v>9489</v>
      </c>
      <c r="FK105" s="191" t="e">
        <v>#N/A</v>
      </c>
      <c r="FL105" s="191" t="e">
        <v>#N/A</v>
      </c>
      <c r="FM105" s="191" t="e">
        <v>#N/A</v>
      </c>
      <c r="FN105" s="191" t="e">
        <v>#N/A</v>
      </c>
      <c r="FO105" s="191" t="e">
        <v>#N/A</v>
      </c>
      <c r="FP105" s="188" t="e">
        <v>#N/A</v>
      </c>
      <c r="FQ105" s="189" t="e">
        <v>#N/A</v>
      </c>
      <c r="FR105" s="190" t="s">
        <v>9490</v>
      </c>
      <c r="FS105" s="184" t="e">
        <v>#N/A</v>
      </c>
      <c r="FT105" s="184" t="e">
        <v>#N/A</v>
      </c>
      <c r="FU105" s="184" t="e">
        <v>#N/A</v>
      </c>
      <c r="FV105" s="184" t="e">
        <v>#N/A</v>
      </c>
      <c r="FW105" s="184" t="e">
        <v>#N/A</v>
      </c>
      <c r="FX105" s="184" t="e">
        <v>#N/A</v>
      </c>
      <c r="FY105" s="181" t="e">
        <v>#N/A</v>
      </c>
      <c r="FZ105" s="191" t="s">
        <v>3852</v>
      </c>
      <c r="GA105" s="191">
        <v>0</v>
      </c>
      <c r="GB105" s="191" t="s">
        <v>3054</v>
      </c>
      <c r="GC105" s="191" t="s">
        <v>30</v>
      </c>
      <c r="GD105" s="191">
        <v>2</v>
      </c>
      <c r="GE105" s="191" t="s">
        <v>14</v>
      </c>
      <c r="GF105" s="191" t="s">
        <v>14</v>
      </c>
      <c r="GG105" s="192">
        <v>44693</v>
      </c>
      <c r="GH105" s="190" t="s">
        <v>3858</v>
      </c>
      <c r="GI105" s="184">
        <v>0</v>
      </c>
      <c r="GJ105" s="184" t="s">
        <v>3054</v>
      </c>
      <c r="GK105" s="184" t="s">
        <v>30</v>
      </c>
      <c r="GL105" s="184">
        <v>2</v>
      </c>
      <c r="GM105" s="184" t="s">
        <v>14</v>
      </c>
      <c r="GN105" s="184" t="s">
        <v>14</v>
      </c>
      <c r="GO105" s="181">
        <v>44693</v>
      </c>
      <c r="GP105" s="191" t="s">
        <v>3853</v>
      </c>
      <c r="GQ105" s="191">
        <v>1</v>
      </c>
      <c r="GR105" s="191" t="s">
        <v>3054</v>
      </c>
      <c r="GS105" s="191" t="s">
        <v>30</v>
      </c>
      <c r="GT105" s="191">
        <v>2</v>
      </c>
      <c r="GU105" s="191" t="s">
        <v>14</v>
      </c>
      <c r="GV105" s="191" t="s">
        <v>14</v>
      </c>
      <c r="GW105" s="192">
        <v>44693</v>
      </c>
      <c r="GX105" s="190" t="s">
        <v>3859</v>
      </c>
      <c r="GY105" s="184">
        <v>0</v>
      </c>
      <c r="GZ105" s="184" t="s">
        <v>3054</v>
      </c>
      <c r="HA105" s="184" t="s">
        <v>30</v>
      </c>
      <c r="HB105" s="184">
        <v>2</v>
      </c>
      <c r="HC105" s="184" t="s">
        <v>14</v>
      </c>
      <c r="HD105" s="184" t="s">
        <v>14</v>
      </c>
      <c r="HE105" s="181">
        <v>44693</v>
      </c>
      <c r="HF105" s="191" t="s">
        <v>3851</v>
      </c>
      <c r="HG105" s="191">
        <v>2</v>
      </c>
      <c r="HH105" s="191" t="s">
        <v>3054</v>
      </c>
      <c r="HI105" s="191" t="s">
        <v>30</v>
      </c>
      <c r="HJ105" s="191">
        <v>2</v>
      </c>
      <c r="HK105" s="191" t="s">
        <v>14</v>
      </c>
      <c r="HL105" s="191" t="s">
        <v>14</v>
      </c>
      <c r="HM105" s="192">
        <v>44693</v>
      </c>
      <c r="HN105" s="190" t="s">
        <v>3857</v>
      </c>
      <c r="HO105" s="184">
        <v>0</v>
      </c>
      <c r="HP105" s="184" t="s">
        <v>3054</v>
      </c>
      <c r="HQ105" s="184" t="s">
        <v>30</v>
      </c>
      <c r="HR105" s="184">
        <v>2</v>
      </c>
      <c r="HS105" s="184" t="s">
        <v>14</v>
      </c>
      <c r="HT105" s="184" t="s">
        <v>14</v>
      </c>
      <c r="HU105" s="181">
        <v>44693</v>
      </c>
      <c r="HV105" s="191" t="s">
        <v>3854</v>
      </c>
      <c r="HW105" s="191">
        <v>0</v>
      </c>
      <c r="HX105" s="191" t="s">
        <v>3054</v>
      </c>
      <c r="HY105" s="191" t="s">
        <v>30</v>
      </c>
      <c r="HZ105" s="191">
        <v>2</v>
      </c>
      <c r="IA105" s="191" t="s">
        <v>14</v>
      </c>
      <c r="IB105" s="191" t="s">
        <v>14</v>
      </c>
      <c r="IC105" s="192">
        <v>44693</v>
      </c>
      <c r="ID105" s="190" t="s">
        <v>3856</v>
      </c>
      <c r="IE105" s="184">
        <v>0</v>
      </c>
      <c r="IF105" s="184" t="s">
        <v>3054</v>
      </c>
      <c r="IG105" s="184" t="s">
        <v>30</v>
      </c>
      <c r="IH105" s="184">
        <v>2</v>
      </c>
      <c r="II105" s="184" t="s">
        <v>14</v>
      </c>
      <c r="IJ105" s="184" t="s">
        <v>14</v>
      </c>
      <c r="IK105" s="181">
        <v>44693</v>
      </c>
      <c r="IL105" s="191" t="s">
        <v>3855</v>
      </c>
      <c r="IM105" s="191">
        <v>0</v>
      </c>
      <c r="IN105" s="191" t="s">
        <v>3054</v>
      </c>
      <c r="IO105" s="191" t="s">
        <v>30</v>
      </c>
      <c r="IP105" s="191">
        <v>2</v>
      </c>
      <c r="IQ105" s="191" t="s">
        <v>14</v>
      </c>
      <c r="IR105" s="191" t="s">
        <v>14</v>
      </c>
      <c r="IS105" s="192">
        <v>44693</v>
      </c>
    </row>
    <row r="106" spans="1:253" s="285" customFormat="1" ht="13" customHeight="1" x14ac:dyDescent="0.25">
      <c r="A106" s="285" t="s">
        <v>43</v>
      </c>
      <c r="B106" s="285" t="s">
        <v>8777</v>
      </c>
      <c r="C106" s="285" t="s">
        <v>44</v>
      </c>
      <c r="D106" s="285" t="s">
        <v>45</v>
      </c>
      <c r="E106" s="285" t="s">
        <v>8441</v>
      </c>
      <c r="F106" s="285" t="s">
        <v>1743</v>
      </c>
      <c r="G106" s="179">
        <v>25666000</v>
      </c>
      <c r="H106" s="180" t="s">
        <v>1549</v>
      </c>
      <c r="I106" s="180" t="s">
        <v>30</v>
      </c>
      <c r="J106" s="180">
        <v>2</v>
      </c>
      <c r="K106" s="180" t="s">
        <v>1742</v>
      </c>
      <c r="L106" s="180" t="s">
        <v>1741</v>
      </c>
      <c r="M106" s="181">
        <v>44278</v>
      </c>
      <c r="N106" s="190" t="s">
        <v>1747</v>
      </c>
      <c r="O106" s="182">
        <v>120410</v>
      </c>
      <c r="P106" s="182" t="s">
        <v>1744</v>
      </c>
      <c r="Q106" s="182" t="s">
        <v>30</v>
      </c>
      <c r="R106" s="182">
        <v>2</v>
      </c>
      <c r="S106" s="182" t="s">
        <v>1746</v>
      </c>
      <c r="T106" s="182" t="s">
        <v>1745</v>
      </c>
      <c r="U106" s="183">
        <v>44278</v>
      </c>
      <c r="V106" s="190" t="s">
        <v>1749</v>
      </c>
      <c r="W106" s="180">
        <v>25666000</v>
      </c>
      <c r="X106" s="180" t="s">
        <v>1549</v>
      </c>
      <c r="Y106" s="180" t="s">
        <v>30</v>
      </c>
      <c r="Z106" s="180">
        <v>2</v>
      </c>
      <c r="AA106" s="180" t="s">
        <v>1748</v>
      </c>
      <c r="AB106" s="180" t="s">
        <v>1741</v>
      </c>
      <c r="AC106" s="181">
        <v>44278</v>
      </c>
      <c r="AD106" s="190" t="s">
        <v>1751</v>
      </c>
      <c r="AE106" s="188">
        <v>25666000</v>
      </c>
      <c r="AF106" s="188" t="s">
        <v>1549</v>
      </c>
      <c r="AG106" s="188" t="s">
        <v>30</v>
      </c>
      <c r="AH106" s="188">
        <v>2</v>
      </c>
      <c r="AI106" s="188" t="s">
        <v>1750</v>
      </c>
      <c r="AJ106" s="188" t="s">
        <v>1741</v>
      </c>
      <c r="AK106" s="189">
        <v>44278</v>
      </c>
      <c r="AL106" s="190" t="s">
        <v>1889</v>
      </c>
      <c r="AM106" s="180">
        <v>34000</v>
      </c>
      <c r="AN106" s="180" t="s">
        <v>1886</v>
      </c>
      <c r="AO106" s="180" t="s">
        <v>19</v>
      </c>
      <c r="AP106" s="180">
        <v>3</v>
      </c>
      <c r="AQ106" s="180" t="s">
        <v>1888</v>
      </c>
      <c r="AR106" s="180" t="s">
        <v>1887</v>
      </c>
      <c r="AS106" s="181">
        <v>44364</v>
      </c>
      <c r="AT106" s="191" t="s">
        <v>53</v>
      </c>
      <c r="AU106" s="188" t="s">
        <v>14</v>
      </c>
      <c r="AV106" s="188">
        <v>0</v>
      </c>
      <c r="AW106" s="188" t="s">
        <v>14</v>
      </c>
      <c r="AX106" s="188" t="s">
        <v>14</v>
      </c>
      <c r="AY106" s="188">
        <v>0</v>
      </c>
      <c r="AZ106" s="188">
        <v>0</v>
      </c>
      <c r="BA106" s="189">
        <v>43493</v>
      </c>
      <c r="BB106" s="190" t="s">
        <v>52</v>
      </c>
      <c r="BC106" s="180" t="s">
        <v>14</v>
      </c>
      <c r="BD106" s="180">
        <v>0</v>
      </c>
      <c r="BE106" s="180" t="s">
        <v>14</v>
      </c>
      <c r="BF106" s="180" t="s">
        <v>14</v>
      </c>
      <c r="BG106" s="180">
        <v>0</v>
      </c>
      <c r="BH106" s="180">
        <v>0</v>
      </c>
      <c r="BI106" s="181">
        <v>43493</v>
      </c>
      <c r="BJ106" s="191" t="s">
        <v>6198</v>
      </c>
      <c r="BK106" s="191">
        <v>23</v>
      </c>
      <c r="BL106" s="191" t="s">
        <v>5821</v>
      </c>
      <c r="BM106" s="191" t="s">
        <v>19</v>
      </c>
      <c r="BN106" s="191">
        <v>3</v>
      </c>
      <c r="BO106" s="191" t="s">
        <v>6197</v>
      </c>
      <c r="BP106" s="188" t="s">
        <v>1771</v>
      </c>
      <c r="BQ106" s="192">
        <v>44767</v>
      </c>
      <c r="BR106" s="190" t="s">
        <v>46</v>
      </c>
      <c r="BS106" s="184" t="s">
        <v>14</v>
      </c>
      <c r="BT106" s="184">
        <v>0</v>
      </c>
      <c r="BU106" s="184" t="s">
        <v>14</v>
      </c>
      <c r="BV106" s="184" t="s">
        <v>14</v>
      </c>
      <c r="BW106" s="184">
        <v>0</v>
      </c>
      <c r="BX106" s="184">
        <v>0</v>
      </c>
      <c r="BY106" s="181">
        <v>43493</v>
      </c>
      <c r="BZ106" s="191" t="s">
        <v>47</v>
      </c>
      <c r="CA106" s="191" t="s">
        <v>14</v>
      </c>
      <c r="CB106" s="191">
        <v>0</v>
      </c>
      <c r="CC106" s="191" t="s">
        <v>14</v>
      </c>
      <c r="CD106" s="191" t="s">
        <v>14</v>
      </c>
      <c r="CE106" s="191">
        <v>0</v>
      </c>
      <c r="CF106" s="191">
        <v>0</v>
      </c>
      <c r="CG106" s="192">
        <v>43493</v>
      </c>
      <c r="CH106" s="190" t="s">
        <v>9491</v>
      </c>
      <c r="CI106" s="191" t="e">
        <v>#N/A</v>
      </c>
      <c r="CJ106" s="191" t="e">
        <v>#N/A</v>
      </c>
      <c r="CK106" s="191" t="e">
        <v>#N/A</v>
      </c>
      <c r="CL106" s="191" t="e">
        <v>#N/A</v>
      </c>
      <c r="CM106" s="191" t="e">
        <v>#N/A</v>
      </c>
      <c r="CN106" s="191" t="e">
        <v>#N/A</v>
      </c>
      <c r="CO106" s="193" t="e">
        <v>#N/A</v>
      </c>
      <c r="CP106" s="191" t="s">
        <v>51</v>
      </c>
      <c r="CQ106" s="184" t="s">
        <v>14</v>
      </c>
      <c r="CR106" s="184">
        <v>0</v>
      </c>
      <c r="CS106" s="184" t="s">
        <v>14</v>
      </c>
      <c r="CT106" s="184" t="s">
        <v>14</v>
      </c>
      <c r="CU106" s="184">
        <v>0</v>
      </c>
      <c r="CV106" s="184">
        <v>0</v>
      </c>
      <c r="CW106" s="181">
        <v>43493</v>
      </c>
      <c r="CX106" s="191" t="s">
        <v>765</v>
      </c>
      <c r="CY106" s="188">
        <v>10429000</v>
      </c>
      <c r="CZ106" s="188" t="s">
        <v>1306</v>
      </c>
      <c r="DA106" s="188" t="s">
        <v>30</v>
      </c>
      <c r="DB106" s="188">
        <v>2</v>
      </c>
      <c r="DC106" s="188" t="s">
        <v>1308</v>
      </c>
      <c r="DD106" s="188" t="s">
        <v>1307</v>
      </c>
      <c r="DE106" s="194">
        <v>43920</v>
      </c>
      <c r="DF106" s="190" t="s">
        <v>1310</v>
      </c>
      <c r="DG106" s="180">
        <v>0</v>
      </c>
      <c r="DH106" s="184" t="s">
        <v>1306</v>
      </c>
      <c r="DI106" s="184" t="s">
        <v>30</v>
      </c>
      <c r="DJ106" s="184">
        <v>2</v>
      </c>
      <c r="DK106" s="184" t="s">
        <v>1308</v>
      </c>
      <c r="DL106" s="184" t="s">
        <v>1307</v>
      </c>
      <c r="DM106" s="181">
        <v>43920</v>
      </c>
      <c r="DN106" s="191" t="s">
        <v>1313</v>
      </c>
      <c r="DO106" s="188">
        <v>15120000</v>
      </c>
      <c r="DP106" s="191" t="s">
        <v>1306</v>
      </c>
      <c r="DQ106" s="191" t="s">
        <v>30</v>
      </c>
      <c r="DR106" s="191">
        <v>2</v>
      </c>
      <c r="DS106" s="191" t="s">
        <v>1308</v>
      </c>
      <c r="DT106" s="191" t="s">
        <v>1307</v>
      </c>
      <c r="DU106" s="192">
        <v>43920</v>
      </c>
      <c r="DV106" s="190" t="s">
        <v>1311</v>
      </c>
      <c r="DW106" s="180">
        <v>4970000</v>
      </c>
      <c r="DX106" s="184" t="s">
        <v>1306</v>
      </c>
      <c r="DY106" s="184" t="s">
        <v>30</v>
      </c>
      <c r="DZ106" s="184">
        <v>2</v>
      </c>
      <c r="EA106" s="184" t="s">
        <v>1308</v>
      </c>
      <c r="EB106" s="184" t="s">
        <v>1307</v>
      </c>
      <c r="EC106" s="181">
        <v>43920</v>
      </c>
      <c r="ED106" s="191" t="s">
        <v>1312</v>
      </c>
      <c r="EE106" s="188">
        <v>5459000</v>
      </c>
      <c r="EF106" s="191" t="s">
        <v>1306</v>
      </c>
      <c r="EG106" s="191" t="s">
        <v>30</v>
      </c>
      <c r="EH106" s="191">
        <v>2</v>
      </c>
      <c r="EI106" s="191" t="s">
        <v>1308</v>
      </c>
      <c r="EJ106" s="191" t="s">
        <v>1307</v>
      </c>
      <c r="EK106" s="192">
        <v>43920</v>
      </c>
      <c r="EL106" s="190" t="s">
        <v>1309</v>
      </c>
      <c r="EM106" s="180">
        <v>0</v>
      </c>
      <c r="EN106" s="184" t="s">
        <v>1306</v>
      </c>
      <c r="EO106" s="184" t="s">
        <v>30</v>
      </c>
      <c r="EP106" s="184">
        <v>2</v>
      </c>
      <c r="EQ106" s="184" t="s">
        <v>1308</v>
      </c>
      <c r="ER106" s="184" t="s">
        <v>1307</v>
      </c>
      <c r="ES106" s="181">
        <v>43920</v>
      </c>
      <c r="ET106" s="191" t="s">
        <v>6200</v>
      </c>
      <c r="EU106" s="191">
        <v>23</v>
      </c>
      <c r="EV106" s="191" t="s">
        <v>6199</v>
      </c>
      <c r="EW106" s="191" t="s">
        <v>19</v>
      </c>
      <c r="EX106" s="191">
        <v>3</v>
      </c>
      <c r="EY106" s="191" t="s">
        <v>6197</v>
      </c>
      <c r="EZ106" s="191" t="s">
        <v>1771</v>
      </c>
      <c r="FA106" s="192">
        <v>44767</v>
      </c>
      <c r="FB106" s="190" t="s">
        <v>50</v>
      </c>
      <c r="FC106" s="184">
        <v>1</v>
      </c>
      <c r="FD106" s="184">
        <v>0</v>
      </c>
      <c r="FE106" s="184" t="s">
        <v>30</v>
      </c>
      <c r="FF106" s="184">
        <v>2</v>
      </c>
      <c r="FG106" s="184" t="s">
        <v>49</v>
      </c>
      <c r="FH106" s="184">
        <v>0</v>
      </c>
      <c r="FI106" s="181">
        <v>43493</v>
      </c>
      <c r="FJ106" s="190" t="s">
        <v>54</v>
      </c>
      <c r="FK106" s="191" t="s">
        <v>14</v>
      </c>
      <c r="FL106" s="191">
        <v>0</v>
      </c>
      <c r="FM106" s="191" t="s">
        <v>14</v>
      </c>
      <c r="FN106" s="191" t="s">
        <v>14</v>
      </c>
      <c r="FO106" s="191">
        <v>0</v>
      </c>
      <c r="FP106" s="188">
        <v>0</v>
      </c>
      <c r="FQ106" s="189">
        <v>43493</v>
      </c>
      <c r="FR106" s="190" t="s">
        <v>55</v>
      </c>
      <c r="FS106" s="184" t="s">
        <v>14</v>
      </c>
      <c r="FT106" s="184">
        <v>0</v>
      </c>
      <c r="FU106" s="184" t="s">
        <v>14</v>
      </c>
      <c r="FV106" s="184" t="s">
        <v>14</v>
      </c>
      <c r="FW106" s="184">
        <v>0</v>
      </c>
      <c r="FX106" s="184">
        <v>0</v>
      </c>
      <c r="FY106" s="181">
        <v>43493</v>
      </c>
      <c r="FZ106" s="191" t="s">
        <v>4507</v>
      </c>
      <c r="GA106" s="191">
        <v>1</v>
      </c>
      <c r="GB106" s="191" t="s">
        <v>3054</v>
      </c>
      <c r="GC106" s="191" t="s">
        <v>30</v>
      </c>
      <c r="GD106" s="191">
        <v>2</v>
      </c>
      <c r="GE106" s="191" t="s">
        <v>14</v>
      </c>
      <c r="GF106" s="191" t="s">
        <v>14</v>
      </c>
      <c r="GG106" s="192">
        <v>44697</v>
      </c>
      <c r="GH106" s="190" t="s">
        <v>4513</v>
      </c>
      <c r="GI106" s="184">
        <v>2</v>
      </c>
      <c r="GJ106" s="184" t="s">
        <v>3054</v>
      </c>
      <c r="GK106" s="184" t="s">
        <v>30</v>
      </c>
      <c r="GL106" s="184">
        <v>2</v>
      </c>
      <c r="GM106" s="184" t="s">
        <v>14</v>
      </c>
      <c r="GN106" s="184" t="s">
        <v>14</v>
      </c>
      <c r="GO106" s="181">
        <v>44697</v>
      </c>
      <c r="GP106" s="191" t="s">
        <v>4508</v>
      </c>
      <c r="GQ106" s="191">
        <v>2</v>
      </c>
      <c r="GR106" s="191" t="s">
        <v>3054</v>
      </c>
      <c r="GS106" s="191" t="s">
        <v>30</v>
      </c>
      <c r="GT106" s="191">
        <v>2</v>
      </c>
      <c r="GU106" s="191" t="s">
        <v>14</v>
      </c>
      <c r="GV106" s="191" t="s">
        <v>14</v>
      </c>
      <c r="GW106" s="192">
        <v>44697</v>
      </c>
      <c r="GX106" s="190" t="s">
        <v>4514</v>
      </c>
      <c r="GY106" s="184">
        <v>0</v>
      </c>
      <c r="GZ106" s="184" t="s">
        <v>3054</v>
      </c>
      <c r="HA106" s="184" t="s">
        <v>30</v>
      </c>
      <c r="HB106" s="184">
        <v>2</v>
      </c>
      <c r="HC106" s="184" t="s">
        <v>14</v>
      </c>
      <c r="HD106" s="184" t="s">
        <v>14</v>
      </c>
      <c r="HE106" s="181">
        <v>44697</v>
      </c>
      <c r="HF106" s="191" t="s">
        <v>4506</v>
      </c>
      <c r="HG106" s="191">
        <v>3</v>
      </c>
      <c r="HH106" s="191" t="s">
        <v>3054</v>
      </c>
      <c r="HI106" s="191" t="s">
        <v>30</v>
      </c>
      <c r="HJ106" s="191">
        <v>2</v>
      </c>
      <c r="HK106" s="191" t="s">
        <v>14</v>
      </c>
      <c r="HL106" s="191" t="s">
        <v>14</v>
      </c>
      <c r="HM106" s="192">
        <v>44697</v>
      </c>
      <c r="HN106" s="190" t="s">
        <v>4512</v>
      </c>
      <c r="HO106" s="184">
        <v>3</v>
      </c>
      <c r="HP106" s="184" t="s">
        <v>3054</v>
      </c>
      <c r="HQ106" s="184" t="s">
        <v>30</v>
      </c>
      <c r="HR106" s="184">
        <v>2</v>
      </c>
      <c r="HS106" s="184" t="s">
        <v>14</v>
      </c>
      <c r="HT106" s="184" t="s">
        <v>14</v>
      </c>
      <c r="HU106" s="181">
        <v>44697</v>
      </c>
      <c r="HV106" s="191" t="s">
        <v>4509</v>
      </c>
      <c r="HW106" s="191">
        <v>0</v>
      </c>
      <c r="HX106" s="191" t="s">
        <v>3054</v>
      </c>
      <c r="HY106" s="191" t="s">
        <v>30</v>
      </c>
      <c r="HZ106" s="191">
        <v>2</v>
      </c>
      <c r="IA106" s="191" t="s">
        <v>14</v>
      </c>
      <c r="IB106" s="191" t="s">
        <v>14</v>
      </c>
      <c r="IC106" s="192">
        <v>44697</v>
      </c>
      <c r="ID106" s="190" t="s">
        <v>4511</v>
      </c>
      <c r="IE106" s="184">
        <v>0</v>
      </c>
      <c r="IF106" s="184" t="s">
        <v>3054</v>
      </c>
      <c r="IG106" s="184" t="s">
        <v>30</v>
      </c>
      <c r="IH106" s="184">
        <v>2</v>
      </c>
      <c r="II106" s="184" t="s">
        <v>14</v>
      </c>
      <c r="IJ106" s="184" t="s">
        <v>14</v>
      </c>
      <c r="IK106" s="181">
        <v>44697</v>
      </c>
      <c r="IL106" s="191" t="s">
        <v>4510</v>
      </c>
      <c r="IM106" s="191">
        <v>3</v>
      </c>
      <c r="IN106" s="191" t="s">
        <v>3054</v>
      </c>
      <c r="IO106" s="191" t="s">
        <v>30</v>
      </c>
      <c r="IP106" s="191">
        <v>2</v>
      </c>
      <c r="IQ106" s="191" t="s">
        <v>14</v>
      </c>
      <c r="IR106" s="191" t="s">
        <v>14</v>
      </c>
      <c r="IS106" s="192">
        <v>44697</v>
      </c>
    </row>
    <row r="107" spans="1:253" s="285" customFormat="1" ht="13" customHeight="1" x14ac:dyDescent="0.25">
      <c r="A107" s="285" t="s">
        <v>177</v>
      </c>
      <c r="B107" s="285" t="s">
        <v>8796</v>
      </c>
      <c r="C107" s="285" t="s">
        <v>178</v>
      </c>
      <c r="D107" s="285" t="s">
        <v>179</v>
      </c>
      <c r="E107" s="285" t="s">
        <v>8446</v>
      </c>
      <c r="F107" s="285" t="s">
        <v>2255</v>
      </c>
      <c r="G107" s="179">
        <v>5355000</v>
      </c>
      <c r="H107" s="180" t="s">
        <v>2252</v>
      </c>
      <c r="I107" s="180" t="s">
        <v>92</v>
      </c>
      <c r="J107" s="180">
        <v>1</v>
      </c>
      <c r="K107" s="180" t="s">
        <v>2254</v>
      </c>
      <c r="L107" s="180" t="s">
        <v>2253</v>
      </c>
      <c r="M107" s="181">
        <v>44580</v>
      </c>
      <c r="N107" s="190" t="s">
        <v>2259</v>
      </c>
      <c r="O107" s="182">
        <v>6025</v>
      </c>
      <c r="P107" s="182" t="s">
        <v>2256</v>
      </c>
      <c r="Q107" s="182" t="s">
        <v>92</v>
      </c>
      <c r="R107" s="182">
        <v>1</v>
      </c>
      <c r="S107" s="182" t="s">
        <v>2258</v>
      </c>
      <c r="T107" s="182" t="s">
        <v>2257</v>
      </c>
      <c r="U107" s="183">
        <v>44580</v>
      </c>
      <c r="V107" s="190" t="s">
        <v>2263</v>
      </c>
      <c r="W107" s="180">
        <v>5355000</v>
      </c>
      <c r="X107" s="180" t="s">
        <v>2260</v>
      </c>
      <c r="Y107" s="180" t="s">
        <v>92</v>
      </c>
      <c r="Z107" s="180">
        <v>1</v>
      </c>
      <c r="AA107" s="180" t="s">
        <v>2262</v>
      </c>
      <c r="AB107" s="180" t="s">
        <v>2261</v>
      </c>
      <c r="AC107" s="181">
        <v>44580</v>
      </c>
      <c r="AD107" s="190" t="s">
        <v>2265</v>
      </c>
      <c r="AE107" s="188">
        <v>4712000</v>
      </c>
      <c r="AF107" s="188" t="s">
        <v>2260</v>
      </c>
      <c r="AG107" s="188" t="s">
        <v>92</v>
      </c>
      <c r="AH107" s="188">
        <v>1</v>
      </c>
      <c r="AI107" s="188" t="s">
        <v>2264</v>
      </c>
      <c r="AJ107" s="188" t="s">
        <v>2261</v>
      </c>
      <c r="AK107" s="189">
        <v>44580</v>
      </c>
      <c r="AL107" s="190" t="s">
        <v>2269</v>
      </c>
      <c r="AM107" s="180">
        <v>6401000</v>
      </c>
      <c r="AN107" s="180" t="s">
        <v>2266</v>
      </c>
      <c r="AO107" s="180" t="s">
        <v>19</v>
      </c>
      <c r="AP107" s="180">
        <v>3</v>
      </c>
      <c r="AQ107" s="180" t="s">
        <v>2268</v>
      </c>
      <c r="AR107" s="180" t="s">
        <v>2267</v>
      </c>
      <c r="AS107" s="181">
        <v>44580</v>
      </c>
      <c r="AT107" s="191" t="s">
        <v>6562</v>
      </c>
      <c r="AU107" s="188">
        <v>3404</v>
      </c>
      <c r="AV107" s="188" t="s">
        <v>6559</v>
      </c>
      <c r="AW107" s="188" t="s">
        <v>30</v>
      </c>
      <c r="AX107" s="188">
        <v>2</v>
      </c>
      <c r="AY107" s="188" t="s">
        <v>6561</v>
      </c>
      <c r="AZ107" s="188" t="s">
        <v>6560</v>
      </c>
      <c r="BA107" s="189">
        <v>44767</v>
      </c>
      <c r="BB107" s="190" t="s">
        <v>190</v>
      </c>
      <c r="BC107" s="180" t="s">
        <v>14</v>
      </c>
      <c r="BD107" s="180">
        <v>0</v>
      </c>
      <c r="BE107" s="180" t="s">
        <v>14</v>
      </c>
      <c r="BF107" s="180" t="s">
        <v>14</v>
      </c>
      <c r="BG107" s="180" t="s">
        <v>189</v>
      </c>
      <c r="BH107" s="180">
        <v>0</v>
      </c>
      <c r="BI107" s="181">
        <v>43503</v>
      </c>
      <c r="BJ107" s="191" t="s">
        <v>5143</v>
      </c>
      <c r="BK107" s="191">
        <v>28</v>
      </c>
      <c r="BL107" s="191" t="s">
        <v>5141</v>
      </c>
      <c r="BM107" s="191" t="s">
        <v>30</v>
      </c>
      <c r="BN107" s="191">
        <v>2</v>
      </c>
      <c r="BO107" s="191" t="s">
        <v>5142</v>
      </c>
      <c r="BP107" s="188" t="s">
        <v>1771</v>
      </c>
      <c r="BQ107" s="192">
        <v>44739</v>
      </c>
      <c r="BR107" s="190" t="s">
        <v>183</v>
      </c>
      <c r="BS107" s="184">
        <v>160000</v>
      </c>
      <c r="BT107" s="184" t="s">
        <v>180</v>
      </c>
      <c r="BU107" s="184" t="s">
        <v>30</v>
      </c>
      <c r="BV107" s="184">
        <v>2</v>
      </c>
      <c r="BW107" s="184" t="s">
        <v>182</v>
      </c>
      <c r="BX107" s="184" t="s">
        <v>181</v>
      </c>
      <c r="BY107" s="181">
        <v>43503</v>
      </c>
      <c r="BZ107" s="191" t="s">
        <v>186</v>
      </c>
      <c r="CA107" s="191">
        <v>11422</v>
      </c>
      <c r="CB107" s="191" t="s">
        <v>180</v>
      </c>
      <c r="CC107" s="191" t="s">
        <v>30</v>
      </c>
      <c r="CD107" s="191">
        <v>2</v>
      </c>
      <c r="CE107" s="191" t="s">
        <v>185</v>
      </c>
      <c r="CF107" s="191" t="s">
        <v>184</v>
      </c>
      <c r="CG107" s="192">
        <v>43503</v>
      </c>
      <c r="CH107" s="190" t="s">
        <v>9492</v>
      </c>
      <c r="CI107" s="191" t="e">
        <v>#N/A</v>
      </c>
      <c r="CJ107" s="191" t="e">
        <v>#N/A</v>
      </c>
      <c r="CK107" s="191" t="e">
        <v>#N/A</v>
      </c>
      <c r="CL107" s="191" t="e">
        <v>#N/A</v>
      </c>
      <c r="CM107" s="191" t="e">
        <v>#N/A</v>
      </c>
      <c r="CN107" s="191" t="e">
        <v>#N/A</v>
      </c>
      <c r="CO107" s="193" t="e">
        <v>#N/A</v>
      </c>
      <c r="CP107" s="191" t="s">
        <v>1188</v>
      </c>
      <c r="CQ107" s="184" t="s">
        <v>14</v>
      </c>
      <c r="CR107" s="184" t="s">
        <v>1185</v>
      </c>
      <c r="CS107" s="184" t="s">
        <v>14</v>
      </c>
      <c r="CT107" s="184" t="s">
        <v>14</v>
      </c>
      <c r="CU107" s="184" t="s">
        <v>1187</v>
      </c>
      <c r="CV107" s="184" t="s">
        <v>1186</v>
      </c>
      <c r="CW107" s="181">
        <v>43816</v>
      </c>
      <c r="CX107" s="191" t="s">
        <v>2889</v>
      </c>
      <c r="CY107" s="188">
        <v>2356000</v>
      </c>
      <c r="CZ107" s="188" t="s">
        <v>2260</v>
      </c>
      <c r="DA107" s="188" t="s">
        <v>92</v>
      </c>
      <c r="DB107" s="188">
        <v>1</v>
      </c>
      <c r="DC107" s="188" t="s">
        <v>2888</v>
      </c>
      <c r="DD107" s="188" t="s">
        <v>2261</v>
      </c>
      <c r="DE107" s="194">
        <v>44656</v>
      </c>
      <c r="DF107" s="190" t="s">
        <v>2890</v>
      </c>
      <c r="DG107" s="180">
        <v>643000</v>
      </c>
      <c r="DH107" s="184" t="s">
        <v>2260</v>
      </c>
      <c r="DI107" s="184" t="s">
        <v>92</v>
      </c>
      <c r="DJ107" s="184">
        <v>1</v>
      </c>
      <c r="DK107" s="184" t="s">
        <v>2888</v>
      </c>
      <c r="DL107" s="184" t="s">
        <v>2261</v>
      </c>
      <c r="DM107" s="181">
        <v>44656</v>
      </c>
      <c r="DN107" s="191" t="s">
        <v>2891</v>
      </c>
      <c r="DO107" s="188">
        <v>2356000</v>
      </c>
      <c r="DP107" s="191" t="s">
        <v>2260</v>
      </c>
      <c r="DQ107" s="191" t="s">
        <v>92</v>
      </c>
      <c r="DR107" s="191">
        <v>1</v>
      </c>
      <c r="DS107" s="191" t="s">
        <v>2888</v>
      </c>
      <c r="DT107" s="191" t="s">
        <v>2261</v>
      </c>
      <c r="DU107" s="192">
        <v>44656</v>
      </c>
      <c r="DV107" s="190" t="s">
        <v>2892</v>
      </c>
      <c r="DW107" s="180">
        <v>2035000</v>
      </c>
      <c r="DX107" s="184" t="s">
        <v>2260</v>
      </c>
      <c r="DY107" s="184" t="s">
        <v>92</v>
      </c>
      <c r="DZ107" s="184">
        <v>1</v>
      </c>
      <c r="EA107" s="184" t="s">
        <v>2888</v>
      </c>
      <c r="EB107" s="184" t="s">
        <v>2261</v>
      </c>
      <c r="EC107" s="181">
        <v>44656</v>
      </c>
      <c r="ED107" s="191" t="s">
        <v>2893</v>
      </c>
      <c r="EE107" s="188">
        <v>321000</v>
      </c>
      <c r="EF107" s="191" t="s">
        <v>2260</v>
      </c>
      <c r="EG107" s="191" t="s">
        <v>92</v>
      </c>
      <c r="EH107" s="191">
        <v>1</v>
      </c>
      <c r="EI107" s="191" t="s">
        <v>2888</v>
      </c>
      <c r="EJ107" s="191" t="s">
        <v>2261</v>
      </c>
      <c r="EK107" s="192">
        <v>44656</v>
      </c>
      <c r="EL107" s="190" t="s">
        <v>2894</v>
      </c>
      <c r="EM107" s="180">
        <v>0</v>
      </c>
      <c r="EN107" s="184" t="s">
        <v>2260</v>
      </c>
      <c r="EO107" s="184" t="s">
        <v>92</v>
      </c>
      <c r="EP107" s="184">
        <v>1</v>
      </c>
      <c r="EQ107" s="184" t="s">
        <v>2888</v>
      </c>
      <c r="ER107" s="184" t="s">
        <v>2261</v>
      </c>
      <c r="ES107" s="181">
        <v>44656</v>
      </c>
      <c r="ET107" s="191" t="s">
        <v>6564</v>
      </c>
      <c r="EU107" s="191">
        <v>66</v>
      </c>
      <c r="EV107" s="191" t="s">
        <v>6563</v>
      </c>
      <c r="EW107" s="191" t="s">
        <v>30</v>
      </c>
      <c r="EX107" s="191">
        <v>2</v>
      </c>
      <c r="EY107" s="191" t="s">
        <v>5142</v>
      </c>
      <c r="EZ107" s="191" t="s">
        <v>1771</v>
      </c>
      <c r="FA107" s="192">
        <v>44767</v>
      </c>
      <c r="FB107" s="190" t="s">
        <v>188</v>
      </c>
      <c r="FC107" s="184">
        <v>4</v>
      </c>
      <c r="FD107" s="184">
        <v>0</v>
      </c>
      <c r="FE107" s="184" t="s">
        <v>30</v>
      </c>
      <c r="FF107" s="184">
        <v>2</v>
      </c>
      <c r="FG107" s="184" t="s">
        <v>187</v>
      </c>
      <c r="FH107" s="184">
        <v>0</v>
      </c>
      <c r="FI107" s="181">
        <v>43503</v>
      </c>
      <c r="FJ107" s="190" t="s">
        <v>191</v>
      </c>
      <c r="FK107" s="191" t="s">
        <v>14</v>
      </c>
      <c r="FL107" s="191">
        <v>0</v>
      </c>
      <c r="FM107" s="191" t="s">
        <v>14</v>
      </c>
      <c r="FN107" s="191" t="s">
        <v>14</v>
      </c>
      <c r="FO107" s="191">
        <v>0</v>
      </c>
      <c r="FP107" s="188">
        <v>0</v>
      </c>
      <c r="FQ107" s="189">
        <v>43503</v>
      </c>
      <c r="FR107" s="190" t="s">
        <v>850</v>
      </c>
      <c r="FS107" s="184">
        <v>4950000</v>
      </c>
      <c r="FT107" s="184" t="s">
        <v>847</v>
      </c>
      <c r="FU107" s="184" t="s">
        <v>30</v>
      </c>
      <c r="FV107" s="184">
        <v>2</v>
      </c>
      <c r="FW107" s="184" t="s">
        <v>849</v>
      </c>
      <c r="FX107" s="184" t="s">
        <v>848</v>
      </c>
      <c r="FY107" s="181">
        <v>43585</v>
      </c>
      <c r="FZ107" s="191" t="s">
        <v>3448</v>
      </c>
      <c r="GA107" s="191">
        <v>2</v>
      </c>
      <c r="GB107" s="191" t="s">
        <v>3054</v>
      </c>
      <c r="GC107" s="191" t="s">
        <v>30</v>
      </c>
      <c r="GD107" s="191">
        <v>2</v>
      </c>
      <c r="GE107" s="191" t="s">
        <v>14</v>
      </c>
      <c r="GF107" s="191" t="s">
        <v>14</v>
      </c>
      <c r="GG107" s="192">
        <v>44690</v>
      </c>
      <c r="GH107" s="190" t="s">
        <v>3454</v>
      </c>
      <c r="GI107" s="184">
        <v>2</v>
      </c>
      <c r="GJ107" s="184" t="s">
        <v>3054</v>
      </c>
      <c r="GK107" s="184" t="s">
        <v>30</v>
      </c>
      <c r="GL107" s="184">
        <v>2</v>
      </c>
      <c r="GM107" s="184" t="s">
        <v>14</v>
      </c>
      <c r="GN107" s="184" t="s">
        <v>14</v>
      </c>
      <c r="GO107" s="181">
        <v>44690</v>
      </c>
      <c r="GP107" s="191" t="s">
        <v>3449</v>
      </c>
      <c r="GQ107" s="191">
        <v>3</v>
      </c>
      <c r="GR107" s="191" t="s">
        <v>3054</v>
      </c>
      <c r="GS107" s="191" t="s">
        <v>30</v>
      </c>
      <c r="GT107" s="191">
        <v>2</v>
      </c>
      <c r="GU107" s="191" t="s">
        <v>14</v>
      </c>
      <c r="GV107" s="191" t="s">
        <v>14</v>
      </c>
      <c r="GW107" s="192">
        <v>44690</v>
      </c>
      <c r="GX107" s="190" t="s">
        <v>3455</v>
      </c>
      <c r="GY107" s="184">
        <v>0</v>
      </c>
      <c r="GZ107" s="184" t="s">
        <v>3054</v>
      </c>
      <c r="HA107" s="184" t="s">
        <v>30</v>
      </c>
      <c r="HB107" s="184">
        <v>2</v>
      </c>
      <c r="HC107" s="184" t="s">
        <v>14</v>
      </c>
      <c r="HD107" s="184" t="s">
        <v>14</v>
      </c>
      <c r="HE107" s="181">
        <v>44690</v>
      </c>
      <c r="HF107" s="191" t="s">
        <v>3447</v>
      </c>
      <c r="HG107" s="191">
        <v>2</v>
      </c>
      <c r="HH107" s="191" t="s">
        <v>3054</v>
      </c>
      <c r="HI107" s="191" t="s">
        <v>30</v>
      </c>
      <c r="HJ107" s="191">
        <v>2</v>
      </c>
      <c r="HK107" s="191" t="s">
        <v>14</v>
      </c>
      <c r="HL107" s="191" t="s">
        <v>14</v>
      </c>
      <c r="HM107" s="192">
        <v>44690</v>
      </c>
      <c r="HN107" s="190" t="s">
        <v>3453</v>
      </c>
      <c r="HO107" s="184">
        <v>3</v>
      </c>
      <c r="HP107" s="184" t="s">
        <v>3054</v>
      </c>
      <c r="HQ107" s="184" t="s">
        <v>30</v>
      </c>
      <c r="HR107" s="184">
        <v>2</v>
      </c>
      <c r="HS107" s="184" t="s">
        <v>14</v>
      </c>
      <c r="HT107" s="184" t="s">
        <v>14</v>
      </c>
      <c r="HU107" s="181">
        <v>44690</v>
      </c>
      <c r="HV107" s="191" t="s">
        <v>3450</v>
      </c>
      <c r="HW107" s="191">
        <v>2</v>
      </c>
      <c r="HX107" s="191" t="s">
        <v>3054</v>
      </c>
      <c r="HY107" s="191" t="s">
        <v>30</v>
      </c>
      <c r="HZ107" s="191">
        <v>2</v>
      </c>
      <c r="IA107" s="191" t="s">
        <v>14</v>
      </c>
      <c r="IB107" s="191" t="s">
        <v>14</v>
      </c>
      <c r="IC107" s="192">
        <v>44690</v>
      </c>
      <c r="ID107" s="190" t="s">
        <v>3452</v>
      </c>
      <c r="IE107" s="184">
        <v>2</v>
      </c>
      <c r="IF107" s="184" t="s">
        <v>3054</v>
      </c>
      <c r="IG107" s="184" t="s">
        <v>30</v>
      </c>
      <c r="IH107" s="184">
        <v>2</v>
      </c>
      <c r="II107" s="184" t="s">
        <v>14</v>
      </c>
      <c r="IJ107" s="184" t="s">
        <v>14</v>
      </c>
      <c r="IK107" s="181">
        <v>44690</v>
      </c>
      <c r="IL107" s="191" t="s">
        <v>3451</v>
      </c>
      <c r="IM107" s="191">
        <v>3</v>
      </c>
      <c r="IN107" s="191" t="s">
        <v>3054</v>
      </c>
      <c r="IO107" s="191" t="s">
        <v>30</v>
      </c>
      <c r="IP107" s="191">
        <v>2</v>
      </c>
      <c r="IQ107" s="191" t="s">
        <v>14</v>
      </c>
      <c r="IR107" s="191" t="s">
        <v>14</v>
      </c>
      <c r="IS107" s="192">
        <v>44690</v>
      </c>
    </row>
    <row r="108" spans="1:253" s="285" customFormat="1" ht="13" customHeight="1" x14ac:dyDescent="0.25">
      <c r="A108" s="285" t="s">
        <v>712</v>
      </c>
      <c r="B108" s="285" t="s">
        <v>9089</v>
      </c>
      <c r="C108" s="285" t="s">
        <v>713</v>
      </c>
      <c r="D108" s="285" t="s">
        <v>714</v>
      </c>
      <c r="E108" s="285" t="s">
        <v>9087</v>
      </c>
      <c r="F108" s="285" t="s">
        <v>1786</v>
      </c>
      <c r="G108" s="179">
        <v>267437000</v>
      </c>
      <c r="H108" s="180" t="s">
        <v>1784</v>
      </c>
      <c r="I108" s="180" t="s">
        <v>92</v>
      </c>
      <c r="J108" s="180">
        <v>1</v>
      </c>
      <c r="K108" s="180" t="s">
        <v>1785</v>
      </c>
      <c r="L108" s="180" t="s">
        <v>1784</v>
      </c>
      <c r="M108" s="181">
        <v>44281</v>
      </c>
      <c r="N108" s="190" t="s">
        <v>1377</v>
      </c>
      <c r="O108" s="182">
        <v>369002</v>
      </c>
      <c r="P108" s="182" t="s">
        <v>1374</v>
      </c>
      <c r="Q108" s="182" t="s">
        <v>30</v>
      </c>
      <c r="R108" s="182">
        <v>2</v>
      </c>
      <c r="S108" s="182" t="s">
        <v>1376</v>
      </c>
      <c r="T108" s="182" t="s">
        <v>1375</v>
      </c>
      <c r="U108" s="183">
        <v>43979</v>
      </c>
      <c r="V108" s="190" t="s">
        <v>1788</v>
      </c>
      <c r="W108" s="180">
        <v>19217000</v>
      </c>
      <c r="X108" s="180" t="s">
        <v>1784</v>
      </c>
      <c r="Y108" s="180" t="s">
        <v>92</v>
      </c>
      <c r="Z108" s="180">
        <v>1</v>
      </c>
      <c r="AA108" s="180" t="s">
        <v>1787</v>
      </c>
      <c r="AB108" s="180" t="s">
        <v>1784</v>
      </c>
      <c r="AC108" s="181">
        <v>44281</v>
      </c>
      <c r="AD108" s="190" t="s">
        <v>1790</v>
      </c>
      <c r="AE108" s="188">
        <v>13183000</v>
      </c>
      <c r="AF108" s="188" t="s">
        <v>1784</v>
      </c>
      <c r="AG108" s="188" t="s">
        <v>30</v>
      </c>
      <c r="AH108" s="188">
        <v>2</v>
      </c>
      <c r="AI108" s="188" t="s">
        <v>1789</v>
      </c>
      <c r="AJ108" s="188" t="s">
        <v>1784</v>
      </c>
      <c r="AK108" s="189">
        <v>44281</v>
      </c>
      <c r="AL108" s="190" t="s">
        <v>1792</v>
      </c>
      <c r="AM108" s="180">
        <v>5158000</v>
      </c>
      <c r="AN108" s="180" t="s">
        <v>1784</v>
      </c>
      <c r="AO108" s="180" t="s">
        <v>30</v>
      </c>
      <c r="AP108" s="180">
        <v>2</v>
      </c>
      <c r="AQ108" s="180" t="s">
        <v>1791</v>
      </c>
      <c r="AR108" s="180" t="s">
        <v>1784</v>
      </c>
      <c r="AS108" s="181">
        <v>44281</v>
      </c>
      <c r="AT108" s="191" t="s">
        <v>1086</v>
      </c>
      <c r="AU108" s="188" t="s">
        <v>14</v>
      </c>
      <c r="AV108" s="188">
        <v>0</v>
      </c>
      <c r="AW108" s="188" t="s">
        <v>14</v>
      </c>
      <c r="AX108" s="188" t="s">
        <v>14</v>
      </c>
      <c r="AY108" s="188">
        <v>0</v>
      </c>
      <c r="AZ108" s="188">
        <v>0</v>
      </c>
      <c r="BA108" s="189">
        <v>43769</v>
      </c>
      <c r="BB108" s="190" t="s">
        <v>1085</v>
      </c>
      <c r="BC108" s="180" t="s">
        <v>14</v>
      </c>
      <c r="BD108" s="180">
        <v>0</v>
      </c>
      <c r="BE108" s="180" t="s">
        <v>14</v>
      </c>
      <c r="BF108" s="180" t="s">
        <v>14</v>
      </c>
      <c r="BG108" s="180">
        <v>0</v>
      </c>
      <c r="BH108" s="180">
        <v>0</v>
      </c>
      <c r="BI108" s="181">
        <v>43769</v>
      </c>
      <c r="BJ108" s="191" t="s">
        <v>1794</v>
      </c>
      <c r="BK108" s="191">
        <v>1833</v>
      </c>
      <c r="BL108" s="191" t="s">
        <v>1784</v>
      </c>
      <c r="BM108" s="191" t="s">
        <v>30</v>
      </c>
      <c r="BN108" s="191">
        <v>2</v>
      </c>
      <c r="BO108" s="191" t="s">
        <v>1793</v>
      </c>
      <c r="BP108" s="188" t="s">
        <v>1784</v>
      </c>
      <c r="BQ108" s="192">
        <v>44281</v>
      </c>
      <c r="BR108" s="190" t="s">
        <v>715</v>
      </c>
      <c r="BS108" s="184">
        <v>0</v>
      </c>
      <c r="BT108" s="184">
        <v>0</v>
      </c>
      <c r="BU108" s="184" t="s">
        <v>30</v>
      </c>
      <c r="BV108" s="184">
        <v>2</v>
      </c>
      <c r="BW108" s="184">
        <v>0</v>
      </c>
      <c r="BX108" s="184">
        <v>0</v>
      </c>
      <c r="BY108" s="181">
        <v>43545</v>
      </c>
      <c r="BZ108" s="191" t="s">
        <v>718</v>
      </c>
      <c r="CA108" s="191">
        <v>4300</v>
      </c>
      <c r="CB108" s="191" t="s">
        <v>716</v>
      </c>
      <c r="CC108" s="191" t="s">
        <v>30</v>
      </c>
      <c r="CD108" s="191">
        <v>2</v>
      </c>
      <c r="CE108" s="191" t="s">
        <v>717</v>
      </c>
      <c r="CF108" s="191">
        <v>0</v>
      </c>
      <c r="CG108" s="192">
        <v>43545</v>
      </c>
      <c r="CH108" s="190" t="s">
        <v>9493</v>
      </c>
      <c r="CI108" s="191" t="e">
        <v>#N/A</v>
      </c>
      <c r="CJ108" s="191" t="e">
        <v>#N/A</v>
      </c>
      <c r="CK108" s="191" t="e">
        <v>#N/A</v>
      </c>
      <c r="CL108" s="191" t="e">
        <v>#N/A</v>
      </c>
      <c r="CM108" s="191" t="e">
        <v>#N/A</v>
      </c>
      <c r="CN108" s="191" t="e">
        <v>#N/A</v>
      </c>
      <c r="CO108" s="193" t="e">
        <v>#N/A</v>
      </c>
      <c r="CP108" s="191" t="s">
        <v>721</v>
      </c>
      <c r="CQ108" s="184">
        <v>5200000</v>
      </c>
      <c r="CR108" s="184" t="s">
        <v>719</v>
      </c>
      <c r="CS108" s="184" t="s">
        <v>30</v>
      </c>
      <c r="CT108" s="184">
        <v>2</v>
      </c>
      <c r="CU108" s="184" t="s">
        <v>720</v>
      </c>
      <c r="CV108" s="184">
        <v>0</v>
      </c>
      <c r="CW108" s="181">
        <v>43545</v>
      </c>
      <c r="CX108" s="191" t="s">
        <v>1798</v>
      </c>
      <c r="CY108" s="188">
        <v>8959000</v>
      </c>
      <c r="CZ108" s="188" t="s">
        <v>1784</v>
      </c>
      <c r="DA108" s="188" t="s">
        <v>30</v>
      </c>
      <c r="DB108" s="188">
        <v>2</v>
      </c>
      <c r="DC108" s="188" t="s">
        <v>1797</v>
      </c>
      <c r="DD108" s="188" t="s">
        <v>1784</v>
      </c>
      <c r="DE108" s="194">
        <v>44281</v>
      </c>
      <c r="DF108" s="190" t="s">
        <v>1799</v>
      </c>
      <c r="DG108" s="180">
        <v>6035000</v>
      </c>
      <c r="DH108" s="184" t="s">
        <v>1784</v>
      </c>
      <c r="DI108" s="184" t="s">
        <v>30</v>
      </c>
      <c r="DJ108" s="184">
        <v>2</v>
      </c>
      <c r="DK108" s="184" t="s">
        <v>1797</v>
      </c>
      <c r="DL108" s="184" t="s">
        <v>1784</v>
      </c>
      <c r="DM108" s="181">
        <v>44281</v>
      </c>
      <c r="DN108" s="191" t="s">
        <v>1800</v>
      </c>
      <c r="DO108" s="188">
        <v>4223000</v>
      </c>
      <c r="DP108" s="191" t="s">
        <v>1784</v>
      </c>
      <c r="DQ108" s="191" t="s">
        <v>30</v>
      </c>
      <c r="DR108" s="191">
        <v>2</v>
      </c>
      <c r="DS108" s="191" t="s">
        <v>1797</v>
      </c>
      <c r="DT108" s="191" t="s">
        <v>1784</v>
      </c>
      <c r="DU108" s="192">
        <v>44281</v>
      </c>
      <c r="DV108" s="190" t="s">
        <v>1801</v>
      </c>
      <c r="DW108" s="180">
        <v>4636000</v>
      </c>
      <c r="DX108" s="184" t="s">
        <v>1784</v>
      </c>
      <c r="DY108" s="184" t="s">
        <v>30</v>
      </c>
      <c r="DZ108" s="184">
        <v>2</v>
      </c>
      <c r="EA108" s="184" t="s">
        <v>1797</v>
      </c>
      <c r="EB108" s="184" t="s">
        <v>1784</v>
      </c>
      <c r="EC108" s="181">
        <v>44281</v>
      </c>
      <c r="ED108" s="191" t="s">
        <v>1802</v>
      </c>
      <c r="EE108" s="188">
        <v>4201000</v>
      </c>
      <c r="EF108" s="191" t="s">
        <v>1784</v>
      </c>
      <c r="EG108" s="191" t="s">
        <v>30</v>
      </c>
      <c r="EH108" s="191">
        <v>2</v>
      </c>
      <c r="EI108" s="191" t="s">
        <v>1797</v>
      </c>
      <c r="EJ108" s="191" t="s">
        <v>1784</v>
      </c>
      <c r="EK108" s="192">
        <v>44281</v>
      </c>
      <c r="EL108" s="190" t="s">
        <v>1803</v>
      </c>
      <c r="EM108" s="180">
        <v>122000</v>
      </c>
      <c r="EN108" s="184" t="s">
        <v>1784</v>
      </c>
      <c r="EO108" s="184" t="s">
        <v>30</v>
      </c>
      <c r="EP108" s="184">
        <v>2</v>
      </c>
      <c r="EQ108" s="184" t="s">
        <v>1797</v>
      </c>
      <c r="ER108" s="184" t="s">
        <v>1784</v>
      </c>
      <c r="ES108" s="181">
        <v>44281</v>
      </c>
      <c r="ET108" s="191" t="s">
        <v>1796</v>
      </c>
      <c r="EU108" s="191">
        <v>4189</v>
      </c>
      <c r="EV108" s="191" t="s">
        <v>1784</v>
      </c>
      <c r="EW108" s="191" t="s">
        <v>30</v>
      </c>
      <c r="EX108" s="191">
        <v>2</v>
      </c>
      <c r="EY108" s="191" t="s">
        <v>1795</v>
      </c>
      <c r="EZ108" s="191" t="s">
        <v>1784</v>
      </c>
      <c r="FA108" s="192">
        <v>44281</v>
      </c>
      <c r="FB108" s="190" t="s">
        <v>869</v>
      </c>
      <c r="FC108" s="184">
        <v>5</v>
      </c>
      <c r="FD108" s="184" t="s">
        <v>14</v>
      </c>
      <c r="FE108" s="184" t="s">
        <v>30</v>
      </c>
      <c r="FF108" s="184">
        <v>2</v>
      </c>
      <c r="FG108" s="184" t="s">
        <v>14</v>
      </c>
      <c r="FH108" s="184" t="s">
        <v>14</v>
      </c>
      <c r="FI108" s="181">
        <v>43586</v>
      </c>
      <c r="FJ108" s="190" t="s">
        <v>871</v>
      </c>
      <c r="FK108" s="191" t="s">
        <v>14</v>
      </c>
      <c r="FL108" s="191" t="s">
        <v>870</v>
      </c>
      <c r="FM108" s="191" t="s">
        <v>30</v>
      </c>
      <c r="FN108" s="191">
        <v>2</v>
      </c>
      <c r="FO108" s="191" t="s">
        <v>14</v>
      </c>
      <c r="FP108" s="188" t="s">
        <v>14</v>
      </c>
      <c r="FQ108" s="189">
        <v>43586</v>
      </c>
      <c r="FR108" s="190" t="s">
        <v>874</v>
      </c>
      <c r="FS108" s="184">
        <v>800000</v>
      </c>
      <c r="FT108" s="184" t="s">
        <v>870</v>
      </c>
      <c r="FU108" s="184" t="s">
        <v>30</v>
      </c>
      <c r="FV108" s="184">
        <v>2</v>
      </c>
      <c r="FW108" s="184" t="s">
        <v>873</v>
      </c>
      <c r="FX108" s="184" t="s">
        <v>872</v>
      </c>
      <c r="FY108" s="181">
        <v>43586</v>
      </c>
      <c r="FZ108" s="191" t="s">
        <v>3118</v>
      </c>
      <c r="GA108" s="191">
        <v>1</v>
      </c>
      <c r="GB108" s="191" t="s">
        <v>3054</v>
      </c>
      <c r="GC108" s="191" t="s">
        <v>30</v>
      </c>
      <c r="GD108" s="191">
        <v>2</v>
      </c>
      <c r="GE108" s="191" t="s">
        <v>14</v>
      </c>
      <c r="GF108" s="191" t="s">
        <v>14</v>
      </c>
      <c r="GG108" s="192">
        <v>44676</v>
      </c>
      <c r="GH108" s="190" t="s">
        <v>3124</v>
      </c>
      <c r="GI108" s="184">
        <v>3</v>
      </c>
      <c r="GJ108" s="184" t="s">
        <v>3054</v>
      </c>
      <c r="GK108" s="184" t="s">
        <v>30</v>
      </c>
      <c r="GL108" s="184">
        <v>2</v>
      </c>
      <c r="GM108" s="184" t="s">
        <v>14</v>
      </c>
      <c r="GN108" s="184" t="s">
        <v>14</v>
      </c>
      <c r="GO108" s="181">
        <v>44676</v>
      </c>
      <c r="GP108" s="191" t="s">
        <v>3119</v>
      </c>
      <c r="GQ108" s="191">
        <v>2</v>
      </c>
      <c r="GR108" s="191" t="s">
        <v>3054</v>
      </c>
      <c r="GS108" s="191" t="s">
        <v>30</v>
      </c>
      <c r="GT108" s="191">
        <v>2</v>
      </c>
      <c r="GU108" s="191" t="s">
        <v>14</v>
      </c>
      <c r="GV108" s="191" t="s">
        <v>14</v>
      </c>
      <c r="GW108" s="192">
        <v>44676</v>
      </c>
      <c r="GX108" s="190" t="s">
        <v>3125</v>
      </c>
      <c r="GY108" s="184">
        <v>2</v>
      </c>
      <c r="GZ108" s="184" t="s">
        <v>3054</v>
      </c>
      <c r="HA108" s="184" t="s">
        <v>30</v>
      </c>
      <c r="HB108" s="184">
        <v>2</v>
      </c>
      <c r="HC108" s="184" t="s">
        <v>14</v>
      </c>
      <c r="HD108" s="184" t="s">
        <v>14</v>
      </c>
      <c r="HE108" s="181">
        <v>44676</v>
      </c>
      <c r="HF108" s="191" t="s">
        <v>3117</v>
      </c>
      <c r="HG108" s="191">
        <v>2</v>
      </c>
      <c r="HH108" s="191" t="s">
        <v>3054</v>
      </c>
      <c r="HI108" s="191" t="s">
        <v>30</v>
      </c>
      <c r="HJ108" s="191">
        <v>2</v>
      </c>
      <c r="HK108" s="191" t="s">
        <v>14</v>
      </c>
      <c r="HL108" s="191" t="s">
        <v>14</v>
      </c>
      <c r="HM108" s="192">
        <v>44676</v>
      </c>
      <c r="HN108" s="190" t="s">
        <v>3123</v>
      </c>
      <c r="HO108" s="184">
        <v>3</v>
      </c>
      <c r="HP108" s="184" t="s">
        <v>3054</v>
      </c>
      <c r="HQ108" s="184" t="s">
        <v>30</v>
      </c>
      <c r="HR108" s="184">
        <v>2</v>
      </c>
      <c r="HS108" s="184" t="s">
        <v>14</v>
      </c>
      <c r="HT108" s="184" t="s">
        <v>14</v>
      </c>
      <c r="HU108" s="181">
        <v>44676</v>
      </c>
      <c r="HV108" s="191" t="s">
        <v>3120</v>
      </c>
      <c r="HW108" s="191">
        <v>3</v>
      </c>
      <c r="HX108" s="191" t="s">
        <v>3054</v>
      </c>
      <c r="HY108" s="191" t="s">
        <v>30</v>
      </c>
      <c r="HZ108" s="191">
        <v>2</v>
      </c>
      <c r="IA108" s="191" t="s">
        <v>14</v>
      </c>
      <c r="IB108" s="191" t="s">
        <v>14</v>
      </c>
      <c r="IC108" s="192">
        <v>44676</v>
      </c>
      <c r="ID108" s="190" t="s">
        <v>3122</v>
      </c>
      <c r="IE108" s="184">
        <v>3</v>
      </c>
      <c r="IF108" s="184" t="s">
        <v>3054</v>
      </c>
      <c r="IG108" s="184" t="s">
        <v>30</v>
      </c>
      <c r="IH108" s="184">
        <v>2</v>
      </c>
      <c r="II108" s="184" t="s">
        <v>14</v>
      </c>
      <c r="IJ108" s="184" t="s">
        <v>14</v>
      </c>
      <c r="IK108" s="181">
        <v>44676</v>
      </c>
      <c r="IL108" s="191" t="s">
        <v>3121</v>
      </c>
      <c r="IM108" s="191">
        <v>3</v>
      </c>
      <c r="IN108" s="191" t="s">
        <v>3054</v>
      </c>
      <c r="IO108" s="191" t="s">
        <v>30</v>
      </c>
      <c r="IP108" s="191">
        <v>2</v>
      </c>
      <c r="IQ108" s="191" t="s">
        <v>14</v>
      </c>
      <c r="IR108" s="191" t="s">
        <v>14</v>
      </c>
      <c r="IS108" s="192">
        <v>44676</v>
      </c>
    </row>
    <row r="109" spans="1:253" s="285" customFormat="1" ht="13" customHeight="1" x14ac:dyDescent="0.25">
      <c r="A109" s="285" t="s">
        <v>851</v>
      </c>
      <c r="B109" s="285" t="s">
        <v>9089</v>
      </c>
      <c r="C109" s="285" t="s">
        <v>852</v>
      </c>
      <c r="D109" s="285" t="s">
        <v>853</v>
      </c>
      <c r="E109" s="285" t="s">
        <v>9094</v>
      </c>
      <c r="F109" s="285" t="s">
        <v>2556</v>
      </c>
      <c r="G109" s="179">
        <v>369709000</v>
      </c>
      <c r="H109" s="180" t="s">
        <v>2553</v>
      </c>
      <c r="I109" s="180" t="s">
        <v>30</v>
      </c>
      <c r="J109" s="180">
        <v>2</v>
      </c>
      <c r="K109" s="180" t="s">
        <v>2555</v>
      </c>
      <c r="L109" s="180" t="s">
        <v>2554</v>
      </c>
      <c r="M109" s="181">
        <v>44634</v>
      </c>
      <c r="N109" s="190" t="s">
        <v>2560</v>
      </c>
      <c r="O109" s="182">
        <v>1600014</v>
      </c>
      <c r="P109" s="182" t="s">
        <v>2557</v>
      </c>
      <c r="Q109" s="182" t="s">
        <v>30</v>
      </c>
      <c r="R109" s="182">
        <v>2</v>
      </c>
      <c r="S109" s="182" t="s">
        <v>2559</v>
      </c>
      <c r="T109" s="182" t="s">
        <v>2558</v>
      </c>
      <c r="U109" s="183">
        <v>44634</v>
      </c>
      <c r="V109" s="190" t="s">
        <v>2564</v>
      </c>
      <c r="W109" s="180">
        <v>91641000</v>
      </c>
      <c r="X109" s="180" t="s">
        <v>2561</v>
      </c>
      <c r="Y109" s="180" t="s">
        <v>30</v>
      </c>
      <c r="Z109" s="180">
        <v>2</v>
      </c>
      <c r="AA109" s="180" t="s">
        <v>2563</v>
      </c>
      <c r="AB109" s="180" t="s">
        <v>2562</v>
      </c>
      <c r="AC109" s="181">
        <v>44634</v>
      </c>
      <c r="AD109" s="190" t="s">
        <v>2568</v>
      </c>
      <c r="AE109" s="188">
        <v>37585000</v>
      </c>
      <c r="AF109" s="188" t="s">
        <v>2565</v>
      </c>
      <c r="AG109" s="188" t="s">
        <v>30</v>
      </c>
      <c r="AH109" s="188">
        <v>2</v>
      </c>
      <c r="AI109" s="188" t="s">
        <v>2567</v>
      </c>
      <c r="AJ109" s="188" t="s">
        <v>2566</v>
      </c>
      <c r="AK109" s="189">
        <v>44634</v>
      </c>
      <c r="AL109" s="190" t="s">
        <v>2572</v>
      </c>
      <c r="AM109" s="180">
        <v>10683000</v>
      </c>
      <c r="AN109" s="180" t="s">
        <v>2569</v>
      </c>
      <c r="AO109" s="180" t="s">
        <v>30</v>
      </c>
      <c r="AP109" s="180">
        <v>2</v>
      </c>
      <c r="AQ109" s="180" t="s">
        <v>2571</v>
      </c>
      <c r="AR109" s="180" t="s">
        <v>2570</v>
      </c>
      <c r="AS109" s="181">
        <v>44634</v>
      </c>
      <c r="AT109" s="191" t="s">
        <v>2575</v>
      </c>
      <c r="AU109" s="188" t="s">
        <v>14</v>
      </c>
      <c r="AV109" s="188" t="s">
        <v>1627</v>
      </c>
      <c r="AW109" s="188" t="s">
        <v>14</v>
      </c>
      <c r="AX109" s="188" t="s">
        <v>14</v>
      </c>
      <c r="AY109" s="188" t="s">
        <v>14</v>
      </c>
      <c r="AZ109" s="188" t="s">
        <v>14</v>
      </c>
      <c r="BA109" s="189">
        <v>44634</v>
      </c>
      <c r="BB109" s="190" t="s">
        <v>2574</v>
      </c>
      <c r="BC109" s="180" t="s">
        <v>14</v>
      </c>
      <c r="BD109" s="180" t="s">
        <v>1627</v>
      </c>
      <c r="BE109" s="180" t="s">
        <v>14</v>
      </c>
      <c r="BF109" s="180" t="s">
        <v>14</v>
      </c>
      <c r="BG109" s="180" t="s">
        <v>2573</v>
      </c>
      <c r="BH109" s="180" t="s">
        <v>14</v>
      </c>
      <c r="BI109" s="181">
        <v>44634</v>
      </c>
      <c r="BJ109" s="191" t="s">
        <v>2579</v>
      </c>
      <c r="BK109" s="191">
        <v>82332</v>
      </c>
      <c r="BL109" s="191" t="s">
        <v>2576</v>
      </c>
      <c r="BM109" s="191" t="s">
        <v>30</v>
      </c>
      <c r="BN109" s="191">
        <v>2</v>
      </c>
      <c r="BO109" s="191" t="s">
        <v>2578</v>
      </c>
      <c r="BP109" s="188" t="s">
        <v>2577</v>
      </c>
      <c r="BQ109" s="192">
        <v>44634</v>
      </c>
      <c r="BR109" s="190" t="s">
        <v>854</v>
      </c>
      <c r="BS109" s="184">
        <v>0</v>
      </c>
      <c r="BT109" s="184">
        <v>0</v>
      </c>
      <c r="BU109" s="184" t="s">
        <v>19</v>
      </c>
      <c r="BV109" s="184">
        <v>3</v>
      </c>
      <c r="BW109" s="184">
        <v>0</v>
      </c>
      <c r="BX109" s="184">
        <v>0</v>
      </c>
      <c r="BY109" s="181">
        <v>43585</v>
      </c>
      <c r="BZ109" s="191" t="s">
        <v>855</v>
      </c>
      <c r="CA109" s="191">
        <v>0</v>
      </c>
      <c r="CB109" s="191" t="s">
        <v>14</v>
      </c>
      <c r="CC109" s="191" t="s">
        <v>19</v>
      </c>
      <c r="CD109" s="191">
        <v>3</v>
      </c>
      <c r="CE109" s="191" t="s">
        <v>14</v>
      </c>
      <c r="CF109" s="191" t="s">
        <v>14</v>
      </c>
      <c r="CG109" s="192">
        <v>43585</v>
      </c>
      <c r="CH109" s="190" t="s">
        <v>9494</v>
      </c>
      <c r="CI109" s="191" t="e">
        <v>#N/A</v>
      </c>
      <c r="CJ109" s="191" t="e">
        <v>#N/A</v>
      </c>
      <c r="CK109" s="191" t="e">
        <v>#N/A</v>
      </c>
      <c r="CL109" s="191" t="e">
        <v>#N/A</v>
      </c>
      <c r="CM109" s="191" t="e">
        <v>#N/A</v>
      </c>
      <c r="CN109" s="191" t="e">
        <v>#N/A</v>
      </c>
      <c r="CO109" s="193" t="e">
        <v>#N/A</v>
      </c>
      <c r="CP109" s="191" t="s">
        <v>1128</v>
      </c>
      <c r="CQ109" s="184" t="s">
        <v>14</v>
      </c>
      <c r="CR109" s="184" t="s">
        <v>14</v>
      </c>
      <c r="CS109" s="184" t="s">
        <v>14</v>
      </c>
      <c r="CT109" s="184" t="s">
        <v>14</v>
      </c>
      <c r="CU109" s="184" t="s">
        <v>1127</v>
      </c>
      <c r="CV109" s="184" t="s">
        <v>14</v>
      </c>
      <c r="CW109" s="181">
        <v>43798</v>
      </c>
      <c r="CX109" s="191" t="s">
        <v>2584</v>
      </c>
      <c r="CY109" s="188">
        <v>22493000</v>
      </c>
      <c r="CZ109" s="188" t="s">
        <v>2581</v>
      </c>
      <c r="DA109" s="188" t="s">
        <v>30</v>
      </c>
      <c r="DB109" s="188">
        <v>2</v>
      </c>
      <c r="DC109" s="188" t="s">
        <v>2583</v>
      </c>
      <c r="DD109" s="188" t="s">
        <v>2582</v>
      </c>
      <c r="DE109" s="194">
        <v>44634</v>
      </c>
      <c r="DF109" s="190" t="s">
        <v>2588</v>
      </c>
      <c r="DG109" s="180">
        <v>54056000</v>
      </c>
      <c r="DH109" s="184" t="s">
        <v>2585</v>
      </c>
      <c r="DI109" s="184" t="s">
        <v>19</v>
      </c>
      <c r="DJ109" s="184">
        <v>3</v>
      </c>
      <c r="DK109" s="184" t="s">
        <v>2587</v>
      </c>
      <c r="DL109" s="184" t="s">
        <v>2586</v>
      </c>
      <c r="DM109" s="181">
        <v>44634</v>
      </c>
      <c r="DN109" s="191" t="s">
        <v>2592</v>
      </c>
      <c r="DO109" s="188">
        <v>15092000</v>
      </c>
      <c r="DP109" s="191" t="s">
        <v>2589</v>
      </c>
      <c r="DQ109" s="191" t="s">
        <v>19</v>
      </c>
      <c r="DR109" s="191">
        <v>3</v>
      </c>
      <c r="DS109" s="191" t="s">
        <v>2591</v>
      </c>
      <c r="DT109" s="191" t="s">
        <v>2590</v>
      </c>
      <c r="DU109" s="192">
        <v>44634</v>
      </c>
      <c r="DV109" s="190" t="s">
        <v>2593</v>
      </c>
      <c r="DW109" s="180">
        <v>22493000</v>
      </c>
      <c r="DX109" s="184" t="s">
        <v>2581</v>
      </c>
      <c r="DY109" s="184" t="s">
        <v>30</v>
      </c>
      <c r="DZ109" s="184">
        <v>2</v>
      </c>
      <c r="EA109" s="184" t="s">
        <v>2583</v>
      </c>
      <c r="EB109" s="184" t="s">
        <v>2582</v>
      </c>
      <c r="EC109" s="181">
        <v>44634</v>
      </c>
      <c r="ED109" s="191" t="s">
        <v>2595</v>
      </c>
      <c r="EE109" s="188">
        <v>0</v>
      </c>
      <c r="EF109" s="191" t="s">
        <v>1627</v>
      </c>
      <c r="EG109" s="191" t="s">
        <v>19</v>
      </c>
      <c r="EH109" s="191">
        <v>3</v>
      </c>
      <c r="EI109" s="191" t="s">
        <v>2594</v>
      </c>
      <c r="EJ109" s="191" t="s">
        <v>14</v>
      </c>
      <c r="EK109" s="192">
        <v>44634</v>
      </c>
      <c r="EL109" s="190" t="s">
        <v>2596</v>
      </c>
      <c r="EM109" s="180">
        <v>0</v>
      </c>
      <c r="EN109" s="184" t="s">
        <v>1627</v>
      </c>
      <c r="EO109" s="184" t="s">
        <v>19</v>
      </c>
      <c r="EP109" s="184">
        <v>3</v>
      </c>
      <c r="EQ109" s="184" t="s">
        <v>2594</v>
      </c>
      <c r="ER109" s="184" t="s">
        <v>14</v>
      </c>
      <c r="ES109" s="181">
        <v>44634</v>
      </c>
      <c r="ET109" s="191" t="s">
        <v>2580</v>
      </c>
      <c r="EU109" s="191">
        <v>82332</v>
      </c>
      <c r="EV109" s="191" t="s">
        <v>2576</v>
      </c>
      <c r="EW109" s="191" t="s">
        <v>30</v>
      </c>
      <c r="EX109" s="191">
        <v>2</v>
      </c>
      <c r="EY109" s="191" t="s">
        <v>2578</v>
      </c>
      <c r="EZ109" s="191" t="s">
        <v>2577</v>
      </c>
      <c r="FA109" s="192">
        <v>44634</v>
      </c>
      <c r="FB109" s="190" t="s">
        <v>857</v>
      </c>
      <c r="FC109" s="184">
        <v>4</v>
      </c>
      <c r="FD109" s="184">
        <v>0</v>
      </c>
      <c r="FE109" s="184" t="s">
        <v>30</v>
      </c>
      <c r="FF109" s="184">
        <v>2</v>
      </c>
      <c r="FG109" s="184" t="s">
        <v>856</v>
      </c>
      <c r="FH109" s="184">
        <v>0</v>
      </c>
      <c r="FI109" s="181">
        <v>43585</v>
      </c>
      <c r="FJ109" s="190" t="s">
        <v>859</v>
      </c>
      <c r="FK109" s="191" t="s">
        <v>14</v>
      </c>
      <c r="FL109" s="191">
        <v>0</v>
      </c>
      <c r="FM109" s="191" t="s">
        <v>14</v>
      </c>
      <c r="FN109" s="191" t="s">
        <v>14</v>
      </c>
      <c r="FO109" s="191" t="s">
        <v>858</v>
      </c>
      <c r="FP109" s="188">
        <v>0</v>
      </c>
      <c r="FQ109" s="189">
        <v>43585</v>
      </c>
      <c r="FR109" s="190" t="s">
        <v>860</v>
      </c>
      <c r="FS109" s="184" t="s">
        <v>14</v>
      </c>
      <c r="FT109" s="184">
        <v>0</v>
      </c>
      <c r="FU109" s="184" t="s">
        <v>14</v>
      </c>
      <c r="FV109" s="184" t="s">
        <v>14</v>
      </c>
      <c r="FW109" s="184">
        <v>0</v>
      </c>
      <c r="FX109" s="184">
        <v>0</v>
      </c>
      <c r="FY109" s="181">
        <v>43585</v>
      </c>
      <c r="FZ109" s="191" t="s">
        <v>3957</v>
      </c>
      <c r="GA109" s="191">
        <v>2</v>
      </c>
      <c r="GB109" s="191" t="s">
        <v>3054</v>
      </c>
      <c r="GC109" s="191" t="s">
        <v>30</v>
      </c>
      <c r="GD109" s="191">
        <v>2</v>
      </c>
      <c r="GE109" s="191" t="s">
        <v>14</v>
      </c>
      <c r="GF109" s="191" t="s">
        <v>14</v>
      </c>
      <c r="GG109" s="192">
        <v>44694</v>
      </c>
      <c r="GH109" s="190" t="s">
        <v>3963</v>
      </c>
      <c r="GI109" s="184">
        <v>2</v>
      </c>
      <c r="GJ109" s="184" t="s">
        <v>3054</v>
      </c>
      <c r="GK109" s="184" t="s">
        <v>30</v>
      </c>
      <c r="GL109" s="184">
        <v>2</v>
      </c>
      <c r="GM109" s="184" t="s">
        <v>14</v>
      </c>
      <c r="GN109" s="184" t="s">
        <v>14</v>
      </c>
      <c r="GO109" s="181">
        <v>44694</v>
      </c>
      <c r="GP109" s="191" t="s">
        <v>3958</v>
      </c>
      <c r="GQ109" s="191">
        <v>1</v>
      </c>
      <c r="GR109" s="191" t="s">
        <v>3054</v>
      </c>
      <c r="GS109" s="191" t="s">
        <v>30</v>
      </c>
      <c r="GT109" s="191">
        <v>2</v>
      </c>
      <c r="GU109" s="191" t="s">
        <v>14</v>
      </c>
      <c r="GV109" s="191" t="s">
        <v>14</v>
      </c>
      <c r="GW109" s="192">
        <v>44694</v>
      </c>
      <c r="GX109" s="190" t="s">
        <v>3964</v>
      </c>
      <c r="GY109" s="184">
        <v>0</v>
      </c>
      <c r="GZ109" s="184" t="s">
        <v>3054</v>
      </c>
      <c r="HA109" s="184" t="s">
        <v>30</v>
      </c>
      <c r="HB109" s="184">
        <v>2</v>
      </c>
      <c r="HC109" s="184" t="s">
        <v>14</v>
      </c>
      <c r="HD109" s="184" t="s">
        <v>14</v>
      </c>
      <c r="HE109" s="181">
        <v>44694</v>
      </c>
      <c r="HF109" s="191" t="s">
        <v>3956</v>
      </c>
      <c r="HG109" s="191">
        <v>2</v>
      </c>
      <c r="HH109" s="191" t="s">
        <v>3054</v>
      </c>
      <c r="HI109" s="191" t="s">
        <v>30</v>
      </c>
      <c r="HJ109" s="191">
        <v>2</v>
      </c>
      <c r="HK109" s="191" t="s">
        <v>14</v>
      </c>
      <c r="HL109" s="191" t="s">
        <v>14</v>
      </c>
      <c r="HM109" s="192">
        <v>44694</v>
      </c>
      <c r="HN109" s="190" t="s">
        <v>3962</v>
      </c>
      <c r="HO109" s="184">
        <v>2</v>
      </c>
      <c r="HP109" s="184" t="s">
        <v>3054</v>
      </c>
      <c r="HQ109" s="184" t="s">
        <v>30</v>
      </c>
      <c r="HR109" s="184">
        <v>2</v>
      </c>
      <c r="HS109" s="184" t="s">
        <v>14</v>
      </c>
      <c r="HT109" s="184" t="s">
        <v>14</v>
      </c>
      <c r="HU109" s="181">
        <v>44694</v>
      </c>
      <c r="HV109" s="191" t="s">
        <v>3959</v>
      </c>
      <c r="HW109" s="191">
        <v>3</v>
      </c>
      <c r="HX109" s="191" t="s">
        <v>3054</v>
      </c>
      <c r="HY109" s="191" t="s">
        <v>30</v>
      </c>
      <c r="HZ109" s="191">
        <v>2</v>
      </c>
      <c r="IA109" s="191" t="s">
        <v>14</v>
      </c>
      <c r="IB109" s="191" t="s">
        <v>14</v>
      </c>
      <c r="IC109" s="192">
        <v>44694</v>
      </c>
      <c r="ID109" s="190" t="s">
        <v>3961</v>
      </c>
      <c r="IE109" s="184">
        <v>2</v>
      </c>
      <c r="IF109" s="184" t="s">
        <v>3054</v>
      </c>
      <c r="IG109" s="184" t="s">
        <v>30</v>
      </c>
      <c r="IH109" s="184">
        <v>2</v>
      </c>
      <c r="II109" s="184" t="s">
        <v>14</v>
      </c>
      <c r="IJ109" s="184" t="s">
        <v>14</v>
      </c>
      <c r="IK109" s="181">
        <v>44694</v>
      </c>
      <c r="IL109" s="191" t="s">
        <v>3960</v>
      </c>
      <c r="IM109" s="191">
        <v>3</v>
      </c>
      <c r="IN109" s="191" t="s">
        <v>3054</v>
      </c>
      <c r="IO109" s="191" t="s">
        <v>30</v>
      </c>
      <c r="IP109" s="191">
        <v>2</v>
      </c>
      <c r="IQ109" s="191" t="s">
        <v>14</v>
      </c>
      <c r="IR109" s="191" t="s">
        <v>14</v>
      </c>
      <c r="IS109" s="192">
        <v>44694</v>
      </c>
    </row>
    <row r="110" spans="1:253" s="285" customFormat="1" ht="13" customHeight="1" x14ac:dyDescent="0.25">
      <c r="A110" s="285" t="s">
        <v>766</v>
      </c>
      <c r="B110" s="285" t="s">
        <v>9089</v>
      </c>
      <c r="C110" s="285" t="s">
        <v>767</v>
      </c>
      <c r="D110" s="285" t="s">
        <v>768</v>
      </c>
      <c r="E110" s="285" t="s">
        <v>9099</v>
      </c>
      <c r="F110" s="285" t="s">
        <v>5881</v>
      </c>
      <c r="G110" s="179">
        <v>1583009000</v>
      </c>
      <c r="H110" s="180" t="s">
        <v>5878</v>
      </c>
      <c r="I110" s="180" t="s">
        <v>30</v>
      </c>
      <c r="J110" s="180">
        <v>2</v>
      </c>
      <c r="K110" s="180" t="s">
        <v>5880</v>
      </c>
      <c r="L110" s="180" t="s">
        <v>5879</v>
      </c>
      <c r="M110" s="181">
        <v>44766</v>
      </c>
      <c r="N110" s="190" t="s">
        <v>1098</v>
      </c>
      <c r="O110" s="182">
        <v>235533</v>
      </c>
      <c r="P110" s="182" t="s">
        <v>1095</v>
      </c>
      <c r="Q110" s="182" t="s">
        <v>30</v>
      </c>
      <c r="R110" s="182">
        <v>2</v>
      </c>
      <c r="S110" s="182" t="s">
        <v>1097</v>
      </c>
      <c r="T110" s="182" t="s">
        <v>1096</v>
      </c>
      <c r="U110" s="183">
        <v>43787</v>
      </c>
      <c r="V110" s="190" t="s">
        <v>1103</v>
      </c>
      <c r="W110" s="180">
        <v>16991000</v>
      </c>
      <c r="X110" s="180" t="s">
        <v>1095</v>
      </c>
      <c r="Y110" s="180" t="s">
        <v>30</v>
      </c>
      <c r="Z110" s="180">
        <v>2</v>
      </c>
      <c r="AA110" s="180" t="s">
        <v>1102</v>
      </c>
      <c r="AB110" s="180" t="s">
        <v>1096</v>
      </c>
      <c r="AC110" s="181">
        <v>43787</v>
      </c>
      <c r="AD110" s="190" t="s">
        <v>1512</v>
      </c>
      <c r="AE110" s="188">
        <v>16991000</v>
      </c>
      <c r="AF110" s="188" t="s">
        <v>1095</v>
      </c>
      <c r="AG110" s="188" t="s">
        <v>30</v>
      </c>
      <c r="AH110" s="188">
        <v>2</v>
      </c>
      <c r="AI110" s="188" t="s">
        <v>1102</v>
      </c>
      <c r="AJ110" s="188" t="s">
        <v>1096</v>
      </c>
      <c r="AK110" s="189">
        <v>44110</v>
      </c>
      <c r="AL110" s="190" t="s">
        <v>1101</v>
      </c>
      <c r="AM110" s="180" t="s">
        <v>14</v>
      </c>
      <c r="AN110" s="180" t="s">
        <v>14</v>
      </c>
      <c r="AO110" s="180" t="s">
        <v>14</v>
      </c>
      <c r="AP110" s="180" t="s">
        <v>14</v>
      </c>
      <c r="AQ110" s="180" t="s">
        <v>1100</v>
      </c>
      <c r="AR110" s="180" t="s">
        <v>14</v>
      </c>
      <c r="AS110" s="181">
        <v>43787</v>
      </c>
      <c r="AT110" s="191" t="s">
        <v>776</v>
      </c>
      <c r="AU110" s="188" t="s">
        <v>14</v>
      </c>
      <c r="AV110" s="188" t="s">
        <v>14</v>
      </c>
      <c r="AW110" s="188" t="s">
        <v>14</v>
      </c>
      <c r="AX110" s="188" t="s">
        <v>14</v>
      </c>
      <c r="AY110" s="188" t="s">
        <v>644</v>
      </c>
      <c r="AZ110" s="188" t="s">
        <v>14</v>
      </c>
      <c r="BA110" s="189">
        <v>43580</v>
      </c>
      <c r="BB110" s="190" t="s">
        <v>775</v>
      </c>
      <c r="BC110" s="180" t="s">
        <v>14</v>
      </c>
      <c r="BD110" s="180" t="s">
        <v>14</v>
      </c>
      <c r="BE110" s="180" t="s">
        <v>14</v>
      </c>
      <c r="BF110" s="180" t="s">
        <v>14</v>
      </c>
      <c r="BG110" s="180" t="s">
        <v>644</v>
      </c>
      <c r="BH110" s="180" t="s">
        <v>14</v>
      </c>
      <c r="BI110" s="181">
        <v>43580</v>
      </c>
      <c r="BJ110" s="191" t="s">
        <v>5885</v>
      </c>
      <c r="BK110" s="191">
        <v>193</v>
      </c>
      <c r="BL110" s="191" t="s">
        <v>5882</v>
      </c>
      <c r="BM110" s="191" t="s">
        <v>19</v>
      </c>
      <c r="BN110" s="191">
        <v>3</v>
      </c>
      <c r="BO110" s="191" t="s">
        <v>5884</v>
      </c>
      <c r="BP110" s="188" t="s">
        <v>5883</v>
      </c>
      <c r="BQ110" s="192">
        <v>44766</v>
      </c>
      <c r="BR110" s="190" t="s">
        <v>769</v>
      </c>
      <c r="BS110" s="184" t="s">
        <v>14</v>
      </c>
      <c r="BT110" s="184" t="s">
        <v>14</v>
      </c>
      <c r="BU110" s="184" t="s">
        <v>14</v>
      </c>
      <c r="BV110" s="184" t="s">
        <v>14</v>
      </c>
      <c r="BW110" s="184" t="s">
        <v>644</v>
      </c>
      <c r="BX110" s="184" t="s">
        <v>14</v>
      </c>
      <c r="BY110" s="181">
        <v>43580</v>
      </c>
      <c r="BZ110" s="191" t="s">
        <v>770</v>
      </c>
      <c r="CA110" s="191" t="s">
        <v>14</v>
      </c>
      <c r="CB110" s="191" t="s">
        <v>14</v>
      </c>
      <c r="CC110" s="191" t="s">
        <v>14</v>
      </c>
      <c r="CD110" s="191" t="s">
        <v>14</v>
      </c>
      <c r="CE110" s="191" t="s">
        <v>644</v>
      </c>
      <c r="CF110" s="191" t="s">
        <v>14</v>
      </c>
      <c r="CG110" s="192">
        <v>43580</v>
      </c>
      <c r="CH110" s="190" t="s">
        <v>9495</v>
      </c>
      <c r="CI110" s="191" t="e">
        <v>#N/A</v>
      </c>
      <c r="CJ110" s="191" t="e">
        <v>#N/A</v>
      </c>
      <c r="CK110" s="191" t="e">
        <v>#N/A</v>
      </c>
      <c r="CL110" s="191" t="e">
        <v>#N/A</v>
      </c>
      <c r="CM110" s="191" t="e">
        <v>#N/A</v>
      </c>
      <c r="CN110" s="191" t="e">
        <v>#N/A</v>
      </c>
      <c r="CO110" s="193" t="e">
        <v>#N/A</v>
      </c>
      <c r="CP110" s="191" t="s">
        <v>773</v>
      </c>
      <c r="CQ110" s="184" t="s">
        <v>14</v>
      </c>
      <c r="CR110" s="184" t="s">
        <v>14</v>
      </c>
      <c r="CS110" s="184" t="s">
        <v>14</v>
      </c>
      <c r="CT110" s="184" t="s">
        <v>14</v>
      </c>
      <c r="CU110" s="184" t="s">
        <v>644</v>
      </c>
      <c r="CV110" s="184" t="s">
        <v>14</v>
      </c>
      <c r="CW110" s="181">
        <v>43580</v>
      </c>
      <c r="CX110" s="191" t="s">
        <v>780</v>
      </c>
      <c r="CY110" s="188" t="s">
        <v>14</v>
      </c>
      <c r="CZ110" s="188" t="s">
        <v>14</v>
      </c>
      <c r="DA110" s="188" t="s">
        <v>19</v>
      </c>
      <c r="DB110" s="188">
        <v>3</v>
      </c>
      <c r="DC110" s="188" t="s">
        <v>644</v>
      </c>
      <c r="DD110" s="188" t="s">
        <v>14</v>
      </c>
      <c r="DE110" s="194">
        <v>43580</v>
      </c>
      <c r="DF110" s="190" t="s">
        <v>1099</v>
      </c>
      <c r="DG110" s="180" t="s">
        <v>14</v>
      </c>
      <c r="DH110" s="184" t="s">
        <v>14</v>
      </c>
      <c r="DI110" s="184" t="s">
        <v>14</v>
      </c>
      <c r="DJ110" s="184" t="s">
        <v>14</v>
      </c>
      <c r="DK110" s="184" t="s">
        <v>14</v>
      </c>
      <c r="DL110" s="184" t="s">
        <v>14</v>
      </c>
      <c r="DM110" s="181">
        <v>43787</v>
      </c>
      <c r="DN110" s="191" t="s">
        <v>782</v>
      </c>
      <c r="DO110" s="188" t="s">
        <v>14</v>
      </c>
      <c r="DP110" s="191" t="s">
        <v>14</v>
      </c>
      <c r="DQ110" s="191" t="s">
        <v>19</v>
      </c>
      <c r="DR110" s="191">
        <v>3</v>
      </c>
      <c r="DS110" s="191" t="s">
        <v>644</v>
      </c>
      <c r="DT110" s="191" t="s">
        <v>14</v>
      </c>
      <c r="DU110" s="192">
        <v>43580</v>
      </c>
      <c r="DV110" s="190" t="s">
        <v>777</v>
      </c>
      <c r="DW110" s="180" t="s">
        <v>14</v>
      </c>
      <c r="DX110" s="184" t="s">
        <v>14</v>
      </c>
      <c r="DY110" s="184" t="s">
        <v>19</v>
      </c>
      <c r="DZ110" s="184">
        <v>3</v>
      </c>
      <c r="EA110" s="184" t="s">
        <v>644</v>
      </c>
      <c r="EB110" s="184" t="s">
        <v>14</v>
      </c>
      <c r="EC110" s="181">
        <v>43580</v>
      </c>
      <c r="ED110" s="191" t="s">
        <v>781</v>
      </c>
      <c r="EE110" s="188" t="s">
        <v>14</v>
      </c>
      <c r="EF110" s="191" t="s">
        <v>14</v>
      </c>
      <c r="EG110" s="191" t="s">
        <v>19</v>
      </c>
      <c r="EH110" s="191">
        <v>3</v>
      </c>
      <c r="EI110" s="191" t="s">
        <v>644</v>
      </c>
      <c r="EJ110" s="191" t="s">
        <v>14</v>
      </c>
      <c r="EK110" s="192">
        <v>43580</v>
      </c>
      <c r="EL110" s="190" t="s">
        <v>774</v>
      </c>
      <c r="EM110" s="180" t="s">
        <v>14</v>
      </c>
      <c r="EN110" s="184" t="s">
        <v>14</v>
      </c>
      <c r="EO110" s="184" t="s">
        <v>19</v>
      </c>
      <c r="EP110" s="184">
        <v>3</v>
      </c>
      <c r="EQ110" s="184" t="s">
        <v>644</v>
      </c>
      <c r="ER110" s="184" t="s">
        <v>14</v>
      </c>
      <c r="ES110" s="181">
        <v>43580</v>
      </c>
      <c r="ET110" s="191" t="s">
        <v>5887</v>
      </c>
      <c r="EU110" s="191">
        <v>1090</v>
      </c>
      <c r="EV110" s="191" t="s">
        <v>5882</v>
      </c>
      <c r="EW110" s="191" t="s">
        <v>19</v>
      </c>
      <c r="EX110" s="191">
        <v>3</v>
      </c>
      <c r="EY110" s="191" t="s">
        <v>5886</v>
      </c>
      <c r="EZ110" s="191" t="s">
        <v>5883</v>
      </c>
      <c r="FA110" s="192">
        <v>44766</v>
      </c>
      <c r="FB110" s="190" t="s">
        <v>772</v>
      </c>
      <c r="FC110" s="184">
        <v>3</v>
      </c>
      <c r="FD110" s="184" t="s">
        <v>693</v>
      </c>
      <c r="FE110" s="184" t="s">
        <v>30</v>
      </c>
      <c r="FF110" s="184">
        <v>2</v>
      </c>
      <c r="FG110" s="184" t="s">
        <v>771</v>
      </c>
      <c r="FH110" s="184" t="s">
        <v>694</v>
      </c>
      <c r="FI110" s="181">
        <v>43580</v>
      </c>
      <c r="FJ110" s="190" t="s">
        <v>778</v>
      </c>
      <c r="FK110" s="191" t="s">
        <v>14</v>
      </c>
      <c r="FL110" s="191" t="s">
        <v>14</v>
      </c>
      <c r="FM110" s="191" t="s">
        <v>14</v>
      </c>
      <c r="FN110" s="191" t="s">
        <v>14</v>
      </c>
      <c r="FO110" s="191" t="s">
        <v>14</v>
      </c>
      <c r="FP110" s="188" t="s">
        <v>14</v>
      </c>
      <c r="FQ110" s="189">
        <v>43580</v>
      </c>
      <c r="FR110" s="190" t="s">
        <v>779</v>
      </c>
      <c r="FS110" s="184" t="s">
        <v>14</v>
      </c>
      <c r="FT110" s="184" t="s">
        <v>14</v>
      </c>
      <c r="FU110" s="184" t="s">
        <v>14</v>
      </c>
      <c r="FV110" s="184" t="s">
        <v>14</v>
      </c>
      <c r="FW110" s="184" t="s">
        <v>14</v>
      </c>
      <c r="FX110" s="184" t="s">
        <v>14</v>
      </c>
      <c r="FY110" s="181">
        <v>43580</v>
      </c>
      <c r="FZ110" s="191" t="s">
        <v>4516</v>
      </c>
      <c r="GA110" s="191">
        <v>2</v>
      </c>
      <c r="GB110" s="191" t="s">
        <v>3054</v>
      </c>
      <c r="GC110" s="191" t="s">
        <v>30</v>
      </c>
      <c r="GD110" s="191">
        <v>2</v>
      </c>
      <c r="GE110" s="191" t="s">
        <v>14</v>
      </c>
      <c r="GF110" s="191" t="s">
        <v>14</v>
      </c>
      <c r="GG110" s="192">
        <v>44697</v>
      </c>
      <c r="GH110" s="190" t="s">
        <v>4522</v>
      </c>
      <c r="GI110" s="184">
        <v>1</v>
      </c>
      <c r="GJ110" s="184" t="s">
        <v>3054</v>
      </c>
      <c r="GK110" s="184" t="s">
        <v>30</v>
      </c>
      <c r="GL110" s="184">
        <v>2</v>
      </c>
      <c r="GM110" s="184" t="s">
        <v>14</v>
      </c>
      <c r="GN110" s="184" t="s">
        <v>14</v>
      </c>
      <c r="GO110" s="181">
        <v>44697</v>
      </c>
      <c r="GP110" s="191" t="s">
        <v>4517</v>
      </c>
      <c r="GQ110" s="191">
        <v>2</v>
      </c>
      <c r="GR110" s="191" t="s">
        <v>3054</v>
      </c>
      <c r="GS110" s="191" t="s">
        <v>30</v>
      </c>
      <c r="GT110" s="191">
        <v>2</v>
      </c>
      <c r="GU110" s="191" t="s">
        <v>14</v>
      </c>
      <c r="GV110" s="191" t="s">
        <v>14</v>
      </c>
      <c r="GW110" s="192">
        <v>44697</v>
      </c>
      <c r="GX110" s="190" t="s">
        <v>4523</v>
      </c>
      <c r="GY110" s="184">
        <v>0</v>
      </c>
      <c r="GZ110" s="184" t="s">
        <v>3054</v>
      </c>
      <c r="HA110" s="184" t="s">
        <v>30</v>
      </c>
      <c r="HB110" s="184">
        <v>2</v>
      </c>
      <c r="HC110" s="184" t="s">
        <v>14</v>
      </c>
      <c r="HD110" s="184" t="s">
        <v>14</v>
      </c>
      <c r="HE110" s="181">
        <v>44697</v>
      </c>
      <c r="HF110" s="191" t="s">
        <v>4515</v>
      </c>
      <c r="HG110" s="191">
        <v>0</v>
      </c>
      <c r="HH110" s="191" t="s">
        <v>3054</v>
      </c>
      <c r="HI110" s="191" t="s">
        <v>30</v>
      </c>
      <c r="HJ110" s="191">
        <v>2</v>
      </c>
      <c r="HK110" s="191" t="s">
        <v>14</v>
      </c>
      <c r="HL110" s="191" t="s">
        <v>14</v>
      </c>
      <c r="HM110" s="192">
        <v>44697</v>
      </c>
      <c r="HN110" s="190" t="s">
        <v>4521</v>
      </c>
      <c r="HO110" s="184">
        <v>2</v>
      </c>
      <c r="HP110" s="184" t="s">
        <v>3054</v>
      </c>
      <c r="HQ110" s="184" t="s">
        <v>30</v>
      </c>
      <c r="HR110" s="184">
        <v>2</v>
      </c>
      <c r="HS110" s="184" t="s">
        <v>14</v>
      </c>
      <c r="HT110" s="184" t="s">
        <v>14</v>
      </c>
      <c r="HU110" s="181">
        <v>44697</v>
      </c>
      <c r="HV110" s="191" t="s">
        <v>4518</v>
      </c>
      <c r="HW110" s="191">
        <v>1</v>
      </c>
      <c r="HX110" s="191" t="s">
        <v>3054</v>
      </c>
      <c r="HY110" s="191" t="s">
        <v>30</v>
      </c>
      <c r="HZ110" s="191">
        <v>2</v>
      </c>
      <c r="IA110" s="191" t="s">
        <v>14</v>
      </c>
      <c r="IB110" s="191" t="s">
        <v>14</v>
      </c>
      <c r="IC110" s="192">
        <v>44697</v>
      </c>
      <c r="ID110" s="190" t="s">
        <v>4520</v>
      </c>
      <c r="IE110" s="184">
        <v>1</v>
      </c>
      <c r="IF110" s="184" t="s">
        <v>3054</v>
      </c>
      <c r="IG110" s="184" t="s">
        <v>30</v>
      </c>
      <c r="IH110" s="184">
        <v>2</v>
      </c>
      <c r="II110" s="184" t="s">
        <v>14</v>
      </c>
      <c r="IJ110" s="184" t="s">
        <v>14</v>
      </c>
      <c r="IK110" s="181">
        <v>44697</v>
      </c>
      <c r="IL110" s="191" t="s">
        <v>4519</v>
      </c>
      <c r="IM110" s="191">
        <v>2</v>
      </c>
      <c r="IN110" s="191" t="s">
        <v>3054</v>
      </c>
      <c r="IO110" s="191" t="s">
        <v>30</v>
      </c>
      <c r="IP110" s="191">
        <v>2</v>
      </c>
      <c r="IQ110" s="191" t="s">
        <v>14</v>
      </c>
      <c r="IR110" s="191" t="s">
        <v>14</v>
      </c>
      <c r="IS110" s="192">
        <v>44697</v>
      </c>
    </row>
    <row r="111" spans="1:253" s="285" customFormat="1" ht="13" customHeight="1" x14ac:dyDescent="0.25">
      <c r="A111" s="285" t="s">
        <v>887</v>
      </c>
      <c r="B111" s="285" t="s">
        <v>9089</v>
      </c>
      <c r="C111" s="285" t="s">
        <v>888</v>
      </c>
      <c r="D111" s="285" t="s">
        <v>889</v>
      </c>
      <c r="E111" s="285" t="s">
        <v>9102</v>
      </c>
      <c r="F111" s="285" t="s">
        <v>5232</v>
      </c>
      <c r="G111" s="179">
        <v>267196000</v>
      </c>
      <c r="H111" s="180" t="s">
        <v>5230</v>
      </c>
      <c r="I111" s="180" t="s">
        <v>30</v>
      </c>
      <c r="J111" s="180">
        <v>2</v>
      </c>
      <c r="K111" s="180" t="s">
        <v>5231</v>
      </c>
      <c r="L111" s="180" t="s">
        <v>5230</v>
      </c>
      <c r="M111" s="181">
        <v>44741</v>
      </c>
      <c r="N111" s="190" t="s">
        <v>5234</v>
      </c>
      <c r="O111" s="182">
        <v>499836</v>
      </c>
      <c r="P111" s="182" t="s">
        <v>5230</v>
      </c>
      <c r="Q111" s="182" t="s">
        <v>30</v>
      </c>
      <c r="R111" s="182">
        <v>2</v>
      </c>
      <c r="S111" s="182" t="s">
        <v>5233</v>
      </c>
      <c r="T111" s="182" t="s">
        <v>5230</v>
      </c>
      <c r="U111" s="183">
        <v>44741</v>
      </c>
      <c r="V111" s="190" t="s">
        <v>5236</v>
      </c>
      <c r="W111" s="180">
        <v>102344000</v>
      </c>
      <c r="X111" s="180" t="s">
        <v>5230</v>
      </c>
      <c r="Y111" s="180" t="s">
        <v>30</v>
      </c>
      <c r="Z111" s="180">
        <v>2</v>
      </c>
      <c r="AA111" s="180" t="s">
        <v>5235</v>
      </c>
      <c r="AB111" s="180" t="s">
        <v>5230</v>
      </c>
      <c r="AC111" s="181">
        <v>44741</v>
      </c>
      <c r="AD111" s="190" t="s">
        <v>6642</v>
      </c>
      <c r="AE111" s="188">
        <v>45306000</v>
      </c>
      <c r="AF111" s="188" t="s">
        <v>5230</v>
      </c>
      <c r="AG111" s="188" t="s">
        <v>30</v>
      </c>
      <c r="AH111" s="188">
        <v>2</v>
      </c>
      <c r="AI111" s="188" t="s">
        <v>6641</v>
      </c>
      <c r="AJ111" s="188" t="s">
        <v>5230</v>
      </c>
      <c r="AK111" s="189">
        <v>44767</v>
      </c>
      <c r="AL111" s="190" t="s">
        <v>6644</v>
      </c>
      <c r="AM111" s="180">
        <v>30236000</v>
      </c>
      <c r="AN111" s="180" t="s">
        <v>5230</v>
      </c>
      <c r="AO111" s="180" t="s">
        <v>19</v>
      </c>
      <c r="AP111" s="180">
        <v>3</v>
      </c>
      <c r="AQ111" s="180" t="s">
        <v>6643</v>
      </c>
      <c r="AR111" s="180" t="s">
        <v>5230</v>
      </c>
      <c r="AS111" s="181">
        <v>44767</v>
      </c>
      <c r="AT111" s="191" t="s">
        <v>1174</v>
      </c>
      <c r="AU111" s="188" t="s">
        <v>14</v>
      </c>
      <c r="AV111" s="188" t="s">
        <v>890</v>
      </c>
      <c r="AW111" s="188" t="s">
        <v>30</v>
      </c>
      <c r="AX111" s="188">
        <v>2</v>
      </c>
      <c r="AY111" s="188" t="s">
        <v>1173</v>
      </c>
      <c r="AZ111" s="188" t="s">
        <v>890</v>
      </c>
      <c r="BA111" s="189">
        <v>43815</v>
      </c>
      <c r="BB111" s="190" t="s">
        <v>1172</v>
      </c>
      <c r="BC111" s="180" t="s">
        <v>14</v>
      </c>
      <c r="BD111" s="180" t="s">
        <v>890</v>
      </c>
      <c r="BE111" s="180" t="s">
        <v>30</v>
      </c>
      <c r="BF111" s="180">
        <v>2</v>
      </c>
      <c r="BG111" s="180" t="s">
        <v>1171</v>
      </c>
      <c r="BH111" s="180" t="s">
        <v>890</v>
      </c>
      <c r="BI111" s="181">
        <v>43815</v>
      </c>
      <c r="BJ111" s="191" t="s">
        <v>6646</v>
      </c>
      <c r="BK111" s="191">
        <v>2446</v>
      </c>
      <c r="BL111" s="191" t="s">
        <v>5230</v>
      </c>
      <c r="BM111" s="191" t="s">
        <v>19</v>
      </c>
      <c r="BN111" s="191">
        <v>3</v>
      </c>
      <c r="BO111" s="191" t="s">
        <v>6645</v>
      </c>
      <c r="BP111" s="188" t="s">
        <v>5230</v>
      </c>
      <c r="BQ111" s="192">
        <v>44767</v>
      </c>
      <c r="BR111" s="190" t="s">
        <v>892</v>
      </c>
      <c r="BS111" s="184" t="s">
        <v>14</v>
      </c>
      <c r="BT111" s="184" t="s">
        <v>890</v>
      </c>
      <c r="BU111" s="184" t="s">
        <v>30</v>
      </c>
      <c r="BV111" s="184">
        <v>2</v>
      </c>
      <c r="BW111" s="184" t="s">
        <v>891</v>
      </c>
      <c r="BX111" s="184" t="s">
        <v>890</v>
      </c>
      <c r="BY111" s="181">
        <v>43606</v>
      </c>
      <c r="BZ111" s="191" t="s">
        <v>893</v>
      </c>
      <c r="CA111" s="191" t="s">
        <v>14</v>
      </c>
      <c r="CB111" s="191" t="s">
        <v>890</v>
      </c>
      <c r="CC111" s="191" t="s">
        <v>30</v>
      </c>
      <c r="CD111" s="191">
        <v>2</v>
      </c>
      <c r="CE111" s="191" t="s">
        <v>891</v>
      </c>
      <c r="CF111" s="191" t="s">
        <v>890</v>
      </c>
      <c r="CG111" s="192">
        <v>43606</v>
      </c>
      <c r="CH111" s="190" t="s">
        <v>9496</v>
      </c>
      <c r="CI111" s="191" t="e">
        <v>#N/A</v>
      </c>
      <c r="CJ111" s="191" t="e">
        <v>#N/A</v>
      </c>
      <c r="CK111" s="191" t="e">
        <v>#N/A</v>
      </c>
      <c r="CL111" s="191" t="e">
        <v>#N/A</v>
      </c>
      <c r="CM111" s="191" t="e">
        <v>#N/A</v>
      </c>
      <c r="CN111" s="191" t="e">
        <v>#N/A</v>
      </c>
      <c r="CO111" s="193" t="e">
        <v>#N/A</v>
      </c>
      <c r="CP111" s="191" t="s">
        <v>896</v>
      </c>
      <c r="CQ111" s="184" t="s">
        <v>14</v>
      </c>
      <c r="CR111" s="184" t="s">
        <v>890</v>
      </c>
      <c r="CS111" s="184" t="s">
        <v>30</v>
      </c>
      <c r="CT111" s="184">
        <v>2</v>
      </c>
      <c r="CU111" s="184" t="s">
        <v>891</v>
      </c>
      <c r="CV111" s="184" t="s">
        <v>890</v>
      </c>
      <c r="CW111" s="181">
        <v>43606</v>
      </c>
      <c r="CX111" s="191" t="s">
        <v>6649</v>
      </c>
      <c r="CY111" s="188">
        <v>22077000</v>
      </c>
      <c r="CZ111" s="188" t="s">
        <v>5230</v>
      </c>
      <c r="DA111" s="188" t="s">
        <v>30</v>
      </c>
      <c r="DB111" s="188">
        <v>2</v>
      </c>
      <c r="DC111" s="188" t="s">
        <v>6650</v>
      </c>
      <c r="DD111" s="188" t="s">
        <v>5230</v>
      </c>
      <c r="DE111" s="194">
        <v>44767</v>
      </c>
      <c r="DF111" s="190" t="s">
        <v>6651</v>
      </c>
      <c r="DG111" s="180">
        <v>57041000</v>
      </c>
      <c r="DH111" s="184" t="s">
        <v>5230</v>
      </c>
      <c r="DI111" s="184" t="s">
        <v>30</v>
      </c>
      <c r="DJ111" s="184">
        <v>2</v>
      </c>
      <c r="DK111" s="184" t="s">
        <v>6650</v>
      </c>
      <c r="DL111" s="184" t="s">
        <v>5230</v>
      </c>
      <c r="DM111" s="181">
        <v>44767</v>
      </c>
      <c r="DN111" s="191" t="s">
        <v>6652</v>
      </c>
      <c r="DO111" s="188">
        <v>23229000</v>
      </c>
      <c r="DP111" s="191" t="s">
        <v>5230</v>
      </c>
      <c r="DQ111" s="191" t="s">
        <v>30</v>
      </c>
      <c r="DR111" s="191">
        <v>2</v>
      </c>
      <c r="DS111" s="191" t="s">
        <v>6650</v>
      </c>
      <c r="DT111" s="191" t="s">
        <v>5230</v>
      </c>
      <c r="DU111" s="192">
        <v>44767</v>
      </c>
      <c r="DV111" s="190" t="s">
        <v>6653</v>
      </c>
      <c r="DW111" s="180">
        <v>15632000</v>
      </c>
      <c r="DX111" s="184" t="s">
        <v>5230</v>
      </c>
      <c r="DY111" s="184" t="s">
        <v>30</v>
      </c>
      <c r="DZ111" s="184">
        <v>2</v>
      </c>
      <c r="EA111" s="184" t="s">
        <v>6650</v>
      </c>
      <c r="EB111" s="184" t="s">
        <v>5230</v>
      </c>
      <c r="EC111" s="181">
        <v>44767</v>
      </c>
      <c r="ED111" s="191" t="s">
        <v>6654</v>
      </c>
      <c r="EE111" s="188">
        <v>6318000</v>
      </c>
      <c r="EF111" s="191" t="s">
        <v>5230</v>
      </c>
      <c r="EG111" s="191" t="s">
        <v>30</v>
      </c>
      <c r="EH111" s="191">
        <v>2</v>
      </c>
      <c r="EI111" s="191" t="s">
        <v>6650</v>
      </c>
      <c r="EJ111" s="191" t="s">
        <v>5230</v>
      </c>
      <c r="EK111" s="192">
        <v>44767</v>
      </c>
      <c r="EL111" s="190" t="s">
        <v>6655</v>
      </c>
      <c r="EM111" s="180">
        <v>127000</v>
      </c>
      <c r="EN111" s="184" t="s">
        <v>5230</v>
      </c>
      <c r="EO111" s="184" t="s">
        <v>30</v>
      </c>
      <c r="EP111" s="184">
        <v>2</v>
      </c>
      <c r="EQ111" s="184" t="s">
        <v>6650</v>
      </c>
      <c r="ER111" s="184" t="s">
        <v>5230</v>
      </c>
      <c r="ES111" s="181">
        <v>44767</v>
      </c>
      <c r="ET111" s="191" t="s">
        <v>6648</v>
      </c>
      <c r="EU111" s="191">
        <v>4642</v>
      </c>
      <c r="EV111" s="191" t="s">
        <v>5230</v>
      </c>
      <c r="EW111" s="191" t="s">
        <v>19</v>
      </c>
      <c r="EX111" s="191">
        <v>3</v>
      </c>
      <c r="EY111" s="191" t="s">
        <v>6647</v>
      </c>
      <c r="EZ111" s="191" t="s">
        <v>5230</v>
      </c>
      <c r="FA111" s="192">
        <v>44767</v>
      </c>
      <c r="FB111" s="190" t="s">
        <v>895</v>
      </c>
      <c r="FC111" s="184">
        <v>5</v>
      </c>
      <c r="FD111" s="184" t="s">
        <v>890</v>
      </c>
      <c r="FE111" s="184" t="s">
        <v>30</v>
      </c>
      <c r="FF111" s="184">
        <v>2</v>
      </c>
      <c r="FG111" s="184" t="s">
        <v>894</v>
      </c>
      <c r="FH111" s="184" t="s">
        <v>890</v>
      </c>
      <c r="FI111" s="181">
        <v>43606</v>
      </c>
      <c r="FJ111" s="190" t="s">
        <v>9497</v>
      </c>
      <c r="FK111" s="191" t="e">
        <v>#N/A</v>
      </c>
      <c r="FL111" s="191" t="e">
        <v>#N/A</v>
      </c>
      <c r="FM111" s="191" t="e">
        <v>#N/A</v>
      </c>
      <c r="FN111" s="191" t="e">
        <v>#N/A</v>
      </c>
      <c r="FO111" s="191" t="e">
        <v>#N/A</v>
      </c>
      <c r="FP111" s="188" t="e">
        <v>#N/A</v>
      </c>
      <c r="FQ111" s="189" t="e">
        <v>#N/A</v>
      </c>
      <c r="FR111" s="190" t="s">
        <v>1465</v>
      </c>
      <c r="FS111" s="184" t="s">
        <v>14</v>
      </c>
      <c r="FT111" s="184" t="s">
        <v>14</v>
      </c>
      <c r="FU111" s="184" t="s">
        <v>14</v>
      </c>
      <c r="FV111" s="184" t="s">
        <v>14</v>
      </c>
      <c r="FW111" s="184" t="s">
        <v>14</v>
      </c>
      <c r="FX111" s="184" t="s">
        <v>14</v>
      </c>
      <c r="FY111" s="181">
        <v>44015</v>
      </c>
      <c r="FZ111" s="191" t="s">
        <v>4301</v>
      </c>
      <c r="GA111" s="191">
        <v>1</v>
      </c>
      <c r="GB111" s="191" t="s">
        <v>3054</v>
      </c>
      <c r="GC111" s="191" t="s">
        <v>30</v>
      </c>
      <c r="GD111" s="191">
        <v>2</v>
      </c>
      <c r="GE111" s="191" t="s">
        <v>14</v>
      </c>
      <c r="GF111" s="191" t="s">
        <v>14</v>
      </c>
      <c r="GG111" s="192">
        <v>44696</v>
      </c>
      <c r="GH111" s="190" t="s">
        <v>4307</v>
      </c>
      <c r="GI111" s="184">
        <v>3</v>
      </c>
      <c r="GJ111" s="184" t="s">
        <v>3054</v>
      </c>
      <c r="GK111" s="184" t="s">
        <v>30</v>
      </c>
      <c r="GL111" s="184">
        <v>2</v>
      </c>
      <c r="GM111" s="184" t="s">
        <v>14</v>
      </c>
      <c r="GN111" s="184" t="s">
        <v>14</v>
      </c>
      <c r="GO111" s="181">
        <v>44696</v>
      </c>
      <c r="GP111" s="191" t="s">
        <v>4302</v>
      </c>
      <c r="GQ111" s="191">
        <v>2</v>
      </c>
      <c r="GR111" s="191" t="s">
        <v>3054</v>
      </c>
      <c r="GS111" s="191" t="s">
        <v>30</v>
      </c>
      <c r="GT111" s="191">
        <v>2</v>
      </c>
      <c r="GU111" s="191" t="s">
        <v>14</v>
      </c>
      <c r="GV111" s="191" t="s">
        <v>14</v>
      </c>
      <c r="GW111" s="192">
        <v>44696</v>
      </c>
      <c r="GX111" s="190" t="s">
        <v>4308</v>
      </c>
      <c r="GY111" s="184">
        <v>1</v>
      </c>
      <c r="GZ111" s="184" t="s">
        <v>3054</v>
      </c>
      <c r="HA111" s="184" t="s">
        <v>30</v>
      </c>
      <c r="HB111" s="184">
        <v>2</v>
      </c>
      <c r="HC111" s="184" t="s">
        <v>14</v>
      </c>
      <c r="HD111" s="184" t="s">
        <v>14</v>
      </c>
      <c r="HE111" s="181">
        <v>44696</v>
      </c>
      <c r="HF111" s="191" t="s">
        <v>4300</v>
      </c>
      <c r="HG111" s="191">
        <v>3</v>
      </c>
      <c r="HH111" s="191" t="s">
        <v>3054</v>
      </c>
      <c r="HI111" s="191" t="s">
        <v>30</v>
      </c>
      <c r="HJ111" s="191">
        <v>2</v>
      </c>
      <c r="HK111" s="191" t="s">
        <v>14</v>
      </c>
      <c r="HL111" s="191" t="s">
        <v>14</v>
      </c>
      <c r="HM111" s="192">
        <v>44696</v>
      </c>
      <c r="HN111" s="190" t="s">
        <v>4306</v>
      </c>
      <c r="HO111" s="184">
        <v>3</v>
      </c>
      <c r="HP111" s="184" t="s">
        <v>3054</v>
      </c>
      <c r="HQ111" s="184" t="s">
        <v>30</v>
      </c>
      <c r="HR111" s="184">
        <v>2</v>
      </c>
      <c r="HS111" s="184" t="s">
        <v>14</v>
      </c>
      <c r="HT111" s="184" t="s">
        <v>14</v>
      </c>
      <c r="HU111" s="181">
        <v>44696</v>
      </c>
      <c r="HV111" s="191" t="s">
        <v>4303</v>
      </c>
      <c r="HW111" s="191">
        <v>3</v>
      </c>
      <c r="HX111" s="191" t="s">
        <v>3054</v>
      </c>
      <c r="HY111" s="191" t="s">
        <v>30</v>
      </c>
      <c r="HZ111" s="191">
        <v>2</v>
      </c>
      <c r="IA111" s="191" t="s">
        <v>14</v>
      </c>
      <c r="IB111" s="191" t="s">
        <v>14</v>
      </c>
      <c r="IC111" s="192">
        <v>44696</v>
      </c>
      <c r="ID111" s="190" t="s">
        <v>4305</v>
      </c>
      <c r="IE111" s="184">
        <v>3</v>
      </c>
      <c r="IF111" s="184" t="s">
        <v>3054</v>
      </c>
      <c r="IG111" s="184" t="s">
        <v>30</v>
      </c>
      <c r="IH111" s="184">
        <v>2</v>
      </c>
      <c r="II111" s="184" t="s">
        <v>14</v>
      </c>
      <c r="IJ111" s="184" t="s">
        <v>14</v>
      </c>
      <c r="IK111" s="181">
        <v>44696</v>
      </c>
      <c r="IL111" s="191" t="s">
        <v>4304</v>
      </c>
      <c r="IM111" s="191">
        <v>3</v>
      </c>
      <c r="IN111" s="191" t="s">
        <v>3054</v>
      </c>
      <c r="IO111" s="191" t="s">
        <v>30</v>
      </c>
      <c r="IP111" s="191">
        <v>2</v>
      </c>
      <c r="IQ111" s="191" t="s">
        <v>14</v>
      </c>
      <c r="IR111" s="191" t="s">
        <v>14</v>
      </c>
      <c r="IS111" s="192">
        <v>44696</v>
      </c>
    </row>
    <row r="112" spans="1:253" s="285" customFormat="1" ht="13" customHeight="1" x14ac:dyDescent="0.25">
      <c r="A112" s="285" t="s">
        <v>875</v>
      </c>
      <c r="B112" s="285" t="s">
        <v>9089</v>
      </c>
      <c r="C112" s="285" t="s">
        <v>876</v>
      </c>
      <c r="D112" s="285" t="s">
        <v>877</v>
      </c>
      <c r="E112" s="285" t="s">
        <v>9108</v>
      </c>
      <c r="F112" s="285" t="s">
        <v>3003</v>
      </c>
      <c r="G112" s="179">
        <v>95221000</v>
      </c>
      <c r="H112" s="180" t="s">
        <v>3001</v>
      </c>
      <c r="I112" s="180" t="s">
        <v>92</v>
      </c>
      <c r="J112" s="180">
        <v>1</v>
      </c>
      <c r="K112" s="180" t="s">
        <v>3002</v>
      </c>
      <c r="L112" s="180" t="s">
        <v>3001</v>
      </c>
      <c r="M112" s="181">
        <v>44672</v>
      </c>
      <c r="N112" s="190" t="s">
        <v>3005</v>
      </c>
      <c r="O112" s="182">
        <v>180868</v>
      </c>
      <c r="P112" s="182" t="s">
        <v>3001</v>
      </c>
      <c r="Q112" s="182" t="s">
        <v>30</v>
      </c>
      <c r="R112" s="182">
        <v>2</v>
      </c>
      <c r="S112" s="182" t="s">
        <v>3004</v>
      </c>
      <c r="T112" s="182" t="s">
        <v>3001</v>
      </c>
      <c r="U112" s="183">
        <v>44672</v>
      </c>
      <c r="V112" s="190" t="s">
        <v>3007</v>
      </c>
      <c r="W112" s="180">
        <v>38037000</v>
      </c>
      <c r="X112" s="180" t="s">
        <v>3001</v>
      </c>
      <c r="Y112" s="180" t="s">
        <v>30</v>
      </c>
      <c r="Z112" s="180">
        <v>2</v>
      </c>
      <c r="AA112" s="180" t="s">
        <v>3006</v>
      </c>
      <c r="AB112" s="180" t="s">
        <v>3001</v>
      </c>
      <c r="AC112" s="181">
        <v>44672</v>
      </c>
      <c r="AD112" s="190" t="s">
        <v>6619</v>
      </c>
      <c r="AE112" s="188">
        <v>12648000</v>
      </c>
      <c r="AF112" s="188" t="s">
        <v>3001</v>
      </c>
      <c r="AG112" s="188" t="s">
        <v>30</v>
      </c>
      <c r="AH112" s="188">
        <v>2</v>
      </c>
      <c r="AI112" s="188" t="s">
        <v>6618</v>
      </c>
      <c r="AJ112" s="188" t="s">
        <v>3001</v>
      </c>
      <c r="AK112" s="189">
        <v>44767</v>
      </c>
      <c r="AL112" s="190" t="s">
        <v>6621</v>
      </c>
      <c r="AM112" s="180">
        <v>4148000</v>
      </c>
      <c r="AN112" s="180" t="s">
        <v>3001</v>
      </c>
      <c r="AO112" s="180" t="s">
        <v>30</v>
      </c>
      <c r="AP112" s="180">
        <v>2</v>
      </c>
      <c r="AQ112" s="180" t="s">
        <v>6620</v>
      </c>
      <c r="AR112" s="180" t="s">
        <v>3001</v>
      </c>
      <c r="AS112" s="181">
        <v>44767</v>
      </c>
      <c r="AT112" s="191" t="s">
        <v>884</v>
      </c>
      <c r="AU112" s="188" t="s">
        <v>14</v>
      </c>
      <c r="AV112" s="188" t="s">
        <v>14</v>
      </c>
      <c r="AW112" s="188" t="s">
        <v>14</v>
      </c>
      <c r="AX112" s="188" t="s">
        <v>14</v>
      </c>
      <c r="AY112" s="188" t="s">
        <v>14</v>
      </c>
      <c r="AZ112" s="188" t="s">
        <v>14</v>
      </c>
      <c r="BA112" s="189">
        <v>43603</v>
      </c>
      <c r="BB112" s="190" t="s">
        <v>883</v>
      </c>
      <c r="BC112" s="180" t="s">
        <v>14</v>
      </c>
      <c r="BD112" s="180" t="s">
        <v>14</v>
      </c>
      <c r="BE112" s="180" t="s">
        <v>14</v>
      </c>
      <c r="BF112" s="180" t="s">
        <v>14</v>
      </c>
      <c r="BG112" s="180" t="s">
        <v>14</v>
      </c>
      <c r="BH112" s="180" t="s">
        <v>14</v>
      </c>
      <c r="BI112" s="181">
        <v>43603</v>
      </c>
      <c r="BJ112" s="191" t="s">
        <v>6624</v>
      </c>
      <c r="BK112" s="191">
        <v>36</v>
      </c>
      <c r="BL112" s="191" t="s">
        <v>3001</v>
      </c>
      <c r="BM112" s="191" t="s">
        <v>19</v>
      </c>
      <c r="BN112" s="191">
        <v>3</v>
      </c>
      <c r="BO112" s="191" t="s">
        <v>6623</v>
      </c>
      <c r="BP112" s="188" t="s">
        <v>3001</v>
      </c>
      <c r="BQ112" s="192">
        <v>44767</v>
      </c>
      <c r="BR112" s="190" t="s">
        <v>878</v>
      </c>
      <c r="BS112" s="184" t="s">
        <v>14</v>
      </c>
      <c r="BT112" s="184" t="s">
        <v>14</v>
      </c>
      <c r="BU112" s="184" t="s">
        <v>14</v>
      </c>
      <c r="BV112" s="184" t="s">
        <v>14</v>
      </c>
      <c r="BW112" s="184" t="s">
        <v>14</v>
      </c>
      <c r="BX112" s="184" t="s">
        <v>14</v>
      </c>
      <c r="BY112" s="181">
        <v>43603</v>
      </c>
      <c r="BZ112" s="191" t="s">
        <v>879</v>
      </c>
      <c r="CA112" s="191" t="s">
        <v>14</v>
      </c>
      <c r="CB112" s="191" t="s">
        <v>14</v>
      </c>
      <c r="CC112" s="191" t="s">
        <v>14</v>
      </c>
      <c r="CD112" s="191" t="s">
        <v>14</v>
      </c>
      <c r="CE112" s="191" t="s">
        <v>14</v>
      </c>
      <c r="CF112" s="191" t="s">
        <v>14</v>
      </c>
      <c r="CG112" s="192">
        <v>43603</v>
      </c>
      <c r="CH112" s="190" t="s">
        <v>9498</v>
      </c>
      <c r="CI112" s="191" t="e">
        <v>#N/A</v>
      </c>
      <c r="CJ112" s="191" t="e">
        <v>#N/A</v>
      </c>
      <c r="CK112" s="191" t="e">
        <v>#N/A</v>
      </c>
      <c r="CL112" s="191" t="e">
        <v>#N/A</v>
      </c>
      <c r="CM112" s="191" t="e">
        <v>#N/A</v>
      </c>
      <c r="CN112" s="191" t="e">
        <v>#N/A</v>
      </c>
      <c r="CO112" s="193" t="e">
        <v>#N/A</v>
      </c>
      <c r="CP112" s="191" t="s">
        <v>882</v>
      </c>
      <c r="CQ112" s="184" t="s">
        <v>14</v>
      </c>
      <c r="CR112" s="184" t="s">
        <v>14</v>
      </c>
      <c r="CS112" s="184" t="s">
        <v>14</v>
      </c>
      <c r="CT112" s="184" t="s">
        <v>14</v>
      </c>
      <c r="CU112" s="184" t="s">
        <v>14</v>
      </c>
      <c r="CV112" s="184" t="s">
        <v>14</v>
      </c>
      <c r="CW112" s="181">
        <v>43603</v>
      </c>
      <c r="CX112" s="191" t="s">
        <v>6626</v>
      </c>
      <c r="CY112" s="188">
        <v>2394000</v>
      </c>
      <c r="CZ112" s="188" t="s">
        <v>3001</v>
      </c>
      <c r="DA112" s="188" t="s">
        <v>19</v>
      </c>
      <c r="DB112" s="188">
        <v>3</v>
      </c>
      <c r="DC112" s="188" t="s">
        <v>3008</v>
      </c>
      <c r="DD112" s="188" t="s">
        <v>3001</v>
      </c>
      <c r="DE112" s="194">
        <v>44767</v>
      </c>
      <c r="DF112" s="190" t="s">
        <v>6627</v>
      </c>
      <c r="DG112" s="180">
        <v>25389000</v>
      </c>
      <c r="DH112" s="184" t="s">
        <v>3001</v>
      </c>
      <c r="DI112" s="184" t="s">
        <v>19</v>
      </c>
      <c r="DJ112" s="184">
        <v>3</v>
      </c>
      <c r="DK112" s="184" t="s">
        <v>3008</v>
      </c>
      <c r="DL112" s="184" t="s">
        <v>3001</v>
      </c>
      <c r="DM112" s="181">
        <v>44767</v>
      </c>
      <c r="DN112" s="191" t="s">
        <v>6628</v>
      </c>
      <c r="DO112" s="188">
        <v>10254000</v>
      </c>
      <c r="DP112" s="191" t="s">
        <v>3001</v>
      </c>
      <c r="DQ112" s="191" t="s">
        <v>19</v>
      </c>
      <c r="DR112" s="191">
        <v>3</v>
      </c>
      <c r="DS112" s="191" t="s">
        <v>3008</v>
      </c>
      <c r="DT112" s="191" t="s">
        <v>3001</v>
      </c>
      <c r="DU112" s="192">
        <v>44767</v>
      </c>
      <c r="DV112" s="190" t="s">
        <v>6629</v>
      </c>
      <c r="DW112" s="180">
        <v>1662000</v>
      </c>
      <c r="DX112" s="184" t="s">
        <v>3001</v>
      </c>
      <c r="DY112" s="184" t="s">
        <v>19</v>
      </c>
      <c r="DZ112" s="184">
        <v>3</v>
      </c>
      <c r="EA112" s="184" t="s">
        <v>3008</v>
      </c>
      <c r="EB112" s="184" t="s">
        <v>3001</v>
      </c>
      <c r="EC112" s="181">
        <v>44767</v>
      </c>
      <c r="ED112" s="191" t="s">
        <v>6630</v>
      </c>
      <c r="EE112" s="188">
        <v>732000</v>
      </c>
      <c r="EF112" s="191" t="s">
        <v>3001</v>
      </c>
      <c r="EG112" s="191" t="s">
        <v>19</v>
      </c>
      <c r="EH112" s="191">
        <v>3</v>
      </c>
      <c r="EI112" s="191" t="s">
        <v>3008</v>
      </c>
      <c r="EJ112" s="191" t="s">
        <v>3001</v>
      </c>
      <c r="EK112" s="192">
        <v>44767</v>
      </c>
      <c r="EL112" s="190" t="s">
        <v>3009</v>
      </c>
      <c r="EM112" s="180">
        <v>0</v>
      </c>
      <c r="EN112" s="184" t="s">
        <v>3001</v>
      </c>
      <c r="EO112" s="184" t="s">
        <v>19</v>
      </c>
      <c r="EP112" s="184">
        <v>3</v>
      </c>
      <c r="EQ112" s="184" t="s">
        <v>3008</v>
      </c>
      <c r="ER112" s="184" t="s">
        <v>3001</v>
      </c>
      <c r="ES112" s="181">
        <v>44672</v>
      </c>
      <c r="ET112" s="191" t="s">
        <v>6625</v>
      </c>
      <c r="EU112" s="191">
        <v>125</v>
      </c>
      <c r="EV112" s="191" t="s">
        <v>3001</v>
      </c>
      <c r="EW112" s="191" t="s">
        <v>19</v>
      </c>
      <c r="EX112" s="191">
        <v>3</v>
      </c>
      <c r="EY112" s="191" t="s">
        <v>6623</v>
      </c>
      <c r="EZ112" s="191" t="s">
        <v>3001</v>
      </c>
      <c r="FA112" s="192">
        <v>44767</v>
      </c>
      <c r="FB112" s="190" t="s">
        <v>881</v>
      </c>
      <c r="FC112" s="184">
        <v>2</v>
      </c>
      <c r="FD112" s="184" t="s">
        <v>14</v>
      </c>
      <c r="FE112" s="184" t="s">
        <v>14</v>
      </c>
      <c r="FF112" s="184" t="s">
        <v>14</v>
      </c>
      <c r="FG112" s="184" t="s">
        <v>880</v>
      </c>
      <c r="FH112" s="184" t="s">
        <v>14</v>
      </c>
      <c r="FI112" s="181">
        <v>43603</v>
      </c>
      <c r="FJ112" s="190" t="s">
        <v>885</v>
      </c>
      <c r="FK112" s="191" t="s">
        <v>14</v>
      </c>
      <c r="FL112" s="191" t="s">
        <v>14</v>
      </c>
      <c r="FM112" s="191" t="s">
        <v>14</v>
      </c>
      <c r="FN112" s="191" t="s">
        <v>14</v>
      </c>
      <c r="FO112" s="191" t="s">
        <v>14</v>
      </c>
      <c r="FP112" s="188" t="s">
        <v>14</v>
      </c>
      <c r="FQ112" s="189">
        <v>43603</v>
      </c>
      <c r="FR112" s="190" t="s">
        <v>886</v>
      </c>
      <c r="FS112" s="184" t="s">
        <v>14</v>
      </c>
      <c r="FT112" s="184" t="s">
        <v>14</v>
      </c>
      <c r="FU112" s="184" t="s">
        <v>14</v>
      </c>
      <c r="FV112" s="184" t="s">
        <v>14</v>
      </c>
      <c r="FW112" s="184" t="s">
        <v>14</v>
      </c>
      <c r="FX112" s="184" t="s">
        <v>14</v>
      </c>
      <c r="FY112" s="181">
        <v>43603</v>
      </c>
      <c r="FZ112" s="191" t="s">
        <v>4310</v>
      </c>
      <c r="GA112" s="191">
        <v>1</v>
      </c>
      <c r="GB112" s="191" t="s">
        <v>3054</v>
      </c>
      <c r="GC112" s="191" t="s">
        <v>30</v>
      </c>
      <c r="GD112" s="191">
        <v>2</v>
      </c>
      <c r="GE112" s="191" t="s">
        <v>14</v>
      </c>
      <c r="GF112" s="191" t="s">
        <v>14</v>
      </c>
      <c r="GG112" s="192">
        <v>44696</v>
      </c>
      <c r="GH112" s="190" t="s">
        <v>4316</v>
      </c>
      <c r="GI112" s="184">
        <v>0</v>
      </c>
      <c r="GJ112" s="184" t="s">
        <v>3054</v>
      </c>
      <c r="GK112" s="184" t="s">
        <v>30</v>
      </c>
      <c r="GL112" s="184">
        <v>2</v>
      </c>
      <c r="GM112" s="184" t="s">
        <v>14</v>
      </c>
      <c r="GN112" s="184" t="s">
        <v>14</v>
      </c>
      <c r="GO112" s="181">
        <v>44696</v>
      </c>
      <c r="GP112" s="191" t="s">
        <v>4311</v>
      </c>
      <c r="GQ112" s="191">
        <v>2</v>
      </c>
      <c r="GR112" s="191" t="s">
        <v>3054</v>
      </c>
      <c r="GS112" s="191" t="s">
        <v>30</v>
      </c>
      <c r="GT112" s="191">
        <v>2</v>
      </c>
      <c r="GU112" s="191" t="s">
        <v>14</v>
      </c>
      <c r="GV112" s="191" t="s">
        <v>14</v>
      </c>
      <c r="GW112" s="192">
        <v>44696</v>
      </c>
      <c r="GX112" s="190" t="s">
        <v>4317</v>
      </c>
      <c r="GY112" s="184">
        <v>0</v>
      </c>
      <c r="GZ112" s="184" t="s">
        <v>3054</v>
      </c>
      <c r="HA112" s="184" t="s">
        <v>30</v>
      </c>
      <c r="HB112" s="184">
        <v>2</v>
      </c>
      <c r="HC112" s="184" t="s">
        <v>14</v>
      </c>
      <c r="HD112" s="184" t="s">
        <v>14</v>
      </c>
      <c r="HE112" s="181">
        <v>44696</v>
      </c>
      <c r="HF112" s="191" t="s">
        <v>4309</v>
      </c>
      <c r="HG112" s="191">
        <v>2</v>
      </c>
      <c r="HH112" s="191" t="s">
        <v>3054</v>
      </c>
      <c r="HI112" s="191" t="s">
        <v>30</v>
      </c>
      <c r="HJ112" s="191">
        <v>2</v>
      </c>
      <c r="HK112" s="191" t="s">
        <v>14</v>
      </c>
      <c r="HL112" s="191" t="s">
        <v>14</v>
      </c>
      <c r="HM112" s="192">
        <v>44696</v>
      </c>
      <c r="HN112" s="190" t="s">
        <v>4315</v>
      </c>
      <c r="HO112" s="184">
        <v>2</v>
      </c>
      <c r="HP112" s="184" t="s">
        <v>3054</v>
      </c>
      <c r="HQ112" s="184" t="s">
        <v>30</v>
      </c>
      <c r="HR112" s="184">
        <v>2</v>
      </c>
      <c r="HS112" s="184" t="s">
        <v>14</v>
      </c>
      <c r="HT112" s="184" t="s">
        <v>14</v>
      </c>
      <c r="HU112" s="181">
        <v>44696</v>
      </c>
      <c r="HV112" s="191" t="s">
        <v>4312</v>
      </c>
      <c r="HW112" s="191">
        <v>0</v>
      </c>
      <c r="HX112" s="191" t="s">
        <v>3054</v>
      </c>
      <c r="HY112" s="191" t="s">
        <v>30</v>
      </c>
      <c r="HZ112" s="191">
        <v>2</v>
      </c>
      <c r="IA112" s="191" t="s">
        <v>14</v>
      </c>
      <c r="IB112" s="191" t="s">
        <v>14</v>
      </c>
      <c r="IC112" s="192">
        <v>44696</v>
      </c>
      <c r="ID112" s="190" t="s">
        <v>4314</v>
      </c>
      <c r="IE112" s="184">
        <v>3</v>
      </c>
      <c r="IF112" s="184" t="s">
        <v>3054</v>
      </c>
      <c r="IG112" s="184" t="s">
        <v>30</v>
      </c>
      <c r="IH112" s="184">
        <v>2</v>
      </c>
      <c r="II112" s="184" t="s">
        <v>14</v>
      </c>
      <c r="IJ112" s="184" t="s">
        <v>14</v>
      </c>
      <c r="IK112" s="181">
        <v>44696</v>
      </c>
      <c r="IL112" s="191" t="s">
        <v>4313</v>
      </c>
      <c r="IM112" s="191">
        <v>0</v>
      </c>
      <c r="IN112" s="191" t="s">
        <v>3054</v>
      </c>
      <c r="IO112" s="191" t="s">
        <v>30</v>
      </c>
      <c r="IP112" s="191">
        <v>2</v>
      </c>
      <c r="IQ112" s="191" t="s">
        <v>14</v>
      </c>
      <c r="IR112" s="191" t="s">
        <v>14</v>
      </c>
      <c r="IS112" s="192">
        <v>44696</v>
      </c>
    </row>
    <row r="113" spans="1:253" s="285" customFormat="1" ht="13" customHeight="1" x14ac:dyDescent="0.25">
      <c r="A113" s="285" t="s">
        <v>785</v>
      </c>
      <c r="B113" s="285" t="s">
        <v>9089</v>
      </c>
      <c r="C113" s="285" t="s">
        <v>786</v>
      </c>
      <c r="D113" s="285" t="s">
        <v>787</v>
      </c>
      <c r="E113" s="285" t="s">
        <v>9113</v>
      </c>
      <c r="F113" s="285" t="s">
        <v>1369</v>
      </c>
      <c r="G113" s="179">
        <v>121936000</v>
      </c>
      <c r="H113" s="180" t="s">
        <v>1366</v>
      </c>
      <c r="I113" s="180" t="s">
        <v>92</v>
      </c>
      <c r="J113" s="180">
        <v>1</v>
      </c>
      <c r="K113" s="180" t="s">
        <v>1368</v>
      </c>
      <c r="L113" s="180" t="s">
        <v>1367</v>
      </c>
      <c r="M113" s="181">
        <v>43950</v>
      </c>
      <c r="N113" s="190" t="s">
        <v>796</v>
      </c>
      <c r="O113" s="182" t="s">
        <v>14</v>
      </c>
      <c r="P113" s="182" t="s">
        <v>14</v>
      </c>
      <c r="Q113" s="182" t="s">
        <v>14</v>
      </c>
      <c r="R113" s="182" t="s">
        <v>14</v>
      </c>
      <c r="S113" s="182" t="s">
        <v>14</v>
      </c>
      <c r="T113" s="182" t="s">
        <v>14</v>
      </c>
      <c r="U113" s="183">
        <v>43581</v>
      </c>
      <c r="V113" s="190" t="s">
        <v>801</v>
      </c>
      <c r="W113" s="180" t="s">
        <v>14</v>
      </c>
      <c r="X113" s="180" t="s">
        <v>14</v>
      </c>
      <c r="Y113" s="180" t="s">
        <v>14</v>
      </c>
      <c r="Z113" s="180" t="s">
        <v>14</v>
      </c>
      <c r="AA113" s="180" t="s">
        <v>14</v>
      </c>
      <c r="AB113" s="180" t="s">
        <v>14</v>
      </c>
      <c r="AC113" s="181">
        <v>43581</v>
      </c>
      <c r="AD113" s="190" t="s">
        <v>799</v>
      </c>
      <c r="AE113" s="188" t="s">
        <v>14</v>
      </c>
      <c r="AF113" s="188" t="s">
        <v>14</v>
      </c>
      <c r="AG113" s="188" t="s">
        <v>14</v>
      </c>
      <c r="AH113" s="188" t="s">
        <v>14</v>
      </c>
      <c r="AI113" s="188" t="s">
        <v>14</v>
      </c>
      <c r="AJ113" s="188" t="s">
        <v>14</v>
      </c>
      <c r="AK113" s="189">
        <v>43581</v>
      </c>
      <c r="AL113" s="190" t="s">
        <v>800</v>
      </c>
      <c r="AM113" s="180" t="s">
        <v>14</v>
      </c>
      <c r="AN113" s="180" t="s">
        <v>14</v>
      </c>
      <c r="AO113" s="180" t="s">
        <v>14</v>
      </c>
      <c r="AP113" s="180" t="s">
        <v>14</v>
      </c>
      <c r="AQ113" s="180" t="s">
        <v>14</v>
      </c>
      <c r="AR113" s="180" t="s">
        <v>14</v>
      </c>
      <c r="AS113" s="181">
        <v>43581</v>
      </c>
      <c r="AT113" s="191" t="s">
        <v>795</v>
      </c>
      <c r="AU113" s="188" t="s">
        <v>14</v>
      </c>
      <c r="AV113" s="188" t="s">
        <v>14</v>
      </c>
      <c r="AW113" s="188" t="s">
        <v>14</v>
      </c>
      <c r="AX113" s="188" t="s">
        <v>14</v>
      </c>
      <c r="AY113" s="188" t="s">
        <v>14</v>
      </c>
      <c r="AZ113" s="188" t="s">
        <v>14</v>
      </c>
      <c r="BA113" s="189">
        <v>43581</v>
      </c>
      <c r="BB113" s="190" t="s">
        <v>794</v>
      </c>
      <c r="BC113" s="180" t="s">
        <v>14</v>
      </c>
      <c r="BD113" s="180" t="s">
        <v>14</v>
      </c>
      <c r="BE113" s="180" t="s">
        <v>14</v>
      </c>
      <c r="BF113" s="180" t="s">
        <v>14</v>
      </c>
      <c r="BG113" s="180" t="s">
        <v>14</v>
      </c>
      <c r="BH113" s="180" t="s">
        <v>14</v>
      </c>
      <c r="BI113" s="181">
        <v>43581</v>
      </c>
      <c r="BJ113" s="191" t="s">
        <v>1814</v>
      </c>
      <c r="BK113" s="191">
        <v>604</v>
      </c>
      <c r="BL113" s="191" t="s">
        <v>1811</v>
      </c>
      <c r="BM113" s="191" t="s">
        <v>30</v>
      </c>
      <c r="BN113" s="191">
        <v>2</v>
      </c>
      <c r="BO113" s="191" t="s">
        <v>1813</v>
      </c>
      <c r="BP113" s="188" t="s">
        <v>1812</v>
      </c>
      <c r="BQ113" s="192">
        <v>44286</v>
      </c>
      <c r="BR113" s="190" t="s">
        <v>788</v>
      </c>
      <c r="BS113" s="184" t="s">
        <v>14</v>
      </c>
      <c r="BT113" s="184" t="s">
        <v>14</v>
      </c>
      <c r="BU113" s="184" t="s">
        <v>14</v>
      </c>
      <c r="BV113" s="184" t="s">
        <v>14</v>
      </c>
      <c r="BW113" s="184" t="s">
        <v>14</v>
      </c>
      <c r="BX113" s="184" t="s">
        <v>14</v>
      </c>
      <c r="BY113" s="181">
        <v>43581</v>
      </c>
      <c r="BZ113" s="191" t="s">
        <v>789</v>
      </c>
      <c r="CA113" s="191" t="s">
        <v>14</v>
      </c>
      <c r="CB113" s="191" t="s">
        <v>14</v>
      </c>
      <c r="CC113" s="191" t="s">
        <v>14</v>
      </c>
      <c r="CD113" s="191" t="s">
        <v>14</v>
      </c>
      <c r="CE113" s="191" t="s">
        <v>14</v>
      </c>
      <c r="CF113" s="191" t="s">
        <v>14</v>
      </c>
      <c r="CG113" s="192">
        <v>43581</v>
      </c>
      <c r="CH113" s="190" t="s">
        <v>9499</v>
      </c>
      <c r="CI113" s="191" t="e">
        <v>#N/A</v>
      </c>
      <c r="CJ113" s="191" t="e">
        <v>#N/A</v>
      </c>
      <c r="CK113" s="191" t="e">
        <v>#N/A</v>
      </c>
      <c r="CL113" s="191" t="e">
        <v>#N/A</v>
      </c>
      <c r="CM113" s="191" t="e">
        <v>#N/A</v>
      </c>
      <c r="CN113" s="191" t="e">
        <v>#N/A</v>
      </c>
      <c r="CO113" s="193" t="e">
        <v>#N/A</v>
      </c>
      <c r="CP113" s="191" t="s">
        <v>792</v>
      </c>
      <c r="CQ113" s="184" t="s">
        <v>14</v>
      </c>
      <c r="CR113" s="184" t="s">
        <v>14</v>
      </c>
      <c r="CS113" s="184" t="s">
        <v>14</v>
      </c>
      <c r="CT113" s="184" t="s">
        <v>14</v>
      </c>
      <c r="CU113" s="184" t="s">
        <v>14</v>
      </c>
      <c r="CV113" s="184" t="s">
        <v>14</v>
      </c>
      <c r="CW113" s="181">
        <v>43581</v>
      </c>
      <c r="CX113" s="191" t="s">
        <v>804</v>
      </c>
      <c r="CY113" s="188" t="s">
        <v>14</v>
      </c>
      <c r="CZ113" s="188" t="s">
        <v>14</v>
      </c>
      <c r="DA113" s="188" t="s">
        <v>14</v>
      </c>
      <c r="DB113" s="188" t="s">
        <v>14</v>
      </c>
      <c r="DC113" s="188" t="s">
        <v>14</v>
      </c>
      <c r="DD113" s="188" t="s">
        <v>14</v>
      </c>
      <c r="DE113" s="194">
        <v>43581</v>
      </c>
      <c r="DF113" s="190" t="s">
        <v>797</v>
      </c>
      <c r="DG113" s="180" t="s">
        <v>14</v>
      </c>
      <c r="DH113" s="184" t="s">
        <v>14</v>
      </c>
      <c r="DI113" s="184" t="s">
        <v>14</v>
      </c>
      <c r="DJ113" s="184" t="s">
        <v>14</v>
      </c>
      <c r="DK113" s="184" t="s">
        <v>14</v>
      </c>
      <c r="DL113" s="184" t="s">
        <v>14</v>
      </c>
      <c r="DM113" s="181">
        <v>43581</v>
      </c>
      <c r="DN113" s="191" t="s">
        <v>806</v>
      </c>
      <c r="DO113" s="188" t="s">
        <v>14</v>
      </c>
      <c r="DP113" s="191" t="s">
        <v>14</v>
      </c>
      <c r="DQ113" s="191" t="s">
        <v>14</v>
      </c>
      <c r="DR113" s="191" t="s">
        <v>14</v>
      </c>
      <c r="DS113" s="191" t="s">
        <v>14</v>
      </c>
      <c r="DT113" s="191" t="s">
        <v>14</v>
      </c>
      <c r="DU113" s="192">
        <v>43581</v>
      </c>
      <c r="DV113" s="190" t="s">
        <v>798</v>
      </c>
      <c r="DW113" s="180" t="s">
        <v>14</v>
      </c>
      <c r="DX113" s="184" t="s">
        <v>14</v>
      </c>
      <c r="DY113" s="184" t="s">
        <v>14</v>
      </c>
      <c r="DZ113" s="184" t="s">
        <v>14</v>
      </c>
      <c r="EA113" s="184" t="s">
        <v>14</v>
      </c>
      <c r="EB113" s="184" t="s">
        <v>14</v>
      </c>
      <c r="EC113" s="181">
        <v>43581</v>
      </c>
      <c r="ED113" s="191" t="s">
        <v>805</v>
      </c>
      <c r="EE113" s="188" t="s">
        <v>14</v>
      </c>
      <c r="EF113" s="191" t="s">
        <v>14</v>
      </c>
      <c r="EG113" s="191" t="s">
        <v>14</v>
      </c>
      <c r="EH113" s="191" t="s">
        <v>14</v>
      </c>
      <c r="EI113" s="191" t="s">
        <v>14</v>
      </c>
      <c r="EJ113" s="191" t="s">
        <v>14</v>
      </c>
      <c r="EK113" s="192">
        <v>43581</v>
      </c>
      <c r="EL113" s="190" t="s">
        <v>793</v>
      </c>
      <c r="EM113" s="180" t="s">
        <v>14</v>
      </c>
      <c r="EN113" s="184" t="s">
        <v>14</v>
      </c>
      <c r="EO113" s="184" t="s">
        <v>14</v>
      </c>
      <c r="EP113" s="184" t="s">
        <v>14</v>
      </c>
      <c r="EQ113" s="184" t="s">
        <v>14</v>
      </c>
      <c r="ER113" s="184" t="s">
        <v>14</v>
      </c>
      <c r="ES113" s="181">
        <v>43581</v>
      </c>
      <c r="ET113" s="191" t="s">
        <v>1815</v>
      </c>
      <c r="EU113" s="191">
        <v>604</v>
      </c>
      <c r="EV113" s="191" t="s">
        <v>1811</v>
      </c>
      <c r="EW113" s="191" t="s">
        <v>30</v>
      </c>
      <c r="EX113" s="191">
        <v>2</v>
      </c>
      <c r="EY113" s="191" t="s">
        <v>1813</v>
      </c>
      <c r="EZ113" s="191" t="s">
        <v>1812</v>
      </c>
      <c r="FA113" s="192">
        <v>44286</v>
      </c>
      <c r="FB113" s="190" t="s">
        <v>791</v>
      </c>
      <c r="FC113" s="184">
        <v>2</v>
      </c>
      <c r="FD113" s="184" t="s">
        <v>14</v>
      </c>
      <c r="FE113" s="184" t="s">
        <v>92</v>
      </c>
      <c r="FF113" s="184">
        <v>1</v>
      </c>
      <c r="FG113" s="184" t="s">
        <v>790</v>
      </c>
      <c r="FH113" s="184" t="s">
        <v>14</v>
      </c>
      <c r="FI113" s="181">
        <v>43581</v>
      </c>
      <c r="FJ113" s="190" t="s">
        <v>802</v>
      </c>
      <c r="FK113" s="191" t="s">
        <v>14</v>
      </c>
      <c r="FL113" s="191" t="s">
        <v>14</v>
      </c>
      <c r="FM113" s="191" t="s">
        <v>14</v>
      </c>
      <c r="FN113" s="191" t="s">
        <v>14</v>
      </c>
      <c r="FO113" s="191" t="s">
        <v>14</v>
      </c>
      <c r="FP113" s="188" t="s">
        <v>14</v>
      </c>
      <c r="FQ113" s="189">
        <v>43581</v>
      </c>
      <c r="FR113" s="190" t="s">
        <v>803</v>
      </c>
      <c r="FS113" s="184" t="s">
        <v>14</v>
      </c>
      <c r="FT113" s="184" t="s">
        <v>14</v>
      </c>
      <c r="FU113" s="184" t="s">
        <v>14</v>
      </c>
      <c r="FV113" s="184" t="s">
        <v>14</v>
      </c>
      <c r="FW113" s="184" t="s">
        <v>14</v>
      </c>
      <c r="FX113" s="184" t="s">
        <v>14</v>
      </c>
      <c r="FY113" s="181">
        <v>43581</v>
      </c>
      <c r="FZ113" s="191" t="s">
        <v>4319</v>
      </c>
      <c r="GA113" s="191">
        <v>1</v>
      </c>
      <c r="GB113" s="191" t="s">
        <v>3054</v>
      </c>
      <c r="GC113" s="191" t="s">
        <v>30</v>
      </c>
      <c r="GD113" s="191">
        <v>2</v>
      </c>
      <c r="GE113" s="191" t="s">
        <v>14</v>
      </c>
      <c r="GF113" s="191" t="s">
        <v>14</v>
      </c>
      <c r="GG113" s="192">
        <v>44696</v>
      </c>
      <c r="GH113" s="190" t="s">
        <v>4325</v>
      </c>
      <c r="GI113" s="184">
        <v>3</v>
      </c>
      <c r="GJ113" s="184" t="s">
        <v>3054</v>
      </c>
      <c r="GK113" s="184" t="s">
        <v>30</v>
      </c>
      <c r="GL113" s="184">
        <v>2</v>
      </c>
      <c r="GM113" s="184" t="s">
        <v>14</v>
      </c>
      <c r="GN113" s="184" t="s">
        <v>14</v>
      </c>
      <c r="GO113" s="181">
        <v>44696</v>
      </c>
      <c r="GP113" s="191" t="s">
        <v>4320</v>
      </c>
      <c r="GQ113" s="191">
        <v>2</v>
      </c>
      <c r="GR113" s="191" t="s">
        <v>3054</v>
      </c>
      <c r="GS113" s="191" t="s">
        <v>30</v>
      </c>
      <c r="GT113" s="191">
        <v>2</v>
      </c>
      <c r="GU113" s="191" t="s">
        <v>14</v>
      </c>
      <c r="GV113" s="191" t="s">
        <v>14</v>
      </c>
      <c r="GW113" s="192">
        <v>44696</v>
      </c>
      <c r="GX113" s="190" t="s">
        <v>4326</v>
      </c>
      <c r="GY113" s="184">
        <v>0</v>
      </c>
      <c r="GZ113" s="184" t="s">
        <v>3054</v>
      </c>
      <c r="HA113" s="184" t="s">
        <v>30</v>
      </c>
      <c r="HB113" s="184">
        <v>2</v>
      </c>
      <c r="HC113" s="184" t="s">
        <v>14</v>
      </c>
      <c r="HD113" s="184" t="s">
        <v>14</v>
      </c>
      <c r="HE113" s="181">
        <v>44696</v>
      </c>
      <c r="HF113" s="191" t="s">
        <v>4318</v>
      </c>
      <c r="HG113" s="191">
        <v>2</v>
      </c>
      <c r="HH113" s="191" t="s">
        <v>3054</v>
      </c>
      <c r="HI113" s="191" t="s">
        <v>30</v>
      </c>
      <c r="HJ113" s="191">
        <v>2</v>
      </c>
      <c r="HK113" s="191" t="s">
        <v>14</v>
      </c>
      <c r="HL113" s="191" t="s">
        <v>14</v>
      </c>
      <c r="HM113" s="192">
        <v>44696</v>
      </c>
      <c r="HN113" s="190" t="s">
        <v>4324</v>
      </c>
      <c r="HO113" s="184">
        <v>2</v>
      </c>
      <c r="HP113" s="184" t="s">
        <v>3054</v>
      </c>
      <c r="HQ113" s="184" t="s">
        <v>30</v>
      </c>
      <c r="HR113" s="184">
        <v>2</v>
      </c>
      <c r="HS113" s="184" t="s">
        <v>14</v>
      </c>
      <c r="HT113" s="184" t="s">
        <v>14</v>
      </c>
      <c r="HU113" s="181">
        <v>44696</v>
      </c>
      <c r="HV113" s="191" t="s">
        <v>4321</v>
      </c>
      <c r="HW113" s="191">
        <v>2</v>
      </c>
      <c r="HX113" s="191" t="s">
        <v>3054</v>
      </c>
      <c r="HY113" s="191" t="s">
        <v>30</v>
      </c>
      <c r="HZ113" s="191">
        <v>2</v>
      </c>
      <c r="IA113" s="191" t="s">
        <v>14</v>
      </c>
      <c r="IB113" s="191" t="s">
        <v>14</v>
      </c>
      <c r="IC113" s="192">
        <v>44696</v>
      </c>
      <c r="ID113" s="190" t="s">
        <v>4323</v>
      </c>
      <c r="IE113" s="184">
        <v>1</v>
      </c>
      <c r="IF113" s="184" t="s">
        <v>3054</v>
      </c>
      <c r="IG113" s="184" t="s">
        <v>30</v>
      </c>
      <c r="IH113" s="184">
        <v>2</v>
      </c>
      <c r="II113" s="184" t="s">
        <v>14</v>
      </c>
      <c r="IJ113" s="184" t="s">
        <v>14</v>
      </c>
      <c r="IK113" s="181">
        <v>44696</v>
      </c>
      <c r="IL113" s="191" t="s">
        <v>4322</v>
      </c>
      <c r="IM113" s="191">
        <v>2</v>
      </c>
      <c r="IN113" s="191" t="s">
        <v>3054</v>
      </c>
      <c r="IO113" s="191" t="s">
        <v>30</v>
      </c>
      <c r="IP113" s="191">
        <v>2</v>
      </c>
      <c r="IQ113" s="191" t="s">
        <v>14</v>
      </c>
      <c r="IR113" s="191" t="s">
        <v>14</v>
      </c>
      <c r="IS113" s="192">
        <v>44696</v>
      </c>
    </row>
    <row r="114" spans="1:253" s="285" customFormat="1" ht="13" customHeight="1" x14ac:dyDescent="0.25">
      <c r="A114" s="285" t="s">
        <v>807</v>
      </c>
      <c r="B114" s="285" t="s">
        <v>9089</v>
      </c>
      <c r="C114" s="285" t="s">
        <v>808</v>
      </c>
      <c r="D114" s="285" t="s">
        <v>809</v>
      </c>
      <c r="E114" s="285" t="s">
        <v>9116</v>
      </c>
      <c r="F114" s="285" t="s">
        <v>1219</v>
      </c>
      <c r="G114" s="179">
        <v>125787000</v>
      </c>
      <c r="H114" s="180" t="s">
        <v>1216</v>
      </c>
      <c r="I114" s="180" t="s">
        <v>92</v>
      </c>
      <c r="J114" s="180">
        <v>1</v>
      </c>
      <c r="K114" s="180" t="s">
        <v>1218</v>
      </c>
      <c r="L114" s="180" t="s">
        <v>1217</v>
      </c>
      <c r="M114" s="181">
        <v>43867</v>
      </c>
      <c r="N114" s="190" t="s">
        <v>817</v>
      </c>
      <c r="O114" s="182" t="s">
        <v>14</v>
      </c>
      <c r="P114" s="182" t="s">
        <v>14</v>
      </c>
      <c r="Q114" s="182" t="s">
        <v>14</v>
      </c>
      <c r="R114" s="182" t="s">
        <v>14</v>
      </c>
      <c r="S114" s="182" t="s">
        <v>14</v>
      </c>
      <c r="T114" s="182" t="s">
        <v>14</v>
      </c>
      <c r="U114" s="183">
        <v>43581</v>
      </c>
      <c r="V114" s="190" t="s">
        <v>822</v>
      </c>
      <c r="W114" s="180" t="s">
        <v>14</v>
      </c>
      <c r="X114" s="180" t="s">
        <v>14</v>
      </c>
      <c r="Y114" s="180" t="s">
        <v>14</v>
      </c>
      <c r="Z114" s="180" t="s">
        <v>14</v>
      </c>
      <c r="AA114" s="180" t="s">
        <v>14</v>
      </c>
      <c r="AB114" s="180" t="s">
        <v>14</v>
      </c>
      <c r="AC114" s="181">
        <v>43581</v>
      </c>
      <c r="AD114" s="190" t="s">
        <v>820</v>
      </c>
      <c r="AE114" s="188" t="s">
        <v>14</v>
      </c>
      <c r="AF114" s="188" t="s">
        <v>14</v>
      </c>
      <c r="AG114" s="188" t="s">
        <v>14</v>
      </c>
      <c r="AH114" s="188" t="s">
        <v>14</v>
      </c>
      <c r="AI114" s="188" t="s">
        <v>14</v>
      </c>
      <c r="AJ114" s="188" t="s">
        <v>14</v>
      </c>
      <c r="AK114" s="189">
        <v>43581</v>
      </c>
      <c r="AL114" s="190" t="s">
        <v>821</v>
      </c>
      <c r="AM114" s="180" t="s">
        <v>14</v>
      </c>
      <c r="AN114" s="180" t="s">
        <v>14</v>
      </c>
      <c r="AO114" s="180" t="s">
        <v>14</v>
      </c>
      <c r="AP114" s="180" t="s">
        <v>14</v>
      </c>
      <c r="AQ114" s="180" t="s">
        <v>14</v>
      </c>
      <c r="AR114" s="180" t="s">
        <v>14</v>
      </c>
      <c r="AS114" s="181">
        <v>43581</v>
      </c>
      <c r="AT114" s="191" t="s">
        <v>816</v>
      </c>
      <c r="AU114" s="188" t="s">
        <v>14</v>
      </c>
      <c r="AV114" s="188" t="s">
        <v>14</v>
      </c>
      <c r="AW114" s="188" t="s">
        <v>14</v>
      </c>
      <c r="AX114" s="188" t="s">
        <v>14</v>
      </c>
      <c r="AY114" s="188" t="s">
        <v>14</v>
      </c>
      <c r="AZ114" s="188" t="s">
        <v>14</v>
      </c>
      <c r="BA114" s="189">
        <v>43581</v>
      </c>
      <c r="BB114" s="190" t="s">
        <v>815</v>
      </c>
      <c r="BC114" s="180" t="s">
        <v>14</v>
      </c>
      <c r="BD114" s="180" t="s">
        <v>14</v>
      </c>
      <c r="BE114" s="180" t="s">
        <v>14</v>
      </c>
      <c r="BF114" s="180" t="s">
        <v>14</v>
      </c>
      <c r="BG114" s="180" t="s">
        <v>14</v>
      </c>
      <c r="BH114" s="180" t="s">
        <v>14</v>
      </c>
      <c r="BI114" s="181">
        <v>43581</v>
      </c>
      <c r="BJ114" s="191" t="s">
        <v>1818</v>
      </c>
      <c r="BK114" s="191">
        <v>161</v>
      </c>
      <c r="BL114" s="191" t="s">
        <v>1811</v>
      </c>
      <c r="BM114" s="191" t="s">
        <v>30</v>
      </c>
      <c r="BN114" s="191">
        <v>2</v>
      </c>
      <c r="BO114" s="191" t="s">
        <v>1817</v>
      </c>
      <c r="BP114" s="188" t="s">
        <v>1816</v>
      </c>
      <c r="BQ114" s="192">
        <v>44286</v>
      </c>
      <c r="BR114" s="190" t="s">
        <v>810</v>
      </c>
      <c r="BS114" s="184" t="s">
        <v>14</v>
      </c>
      <c r="BT114" s="184" t="s">
        <v>14</v>
      </c>
      <c r="BU114" s="184" t="s">
        <v>14</v>
      </c>
      <c r="BV114" s="184" t="s">
        <v>14</v>
      </c>
      <c r="BW114" s="184" t="s">
        <v>14</v>
      </c>
      <c r="BX114" s="184" t="s">
        <v>14</v>
      </c>
      <c r="BY114" s="181">
        <v>43581</v>
      </c>
      <c r="BZ114" s="191" t="s">
        <v>811</v>
      </c>
      <c r="CA114" s="191" t="s">
        <v>14</v>
      </c>
      <c r="CB114" s="191" t="s">
        <v>14</v>
      </c>
      <c r="CC114" s="191" t="s">
        <v>14</v>
      </c>
      <c r="CD114" s="191" t="s">
        <v>14</v>
      </c>
      <c r="CE114" s="191" t="s">
        <v>14</v>
      </c>
      <c r="CF114" s="191" t="s">
        <v>14</v>
      </c>
      <c r="CG114" s="192">
        <v>43581</v>
      </c>
      <c r="CH114" s="190" t="s">
        <v>9500</v>
      </c>
      <c r="CI114" s="191" t="e">
        <v>#N/A</v>
      </c>
      <c r="CJ114" s="191" t="e">
        <v>#N/A</v>
      </c>
      <c r="CK114" s="191" t="e">
        <v>#N/A</v>
      </c>
      <c r="CL114" s="191" t="e">
        <v>#N/A</v>
      </c>
      <c r="CM114" s="191" t="e">
        <v>#N/A</v>
      </c>
      <c r="CN114" s="191" t="e">
        <v>#N/A</v>
      </c>
      <c r="CO114" s="193" t="e">
        <v>#N/A</v>
      </c>
      <c r="CP114" s="191" t="s">
        <v>813</v>
      </c>
      <c r="CQ114" s="184" t="s">
        <v>14</v>
      </c>
      <c r="CR114" s="184" t="s">
        <v>14</v>
      </c>
      <c r="CS114" s="184" t="s">
        <v>14</v>
      </c>
      <c r="CT114" s="184" t="s">
        <v>14</v>
      </c>
      <c r="CU114" s="184" t="s">
        <v>14</v>
      </c>
      <c r="CV114" s="184" t="s">
        <v>14</v>
      </c>
      <c r="CW114" s="181">
        <v>43581</v>
      </c>
      <c r="CX114" s="191" t="s">
        <v>825</v>
      </c>
      <c r="CY114" s="188" t="s">
        <v>14</v>
      </c>
      <c r="CZ114" s="188" t="s">
        <v>14</v>
      </c>
      <c r="DA114" s="188" t="s">
        <v>14</v>
      </c>
      <c r="DB114" s="188" t="s">
        <v>14</v>
      </c>
      <c r="DC114" s="188" t="s">
        <v>14</v>
      </c>
      <c r="DD114" s="188" t="s">
        <v>14</v>
      </c>
      <c r="DE114" s="194">
        <v>43581</v>
      </c>
      <c r="DF114" s="190" t="s">
        <v>818</v>
      </c>
      <c r="DG114" s="180" t="s">
        <v>14</v>
      </c>
      <c r="DH114" s="184" t="s">
        <v>14</v>
      </c>
      <c r="DI114" s="184" t="s">
        <v>14</v>
      </c>
      <c r="DJ114" s="184" t="s">
        <v>14</v>
      </c>
      <c r="DK114" s="184" t="s">
        <v>14</v>
      </c>
      <c r="DL114" s="184" t="s">
        <v>14</v>
      </c>
      <c r="DM114" s="181">
        <v>43581</v>
      </c>
      <c r="DN114" s="191" t="s">
        <v>827</v>
      </c>
      <c r="DO114" s="188" t="s">
        <v>14</v>
      </c>
      <c r="DP114" s="191" t="s">
        <v>14</v>
      </c>
      <c r="DQ114" s="191" t="s">
        <v>14</v>
      </c>
      <c r="DR114" s="191" t="s">
        <v>14</v>
      </c>
      <c r="DS114" s="191" t="s">
        <v>14</v>
      </c>
      <c r="DT114" s="191" t="s">
        <v>14</v>
      </c>
      <c r="DU114" s="192">
        <v>43581</v>
      </c>
      <c r="DV114" s="190" t="s">
        <v>819</v>
      </c>
      <c r="DW114" s="180" t="s">
        <v>14</v>
      </c>
      <c r="DX114" s="184" t="s">
        <v>14</v>
      </c>
      <c r="DY114" s="184" t="s">
        <v>14</v>
      </c>
      <c r="DZ114" s="184" t="s">
        <v>14</v>
      </c>
      <c r="EA114" s="184" t="s">
        <v>14</v>
      </c>
      <c r="EB114" s="184" t="s">
        <v>14</v>
      </c>
      <c r="EC114" s="181">
        <v>43581</v>
      </c>
      <c r="ED114" s="191" t="s">
        <v>826</v>
      </c>
      <c r="EE114" s="188" t="s">
        <v>14</v>
      </c>
      <c r="EF114" s="191" t="s">
        <v>14</v>
      </c>
      <c r="EG114" s="191" t="s">
        <v>14</v>
      </c>
      <c r="EH114" s="191" t="s">
        <v>14</v>
      </c>
      <c r="EI114" s="191" t="s">
        <v>14</v>
      </c>
      <c r="EJ114" s="191" t="s">
        <v>14</v>
      </c>
      <c r="EK114" s="192">
        <v>43581</v>
      </c>
      <c r="EL114" s="190" t="s">
        <v>814</v>
      </c>
      <c r="EM114" s="180" t="s">
        <v>14</v>
      </c>
      <c r="EN114" s="184" t="s">
        <v>14</v>
      </c>
      <c r="EO114" s="184" t="s">
        <v>14</v>
      </c>
      <c r="EP114" s="184" t="s">
        <v>14</v>
      </c>
      <c r="EQ114" s="184" t="s">
        <v>14</v>
      </c>
      <c r="ER114" s="184" t="s">
        <v>14</v>
      </c>
      <c r="ES114" s="181">
        <v>43581</v>
      </c>
      <c r="ET114" s="191" t="s">
        <v>1566</v>
      </c>
      <c r="EU114" s="191">
        <v>173</v>
      </c>
      <c r="EV114" s="191" t="s">
        <v>1563</v>
      </c>
      <c r="EW114" s="191" t="s">
        <v>19</v>
      </c>
      <c r="EX114" s="191">
        <v>3</v>
      </c>
      <c r="EY114" s="191" t="s">
        <v>1565</v>
      </c>
      <c r="EZ114" s="191" t="s">
        <v>1564</v>
      </c>
      <c r="FA114" s="192">
        <v>44182</v>
      </c>
      <c r="FB114" s="190" t="s">
        <v>812</v>
      </c>
      <c r="FC114" s="184">
        <v>2</v>
      </c>
      <c r="FD114" s="184" t="s">
        <v>14</v>
      </c>
      <c r="FE114" s="184" t="s">
        <v>92</v>
      </c>
      <c r="FF114" s="184">
        <v>1</v>
      </c>
      <c r="FG114" s="184" t="s">
        <v>790</v>
      </c>
      <c r="FH114" s="184" t="s">
        <v>14</v>
      </c>
      <c r="FI114" s="181">
        <v>43581</v>
      </c>
      <c r="FJ114" s="190" t="s">
        <v>823</v>
      </c>
      <c r="FK114" s="191" t="s">
        <v>14</v>
      </c>
      <c r="FL114" s="191" t="s">
        <v>14</v>
      </c>
      <c r="FM114" s="191" t="s">
        <v>14</v>
      </c>
      <c r="FN114" s="191" t="s">
        <v>14</v>
      </c>
      <c r="FO114" s="191" t="s">
        <v>14</v>
      </c>
      <c r="FP114" s="188" t="s">
        <v>14</v>
      </c>
      <c r="FQ114" s="189">
        <v>43581</v>
      </c>
      <c r="FR114" s="190" t="s">
        <v>824</v>
      </c>
      <c r="FS114" s="184" t="s">
        <v>14</v>
      </c>
      <c r="FT114" s="184" t="s">
        <v>14</v>
      </c>
      <c r="FU114" s="184" t="s">
        <v>14</v>
      </c>
      <c r="FV114" s="184" t="s">
        <v>14</v>
      </c>
      <c r="FW114" s="184" t="s">
        <v>14</v>
      </c>
      <c r="FX114" s="184" t="s">
        <v>14</v>
      </c>
      <c r="FY114" s="181">
        <v>43581</v>
      </c>
      <c r="FZ114" s="191" t="s">
        <v>4328</v>
      </c>
      <c r="GA114" s="191">
        <v>1</v>
      </c>
      <c r="GB114" s="191" t="s">
        <v>3054</v>
      </c>
      <c r="GC114" s="191" t="s">
        <v>30</v>
      </c>
      <c r="GD114" s="191">
        <v>2</v>
      </c>
      <c r="GE114" s="191" t="s">
        <v>14</v>
      </c>
      <c r="GF114" s="191" t="s">
        <v>14</v>
      </c>
      <c r="GG114" s="192">
        <v>44696</v>
      </c>
      <c r="GH114" s="190" t="s">
        <v>4334</v>
      </c>
      <c r="GI114" s="184">
        <v>2</v>
      </c>
      <c r="GJ114" s="184" t="s">
        <v>3054</v>
      </c>
      <c r="GK114" s="184" t="s">
        <v>30</v>
      </c>
      <c r="GL114" s="184">
        <v>2</v>
      </c>
      <c r="GM114" s="184" t="s">
        <v>14</v>
      </c>
      <c r="GN114" s="184" t="s">
        <v>14</v>
      </c>
      <c r="GO114" s="181">
        <v>44696</v>
      </c>
      <c r="GP114" s="191" t="s">
        <v>4329</v>
      </c>
      <c r="GQ114" s="191">
        <v>2</v>
      </c>
      <c r="GR114" s="191" t="s">
        <v>3054</v>
      </c>
      <c r="GS114" s="191" t="s">
        <v>30</v>
      </c>
      <c r="GT114" s="191">
        <v>2</v>
      </c>
      <c r="GU114" s="191" t="s">
        <v>14</v>
      </c>
      <c r="GV114" s="191" t="s">
        <v>14</v>
      </c>
      <c r="GW114" s="192">
        <v>44696</v>
      </c>
      <c r="GX114" s="190" t="s">
        <v>4335</v>
      </c>
      <c r="GY114" s="184">
        <v>0</v>
      </c>
      <c r="GZ114" s="184" t="s">
        <v>3054</v>
      </c>
      <c r="HA114" s="184" t="s">
        <v>30</v>
      </c>
      <c r="HB114" s="184">
        <v>2</v>
      </c>
      <c r="HC114" s="184" t="s">
        <v>14</v>
      </c>
      <c r="HD114" s="184" t="s">
        <v>14</v>
      </c>
      <c r="HE114" s="181">
        <v>44696</v>
      </c>
      <c r="HF114" s="191" t="s">
        <v>4327</v>
      </c>
      <c r="HG114" s="191">
        <v>0</v>
      </c>
      <c r="HH114" s="191" t="s">
        <v>3054</v>
      </c>
      <c r="HI114" s="191" t="s">
        <v>30</v>
      </c>
      <c r="HJ114" s="191">
        <v>2</v>
      </c>
      <c r="HK114" s="191" t="s">
        <v>14</v>
      </c>
      <c r="HL114" s="191" t="s">
        <v>14</v>
      </c>
      <c r="HM114" s="192">
        <v>44696</v>
      </c>
      <c r="HN114" s="190" t="s">
        <v>4333</v>
      </c>
      <c r="HO114" s="184">
        <v>2</v>
      </c>
      <c r="HP114" s="184" t="s">
        <v>3054</v>
      </c>
      <c r="HQ114" s="184" t="s">
        <v>30</v>
      </c>
      <c r="HR114" s="184">
        <v>2</v>
      </c>
      <c r="HS114" s="184" t="s">
        <v>14</v>
      </c>
      <c r="HT114" s="184" t="s">
        <v>14</v>
      </c>
      <c r="HU114" s="181">
        <v>44696</v>
      </c>
      <c r="HV114" s="191" t="s">
        <v>4330</v>
      </c>
      <c r="HW114" s="191">
        <v>0</v>
      </c>
      <c r="HX114" s="191" t="s">
        <v>3054</v>
      </c>
      <c r="HY114" s="191" t="s">
        <v>30</v>
      </c>
      <c r="HZ114" s="191">
        <v>2</v>
      </c>
      <c r="IA114" s="191" t="s">
        <v>14</v>
      </c>
      <c r="IB114" s="191" t="s">
        <v>14</v>
      </c>
      <c r="IC114" s="192">
        <v>44696</v>
      </c>
      <c r="ID114" s="190" t="s">
        <v>4332</v>
      </c>
      <c r="IE114" s="184">
        <v>1</v>
      </c>
      <c r="IF114" s="184" t="s">
        <v>3054</v>
      </c>
      <c r="IG114" s="184" t="s">
        <v>30</v>
      </c>
      <c r="IH114" s="184">
        <v>2</v>
      </c>
      <c r="II114" s="184" t="s">
        <v>14</v>
      </c>
      <c r="IJ114" s="184" t="s">
        <v>14</v>
      </c>
      <c r="IK114" s="181">
        <v>44696</v>
      </c>
      <c r="IL114" s="191" t="s">
        <v>4331</v>
      </c>
      <c r="IM114" s="191">
        <v>1</v>
      </c>
      <c r="IN114" s="191" t="s">
        <v>3054</v>
      </c>
      <c r="IO114" s="191" t="s">
        <v>30</v>
      </c>
      <c r="IP114" s="191">
        <v>2</v>
      </c>
      <c r="IQ114" s="191" t="s">
        <v>14</v>
      </c>
      <c r="IR114" s="191" t="s">
        <v>14</v>
      </c>
      <c r="IS114" s="192">
        <v>44696</v>
      </c>
    </row>
    <row r="115" spans="1:253" s="285" customFormat="1" ht="13" customHeight="1" x14ac:dyDescent="0.25">
      <c r="A115" s="285" t="s">
        <v>861</v>
      </c>
      <c r="B115" s="285" t="s">
        <v>9089</v>
      </c>
      <c r="C115" s="285" t="s">
        <v>862</v>
      </c>
      <c r="D115" s="285" t="s">
        <v>863</v>
      </c>
      <c r="E115" s="285" t="s">
        <v>9119</v>
      </c>
      <c r="F115" s="285" t="s">
        <v>5333</v>
      </c>
      <c r="G115" s="179">
        <v>227384000</v>
      </c>
      <c r="H115" s="180" t="s">
        <v>5330</v>
      </c>
      <c r="I115" s="180" t="s">
        <v>30</v>
      </c>
      <c r="J115" s="180">
        <v>2</v>
      </c>
      <c r="K115" s="180" t="s">
        <v>5332</v>
      </c>
      <c r="L115" s="180" t="s">
        <v>5331</v>
      </c>
      <c r="M115" s="181">
        <v>44741</v>
      </c>
      <c r="N115" s="190" t="s">
        <v>1726</v>
      </c>
      <c r="O115" s="182">
        <v>45507</v>
      </c>
      <c r="P115" s="182" t="s">
        <v>1723</v>
      </c>
      <c r="Q115" s="182" t="s">
        <v>30</v>
      </c>
      <c r="R115" s="182">
        <v>2</v>
      </c>
      <c r="S115" s="182" t="s">
        <v>1725</v>
      </c>
      <c r="T115" s="182" t="s">
        <v>1724</v>
      </c>
      <c r="U115" s="183">
        <v>44270</v>
      </c>
      <c r="V115" s="190" t="s">
        <v>6022</v>
      </c>
      <c r="W115" s="180">
        <v>5324000</v>
      </c>
      <c r="X115" s="180" t="s">
        <v>6019</v>
      </c>
      <c r="Y115" s="180" t="s">
        <v>30</v>
      </c>
      <c r="Z115" s="180">
        <v>2</v>
      </c>
      <c r="AA115" s="180" t="s">
        <v>6021</v>
      </c>
      <c r="AB115" s="180" t="s">
        <v>6020</v>
      </c>
      <c r="AC115" s="181">
        <v>44766</v>
      </c>
      <c r="AD115" s="190" t="s">
        <v>6026</v>
      </c>
      <c r="AE115" s="188">
        <v>3024000</v>
      </c>
      <c r="AF115" s="188" t="s">
        <v>6023</v>
      </c>
      <c r="AG115" s="188" t="s">
        <v>30</v>
      </c>
      <c r="AH115" s="188">
        <v>2</v>
      </c>
      <c r="AI115" s="188" t="s">
        <v>6025</v>
      </c>
      <c r="AJ115" s="188" t="s">
        <v>6024</v>
      </c>
      <c r="AK115" s="189">
        <v>44766</v>
      </c>
      <c r="AL115" s="190" t="s">
        <v>6028</v>
      </c>
      <c r="AM115" s="180">
        <v>1263000</v>
      </c>
      <c r="AN115" s="180" t="s">
        <v>5961</v>
      </c>
      <c r="AO115" s="180" t="s">
        <v>30</v>
      </c>
      <c r="AP115" s="180">
        <v>2</v>
      </c>
      <c r="AQ115" s="180" t="s">
        <v>6027</v>
      </c>
      <c r="AR115" s="180" t="s">
        <v>5962</v>
      </c>
      <c r="AS115" s="181">
        <v>44766</v>
      </c>
      <c r="AT115" s="191" t="s">
        <v>1130</v>
      </c>
      <c r="AU115" s="188" t="s">
        <v>14</v>
      </c>
      <c r="AV115" s="188" t="s">
        <v>14</v>
      </c>
      <c r="AW115" s="188" t="s">
        <v>14</v>
      </c>
      <c r="AX115" s="188" t="s">
        <v>14</v>
      </c>
      <c r="AY115" s="188" t="s">
        <v>14</v>
      </c>
      <c r="AZ115" s="188" t="s">
        <v>14</v>
      </c>
      <c r="BA115" s="189">
        <v>43798</v>
      </c>
      <c r="BB115" s="190" t="s">
        <v>1129</v>
      </c>
      <c r="BC115" s="180" t="s">
        <v>14</v>
      </c>
      <c r="BD115" s="180" t="s">
        <v>14</v>
      </c>
      <c r="BE115" s="180" t="s">
        <v>14</v>
      </c>
      <c r="BF115" s="180" t="s">
        <v>14</v>
      </c>
      <c r="BG115" s="180" t="s">
        <v>14</v>
      </c>
      <c r="BH115" s="180" t="s">
        <v>14</v>
      </c>
      <c r="BI115" s="181">
        <v>43798</v>
      </c>
      <c r="BJ115" s="191" t="s">
        <v>6030</v>
      </c>
      <c r="BK115" s="191">
        <v>46</v>
      </c>
      <c r="BL115" s="191" t="s">
        <v>5882</v>
      </c>
      <c r="BM115" s="191" t="s">
        <v>30</v>
      </c>
      <c r="BN115" s="191">
        <v>2</v>
      </c>
      <c r="BO115" s="191" t="s">
        <v>6029</v>
      </c>
      <c r="BP115" s="188" t="s">
        <v>1498</v>
      </c>
      <c r="BQ115" s="192">
        <v>44766</v>
      </c>
      <c r="BR115" s="190" t="s">
        <v>864</v>
      </c>
      <c r="BS115" s="184" t="s">
        <v>14</v>
      </c>
      <c r="BT115" s="184">
        <v>0</v>
      </c>
      <c r="BU115" s="184" t="s">
        <v>14</v>
      </c>
      <c r="BV115" s="184" t="s">
        <v>14</v>
      </c>
      <c r="BW115" s="184" t="s">
        <v>14</v>
      </c>
      <c r="BX115" s="184">
        <v>0</v>
      </c>
      <c r="BY115" s="181">
        <v>43585</v>
      </c>
      <c r="BZ115" s="191" t="s">
        <v>865</v>
      </c>
      <c r="CA115" s="191" t="s">
        <v>14</v>
      </c>
      <c r="CB115" s="191" t="s">
        <v>14</v>
      </c>
      <c r="CC115" s="191" t="s">
        <v>14</v>
      </c>
      <c r="CD115" s="191" t="s">
        <v>14</v>
      </c>
      <c r="CE115" s="191" t="s">
        <v>14</v>
      </c>
      <c r="CF115" s="191" t="s">
        <v>14</v>
      </c>
      <c r="CG115" s="192">
        <v>43585</v>
      </c>
      <c r="CH115" s="190" t="s">
        <v>9501</v>
      </c>
      <c r="CI115" s="191" t="e">
        <v>#N/A</v>
      </c>
      <c r="CJ115" s="191" t="e">
        <v>#N/A</v>
      </c>
      <c r="CK115" s="191" t="e">
        <v>#N/A</v>
      </c>
      <c r="CL115" s="191" t="e">
        <v>#N/A</v>
      </c>
      <c r="CM115" s="191" t="e">
        <v>#N/A</v>
      </c>
      <c r="CN115" s="191" t="e">
        <v>#N/A</v>
      </c>
      <c r="CO115" s="193" t="e">
        <v>#N/A</v>
      </c>
      <c r="CP115" s="191" t="s">
        <v>866</v>
      </c>
      <c r="CQ115" s="184" t="s">
        <v>14</v>
      </c>
      <c r="CR115" s="184">
        <v>0</v>
      </c>
      <c r="CS115" s="184" t="s">
        <v>14</v>
      </c>
      <c r="CT115" s="184" t="s">
        <v>14</v>
      </c>
      <c r="CU115" s="184" t="s">
        <v>14</v>
      </c>
      <c r="CV115" s="184">
        <v>0</v>
      </c>
      <c r="CW115" s="181">
        <v>43585</v>
      </c>
      <c r="CX115" s="191" t="s">
        <v>6033</v>
      </c>
      <c r="CY115" s="188">
        <v>3024000</v>
      </c>
      <c r="CZ115" s="188" t="s">
        <v>6034</v>
      </c>
      <c r="DA115" s="188" t="s">
        <v>30</v>
      </c>
      <c r="DB115" s="188">
        <v>2</v>
      </c>
      <c r="DC115" s="188" t="s">
        <v>5432</v>
      </c>
      <c r="DD115" s="188" t="s">
        <v>6035</v>
      </c>
      <c r="DE115" s="194">
        <v>44766</v>
      </c>
      <c r="DF115" s="190" t="s">
        <v>4779</v>
      </c>
      <c r="DG115" s="180">
        <v>2300000</v>
      </c>
      <c r="DH115" s="184" t="s">
        <v>4776</v>
      </c>
      <c r="DI115" s="184" t="s">
        <v>30</v>
      </c>
      <c r="DJ115" s="184">
        <v>2</v>
      </c>
      <c r="DK115" s="184" t="s">
        <v>4778</v>
      </c>
      <c r="DL115" s="184" t="s">
        <v>4777</v>
      </c>
      <c r="DM115" s="181">
        <v>44719</v>
      </c>
      <c r="DN115" s="191" t="s">
        <v>5433</v>
      </c>
      <c r="DO115" s="188">
        <v>0</v>
      </c>
      <c r="DP115" s="191" t="s">
        <v>5431</v>
      </c>
      <c r="DQ115" s="191" t="s">
        <v>30</v>
      </c>
      <c r="DR115" s="191">
        <v>2</v>
      </c>
      <c r="DS115" s="191" t="s">
        <v>5432</v>
      </c>
      <c r="DT115" s="191" t="s">
        <v>4777</v>
      </c>
      <c r="DU115" s="192">
        <v>44742</v>
      </c>
      <c r="DV115" s="190" t="s">
        <v>6036</v>
      </c>
      <c r="DW115" s="180">
        <v>1471000</v>
      </c>
      <c r="DX115" s="184" t="s">
        <v>6034</v>
      </c>
      <c r="DY115" s="184" t="s">
        <v>30</v>
      </c>
      <c r="DZ115" s="184">
        <v>2</v>
      </c>
      <c r="EA115" s="184" t="s">
        <v>5432</v>
      </c>
      <c r="EB115" s="184" t="s">
        <v>6035</v>
      </c>
      <c r="EC115" s="181">
        <v>44766</v>
      </c>
      <c r="ED115" s="191" t="s">
        <v>4782</v>
      </c>
      <c r="EE115" s="188">
        <v>1553000</v>
      </c>
      <c r="EF115" s="191" t="s">
        <v>4780</v>
      </c>
      <c r="EG115" s="191" t="s">
        <v>30</v>
      </c>
      <c r="EH115" s="191">
        <v>2</v>
      </c>
      <c r="EI115" s="191" t="s">
        <v>4778</v>
      </c>
      <c r="EJ115" s="191" t="s">
        <v>4781</v>
      </c>
      <c r="EK115" s="192">
        <v>44719</v>
      </c>
      <c r="EL115" s="190" t="s">
        <v>2341</v>
      </c>
      <c r="EM115" s="180">
        <v>0</v>
      </c>
      <c r="EN115" s="184" t="s">
        <v>14</v>
      </c>
      <c r="EO115" s="184" t="s">
        <v>14</v>
      </c>
      <c r="EP115" s="184" t="s">
        <v>14</v>
      </c>
      <c r="EQ115" s="184" t="s">
        <v>14</v>
      </c>
      <c r="ER115" s="184" t="s">
        <v>14</v>
      </c>
      <c r="ES115" s="181">
        <v>44585</v>
      </c>
      <c r="ET115" s="191" t="s">
        <v>6032</v>
      </c>
      <c r="EU115" s="191">
        <v>11708</v>
      </c>
      <c r="EV115" s="191" t="s">
        <v>5980</v>
      </c>
      <c r="EW115" s="191" t="s">
        <v>30</v>
      </c>
      <c r="EX115" s="191">
        <v>2</v>
      </c>
      <c r="EY115" s="191" t="s">
        <v>6031</v>
      </c>
      <c r="EZ115" s="191" t="s">
        <v>5981</v>
      </c>
      <c r="FA115" s="192">
        <v>44766</v>
      </c>
      <c r="FB115" s="190" t="s">
        <v>1730</v>
      </c>
      <c r="FC115" s="184">
        <v>4</v>
      </c>
      <c r="FD115" s="184" t="s">
        <v>1727</v>
      </c>
      <c r="FE115" s="184" t="s">
        <v>30</v>
      </c>
      <c r="FF115" s="184">
        <v>2</v>
      </c>
      <c r="FG115" s="184" t="s">
        <v>1729</v>
      </c>
      <c r="FH115" s="184" t="s">
        <v>1728</v>
      </c>
      <c r="FI115" s="181">
        <v>44270</v>
      </c>
      <c r="FJ115" s="190" t="s">
        <v>867</v>
      </c>
      <c r="FK115" s="191" t="s">
        <v>14</v>
      </c>
      <c r="FL115" s="191">
        <v>0</v>
      </c>
      <c r="FM115" s="191" t="s">
        <v>14</v>
      </c>
      <c r="FN115" s="191" t="s">
        <v>14</v>
      </c>
      <c r="FO115" s="191" t="s">
        <v>14</v>
      </c>
      <c r="FP115" s="188">
        <v>0</v>
      </c>
      <c r="FQ115" s="189">
        <v>43585</v>
      </c>
      <c r="FR115" s="190" t="s">
        <v>868</v>
      </c>
      <c r="FS115" s="184" t="s">
        <v>14</v>
      </c>
      <c r="FT115" s="184">
        <v>0</v>
      </c>
      <c r="FU115" s="184" t="s">
        <v>14</v>
      </c>
      <c r="FV115" s="184" t="s">
        <v>14</v>
      </c>
      <c r="FW115" s="184" t="s">
        <v>14</v>
      </c>
      <c r="FX115" s="184">
        <v>0</v>
      </c>
      <c r="FY115" s="181">
        <v>43585</v>
      </c>
      <c r="FZ115" s="191" t="s">
        <v>4525</v>
      </c>
      <c r="GA115" s="191">
        <v>2</v>
      </c>
      <c r="GB115" s="191" t="s">
        <v>3054</v>
      </c>
      <c r="GC115" s="191" t="s">
        <v>30</v>
      </c>
      <c r="GD115" s="191">
        <v>2</v>
      </c>
      <c r="GE115" s="191" t="s">
        <v>14</v>
      </c>
      <c r="GF115" s="191" t="s">
        <v>14</v>
      </c>
      <c r="GG115" s="192">
        <v>44697</v>
      </c>
      <c r="GH115" s="190" t="s">
        <v>4531</v>
      </c>
      <c r="GI115" s="184">
        <v>3</v>
      </c>
      <c r="GJ115" s="184" t="s">
        <v>3054</v>
      </c>
      <c r="GK115" s="184" t="s">
        <v>30</v>
      </c>
      <c r="GL115" s="184">
        <v>2</v>
      </c>
      <c r="GM115" s="184" t="s">
        <v>14</v>
      </c>
      <c r="GN115" s="184" t="s">
        <v>14</v>
      </c>
      <c r="GO115" s="181">
        <v>44697</v>
      </c>
      <c r="GP115" s="191" t="s">
        <v>4526</v>
      </c>
      <c r="GQ115" s="191">
        <v>2</v>
      </c>
      <c r="GR115" s="191" t="s">
        <v>3054</v>
      </c>
      <c r="GS115" s="191" t="s">
        <v>30</v>
      </c>
      <c r="GT115" s="191">
        <v>2</v>
      </c>
      <c r="GU115" s="191" t="s">
        <v>14</v>
      </c>
      <c r="GV115" s="191" t="s">
        <v>14</v>
      </c>
      <c r="GW115" s="192">
        <v>44697</v>
      </c>
      <c r="GX115" s="190" t="s">
        <v>4532</v>
      </c>
      <c r="GY115" s="184">
        <v>3</v>
      </c>
      <c r="GZ115" s="184" t="s">
        <v>3054</v>
      </c>
      <c r="HA115" s="184" t="s">
        <v>30</v>
      </c>
      <c r="HB115" s="184">
        <v>2</v>
      </c>
      <c r="HC115" s="184" t="s">
        <v>14</v>
      </c>
      <c r="HD115" s="184" t="s">
        <v>14</v>
      </c>
      <c r="HE115" s="181">
        <v>44697</v>
      </c>
      <c r="HF115" s="191" t="s">
        <v>4524</v>
      </c>
      <c r="HG115" s="191">
        <v>3</v>
      </c>
      <c r="HH115" s="191" t="s">
        <v>3054</v>
      </c>
      <c r="HI115" s="191" t="s">
        <v>30</v>
      </c>
      <c r="HJ115" s="191">
        <v>2</v>
      </c>
      <c r="HK115" s="191" t="s">
        <v>14</v>
      </c>
      <c r="HL115" s="191" t="s">
        <v>14</v>
      </c>
      <c r="HM115" s="192">
        <v>44697</v>
      </c>
      <c r="HN115" s="190" t="s">
        <v>4530</v>
      </c>
      <c r="HO115" s="184">
        <v>3</v>
      </c>
      <c r="HP115" s="184" t="s">
        <v>3054</v>
      </c>
      <c r="HQ115" s="184" t="s">
        <v>30</v>
      </c>
      <c r="HR115" s="184">
        <v>2</v>
      </c>
      <c r="HS115" s="184" t="s">
        <v>14</v>
      </c>
      <c r="HT115" s="184" t="s">
        <v>14</v>
      </c>
      <c r="HU115" s="181">
        <v>44697</v>
      </c>
      <c r="HV115" s="191" t="s">
        <v>4527</v>
      </c>
      <c r="HW115" s="191">
        <v>3</v>
      </c>
      <c r="HX115" s="191" t="s">
        <v>3054</v>
      </c>
      <c r="HY115" s="191" t="s">
        <v>30</v>
      </c>
      <c r="HZ115" s="191">
        <v>2</v>
      </c>
      <c r="IA115" s="191" t="s">
        <v>14</v>
      </c>
      <c r="IB115" s="191" t="s">
        <v>14</v>
      </c>
      <c r="IC115" s="192">
        <v>44697</v>
      </c>
      <c r="ID115" s="190" t="s">
        <v>4529</v>
      </c>
      <c r="IE115" s="184">
        <v>1</v>
      </c>
      <c r="IF115" s="184" t="s">
        <v>3054</v>
      </c>
      <c r="IG115" s="184" t="s">
        <v>30</v>
      </c>
      <c r="IH115" s="184">
        <v>2</v>
      </c>
      <c r="II115" s="184" t="s">
        <v>14</v>
      </c>
      <c r="IJ115" s="184" t="s">
        <v>14</v>
      </c>
      <c r="IK115" s="181">
        <v>44697</v>
      </c>
      <c r="IL115" s="191" t="s">
        <v>4528</v>
      </c>
      <c r="IM115" s="191">
        <v>3</v>
      </c>
      <c r="IN115" s="191" t="s">
        <v>3054</v>
      </c>
      <c r="IO115" s="191" t="s">
        <v>30</v>
      </c>
      <c r="IP115" s="191">
        <v>2</v>
      </c>
      <c r="IQ115" s="191" t="s">
        <v>14</v>
      </c>
      <c r="IR115" s="191" t="s">
        <v>14</v>
      </c>
      <c r="IS115" s="192">
        <v>44697</v>
      </c>
    </row>
    <row r="116" spans="1:253" s="285" customFormat="1" ht="13" customHeight="1" x14ac:dyDescent="0.25">
      <c r="A116" s="285" t="s">
        <v>1238</v>
      </c>
      <c r="B116" s="285" t="s">
        <v>9089</v>
      </c>
      <c r="C116" s="285" t="s">
        <v>1239</v>
      </c>
      <c r="D116" s="285" t="s">
        <v>1240</v>
      </c>
      <c r="E116" s="285" t="s">
        <v>9121</v>
      </c>
      <c r="F116" s="285" t="s">
        <v>5744</v>
      </c>
      <c r="G116" s="179">
        <v>132875000</v>
      </c>
      <c r="H116" s="180" t="s">
        <v>5741</v>
      </c>
      <c r="I116" s="180" t="s">
        <v>30</v>
      </c>
      <c r="J116" s="180">
        <v>2</v>
      </c>
      <c r="K116" s="180" t="s">
        <v>5743</v>
      </c>
      <c r="L116" s="180" t="s">
        <v>5742</v>
      </c>
      <c r="M116" s="181">
        <v>44762</v>
      </c>
      <c r="N116" s="190" t="s">
        <v>6040</v>
      </c>
      <c r="O116" s="182">
        <v>2342476</v>
      </c>
      <c r="P116" s="182" t="s">
        <v>6037</v>
      </c>
      <c r="Q116" s="182" t="s">
        <v>30</v>
      </c>
      <c r="R116" s="182">
        <v>2</v>
      </c>
      <c r="S116" s="182" t="s">
        <v>6039</v>
      </c>
      <c r="T116" s="182" t="s">
        <v>6038</v>
      </c>
      <c r="U116" s="183">
        <v>44766</v>
      </c>
      <c r="V116" s="190" t="s">
        <v>6043</v>
      </c>
      <c r="W116" s="180">
        <v>60615000</v>
      </c>
      <c r="X116" s="180" t="s">
        <v>6041</v>
      </c>
      <c r="Y116" s="180" t="s">
        <v>30</v>
      </c>
      <c r="Z116" s="180">
        <v>2</v>
      </c>
      <c r="AA116" s="180" t="s">
        <v>2077</v>
      </c>
      <c r="AB116" s="180" t="s">
        <v>6042</v>
      </c>
      <c r="AC116" s="181">
        <v>44766</v>
      </c>
      <c r="AD116" s="190" t="s">
        <v>6046</v>
      </c>
      <c r="AE116" s="188">
        <v>30880000</v>
      </c>
      <c r="AF116" s="188" t="s">
        <v>6044</v>
      </c>
      <c r="AG116" s="188" t="s">
        <v>30</v>
      </c>
      <c r="AH116" s="188">
        <v>2</v>
      </c>
      <c r="AI116" s="188" t="s">
        <v>2079</v>
      </c>
      <c r="AJ116" s="188" t="s">
        <v>6045</v>
      </c>
      <c r="AK116" s="189">
        <v>44766</v>
      </c>
      <c r="AL116" s="190" t="s">
        <v>6050</v>
      </c>
      <c r="AM116" s="180">
        <v>235000</v>
      </c>
      <c r="AN116" s="180" t="s">
        <v>6047</v>
      </c>
      <c r="AO116" s="180" t="s">
        <v>30</v>
      </c>
      <c r="AP116" s="180">
        <v>2</v>
      </c>
      <c r="AQ116" s="180" t="s">
        <v>6049</v>
      </c>
      <c r="AR116" s="180" t="s">
        <v>6048</v>
      </c>
      <c r="AS116" s="181">
        <v>44766</v>
      </c>
      <c r="AT116" s="191" t="s">
        <v>1244</v>
      </c>
      <c r="AU116" s="188">
        <v>0</v>
      </c>
      <c r="AV116" s="188" t="s">
        <v>14</v>
      </c>
      <c r="AW116" s="188" t="s">
        <v>14</v>
      </c>
      <c r="AX116" s="188" t="s">
        <v>14</v>
      </c>
      <c r="AY116" s="188" t="s">
        <v>14</v>
      </c>
      <c r="AZ116" s="188" t="s">
        <v>14</v>
      </c>
      <c r="BA116" s="189">
        <v>43874</v>
      </c>
      <c r="BB116" s="190" t="s">
        <v>1243</v>
      </c>
      <c r="BC116" s="180">
        <v>0</v>
      </c>
      <c r="BD116" s="180" t="s">
        <v>14</v>
      </c>
      <c r="BE116" s="180" t="s">
        <v>14</v>
      </c>
      <c r="BF116" s="180" t="s">
        <v>14</v>
      </c>
      <c r="BG116" s="180" t="s">
        <v>14</v>
      </c>
      <c r="BH116" s="180" t="s">
        <v>14</v>
      </c>
      <c r="BI116" s="181">
        <v>43874</v>
      </c>
      <c r="BJ116" s="191" t="s">
        <v>6054</v>
      </c>
      <c r="BK116" s="191">
        <v>85</v>
      </c>
      <c r="BL116" s="191" t="s">
        <v>6051</v>
      </c>
      <c r="BM116" s="191" t="s">
        <v>30</v>
      </c>
      <c r="BN116" s="191">
        <v>2</v>
      </c>
      <c r="BO116" s="191" t="s">
        <v>6053</v>
      </c>
      <c r="BP116" s="188" t="s">
        <v>6052</v>
      </c>
      <c r="BQ116" s="192">
        <v>44766</v>
      </c>
      <c r="BR116" s="190" t="s">
        <v>1251</v>
      </c>
      <c r="BS116" s="184">
        <v>0</v>
      </c>
      <c r="BT116" s="184" t="s">
        <v>14</v>
      </c>
      <c r="BU116" s="184" t="s">
        <v>14</v>
      </c>
      <c r="BV116" s="184" t="s">
        <v>14</v>
      </c>
      <c r="BW116" s="184" t="s">
        <v>14</v>
      </c>
      <c r="BX116" s="184" t="s">
        <v>14</v>
      </c>
      <c r="BY116" s="181">
        <v>43878</v>
      </c>
      <c r="BZ116" s="191" t="s">
        <v>1241</v>
      </c>
      <c r="CA116" s="191">
        <v>0</v>
      </c>
      <c r="CB116" s="191" t="s">
        <v>14</v>
      </c>
      <c r="CC116" s="191" t="s">
        <v>14</v>
      </c>
      <c r="CD116" s="191" t="s">
        <v>14</v>
      </c>
      <c r="CE116" s="191" t="s">
        <v>14</v>
      </c>
      <c r="CF116" s="191" t="s">
        <v>14</v>
      </c>
      <c r="CG116" s="192">
        <v>43874</v>
      </c>
      <c r="CH116" s="190" t="s">
        <v>9502</v>
      </c>
      <c r="CI116" s="191" t="e">
        <v>#N/A</v>
      </c>
      <c r="CJ116" s="191" t="e">
        <v>#N/A</v>
      </c>
      <c r="CK116" s="191" t="e">
        <v>#N/A</v>
      </c>
      <c r="CL116" s="191" t="e">
        <v>#N/A</v>
      </c>
      <c r="CM116" s="191" t="e">
        <v>#N/A</v>
      </c>
      <c r="CN116" s="191" t="e">
        <v>#N/A</v>
      </c>
      <c r="CO116" s="193" t="e">
        <v>#N/A</v>
      </c>
      <c r="CP116" s="191" t="s">
        <v>1242</v>
      </c>
      <c r="CQ116" s="184">
        <v>0</v>
      </c>
      <c r="CR116" s="184" t="s">
        <v>14</v>
      </c>
      <c r="CS116" s="184" t="s">
        <v>14</v>
      </c>
      <c r="CT116" s="184" t="s">
        <v>14</v>
      </c>
      <c r="CU116" s="184" t="s">
        <v>14</v>
      </c>
      <c r="CV116" s="184" t="s">
        <v>14</v>
      </c>
      <c r="CW116" s="181">
        <v>43874</v>
      </c>
      <c r="CX116" s="191" t="s">
        <v>6060</v>
      </c>
      <c r="CY116" s="188">
        <v>14119000</v>
      </c>
      <c r="CZ116" s="188" t="s">
        <v>6058</v>
      </c>
      <c r="DA116" s="188" t="s">
        <v>30</v>
      </c>
      <c r="DB116" s="188">
        <v>2</v>
      </c>
      <c r="DC116" s="188" t="s">
        <v>6067</v>
      </c>
      <c r="DD116" s="188" t="s">
        <v>6059</v>
      </c>
      <c r="DE116" s="194">
        <v>44766</v>
      </c>
      <c r="DF116" s="190" t="s">
        <v>6064</v>
      </c>
      <c r="DG116" s="180">
        <v>29735000</v>
      </c>
      <c r="DH116" s="184" t="s">
        <v>6061</v>
      </c>
      <c r="DI116" s="184" t="s">
        <v>30</v>
      </c>
      <c r="DJ116" s="184">
        <v>2</v>
      </c>
      <c r="DK116" s="184" t="s">
        <v>6063</v>
      </c>
      <c r="DL116" s="184" t="s">
        <v>6062</v>
      </c>
      <c r="DM116" s="181">
        <v>44766</v>
      </c>
      <c r="DN116" s="191" t="s">
        <v>6066</v>
      </c>
      <c r="DO116" s="188">
        <v>16761000</v>
      </c>
      <c r="DP116" s="191" t="s">
        <v>6058</v>
      </c>
      <c r="DQ116" s="191" t="s">
        <v>30</v>
      </c>
      <c r="DR116" s="191">
        <v>2</v>
      </c>
      <c r="DS116" s="191" t="s">
        <v>6065</v>
      </c>
      <c r="DT116" s="191" t="s">
        <v>6059</v>
      </c>
      <c r="DU116" s="192">
        <v>44766</v>
      </c>
      <c r="DV116" s="190" t="s">
        <v>6068</v>
      </c>
      <c r="DW116" s="180">
        <v>12705000</v>
      </c>
      <c r="DX116" s="184" t="s">
        <v>6058</v>
      </c>
      <c r="DY116" s="184" t="s">
        <v>30</v>
      </c>
      <c r="DZ116" s="184">
        <v>2</v>
      </c>
      <c r="EA116" s="184" t="s">
        <v>6067</v>
      </c>
      <c r="EB116" s="184" t="s">
        <v>6059</v>
      </c>
      <c r="EC116" s="181">
        <v>44766</v>
      </c>
      <c r="ED116" s="191" t="s">
        <v>6072</v>
      </c>
      <c r="EE116" s="188">
        <v>1414000</v>
      </c>
      <c r="EF116" s="191" t="s">
        <v>6069</v>
      </c>
      <c r="EG116" s="191" t="s">
        <v>30</v>
      </c>
      <c r="EH116" s="191">
        <v>2</v>
      </c>
      <c r="EI116" s="191" t="s">
        <v>6071</v>
      </c>
      <c r="EJ116" s="191" t="s">
        <v>6070</v>
      </c>
      <c r="EK116" s="192">
        <v>44766</v>
      </c>
      <c r="EL116" s="190" t="s">
        <v>6074</v>
      </c>
      <c r="EM116" s="180">
        <v>0</v>
      </c>
      <c r="EN116" s="184" t="s">
        <v>6069</v>
      </c>
      <c r="EO116" s="184" t="s">
        <v>30</v>
      </c>
      <c r="EP116" s="184">
        <v>2</v>
      </c>
      <c r="EQ116" s="184" t="s">
        <v>6073</v>
      </c>
      <c r="ER116" s="184" t="s">
        <v>6070</v>
      </c>
      <c r="ES116" s="181">
        <v>44766</v>
      </c>
      <c r="ET116" s="191" t="s">
        <v>6057</v>
      </c>
      <c r="EU116" s="191">
        <v>237</v>
      </c>
      <c r="EV116" s="191" t="s">
        <v>5786</v>
      </c>
      <c r="EW116" s="191" t="s">
        <v>30</v>
      </c>
      <c r="EX116" s="191">
        <v>2</v>
      </c>
      <c r="EY116" s="191" t="s">
        <v>6056</v>
      </c>
      <c r="EZ116" s="191" t="s">
        <v>6055</v>
      </c>
      <c r="FA116" s="192">
        <v>44766</v>
      </c>
      <c r="FB116" s="190" t="s">
        <v>6076</v>
      </c>
      <c r="FC116" s="184">
        <v>4</v>
      </c>
      <c r="FD116" s="184" t="s">
        <v>14</v>
      </c>
      <c r="FE116" s="184" t="s">
        <v>30</v>
      </c>
      <c r="FF116" s="184">
        <v>2</v>
      </c>
      <c r="FG116" s="184" t="s">
        <v>6075</v>
      </c>
      <c r="FH116" s="184" t="s">
        <v>14</v>
      </c>
      <c r="FI116" s="181">
        <v>44766</v>
      </c>
      <c r="FJ116" s="190" t="s">
        <v>9503</v>
      </c>
      <c r="FK116" s="191" t="e">
        <v>#N/A</v>
      </c>
      <c r="FL116" s="191" t="e">
        <v>#N/A</v>
      </c>
      <c r="FM116" s="191" t="e">
        <v>#N/A</v>
      </c>
      <c r="FN116" s="191" t="e">
        <v>#N/A</v>
      </c>
      <c r="FO116" s="191" t="e">
        <v>#N/A</v>
      </c>
      <c r="FP116" s="188" t="e">
        <v>#N/A</v>
      </c>
      <c r="FQ116" s="189" t="e">
        <v>#N/A</v>
      </c>
      <c r="FR116" s="190" t="s">
        <v>9504</v>
      </c>
      <c r="FS116" s="184" t="e">
        <v>#N/A</v>
      </c>
      <c r="FT116" s="184" t="e">
        <v>#N/A</v>
      </c>
      <c r="FU116" s="184" t="e">
        <v>#N/A</v>
      </c>
      <c r="FV116" s="184" t="e">
        <v>#N/A</v>
      </c>
      <c r="FW116" s="184" t="e">
        <v>#N/A</v>
      </c>
      <c r="FX116" s="184" t="e">
        <v>#N/A</v>
      </c>
      <c r="FY116" s="181" t="e">
        <v>#N/A</v>
      </c>
      <c r="FZ116" s="191" t="s">
        <v>4101</v>
      </c>
      <c r="GA116" s="191">
        <v>0</v>
      </c>
      <c r="GB116" s="191" t="s">
        <v>3054</v>
      </c>
      <c r="GC116" s="191" t="s">
        <v>30</v>
      </c>
      <c r="GD116" s="191">
        <v>2</v>
      </c>
      <c r="GE116" s="191" t="s">
        <v>14</v>
      </c>
      <c r="GF116" s="191" t="s">
        <v>14</v>
      </c>
      <c r="GG116" s="192">
        <v>44695</v>
      </c>
      <c r="GH116" s="190" t="s">
        <v>4107</v>
      </c>
      <c r="GI116" s="184">
        <v>0</v>
      </c>
      <c r="GJ116" s="184" t="s">
        <v>3054</v>
      </c>
      <c r="GK116" s="184" t="s">
        <v>30</v>
      </c>
      <c r="GL116" s="184">
        <v>2</v>
      </c>
      <c r="GM116" s="184" t="s">
        <v>14</v>
      </c>
      <c r="GN116" s="184" t="s">
        <v>14</v>
      </c>
      <c r="GO116" s="181">
        <v>44695</v>
      </c>
      <c r="GP116" s="191" t="s">
        <v>4102</v>
      </c>
      <c r="GQ116" s="191">
        <v>0</v>
      </c>
      <c r="GR116" s="191" t="s">
        <v>3054</v>
      </c>
      <c r="GS116" s="191" t="s">
        <v>30</v>
      </c>
      <c r="GT116" s="191">
        <v>2</v>
      </c>
      <c r="GU116" s="191" t="s">
        <v>14</v>
      </c>
      <c r="GV116" s="191" t="s">
        <v>14</v>
      </c>
      <c r="GW116" s="192">
        <v>44695</v>
      </c>
      <c r="GX116" s="190" t="s">
        <v>4108</v>
      </c>
      <c r="GY116" s="184">
        <v>0</v>
      </c>
      <c r="GZ116" s="184" t="s">
        <v>3054</v>
      </c>
      <c r="HA116" s="184" t="s">
        <v>30</v>
      </c>
      <c r="HB116" s="184">
        <v>2</v>
      </c>
      <c r="HC116" s="184" t="s">
        <v>14</v>
      </c>
      <c r="HD116" s="184" t="s">
        <v>14</v>
      </c>
      <c r="HE116" s="181">
        <v>44695</v>
      </c>
      <c r="HF116" s="191" t="s">
        <v>4100</v>
      </c>
      <c r="HG116" s="191">
        <v>0</v>
      </c>
      <c r="HH116" s="191" t="s">
        <v>3054</v>
      </c>
      <c r="HI116" s="191" t="s">
        <v>30</v>
      </c>
      <c r="HJ116" s="191">
        <v>2</v>
      </c>
      <c r="HK116" s="191" t="s">
        <v>14</v>
      </c>
      <c r="HL116" s="191" t="s">
        <v>14</v>
      </c>
      <c r="HM116" s="192">
        <v>44695</v>
      </c>
      <c r="HN116" s="190" t="s">
        <v>4106</v>
      </c>
      <c r="HO116" s="184">
        <v>0</v>
      </c>
      <c r="HP116" s="184" t="s">
        <v>3054</v>
      </c>
      <c r="HQ116" s="184" t="s">
        <v>30</v>
      </c>
      <c r="HR116" s="184">
        <v>2</v>
      </c>
      <c r="HS116" s="184" t="s">
        <v>14</v>
      </c>
      <c r="HT116" s="184" t="s">
        <v>14</v>
      </c>
      <c r="HU116" s="181">
        <v>44695</v>
      </c>
      <c r="HV116" s="191" t="s">
        <v>4103</v>
      </c>
      <c r="HW116" s="191">
        <v>0</v>
      </c>
      <c r="HX116" s="191" t="s">
        <v>3054</v>
      </c>
      <c r="HY116" s="191" t="s">
        <v>30</v>
      </c>
      <c r="HZ116" s="191">
        <v>2</v>
      </c>
      <c r="IA116" s="191" t="s">
        <v>14</v>
      </c>
      <c r="IB116" s="191" t="s">
        <v>14</v>
      </c>
      <c r="IC116" s="192">
        <v>44695</v>
      </c>
      <c r="ID116" s="190" t="s">
        <v>4105</v>
      </c>
      <c r="IE116" s="184">
        <v>2</v>
      </c>
      <c r="IF116" s="184" t="s">
        <v>3054</v>
      </c>
      <c r="IG116" s="184" t="s">
        <v>30</v>
      </c>
      <c r="IH116" s="184">
        <v>2</v>
      </c>
      <c r="II116" s="184" t="s">
        <v>14</v>
      </c>
      <c r="IJ116" s="184" t="s">
        <v>14</v>
      </c>
      <c r="IK116" s="181">
        <v>44695</v>
      </c>
      <c r="IL116" s="191" t="s">
        <v>4104</v>
      </c>
      <c r="IM116" s="191">
        <v>3</v>
      </c>
      <c r="IN116" s="191" t="s">
        <v>3054</v>
      </c>
      <c r="IO116" s="191" t="s">
        <v>30</v>
      </c>
      <c r="IP116" s="191">
        <v>2</v>
      </c>
      <c r="IQ116" s="191" t="s">
        <v>14</v>
      </c>
      <c r="IR116" s="191" t="s">
        <v>14</v>
      </c>
      <c r="IS116" s="192">
        <v>44695</v>
      </c>
    </row>
    <row r="117" spans="1:253" s="285" customFormat="1" ht="13" customHeight="1" x14ac:dyDescent="0.25">
      <c r="A117" s="285" t="s">
        <v>1539</v>
      </c>
      <c r="B117" s="285" t="s">
        <v>9089</v>
      </c>
      <c r="C117" s="285" t="s">
        <v>1540</v>
      </c>
      <c r="D117" s="285" t="s">
        <v>1541</v>
      </c>
      <c r="E117" s="285" t="s">
        <v>9127</v>
      </c>
      <c r="F117" s="285" t="s">
        <v>4887</v>
      </c>
      <c r="G117" s="179">
        <v>13029000</v>
      </c>
      <c r="H117" s="180" t="s">
        <v>4884</v>
      </c>
      <c r="I117" s="180" t="s">
        <v>30</v>
      </c>
      <c r="J117" s="180">
        <v>2</v>
      </c>
      <c r="K117" s="180" t="s">
        <v>4886</v>
      </c>
      <c r="L117" s="180" t="s">
        <v>4885</v>
      </c>
      <c r="M117" s="181">
        <v>44735</v>
      </c>
      <c r="N117" s="195" t="s">
        <v>5096</v>
      </c>
      <c r="O117" s="182">
        <v>35959</v>
      </c>
      <c r="P117" s="182" t="s">
        <v>5093</v>
      </c>
      <c r="Q117" s="182" t="s">
        <v>30</v>
      </c>
      <c r="R117" s="182">
        <v>2</v>
      </c>
      <c r="S117" s="182" t="s">
        <v>5095</v>
      </c>
      <c r="T117" s="182" t="s">
        <v>5094</v>
      </c>
      <c r="U117" s="183">
        <v>44739</v>
      </c>
      <c r="V117" s="195" t="s">
        <v>5100</v>
      </c>
      <c r="W117" s="180">
        <v>4452000</v>
      </c>
      <c r="X117" s="180" t="s">
        <v>5097</v>
      </c>
      <c r="Y117" s="180" t="s">
        <v>30</v>
      </c>
      <c r="Z117" s="180">
        <v>2</v>
      </c>
      <c r="AA117" s="180" t="s">
        <v>5099</v>
      </c>
      <c r="AB117" s="180" t="s">
        <v>5098</v>
      </c>
      <c r="AC117" s="181">
        <v>44739</v>
      </c>
      <c r="AD117" s="195" t="s">
        <v>5104</v>
      </c>
      <c r="AE117" s="188">
        <v>2860000</v>
      </c>
      <c r="AF117" s="188" t="s">
        <v>5101</v>
      </c>
      <c r="AG117" s="188" t="s">
        <v>19</v>
      </c>
      <c r="AH117" s="188">
        <v>3</v>
      </c>
      <c r="AI117" s="188" t="s">
        <v>5103</v>
      </c>
      <c r="AJ117" s="188" t="s">
        <v>5102</v>
      </c>
      <c r="AK117" s="189">
        <v>44739</v>
      </c>
      <c r="AL117" s="195" t="s">
        <v>5106</v>
      </c>
      <c r="AM117" s="180">
        <v>91000</v>
      </c>
      <c r="AN117" s="180" t="s">
        <v>1719</v>
      </c>
      <c r="AO117" s="180" t="s">
        <v>19</v>
      </c>
      <c r="AP117" s="180">
        <v>3</v>
      </c>
      <c r="AQ117" s="180" t="s">
        <v>5105</v>
      </c>
      <c r="AR117" s="180" t="s">
        <v>1720</v>
      </c>
      <c r="AS117" s="181">
        <v>44739</v>
      </c>
      <c r="AT117" s="196" t="s">
        <v>1546</v>
      </c>
      <c r="AU117" s="188" t="s">
        <v>14</v>
      </c>
      <c r="AV117" s="188" t="s">
        <v>14</v>
      </c>
      <c r="AW117" s="188" t="s">
        <v>14</v>
      </c>
      <c r="AX117" s="188" t="s">
        <v>14</v>
      </c>
      <c r="AY117" s="188" t="s">
        <v>14</v>
      </c>
      <c r="AZ117" s="188" t="s">
        <v>14</v>
      </c>
      <c r="BA117" s="189">
        <v>44139</v>
      </c>
      <c r="BB117" s="195" t="s">
        <v>1545</v>
      </c>
      <c r="BC117" s="180" t="s">
        <v>14</v>
      </c>
      <c r="BD117" s="180" t="s">
        <v>14</v>
      </c>
      <c r="BE117" s="180" t="s">
        <v>14</v>
      </c>
      <c r="BF117" s="180" t="s">
        <v>14</v>
      </c>
      <c r="BG117" s="180" t="s">
        <v>14</v>
      </c>
      <c r="BH117" s="180" t="s">
        <v>14</v>
      </c>
      <c r="BI117" s="181">
        <v>44139</v>
      </c>
      <c r="BJ117" s="196" t="s">
        <v>6194</v>
      </c>
      <c r="BK117" s="196">
        <v>13</v>
      </c>
      <c r="BL117" s="196" t="s">
        <v>6193</v>
      </c>
      <c r="BM117" s="196" t="s">
        <v>30</v>
      </c>
      <c r="BN117" s="196">
        <v>2</v>
      </c>
      <c r="BO117" s="196" t="s">
        <v>6188</v>
      </c>
      <c r="BP117" s="188" t="s">
        <v>1771</v>
      </c>
      <c r="BQ117" s="197">
        <v>44767</v>
      </c>
      <c r="BR117" s="195" t="s">
        <v>1542</v>
      </c>
      <c r="BS117" s="198" t="s">
        <v>14</v>
      </c>
      <c r="BT117" s="198" t="s">
        <v>14</v>
      </c>
      <c r="BU117" s="198" t="s">
        <v>14</v>
      </c>
      <c r="BV117" s="198" t="s">
        <v>14</v>
      </c>
      <c r="BW117" s="198" t="s">
        <v>14</v>
      </c>
      <c r="BX117" s="198" t="s">
        <v>14</v>
      </c>
      <c r="BY117" s="181">
        <v>44139</v>
      </c>
      <c r="BZ117" s="196" t="s">
        <v>1543</v>
      </c>
      <c r="CA117" s="196" t="s">
        <v>14</v>
      </c>
      <c r="CB117" s="196" t="s">
        <v>14</v>
      </c>
      <c r="CC117" s="196" t="s">
        <v>14</v>
      </c>
      <c r="CD117" s="196" t="s">
        <v>14</v>
      </c>
      <c r="CE117" s="196" t="s">
        <v>14</v>
      </c>
      <c r="CF117" s="196" t="s">
        <v>14</v>
      </c>
      <c r="CG117" s="197">
        <v>44139</v>
      </c>
      <c r="CH117" s="195" t="s">
        <v>9505</v>
      </c>
      <c r="CI117" s="196" t="e">
        <v>#N/A</v>
      </c>
      <c r="CJ117" s="196" t="e">
        <v>#N/A</v>
      </c>
      <c r="CK117" s="196" t="e">
        <v>#N/A</v>
      </c>
      <c r="CL117" s="196" t="e">
        <v>#N/A</v>
      </c>
      <c r="CM117" s="196" t="e">
        <v>#N/A</v>
      </c>
      <c r="CN117" s="196" t="e">
        <v>#N/A</v>
      </c>
      <c r="CO117" s="199" t="e">
        <v>#N/A</v>
      </c>
      <c r="CP117" s="196" t="s">
        <v>1544</v>
      </c>
      <c r="CQ117" s="198" t="s">
        <v>14</v>
      </c>
      <c r="CR117" s="198" t="s">
        <v>14</v>
      </c>
      <c r="CS117" s="198" t="s">
        <v>14</v>
      </c>
      <c r="CT117" s="198" t="s">
        <v>14</v>
      </c>
      <c r="CU117" s="198" t="s">
        <v>14</v>
      </c>
      <c r="CV117" s="198" t="s">
        <v>14</v>
      </c>
      <c r="CW117" s="181">
        <v>44139</v>
      </c>
      <c r="CX117" s="196" t="s">
        <v>5107</v>
      </c>
      <c r="CY117" s="188">
        <v>27000</v>
      </c>
      <c r="CZ117" s="188" t="s">
        <v>5116</v>
      </c>
      <c r="DA117" s="188" t="s">
        <v>30</v>
      </c>
      <c r="DB117" s="188">
        <v>2</v>
      </c>
      <c r="DC117" s="188" t="s">
        <v>5118</v>
      </c>
      <c r="DD117" s="188" t="s">
        <v>5117</v>
      </c>
      <c r="DE117" s="194">
        <v>44739</v>
      </c>
      <c r="DF117" s="195" t="s">
        <v>5111</v>
      </c>
      <c r="DG117" s="180">
        <v>1593000</v>
      </c>
      <c r="DH117" s="198" t="s">
        <v>5108</v>
      </c>
      <c r="DI117" s="198" t="s">
        <v>30</v>
      </c>
      <c r="DJ117" s="198">
        <v>2</v>
      </c>
      <c r="DK117" s="198" t="s">
        <v>5110</v>
      </c>
      <c r="DL117" s="198" t="s">
        <v>5109</v>
      </c>
      <c r="DM117" s="181">
        <v>44739</v>
      </c>
      <c r="DN117" s="196" t="s">
        <v>5115</v>
      </c>
      <c r="DO117" s="188">
        <v>2833000</v>
      </c>
      <c r="DP117" s="196" t="s">
        <v>5112</v>
      </c>
      <c r="DQ117" s="196" t="s">
        <v>19</v>
      </c>
      <c r="DR117" s="196">
        <v>3</v>
      </c>
      <c r="DS117" s="196" t="s">
        <v>5114</v>
      </c>
      <c r="DT117" s="196" t="s">
        <v>5113</v>
      </c>
      <c r="DU117" s="197">
        <v>44739</v>
      </c>
      <c r="DV117" s="195" t="s">
        <v>5119</v>
      </c>
      <c r="DW117" s="180">
        <v>27000</v>
      </c>
      <c r="DX117" s="198" t="s">
        <v>5116</v>
      </c>
      <c r="DY117" s="198" t="s">
        <v>30</v>
      </c>
      <c r="DZ117" s="198">
        <v>2</v>
      </c>
      <c r="EA117" s="198" t="s">
        <v>5118</v>
      </c>
      <c r="EB117" s="198" t="s">
        <v>5117</v>
      </c>
      <c r="EC117" s="181">
        <v>44739</v>
      </c>
      <c r="ED117" s="196" t="s">
        <v>5154</v>
      </c>
      <c r="EE117" s="188">
        <v>0</v>
      </c>
      <c r="EF117" s="196" t="s">
        <v>14</v>
      </c>
      <c r="EG117" s="196" t="s">
        <v>14</v>
      </c>
      <c r="EH117" s="196" t="s">
        <v>14</v>
      </c>
      <c r="EI117" s="196">
        <v>0</v>
      </c>
      <c r="EJ117" s="196" t="s">
        <v>14</v>
      </c>
      <c r="EK117" s="197">
        <v>44739</v>
      </c>
      <c r="EL117" s="195" t="s">
        <v>5155</v>
      </c>
      <c r="EM117" s="180">
        <v>0</v>
      </c>
      <c r="EN117" s="198" t="s">
        <v>14</v>
      </c>
      <c r="EO117" s="198" t="s">
        <v>14</v>
      </c>
      <c r="EP117" s="198" t="s">
        <v>14</v>
      </c>
      <c r="EQ117" s="198">
        <v>0</v>
      </c>
      <c r="ER117" s="198" t="s">
        <v>14</v>
      </c>
      <c r="ES117" s="181">
        <v>44739</v>
      </c>
      <c r="ET117" s="196" t="s">
        <v>6196</v>
      </c>
      <c r="EU117" s="196">
        <v>13</v>
      </c>
      <c r="EV117" s="196" t="s">
        <v>6195</v>
      </c>
      <c r="EW117" s="196" t="s">
        <v>30</v>
      </c>
      <c r="EX117" s="196">
        <v>2</v>
      </c>
      <c r="EY117" s="196" t="s">
        <v>6188</v>
      </c>
      <c r="EZ117" s="196" t="s">
        <v>1771</v>
      </c>
      <c r="FA117" s="197">
        <v>44767</v>
      </c>
      <c r="FB117" s="195" t="s">
        <v>5121</v>
      </c>
      <c r="FC117" s="198">
        <v>2</v>
      </c>
      <c r="FD117" s="198" t="s">
        <v>4795</v>
      </c>
      <c r="FE117" s="198" t="s">
        <v>19</v>
      </c>
      <c r="FF117" s="198">
        <v>3</v>
      </c>
      <c r="FG117" s="198" t="s">
        <v>5120</v>
      </c>
      <c r="FH117" s="198" t="s">
        <v>1638</v>
      </c>
      <c r="FI117" s="181">
        <v>44739</v>
      </c>
      <c r="FJ117" s="195" t="s">
        <v>1547</v>
      </c>
      <c r="FK117" s="196" t="s">
        <v>14</v>
      </c>
      <c r="FL117" s="196" t="s">
        <v>14</v>
      </c>
      <c r="FM117" s="196" t="s">
        <v>14</v>
      </c>
      <c r="FN117" s="196" t="s">
        <v>14</v>
      </c>
      <c r="FO117" s="196" t="s">
        <v>14</v>
      </c>
      <c r="FP117" s="188" t="s">
        <v>14</v>
      </c>
      <c r="FQ117" s="189">
        <v>44139</v>
      </c>
      <c r="FR117" s="195" t="s">
        <v>1548</v>
      </c>
      <c r="FS117" s="198" t="s">
        <v>14</v>
      </c>
      <c r="FT117" s="198" t="s">
        <v>14</v>
      </c>
      <c r="FU117" s="198" t="s">
        <v>14</v>
      </c>
      <c r="FV117" s="198" t="s">
        <v>14</v>
      </c>
      <c r="FW117" s="198" t="s">
        <v>14</v>
      </c>
      <c r="FX117" s="198" t="s">
        <v>14</v>
      </c>
      <c r="FY117" s="181">
        <v>44139</v>
      </c>
      <c r="FZ117" s="196" t="s">
        <v>4534</v>
      </c>
      <c r="GA117" s="196">
        <v>1</v>
      </c>
      <c r="GB117" s="196" t="s">
        <v>3054</v>
      </c>
      <c r="GC117" s="196" t="s">
        <v>30</v>
      </c>
      <c r="GD117" s="196">
        <v>2</v>
      </c>
      <c r="GE117" s="196" t="s">
        <v>14</v>
      </c>
      <c r="GF117" s="196" t="s">
        <v>14</v>
      </c>
      <c r="GG117" s="197">
        <v>44697</v>
      </c>
      <c r="GH117" s="195" t="s">
        <v>4540</v>
      </c>
      <c r="GI117" s="198">
        <v>0</v>
      </c>
      <c r="GJ117" s="198" t="s">
        <v>3054</v>
      </c>
      <c r="GK117" s="198" t="s">
        <v>30</v>
      </c>
      <c r="GL117" s="198">
        <v>2</v>
      </c>
      <c r="GM117" s="198" t="s">
        <v>14</v>
      </c>
      <c r="GN117" s="198" t="s">
        <v>14</v>
      </c>
      <c r="GO117" s="181">
        <v>44697</v>
      </c>
      <c r="GP117" s="196" t="s">
        <v>4535</v>
      </c>
      <c r="GQ117" s="196">
        <v>0</v>
      </c>
      <c r="GR117" s="196" t="s">
        <v>3054</v>
      </c>
      <c r="GS117" s="196" t="s">
        <v>30</v>
      </c>
      <c r="GT117" s="196">
        <v>2</v>
      </c>
      <c r="GU117" s="196" t="s">
        <v>14</v>
      </c>
      <c r="GV117" s="196" t="s">
        <v>14</v>
      </c>
      <c r="GW117" s="197">
        <v>44697</v>
      </c>
      <c r="GX117" s="195" t="s">
        <v>4541</v>
      </c>
      <c r="GY117" s="198">
        <v>0</v>
      </c>
      <c r="GZ117" s="198" t="s">
        <v>3054</v>
      </c>
      <c r="HA117" s="198" t="s">
        <v>30</v>
      </c>
      <c r="HB117" s="198">
        <v>2</v>
      </c>
      <c r="HC117" s="198" t="s">
        <v>14</v>
      </c>
      <c r="HD117" s="198" t="s">
        <v>14</v>
      </c>
      <c r="HE117" s="181">
        <v>44697</v>
      </c>
      <c r="HF117" s="196" t="s">
        <v>4533</v>
      </c>
      <c r="HG117" s="196">
        <v>0</v>
      </c>
      <c r="HH117" s="196" t="s">
        <v>3054</v>
      </c>
      <c r="HI117" s="196" t="s">
        <v>30</v>
      </c>
      <c r="HJ117" s="196">
        <v>2</v>
      </c>
      <c r="HK117" s="196" t="s">
        <v>14</v>
      </c>
      <c r="HL117" s="196" t="s">
        <v>14</v>
      </c>
      <c r="HM117" s="197">
        <v>44697</v>
      </c>
      <c r="HN117" s="195" t="s">
        <v>4539</v>
      </c>
      <c r="HO117" s="198">
        <v>0</v>
      </c>
      <c r="HP117" s="198" t="s">
        <v>3054</v>
      </c>
      <c r="HQ117" s="198" t="s">
        <v>30</v>
      </c>
      <c r="HR117" s="198">
        <v>2</v>
      </c>
      <c r="HS117" s="198" t="s">
        <v>14</v>
      </c>
      <c r="HT117" s="198" t="s">
        <v>14</v>
      </c>
      <c r="HU117" s="181">
        <v>44697</v>
      </c>
      <c r="HV117" s="196" t="s">
        <v>4536</v>
      </c>
      <c r="HW117" s="196">
        <v>0</v>
      </c>
      <c r="HX117" s="196" t="s">
        <v>3054</v>
      </c>
      <c r="HY117" s="196" t="s">
        <v>30</v>
      </c>
      <c r="HZ117" s="196">
        <v>2</v>
      </c>
      <c r="IA117" s="196" t="s">
        <v>14</v>
      </c>
      <c r="IB117" s="196" t="s">
        <v>14</v>
      </c>
      <c r="IC117" s="197">
        <v>44697</v>
      </c>
      <c r="ID117" s="195" t="s">
        <v>4538</v>
      </c>
      <c r="IE117" s="198">
        <v>2</v>
      </c>
      <c r="IF117" s="198" t="s">
        <v>3054</v>
      </c>
      <c r="IG117" s="198" t="s">
        <v>30</v>
      </c>
      <c r="IH117" s="198">
        <v>2</v>
      </c>
      <c r="II117" s="198" t="s">
        <v>14</v>
      </c>
      <c r="IJ117" s="198" t="s">
        <v>14</v>
      </c>
      <c r="IK117" s="181">
        <v>44697</v>
      </c>
      <c r="IL117" s="196" t="s">
        <v>4537</v>
      </c>
      <c r="IM117" s="196">
        <v>0</v>
      </c>
      <c r="IN117" s="196" t="s">
        <v>3054</v>
      </c>
      <c r="IO117" s="196" t="s">
        <v>30</v>
      </c>
      <c r="IP117" s="196">
        <v>2</v>
      </c>
      <c r="IQ117" s="196" t="s">
        <v>14</v>
      </c>
      <c r="IR117" s="196" t="s">
        <v>14</v>
      </c>
      <c r="IS117" s="197">
        <v>44697</v>
      </c>
    </row>
    <row r="118" spans="1:253" s="285" customFormat="1" ht="13" customHeight="1" x14ac:dyDescent="0.25">
      <c r="A118" s="285" t="s">
        <v>2533</v>
      </c>
      <c r="B118" s="285" t="s">
        <v>9089</v>
      </c>
      <c r="C118" s="285" t="s">
        <v>2534</v>
      </c>
      <c r="D118" s="285" t="s">
        <v>2535</v>
      </c>
      <c r="E118" s="285" t="s">
        <v>9132</v>
      </c>
      <c r="F118" s="285" t="s">
        <v>2750</v>
      </c>
      <c r="G118" s="179">
        <v>93552000</v>
      </c>
      <c r="H118" s="180" t="s">
        <v>2747</v>
      </c>
      <c r="I118" s="180" t="s">
        <v>30</v>
      </c>
      <c r="J118" s="180">
        <v>2</v>
      </c>
      <c r="K118" s="180" t="s">
        <v>2749</v>
      </c>
      <c r="L118" s="180" t="s">
        <v>2748</v>
      </c>
      <c r="M118" s="181">
        <v>44648</v>
      </c>
      <c r="N118" s="190" t="s">
        <v>2754</v>
      </c>
      <c r="O118" s="182">
        <v>1764770</v>
      </c>
      <c r="P118" s="182" t="s">
        <v>2751</v>
      </c>
      <c r="Q118" s="182" t="s">
        <v>30</v>
      </c>
      <c r="R118" s="182">
        <v>2</v>
      </c>
      <c r="S118" s="182" t="s">
        <v>2753</v>
      </c>
      <c r="T118" s="182" t="s">
        <v>2752</v>
      </c>
      <c r="U118" s="183">
        <v>44648</v>
      </c>
      <c r="V118" s="190" t="s">
        <v>2757</v>
      </c>
      <c r="W118" s="180">
        <v>95081000</v>
      </c>
      <c r="X118" s="180" t="s">
        <v>2755</v>
      </c>
      <c r="Y118" s="180" t="s">
        <v>30</v>
      </c>
      <c r="Z118" s="180">
        <v>2</v>
      </c>
      <c r="AA118" s="180" t="s">
        <v>2077</v>
      </c>
      <c r="AB118" s="180" t="s">
        <v>2756</v>
      </c>
      <c r="AC118" s="181">
        <v>44648</v>
      </c>
      <c r="AD118" s="190" t="s">
        <v>2760</v>
      </c>
      <c r="AE118" s="188">
        <v>37823000</v>
      </c>
      <c r="AF118" s="188" t="s">
        <v>2758</v>
      </c>
      <c r="AG118" s="188" t="s">
        <v>30</v>
      </c>
      <c r="AH118" s="188">
        <v>2</v>
      </c>
      <c r="AI118" s="188" t="s">
        <v>2079</v>
      </c>
      <c r="AJ118" s="188" t="s">
        <v>2759</v>
      </c>
      <c r="AK118" s="189">
        <v>44648</v>
      </c>
      <c r="AL118" s="190" t="s">
        <v>2764</v>
      </c>
      <c r="AM118" s="180">
        <v>846000</v>
      </c>
      <c r="AN118" s="180" t="s">
        <v>2761</v>
      </c>
      <c r="AO118" s="180" t="s">
        <v>30</v>
      </c>
      <c r="AP118" s="180">
        <v>2</v>
      </c>
      <c r="AQ118" s="180" t="s">
        <v>2763</v>
      </c>
      <c r="AR118" s="180" t="s">
        <v>2762</v>
      </c>
      <c r="AS118" s="181">
        <v>44648</v>
      </c>
      <c r="AT118" s="191" t="s">
        <v>2537</v>
      </c>
      <c r="AU118" s="188" t="s">
        <v>14</v>
      </c>
      <c r="AV118" s="188" t="s">
        <v>14</v>
      </c>
      <c r="AW118" s="188">
        <v>0</v>
      </c>
      <c r="AX118" s="188">
        <v>0</v>
      </c>
      <c r="AY118" s="188" t="s">
        <v>14</v>
      </c>
      <c r="AZ118" s="188" t="s">
        <v>14</v>
      </c>
      <c r="BA118" s="189">
        <v>44622</v>
      </c>
      <c r="BB118" s="190" t="s">
        <v>2536</v>
      </c>
      <c r="BC118" s="180" t="s">
        <v>14</v>
      </c>
      <c r="BD118" s="180" t="s">
        <v>14</v>
      </c>
      <c r="BE118" s="180">
        <v>0</v>
      </c>
      <c r="BF118" s="180">
        <v>0</v>
      </c>
      <c r="BG118" s="180" t="s">
        <v>14</v>
      </c>
      <c r="BH118" s="180" t="s">
        <v>14</v>
      </c>
      <c r="BI118" s="181">
        <v>44622</v>
      </c>
      <c r="BJ118" s="191" t="s">
        <v>2768</v>
      </c>
      <c r="BK118" s="191">
        <v>0</v>
      </c>
      <c r="BL118" s="191" t="s">
        <v>2765</v>
      </c>
      <c r="BM118" s="191" t="s">
        <v>30</v>
      </c>
      <c r="BN118" s="191">
        <v>2</v>
      </c>
      <c r="BO118" s="191" t="s">
        <v>2767</v>
      </c>
      <c r="BP118" s="188" t="s">
        <v>2766</v>
      </c>
      <c r="BQ118" s="192">
        <v>44648</v>
      </c>
      <c r="BR118" s="190" t="s">
        <v>2538</v>
      </c>
      <c r="BS118" s="184" t="s">
        <v>14</v>
      </c>
      <c r="BT118" s="184" t="s">
        <v>14</v>
      </c>
      <c r="BU118" s="184" t="s">
        <v>19</v>
      </c>
      <c r="BV118" s="184">
        <v>3</v>
      </c>
      <c r="BW118" s="184" t="s">
        <v>14</v>
      </c>
      <c r="BX118" s="184" t="s">
        <v>14</v>
      </c>
      <c r="BY118" s="181">
        <v>44622</v>
      </c>
      <c r="BZ118" s="191" t="s">
        <v>2539</v>
      </c>
      <c r="CA118" s="191" t="s">
        <v>14</v>
      </c>
      <c r="CB118" s="191" t="s">
        <v>14</v>
      </c>
      <c r="CC118" s="191" t="s">
        <v>19</v>
      </c>
      <c r="CD118" s="191">
        <v>3</v>
      </c>
      <c r="CE118" s="191" t="s">
        <v>14</v>
      </c>
      <c r="CF118" s="191" t="s">
        <v>14</v>
      </c>
      <c r="CG118" s="192">
        <v>44622</v>
      </c>
      <c r="CH118" s="190" t="s">
        <v>9506</v>
      </c>
      <c r="CI118" s="191" t="e">
        <v>#N/A</v>
      </c>
      <c r="CJ118" s="191" t="e">
        <v>#N/A</v>
      </c>
      <c r="CK118" s="191" t="e">
        <v>#N/A</v>
      </c>
      <c r="CL118" s="191" t="e">
        <v>#N/A</v>
      </c>
      <c r="CM118" s="191" t="e">
        <v>#N/A</v>
      </c>
      <c r="CN118" s="191" t="e">
        <v>#N/A</v>
      </c>
      <c r="CO118" s="193" t="e">
        <v>#N/A</v>
      </c>
      <c r="CP118" s="191" t="s">
        <v>2540</v>
      </c>
      <c r="CQ118" s="184" t="s">
        <v>14</v>
      </c>
      <c r="CR118" s="184" t="s">
        <v>14</v>
      </c>
      <c r="CS118" s="184" t="s">
        <v>19</v>
      </c>
      <c r="CT118" s="184">
        <v>3</v>
      </c>
      <c r="CU118" s="184" t="s">
        <v>14</v>
      </c>
      <c r="CV118" s="184" t="s">
        <v>14</v>
      </c>
      <c r="CW118" s="181">
        <v>44622</v>
      </c>
      <c r="CX118" s="191" t="s">
        <v>2773</v>
      </c>
      <c r="CY118" s="188">
        <v>7775000</v>
      </c>
      <c r="CZ118" s="188" t="s">
        <v>2782</v>
      </c>
      <c r="DA118" s="188" t="s">
        <v>30</v>
      </c>
      <c r="DB118" s="188">
        <v>2</v>
      </c>
      <c r="DC118" s="188" t="s">
        <v>2784</v>
      </c>
      <c r="DD118" s="188" t="s">
        <v>2783</v>
      </c>
      <c r="DE118" s="194">
        <v>44648</v>
      </c>
      <c r="DF118" s="190" t="s">
        <v>2777</v>
      </c>
      <c r="DG118" s="180">
        <v>57258000</v>
      </c>
      <c r="DH118" s="184" t="s">
        <v>2774</v>
      </c>
      <c r="DI118" s="184" t="s">
        <v>30</v>
      </c>
      <c r="DJ118" s="184">
        <v>2</v>
      </c>
      <c r="DK118" s="184" t="s">
        <v>2776</v>
      </c>
      <c r="DL118" s="184" t="s">
        <v>2775</v>
      </c>
      <c r="DM118" s="181">
        <v>44648</v>
      </c>
      <c r="DN118" s="191" t="s">
        <v>2781</v>
      </c>
      <c r="DO118" s="188">
        <v>30048000</v>
      </c>
      <c r="DP118" s="191" t="s">
        <v>2778</v>
      </c>
      <c r="DQ118" s="191" t="s">
        <v>30</v>
      </c>
      <c r="DR118" s="191">
        <v>2</v>
      </c>
      <c r="DS118" s="191" t="s">
        <v>2780</v>
      </c>
      <c r="DT118" s="191" t="s">
        <v>2779</v>
      </c>
      <c r="DU118" s="192">
        <v>44648</v>
      </c>
      <c r="DV118" s="190" t="s">
        <v>2785</v>
      </c>
      <c r="DW118" s="180">
        <v>6591000</v>
      </c>
      <c r="DX118" s="184" t="s">
        <v>2782</v>
      </c>
      <c r="DY118" s="184" t="s">
        <v>30</v>
      </c>
      <c r="DZ118" s="184">
        <v>2</v>
      </c>
      <c r="EA118" s="184" t="s">
        <v>2784</v>
      </c>
      <c r="EB118" s="184" t="s">
        <v>2783</v>
      </c>
      <c r="EC118" s="181">
        <v>44648</v>
      </c>
      <c r="ED118" s="191" t="s">
        <v>2789</v>
      </c>
      <c r="EE118" s="188">
        <v>1184000</v>
      </c>
      <c r="EF118" s="191" t="s">
        <v>2786</v>
      </c>
      <c r="EG118" s="191" t="s">
        <v>30</v>
      </c>
      <c r="EH118" s="191">
        <v>2</v>
      </c>
      <c r="EI118" s="191" t="s">
        <v>2788</v>
      </c>
      <c r="EJ118" s="191" t="s">
        <v>2787</v>
      </c>
      <c r="EK118" s="192">
        <v>44648</v>
      </c>
      <c r="EL118" s="190" t="s">
        <v>2544</v>
      </c>
      <c r="EM118" s="180">
        <v>0</v>
      </c>
      <c r="EN118" s="184" t="s">
        <v>2541</v>
      </c>
      <c r="EO118" s="184" t="s">
        <v>30</v>
      </c>
      <c r="EP118" s="184">
        <v>2</v>
      </c>
      <c r="EQ118" s="184" t="s">
        <v>2543</v>
      </c>
      <c r="ER118" s="184" t="s">
        <v>2542</v>
      </c>
      <c r="ES118" s="181">
        <v>44622</v>
      </c>
      <c r="ET118" s="191" t="s">
        <v>2772</v>
      </c>
      <c r="EU118" s="191">
        <v>7727</v>
      </c>
      <c r="EV118" s="191" t="s">
        <v>2769</v>
      </c>
      <c r="EW118" s="191" t="s">
        <v>30</v>
      </c>
      <c r="EX118" s="191">
        <v>2</v>
      </c>
      <c r="EY118" s="191" t="s">
        <v>2771</v>
      </c>
      <c r="EZ118" s="191" t="s">
        <v>2770</v>
      </c>
      <c r="FA118" s="192">
        <v>44648</v>
      </c>
      <c r="FB118" s="190" t="s">
        <v>2546</v>
      </c>
      <c r="FC118" s="184">
        <v>5</v>
      </c>
      <c r="FD118" s="184" t="s">
        <v>14</v>
      </c>
      <c r="FE118" s="184" t="s">
        <v>30</v>
      </c>
      <c r="FF118" s="184">
        <v>2</v>
      </c>
      <c r="FG118" s="184" t="s">
        <v>2545</v>
      </c>
      <c r="FH118" s="184" t="s">
        <v>14</v>
      </c>
      <c r="FI118" s="181">
        <v>44622</v>
      </c>
      <c r="FJ118" s="190" t="s">
        <v>2547</v>
      </c>
      <c r="FK118" s="191" t="s">
        <v>14</v>
      </c>
      <c r="FL118" s="191" t="s">
        <v>14</v>
      </c>
      <c r="FM118" s="191" t="s">
        <v>19</v>
      </c>
      <c r="FN118" s="191">
        <v>3</v>
      </c>
      <c r="FO118" s="191" t="s">
        <v>14</v>
      </c>
      <c r="FP118" s="188" t="s">
        <v>14</v>
      </c>
      <c r="FQ118" s="189">
        <v>44622</v>
      </c>
      <c r="FR118" s="190" t="s">
        <v>2548</v>
      </c>
      <c r="FS118" s="184" t="s">
        <v>14</v>
      </c>
      <c r="FT118" s="184" t="s">
        <v>14</v>
      </c>
      <c r="FU118" s="184" t="s">
        <v>19</v>
      </c>
      <c r="FV118" s="184">
        <v>3</v>
      </c>
      <c r="FW118" s="184" t="s">
        <v>14</v>
      </c>
      <c r="FX118" s="184" t="s">
        <v>14</v>
      </c>
      <c r="FY118" s="181">
        <v>44622</v>
      </c>
      <c r="FZ118" s="191" t="s">
        <v>4110</v>
      </c>
      <c r="GA118" s="191">
        <v>1</v>
      </c>
      <c r="GB118" s="191" t="s">
        <v>3054</v>
      </c>
      <c r="GC118" s="191" t="s">
        <v>30</v>
      </c>
      <c r="GD118" s="191">
        <v>2</v>
      </c>
      <c r="GE118" s="191" t="s">
        <v>14</v>
      </c>
      <c r="GF118" s="191" t="s">
        <v>14</v>
      </c>
      <c r="GG118" s="192">
        <v>44695</v>
      </c>
      <c r="GH118" s="190" t="s">
        <v>4116</v>
      </c>
      <c r="GI118" s="184">
        <v>2</v>
      </c>
      <c r="GJ118" s="184" t="s">
        <v>3054</v>
      </c>
      <c r="GK118" s="184" t="s">
        <v>30</v>
      </c>
      <c r="GL118" s="184">
        <v>2</v>
      </c>
      <c r="GM118" s="184" t="s">
        <v>14</v>
      </c>
      <c r="GN118" s="184" t="s">
        <v>14</v>
      </c>
      <c r="GO118" s="181">
        <v>44695</v>
      </c>
      <c r="GP118" s="191" t="s">
        <v>4111</v>
      </c>
      <c r="GQ118" s="191">
        <v>1</v>
      </c>
      <c r="GR118" s="191" t="s">
        <v>3054</v>
      </c>
      <c r="GS118" s="191" t="s">
        <v>30</v>
      </c>
      <c r="GT118" s="191">
        <v>2</v>
      </c>
      <c r="GU118" s="191" t="s">
        <v>14</v>
      </c>
      <c r="GV118" s="191" t="s">
        <v>14</v>
      </c>
      <c r="GW118" s="192">
        <v>44695</v>
      </c>
      <c r="GX118" s="190" t="s">
        <v>4117</v>
      </c>
      <c r="GY118" s="184">
        <v>2</v>
      </c>
      <c r="GZ118" s="184" t="s">
        <v>3054</v>
      </c>
      <c r="HA118" s="184" t="s">
        <v>30</v>
      </c>
      <c r="HB118" s="184">
        <v>2</v>
      </c>
      <c r="HC118" s="184" t="s">
        <v>14</v>
      </c>
      <c r="HD118" s="184" t="s">
        <v>14</v>
      </c>
      <c r="HE118" s="181">
        <v>44695</v>
      </c>
      <c r="HF118" s="191" t="s">
        <v>4109</v>
      </c>
      <c r="HG118" s="191">
        <v>0</v>
      </c>
      <c r="HH118" s="191" t="s">
        <v>3054</v>
      </c>
      <c r="HI118" s="191" t="s">
        <v>30</v>
      </c>
      <c r="HJ118" s="191">
        <v>2</v>
      </c>
      <c r="HK118" s="191" t="s">
        <v>14</v>
      </c>
      <c r="HL118" s="191" t="s">
        <v>14</v>
      </c>
      <c r="HM118" s="192">
        <v>44695</v>
      </c>
      <c r="HN118" s="190" t="s">
        <v>4115</v>
      </c>
      <c r="HO118" s="184">
        <v>2</v>
      </c>
      <c r="HP118" s="184" t="s">
        <v>3054</v>
      </c>
      <c r="HQ118" s="184" t="s">
        <v>30</v>
      </c>
      <c r="HR118" s="184">
        <v>2</v>
      </c>
      <c r="HS118" s="184" t="s">
        <v>14</v>
      </c>
      <c r="HT118" s="184" t="s">
        <v>14</v>
      </c>
      <c r="HU118" s="181">
        <v>44695</v>
      </c>
      <c r="HV118" s="191" t="s">
        <v>4112</v>
      </c>
      <c r="HW118" s="191">
        <v>3</v>
      </c>
      <c r="HX118" s="191" t="s">
        <v>3054</v>
      </c>
      <c r="HY118" s="191" t="s">
        <v>30</v>
      </c>
      <c r="HZ118" s="191">
        <v>2</v>
      </c>
      <c r="IA118" s="191" t="s">
        <v>14</v>
      </c>
      <c r="IB118" s="191" t="s">
        <v>14</v>
      </c>
      <c r="IC118" s="192">
        <v>44695</v>
      </c>
      <c r="ID118" s="190" t="s">
        <v>4114</v>
      </c>
      <c r="IE118" s="184">
        <v>3</v>
      </c>
      <c r="IF118" s="184" t="s">
        <v>3054</v>
      </c>
      <c r="IG118" s="184" t="s">
        <v>30</v>
      </c>
      <c r="IH118" s="184">
        <v>2</v>
      </c>
      <c r="II118" s="184" t="s">
        <v>14</v>
      </c>
      <c r="IJ118" s="184" t="s">
        <v>14</v>
      </c>
      <c r="IK118" s="181">
        <v>44695</v>
      </c>
      <c r="IL118" s="191" t="s">
        <v>4113</v>
      </c>
      <c r="IM118" s="191">
        <v>3</v>
      </c>
      <c r="IN118" s="191" t="s">
        <v>3054</v>
      </c>
      <c r="IO118" s="191" t="s">
        <v>30</v>
      </c>
      <c r="IP118" s="191">
        <v>2</v>
      </c>
      <c r="IQ118" s="191" t="s">
        <v>14</v>
      </c>
      <c r="IR118" s="191" t="s">
        <v>14</v>
      </c>
      <c r="IS118" s="192">
        <v>44695</v>
      </c>
    </row>
    <row r="119" spans="1:253" s="285" customFormat="1" ht="13" customHeight="1" x14ac:dyDescent="0.25">
      <c r="A119" s="285" t="s">
        <v>3860</v>
      </c>
      <c r="B119" s="285" t="s">
        <v>8815</v>
      </c>
      <c r="C119" s="285" t="s">
        <v>3861</v>
      </c>
      <c r="D119" s="285" t="s">
        <v>3862</v>
      </c>
      <c r="E119" s="285" t="s">
        <v>8451</v>
      </c>
      <c r="F119" s="285" t="s">
        <v>7890</v>
      </c>
      <c r="G119" s="179">
        <v>19668000</v>
      </c>
      <c r="H119" s="180" t="s">
        <v>7589</v>
      </c>
      <c r="I119" s="180" t="s">
        <v>92</v>
      </c>
      <c r="J119" s="180">
        <v>1</v>
      </c>
      <c r="K119" s="180" t="s">
        <v>7889</v>
      </c>
      <c r="L119" s="180" t="s">
        <v>7888</v>
      </c>
      <c r="M119" s="181">
        <v>44773</v>
      </c>
      <c r="N119" s="190" t="s">
        <v>7894</v>
      </c>
      <c r="O119" s="182">
        <v>62918</v>
      </c>
      <c r="P119" s="182" t="s">
        <v>7891</v>
      </c>
      <c r="Q119" s="182" t="s">
        <v>30</v>
      </c>
      <c r="R119" s="182">
        <v>2</v>
      </c>
      <c r="S119" s="182" t="s">
        <v>7893</v>
      </c>
      <c r="T119" s="182" t="s">
        <v>7892</v>
      </c>
      <c r="U119" s="183">
        <v>44773</v>
      </c>
      <c r="V119" s="190" t="s">
        <v>7898</v>
      </c>
      <c r="W119" s="180">
        <v>5939000</v>
      </c>
      <c r="X119" s="180" t="s">
        <v>7895</v>
      </c>
      <c r="Y119" s="180" t="s">
        <v>30</v>
      </c>
      <c r="Z119" s="180">
        <v>2</v>
      </c>
      <c r="AA119" s="180" t="s">
        <v>7897</v>
      </c>
      <c r="AB119" s="180" t="s">
        <v>7896</v>
      </c>
      <c r="AC119" s="181">
        <v>44773</v>
      </c>
      <c r="AD119" s="190" t="s">
        <v>7900</v>
      </c>
      <c r="AE119" s="188">
        <v>890000</v>
      </c>
      <c r="AF119" s="188" t="s">
        <v>7821</v>
      </c>
      <c r="AG119" s="188" t="s">
        <v>30</v>
      </c>
      <c r="AH119" s="188">
        <v>2</v>
      </c>
      <c r="AI119" s="188" t="s">
        <v>7899</v>
      </c>
      <c r="AJ119" s="188" t="s">
        <v>7868</v>
      </c>
      <c r="AK119" s="189">
        <v>44773</v>
      </c>
      <c r="AL119" s="190" t="s">
        <v>7901</v>
      </c>
      <c r="AM119" s="180">
        <v>890000</v>
      </c>
      <c r="AN119" s="180" t="s">
        <v>7821</v>
      </c>
      <c r="AO119" s="180" t="s">
        <v>30</v>
      </c>
      <c r="AP119" s="180">
        <v>2</v>
      </c>
      <c r="AQ119" s="180" t="s">
        <v>7899</v>
      </c>
      <c r="AR119" s="180" t="s">
        <v>7868</v>
      </c>
      <c r="AS119" s="181">
        <v>44773</v>
      </c>
      <c r="AT119" s="191" t="s">
        <v>9507</v>
      </c>
      <c r="AU119" s="188" t="e">
        <v>#N/A</v>
      </c>
      <c r="AV119" s="188" t="e">
        <v>#N/A</v>
      </c>
      <c r="AW119" s="188" t="e">
        <v>#N/A</v>
      </c>
      <c r="AX119" s="188" t="e">
        <v>#N/A</v>
      </c>
      <c r="AY119" s="188" t="e">
        <v>#N/A</v>
      </c>
      <c r="AZ119" s="188" t="e">
        <v>#N/A</v>
      </c>
      <c r="BA119" s="189" t="e">
        <v>#N/A</v>
      </c>
      <c r="BB119" s="190" t="s">
        <v>9508</v>
      </c>
      <c r="BC119" s="180" t="e">
        <v>#N/A</v>
      </c>
      <c r="BD119" s="180" t="e">
        <v>#N/A</v>
      </c>
      <c r="BE119" s="180" t="e">
        <v>#N/A</v>
      </c>
      <c r="BF119" s="180" t="e">
        <v>#N/A</v>
      </c>
      <c r="BG119" s="180" t="e">
        <v>#N/A</v>
      </c>
      <c r="BH119" s="180" t="e">
        <v>#N/A</v>
      </c>
      <c r="BI119" s="181" t="e">
        <v>#N/A</v>
      </c>
      <c r="BJ119" s="191" t="s">
        <v>7902</v>
      </c>
      <c r="BK119" s="191">
        <v>0</v>
      </c>
      <c r="BL119" s="191" t="s">
        <v>7818</v>
      </c>
      <c r="BM119" s="191" t="s">
        <v>30</v>
      </c>
      <c r="BN119" s="191">
        <v>2</v>
      </c>
      <c r="BO119" s="191" t="s">
        <v>7694</v>
      </c>
      <c r="BP119" s="188" t="s">
        <v>1498</v>
      </c>
      <c r="BQ119" s="192">
        <v>44773</v>
      </c>
      <c r="BR119" s="190" t="s">
        <v>9509</v>
      </c>
      <c r="BS119" s="184" t="e">
        <v>#N/A</v>
      </c>
      <c r="BT119" s="184" t="e">
        <v>#N/A</v>
      </c>
      <c r="BU119" s="184" t="e">
        <v>#N/A</v>
      </c>
      <c r="BV119" s="184" t="e">
        <v>#N/A</v>
      </c>
      <c r="BW119" s="184" t="e">
        <v>#N/A</v>
      </c>
      <c r="BX119" s="184" t="e">
        <v>#N/A</v>
      </c>
      <c r="BY119" s="181" t="e">
        <v>#N/A</v>
      </c>
      <c r="BZ119" s="191" t="s">
        <v>9510</v>
      </c>
      <c r="CA119" s="191" t="e">
        <v>#N/A</v>
      </c>
      <c r="CB119" s="191" t="e">
        <v>#N/A</v>
      </c>
      <c r="CC119" s="191" t="e">
        <v>#N/A</v>
      </c>
      <c r="CD119" s="191" t="e">
        <v>#N/A</v>
      </c>
      <c r="CE119" s="191" t="e">
        <v>#N/A</v>
      </c>
      <c r="CF119" s="191" t="e">
        <v>#N/A</v>
      </c>
      <c r="CG119" s="192" t="e">
        <v>#N/A</v>
      </c>
      <c r="CH119" s="190" t="s">
        <v>9511</v>
      </c>
      <c r="CI119" s="191" t="e">
        <v>#N/A</v>
      </c>
      <c r="CJ119" s="191" t="e">
        <v>#N/A</v>
      </c>
      <c r="CK119" s="191" t="e">
        <v>#N/A</v>
      </c>
      <c r="CL119" s="191" t="e">
        <v>#N/A</v>
      </c>
      <c r="CM119" s="191" t="e">
        <v>#N/A</v>
      </c>
      <c r="CN119" s="191" t="e">
        <v>#N/A</v>
      </c>
      <c r="CO119" s="193" t="e">
        <v>#N/A</v>
      </c>
      <c r="CP119" s="191" t="s">
        <v>9512</v>
      </c>
      <c r="CQ119" s="184" t="e">
        <v>#N/A</v>
      </c>
      <c r="CR119" s="184" t="e">
        <v>#N/A</v>
      </c>
      <c r="CS119" s="184" t="e">
        <v>#N/A</v>
      </c>
      <c r="CT119" s="184" t="e">
        <v>#N/A</v>
      </c>
      <c r="CU119" s="184" t="e">
        <v>#N/A</v>
      </c>
      <c r="CV119" s="184" t="e">
        <v>#N/A</v>
      </c>
      <c r="CW119" s="181" t="e">
        <v>#N/A</v>
      </c>
      <c r="CX119" s="191" t="s">
        <v>7904</v>
      </c>
      <c r="CY119" s="188">
        <v>890000</v>
      </c>
      <c r="CZ119" s="188" t="s">
        <v>7821</v>
      </c>
      <c r="DA119" s="188" t="s">
        <v>30</v>
      </c>
      <c r="DB119" s="188">
        <v>2</v>
      </c>
      <c r="DC119" s="188" t="s">
        <v>7614</v>
      </c>
      <c r="DD119" s="188" t="s">
        <v>7868</v>
      </c>
      <c r="DE119" s="194">
        <v>44773</v>
      </c>
      <c r="DF119" s="190" t="s">
        <v>7905</v>
      </c>
      <c r="DG119" s="180">
        <v>5049000</v>
      </c>
      <c r="DH119" s="184" t="s">
        <v>7895</v>
      </c>
      <c r="DI119" s="184" t="s">
        <v>30</v>
      </c>
      <c r="DJ119" s="184">
        <v>2</v>
      </c>
      <c r="DK119" s="184" t="s">
        <v>7699</v>
      </c>
      <c r="DL119" s="184" t="s">
        <v>7896</v>
      </c>
      <c r="DM119" s="181">
        <v>44773</v>
      </c>
      <c r="DN119" s="191" t="s">
        <v>7906</v>
      </c>
      <c r="DO119" s="188">
        <v>0</v>
      </c>
      <c r="DP119" s="191" t="s">
        <v>7821</v>
      </c>
      <c r="DQ119" s="191" t="s">
        <v>30</v>
      </c>
      <c r="DR119" s="191">
        <v>2</v>
      </c>
      <c r="DS119" s="191" t="s">
        <v>7701</v>
      </c>
      <c r="DT119" s="191" t="s">
        <v>7868</v>
      </c>
      <c r="DU119" s="192">
        <v>44773</v>
      </c>
      <c r="DV119" s="190" t="s">
        <v>7907</v>
      </c>
      <c r="DW119" s="180">
        <v>890000</v>
      </c>
      <c r="DX119" s="184" t="s">
        <v>7821</v>
      </c>
      <c r="DY119" s="184" t="s">
        <v>30</v>
      </c>
      <c r="DZ119" s="184">
        <v>2</v>
      </c>
      <c r="EA119" s="184" t="s">
        <v>7614</v>
      </c>
      <c r="EB119" s="184" t="s">
        <v>7868</v>
      </c>
      <c r="EC119" s="181">
        <v>44773</v>
      </c>
      <c r="ED119" s="191" t="s">
        <v>7908</v>
      </c>
      <c r="EE119" s="188">
        <v>0</v>
      </c>
      <c r="EF119" s="191" t="s">
        <v>7821</v>
      </c>
      <c r="EG119" s="191" t="s">
        <v>30</v>
      </c>
      <c r="EH119" s="191">
        <v>2</v>
      </c>
      <c r="EI119" s="191" t="s">
        <v>7616</v>
      </c>
      <c r="EJ119" s="191" t="s">
        <v>7868</v>
      </c>
      <c r="EK119" s="192">
        <v>44773</v>
      </c>
      <c r="EL119" s="190" t="s">
        <v>7909</v>
      </c>
      <c r="EM119" s="180">
        <v>0</v>
      </c>
      <c r="EN119" s="184" t="s">
        <v>7821</v>
      </c>
      <c r="EO119" s="184" t="s">
        <v>30</v>
      </c>
      <c r="EP119" s="184">
        <v>2</v>
      </c>
      <c r="EQ119" s="184" t="s">
        <v>7616</v>
      </c>
      <c r="ER119" s="184" t="s">
        <v>7868</v>
      </c>
      <c r="ES119" s="181">
        <v>44773</v>
      </c>
      <c r="ET119" s="191" t="s">
        <v>7903</v>
      </c>
      <c r="EU119" s="191">
        <v>0</v>
      </c>
      <c r="EV119" s="191" t="s">
        <v>7818</v>
      </c>
      <c r="EW119" s="191" t="s">
        <v>30</v>
      </c>
      <c r="EX119" s="191">
        <v>2</v>
      </c>
      <c r="EY119" s="191" t="s">
        <v>7696</v>
      </c>
      <c r="EZ119" s="191" t="s">
        <v>1498</v>
      </c>
      <c r="FA119" s="192">
        <v>44773</v>
      </c>
      <c r="FB119" s="190" t="s">
        <v>7912</v>
      </c>
      <c r="FC119" s="184">
        <v>2</v>
      </c>
      <c r="FD119" s="184" t="s">
        <v>7910</v>
      </c>
      <c r="FE119" s="184" t="s">
        <v>30</v>
      </c>
      <c r="FF119" s="184">
        <v>2</v>
      </c>
      <c r="FG119" s="184" t="s">
        <v>7706</v>
      </c>
      <c r="FH119" s="184" t="s">
        <v>7911</v>
      </c>
      <c r="FI119" s="181">
        <v>44773</v>
      </c>
      <c r="FJ119" s="190" t="s">
        <v>9513</v>
      </c>
      <c r="FK119" s="191" t="e">
        <v>#N/A</v>
      </c>
      <c r="FL119" s="191" t="e">
        <v>#N/A</v>
      </c>
      <c r="FM119" s="191" t="e">
        <v>#N/A</v>
      </c>
      <c r="FN119" s="191" t="e">
        <v>#N/A</v>
      </c>
      <c r="FO119" s="191" t="e">
        <v>#N/A</v>
      </c>
      <c r="FP119" s="188" t="e">
        <v>#N/A</v>
      </c>
      <c r="FQ119" s="189" t="e">
        <v>#N/A</v>
      </c>
      <c r="FR119" s="190" t="s">
        <v>9514</v>
      </c>
      <c r="FS119" s="184" t="e">
        <v>#N/A</v>
      </c>
      <c r="FT119" s="184" t="e">
        <v>#N/A</v>
      </c>
      <c r="FU119" s="184" t="e">
        <v>#N/A</v>
      </c>
      <c r="FV119" s="184" t="e">
        <v>#N/A</v>
      </c>
      <c r="FW119" s="184" t="e">
        <v>#N/A</v>
      </c>
      <c r="FX119" s="184" t="e">
        <v>#N/A</v>
      </c>
      <c r="FY119" s="181" t="e">
        <v>#N/A</v>
      </c>
      <c r="FZ119" s="191" t="s">
        <v>3864</v>
      </c>
      <c r="GA119" s="191">
        <v>0</v>
      </c>
      <c r="GB119" s="191" t="s">
        <v>3054</v>
      </c>
      <c r="GC119" s="191" t="s">
        <v>30</v>
      </c>
      <c r="GD119" s="191">
        <v>2</v>
      </c>
      <c r="GE119" s="191" t="s">
        <v>14</v>
      </c>
      <c r="GF119" s="191" t="s">
        <v>14</v>
      </c>
      <c r="GG119" s="192">
        <v>44693</v>
      </c>
      <c r="GH119" s="190" t="s">
        <v>3870</v>
      </c>
      <c r="GI119" s="184">
        <v>0</v>
      </c>
      <c r="GJ119" s="184" t="s">
        <v>3054</v>
      </c>
      <c r="GK119" s="184" t="s">
        <v>30</v>
      </c>
      <c r="GL119" s="184">
        <v>2</v>
      </c>
      <c r="GM119" s="184" t="s">
        <v>14</v>
      </c>
      <c r="GN119" s="184" t="s">
        <v>14</v>
      </c>
      <c r="GO119" s="181">
        <v>44693</v>
      </c>
      <c r="GP119" s="191" t="s">
        <v>3865</v>
      </c>
      <c r="GQ119" s="191">
        <v>0</v>
      </c>
      <c r="GR119" s="191" t="s">
        <v>3054</v>
      </c>
      <c r="GS119" s="191" t="s">
        <v>30</v>
      </c>
      <c r="GT119" s="191">
        <v>2</v>
      </c>
      <c r="GU119" s="191" t="s">
        <v>14</v>
      </c>
      <c r="GV119" s="191" t="s">
        <v>14</v>
      </c>
      <c r="GW119" s="192">
        <v>44693</v>
      </c>
      <c r="GX119" s="190" t="s">
        <v>3871</v>
      </c>
      <c r="GY119" s="184">
        <v>0</v>
      </c>
      <c r="GZ119" s="184" t="s">
        <v>3054</v>
      </c>
      <c r="HA119" s="184" t="s">
        <v>30</v>
      </c>
      <c r="HB119" s="184">
        <v>2</v>
      </c>
      <c r="HC119" s="184" t="s">
        <v>14</v>
      </c>
      <c r="HD119" s="184" t="s">
        <v>14</v>
      </c>
      <c r="HE119" s="181">
        <v>44693</v>
      </c>
      <c r="HF119" s="191" t="s">
        <v>3863</v>
      </c>
      <c r="HG119" s="191">
        <v>0</v>
      </c>
      <c r="HH119" s="191" t="s">
        <v>3054</v>
      </c>
      <c r="HI119" s="191" t="s">
        <v>30</v>
      </c>
      <c r="HJ119" s="191">
        <v>2</v>
      </c>
      <c r="HK119" s="191" t="s">
        <v>14</v>
      </c>
      <c r="HL119" s="191" t="s">
        <v>14</v>
      </c>
      <c r="HM119" s="192">
        <v>44693</v>
      </c>
      <c r="HN119" s="190" t="s">
        <v>3869</v>
      </c>
      <c r="HO119" s="184">
        <v>0</v>
      </c>
      <c r="HP119" s="184" t="s">
        <v>3054</v>
      </c>
      <c r="HQ119" s="184" t="s">
        <v>30</v>
      </c>
      <c r="HR119" s="184">
        <v>2</v>
      </c>
      <c r="HS119" s="184" t="s">
        <v>14</v>
      </c>
      <c r="HT119" s="184" t="s">
        <v>14</v>
      </c>
      <c r="HU119" s="181">
        <v>44693</v>
      </c>
      <c r="HV119" s="191" t="s">
        <v>3866</v>
      </c>
      <c r="HW119" s="191">
        <v>0</v>
      </c>
      <c r="HX119" s="191" t="s">
        <v>3054</v>
      </c>
      <c r="HY119" s="191" t="s">
        <v>30</v>
      </c>
      <c r="HZ119" s="191">
        <v>2</v>
      </c>
      <c r="IA119" s="191" t="s">
        <v>14</v>
      </c>
      <c r="IB119" s="191" t="s">
        <v>14</v>
      </c>
      <c r="IC119" s="192">
        <v>44693</v>
      </c>
      <c r="ID119" s="190" t="s">
        <v>3868</v>
      </c>
      <c r="IE119" s="184">
        <v>0</v>
      </c>
      <c r="IF119" s="184" t="s">
        <v>3054</v>
      </c>
      <c r="IG119" s="184" t="s">
        <v>30</v>
      </c>
      <c r="IH119" s="184">
        <v>2</v>
      </c>
      <c r="II119" s="184" t="s">
        <v>14</v>
      </c>
      <c r="IJ119" s="184" t="s">
        <v>14</v>
      </c>
      <c r="IK119" s="181">
        <v>44693</v>
      </c>
      <c r="IL119" s="191" t="s">
        <v>3867</v>
      </c>
      <c r="IM119" s="191">
        <v>0</v>
      </c>
      <c r="IN119" s="191" t="s">
        <v>3054</v>
      </c>
      <c r="IO119" s="191" t="s">
        <v>30</v>
      </c>
      <c r="IP119" s="191">
        <v>2</v>
      </c>
      <c r="IQ119" s="191" t="s">
        <v>14</v>
      </c>
      <c r="IR119" s="191" t="s">
        <v>14</v>
      </c>
      <c r="IS119" s="192">
        <v>44693</v>
      </c>
    </row>
    <row r="120" spans="1:253" s="285" customFormat="1" ht="13" customHeight="1" x14ac:dyDescent="0.25">
      <c r="A120" s="285" t="s">
        <v>487</v>
      </c>
      <c r="B120" s="285" t="s">
        <v>8815</v>
      </c>
      <c r="C120" s="285" t="s">
        <v>488</v>
      </c>
      <c r="D120" s="285" t="s">
        <v>489</v>
      </c>
      <c r="E120" s="285" t="s">
        <v>8454</v>
      </c>
      <c r="F120" s="285" t="s">
        <v>2819</v>
      </c>
      <c r="G120" s="179">
        <v>12952000</v>
      </c>
      <c r="H120" s="180" t="s">
        <v>2816</v>
      </c>
      <c r="I120" s="180" t="s">
        <v>92</v>
      </c>
      <c r="J120" s="180">
        <v>1</v>
      </c>
      <c r="K120" s="180" t="s">
        <v>2818</v>
      </c>
      <c r="L120" s="180" t="s">
        <v>2817</v>
      </c>
      <c r="M120" s="181">
        <v>44650</v>
      </c>
      <c r="N120" s="195" t="s">
        <v>2823</v>
      </c>
      <c r="O120" s="182">
        <v>20524</v>
      </c>
      <c r="P120" s="182" t="s">
        <v>2820</v>
      </c>
      <c r="Q120" s="182" t="s">
        <v>30</v>
      </c>
      <c r="R120" s="182">
        <v>2</v>
      </c>
      <c r="S120" s="182" t="s">
        <v>2822</v>
      </c>
      <c r="T120" s="182" t="s">
        <v>2821</v>
      </c>
      <c r="U120" s="183">
        <v>44650</v>
      </c>
      <c r="V120" s="195" t="s">
        <v>2825</v>
      </c>
      <c r="W120" s="180">
        <v>2369000</v>
      </c>
      <c r="X120" s="180" t="s">
        <v>2820</v>
      </c>
      <c r="Y120" s="180" t="s">
        <v>30</v>
      </c>
      <c r="Z120" s="180">
        <v>2</v>
      </c>
      <c r="AA120" s="180" t="s">
        <v>2824</v>
      </c>
      <c r="AB120" s="180" t="s">
        <v>2821</v>
      </c>
      <c r="AC120" s="181">
        <v>44650</v>
      </c>
      <c r="AD120" s="195" t="s">
        <v>4736</v>
      </c>
      <c r="AE120" s="188">
        <v>127000</v>
      </c>
      <c r="AF120" s="188" t="s">
        <v>2830</v>
      </c>
      <c r="AG120" s="188" t="s">
        <v>30</v>
      </c>
      <c r="AH120" s="188">
        <v>2</v>
      </c>
      <c r="AI120" s="188" t="s">
        <v>4735</v>
      </c>
      <c r="AJ120" s="188" t="s">
        <v>2831</v>
      </c>
      <c r="AK120" s="189">
        <v>44713</v>
      </c>
      <c r="AL120" s="195" t="s">
        <v>4737</v>
      </c>
      <c r="AM120" s="180">
        <v>127000</v>
      </c>
      <c r="AN120" s="180" t="s">
        <v>2830</v>
      </c>
      <c r="AO120" s="180" t="s">
        <v>30</v>
      </c>
      <c r="AP120" s="180">
        <v>2</v>
      </c>
      <c r="AQ120" s="180" t="s">
        <v>4735</v>
      </c>
      <c r="AR120" s="180" t="s">
        <v>2831</v>
      </c>
      <c r="AS120" s="181">
        <v>44713</v>
      </c>
      <c r="AT120" s="196" t="s">
        <v>500</v>
      </c>
      <c r="AU120" s="188" t="s">
        <v>14</v>
      </c>
      <c r="AV120" s="188" t="s">
        <v>495</v>
      </c>
      <c r="AW120" s="188" t="s">
        <v>30</v>
      </c>
      <c r="AX120" s="188">
        <v>2</v>
      </c>
      <c r="AY120" s="188" t="s">
        <v>499</v>
      </c>
      <c r="AZ120" s="188" t="s">
        <v>496</v>
      </c>
      <c r="BA120" s="189">
        <v>43511</v>
      </c>
      <c r="BB120" s="195" t="s">
        <v>498</v>
      </c>
      <c r="BC120" s="180" t="s">
        <v>14</v>
      </c>
      <c r="BD120" s="180" t="s">
        <v>495</v>
      </c>
      <c r="BE120" s="180" t="s">
        <v>30</v>
      </c>
      <c r="BF120" s="180">
        <v>2</v>
      </c>
      <c r="BG120" s="180" t="s">
        <v>497</v>
      </c>
      <c r="BH120" s="180" t="s">
        <v>496</v>
      </c>
      <c r="BI120" s="181">
        <v>43511</v>
      </c>
      <c r="BJ120" s="196" t="s">
        <v>1516</v>
      </c>
      <c r="BK120" s="196" t="s">
        <v>14</v>
      </c>
      <c r="BL120" s="196" t="s">
        <v>14</v>
      </c>
      <c r="BM120" s="196" t="s">
        <v>14</v>
      </c>
      <c r="BN120" s="196" t="s">
        <v>14</v>
      </c>
      <c r="BO120" s="196" t="s">
        <v>1514</v>
      </c>
      <c r="BP120" s="188" t="s">
        <v>14</v>
      </c>
      <c r="BQ120" s="197">
        <v>44134</v>
      </c>
      <c r="BR120" s="195" t="s">
        <v>491</v>
      </c>
      <c r="BS120" s="198">
        <v>0</v>
      </c>
      <c r="BT120" s="198">
        <v>0</v>
      </c>
      <c r="BU120" s="198" t="s">
        <v>30</v>
      </c>
      <c r="BV120" s="198">
        <v>2</v>
      </c>
      <c r="BW120" s="198" t="s">
        <v>490</v>
      </c>
      <c r="BX120" s="198">
        <v>0</v>
      </c>
      <c r="BY120" s="181">
        <v>43511</v>
      </c>
      <c r="BZ120" s="196" t="s">
        <v>492</v>
      </c>
      <c r="CA120" s="196">
        <v>0</v>
      </c>
      <c r="CB120" s="196">
        <v>0</v>
      </c>
      <c r="CC120" s="196" t="s">
        <v>30</v>
      </c>
      <c r="CD120" s="196">
        <v>2</v>
      </c>
      <c r="CE120" s="196" t="s">
        <v>490</v>
      </c>
      <c r="CF120" s="196">
        <v>0</v>
      </c>
      <c r="CG120" s="197">
        <v>43511</v>
      </c>
      <c r="CH120" s="195" t="s">
        <v>9515</v>
      </c>
      <c r="CI120" s="196" t="e">
        <v>#N/A</v>
      </c>
      <c r="CJ120" s="196" t="e">
        <v>#N/A</v>
      </c>
      <c r="CK120" s="196" t="e">
        <v>#N/A</v>
      </c>
      <c r="CL120" s="196" t="e">
        <v>#N/A</v>
      </c>
      <c r="CM120" s="196" t="e">
        <v>#N/A</v>
      </c>
      <c r="CN120" s="196" t="e">
        <v>#N/A</v>
      </c>
      <c r="CO120" s="199" t="e">
        <v>#N/A</v>
      </c>
      <c r="CP120" s="196" t="s">
        <v>494</v>
      </c>
      <c r="CQ120" s="198">
        <v>0</v>
      </c>
      <c r="CR120" s="198">
        <v>0</v>
      </c>
      <c r="CS120" s="198" t="s">
        <v>30</v>
      </c>
      <c r="CT120" s="198">
        <v>2</v>
      </c>
      <c r="CU120" s="198" t="s">
        <v>493</v>
      </c>
      <c r="CV120" s="198">
        <v>0</v>
      </c>
      <c r="CW120" s="181">
        <v>43511</v>
      </c>
      <c r="CX120" s="196" t="s">
        <v>4738</v>
      </c>
      <c r="CY120" s="188">
        <v>127000</v>
      </c>
      <c r="CZ120" s="188" t="s">
        <v>2830</v>
      </c>
      <c r="DA120" s="188" t="s">
        <v>30</v>
      </c>
      <c r="DB120" s="188">
        <v>2</v>
      </c>
      <c r="DC120" s="188">
        <v>0</v>
      </c>
      <c r="DD120" s="188" t="s">
        <v>2831</v>
      </c>
      <c r="DE120" s="194">
        <v>44713</v>
      </c>
      <c r="DF120" s="195" t="s">
        <v>2829</v>
      </c>
      <c r="DG120" s="180">
        <v>2242000</v>
      </c>
      <c r="DH120" s="198" t="s">
        <v>2826</v>
      </c>
      <c r="DI120" s="198" t="s">
        <v>30</v>
      </c>
      <c r="DJ120" s="198">
        <v>2</v>
      </c>
      <c r="DK120" s="198" t="s">
        <v>2828</v>
      </c>
      <c r="DL120" s="198" t="s">
        <v>2827</v>
      </c>
      <c r="DM120" s="181">
        <v>44650</v>
      </c>
      <c r="DN120" s="196" t="s">
        <v>2832</v>
      </c>
      <c r="DO120" s="188">
        <v>0</v>
      </c>
      <c r="DP120" s="196" t="s">
        <v>2830</v>
      </c>
      <c r="DQ120" s="196" t="s">
        <v>30</v>
      </c>
      <c r="DR120" s="196">
        <v>2</v>
      </c>
      <c r="DS120" s="196" t="s">
        <v>2828</v>
      </c>
      <c r="DT120" s="196" t="s">
        <v>2831</v>
      </c>
      <c r="DU120" s="197">
        <v>44650</v>
      </c>
      <c r="DV120" s="195" t="s">
        <v>4739</v>
      </c>
      <c r="DW120" s="180">
        <v>127000</v>
      </c>
      <c r="DX120" s="198" t="s">
        <v>2830</v>
      </c>
      <c r="DY120" s="198" t="s">
        <v>30</v>
      </c>
      <c r="DZ120" s="198">
        <v>2</v>
      </c>
      <c r="EA120" s="198">
        <v>0</v>
      </c>
      <c r="EB120" s="198" t="s">
        <v>2831</v>
      </c>
      <c r="EC120" s="181">
        <v>44713</v>
      </c>
      <c r="ED120" s="196" t="s">
        <v>2833</v>
      </c>
      <c r="EE120" s="188">
        <v>0</v>
      </c>
      <c r="EF120" s="196" t="s">
        <v>14</v>
      </c>
      <c r="EG120" s="196" t="s">
        <v>19</v>
      </c>
      <c r="EH120" s="196">
        <v>3</v>
      </c>
      <c r="EI120" s="196" t="s">
        <v>2828</v>
      </c>
      <c r="EJ120" s="196" t="s">
        <v>14</v>
      </c>
      <c r="EK120" s="197">
        <v>44650</v>
      </c>
      <c r="EL120" s="195" t="s">
        <v>2834</v>
      </c>
      <c r="EM120" s="180">
        <v>0</v>
      </c>
      <c r="EN120" s="198" t="s">
        <v>14</v>
      </c>
      <c r="EO120" s="198" t="s">
        <v>19</v>
      </c>
      <c r="EP120" s="198">
        <v>3</v>
      </c>
      <c r="EQ120" s="198" t="s">
        <v>2828</v>
      </c>
      <c r="ER120" s="198" t="s">
        <v>14</v>
      </c>
      <c r="ES120" s="181">
        <v>44650</v>
      </c>
      <c r="ET120" s="196" t="s">
        <v>1515</v>
      </c>
      <c r="EU120" s="196" t="s">
        <v>14</v>
      </c>
      <c r="EV120" s="196" t="s">
        <v>14</v>
      </c>
      <c r="EW120" s="196" t="s">
        <v>14</v>
      </c>
      <c r="EX120" s="196" t="s">
        <v>14</v>
      </c>
      <c r="EY120" s="196" t="s">
        <v>1514</v>
      </c>
      <c r="EZ120" s="196" t="s">
        <v>14</v>
      </c>
      <c r="FA120" s="197">
        <v>44134</v>
      </c>
      <c r="FB120" s="195" t="s">
        <v>2836</v>
      </c>
      <c r="FC120" s="198">
        <v>2</v>
      </c>
      <c r="FD120" s="198" t="s">
        <v>14</v>
      </c>
      <c r="FE120" s="198" t="s">
        <v>30</v>
      </c>
      <c r="FF120" s="198">
        <v>2</v>
      </c>
      <c r="FG120" s="198" t="s">
        <v>2835</v>
      </c>
      <c r="FH120" s="198" t="s">
        <v>14</v>
      </c>
      <c r="FI120" s="181">
        <v>44650</v>
      </c>
      <c r="FJ120" s="195" t="s">
        <v>502</v>
      </c>
      <c r="FK120" s="196">
        <v>0</v>
      </c>
      <c r="FL120" s="196">
        <v>0</v>
      </c>
      <c r="FM120" s="196" t="s">
        <v>30</v>
      </c>
      <c r="FN120" s="196">
        <v>2</v>
      </c>
      <c r="FO120" s="196" t="s">
        <v>501</v>
      </c>
      <c r="FP120" s="188">
        <v>0</v>
      </c>
      <c r="FQ120" s="189">
        <v>43511</v>
      </c>
      <c r="FR120" s="195" t="s">
        <v>503</v>
      </c>
      <c r="FS120" s="198">
        <v>0</v>
      </c>
      <c r="FT120" s="198">
        <v>0</v>
      </c>
      <c r="FU120" s="198" t="s">
        <v>30</v>
      </c>
      <c r="FV120" s="198">
        <v>2</v>
      </c>
      <c r="FW120" s="198">
        <v>0</v>
      </c>
      <c r="FX120" s="198">
        <v>0</v>
      </c>
      <c r="FY120" s="181">
        <v>43511</v>
      </c>
      <c r="FZ120" s="196" t="s">
        <v>3584</v>
      </c>
      <c r="GA120" s="196">
        <v>1</v>
      </c>
      <c r="GB120" s="196" t="s">
        <v>3054</v>
      </c>
      <c r="GC120" s="196" t="s">
        <v>30</v>
      </c>
      <c r="GD120" s="196">
        <v>2</v>
      </c>
      <c r="GE120" s="196" t="s">
        <v>14</v>
      </c>
      <c r="GF120" s="196" t="s">
        <v>14</v>
      </c>
      <c r="GG120" s="197">
        <v>44691</v>
      </c>
      <c r="GH120" s="195" t="s">
        <v>3590</v>
      </c>
      <c r="GI120" s="198">
        <v>0</v>
      </c>
      <c r="GJ120" s="198" t="s">
        <v>3054</v>
      </c>
      <c r="GK120" s="198" t="s">
        <v>30</v>
      </c>
      <c r="GL120" s="198">
        <v>2</v>
      </c>
      <c r="GM120" s="198" t="s">
        <v>14</v>
      </c>
      <c r="GN120" s="198" t="s">
        <v>14</v>
      </c>
      <c r="GO120" s="181">
        <v>44691</v>
      </c>
      <c r="GP120" s="196" t="s">
        <v>3585</v>
      </c>
      <c r="GQ120" s="196">
        <v>1</v>
      </c>
      <c r="GR120" s="196" t="s">
        <v>3054</v>
      </c>
      <c r="GS120" s="196" t="s">
        <v>30</v>
      </c>
      <c r="GT120" s="196">
        <v>2</v>
      </c>
      <c r="GU120" s="196" t="s">
        <v>14</v>
      </c>
      <c r="GV120" s="196" t="s">
        <v>14</v>
      </c>
      <c r="GW120" s="197">
        <v>44691</v>
      </c>
      <c r="GX120" s="195" t="s">
        <v>3591</v>
      </c>
      <c r="GY120" s="198">
        <v>0</v>
      </c>
      <c r="GZ120" s="198" t="s">
        <v>3054</v>
      </c>
      <c r="HA120" s="198" t="s">
        <v>30</v>
      </c>
      <c r="HB120" s="198">
        <v>2</v>
      </c>
      <c r="HC120" s="198" t="s">
        <v>14</v>
      </c>
      <c r="HD120" s="198" t="s">
        <v>14</v>
      </c>
      <c r="HE120" s="181">
        <v>44691</v>
      </c>
      <c r="HF120" s="196" t="s">
        <v>3583</v>
      </c>
      <c r="HG120" s="196">
        <v>0</v>
      </c>
      <c r="HH120" s="196" t="s">
        <v>3054</v>
      </c>
      <c r="HI120" s="196" t="s">
        <v>30</v>
      </c>
      <c r="HJ120" s="196">
        <v>2</v>
      </c>
      <c r="HK120" s="196" t="s">
        <v>14</v>
      </c>
      <c r="HL120" s="196" t="s">
        <v>14</v>
      </c>
      <c r="HM120" s="197">
        <v>44691</v>
      </c>
      <c r="HN120" s="195" t="s">
        <v>3589</v>
      </c>
      <c r="HO120" s="198">
        <v>0</v>
      </c>
      <c r="HP120" s="198" t="s">
        <v>3054</v>
      </c>
      <c r="HQ120" s="198" t="s">
        <v>30</v>
      </c>
      <c r="HR120" s="198">
        <v>2</v>
      </c>
      <c r="HS120" s="198" t="s">
        <v>14</v>
      </c>
      <c r="HT120" s="198" t="s">
        <v>14</v>
      </c>
      <c r="HU120" s="181">
        <v>44691</v>
      </c>
      <c r="HV120" s="196" t="s">
        <v>3586</v>
      </c>
      <c r="HW120" s="196">
        <v>0</v>
      </c>
      <c r="HX120" s="196" t="s">
        <v>3054</v>
      </c>
      <c r="HY120" s="196" t="s">
        <v>30</v>
      </c>
      <c r="HZ120" s="196">
        <v>2</v>
      </c>
      <c r="IA120" s="196" t="s">
        <v>14</v>
      </c>
      <c r="IB120" s="196" t="s">
        <v>14</v>
      </c>
      <c r="IC120" s="197">
        <v>44691</v>
      </c>
      <c r="ID120" s="195" t="s">
        <v>3588</v>
      </c>
      <c r="IE120" s="198">
        <v>0</v>
      </c>
      <c r="IF120" s="198" t="s">
        <v>3054</v>
      </c>
      <c r="IG120" s="198" t="s">
        <v>30</v>
      </c>
      <c r="IH120" s="198">
        <v>2</v>
      </c>
      <c r="II120" s="198" t="s">
        <v>14</v>
      </c>
      <c r="IJ120" s="198" t="s">
        <v>14</v>
      </c>
      <c r="IK120" s="181">
        <v>44691</v>
      </c>
      <c r="IL120" s="196" t="s">
        <v>3587</v>
      </c>
      <c r="IM120" s="196">
        <v>2</v>
      </c>
      <c r="IN120" s="196" t="s">
        <v>3054</v>
      </c>
      <c r="IO120" s="196" t="s">
        <v>30</v>
      </c>
      <c r="IP120" s="196">
        <v>2</v>
      </c>
      <c r="IQ120" s="196" t="s">
        <v>14</v>
      </c>
      <c r="IR120" s="196" t="s">
        <v>14</v>
      </c>
      <c r="IS120" s="197">
        <v>44691</v>
      </c>
    </row>
    <row r="121" spans="1:253" s="285" customFormat="1" ht="13" customHeight="1" x14ac:dyDescent="0.25">
      <c r="A121" s="285" t="s">
        <v>504</v>
      </c>
      <c r="B121" s="285" t="s">
        <v>8808</v>
      </c>
      <c r="C121" s="285" t="s">
        <v>505</v>
      </c>
      <c r="D121" s="285" t="s">
        <v>506</v>
      </c>
      <c r="E121" s="285" t="s">
        <v>8457</v>
      </c>
      <c r="F121" s="285" t="s">
        <v>3280</v>
      </c>
      <c r="G121" s="179">
        <v>48000000</v>
      </c>
      <c r="H121" s="180" t="s">
        <v>2165</v>
      </c>
      <c r="I121" s="180" t="s">
        <v>92</v>
      </c>
      <c r="J121" s="180">
        <v>1</v>
      </c>
      <c r="K121" s="180" t="s">
        <v>3279</v>
      </c>
      <c r="L121" s="180" t="s">
        <v>2166</v>
      </c>
      <c r="M121" s="181">
        <v>44680</v>
      </c>
      <c r="N121" s="190" t="s">
        <v>1906</v>
      </c>
      <c r="O121" s="182">
        <v>1840687</v>
      </c>
      <c r="P121" s="182" t="s">
        <v>1903</v>
      </c>
      <c r="Q121" s="182" t="s">
        <v>30</v>
      </c>
      <c r="R121" s="182">
        <v>2</v>
      </c>
      <c r="S121" s="182" t="s">
        <v>1905</v>
      </c>
      <c r="T121" s="182" t="s">
        <v>1904</v>
      </c>
      <c r="U121" s="183">
        <v>44375</v>
      </c>
      <c r="V121" s="190" t="s">
        <v>2168</v>
      </c>
      <c r="W121" s="180">
        <v>48000000</v>
      </c>
      <c r="X121" s="180" t="s">
        <v>2165</v>
      </c>
      <c r="Y121" s="180" t="s">
        <v>92</v>
      </c>
      <c r="Z121" s="180">
        <v>1</v>
      </c>
      <c r="AA121" s="180" t="s">
        <v>2167</v>
      </c>
      <c r="AB121" s="180" t="s">
        <v>2166</v>
      </c>
      <c r="AC121" s="181">
        <v>44557</v>
      </c>
      <c r="AD121" s="190" t="s">
        <v>2170</v>
      </c>
      <c r="AE121" s="188">
        <v>30100000</v>
      </c>
      <c r="AF121" s="188" t="s">
        <v>2165</v>
      </c>
      <c r="AG121" s="188" t="s">
        <v>92</v>
      </c>
      <c r="AH121" s="188">
        <v>1</v>
      </c>
      <c r="AI121" s="188" t="s">
        <v>2169</v>
      </c>
      <c r="AJ121" s="188" t="s">
        <v>2166</v>
      </c>
      <c r="AK121" s="189">
        <v>44557</v>
      </c>
      <c r="AL121" s="190" t="s">
        <v>5715</v>
      </c>
      <c r="AM121" s="180">
        <v>4887000</v>
      </c>
      <c r="AN121" s="180" t="s">
        <v>5712</v>
      </c>
      <c r="AO121" s="180" t="s">
        <v>92</v>
      </c>
      <c r="AP121" s="180">
        <v>1</v>
      </c>
      <c r="AQ121" s="180" t="s">
        <v>5714</v>
      </c>
      <c r="AR121" s="180" t="s">
        <v>5713</v>
      </c>
      <c r="AS121" s="181">
        <v>44762</v>
      </c>
      <c r="AT121" s="191" t="s">
        <v>1228</v>
      </c>
      <c r="AU121" s="188" t="s">
        <v>14</v>
      </c>
      <c r="AV121" s="188" t="s">
        <v>14</v>
      </c>
      <c r="AW121" s="188" t="s">
        <v>14</v>
      </c>
      <c r="AX121" s="188" t="s">
        <v>14</v>
      </c>
      <c r="AY121" s="188" t="s">
        <v>986</v>
      </c>
      <c r="AZ121" s="188" t="s">
        <v>14</v>
      </c>
      <c r="BA121" s="189">
        <v>43868</v>
      </c>
      <c r="BB121" s="190" t="s">
        <v>1227</v>
      </c>
      <c r="BC121" s="180" t="s">
        <v>14</v>
      </c>
      <c r="BD121" s="180" t="s">
        <v>14</v>
      </c>
      <c r="BE121" s="180" t="s">
        <v>14</v>
      </c>
      <c r="BF121" s="180" t="s">
        <v>14</v>
      </c>
      <c r="BG121" s="180" t="s">
        <v>986</v>
      </c>
      <c r="BH121" s="180" t="s">
        <v>14</v>
      </c>
      <c r="BI121" s="181">
        <v>43868</v>
      </c>
      <c r="BJ121" s="191" t="s">
        <v>5718</v>
      </c>
      <c r="BK121" s="191">
        <v>945</v>
      </c>
      <c r="BL121" s="191" t="s">
        <v>5716</v>
      </c>
      <c r="BM121" s="191" t="s">
        <v>30</v>
      </c>
      <c r="BN121" s="191">
        <v>2</v>
      </c>
      <c r="BO121" s="191" t="s">
        <v>5717</v>
      </c>
      <c r="BP121" s="188" t="s">
        <v>1771</v>
      </c>
      <c r="BQ121" s="192">
        <v>44762</v>
      </c>
      <c r="BR121" s="190" t="s">
        <v>1224</v>
      </c>
      <c r="BS121" s="184" t="s">
        <v>14</v>
      </c>
      <c r="BT121" s="184" t="s">
        <v>14</v>
      </c>
      <c r="BU121" s="184" t="s">
        <v>14</v>
      </c>
      <c r="BV121" s="184" t="s">
        <v>14</v>
      </c>
      <c r="BW121" s="184" t="s">
        <v>986</v>
      </c>
      <c r="BX121" s="184" t="s">
        <v>14</v>
      </c>
      <c r="BY121" s="181">
        <v>43868</v>
      </c>
      <c r="BZ121" s="191" t="s">
        <v>1225</v>
      </c>
      <c r="CA121" s="191" t="s">
        <v>14</v>
      </c>
      <c r="CB121" s="191" t="s">
        <v>14</v>
      </c>
      <c r="CC121" s="191" t="s">
        <v>14</v>
      </c>
      <c r="CD121" s="191" t="s">
        <v>14</v>
      </c>
      <c r="CE121" s="191" t="s">
        <v>986</v>
      </c>
      <c r="CF121" s="191" t="s">
        <v>14</v>
      </c>
      <c r="CG121" s="192">
        <v>43868</v>
      </c>
      <c r="CH121" s="190" t="s">
        <v>9516</v>
      </c>
      <c r="CI121" s="191" t="e">
        <v>#N/A</v>
      </c>
      <c r="CJ121" s="191" t="e">
        <v>#N/A</v>
      </c>
      <c r="CK121" s="191" t="e">
        <v>#N/A</v>
      </c>
      <c r="CL121" s="191" t="e">
        <v>#N/A</v>
      </c>
      <c r="CM121" s="191" t="e">
        <v>#N/A</v>
      </c>
      <c r="CN121" s="191" t="e">
        <v>#N/A</v>
      </c>
      <c r="CO121" s="193" t="e">
        <v>#N/A</v>
      </c>
      <c r="CP121" s="191" t="s">
        <v>1226</v>
      </c>
      <c r="CQ121" s="184" t="s">
        <v>14</v>
      </c>
      <c r="CR121" s="184" t="s">
        <v>14</v>
      </c>
      <c r="CS121" s="184" t="s">
        <v>14</v>
      </c>
      <c r="CT121" s="184" t="s">
        <v>14</v>
      </c>
      <c r="CU121" s="184" t="s">
        <v>986</v>
      </c>
      <c r="CV121" s="184" t="s">
        <v>14</v>
      </c>
      <c r="CW121" s="181">
        <v>43868</v>
      </c>
      <c r="CX121" s="191" t="s">
        <v>2171</v>
      </c>
      <c r="CY121" s="188">
        <v>14300000</v>
      </c>
      <c r="CZ121" s="188" t="s">
        <v>2165</v>
      </c>
      <c r="DA121" s="188" t="s">
        <v>92</v>
      </c>
      <c r="DB121" s="188">
        <v>1</v>
      </c>
      <c r="DC121" s="188" t="s">
        <v>2176</v>
      </c>
      <c r="DD121" s="188" t="s">
        <v>2166</v>
      </c>
      <c r="DE121" s="194">
        <v>44557</v>
      </c>
      <c r="DF121" s="190" t="s">
        <v>2173</v>
      </c>
      <c r="DG121" s="180">
        <v>17900000</v>
      </c>
      <c r="DH121" s="184" t="s">
        <v>2165</v>
      </c>
      <c r="DI121" s="184" t="s">
        <v>92</v>
      </c>
      <c r="DJ121" s="184">
        <v>1</v>
      </c>
      <c r="DK121" s="184" t="s">
        <v>2172</v>
      </c>
      <c r="DL121" s="184" t="s">
        <v>2166</v>
      </c>
      <c r="DM121" s="181">
        <v>44557</v>
      </c>
      <c r="DN121" s="191" t="s">
        <v>2175</v>
      </c>
      <c r="DO121" s="188">
        <v>15800000</v>
      </c>
      <c r="DP121" s="191" t="s">
        <v>2165</v>
      </c>
      <c r="DQ121" s="191" t="s">
        <v>92</v>
      </c>
      <c r="DR121" s="191">
        <v>1</v>
      </c>
      <c r="DS121" s="191" t="s">
        <v>2174</v>
      </c>
      <c r="DT121" s="191" t="s">
        <v>2166</v>
      </c>
      <c r="DU121" s="192">
        <v>44557</v>
      </c>
      <c r="DV121" s="190" t="s">
        <v>2177</v>
      </c>
      <c r="DW121" s="180">
        <v>6200000</v>
      </c>
      <c r="DX121" s="184" t="s">
        <v>2165</v>
      </c>
      <c r="DY121" s="184" t="s">
        <v>92</v>
      </c>
      <c r="DZ121" s="184">
        <v>1</v>
      </c>
      <c r="EA121" s="184" t="s">
        <v>2176</v>
      </c>
      <c r="EB121" s="184" t="s">
        <v>2166</v>
      </c>
      <c r="EC121" s="181">
        <v>44557</v>
      </c>
      <c r="ED121" s="191" t="s">
        <v>2179</v>
      </c>
      <c r="EE121" s="188">
        <v>6200000</v>
      </c>
      <c r="EF121" s="191" t="s">
        <v>2165</v>
      </c>
      <c r="EG121" s="191" t="s">
        <v>92</v>
      </c>
      <c r="EH121" s="191">
        <v>1</v>
      </c>
      <c r="EI121" s="191" t="s">
        <v>2178</v>
      </c>
      <c r="EJ121" s="191" t="s">
        <v>2166</v>
      </c>
      <c r="EK121" s="192">
        <v>44557</v>
      </c>
      <c r="EL121" s="190" t="s">
        <v>2181</v>
      </c>
      <c r="EM121" s="180">
        <v>1900000</v>
      </c>
      <c r="EN121" s="184" t="s">
        <v>2165</v>
      </c>
      <c r="EO121" s="184" t="s">
        <v>92</v>
      </c>
      <c r="EP121" s="184">
        <v>1</v>
      </c>
      <c r="EQ121" s="184" t="s">
        <v>2180</v>
      </c>
      <c r="ER121" s="184" t="s">
        <v>2166</v>
      </c>
      <c r="ES121" s="181">
        <v>44557</v>
      </c>
      <c r="ET121" s="191" t="s">
        <v>5720</v>
      </c>
      <c r="EU121" s="191">
        <v>945</v>
      </c>
      <c r="EV121" s="191" t="s">
        <v>5716</v>
      </c>
      <c r="EW121" s="191" t="s">
        <v>30</v>
      </c>
      <c r="EX121" s="191">
        <v>2</v>
      </c>
      <c r="EY121" s="191" t="s">
        <v>5719</v>
      </c>
      <c r="EZ121" s="191" t="s">
        <v>1771</v>
      </c>
      <c r="FA121" s="192">
        <v>44762</v>
      </c>
      <c r="FB121" s="190" t="s">
        <v>1908</v>
      </c>
      <c r="FC121" s="184">
        <v>5</v>
      </c>
      <c r="FD121" s="184" t="s">
        <v>14</v>
      </c>
      <c r="FE121" s="184" t="s">
        <v>30</v>
      </c>
      <c r="FF121" s="184">
        <v>2</v>
      </c>
      <c r="FG121" s="184" t="s">
        <v>1907</v>
      </c>
      <c r="FH121" s="184" t="s">
        <v>14</v>
      </c>
      <c r="FI121" s="181">
        <v>44375</v>
      </c>
      <c r="FJ121" s="190" t="s">
        <v>507</v>
      </c>
      <c r="FK121" s="191" t="s">
        <v>14</v>
      </c>
      <c r="FL121" s="191">
        <v>0</v>
      </c>
      <c r="FM121" s="191" t="s">
        <v>30</v>
      </c>
      <c r="FN121" s="191">
        <v>2</v>
      </c>
      <c r="FO121" s="191" t="s">
        <v>15</v>
      </c>
      <c r="FP121" s="188">
        <v>0</v>
      </c>
      <c r="FQ121" s="189">
        <v>43511</v>
      </c>
      <c r="FR121" s="190" t="s">
        <v>508</v>
      </c>
      <c r="FS121" s="184" t="s">
        <v>14</v>
      </c>
      <c r="FT121" s="184">
        <v>0</v>
      </c>
      <c r="FU121" s="184" t="s">
        <v>30</v>
      </c>
      <c r="FV121" s="184">
        <v>2</v>
      </c>
      <c r="FW121" s="184" t="s">
        <v>15</v>
      </c>
      <c r="FX121" s="184">
        <v>0</v>
      </c>
      <c r="FY121" s="181">
        <v>43511</v>
      </c>
      <c r="FZ121" s="191" t="s">
        <v>4119</v>
      </c>
      <c r="GA121" s="191">
        <v>2</v>
      </c>
      <c r="GB121" s="191" t="s">
        <v>3054</v>
      </c>
      <c r="GC121" s="191" t="s">
        <v>30</v>
      </c>
      <c r="GD121" s="191">
        <v>2</v>
      </c>
      <c r="GE121" s="191" t="s">
        <v>14</v>
      </c>
      <c r="GF121" s="191" t="s">
        <v>14</v>
      </c>
      <c r="GG121" s="192">
        <v>44695</v>
      </c>
      <c r="GH121" s="190" t="s">
        <v>4125</v>
      </c>
      <c r="GI121" s="184">
        <v>2</v>
      </c>
      <c r="GJ121" s="184" t="s">
        <v>3054</v>
      </c>
      <c r="GK121" s="184" t="s">
        <v>30</v>
      </c>
      <c r="GL121" s="184">
        <v>2</v>
      </c>
      <c r="GM121" s="184" t="s">
        <v>14</v>
      </c>
      <c r="GN121" s="184" t="s">
        <v>14</v>
      </c>
      <c r="GO121" s="181">
        <v>44695</v>
      </c>
      <c r="GP121" s="191" t="s">
        <v>4120</v>
      </c>
      <c r="GQ121" s="191">
        <v>3</v>
      </c>
      <c r="GR121" s="191" t="s">
        <v>3054</v>
      </c>
      <c r="GS121" s="191" t="s">
        <v>30</v>
      </c>
      <c r="GT121" s="191">
        <v>2</v>
      </c>
      <c r="GU121" s="191" t="s">
        <v>14</v>
      </c>
      <c r="GV121" s="191" t="s">
        <v>14</v>
      </c>
      <c r="GW121" s="192">
        <v>44695</v>
      </c>
      <c r="GX121" s="190" t="s">
        <v>4126</v>
      </c>
      <c r="GY121" s="184">
        <v>3</v>
      </c>
      <c r="GZ121" s="184" t="s">
        <v>3054</v>
      </c>
      <c r="HA121" s="184" t="s">
        <v>30</v>
      </c>
      <c r="HB121" s="184">
        <v>2</v>
      </c>
      <c r="HC121" s="184" t="s">
        <v>14</v>
      </c>
      <c r="HD121" s="184" t="s">
        <v>14</v>
      </c>
      <c r="HE121" s="181">
        <v>44695</v>
      </c>
      <c r="HF121" s="191" t="s">
        <v>4118</v>
      </c>
      <c r="HG121" s="191">
        <v>2</v>
      </c>
      <c r="HH121" s="191" t="s">
        <v>3054</v>
      </c>
      <c r="HI121" s="191" t="s">
        <v>30</v>
      </c>
      <c r="HJ121" s="191">
        <v>2</v>
      </c>
      <c r="HK121" s="191" t="s">
        <v>14</v>
      </c>
      <c r="HL121" s="191" t="s">
        <v>14</v>
      </c>
      <c r="HM121" s="192">
        <v>44695</v>
      </c>
      <c r="HN121" s="190" t="s">
        <v>4124</v>
      </c>
      <c r="HO121" s="184">
        <v>1</v>
      </c>
      <c r="HP121" s="184" t="s">
        <v>3054</v>
      </c>
      <c r="HQ121" s="184" t="s">
        <v>30</v>
      </c>
      <c r="HR121" s="184">
        <v>2</v>
      </c>
      <c r="HS121" s="184" t="s">
        <v>14</v>
      </c>
      <c r="HT121" s="184" t="s">
        <v>14</v>
      </c>
      <c r="HU121" s="181">
        <v>44695</v>
      </c>
      <c r="HV121" s="191" t="s">
        <v>4121</v>
      </c>
      <c r="HW121" s="191">
        <v>3</v>
      </c>
      <c r="HX121" s="191" t="s">
        <v>3054</v>
      </c>
      <c r="HY121" s="191" t="s">
        <v>30</v>
      </c>
      <c r="HZ121" s="191">
        <v>2</v>
      </c>
      <c r="IA121" s="191" t="s">
        <v>14</v>
      </c>
      <c r="IB121" s="191" t="s">
        <v>14</v>
      </c>
      <c r="IC121" s="192">
        <v>44695</v>
      </c>
      <c r="ID121" s="190" t="s">
        <v>4123</v>
      </c>
      <c r="IE121" s="184">
        <v>1</v>
      </c>
      <c r="IF121" s="184" t="s">
        <v>3054</v>
      </c>
      <c r="IG121" s="184" t="s">
        <v>30</v>
      </c>
      <c r="IH121" s="184">
        <v>2</v>
      </c>
      <c r="II121" s="184" t="s">
        <v>14</v>
      </c>
      <c r="IJ121" s="184" t="s">
        <v>14</v>
      </c>
      <c r="IK121" s="181">
        <v>44695</v>
      </c>
      <c r="IL121" s="191" t="s">
        <v>4122</v>
      </c>
      <c r="IM121" s="191">
        <v>2</v>
      </c>
      <c r="IN121" s="191" t="s">
        <v>3054</v>
      </c>
      <c r="IO121" s="191" t="s">
        <v>30</v>
      </c>
      <c r="IP121" s="191">
        <v>2</v>
      </c>
      <c r="IQ121" s="191" t="s">
        <v>14</v>
      </c>
      <c r="IR121" s="191" t="s">
        <v>14</v>
      </c>
      <c r="IS121" s="192">
        <v>44695</v>
      </c>
    </row>
    <row r="122" spans="1:253" s="285" customFormat="1" ht="13" customHeight="1" x14ac:dyDescent="0.25">
      <c r="A122" s="285" t="s">
        <v>1229</v>
      </c>
      <c r="B122" s="285" t="s">
        <v>8815</v>
      </c>
      <c r="C122" s="285" t="s">
        <v>1230</v>
      </c>
      <c r="D122" s="285" t="s">
        <v>506</v>
      </c>
      <c r="E122" s="285" t="s">
        <v>8457</v>
      </c>
      <c r="F122" s="285" t="s">
        <v>3281</v>
      </c>
      <c r="G122" s="179">
        <v>48000000</v>
      </c>
      <c r="H122" s="180" t="s">
        <v>2165</v>
      </c>
      <c r="I122" s="180" t="s">
        <v>92</v>
      </c>
      <c r="J122" s="180">
        <v>1</v>
      </c>
      <c r="K122" s="180" t="s">
        <v>3279</v>
      </c>
      <c r="L122" s="180" t="s">
        <v>2166</v>
      </c>
      <c r="M122" s="181">
        <v>44680</v>
      </c>
      <c r="N122" s="195" t="s">
        <v>1912</v>
      </c>
      <c r="O122" s="182">
        <v>89263</v>
      </c>
      <c r="P122" s="182" t="s">
        <v>1909</v>
      </c>
      <c r="Q122" s="182" t="s">
        <v>30</v>
      </c>
      <c r="R122" s="182">
        <v>2</v>
      </c>
      <c r="S122" s="182" t="s">
        <v>1911</v>
      </c>
      <c r="T122" s="182" t="s">
        <v>1910</v>
      </c>
      <c r="U122" s="183">
        <v>44375</v>
      </c>
      <c r="V122" s="195" t="s">
        <v>1916</v>
      </c>
      <c r="W122" s="180">
        <v>13007000</v>
      </c>
      <c r="X122" s="180" t="s">
        <v>1913</v>
      </c>
      <c r="Y122" s="180" t="s">
        <v>30</v>
      </c>
      <c r="Z122" s="180">
        <v>2</v>
      </c>
      <c r="AA122" s="180" t="s">
        <v>1915</v>
      </c>
      <c r="AB122" s="180" t="s">
        <v>1914</v>
      </c>
      <c r="AC122" s="181">
        <v>44375</v>
      </c>
      <c r="AD122" s="195" t="s">
        <v>1918</v>
      </c>
      <c r="AE122" s="188">
        <v>13007000</v>
      </c>
      <c r="AF122" s="188" t="s">
        <v>1913</v>
      </c>
      <c r="AG122" s="188" t="s">
        <v>30</v>
      </c>
      <c r="AH122" s="188">
        <v>2</v>
      </c>
      <c r="AI122" s="188" t="s">
        <v>1917</v>
      </c>
      <c r="AJ122" s="188" t="s">
        <v>1914</v>
      </c>
      <c r="AK122" s="189">
        <v>44375</v>
      </c>
      <c r="AL122" s="195" t="s">
        <v>5723</v>
      </c>
      <c r="AM122" s="180">
        <v>1142000</v>
      </c>
      <c r="AN122" s="180" t="s">
        <v>5721</v>
      </c>
      <c r="AO122" s="180" t="s">
        <v>30</v>
      </c>
      <c r="AP122" s="180">
        <v>2</v>
      </c>
      <c r="AQ122" s="180" t="s">
        <v>5722</v>
      </c>
      <c r="AR122" s="180" t="s">
        <v>5073</v>
      </c>
      <c r="AS122" s="181">
        <v>44762</v>
      </c>
      <c r="AT122" s="196" t="s">
        <v>1235</v>
      </c>
      <c r="AU122" s="188" t="s">
        <v>14</v>
      </c>
      <c r="AV122" s="188" t="s">
        <v>14</v>
      </c>
      <c r="AW122" s="188" t="s">
        <v>14</v>
      </c>
      <c r="AX122" s="188" t="s">
        <v>14</v>
      </c>
      <c r="AY122" s="188" t="s">
        <v>14</v>
      </c>
      <c r="AZ122" s="188" t="s">
        <v>14</v>
      </c>
      <c r="BA122" s="189">
        <v>43868</v>
      </c>
      <c r="BB122" s="195" t="s">
        <v>1234</v>
      </c>
      <c r="BC122" s="180" t="s">
        <v>14</v>
      </c>
      <c r="BD122" s="180" t="s">
        <v>14</v>
      </c>
      <c r="BE122" s="180" t="s">
        <v>14</v>
      </c>
      <c r="BF122" s="180" t="s">
        <v>14</v>
      </c>
      <c r="BG122" s="180" t="s">
        <v>14</v>
      </c>
      <c r="BH122" s="180" t="s">
        <v>14</v>
      </c>
      <c r="BI122" s="181">
        <v>43868</v>
      </c>
      <c r="BJ122" s="196" t="s">
        <v>5726</v>
      </c>
      <c r="BK122" s="196">
        <v>22</v>
      </c>
      <c r="BL122" s="196" t="s">
        <v>5724</v>
      </c>
      <c r="BM122" s="196" t="s">
        <v>30</v>
      </c>
      <c r="BN122" s="196">
        <v>2</v>
      </c>
      <c r="BO122" s="196" t="s">
        <v>5725</v>
      </c>
      <c r="BP122" s="188" t="s">
        <v>1498</v>
      </c>
      <c r="BQ122" s="197">
        <v>44762</v>
      </c>
      <c r="BR122" s="195" t="s">
        <v>1231</v>
      </c>
      <c r="BS122" s="198" t="s">
        <v>14</v>
      </c>
      <c r="BT122" s="198" t="s">
        <v>14</v>
      </c>
      <c r="BU122" s="198" t="s">
        <v>14</v>
      </c>
      <c r="BV122" s="198" t="s">
        <v>14</v>
      </c>
      <c r="BW122" s="198" t="s">
        <v>14</v>
      </c>
      <c r="BX122" s="198" t="s">
        <v>14</v>
      </c>
      <c r="BY122" s="181">
        <v>43868</v>
      </c>
      <c r="BZ122" s="196" t="s">
        <v>1232</v>
      </c>
      <c r="CA122" s="196" t="s">
        <v>14</v>
      </c>
      <c r="CB122" s="196" t="s">
        <v>14</v>
      </c>
      <c r="CC122" s="196" t="s">
        <v>14</v>
      </c>
      <c r="CD122" s="196" t="s">
        <v>14</v>
      </c>
      <c r="CE122" s="196" t="s">
        <v>14</v>
      </c>
      <c r="CF122" s="196" t="s">
        <v>14</v>
      </c>
      <c r="CG122" s="197">
        <v>43868</v>
      </c>
      <c r="CH122" s="195" t="s">
        <v>9517</v>
      </c>
      <c r="CI122" s="196" t="e">
        <v>#N/A</v>
      </c>
      <c r="CJ122" s="196" t="e">
        <v>#N/A</v>
      </c>
      <c r="CK122" s="196" t="e">
        <v>#N/A</v>
      </c>
      <c r="CL122" s="196" t="e">
        <v>#N/A</v>
      </c>
      <c r="CM122" s="196" t="e">
        <v>#N/A</v>
      </c>
      <c r="CN122" s="196" t="e">
        <v>#N/A</v>
      </c>
      <c r="CO122" s="199" t="e">
        <v>#N/A</v>
      </c>
      <c r="CP122" s="196" t="s">
        <v>1233</v>
      </c>
      <c r="CQ122" s="198" t="s">
        <v>14</v>
      </c>
      <c r="CR122" s="198" t="s">
        <v>14</v>
      </c>
      <c r="CS122" s="198" t="s">
        <v>14</v>
      </c>
      <c r="CT122" s="198" t="s">
        <v>14</v>
      </c>
      <c r="CU122" s="198" t="s">
        <v>14</v>
      </c>
      <c r="CV122" s="198" t="s">
        <v>14</v>
      </c>
      <c r="CW122" s="181">
        <v>43868</v>
      </c>
      <c r="CX122" s="196" t="s">
        <v>5728</v>
      </c>
      <c r="CY122" s="188">
        <v>1142000</v>
      </c>
      <c r="CZ122" s="188" t="s">
        <v>5721</v>
      </c>
      <c r="DA122" s="188" t="s">
        <v>30</v>
      </c>
      <c r="DB122" s="188">
        <v>2</v>
      </c>
      <c r="DC122" s="188" t="s">
        <v>5730</v>
      </c>
      <c r="DD122" s="188" t="s">
        <v>5073</v>
      </c>
      <c r="DE122" s="194">
        <v>44762</v>
      </c>
      <c r="DF122" s="195" t="s">
        <v>5075</v>
      </c>
      <c r="DG122" s="180">
        <v>0</v>
      </c>
      <c r="DH122" s="198" t="s">
        <v>5072</v>
      </c>
      <c r="DI122" s="198" t="s">
        <v>30</v>
      </c>
      <c r="DJ122" s="198">
        <v>2</v>
      </c>
      <c r="DK122" s="198" t="s">
        <v>5074</v>
      </c>
      <c r="DL122" s="198" t="s">
        <v>5073</v>
      </c>
      <c r="DM122" s="181">
        <v>44738</v>
      </c>
      <c r="DN122" s="196" t="s">
        <v>5729</v>
      </c>
      <c r="DO122" s="188">
        <v>11865000</v>
      </c>
      <c r="DP122" s="196" t="s">
        <v>5721</v>
      </c>
      <c r="DQ122" s="196" t="s">
        <v>30</v>
      </c>
      <c r="DR122" s="196">
        <v>2</v>
      </c>
      <c r="DS122" s="196" t="s">
        <v>5133</v>
      </c>
      <c r="DT122" s="196" t="s">
        <v>5073</v>
      </c>
      <c r="DU122" s="197">
        <v>44762</v>
      </c>
      <c r="DV122" s="195" t="s">
        <v>5731</v>
      </c>
      <c r="DW122" s="180">
        <v>1142000</v>
      </c>
      <c r="DX122" s="198" t="s">
        <v>5721</v>
      </c>
      <c r="DY122" s="198" t="s">
        <v>30</v>
      </c>
      <c r="DZ122" s="198">
        <v>2</v>
      </c>
      <c r="EA122" s="198" t="s">
        <v>5730</v>
      </c>
      <c r="EB122" s="198" t="s">
        <v>5073</v>
      </c>
      <c r="EC122" s="181">
        <v>44762</v>
      </c>
      <c r="ED122" s="196" t="s">
        <v>5732</v>
      </c>
      <c r="EE122" s="188">
        <v>0</v>
      </c>
      <c r="EF122" s="196" t="s">
        <v>5721</v>
      </c>
      <c r="EG122" s="196" t="s">
        <v>30</v>
      </c>
      <c r="EH122" s="196">
        <v>2</v>
      </c>
      <c r="EI122" s="196" t="s">
        <v>5730</v>
      </c>
      <c r="EJ122" s="196" t="s">
        <v>5073</v>
      </c>
      <c r="EK122" s="197">
        <v>44762</v>
      </c>
      <c r="EL122" s="195" t="s">
        <v>5733</v>
      </c>
      <c r="EM122" s="180">
        <v>0</v>
      </c>
      <c r="EN122" s="198" t="s">
        <v>5721</v>
      </c>
      <c r="EO122" s="198" t="s">
        <v>30</v>
      </c>
      <c r="EP122" s="198">
        <v>2</v>
      </c>
      <c r="EQ122" s="198" t="s">
        <v>5730</v>
      </c>
      <c r="ER122" s="198" t="s">
        <v>5073</v>
      </c>
      <c r="ES122" s="181">
        <v>44762</v>
      </c>
      <c r="ET122" s="196" t="s">
        <v>5727</v>
      </c>
      <c r="EU122" s="196">
        <v>945</v>
      </c>
      <c r="EV122" s="196" t="s">
        <v>5716</v>
      </c>
      <c r="EW122" s="196" t="s">
        <v>30</v>
      </c>
      <c r="EX122" s="196">
        <v>2</v>
      </c>
      <c r="EY122" s="196" t="s">
        <v>5719</v>
      </c>
      <c r="EZ122" s="196" t="s">
        <v>1771</v>
      </c>
      <c r="FA122" s="197">
        <v>44762</v>
      </c>
      <c r="FB122" s="195" t="s">
        <v>2022</v>
      </c>
      <c r="FC122" s="198">
        <v>2</v>
      </c>
      <c r="FD122" s="198" t="s">
        <v>14</v>
      </c>
      <c r="FE122" s="198" t="s">
        <v>30</v>
      </c>
      <c r="FF122" s="198">
        <v>2</v>
      </c>
      <c r="FG122" s="198" t="s">
        <v>2021</v>
      </c>
      <c r="FH122" s="198" t="s">
        <v>14</v>
      </c>
      <c r="FI122" s="181">
        <v>44452</v>
      </c>
      <c r="FJ122" s="195" t="s">
        <v>9518</v>
      </c>
      <c r="FK122" s="196" t="e">
        <v>#N/A</v>
      </c>
      <c r="FL122" s="196" t="e">
        <v>#N/A</v>
      </c>
      <c r="FM122" s="196" t="e">
        <v>#N/A</v>
      </c>
      <c r="FN122" s="196" t="e">
        <v>#N/A</v>
      </c>
      <c r="FO122" s="196" t="e">
        <v>#N/A</v>
      </c>
      <c r="FP122" s="188" t="e">
        <v>#N/A</v>
      </c>
      <c r="FQ122" s="189" t="e">
        <v>#N/A</v>
      </c>
      <c r="FR122" s="195" t="s">
        <v>9519</v>
      </c>
      <c r="FS122" s="198" t="e">
        <v>#N/A</v>
      </c>
      <c r="FT122" s="198" t="e">
        <v>#N/A</v>
      </c>
      <c r="FU122" s="198" t="e">
        <v>#N/A</v>
      </c>
      <c r="FV122" s="198" t="e">
        <v>#N/A</v>
      </c>
      <c r="FW122" s="198" t="e">
        <v>#N/A</v>
      </c>
      <c r="FX122" s="198" t="e">
        <v>#N/A</v>
      </c>
      <c r="FY122" s="181" t="e">
        <v>#N/A</v>
      </c>
      <c r="FZ122" s="196" t="s">
        <v>4128</v>
      </c>
      <c r="GA122" s="196">
        <v>2</v>
      </c>
      <c r="GB122" s="196" t="s">
        <v>3054</v>
      </c>
      <c r="GC122" s="196" t="s">
        <v>30</v>
      </c>
      <c r="GD122" s="196">
        <v>2</v>
      </c>
      <c r="GE122" s="196" t="s">
        <v>14</v>
      </c>
      <c r="GF122" s="196" t="s">
        <v>14</v>
      </c>
      <c r="GG122" s="197">
        <v>44695</v>
      </c>
      <c r="GH122" s="195" t="s">
        <v>4134</v>
      </c>
      <c r="GI122" s="198">
        <v>2</v>
      </c>
      <c r="GJ122" s="198" t="s">
        <v>3054</v>
      </c>
      <c r="GK122" s="198" t="s">
        <v>30</v>
      </c>
      <c r="GL122" s="198">
        <v>2</v>
      </c>
      <c r="GM122" s="198" t="s">
        <v>14</v>
      </c>
      <c r="GN122" s="198" t="s">
        <v>14</v>
      </c>
      <c r="GO122" s="181">
        <v>44695</v>
      </c>
      <c r="GP122" s="196" t="s">
        <v>4129</v>
      </c>
      <c r="GQ122" s="196">
        <v>2</v>
      </c>
      <c r="GR122" s="196" t="s">
        <v>3054</v>
      </c>
      <c r="GS122" s="196" t="s">
        <v>30</v>
      </c>
      <c r="GT122" s="196">
        <v>2</v>
      </c>
      <c r="GU122" s="196" t="s">
        <v>14</v>
      </c>
      <c r="GV122" s="196" t="s">
        <v>14</v>
      </c>
      <c r="GW122" s="197">
        <v>44695</v>
      </c>
      <c r="GX122" s="195" t="s">
        <v>4135</v>
      </c>
      <c r="GY122" s="198">
        <v>3</v>
      </c>
      <c r="GZ122" s="198" t="s">
        <v>3054</v>
      </c>
      <c r="HA122" s="198" t="s">
        <v>30</v>
      </c>
      <c r="HB122" s="198">
        <v>2</v>
      </c>
      <c r="HC122" s="198" t="s">
        <v>14</v>
      </c>
      <c r="HD122" s="198" t="s">
        <v>14</v>
      </c>
      <c r="HE122" s="181">
        <v>44695</v>
      </c>
      <c r="HF122" s="196" t="s">
        <v>4127</v>
      </c>
      <c r="HG122" s="196">
        <v>0</v>
      </c>
      <c r="HH122" s="196" t="s">
        <v>3054</v>
      </c>
      <c r="HI122" s="196" t="s">
        <v>30</v>
      </c>
      <c r="HJ122" s="196">
        <v>2</v>
      </c>
      <c r="HK122" s="196" t="s">
        <v>14</v>
      </c>
      <c r="HL122" s="196" t="s">
        <v>14</v>
      </c>
      <c r="HM122" s="197">
        <v>44695</v>
      </c>
      <c r="HN122" s="195" t="s">
        <v>4133</v>
      </c>
      <c r="HO122" s="198">
        <v>1</v>
      </c>
      <c r="HP122" s="198" t="s">
        <v>3054</v>
      </c>
      <c r="HQ122" s="198" t="s">
        <v>30</v>
      </c>
      <c r="HR122" s="198">
        <v>2</v>
      </c>
      <c r="HS122" s="198" t="s">
        <v>14</v>
      </c>
      <c r="HT122" s="198" t="s">
        <v>14</v>
      </c>
      <c r="HU122" s="181">
        <v>44695</v>
      </c>
      <c r="HV122" s="196" t="s">
        <v>4130</v>
      </c>
      <c r="HW122" s="196">
        <v>3</v>
      </c>
      <c r="HX122" s="196" t="s">
        <v>3054</v>
      </c>
      <c r="HY122" s="196" t="s">
        <v>30</v>
      </c>
      <c r="HZ122" s="196">
        <v>2</v>
      </c>
      <c r="IA122" s="196" t="s">
        <v>14</v>
      </c>
      <c r="IB122" s="196" t="s">
        <v>14</v>
      </c>
      <c r="IC122" s="197">
        <v>44695</v>
      </c>
      <c r="ID122" s="195" t="s">
        <v>4132</v>
      </c>
      <c r="IE122" s="198">
        <v>1</v>
      </c>
      <c r="IF122" s="198" t="s">
        <v>3054</v>
      </c>
      <c r="IG122" s="198" t="s">
        <v>30</v>
      </c>
      <c r="IH122" s="198">
        <v>2</v>
      </c>
      <c r="II122" s="198" t="s">
        <v>14</v>
      </c>
      <c r="IJ122" s="198" t="s">
        <v>14</v>
      </c>
      <c r="IK122" s="181">
        <v>44695</v>
      </c>
      <c r="IL122" s="196" t="s">
        <v>4131</v>
      </c>
      <c r="IM122" s="196">
        <v>2</v>
      </c>
      <c r="IN122" s="196" t="s">
        <v>3054</v>
      </c>
      <c r="IO122" s="196" t="s">
        <v>30</v>
      </c>
      <c r="IP122" s="196">
        <v>2</v>
      </c>
      <c r="IQ122" s="196" t="s">
        <v>14</v>
      </c>
      <c r="IR122" s="196" t="s">
        <v>14</v>
      </c>
      <c r="IS122" s="197">
        <v>44695</v>
      </c>
    </row>
    <row r="123" spans="1:253" s="285" customFormat="1" ht="13" customHeight="1" x14ac:dyDescent="0.25">
      <c r="A123" s="285" t="s">
        <v>1819</v>
      </c>
      <c r="B123" s="285" t="s">
        <v>8976</v>
      </c>
      <c r="C123" s="285" t="s">
        <v>1820</v>
      </c>
      <c r="D123" s="285" t="s">
        <v>506</v>
      </c>
      <c r="E123" s="285" t="s">
        <v>8457</v>
      </c>
      <c r="F123" s="285" t="s">
        <v>3282</v>
      </c>
      <c r="G123" s="179">
        <v>48000000</v>
      </c>
      <c r="H123" s="180" t="s">
        <v>2165</v>
      </c>
      <c r="I123" s="180" t="s">
        <v>92</v>
      </c>
      <c r="J123" s="180">
        <v>1</v>
      </c>
      <c r="K123" s="180" t="s">
        <v>3279</v>
      </c>
      <c r="L123" s="180" t="s">
        <v>2166</v>
      </c>
      <c r="M123" s="181">
        <v>44680</v>
      </c>
      <c r="N123" s="190" t="s">
        <v>5077</v>
      </c>
      <c r="O123" s="182">
        <v>880145</v>
      </c>
      <c r="P123" s="182" t="s">
        <v>1903</v>
      </c>
      <c r="Q123" s="182" t="s">
        <v>30</v>
      </c>
      <c r="R123" s="182">
        <v>2</v>
      </c>
      <c r="S123" s="182" t="s">
        <v>5076</v>
      </c>
      <c r="T123" s="182" t="s">
        <v>1904</v>
      </c>
      <c r="U123" s="183">
        <v>44738</v>
      </c>
      <c r="V123" s="190" t="s">
        <v>5079</v>
      </c>
      <c r="W123" s="180">
        <v>17144000</v>
      </c>
      <c r="X123" s="180" t="s">
        <v>2165</v>
      </c>
      <c r="Y123" s="180" t="s">
        <v>92</v>
      </c>
      <c r="Z123" s="180">
        <v>1</v>
      </c>
      <c r="AA123" s="180" t="s">
        <v>5078</v>
      </c>
      <c r="AB123" s="180" t="s">
        <v>2166</v>
      </c>
      <c r="AC123" s="181">
        <v>44738</v>
      </c>
      <c r="AD123" s="190" t="s">
        <v>5081</v>
      </c>
      <c r="AE123" s="188">
        <v>13765000</v>
      </c>
      <c r="AF123" s="188" t="s">
        <v>2165</v>
      </c>
      <c r="AG123" s="188" t="s">
        <v>92</v>
      </c>
      <c r="AH123" s="188">
        <v>1</v>
      </c>
      <c r="AI123" s="188" t="s">
        <v>5080</v>
      </c>
      <c r="AJ123" s="188" t="s">
        <v>2166</v>
      </c>
      <c r="AK123" s="189">
        <v>44738</v>
      </c>
      <c r="AL123" s="190" t="s">
        <v>5737</v>
      </c>
      <c r="AM123" s="180">
        <v>117000</v>
      </c>
      <c r="AN123" s="180" t="s">
        <v>5734</v>
      </c>
      <c r="AO123" s="180" t="s">
        <v>92</v>
      </c>
      <c r="AP123" s="180">
        <v>1</v>
      </c>
      <c r="AQ123" s="180" t="s">
        <v>5736</v>
      </c>
      <c r="AR123" s="180" t="s">
        <v>5735</v>
      </c>
      <c r="AS123" s="181">
        <v>44762</v>
      </c>
      <c r="AT123" s="191" t="s">
        <v>1821</v>
      </c>
      <c r="AU123" s="188">
        <v>0</v>
      </c>
      <c r="AV123" s="188" t="s">
        <v>14</v>
      </c>
      <c r="AW123" s="188" t="s">
        <v>14</v>
      </c>
      <c r="AX123" s="188" t="s">
        <v>14</v>
      </c>
      <c r="AY123" s="188" t="s">
        <v>14</v>
      </c>
      <c r="AZ123" s="188" t="s">
        <v>14</v>
      </c>
      <c r="BA123" s="189">
        <v>44316</v>
      </c>
      <c r="BB123" s="190" t="s">
        <v>1822</v>
      </c>
      <c r="BC123" s="180">
        <v>0</v>
      </c>
      <c r="BD123" s="180" t="s">
        <v>14</v>
      </c>
      <c r="BE123" s="180" t="s">
        <v>14</v>
      </c>
      <c r="BF123" s="180" t="s">
        <v>14</v>
      </c>
      <c r="BG123" s="180" t="s">
        <v>14</v>
      </c>
      <c r="BH123" s="180" t="s">
        <v>14</v>
      </c>
      <c r="BI123" s="181">
        <v>44316</v>
      </c>
      <c r="BJ123" s="191" t="s">
        <v>5739</v>
      </c>
      <c r="BK123" s="191">
        <v>669</v>
      </c>
      <c r="BL123" s="191" t="s">
        <v>5724</v>
      </c>
      <c r="BM123" s="191" t="s">
        <v>30</v>
      </c>
      <c r="BN123" s="191">
        <v>2</v>
      </c>
      <c r="BO123" s="191" t="s">
        <v>5738</v>
      </c>
      <c r="BP123" s="188" t="s">
        <v>1498</v>
      </c>
      <c r="BQ123" s="192">
        <v>44762</v>
      </c>
      <c r="BR123" s="190" t="s">
        <v>1826</v>
      </c>
      <c r="BS123" s="184">
        <v>55</v>
      </c>
      <c r="BT123" s="184" t="s">
        <v>1823</v>
      </c>
      <c r="BU123" s="184" t="s">
        <v>19</v>
      </c>
      <c r="BV123" s="184">
        <v>3</v>
      </c>
      <c r="BW123" s="184" t="s">
        <v>1825</v>
      </c>
      <c r="BX123" s="184" t="s">
        <v>1824</v>
      </c>
      <c r="BY123" s="181">
        <v>44316</v>
      </c>
      <c r="BZ123" s="191" t="s">
        <v>1827</v>
      </c>
      <c r="CA123" s="191">
        <v>0</v>
      </c>
      <c r="CB123" s="191" t="s">
        <v>14</v>
      </c>
      <c r="CC123" s="191" t="s">
        <v>14</v>
      </c>
      <c r="CD123" s="191" t="s">
        <v>14</v>
      </c>
      <c r="CE123" s="191" t="s">
        <v>14</v>
      </c>
      <c r="CF123" s="191" t="s">
        <v>14</v>
      </c>
      <c r="CG123" s="192">
        <v>44316</v>
      </c>
      <c r="CH123" s="190" t="s">
        <v>9520</v>
      </c>
      <c r="CI123" s="191" t="e">
        <v>#N/A</v>
      </c>
      <c r="CJ123" s="191" t="e">
        <v>#N/A</v>
      </c>
      <c r="CK123" s="191" t="e">
        <v>#N/A</v>
      </c>
      <c r="CL123" s="191" t="e">
        <v>#N/A</v>
      </c>
      <c r="CM123" s="191" t="e">
        <v>#N/A</v>
      </c>
      <c r="CN123" s="191" t="e">
        <v>#N/A</v>
      </c>
      <c r="CO123" s="193" t="e">
        <v>#N/A</v>
      </c>
      <c r="CP123" s="191" t="s">
        <v>1828</v>
      </c>
      <c r="CQ123" s="184">
        <v>0</v>
      </c>
      <c r="CR123" s="184" t="s">
        <v>14</v>
      </c>
      <c r="CS123" s="184" t="s">
        <v>14</v>
      </c>
      <c r="CT123" s="184" t="s">
        <v>14</v>
      </c>
      <c r="CU123" s="184" t="s">
        <v>14</v>
      </c>
      <c r="CV123" s="184" t="s">
        <v>14</v>
      </c>
      <c r="CW123" s="181">
        <v>44316</v>
      </c>
      <c r="CX123" s="191" t="s">
        <v>5082</v>
      </c>
      <c r="CY123" s="188">
        <v>8040000</v>
      </c>
      <c r="CZ123" s="188" t="s">
        <v>2165</v>
      </c>
      <c r="DA123" s="188" t="s">
        <v>92</v>
      </c>
      <c r="DB123" s="188">
        <v>1</v>
      </c>
      <c r="DC123" s="188" t="s">
        <v>5087</v>
      </c>
      <c r="DD123" s="188" t="s">
        <v>2166</v>
      </c>
      <c r="DE123" s="194">
        <v>44738</v>
      </c>
      <c r="DF123" s="190" t="s">
        <v>5084</v>
      </c>
      <c r="DG123" s="180">
        <v>3379000</v>
      </c>
      <c r="DH123" s="184" t="s">
        <v>2165</v>
      </c>
      <c r="DI123" s="184" t="s">
        <v>92</v>
      </c>
      <c r="DJ123" s="184">
        <v>1</v>
      </c>
      <c r="DK123" s="184" t="s">
        <v>5083</v>
      </c>
      <c r="DL123" s="184" t="s">
        <v>2166</v>
      </c>
      <c r="DM123" s="181">
        <v>44738</v>
      </c>
      <c r="DN123" s="191" t="s">
        <v>5086</v>
      </c>
      <c r="DO123" s="188">
        <v>5725000</v>
      </c>
      <c r="DP123" s="191" t="s">
        <v>2165</v>
      </c>
      <c r="DQ123" s="191" t="s">
        <v>92</v>
      </c>
      <c r="DR123" s="191">
        <v>1</v>
      </c>
      <c r="DS123" s="191" t="s">
        <v>5085</v>
      </c>
      <c r="DT123" s="191" t="s">
        <v>2166</v>
      </c>
      <c r="DU123" s="192">
        <v>44738</v>
      </c>
      <c r="DV123" s="190" t="s">
        <v>5088</v>
      </c>
      <c r="DW123" s="180">
        <v>2980000</v>
      </c>
      <c r="DX123" s="184" t="s">
        <v>2165</v>
      </c>
      <c r="DY123" s="184" t="s">
        <v>92</v>
      </c>
      <c r="DZ123" s="184">
        <v>1</v>
      </c>
      <c r="EA123" s="184" t="s">
        <v>5087</v>
      </c>
      <c r="EB123" s="184" t="s">
        <v>2166</v>
      </c>
      <c r="EC123" s="181">
        <v>44738</v>
      </c>
      <c r="ED123" s="191" t="s">
        <v>5090</v>
      </c>
      <c r="EE123" s="188">
        <v>4160000</v>
      </c>
      <c r="EF123" s="191" t="s">
        <v>2165</v>
      </c>
      <c r="EG123" s="191" t="s">
        <v>92</v>
      </c>
      <c r="EH123" s="191">
        <v>1</v>
      </c>
      <c r="EI123" s="191" t="s">
        <v>5089</v>
      </c>
      <c r="EJ123" s="191" t="s">
        <v>2166</v>
      </c>
      <c r="EK123" s="192">
        <v>44738</v>
      </c>
      <c r="EL123" s="190" t="s">
        <v>5092</v>
      </c>
      <c r="EM123" s="180">
        <v>900000</v>
      </c>
      <c r="EN123" s="184" t="s">
        <v>2165</v>
      </c>
      <c r="EO123" s="184" t="s">
        <v>92</v>
      </c>
      <c r="EP123" s="184">
        <v>1</v>
      </c>
      <c r="EQ123" s="184" t="s">
        <v>5091</v>
      </c>
      <c r="ER123" s="184" t="s">
        <v>2166</v>
      </c>
      <c r="ES123" s="181">
        <v>44738</v>
      </c>
      <c r="ET123" s="191" t="s">
        <v>5740</v>
      </c>
      <c r="EU123" s="191">
        <v>945</v>
      </c>
      <c r="EV123" s="191" t="s">
        <v>5716</v>
      </c>
      <c r="EW123" s="191" t="s">
        <v>30</v>
      </c>
      <c r="EX123" s="191">
        <v>2</v>
      </c>
      <c r="EY123" s="191" t="s">
        <v>5719</v>
      </c>
      <c r="EZ123" s="191" t="s">
        <v>1771</v>
      </c>
      <c r="FA123" s="192">
        <v>44762</v>
      </c>
      <c r="FB123" s="190" t="s">
        <v>1832</v>
      </c>
      <c r="FC123" s="184">
        <v>2</v>
      </c>
      <c r="FD123" s="184" t="s">
        <v>1829</v>
      </c>
      <c r="FE123" s="184" t="s">
        <v>30</v>
      </c>
      <c r="FF123" s="184">
        <v>2</v>
      </c>
      <c r="FG123" s="184" t="s">
        <v>1831</v>
      </c>
      <c r="FH123" s="184" t="s">
        <v>1830</v>
      </c>
      <c r="FI123" s="181">
        <v>44316</v>
      </c>
      <c r="FJ123" s="190" t="s">
        <v>1833</v>
      </c>
      <c r="FK123" s="191">
        <v>0</v>
      </c>
      <c r="FL123" s="191" t="s">
        <v>14</v>
      </c>
      <c r="FM123" s="191" t="s">
        <v>14</v>
      </c>
      <c r="FN123" s="191" t="s">
        <v>14</v>
      </c>
      <c r="FO123" s="191" t="s">
        <v>14</v>
      </c>
      <c r="FP123" s="188" t="s">
        <v>14</v>
      </c>
      <c r="FQ123" s="189">
        <v>44316</v>
      </c>
      <c r="FR123" s="190" t="s">
        <v>1834</v>
      </c>
      <c r="FS123" s="184">
        <v>0</v>
      </c>
      <c r="FT123" s="184" t="s">
        <v>14</v>
      </c>
      <c r="FU123" s="184" t="s">
        <v>14</v>
      </c>
      <c r="FV123" s="184" t="s">
        <v>14</v>
      </c>
      <c r="FW123" s="184" t="s">
        <v>14</v>
      </c>
      <c r="FX123" s="184" t="s">
        <v>14</v>
      </c>
      <c r="FY123" s="181">
        <v>44316</v>
      </c>
      <c r="FZ123" s="191" t="s">
        <v>4137</v>
      </c>
      <c r="GA123" s="191">
        <v>2</v>
      </c>
      <c r="GB123" s="191" t="s">
        <v>3054</v>
      </c>
      <c r="GC123" s="191" t="s">
        <v>30</v>
      </c>
      <c r="GD123" s="191">
        <v>2</v>
      </c>
      <c r="GE123" s="191" t="s">
        <v>14</v>
      </c>
      <c r="GF123" s="191" t="s">
        <v>14</v>
      </c>
      <c r="GG123" s="192">
        <v>44695</v>
      </c>
      <c r="GH123" s="190" t="s">
        <v>4143</v>
      </c>
      <c r="GI123" s="184">
        <v>2</v>
      </c>
      <c r="GJ123" s="184" t="s">
        <v>3054</v>
      </c>
      <c r="GK123" s="184" t="s">
        <v>30</v>
      </c>
      <c r="GL123" s="184">
        <v>2</v>
      </c>
      <c r="GM123" s="184" t="s">
        <v>14</v>
      </c>
      <c r="GN123" s="184" t="s">
        <v>14</v>
      </c>
      <c r="GO123" s="181">
        <v>44695</v>
      </c>
      <c r="GP123" s="191" t="s">
        <v>4138</v>
      </c>
      <c r="GQ123" s="191">
        <v>2</v>
      </c>
      <c r="GR123" s="191" t="s">
        <v>3054</v>
      </c>
      <c r="GS123" s="191" t="s">
        <v>30</v>
      </c>
      <c r="GT123" s="191">
        <v>2</v>
      </c>
      <c r="GU123" s="191" t="s">
        <v>14</v>
      </c>
      <c r="GV123" s="191" t="s">
        <v>14</v>
      </c>
      <c r="GW123" s="192">
        <v>44695</v>
      </c>
      <c r="GX123" s="190" t="s">
        <v>4144</v>
      </c>
      <c r="GY123" s="184">
        <v>3</v>
      </c>
      <c r="GZ123" s="184" t="s">
        <v>3054</v>
      </c>
      <c r="HA123" s="184" t="s">
        <v>30</v>
      </c>
      <c r="HB123" s="184">
        <v>2</v>
      </c>
      <c r="HC123" s="184" t="s">
        <v>14</v>
      </c>
      <c r="HD123" s="184" t="s">
        <v>14</v>
      </c>
      <c r="HE123" s="181">
        <v>44695</v>
      </c>
      <c r="HF123" s="191" t="s">
        <v>4136</v>
      </c>
      <c r="HG123" s="191">
        <v>2</v>
      </c>
      <c r="HH123" s="191" t="s">
        <v>3054</v>
      </c>
      <c r="HI123" s="191" t="s">
        <v>30</v>
      </c>
      <c r="HJ123" s="191">
        <v>2</v>
      </c>
      <c r="HK123" s="191" t="s">
        <v>14</v>
      </c>
      <c r="HL123" s="191" t="s">
        <v>14</v>
      </c>
      <c r="HM123" s="192">
        <v>44695</v>
      </c>
      <c r="HN123" s="190" t="s">
        <v>4142</v>
      </c>
      <c r="HO123" s="184">
        <v>1</v>
      </c>
      <c r="HP123" s="184" t="s">
        <v>3054</v>
      </c>
      <c r="HQ123" s="184" t="s">
        <v>30</v>
      </c>
      <c r="HR123" s="184">
        <v>2</v>
      </c>
      <c r="HS123" s="184" t="s">
        <v>14</v>
      </c>
      <c r="HT123" s="184" t="s">
        <v>14</v>
      </c>
      <c r="HU123" s="181">
        <v>44695</v>
      </c>
      <c r="HV123" s="191" t="s">
        <v>4139</v>
      </c>
      <c r="HW123" s="191">
        <v>3</v>
      </c>
      <c r="HX123" s="191" t="s">
        <v>3054</v>
      </c>
      <c r="HY123" s="191" t="s">
        <v>30</v>
      </c>
      <c r="HZ123" s="191">
        <v>2</v>
      </c>
      <c r="IA123" s="191" t="s">
        <v>14</v>
      </c>
      <c r="IB123" s="191" t="s">
        <v>14</v>
      </c>
      <c r="IC123" s="192">
        <v>44695</v>
      </c>
      <c r="ID123" s="190" t="s">
        <v>4141</v>
      </c>
      <c r="IE123" s="184">
        <v>1</v>
      </c>
      <c r="IF123" s="184" t="s">
        <v>3054</v>
      </c>
      <c r="IG123" s="184" t="s">
        <v>30</v>
      </c>
      <c r="IH123" s="184">
        <v>2</v>
      </c>
      <c r="II123" s="184" t="s">
        <v>14</v>
      </c>
      <c r="IJ123" s="184" t="s">
        <v>14</v>
      </c>
      <c r="IK123" s="181">
        <v>44695</v>
      </c>
      <c r="IL123" s="191" t="s">
        <v>4140</v>
      </c>
      <c r="IM123" s="191">
        <v>2</v>
      </c>
      <c r="IN123" s="191" t="s">
        <v>3054</v>
      </c>
      <c r="IO123" s="191" t="s">
        <v>30</v>
      </c>
      <c r="IP123" s="191">
        <v>2</v>
      </c>
      <c r="IQ123" s="191" t="s">
        <v>14</v>
      </c>
      <c r="IR123" s="191" t="s">
        <v>14</v>
      </c>
      <c r="IS123" s="192">
        <v>44695</v>
      </c>
    </row>
    <row r="124" spans="1:253" s="285" customFormat="1" ht="13" customHeight="1" x14ac:dyDescent="0.25">
      <c r="A124" s="285" t="s">
        <v>27</v>
      </c>
      <c r="B124" s="285" t="s">
        <v>8865</v>
      </c>
      <c r="C124" s="285" t="s">
        <v>28</v>
      </c>
      <c r="D124" s="285" t="s">
        <v>29</v>
      </c>
      <c r="E124" s="285" t="s">
        <v>8458</v>
      </c>
      <c r="F124" s="285" t="s">
        <v>5329</v>
      </c>
      <c r="G124" s="179">
        <v>17739000</v>
      </c>
      <c r="H124" s="180" t="s">
        <v>5327</v>
      </c>
      <c r="I124" s="180" t="s">
        <v>30</v>
      </c>
      <c r="J124" s="180">
        <v>2</v>
      </c>
      <c r="K124" s="180" t="s">
        <v>5239</v>
      </c>
      <c r="L124" s="180" t="s">
        <v>5328</v>
      </c>
      <c r="M124" s="181">
        <v>44741</v>
      </c>
      <c r="N124" s="195" t="s">
        <v>5338</v>
      </c>
      <c r="O124" s="182">
        <v>3632747</v>
      </c>
      <c r="P124" s="182" t="s">
        <v>5334</v>
      </c>
      <c r="Q124" s="182" t="s">
        <v>30</v>
      </c>
      <c r="R124" s="182">
        <v>2</v>
      </c>
      <c r="S124" s="182" t="s">
        <v>5337</v>
      </c>
      <c r="T124" s="182" t="s">
        <v>1643</v>
      </c>
      <c r="U124" s="183">
        <v>44741</v>
      </c>
      <c r="V124" s="195" t="s">
        <v>5336</v>
      </c>
      <c r="W124" s="180">
        <v>17739000</v>
      </c>
      <c r="X124" s="180" t="s">
        <v>5334</v>
      </c>
      <c r="Y124" s="180" t="s">
        <v>30</v>
      </c>
      <c r="Z124" s="180">
        <v>2</v>
      </c>
      <c r="AA124" s="180" t="s">
        <v>5335</v>
      </c>
      <c r="AB124" s="180" t="s">
        <v>1643</v>
      </c>
      <c r="AC124" s="181">
        <v>44741</v>
      </c>
      <c r="AD124" s="195" t="s">
        <v>1645</v>
      </c>
      <c r="AE124" s="188">
        <v>3188000</v>
      </c>
      <c r="AF124" s="188" t="s">
        <v>1642</v>
      </c>
      <c r="AG124" s="188" t="s">
        <v>30</v>
      </c>
      <c r="AH124" s="188">
        <v>2</v>
      </c>
      <c r="AI124" s="188" t="s">
        <v>1644</v>
      </c>
      <c r="AJ124" s="188" t="s">
        <v>1643</v>
      </c>
      <c r="AK124" s="189">
        <v>44225</v>
      </c>
      <c r="AL124" s="195" t="s">
        <v>1140</v>
      </c>
      <c r="AM124" s="180" t="s">
        <v>14</v>
      </c>
      <c r="AN124" s="180" t="s">
        <v>14</v>
      </c>
      <c r="AO124" s="180" t="s">
        <v>14</v>
      </c>
      <c r="AP124" s="180" t="s">
        <v>14</v>
      </c>
      <c r="AQ124" s="180" t="s">
        <v>1139</v>
      </c>
      <c r="AR124" s="180" t="s">
        <v>14</v>
      </c>
      <c r="AS124" s="181">
        <v>43811</v>
      </c>
      <c r="AT124" s="196" t="s">
        <v>42</v>
      </c>
      <c r="AU124" s="188">
        <v>0</v>
      </c>
      <c r="AV124" s="188">
        <v>0</v>
      </c>
      <c r="AW124" s="188" t="s">
        <v>30</v>
      </c>
      <c r="AX124" s="188">
        <v>2</v>
      </c>
      <c r="AY124" s="188">
        <v>0</v>
      </c>
      <c r="AZ124" s="188">
        <v>0</v>
      </c>
      <c r="BA124" s="189">
        <v>43489</v>
      </c>
      <c r="BB124" s="195" t="s">
        <v>40</v>
      </c>
      <c r="BC124" s="180">
        <v>0</v>
      </c>
      <c r="BD124" s="180">
        <v>0</v>
      </c>
      <c r="BE124" s="180" t="s">
        <v>30</v>
      </c>
      <c r="BF124" s="180">
        <v>2</v>
      </c>
      <c r="BG124" s="180">
        <v>0</v>
      </c>
      <c r="BH124" s="180">
        <v>0</v>
      </c>
      <c r="BI124" s="181">
        <v>43489</v>
      </c>
      <c r="BJ124" s="196" t="s">
        <v>38</v>
      </c>
      <c r="BK124" s="196">
        <v>0</v>
      </c>
      <c r="BL124" s="196">
        <v>0</v>
      </c>
      <c r="BM124" s="196" t="s">
        <v>30</v>
      </c>
      <c r="BN124" s="196">
        <v>2</v>
      </c>
      <c r="BO124" s="196">
        <v>0</v>
      </c>
      <c r="BP124" s="188">
        <v>0</v>
      </c>
      <c r="BQ124" s="197">
        <v>43489</v>
      </c>
      <c r="BR124" s="195" t="s">
        <v>31</v>
      </c>
      <c r="BS124" s="198">
        <v>0</v>
      </c>
      <c r="BT124" s="198">
        <v>0</v>
      </c>
      <c r="BU124" s="198" t="s">
        <v>30</v>
      </c>
      <c r="BV124" s="198">
        <v>2</v>
      </c>
      <c r="BW124" s="198">
        <v>0</v>
      </c>
      <c r="BX124" s="198">
        <v>0</v>
      </c>
      <c r="BY124" s="181">
        <v>43489</v>
      </c>
      <c r="BZ124" s="196" t="s">
        <v>32</v>
      </c>
      <c r="CA124" s="196">
        <v>0</v>
      </c>
      <c r="CB124" s="196">
        <v>0</v>
      </c>
      <c r="CC124" s="196" t="s">
        <v>30</v>
      </c>
      <c r="CD124" s="196">
        <v>2</v>
      </c>
      <c r="CE124" s="196">
        <v>0</v>
      </c>
      <c r="CF124" s="196">
        <v>0</v>
      </c>
      <c r="CG124" s="197">
        <v>43489</v>
      </c>
      <c r="CH124" s="195" t="s">
        <v>9521</v>
      </c>
      <c r="CI124" s="196" t="e">
        <v>#N/A</v>
      </c>
      <c r="CJ124" s="196" t="e">
        <v>#N/A</v>
      </c>
      <c r="CK124" s="196" t="e">
        <v>#N/A</v>
      </c>
      <c r="CL124" s="196" t="e">
        <v>#N/A</v>
      </c>
      <c r="CM124" s="196" t="e">
        <v>#N/A</v>
      </c>
      <c r="CN124" s="196" t="e">
        <v>#N/A</v>
      </c>
      <c r="CO124" s="199" t="e">
        <v>#N/A</v>
      </c>
      <c r="CP124" s="196" t="s">
        <v>34</v>
      </c>
      <c r="CQ124" s="198" t="s">
        <v>14</v>
      </c>
      <c r="CR124" s="198">
        <v>0</v>
      </c>
      <c r="CS124" s="198" t="s">
        <v>19</v>
      </c>
      <c r="CT124" s="198">
        <v>3</v>
      </c>
      <c r="CU124" s="198" t="s">
        <v>33</v>
      </c>
      <c r="CV124" s="198">
        <v>0</v>
      </c>
      <c r="CW124" s="181">
        <v>43489</v>
      </c>
      <c r="CX124" s="196" t="s">
        <v>5339</v>
      </c>
      <c r="CY124" s="188">
        <v>549000</v>
      </c>
      <c r="CZ124" s="188" t="s">
        <v>5334</v>
      </c>
      <c r="DA124" s="188" t="s">
        <v>30</v>
      </c>
      <c r="DB124" s="188">
        <v>2</v>
      </c>
      <c r="DC124" s="188" t="s">
        <v>5344</v>
      </c>
      <c r="DD124" s="188" t="s">
        <v>1643</v>
      </c>
      <c r="DE124" s="194">
        <v>44741</v>
      </c>
      <c r="DF124" s="195" t="s">
        <v>5341</v>
      </c>
      <c r="DG124" s="180">
        <v>14106000</v>
      </c>
      <c r="DH124" s="198" t="s">
        <v>5334</v>
      </c>
      <c r="DI124" s="198" t="s">
        <v>30</v>
      </c>
      <c r="DJ124" s="198">
        <v>2</v>
      </c>
      <c r="DK124" s="198" t="s">
        <v>5340</v>
      </c>
      <c r="DL124" s="198" t="s">
        <v>1643</v>
      </c>
      <c r="DM124" s="181">
        <v>44741</v>
      </c>
      <c r="DN124" s="196" t="s">
        <v>5343</v>
      </c>
      <c r="DO124" s="188">
        <v>3084000</v>
      </c>
      <c r="DP124" s="196" t="s">
        <v>5334</v>
      </c>
      <c r="DQ124" s="196" t="s">
        <v>30</v>
      </c>
      <c r="DR124" s="196">
        <v>2</v>
      </c>
      <c r="DS124" s="196" t="s">
        <v>5342</v>
      </c>
      <c r="DT124" s="196" t="s">
        <v>1643</v>
      </c>
      <c r="DU124" s="197">
        <v>44741</v>
      </c>
      <c r="DV124" s="195" t="s">
        <v>5345</v>
      </c>
      <c r="DW124" s="180">
        <v>548000</v>
      </c>
      <c r="DX124" s="198" t="s">
        <v>5334</v>
      </c>
      <c r="DY124" s="198" t="s">
        <v>30</v>
      </c>
      <c r="DZ124" s="198">
        <v>2</v>
      </c>
      <c r="EA124" s="198" t="s">
        <v>5344</v>
      </c>
      <c r="EB124" s="198" t="s">
        <v>1643</v>
      </c>
      <c r="EC124" s="181">
        <v>44741</v>
      </c>
      <c r="ED124" s="196" t="s">
        <v>5347</v>
      </c>
      <c r="EE124" s="188">
        <v>1000</v>
      </c>
      <c r="EF124" s="196" t="s">
        <v>5334</v>
      </c>
      <c r="EG124" s="196" t="s">
        <v>30</v>
      </c>
      <c r="EH124" s="196">
        <v>2</v>
      </c>
      <c r="EI124" s="196" t="s">
        <v>5346</v>
      </c>
      <c r="EJ124" s="196" t="s">
        <v>1643</v>
      </c>
      <c r="EK124" s="197">
        <v>44741</v>
      </c>
      <c r="EL124" s="195" t="s">
        <v>1647</v>
      </c>
      <c r="EM124" s="180">
        <v>0</v>
      </c>
      <c r="EN124" s="198" t="s">
        <v>1642</v>
      </c>
      <c r="EO124" s="198" t="s">
        <v>30</v>
      </c>
      <c r="EP124" s="198">
        <v>2</v>
      </c>
      <c r="EQ124" s="198" t="s">
        <v>1646</v>
      </c>
      <c r="ER124" s="198" t="s">
        <v>1643</v>
      </c>
      <c r="ES124" s="181">
        <v>44225</v>
      </c>
      <c r="ET124" s="196" t="s">
        <v>36</v>
      </c>
      <c r="EU124" s="196">
        <v>0</v>
      </c>
      <c r="EV124" s="196">
        <v>0</v>
      </c>
      <c r="EW124" s="196" t="s">
        <v>30</v>
      </c>
      <c r="EX124" s="196">
        <v>2</v>
      </c>
      <c r="EY124" s="196">
        <v>0</v>
      </c>
      <c r="EZ124" s="196">
        <v>0</v>
      </c>
      <c r="FA124" s="197">
        <v>43489</v>
      </c>
      <c r="FB124" s="195" t="s">
        <v>5351</v>
      </c>
      <c r="FC124" s="198">
        <v>2</v>
      </c>
      <c r="FD124" s="198" t="s">
        <v>5348</v>
      </c>
      <c r="FE124" s="198" t="s">
        <v>30</v>
      </c>
      <c r="FF124" s="198">
        <v>2</v>
      </c>
      <c r="FG124" s="198" t="s">
        <v>5350</v>
      </c>
      <c r="FH124" s="198" t="s">
        <v>5349</v>
      </c>
      <c r="FI124" s="181">
        <v>44741</v>
      </c>
      <c r="FJ124" s="195" t="s">
        <v>783</v>
      </c>
      <c r="FK124" s="196">
        <v>0</v>
      </c>
      <c r="FL124" s="196">
        <v>0</v>
      </c>
      <c r="FM124" s="196" t="s">
        <v>30</v>
      </c>
      <c r="FN124" s="196">
        <v>2</v>
      </c>
      <c r="FO124" s="196">
        <v>0</v>
      </c>
      <c r="FP124" s="188">
        <v>0</v>
      </c>
      <c r="FQ124" s="189">
        <v>43580</v>
      </c>
      <c r="FR124" s="195" t="s">
        <v>784</v>
      </c>
      <c r="FS124" s="198">
        <v>0</v>
      </c>
      <c r="FT124" s="198">
        <v>0</v>
      </c>
      <c r="FU124" s="198" t="s">
        <v>30</v>
      </c>
      <c r="FV124" s="198">
        <v>2</v>
      </c>
      <c r="FW124" s="198">
        <v>0</v>
      </c>
      <c r="FX124" s="198">
        <v>0</v>
      </c>
      <c r="FY124" s="181">
        <v>43580</v>
      </c>
      <c r="FZ124" s="196" t="s">
        <v>3873</v>
      </c>
      <c r="GA124" s="196">
        <v>0</v>
      </c>
      <c r="GB124" s="196" t="s">
        <v>3054</v>
      </c>
      <c r="GC124" s="196" t="s">
        <v>30</v>
      </c>
      <c r="GD124" s="196">
        <v>2</v>
      </c>
      <c r="GE124" s="196" t="s">
        <v>14</v>
      </c>
      <c r="GF124" s="196" t="s">
        <v>14</v>
      </c>
      <c r="GG124" s="197">
        <v>44693</v>
      </c>
      <c r="GH124" s="195" t="s">
        <v>3879</v>
      </c>
      <c r="GI124" s="198">
        <v>1</v>
      </c>
      <c r="GJ124" s="198" t="s">
        <v>3054</v>
      </c>
      <c r="GK124" s="198" t="s">
        <v>30</v>
      </c>
      <c r="GL124" s="198">
        <v>2</v>
      </c>
      <c r="GM124" s="198" t="s">
        <v>14</v>
      </c>
      <c r="GN124" s="198" t="s">
        <v>14</v>
      </c>
      <c r="GO124" s="181">
        <v>44693</v>
      </c>
      <c r="GP124" s="196" t="s">
        <v>3874</v>
      </c>
      <c r="GQ124" s="196">
        <v>0</v>
      </c>
      <c r="GR124" s="196" t="s">
        <v>3054</v>
      </c>
      <c r="GS124" s="196" t="s">
        <v>30</v>
      </c>
      <c r="GT124" s="196">
        <v>2</v>
      </c>
      <c r="GU124" s="196" t="s">
        <v>14</v>
      </c>
      <c r="GV124" s="196" t="s">
        <v>14</v>
      </c>
      <c r="GW124" s="197">
        <v>44693</v>
      </c>
      <c r="GX124" s="195" t="s">
        <v>3880</v>
      </c>
      <c r="GY124" s="198">
        <v>0</v>
      </c>
      <c r="GZ124" s="198" t="s">
        <v>3054</v>
      </c>
      <c r="HA124" s="198" t="s">
        <v>30</v>
      </c>
      <c r="HB124" s="198">
        <v>2</v>
      </c>
      <c r="HC124" s="198" t="s">
        <v>14</v>
      </c>
      <c r="HD124" s="198" t="s">
        <v>14</v>
      </c>
      <c r="HE124" s="181">
        <v>44693</v>
      </c>
      <c r="HF124" s="196" t="s">
        <v>3872</v>
      </c>
      <c r="HG124" s="196">
        <v>0</v>
      </c>
      <c r="HH124" s="196" t="s">
        <v>3054</v>
      </c>
      <c r="HI124" s="196" t="s">
        <v>30</v>
      </c>
      <c r="HJ124" s="196">
        <v>2</v>
      </c>
      <c r="HK124" s="196" t="s">
        <v>14</v>
      </c>
      <c r="HL124" s="196" t="s">
        <v>14</v>
      </c>
      <c r="HM124" s="197">
        <v>44693</v>
      </c>
      <c r="HN124" s="195" t="s">
        <v>3878</v>
      </c>
      <c r="HO124" s="198">
        <v>0</v>
      </c>
      <c r="HP124" s="198" t="s">
        <v>3054</v>
      </c>
      <c r="HQ124" s="198" t="s">
        <v>30</v>
      </c>
      <c r="HR124" s="198">
        <v>2</v>
      </c>
      <c r="HS124" s="198" t="s">
        <v>14</v>
      </c>
      <c r="HT124" s="198" t="s">
        <v>14</v>
      </c>
      <c r="HU124" s="181">
        <v>44693</v>
      </c>
      <c r="HV124" s="196" t="s">
        <v>3875</v>
      </c>
      <c r="HW124" s="196">
        <v>0</v>
      </c>
      <c r="HX124" s="196" t="s">
        <v>3054</v>
      </c>
      <c r="HY124" s="196" t="s">
        <v>30</v>
      </c>
      <c r="HZ124" s="196">
        <v>2</v>
      </c>
      <c r="IA124" s="196" t="s">
        <v>14</v>
      </c>
      <c r="IB124" s="196" t="s">
        <v>14</v>
      </c>
      <c r="IC124" s="197">
        <v>44693</v>
      </c>
      <c r="ID124" s="195" t="s">
        <v>3877</v>
      </c>
      <c r="IE124" s="198">
        <v>1</v>
      </c>
      <c r="IF124" s="198" t="s">
        <v>3054</v>
      </c>
      <c r="IG124" s="198" t="s">
        <v>30</v>
      </c>
      <c r="IH124" s="198">
        <v>2</v>
      </c>
      <c r="II124" s="198" t="s">
        <v>14</v>
      </c>
      <c r="IJ124" s="198" t="s">
        <v>14</v>
      </c>
      <c r="IK124" s="181">
        <v>44693</v>
      </c>
      <c r="IL124" s="196" t="s">
        <v>3876</v>
      </c>
      <c r="IM124" s="196">
        <v>0</v>
      </c>
      <c r="IN124" s="196" t="s">
        <v>3054</v>
      </c>
      <c r="IO124" s="196" t="s">
        <v>30</v>
      </c>
      <c r="IP124" s="196">
        <v>2</v>
      </c>
      <c r="IQ124" s="196" t="s">
        <v>14</v>
      </c>
      <c r="IR124" s="196" t="s">
        <v>14</v>
      </c>
      <c r="IS124" s="197">
        <v>44693</v>
      </c>
    </row>
    <row r="125" spans="1:253" s="285" customFormat="1" ht="13" customHeight="1" x14ac:dyDescent="0.25">
      <c r="A125" s="285" t="s">
        <v>3365</v>
      </c>
      <c r="B125" s="285" t="s">
        <v>8777</v>
      </c>
      <c r="C125" s="285" t="s">
        <v>3366</v>
      </c>
      <c r="D125" s="285" t="s">
        <v>3367</v>
      </c>
      <c r="E125" s="285" t="s">
        <v>8465</v>
      </c>
      <c r="F125" s="285" t="s">
        <v>6437</v>
      </c>
      <c r="G125" s="179">
        <v>6700000</v>
      </c>
      <c r="H125" s="180" t="s">
        <v>6365</v>
      </c>
      <c r="I125" s="180" t="s">
        <v>30</v>
      </c>
      <c r="J125" s="180">
        <v>2</v>
      </c>
      <c r="K125" s="180" t="s">
        <v>6436</v>
      </c>
      <c r="L125" s="180" t="s">
        <v>6435</v>
      </c>
      <c r="M125" s="181">
        <v>44767</v>
      </c>
      <c r="N125" s="190" t="s">
        <v>6441</v>
      </c>
      <c r="O125" s="182">
        <v>20720</v>
      </c>
      <c r="P125" s="182" t="s">
        <v>6438</v>
      </c>
      <c r="Q125" s="182" t="s">
        <v>30</v>
      </c>
      <c r="R125" s="182">
        <v>2</v>
      </c>
      <c r="S125" s="182" t="s">
        <v>6440</v>
      </c>
      <c r="T125" s="182" t="s">
        <v>6439</v>
      </c>
      <c r="U125" s="183">
        <v>44767</v>
      </c>
      <c r="V125" s="190" t="s">
        <v>6442</v>
      </c>
      <c r="W125" s="180">
        <v>6700000</v>
      </c>
      <c r="X125" s="180" t="s">
        <v>6365</v>
      </c>
      <c r="Y125" s="180" t="s">
        <v>30</v>
      </c>
      <c r="Z125" s="180">
        <v>2</v>
      </c>
      <c r="AA125" s="180" t="s">
        <v>6436</v>
      </c>
      <c r="AB125" s="180" t="s">
        <v>6435</v>
      </c>
      <c r="AC125" s="181">
        <v>44767</v>
      </c>
      <c r="AD125" s="190" t="s">
        <v>6444</v>
      </c>
      <c r="AE125" s="188">
        <v>3200000</v>
      </c>
      <c r="AF125" s="188" t="s">
        <v>6365</v>
      </c>
      <c r="AG125" s="188" t="s">
        <v>30</v>
      </c>
      <c r="AH125" s="188">
        <v>2</v>
      </c>
      <c r="AI125" s="188" t="s">
        <v>6443</v>
      </c>
      <c r="AJ125" s="188" t="s">
        <v>6435</v>
      </c>
      <c r="AK125" s="189">
        <v>44767</v>
      </c>
      <c r="AL125" s="190" t="s">
        <v>6448</v>
      </c>
      <c r="AM125" s="180">
        <v>131000</v>
      </c>
      <c r="AN125" s="180" t="s">
        <v>6445</v>
      </c>
      <c r="AO125" s="180" t="s">
        <v>19</v>
      </c>
      <c r="AP125" s="180">
        <v>3</v>
      </c>
      <c r="AQ125" s="180" t="s">
        <v>6447</v>
      </c>
      <c r="AR125" s="180" t="s">
        <v>6446</v>
      </c>
      <c r="AS125" s="181">
        <v>44767</v>
      </c>
      <c r="AT125" s="191" t="s">
        <v>6449</v>
      </c>
      <c r="AU125" s="188" t="s">
        <v>14</v>
      </c>
      <c r="AV125" s="188" t="s">
        <v>14</v>
      </c>
      <c r="AW125" s="188" t="s">
        <v>19</v>
      </c>
      <c r="AX125" s="188">
        <v>3</v>
      </c>
      <c r="AY125" s="188" t="s">
        <v>6235</v>
      </c>
      <c r="AZ125" s="188" t="s">
        <v>14</v>
      </c>
      <c r="BA125" s="189">
        <v>44767</v>
      </c>
      <c r="BB125" s="190" t="s">
        <v>6467</v>
      </c>
      <c r="BC125" s="180">
        <v>1269</v>
      </c>
      <c r="BD125" s="180" t="s">
        <v>6464</v>
      </c>
      <c r="BE125" s="180" t="s">
        <v>30</v>
      </c>
      <c r="BF125" s="180">
        <v>2</v>
      </c>
      <c r="BG125" s="180" t="s">
        <v>6466</v>
      </c>
      <c r="BH125" s="180" t="s">
        <v>6465</v>
      </c>
      <c r="BI125" s="181">
        <v>44767</v>
      </c>
      <c r="BJ125" s="191" t="s">
        <v>6451</v>
      </c>
      <c r="BK125" s="191">
        <v>371</v>
      </c>
      <c r="BL125" s="191" t="s">
        <v>6450</v>
      </c>
      <c r="BM125" s="191" t="s">
        <v>30</v>
      </c>
      <c r="BN125" s="191">
        <v>2</v>
      </c>
      <c r="BO125" s="191" t="s">
        <v>6286</v>
      </c>
      <c r="BP125" s="188" t="s">
        <v>1771</v>
      </c>
      <c r="BQ125" s="192">
        <v>44767</v>
      </c>
      <c r="BR125" s="190" t="s">
        <v>6468</v>
      </c>
      <c r="BS125" s="184" t="s">
        <v>14</v>
      </c>
      <c r="BT125" s="184" t="s">
        <v>14</v>
      </c>
      <c r="BU125" s="184" t="s">
        <v>14</v>
      </c>
      <c r="BV125" s="184" t="s">
        <v>14</v>
      </c>
      <c r="BW125" s="184" t="s">
        <v>6265</v>
      </c>
      <c r="BX125" s="184" t="s">
        <v>14</v>
      </c>
      <c r="BY125" s="181">
        <v>44767</v>
      </c>
      <c r="BZ125" s="191" t="s">
        <v>6469</v>
      </c>
      <c r="CA125" s="191" t="s">
        <v>14</v>
      </c>
      <c r="CB125" s="191" t="s">
        <v>14</v>
      </c>
      <c r="CC125" s="191" t="s">
        <v>14</v>
      </c>
      <c r="CD125" s="191" t="s">
        <v>14</v>
      </c>
      <c r="CE125" s="191" t="s">
        <v>6267</v>
      </c>
      <c r="CF125" s="191" t="s">
        <v>14</v>
      </c>
      <c r="CG125" s="192">
        <v>44767</v>
      </c>
      <c r="CH125" s="190" t="s">
        <v>9522</v>
      </c>
      <c r="CI125" s="191" t="e">
        <v>#N/A</v>
      </c>
      <c r="CJ125" s="191" t="e">
        <v>#N/A</v>
      </c>
      <c r="CK125" s="191" t="e">
        <v>#N/A</v>
      </c>
      <c r="CL125" s="191" t="e">
        <v>#N/A</v>
      </c>
      <c r="CM125" s="191" t="e">
        <v>#N/A</v>
      </c>
      <c r="CN125" s="191" t="e">
        <v>#N/A</v>
      </c>
      <c r="CO125" s="193" t="e">
        <v>#N/A</v>
      </c>
      <c r="CP125" s="191" t="s">
        <v>6473</v>
      </c>
      <c r="CQ125" s="184">
        <v>977450</v>
      </c>
      <c r="CR125" s="184" t="s">
        <v>6470</v>
      </c>
      <c r="CS125" s="184" t="s">
        <v>19</v>
      </c>
      <c r="CT125" s="184">
        <v>3</v>
      </c>
      <c r="CU125" s="184" t="s">
        <v>6472</v>
      </c>
      <c r="CV125" s="184" t="s">
        <v>6471</v>
      </c>
      <c r="CW125" s="181">
        <v>44767</v>
      </c>
      <c r="CX125" s="191" t="s">
        <v>6453</v>
      </c>
      <c r="CY125" s="188">
        <v>1700000</v>
      </c>
      <c r="CZ125" s="188" t="s">
        <v>6365</v>
      </c>
      <c r="DA125" s="188" t="s">
        <v>30</v>
      </c>
      <c r="DB125" s="188">
        <v>2</v>
      </c>
      <c r="DC125" s="188" t="s">
        <v>6456</v>
      </c>
      <c r="DD125" s="188" t="s">
        <v>6435</v>
      </c>
      <c r="DE125" s="194">
        <v>44767</v>
      </c>
      <c r="DF125" s="190" t="s">
        <v>6454</v>
      </c>
      <c r="DG125" s="180">
        <v>3500000</v>
      </c>
      <c r="DH125" s="184" t="s">
        <v>6365</v>
      </c>
      <c r="DI125" s="184" t="s">
        <v>30</v>
      </c>
      <c r="DJ125" s="184">
        <v>2</v>
      </c>
      <c r="DK125" s="184" t="s">
        <v>6247</v>
      </c>
      <c r="DL125" s="184" t="s">
        <v>6435</v>
      </c>
      <c r="DM125" s="181">
        <v>44767</v>
      </c>
      <c r="DN125" s="191" t="s">
        <v>6455</v>
      </c>
      <c r="DO125" s="188">
        <v>1500000</v>
      </c>
      <c r="DP125" s="191" t="s">
        <v>6365</v>
      </c>
      <c r="DQ125" s="191" t="s">
        <v>30</v>
      </c>
      <c r="DR125" s="191">
        <v>2</v>
      </c>
      <c r="DS125" s="191" t="s">
        <v>6292</v>
      </c>
      <c r="DT125" s="191" t="s">
        <v>6435</v>
      </c>
      <c r="DU125" s="192">
        <v>44767</v>
      </c>
      <c r="DV125" s="190" t="s">
        <v>6457</v>
      </c>
      <c r="DW125" s="180">
        <v>1700000</v>
      </c>
      <c r="DX125" s="184" t="s">
        <v>6365</v>
      </c>
      <c r="DY125" s="184" t="s">
        <v>30</v>
      </c>
      <c r="DZ125" s="184">
        <v>2</v>
      </c>
      <c r="EA125" s="184" t="s">
        <v>6456</v>
      </c>
      <c r="EB125" s="184" t="s">
        <v>6435</v>
      </c>
      <c r="EC125" s="181">
        <v>44767</v>
      </c>
      <c r="ED125" s="191" t="s">
        <v>6458</v>
      </c>
      <c r="EE125" s="188">
        <v>0</v>
      </c>
      <c r="EF125" s="191" t="s">
        <v>1627</v>
      </c>
      <c r="EG125" s="191" t="s">
        <v>14</v>
      </c>
      <c r="EH125" s="191" t="s">
        <v>14</v>
      </c>
      <c r="EI125" s="191" t="s">
        <v>6253</v>
      </c>
      <c r="EJ125" s="191" t="s">
        <v>14</v>
      </c>
      <c r="EK125" s="192">
        <v>44767</v>
      </c>
      <c r="EL125" s="190" t="s">
        <v>6459</v>
      </c>
      <c r="EM125" s="180">
        <v>0</v>
      </c>
      <c r="EN125" s="184" t="s">
        <v>14</v>
      </c>
      <c r="EO125" s="184" t="s">
        <v>14</v>
      </c>
      <c r="EP125" s="184" t="s">
        <v>14</v>
      </c>
      <c r="EQ125" s="184" t="s">
        <v>6255</v>
      </c>
      <c r="ER125" s="184" t="s">
        <v>14</v>
      </c>
      <c r="ES125" s="181">
        <v>44767</v>
      </c>
      <c r="ET125" s="191" t="s">
        <v>6452</v>
      </c>
      <c r="EU125" s="191">
        <v>371</v>
      </c>
      <c r="EV125" s="191" t="s">
        <v>6450</v>
      </c>
      <c r="EW125" s="191" t="s">
        <v>30</v>
      </c>
      <c r="EX125" s="191">
        <v>2</v>
      </c>
      <c r="EY125" s="191" t="s">
        <v>6286</v>
      </c>
      <c r="EZ125" s="191" t="s">
        <v>1771</v>
      </c>
      <c r="FA125" s="192">
        <v>44767</v>
      </c>
      <c r="FB125" s="190" t="s">
        <v>6461</v>
      </c>
      <c r="FC125" s="184">
        <v>3</v>
      </c>
      <c r="FD125" s="184" t="s">
        <v>6365</v>
      </c>
      <c r="FE125" s="184" t="s">
        <v>30</v>
      </c>
      <c r="FF125" s="184">
        <v>2</v>
      </c>
      <c r="FG125" s="184" t="s">
        <v>6460</v>
      </c>
      <c r="FH125" s="184" t="s">
        <v>6435</v>
      </c>
      <c r="FI125" s="181">
        <v>44767</v>
      </c>
      <c r="FJ125" s="190" t="s">
        <v>6462</v>
      </c>
      <c r="FK125" s="191" t="s">
        <v>14</v>
      </c>
      <c r="FL125" s="191" t="s">
        <v>14</v>
      </c>
      <c r="FM125" s="191" t="s">
        <v>14</v>
      </c>
      <c r="FN125" s="191" t="s">
        <v>14</v>
      </c>
      <c r="FO125" s="191" t="s">
        <v>6379</v>
      </c>
      <c r="FP125" s="188" t="s">
        <v>14</v>
      </c>
      <c r="FQ125" s="189">
        <v>44767</v>
      </c>
      <c r="FR125" s="190" t="s">
        <v>6463</v>
      </c>
      <c r="FS125" s="184" t="s">
        <v>14</v>
      </c>
      <c r="FT125" s="184" t="s">
        <v>14</v>
      </c>
      <c r="FU125" s="184" t="s">
        <v>14</v>
      </c>
      <c r="FV125" s="184" t="s">
        <v>14</v>
      </c>
      <c r="FW125" s="184" t="s">
        <v>6381</v>
      </c>
      <c r="FX125" s="184" t="s">
        <v>14</v>
      </c>
      <c r="FY125" s="181">
        <v>44767</v>
      </c>
      <c r="FZ125" s="191" t="s">
        <v>3369</v>
      </c>
      <c r="GA125" s="191">
        <v>0</v>
      </c>
      <c r="GB125" s="191" t="s">
        <v>3054</v>
      </c>
      <c r="GC125" s="191" t="s">
        <v>30</v>
      </c>
      <c r="GD125" s="191">
        <v>2</v>
      </c>
      <c r="GE125" s="191" t="s">
        <v>14</v>
      </c>
      <c r="GF125" s="191" t="s">
        <v>14</v>
      </c>
      <c r="GG125" s="192">
        <v>44686</v>
      </c>
      <c r="GH125" s="190" t="s">
        <v>3375</v>
      </c>
      <c r="GI125" s="184">
        <v>2</v>
      </c>
      <c r="GJ125" s="184" t="s">
        <v>3054</v>
      </c>
      <c r="GK125" s="184" t="s">
        <v>30</v>
      </c>
      <c r="GL125" s="184">
        <v>2</v>
      </c>
      <c r="GM125" s="184" t="s">
        <v>14</v>
      </c>
      <c r="GN125" s="184" t="s">
        <v>14</v>
      </c>
      <c r="GO125" s="181">
        <v>44686</v>
      </c>
      <c r="GP125" s="191" t="s">
        <v>3370</v>
      </c>
      <c r="GQ125" s="191">
        <v>0</v>
      </c>
      <c r="GR125" s="191" t="s">
        <v>3054</v>
      </c>
      <c r="GS125" s="191" t="s">
        <v>30</v>
      </c>
      <c r="GT125" s="191">
        <v>2</v>
      </c>
      <c r="GU125" s="191" t="s">
        <v>14</v>
      </c>
      <c r="GV125" s="191" t="s">
        <v>14</v>
      </c>
      <c r="GW125" s="192">
        <v>44686</v>
      </c>
      <c r="GX125" s="190" t="s">
        <v>3376</v>
      </c>
      <c r="GY125" s="184">
        <v>0</v>
      </c>
      <c r="GZ125" s="184" t="s">
        <v>3054</v>
      </c>
      <c r="HA125" s="184" t="s">
        <v>30</v>
      </c>
      <c r="HB125" s="184">
        <v>2</v>
      </c>
      <c r="HC125" s="184" t="s">
        <v>14</v>
      </c>
      <c r="HD125" s="184" t="s">
        <v>14</v>
      </c>
      <c r="HE125" s="181">
        <v>44686</v>
      </c>
      <c r="HF125" s="191" t="s">
        <v>3368</v>
      </c>
      <c r="HG125" s="191">
        <v>2</v>
      </c>
      <c r="HH125" s="191" t="s">
        <v>3054</v>
      </c>
      <c r="HI125" s="191" t="s">
        <v>30</v>
      </c>
      <c r="HJ125" s="191">
        <v>2</v>
      </c>
      <c r="HK125" s="191" t="s">
        <v>14</v>
      </c>
      <c r="HL125" s="191" t="s">
        <v>14</v>
      </c>
      <c r="HM125" s="192">
        <v>44686</v>
      </c>
      <c r="HN125" s="190" t="s">
        <v>3374</v>
      </c>
      <c r="HO125" s="184">
        <v>2</v>
      </c>
      <c r="HP125" s="184" t="s">
        <v>3054</v>
      </c>
      <c r="HQ125" s="184" t="s">
        <v>30</v>
      </c>
      <c r="HR125" s="184">
        <v>2</v>
      </c>
      <c r="HS125" s="184" t="s">
        <v>14</v>
      </c>
      <c r="HT125" s="184" t="s">
        <v>14</v>
      </c>
      <c r="HU125" s="181">
        <v>44686</v>
      </c>
      <c r="HV125" s="191" t="s">
        <v>3371</v>
      </c>
      <c r="HW125" s="191">
        <v>1</v>
      </c>
      <c r="HX125" s="191" t="s">
        <v>3054</v>
      </c>
      <c r="HY125" s="191" t="s">
        <v>30</v>
      </c>
      <c r="HZ125" s="191">
        <v>2</v>
      </c>
      <c r="IA125" s="191" t="s">
        <v>14</v>
      </c>
      <c r="IB125" s="191" t="s">
        <v>14</v>
      </c>
      <c r="IC125" s="192">
        <v>44686</v>
      </c>
      <c r="ID125" s="190" t="s">
        <v>3373</v>
      </c>
      <c r="IE125" s="184">
        <v>0</v>
      </c>
      <c r="IF125" s="184" t="s">
        <v>3054</v>
      </c>
      <c r="IG125" s="184" t="s">
        <v>30</v>
      </c>
      <c r="IH125" s="184">
        <v>2</v>
      </c>
      <c r="II125" s="184" t="s">
        <v>14</v>
      </c>
      <c r="IJ125" s="184" t="s">
        <v>14</v>
      </c>
      <c r="IK125" s="181">
        <v>44686</v>
      </c>
      <c r="IL125" s="191" t="s">
        <v>3372</v>
      </c>
      <c r="IM125" s="191">
        <v>2</v>
      </c>
      <c r="IN125" s="191" t="s">
        <v>3054</v>
      </c>
      <c r="IO125" s="191" t="s">
        <v>30</v>
      </c>
      <c r="IP125" s="191">
        <v>2</v>
      </c>
      <c r="IQ125" s="191" t="s">
        <v>14</v>
      </c>
      <c r="IR125" s="191" t="s">
        <v>14</v>
      </c>
      <c r="IS125" s="192">
        <v>44686</v>
      </c>
    </row>
    <row r="126" spans="1:253" s="285" customFormat="1" ht="13" customHeight="1" x14ac:dyDescent="0.25">
      <c r="A126" s="285" t="s">
        <v>112</v>
      </c>
      <c r="B126" s="285" t="s">
        <v>8777</v>
      </c>
      <c r="C126" s="285" t="s">
        <v>113</v>
      </c>
      <c r="D126" s="285" t="s">
        <v>114</v>
      </c>
      <c r="E126" s="285" t="s">
        <v>8466</v>
      </c>
      <c r="F126" s="285" t="s">
        <v>2069</v>
      </c>
      <c r="G126" s="179">
        <v>15755000</v>
      </c>
      <c r="H126" s="180" t="s">
        <v>2066</v>
      </c>
      <c r="I126" s="180" t="s">
        <v>30</v>
      </c>
      <c r="J126" s="180">
        <v>2</v>
      </c>
      <c r="K126" s="180" t="s">
        <v>2068</v>
      </c>
      <c r="L126" s="180" t="s">
        <v>2067</v>
      </c>
      <c r="M126" s="181">
        <v>44519</v>
      </c>
      <c r="N126" s="195" t="s">
        <v>1076</v>
      </c>
      <c r="O126" s="182">
        <v>627340</v>
      </c>
      <c r="P126" s="182" t="s">
        <v>1073</v>
      </c>
      <c r="Q126" s="182" t="s">
        <v>92</v>
      </c>
      <c r="R126" s="182">
        <v>1</v>
      </c>
      <c r="S126" s="182" t="s">
        <v>1075</v>
      </c>
      <c r="T126" s="182" t="s">
        <v>1074</v>
      </c>
      <c r="U126" s="183">
        <v>43759</v>
      </c>
      <c r="V126" s="195" t="s">
        <v>2071</v>
      </c>
      <c r="W126" s="180">
        <v>15755000</v>
      </c>
      <c r="X126" s="180" t="s">
        <v>2066</v>
      </c>
      <c r="Y126" s="180" t="s">
        <v>30</v>
      </c>
      <c r="Z126" s="180">
        <v>2</v>
      </c>
      <c r="AA126" s="180" t="s">
        <v>2070</v>
      </c>
      <c r="AB126" s="180" t="s">
        <v>2067</v>
      </c>
      <c r="AC126" s="181">
        <v>44519</v>
      </c>
      <c r="AD126" s="195" t="s">
        <v>2073</v>
      </c>
      <c r="AE126" s="188">
        <v>15736000</v>
      </c>
      <c r="AF126" s="188" t="s">
        <v>2066</v>
      </c>
      <c r="AG126" s="188" t="s">
        <v>30</v>
      </c>
      <c r="AH126" s="188">
        <v>2</v>
      </c>
      <c r="AI126" s="188" t="s">
        <v>2072</v>
      </c>
      <c r="AJ126" s="188" t="s">
        <v>2067</v>
      </c>
      <c r="AK126" s="189">
        <v>44519</v>
      </c>
      <c r="AL126" s="195" t="s">
        <v>4631</v>
      </c>
      <c r="AM126" s="180">
        <v>3785000</v>
      </c>
      <c r="AN126" s="180" t="s">
        <v>4628</v>
      </c>
      <c r="AO126" s="180" t="s">
        <v>19</v>
      </c>
      <c r="AP126" s="180">
        <v>3</v>
      </c>
      <c r="AQ126" s="180" t="s">
        <v>4630</v>
      </c>
      <c r="AR126" s="180" t="s">
        <v>4629</v>
      </c>
      <c r="AS126" s="181">
        <v>44704</v>
      </c>
      <c r="AT126" s="196" t="s">
        <v>908</v>
      </c>
      <c r="AU126" s="188" t="s">
        <v>14</v>
      </c>
      <c r="AV126" s="188" t="s">
        <v>905</v>
      </c>
      <c r="AW126" s="188" t="s">
        <v>14</v>
      </c>
      <c r="AX126" s="188" t="s">
        <v>14</v>
      </c>
      <c r="AY126" s="188" t="s">
        <v>907</v>
      </c>
      <c r="AZ126" s="188" t="s">
        <v>906</v>
      </c>
      <c r="BA126" s="189">
        <v>43612</v>
      </c>
      <c r="BB126" s="195" t="s">
        <v>2982</v>
      </c>
      <c r="BC126" s="180">
        <v>1400000</v>
      </c>
      <c r="BD126" s="180" t="s">
        <v>2979</v>
      </c>
      <c r="BE126" s="180" t="s">
        <v>30</v>
      </c>
      <c r="BF126" s="180">
        <v>2</v>
      </c>
      <c r="BG126" s="180" t="s">
        <v>2981</v>
      </c>
      <c r="BH126" s="180" t="s">
        <v>2980</v>
      </c>
      <c r="BI126" s="181">
        <v>44670</v>
      </c>
      <c r="BJ126" s="196" t="s">
        <v>4634</v>
      </c>
      <c r="BK126" s="196">
        <v>1799</v>
      </c>
      <c r="BL126" s="196" t="s">
        <v>4632</v>
      </c>
      <c r="BM126" s="196" t="s">
        <v>30</v>
      </c>
      <c r="BN126" s="196">
        <v>2</v>
      </c>
      <c r="BO126" s="196" t="s">
        <v>4633</v>
      </c>
      <c r="BP126" s="188" t="s">
        <v>1498</v>
      </c>
      <c r="BQ126" s="197">
        <v>44704</v>
      </c>
      <c r="BR126" s="195" t="s">
        <v>115</v>
      </c>
      <c r="BS126" s="198" t="s">
        <v>14</v>
      </c>
      <c r="BT126" s="198">
        <v>0</v>
      </c>
      <c r="BU126" s="198" t="s">
        <v>14</v>
      </c>
      <c r="BV126" s="198" t="s">
        <v>14</v>
      </c>
      <c r="BW126" s="198">
        <v>0</v>
      </c>
      <c r="BX126" s="198">
        <v>0</v>
      </c>
      <c r="BY126" s="181">
        <v>43496</v>
      </c>
      <c r="BZ126" s="196" t="s">
        <v>116</v>
      </c>
      <c r="CA126" s="196" t="s">
        <v>14</v>
      </c>
      <c r="CB126" s="196">
        <v>0</v>
      </c>
      <c r="CC126" s="196" t="s">
        <v>14</v>
      </c>
      <c r="CD126" s="196" t="s">
        <v>14</v>
      </c>
      <c r="CE126" s="196">
        <v>0</v>
      </c>
      <c r="CF126" s="196">
        <v>0</v>
      </c>
      <c r="CG126" s="197">
        <v>43496</v>
      </c>
      <c r="CH126" s="195" t="s">
        <v>9523</v>
      </c>
      <c r="CI126" s="196" t="e">
        <v>#N/A</v>
      </c>
      <c r="CJ126" s="196" t="e">
        <v>#N/A</v>
      </c>
      <c r="CK126" s="196" t="e">
        <v>#N/A</v>
      </c>
      <c r="CL126" s="196" t="e">
        <v>#N/A</v>
      </c>
      <c r="CM126" s="196" t="e">
        <v>#N/A</v>
      </c>
      <c r="CN126" s="196" t="e">
        <v>#N/A</v>
      </c>
      <c r="CO126" s="199" t="e">
        <v>#N/A</v>
      </c>
      <c r="CP126" s="196" t="s">
        <v>1072</v>
      </c>
      <c r="CQ126" s="198" t="s">
        <v>14</v>
      </c>
      <c r="CR126" s="198" t="s">
        <v>14</v>
      </c>
      <c r="CS126" s="198" t="s">
        <v>14</v>
      </c>
      <c r="CT126" s="198" t="s">
        <v>14</v>
      </c>
      <c r="CU126" s="198" t="s">
        <v>14</v>
      </c>
      <c r="CV126" s="198" t="s">
        <v>14</v>
      </c>
      <c r="CW126" s="181">
        <v>43759</v>
      </c>
      <c r="CX126" s="196" t="s">
        <v>2074</v>
      </c>
      <c r="CY126" s="188">
        <v>7736000</v>
      </c>
      <c r="CZ126" s="188" t="s">
        <v>4639</v>
      </c>
      <c r="DA126" s="188" t="s">
        <v>30</v>
      </c>
      <c r="DB126" s="188">
        <v>2</v>
      </c>
      <c r="DC126" s="188" t="s">
        <v>4636</v>
      </c>
      <c r="DD126" s="188" t="s">
        <v>4640</v>
      </c>
      <c r="DE126" s="194">
        <v>44704</v>
      </c>
      <c r="DF126" s="195" t="s">
        <v>4637</v>
      </c>
      <c r="DG126" s="180">
        <v>19000</v>
      </c>
      <c r="DH126" s="198" t="s">
        <v>2066</v>
      </c>
      <c r="DI126" s="198" t="s">
        <v>30</v>
      </c>
      <c r="DJ126" s="198">
        <v>2</v>
      </c>
      <c r="DK126" s="198" t="s">
        <v>4636</v>
      </c>
      <c r="DL126" s="198" t="s">
        <v>2067</v>
      </c>
      <c r="DM126" s="181">
        <v>44704</v>
      </c>
      <c r="DN126" s="196" t="s">
        <v>4638</v>
      </c>
      <c r="DO126" s="188">
        <v>8000000</v>
      </c>
      <c r="DP126" s="196" t="s">
        <v>2066</v>
      </c>
      <c r="DQ126" s="196" t="s">
        <v>30</v>
      </c>
      <c r="DR126" s="196">
        <v>2</v>
      </c>
      <c r="DS126" s="196" t="s">
        <v>4636</v>
      </c>
      <c r="DT126" s="196" t="s">
        <v>2067</v>
      </c>
      <c r="DU126" s="197">
        <v>44704</v>
      </c>
      <c r="DV126" s="195" t="s">
        <v>4641</v>
      </c>
      <c r="DW126" s="180">
        <v>5915000</v>
      </c>
      <c r="DX126" s="198" t="s">
        <v>4639</v>
      </c>
      <c r="DY126" s="198" t="s">
        <v>30</v>
      </c>
      <c r="DZ126" s="198">
        <v>2</v>
      </c>
      <c r="EA126" s="198" t="s">
        <v>4636</v>
      </c>
      <c r="EB126" s="198" t="s">
        <v>4640</v>
      </c>
      <c r="EC126" s="181">
        <v>44704</v>
      </c>
      <c r="ED126" s="196" t="s">
        <v>4644</v>
      </c>
      <c r="EE126" s="188">
        <v>1740000</v>
      </c>
      <c r="EF126" s="196" t="s">
        <v>4642</v>
      </c>
      <c r="EG126" s="196" t="s">
        <v>30</v>
      </c>
      <c r="EH126" s="196">
        <v>2</v>
      </c>
      <c r="EI126" s="196" t="s">
        <v>4636</v>
      </c>
      <c r="EJ126" s="196" t="s">
        <v>4643</v>
      </c>
      <c r="EK126" s="197">
        <v>44704</v>
      </c>
      <c r="EL126" s="195" t="s">
        <v>4645</v>
      </c>
      <c r="EM126" s="180">
        <v>81000</v>
      </c>
      <c r="EN126" s="198" t="s">
        <v>4642</v>
      </c>
      <c r="EO126" s="198" t="s">
        <v>30</v>
      </c>
      <c r="EP126" s="198">
        <v>2</v>
      </c>
      <c r="EQ126" s="198" t="s">
        <v>4636</v>
      </c>
      <c r="ER126" s="198" t="s">
        <v>4643</v>
      </c>
      <c r="ES126" s="181">
        <v>44704</v>
      </c>
      <c r="ET126" s="196" t="s">
        <v>4635</v>
      </c>
      <c r="EU126" s="196">
        <v>1799</v>
      </c>
      <c r="EV126" s="196" t="s">
        <v>4632</v>
      </c>
      <c r="EW126" s="196" t="s">
        <v>30</v>
      </c>
      <c r="EX126" s="196">
        <v>2</v>
      </c>
      <c r="EY126" s="196" t="s">
        <v>4633</v>
      </c>
      <c r="EZ126" s="196" t="s">
        <v>1498</v>
      </c>
      <c r="FA126" s="197">
        <v>44704</v>
      </c>
      <c r="FB126" s="195" t="s">
        <v>117</v>
      </c>
      <c r="FC126" s="198">
        <v>5</v>
      </c>
      <c r="FD126" s="198">
        <v>0</v>
      </c>
      <c r="FE126" s="198" t="s">
        <v>92</v>
      </c>
      <c r="FF126" s="198">
        <v>1</v>
      </c>
      <c r="FG126" s="198">
        <v>0</v>
      </c>
      <c r="FH126" s="198">
        <v>0</v>
      </c>
      <c r="FI126" s="181">
        <v>43496</v>
      </c>
      <c r="FJ126" s="195" t="s">
        <v>118</v>
      </c>
      <c r="FK126" s="196" t="s">
        <v>14</v>
      </c>
      <c r="FL126" s="196">
        <v>0</v>
      </c>
      <c r="FM126" s="196" t="s">
        <v>14</v>
      </c>
      <c r="FN126" s="196" t="s">
        <v>14</v>
      </c>
      <c r="FO126" s="196">
        <v>0</v>
      </c>
      <c r="FP126" s="188">
        <v>0</v>
      </c>
      <c r="FQ126" s="189">
        <v>43496</v>
      </c>
      <c r="FR126" s="195" t="s">
        <v>119</v>
      </c>
      <c r="FS126" s="198" t="s">
        <v>14</v>
      </c>
      <c r="FT126" s="198">
        <v>0</v>
      </c>
      <c r="FU126" s="198" t="s">
        <v>14</v>
      </c>
      <c r="FV126" s="198" t="s">
        <v>14</v>
      </c>
      <c r="FW126" s="198">
        <v>0</v>
      </c>
      <c r="FX126" s="198">
        <v>0</v>
      </c>
      <c r="FY126" s="181">
        <v>43496</v>
      </c>
      <c r="FZ126" s="196" t="s">
        <v>3593</v>
      </c>
      <c r="GA126" s="196">
        <v>1</v>
      </c>
      <c r="GB126" s="196" t="s">
        <v>3054</v>
      </c>
      <c r="GC126" s="196" t="s">
        <v>30</v>
      </c>
      <c r="GD126" s="196">
        <v>2</v>
      </c>
      <c r="GE126" s="196" t="s">
        <v>14</v>
      </c>
      <c r="GF126" s="196" t="s">
        <v>14</v>
      </c>
      <c r="GG126" s="197">
        <v>44691</v>
      </c>
      <c r="GH126" s="195" t="s">
        <v>3599</v>
      </c>
      <c r="GI126" s="198">
        <v>3</v>
      </c>
      <c r="GJ126" s="198" t="s">
        <v>3054</v>
      </c>
      <c r="GK126" s="198" t="s">
        <v>30</v>
      </c>
      <c r="GL126" s="198">
        <v>2</v>
      </c>
      <c r="GM126" s="198" t="s">
        <v>14</v>
      </c>
      <c r="GN126" s="198" t="s">
        <v>14</v>
      </c>
      <c r="GO126" s="181">
        <v>44691</v>
      </c>
      <c r="GP126" s="196" t="s">
        <v>3594</v>
      </c>
      <c r="GQ126" s="196">
        <v>3</v>
      </c>
      <c r="GR126" s="196" t="s">
        <v>3054</v>
      </c>
      <c r="GS126" s="196" t="s">
        <v>30</v>
      </c>
      <c r="GT126" s="196">
        <v>2</v>
      </c>
      <c r="GU126" s="196" t="s">
        <v>14</v>
      </c>
      <c r="GV126" s="196" t="s">
        <v>14</v>
      </c>
      <c r="GW126" s="197">
        <v>44691</v>
      </c>
      <c r="GX126" s="195" t="s">
        <v>3600</v>
      </c>
      <c r="GY126" s="198">
        <v>1</v>
      </c>
      <c r="GZ126" s="198" t="s">
        <v>3054</v>
      </c>
      <c r="HA126" s="198" t="s">
        <v>30</v>
      </c>
      <c r="HB126" s="198">
        <v>2</v>
      </c>
      <c r="HC126" s="198" t="s">
        <v>14</v>
      </c>
      <c r="HD126" s="198" t="s">
        <v>14</v>
      </c>
      <c r="HE126" s="181">
        <v>44691</v>
      </c>
      <c r="HF126" s="196" t="s">
        <v>3592</v>
      </c>
      <c r="HG126" s="196">
        <v>2</v>
      </c>
      <c r="HH126" s="196" t="s">
        <v>3054</v>
      </c>
      <c r="HI126" s="196" t="s">
        <v>30</v>
      </c>
      <c r="HJ126" s="196">
        <v>2</v>
      </c>
      <c r="HK126" s="196" t="s">
        <v>14</v>
      </c>
      <c r="HL126" s="196" t="s">
        <v>14</v>
      </c>
      <c r="HM126" s="197">
        <v>44691</v>
      </c>
      <c r="HN126" s="195" t="s">
        <v>3598</v>
      </c>
      <c r="HO126" s="198">
        <v>2</v>
      </c>
      <c r="HP126" s="198" t="s">
        <v>3054</v>
      </c>
      <c r="HQ126" s="198" t="s">
        <v>30</v>
      </c>
      <c r="HR126" s="198">
        <v>2</v>
      </c>
      <c r="HS126" s="198" t="s">
        <v>14</v>
      </c>
      <c r="HT126" s="198" t="s">
        <v>14</v>
      </c>
      <c r="HU126" s="181">
        <v>44691</v>
      </c>
      <c r="HV126" s="196" t="s">
        <v>3595</v>
      </c>
      <c r="HW126" s="196">
        <v>3</v>
      </c>
      <c r="HX126" s="196" t="s">
        <v>3054</v>
      </c>
      <c r="HY126" s="196" t="s">
        <v>30</v>
      </c>
      <c r="HZ126" s="196">
        <v>2</v>
      </c>
      <c r="IA126" s="196" t="s">
        <v>14</v>
      </c>
      <c r="IB126" s="196" t="s">
        <v>14</v>
      </c>
      <c r="IC126" s="197">
        <v>44691</v>
      </c>
      <c r="ID126" s="195" t="s">
        <v>3597</v>
      </c>
      <c r="IE126" s="198">
        <v>1</v>
      </c>
      <c r="IF126" s="198" t="s">
        <v>3054</v>
      </c>
      <c r="IG126" s="198" t="s">
        <v>30</v>
      </c>
      <c r="IH126" s="198">
        <v>2</v>
      </c>
      <c r="II126" s="198" t="s">
        <v>14</v>
      </c>
      <c r="IJ126" s="198" t="s">
        <v>14</v>
      </c>
      <c r="IK126" s="181">
        <v>44691</v>
      </c>
      <c r="IL126" s="196" t="s">
        <v>3596</v>
      </c>
      <c r="IM126" s="196">
        <v>3</v>
      </c>
      <c r="IN126" s="196" t="s">
        <v>3054</v>
      </c>
      <c r="IO126" s="196" t="s">
        <v>30</v>
      </c>
      <c r="IP126" s="196">
        <v>2</v>
      </c>
      <c r="IQ126" s="196" t="s">
        <v>14</v>
      </c>
      <c r="IR126" s="196" t="s">
        <v>14</v>
      </c>
      <c r="IS126" s="197">
        <v>44691</v>
      </c>
    </row>
    <row r="127" spans="1:253" s="285" customFormat="1" ht="13" customHeight="1" x14ac:dyDescent="0.25">
      <c r="A127" s="285" t="s">
        <v>833</v>
      </c>
      <c r="B127" s="285" t="s">
        <v>8815</v>
      </c>
      <c r="C127" s="285" t="s">
        <v>834</v>
      </c>
      <c r="D127" s="285" t="s">
        <v>114</v>
      </c>
      <c r="E127" s="285" t="s">
        <v>8466</v>
      </c>
      <c r="F127" s="285" t="s">
        <v>1839</v>
      </c>
      <c r="G127" s="179">
        <v>12300000</v>
      </c>
      <c r="H127" s="180" t="s">
        <v>1836</v>
      </c>
      <c r="I127" s="180" t="s">
        <v>92</v>
      </c>
      <c r="J127" s="180">
        <v>1</v>
      </c>
      <c r="K127" s="180" t="s">
        <v>1838</v>
      </c>
      <c r="L127" s="180" t="s">
        <v>1837</v>
      </c>
      <c r="M127" s="181">
        <v>44340</v>
      </c>
      <c r="N127" s="190" t="s">
        <v>1843</v>
      </c>
      <c r="O127" s="182">
        <v>28836</v>
      </c>
      <c r="P127" s="182" t="s">
        <v>1840</v>
      </c>
      <c r="Q127" s="182" t="s">
        <v>30</v>
      </c>
      <c r="R127" s="182">
        <v>2</v>
      </c>
      <c r="S127" s="182" t="s">
        <v>1842</v>
      </c>
      <c r="T127" s="182" t="s">
        <v>1841</v>
      </c>
      <c r="U127" s="183">
        <v>44340</v>
      </c>
      <c r="V127" s="190" t="s">
        <v>1847</v>
      </c>
      <c r="W127" s="180">
        <v>1322000</v>
      </c>
      <c r="X127" s="180" t="s">
        <v>1844</v>
      </c>
      <c r="Y127" s="180" t="s">
        <v>19</v>
      </c>
      <c r="Z127" s="180">
        <v>3</v>
      </c>
      <c r="AA127" s="180" t="s">
        <v>1846</v>
      </c>
      <c r="AB127" s="180" t="s">
        <v>1845</v>
      </c>
      <c r="AC127" s="181">
        <v>44340</v>
      </c>
      <c r="AD127" s="190" t="s">
        <v>1851</v>
      </c>
      <c r="AE127" s="188">
        <v>25000</v>
      </c>
      <c r="AF127" s="188" t="s">
        <v>1848</v>
      </c>
      <c r="AG127" s="188" t="s">
        <v>92</v>
      </c>
      <c r="AH127" s="188">
        <v>1</v>
      </c>
      <c r="AI127" s="188" t="s">
        <v>1850</v>
      </c>
      <c r="AJ127" s="188" t="s">
        <v>1849</v>
      </c>
      <c r="AK127" s="189">
        <v>44340</v>
      </c>
      <c r="AL127" s="190" t="s">
        <v>1852</v>
      </c>
      <c r="AM127" s="180">
        <v>25000</v>
      </c>
      <c r="AN127" s="180" t="s">
        <v>1848</v>
      </c>
      <c r="AO127" s="180" t="s">
        <v>92</v>
      </c>
      <c r="AP127" s="180">
        <v>1</v>
      </c>
      <c r="AQ127" s="180" t="s">
        <v>1850</v>
      </c>
      <c r="AR127" s="180" t="s">
        <v>1849</v>
      </c>
      <c r="AS127" s="181">
        <v>44340</v>
      </c>
      <c r="AT127" s="191" t="s">
        <v>839</v>
      </c>
      <c r="AU127" s="188" t="s">
        <v>14</v>
      </c>
      <c r="AV127" s="188" t="s">
        <v>14</v>
      </c>
      <c r="AW127" s="188" t="s">
        <v>14</v>
      </c>
      <c r="AX127" s="188" t="s">
        <v>14</v>
      </c>
      <c r="AY127" s="188" t="s">
        <v>293</v>
      </c>
      <c r="AZ127" s="188" t="s">
        <v>14</v>
      </c>
      <c r="BA127" s="189">
        <v>43584</v>
      </c>
      <c r="BB127" s="190" t="s">
        <v>838</v>
      </c>
      <c r="BC127" s="180" t="s">
        <v>14</v>
      </c>
      <c r="BD127" s="180" t="s">
        <v>14</v>
      </c>
      <c r="BE127" s="180" t="s">
        <v>14</v>
      </c>
      <c r="BF127" s="180" t="s">
        <v>14</v>
      </c>
      <c r="BG127" s="180" t="s">
        <v>293</v>
      </c>
      <c r="BH127" s="180" t="s">
        <v>14</v>
      </c>
      <c r="BI127" s="181">
        <v>43584</v>
      </c>
      <c r="BJ127" s="191" t="s">
        <v>2383</v>
      </c>
      <c r="BK127" s="191">
        <v>2</v>
      </c>
      <c r="BL127" s="191" t="s">
        <v>2380</v>
      </c>
      <c r="BM127" s="191" t="s">
        <v>19</v>
      </c>
      <c r="BN127" s="191">
        <v>3</v>
      </c>
      <c r="BO127" s="191" t="s">
        <v>2382</v>
      </c>
      <c r="BP127" s="188" t="s">
        <v>2381</v>
      </c>
      <c r="BQ127" s="192">
        <v>44588</v>
      </c>
      <c r="BR127" s="190" t="s">
        <v>835</v>
      </c>
      <c r="BS127" s="184">
        <v>0</v>
      </c>
      <c r="BT127" s="184" t="s">
        <v>14</v>
      </c>
      <c r="BU127" s="184" t="s">
        <v>92</v>
      </c>
      <c r="BV127" s="184">
        <v>1</v>
      </c>
      <c r="BW127" s="184" t="s">
        <v>14</v>
      </c>
      <c r="BX127" s="184" t="s">
        <v>14</v>
      </c>
      <c r="BY127" s="181">
        <v>43584</v>
      </c>
      <c r="BZ127" s="191" t="s">
        <v>836</v>
      </c>
      <c r="CA127" s="191">
        <v>0</v>
      </c>
      <c r="CB127" s="191" t="s">
        <v>14</v>
      </c>
      <c r="CC127" s="191" t="s">
        <v>92</v>
      </c>
      <c r="CD127" s="191">
        <v>1</v>
      </c>
      <c r="CE127" s="191" t="s">
        <v>14</v>
      </c>
      <c r="CF127" s="191" t="s">
        <v>14</v>
      </c>
      <c r="CG127" s="192">
        <v>43584</v>
      </c>
      <c r="CH127" s="190" t="s">
        <v>9524</v>
      </c>
      <c r="CI127" s="191" t="e">
        <v>#N/A</v>
      </c>
      <c r="CJ127" s="191" t="e">
        <v>#N/A</v>
      </c>
      <c r="CK127" s="191" t="e">
        <v>#N/A</v>
      </c>
      <c r="CL127" s="191" t="e">
        <v>#N/A</v>
      </c>
      <c r="CM127" s="191" t="e">
        <v>#N/A</v>
      </c>
      <c r="CN127" s="191" t="e">
        <v>#N/A</v>
      </c>
      <c r="CO127" s="193" t="e">
        <v>#N/A</v>
      </c>
      <c r="CP127" s="191" t="s">
        <v>837</v>
      </c>
      <c r="CQ127" s="184">
        <v>0</v>
      </c>
      <c r="CR127" s="184" t="s">
        <v>14</v>
      </c>
      <c r="CS127" s="184" t="s">
        <v>92</v>
      </c>
      <c r="CT127" s="184">
        <v>1</v>
      </c>
      <c r="CU127" s="184" t="s">
        <v>14</v>
      </c>
      <c r="CV127" s="184" t="s">
        <v>14</v>
      </c>
      <c r="CW127" s="181">
        <v>43584</v>
      </c>
      <c r="CX127" s="191" t="s">
        <v>1853</v>
      </c>
      <c r="CY127" s="188">
        <v>25000</v>
      </c>
      <c r="CZ127" s="188" t="s">
        <v>1848</v>
      </c>
      <c r="DA127" s="188" t="s">
        <v>30</v>
      </c>
      <c r="DB127" s="188">
        <v>2</v>
      </c>
      <c r="DC127" s="188" t="s">
        <v>1858</v>
      </c>
      <c r="DD127" s="188" t="s">
        <v>1849</v>
      </c>
      <c r="DE127" s="194">
        <v>44340</v>
      </c>
      <c r="DF127" s="190" t="s">
        <v>1855</v>
      </c>
      <c r="DG127" s="180">
        <v>1296000</v>
      </c>
      <c r="DH127" s="184" t="s">
        <v>1848</v>
      </c>
      <c r="DI127" s="184" t="s">
        <v>30</v>
      </c>
      <c r="DJ127" s="184">
        <v>2</v>
      </c>
      <c r="DK127" s="184" t="s">
        <v>1854</v>
      </c>
      <c r="DL127" s="184" t="s">
        <v>1849</v>
      </c>
      <c r="DM127" s="181">
        <v>44340</v>
      </c>
      <c r="DN127" s="191" t="s">
        <v>1857</v>
      </c>
      <c r="DO127" s="188">
        <v>0</v>
      </c>
      <c r="DP127" s="191" t="s">
        <v>1848</v>
      </c>
      <c r="DQ127" s="191" t="s">
        <v>30</v>
      </c>
      <c r="DR127" s="191">
        <v>2</v>
      </c>
      <c r="DS127" s="191" t="s">
        <v>1856</v>
      </c>
      <c r="DT127" s="191" t="s">
        <v>1849</v>
      </c>
      <c r="DU127" s="192">
        <v>44340</v>
      </c>
      <c r="DV127" s="190" t="s">
        <v>1859</v>
      </c>
      <c r="DW127" s="180">
        <v>0</v>
      </c>
      <c r="DX127" s="184" t="s">
        <v>1848</v>
      </c>
      <c r="DY127" s="184" t="s">
        <v>30</v>
      </c>
      <c r="DZ127" s="184">
        <v>2</v>
      </c>
      <c r="EA127" s="184" t="s">
        <v>1858</v>
      </c>
      <c r="EB127" s="184" t="s">
        <v>1849</v>
      </c>
      <c r="EC127" s="181">
        <v>44340</v>
      </c>
      <c r="ED127" s="191" t="s">
        <v>1860</v>
      </c>
      <c r="EE127" s="188">
        <v>25000</v>
      </c>
      <c r="EF127" s="191" t="s">
        <v>1848</v>
      </c>
      <c r="EG127" s="191" t="s">
        <v>30</v>
      </c>
      <c r="EH127" s="191">
        <v>2</v>
      </c>
      <c r="EI127" s="191" t="s">
        <v>1858</v>
      </c>
      <c r="EJ127" s="191" t="s">
        <v>1849</v>
      </c>
      <c r="EK127" s="192">
        <v>44340</v>
      </c>
      <c r="EL127" s="190" t="s">
        <v>1862</v>
      </c>
      <c r="EM127" s="180">
        <v>0</v>
      </c>
      <c r="EN127" s="184" t="s">
        <v>14</v>
      </c>
      <c r="EO127" s="184" t="s">
        <v>14</v>
      </c>
      <c r="EP127" s="184" t="s">
        <v>14</v>
      </c>
      <c r="EQ127" s="184" t="s">
        <v>1861</v>
      </c>
      <c r="ER127" s="184" t="s">
        <v>14</v>
      </c>
      <c r="ES127" s="181">
        <v>44340</v>
      </c>
      <c r="ET127" s="191" t="s">
        <v>2379</v>
      </c>
      <c r="EU127" s="191">
        <v>1459</v>
      </c>
      <c r="EV127" s="191" t="s">
        <v>2376</v>
      </c>
      <c r="EW127" s="191" t="s">
        <v>19</v>
      </c>
      <c r="EX127" s="191">
        <v>3</v>
      </c>
      <c r="EY127" s="191" t="s">
        <v>2378</v>
      </c>
      <c r="EZ127" s="191" t="s">
        <v>2377</v>
      </c>
      <c r="FA127" s="192">
        <v>44588</v>
      </c>
      <c r="FB127" s="190" t="s">
        <v>1864</v>
      </c>
      <c r="FC127" s="184">
        <v>1</v>
      </c>
      <c r="FD127" s="184" t="s">
        <v>14</v>
      </c>
      <c r="FE127" s="184" t="s">
        <v>30</v>
      </c>
      <c r="FF127" s="184">
        <v>2</v>
      </c>
      <c r="FG127" s="184" t="s">
        <v>1863</v>
      </c>
      <c r="FH127" s="184" t="s">
        <v>14</v>
      </c>
      <c r="FI127" s="181">
        <v>44340</v>
      </c>
      <c r="FJ127" s="190" t="s">
        <v>840</v>
      </c>
      <c r="FK127" s="191" t="s">
        <v>14</v>
      </c>
      <c r="FL127" s="191" t="s">
        <v>14</v>
      </c>
      <c r="FM127" s="191" t="s">
        <v>14</v>
      </c>
      <c r="FN127" s="191" t="s">
        <v>14</v>
      </c>
      <c r="FO127" s="191" t="s">
        <v>293</v>
      </c>
      <c r="FP127" s="188" t="s">
        <v>14</v>
      </c>
      <c r="FQ127" s="189">
        <v>43584</v>
      </c>
      <c r="FR127" s="190" t="s">
        <v>841</v>
      </c>
      <c r="FS127" s="184" t="s">
        <v>14</v>
      </c>
      <c r="FT127" s="184" t="s">
        <v>14</v>
      </c>
      <c r="FU127" s="184" t="s">
        <v>14</v>
      </c>
      <c r="FV127" s="184" t="s">
        <v>14</v>
      </c>
      <c r="FW127" s="184" t="s">
        <v>293</v>
      </c>
      <c r="FX127" s="184" t="s">
        <v>14</v>
      </c>
      <c r="FY127" s="181">
        <v>43584</v>
      </c>
      <c r="FZ127" s="191" t="s">
        <v>3882</v>
      </c>
      <c r="GA127" s="191">
        <v>1</v>
      </c>
      <c r="GB127" s="191" t="s">
        <v>3054</v>
      </c>
      <c r="GC127" s="191" t="s">
        <v>30</v>
      </c>
      <c r="GD127" s="191">
        <v>2</v>
      </c>
      <c r="GE127" s="191" t="s">
        <v>14</v>
      </c>
      <c r="GF127" s="191" t="s">
        <v>14</v>
      </c>
      <c r="GG127" s="192">
        <v>44693</v>
      </c>
      <c r="GH127" s="190" t="s">
        <v>3888</v>
      </c>
      <c r="GI127" s="184">
        <v>3</v>
      </c>
      <c r="GJ127" s="184" t="s">
        <v>3054</v>
      </c>
      <c r="GK127" s="184" t="s">
        <v>30</v>
      </c>
      <c r="GL127" s="184">
        <v>2</v>
      </c>
      <c r="GM127" s="184" t="s">
        <v>14</v>
      </c>
      <c r="GN127" s="184" t="s">
        <v>14</v>
      </c>
      <c r="GO127" s="181">
        <v>44693</v>
      </c>
      <c r="GP127" s="191" t="s">
        <v>3883</v>
      </c>
      <c r="GQ127" s="191">
        <v>3</v>
      </c>
      <c r="GR127" s="191" t="s">
        <v>3054</v>
      </c>
      <c r="GS127" s="191" t="s">
        <v>30</v>
      </c>
      <c r="GT127" s="191">
        <v>2</v>
      </c>
      <c r="GU127" s="191" t="s">
        <v>14</v>
      </c>
      <c r="GV127" s="191" t="s">
        <v>14</v>
      </c>
      <c r="GW127" s="192">
        <v>44693</v>
      </c>
      <c r="GX127" s="190" t="s">
        <v>3889</v>
      </c>
      <c r="GY127" s="184">
        <v>1</v>
      </c>
      <c r="GZ127" s="184" t="s">
        <v>3054</v>
      </c>
      <c r="HA127" s="184" t="s">
        <v>30</v>
      </c>
      <c r="HB127" s="184">
        <v>2</v>
      </c>
      <c r="HC127" s="184" t="s">
        <v>14</v>
      </c>
      <c r="HD127" s="184" t="s">
        <v>14</v>
      </c>
      <c r="HE127" s="181">
        <v>44693</v>
      </c>
      <c r="HF127" s="191" t="s">
        <v>3881</v>
      </c>
      <c r="HG127" s="191">
        <v>0</v>
      </c>
      <c r="HH127" s="191" t="s">
        <v>3054</v>
      </c>
      <c r="HI127" s="191" t="s">
        <v>30</v>
      </c>
      <c r="HJ127" s="191">
        <v>2</v>
      </c>
      <c r="HK127" s="191" t="s">
        <v>14</v>
      </c>
      <c r="HL127" s="191" t="s">
        <v>14</v>
      </c>
      <c r="HM127" s="192">
        <v>44693</v>
      </c>
      <c r="HN127" s="190" t="s">
        <v>3887</v>
      </c>
      <c r="HO127" s="184">
        <v>2</v>
      </c>
      <c r="HP127" s="184" t="s">
        <v>3054</v>
      </c>
      <c r="HQ127" s="184" t="s">
        <v>30</v>
      </c>
      <c r="HR127" s="184">
        <v>2</v>
      </c>
      <c r="HS127" s="184" t="s">
        <v>14</v>
      </c>
      <c r="HT127" s="184" t="s">
        <v>14</v>
      </c>
      <c r="HU127" s="181">
        <v>44693</v>
      </c>
      <c r="HV127" s="191" t="s">
        <v>3884</v>
      </c>
      <c r="HW127" s="191">
        <v>3</v>
      </c>
      <c r="HX127" s="191" t="s">
        <v>3054</v>
      </c>
      <c r="HY127" s="191" t="s">
        <v>30</v>
      </c>
      <c r="HZ127" s="191">
        <v>2</v>
      </c>
      <c r="IA127" s="191" t="s">
        <v>14</v>
      </c>
      <c r="IB127" s="191" t="s">
        <v>14</v>
      </c>
      <c r="IC127" s="192">
        <v>44693</v>
      </c>
      <c r="ID127" s="190" t="s">
        <v>3886</v>
      </c>
      <c r="IE127" s="184">
        <v>1</v>
      </c>
      <c r="IF127" s="184" t="s">
        <v>3054</v>
      </c>
      <c r="IG127" s="184" t="s">
        <v>30</v>
      </c>
      <c r="IH127" s="184">
        <v>2</v>
      </c>
      <c r="II127" s="184" t="s">
        <v>14</v>
      </c>
      <c r="IJ127" s="184" t="s">
        <v>14</v>
      </c>
      <c r="IK127" s="181">
        <v>44693</v>
      </c>
      <c r="IL127" s="191" t="s">
        <v>3885</v>
      </c>
      <c r="IM127" s="191">
        <v>3</v>
      </c>
      <c r="IN127" s="191" t="s">
        <v>3054</v>
      </c>
      <c r="IO127" s="191" t="s">
        <v>30</v>
      </c>
      <c r="IP127" s="191">
        <v>2</v>
      </c>
      <c r="IQ127" s="191" t="s">
        <v>14</v>
      </c>
      <c r="IR127" s="191" t="s">
        <v>14</v>
      </c>
      <c r="IS127" s="192">
        <v>44693</v>
      </c>
    </row>
    <row r="128" spans="1:253" s="285" customFormat="1" ht="13" customHeight="1" x14ac:dyDescent="0.25">
      <c r="A128" s="285" t="s">
        <v>390</v>
      </c>
      <c r="B128" s="285" t="s">
        <v>8777</v>
      </c>
      <c r="C128" s="285" t="s">
        <v>391</v>
      </c>
      <c r="D128" s="285" t="s">
        <v>392</v>
      </c>
      <c r="E128" s="285" t="s">
        <v>8469</v>
      </c>
      <c r="F128" s="285" t="s">
        <v>2793</v>
      </c>
      <c r="G128" s="179">
        <v>12400000</v>
      </c>
      <c r="H128" s="180" t="s">
        <v>2790</v>
      </c>
      <c r="I128" s="180" t="s">
        <v>30</v>
      </c>
      <c r="J128" s="180">
        <v>2</v>
      </c>
      <c r="K128" s="180" t="s">
        <v>2792</v>
      </c>
      <c r="L128" s="180" t="s">
        <v>2791</v>
      </c>
      <c r="M128" s="181">
        <v>44650</v>
      </c>
      <c r="N128" s="195" t="s">
        <v>924</v>
      </c>
      <c r="O128" s="182">
        <v>644000</v>
      </c>
      <c r="P128" s="182" t="s">
        <v>921</v>
      </c>
      <c r="Q128" s="182" t="s">
        <v>92</v>
      </c>
      <c r="R128" s="182">
        <v>1</v>
      </c>
      <c r="S128" s="182" t="s">
        <v>923</v>
      </c>
      <c r="T128" s="182" t="s">
        <v>922</v>
      </c>
      <c r="U128" s="183">
        <v>43644</v>
      </c>
      <c r="V128" s="195" t="s">
        <v>2796</v>
      </c>
      <c r="W128" s="180">
        <v>12400000</v>
      </c>
      <c r="X128" s="180" t="s">
        <v>2790</v>
      </c>
      <c r="Y128" s="180" t="s">
        <v>30</v>
      </c>
      <c r="Z128" s="180">
        <v>2</v>
      </c>
      <c r="AA128" s="180" t="s">
        <v>2795</v>
      </c>
      <c r="AB128" s="180" t="s">
        <v>2794</v>
      </c>
      <c r="AC128" s="181">
        <v>44650</v>
      </c>
      <c r="AD128" s="195" t="s">
        <v>2798</v>
      </c>
      <c r="AE128" s="188">
        <v>12400000</v>
      </c>
      <c r="AF128" s="188" t="s">
        <v>2790</v>
      </c>
      <c r="AG128" s="188" t="s">
        <v>30</v>
      </c>
      <c r="AH128" s="188">
        <v>2</v>
      </c>
      <c r="AI128" s="188" t="s">
        <v>2797</v>
      </c>
      <c r="AJ128" s="188" t="s">
        <v>2791</v>
      </c>
      <c r="AK128" s="189">
        <v>44650</v>
      </c>
      <c r="AL128" s="195" t="s">
        <v>2802</v>
      </c>
      <c r="AM128" s="180">
        <v>4367000</v>
      </c>
      <c r="AN128" s="180" t="s">
        <v>2799</v>
      </c>
      <c r="AO128" s="180" t="s">
        <v>30</v>
      </c>
      <c r="AP128" s="180">
        <v>2</v>
      </c>
      <c r="AQ128" s="180" t="s">
        <v>2801</v>
      </c>
      <c r="AR128" s="180" t="s">
        <v>2800</v>
      </c>
      <c r="AS128" s="181">
        <v>44650</v>
      </c>
      <c r="AT128" s="196" t="s">
        <v>399</v>
      </c>
      <c r="AU128" s="188" t="s">
        <v>14</v>
      </c>
      <c r="AV128" s="188">
        <v>0</v>
      </c>
      <c r="AW128" s="188" t="s">
        <v>30</v>
      </c>
      <c r="AX128" s="188">
        <v>2</v>
      </c>
      <c r="AY128" s="188">
        <v>0</v>
      </c>
      <c r="AZ128" s="188">
        <v>0</v>
      </c>
      <c r="BA128" s="189">
        <v>43510</v>
      </c>
      <c r="BB128" s="195" t="s">
        <v>1055</v>
      </c>
      <c r="BC128" s="180">
        <v>600000</v>
      </c>
      <c r="BD128" s="180" t="s">
        <v>1052</v>
      </c>
      <c r="BE128" s="180" t="s">
        <v>19</v>
      </c>
      <c r="BF128" s="180">
        <v>3</v>
      </c>
      <c r="BG128" s="180" t="s">
        <v>1054</v>
      </c>
      <c r="BH128" s="180" t="s">
        <v>1053</v>
      </c>
      <c r="BI128" s="181">
        <v>43700</v>
      </c>
      <c r="BJ128" s="196" t="s">
        <v>2805</v>
      </c>
      <c r="BK128" s="196">
        <v>849</v>
      </c>
      <c r="BL128" s="196" t="s">
        <v>2803</v>
      </c>
      <c r="BM128" s="196" t="s">
        <v>30</v>
      </c>
      <c r="BN128" s="196">
        <v>2</v>
      </c>
      <c r="BO128" s="196" t="s">
        <v>2804</v>
      </c>
      <c r="BP128" s="188" t="s">
        <v>1498</v>
      </c>
      <c r="BQ128" s="197">
        <v>44650</v>
      </c>
      <c r="BR128" s="195" t="s">
        <v>393</v>
      </c>
      <c r="BS128" s="198" t="s">
        <v>14</v>
      </c>
      <c r="BT128" s="198">
        <v>0</v>
      </c>
      <c r="BU128" s="198" t="s">
        <v>30</v>
      </c>
      <c r="BV128" s="198">
        <v>2</v>
      </c>
      <c r="BW128" s="198">
        <v>0</v>
      </c>
      <c r="BX128" s="198">
        <v>0</v>
      </c>
      <c r="BY128" s="181">
        <v>43510</v>
      </c>
      <c r="BZ128" s="196" t="s">
        <v>394</v>
      </c>
      <c r="CA128" s="196" t="s">
        <v>14</v>
      </c>
      <c r="CB128" s="196">
        <v>0</v>
      </c>
      <c r="CC128" s="196" t="s">
        <v>14</v>
      </c>
      <c r="CD128" s="196" t="s">
        <v>14</v>
      </c>
      <c r="CE128" s="196">
        <v>0</v>
      </c>
      <c r="CF128" s="196">
        <v>0</v>
      </c>
      <c r="CG128" s="197">
        <v>43510</v>
      </c>
      <c r="CH128" s="195" t="s">
        <v>9525</v>
      </c>
      <c r="CI128" s="196" t="e">
        <v>#N/A</v>
      </c>
      <c r="CJ128" s="196" t="e">
        <v>#N/A</v>
      </c>
      <c r="CK128" s="196" t="e">
        <v>#N/A</v>
      </c>
      <c r="CL128" s="196" t="e">
        <v>#N/A</v>
      </c>
      <c r="CM128" s="196" t="e">
        <v>#N/A</v>
      </c>
      <c r="CN128" s="196" t="e">
        <v>#N/A</v>
      </c>
      <c r="CO128" s="199" t="e">
        <v>#N/A</v>
      </c>
      <c r="CP128" s="196" t="s">
        <v>398</v>
      </c>
      <c r="CQ128" s="198">
        <v>14369</v>
      </c>
      <c r="CR128" s="198" t="s">
        <v>395</v>
      </c>
      <c r="CS128" s="198" t="s">
        <v>30</v>
      </c>
      <c r="CT128" s="198">
        <v>2</v>
      </c>
      <c r="CU128" s="198" t="s">
        <v>397</v>
      </c>
      <c r="CV128" s="198" t="s">
        <v>396</v>
      </c>
      <c r="CW128" s="181">
        <v>43510</v>
      </c>
      <c r="CX128" s="196" t="s">
        <v>2807</v>
      </c>
      <c r="CY128" s="188">
        <v>8900000</v>
      </c>
      <c r="CZ128" s="188" t="s">
        <v>2790</v>
      </c>
      <c r="DA128" s="188" t="s">
        <v>30</v>
      </c>
      <c r="DB128" s="188">
        <v>2</v>
      </c>
      <c r="DC128" s="188" t="s">
        <v>2808</v>
      </c>
      <c r="DD128" s="188" t="s">
        <v>2791</v>
      </c>
      <c r="DE128" s="194">
        <v>44650</v>
      </c>
      <c r="DF128" s="195" t="s">
        <v>2809</v>
      </c>
      <c r="DG128" s="180">
        <v>0</v>
      </c>
      <c r="DH128" s="198" t="s">
        <v>2790</v>
      </c>
      <c r="DI128" s="198" t="s">
        <v>30</v>
      </c>
      <c r="DJ128" s="198">
        <v>2</v>
      </c>
      <c r="DK128" s="198" t="s">
        <v>2808</v>
      </c>
      <c r="DL128" s="198" t="s">
        <v>2791</v>
      </c>
      <c r="DM128" s="181">
        <v>44650</v>
      </c>
      <c r="DN128" s="196" t="s">
        <v>2810</v>
      </c>
      <c r="DO128" s="188">
        <v>3500000</v>
      </c>
      <c r="DP128" s="196" t="s">
        <v>2790</v>
      </c>
      <c r="DQ128" s="196" t="s">
        <v>30</v>
      </c>
      <c r="DR128" s="196">
        <v>2</v>
      </c>
      <c r="DS128" s="196" t="s">
        <v>2808</v>
      </c>
      <c r="DT128" s="196" t="s">
        <v>2791</v>
      </c>
      <c r="DU128" s="197">
        <v>44650</v>
      </c>
      <c r="DV128" s="195" t="s">
        <v>2811</v>
      </c>
      <c r="DW128" s="180">
        <v>6497000</v>
      </c>
      <c r="DX128" s="198" t="s">
        <v>2790</v>
      </c>
      <c r="DY128" s="198" t="s">
        <v>30</v>
      </c>
      <c r="DZ128" s="198">
        <v>2</v>
      </c>
      <c r="EA128" s="198" t="s">
        <v>2808</v>
      </c>
      <c r="EB128" s="198" t="s">
        <v>2791</v>
      </c>
      <c r="EC128" s="181">
        <v>44650</v>
      </c>
      <c r="ED128" s="196" t="s">
        <v>2812</v>
      </c>
      <c r="EE128" s="188">
        <v>1424000</v>
      </c>
      <c r="EF128" s="196" t="s">
        <v>2790</v>
      </c>
      <c r="EG128" s="196" t="s">
        <v>30</v>
      </c>
      <c r="EH128" s="196">
        <v>2</v>
      </c>
      <c r="EI128" s="196" t="s">
        <v>2808</v>
      </c>
      <c r="EJ128" s="196" t="s">
        <v>2791</v>
      </c>
      <c r="EK128" s="197">
        <v>44650</v>
      </c>
      <c r="EL128" s="195" t="s">
        <v>2813</v>
      </c>
      <c r="EM128" s="180">
        <v>979000</v>
      </c>
      <c r="EN128" s="198" t="s">
        <v>2790</v>
      </c>
      <c r="EO128" s="198" t="s">
        <v>30</v>
      </c>
      <c r="EP128" s="198">
        <v>2</v>
      </c>
      <c r="EQ128" s="198" t="s">
        <v>2808</v>
      </c>
      <c r="ER128" s="198" t="s">
        <v>2791</v>
      </c>
      <c r="ES128" s="181">
        <v>44650</v>
      </c>
      <c r="ET128" s="196" t="s">
        <v>2806</v>
      </c>
      <c r="EU128" s="196">
        <v>849</v>
      </c>
      <c r="EV128" s="196" t="s">
        <v>2803</v>
      </c>
      <c r="EW128" s="196" t="s">
        <v>30</v>
      </c>
      <c r="EX128" s="196">
        <v>2</v>
      </c>
      <c r="EY128" s="196" t="s">
        <v>2804</v>
      </c>
      <c r="EZ128" s="196" t="s">
        <v>1498</v>
      </c>
      <c r="FA128" s="197">
        <v>44650</v>
      </c>
      <c r="FB128" s="195" t="s">
        <v>2815</v>
      </c>
      <c r="FC128" s="198">
        <v>5</v>
      </c>
      <c r="FD128" s="198" t="s">
        <v>2790</v>
      </c>
      <c r="FE128" s="198" t="s">
        <v>30</v>
      </c>
      <c r="FF128" s="198">
        <v>2</v>
      </c>
      <c r="FG128" s="198" t="s">
        <v>2814</v>
      </c>
      <c r="FH128" s="198" t="s">
        <v>2791</v>
      </c>
      <c r="FI128" s="181">
        <v>44650</v>
      </c>
      <c r="FJ128" s="195" t="s">
        <v>400</v>
      </c>
      <c r="FK128" s="196" t="s">
        <v>14</v>
      </c>
      <c r="FL128" s="196">
        <v>0</v>
      </c>
      <c r="FM128" s="196" t="s">
        <v>30</v>
      </c>
      <c r="FN128" s="196">
        <v>2</v>
      </c>
      <c r="FO128" s="196">
        <v>0</v>
      </c>
      <c r="FP128" s="188">
        <v>0</v>
      </c>
      <c r="FQ128" s="189">
        <v>43510</v>
      </c>
      <c r="FR128" s="195" t="s">
        <v>403</v>
      </c>
      <c r="FS128" s="198">
        <v>1500000</v>
      </c>
      <c r="FT128" s="198" t="s">
        <v>401</v>
      </c>
      <c r="FU128" s="198" t="s">
        <v>30</v>
      </c>
      <c r="FV128" s="198">
        <v>2</v>
      </c>
      <c r="FW128" s="198">
        <v>0</v>
      </c>
      <c r="FX128" s="198" t="s">
        <v>402</v>
      </c>
      <c r="FY128" s="181">
        <v>43510</v>
      </c>
      <c r="FZ128" s="196" t="s">
        <v>3602</v>
      </c>
      <c r="GA128" s="196">
        <v>2</v>
      </c>
      <c r="GB128" s="196" t="s">
        <v>3054</v>
      </c>
      <c r="GC128" s="196" t="s">
        <v>30</v>
      </c>
      <c r="GD128" s="196">
        <v>2</v>
      </c>
      <c r="GE128" s="196" t="s">
        <v>14</v>
      </c>
      <c r="GF128" s="196" t="s">
        <v>14</v>
      </c>
      <c r="GG128" s="197">
        <v>44691</v>
      </c>
      <c r="GH128" s="195" t="s">
        <v>3608</v>
      </c>
      <c r="GI128" s="198">
        <v>2</v>
      </c>
      <c r="GJ128" s="198" t="s">
        <v>3054</v>
      </c>
      <c r="GK128" s="198" t="s">
        <v>30</v>
      </c>
      <c r="GL128" s="198">
        <v>2</v>
      </c>
      <c r="GM128" s="198" t="s">
        <v>14</v>
      </c>
      <c r="GN128" s="198" t="s">
        <v>14</v>
      </c>
      <c r="GO128" s="181">
        <v>44691</v>
      </c>
      <c r="GP128" s="196" t="s">
        <v>3603</v>
      </c>
      <c r="GQ128" s="196">
        <v>3</v>
      </c>
      <c r="GR128" s="196" t="s">
        <v>3054</v>
      </c>
      <c r="GS128" s="196" t="s">
        <v>30</v>
      </c>
      <c r="GT128" s="196">
        <v>2</v>
      </c>
      <c r="GU128" s="196" t="s">
        <v>14</v>
      </c>
      <c r="GV128" s="196" t="s">
        <v>14</v>
      </c>
      <c r="GW128" s="197">
        <v>44691</v>
      </c>
      <c r="GX128" s="195" t="s">
        <v>3609</v>
      </c>
      <c r="GY128" s="198">
        <v>3</v>
      </c>
      <c r="GZ128" s="198" t="s">
        <v>3054</v>
      </c>
      <c r="HA128" s="198" t="s">
        <v>30</v>
      </c>
      <c r="HB128" s="198">
        <v>2</v>
      </c>
      <c r="HC128" s="198" t="s">
        <v>14</v>
      </c>
      <c r="HD128" s="198" t="s">
        <v>14</v>
      </c>
      <c r="HE128" s="181">
        <v>44691</v>
      </c>
      <c r="HF128" s="196" t="s">
        <v>3601</v>
      </c>
      <c r="HG128" s="196">
        <v>2</v>
      </c>
      <c r="HH128" s="196" t="s">
        <v>3054</v>
      </c>
      <c r="HI128" s="196" t="s">
        <v>30</v>
      </c>
      <c r="HJ128" s="196">
        <v>2</v>
      </c>
      <c r="HK128" s="196" t="s">
        <v>14</v>
      </c>
      <c r="HL128" s="196" t="s">
        <v>14</v>
      </c>
      <c r="HM128" s="197">
        <v>44691</v>
      </c>
      <c r="HN128" s="195" t="s">
        <v>3607</v>
      </c>
      <c r="HO128" s="198">
        <v>1</v>
      </c>
      <c r="HP128" s="198" t="s">
        <v>3054</v>
      </c>
      <c r="HQ128" s="198" t="s">
        <v>30</v>
      </c>
      <c r="HR128" s="198">
        <v>2</v>
      </c>
      <c r="HS128" s="198" t="s">
        <v>14</v>
      </c>
      <c r="HT128" s="198" t="s">
        <v>14</v>
      </c>
      <c r="HU128" s="181">
        <v>44691</v>
      </c>
      <c r="HV128" s="196" t="s">
        <v>3604</v>
      </c>
      <c r="HW128" s="196">
        <v>3</v>
      </c>
      <c r="HX128" s="196" t="s">
        <v>3054</v>
      </c>
      <c r="HY128" s="196" t="s">
        <v>30</v>
      </c>
      <c r="HZ128" s="196">
        <v>2</v>
      </c>
      <c r="IA128" s="196" t="s">
        <v>14</v>
      </c>
      <c r="IB128" s="196" t="s">
        <v>14</v>
      </c>
      <c r="IC128" s="197">
        <v>44691</v>
      </c>
      <c r="ID128" s="195" t="s">
        <v>3606</v>
      </c>
      <c r="IE128" s="198">
        <v>3</v>
      </c>
      <c r="IF128" s="198" t="s">
        <v>3054</v>
      </c>
      <c r="IG128" s="198" t="s">
        <v>30</v>
      </c>
      <c r="IH128" s="198">
        <v>2</v>
      </c>
      <c r="II128" s="198" t="s">
        <v>14</v>
      </c>
      <c r="IJ128" s="198" t="s">
        <v>14</v>
      </c>
      <c r="IK128" s="181">
        <v>44691</v>
      </c>
      <c r="IL128" s="196" t="s">
        <v>3605</v>
      </c>
      <c r="IM128" s="196">
        <v>3</v>
      </c>
      <c r="IN128" s="196" t="s">
        <v>3054</v>
      </c>
      <c r="IO128" s="196" t="s">
        <v>30</v>
      </c>
      <c r="IP128" s="196">
        <v>2</v>
      </c>
      <c r="IQ128" s="196" t="s">
        <v>14</v>
      </c>
      <c r="IR128" s="196" t="s">
        <v>14</v>
      </c>
      <c r="IS128" s="197">
        <v>44691</v>
      </c>
    </row>
    <row r="129" spans="1:253" s="285" customFormat="1" ht="13" customHeight="1" x14ac:dyDescent="0.25">
      <c r="A129" s="285" t="s">
        <v>3890</v>
      </c>
      <c r="B129" s="285" t="s">
        <v>8815</v>
      </c>
      <c r="C129" s="285" t="s">
        <v>3891</v>
      </c>
      <c r="D129" s="285" t="s">
        <v>3892</v>
      </c>
      <c r="E129" s="285" t="s">
        <v>8474</v>
      </c>
      <c r="F129" s="285" t="s">
        <v>7915</v>
      </c>
      <c r="G129" s="179">
        <v>5648000</v>
      </c>
      <c r="H129" s="180" t="s">
        <v>7589</v>
      </c>
      <c r="I129" s="180" t="s">
        <v>92</v>
      </c>
      <c r="J129" s="180">
        <v>1</v>
      </c>
      <c r="K129" s="180" t="s">
        <v>7914</v>
      </c>
      <c r="L129" s="180" t="s">
        <v>7913</v>
      </c>
      <c r="M129" s="181">
        <v>44773</v>
      </c>
      <c r="N129" s="190" t="s">
        <v>7919</v>
      </c>
      <c r="O129" s="182">
        <v>15700</v>
      </c>
      <c r="P129" s="182" t="s">
        <v>7916</v>
      </c>
      <c r="Q129" s="182" t="s">
        <v>30</v>
      </c>
      <c r="R129" s="182">
        <v>2</v>
      </c>
      <c r="S129" s="182" t="s">
        <v>7918</v>
      </c>
      <c r="T129" s="182" t="s">
        <v>7917</v>
      </c>
      <c r="U129" s="183">
        <v>44773</v>
      </c>
      <c r="V129" s="190" t="s">
        <v>7923</v>
      </c>
      <c r="W129" s="180">
        <v>2198000</v>
      </c>
      <c r="X129" s="180" t="s">
        <v>7920</v>
      </c>
      <c r="Y129" s="180" t="s">
        <v>30</v>
      </c>
      <c r="Z129" s="180">
        <v>2</v>
      </c>
      <c r="AA129" s="180" t="s">
        <v>7922</v>
      </c>
      <c r="AB129" s="180" t="s">
        <v>7921</v>
      </c>
      <c r="AC129" s="181">
        <v>44773</v>
      </c>
      <c r="AD129" s="190" t="s">
        <v>7925</v>
      </c>
      <c r="AE129" s="188">
        <v>628000</v>
      </c>
      <c r="AF129" s="188" t="s">
        <v>7910</v>
      </c>
      <c r="AG129" s="188" t="s">
        <v>30</v>
      </c>
      <c r="AH129" s="188">
        <v>2</v>
      </c>
      <c r="AI129" s="188" t="s">
        <v>7924</v>
      </c>
      <c r="AJ129" s="188" t="s">
        <v>7868</v>
      </c>
      <c r="AK129" s="189">
        <v>44773</v>
      </c>
      <c r="AL129" s="190" t="s">
        <v>7926</v>
      </c>
      <c r="AM129" s="180">
        <v>628000</v>
      </c>
      <c r="AN129" s="180" t="s">
        <v>7910</v>
      </c>
      <c r="AO129" s="180" t="s">
        <v>30</v>
      </c>
      <c r="AP129" s="180">
        <v>2</v>
      </c>
      <c r="AQ129" s="180" t="s">
        <v>7924</v>
      </c>
      <c r="AR129" s="180" t="s">
        <v>7868</v>
      </c>
      <c r="AS129" s="181">
        <v>44773</v>
      </c>
      <c r="AT129" s="191" t="s">
        <v>9526</v>
      </c>
      <c r="AU129" s="188" t="e">
        <v>#N/A</v>
      </c>
      <c r="AV129" s="188" t="e">
        <v>#N/A</v>
      </c>
      <c r="AW129" s="188" t="e">
        <v>#N/A</v>
      </c>
      <c r="AX129" s="188" t="e">
        <v>#N/A</v>
      </c>
      <c r="AY129" s="188" t="e">
        <v>#N/A</v>
      </c>
      <c r="AZ129" s="188" t="e">
        <v>#N/A</v>
      </c>
      <c r="BA129" s="189" t="e">
        <v>#N/A</v>
      </c>
      <c r="BB129" s="190" t="s">
        <v>9527</v>
      </c>
      <c r="BC129" s="180" t="e">
        <v>#N/A</v>
      </c>
      <c r="BD129" s="180" t="e">
        <v>#N/A</v>
      </c>
      <c r="BE129" s="180" t="e">
        <v>#N/A</v>
      </c>
      <c r="BF129" s="180" t="e">
        <v>#N/A</v>
      </c>
      <c r="BG129" s="180" t="e">
        <v>#N/A</v>
      </c>
      <c r="BH129" s="180" t="e">
        <v>#N/A</v>
      </c>
      <c r="BI129" s="181" t="e">
        <v>#N/A</v>
      </c>
      <c r="BJ129" s="191" t="s">
        <v>7927</v>
      </c>
      <c r="BK129" s="191">
        <v>0</v>
      </c>
      <c r="BL129" s="191" t="s">
        <v>7818</v>
      </c>
      <c r="BM129" s="191" t="s">
        <v>30</v>
      </c>
      <c r="BN129" s="191">
        <v>2</v>
      </c>
      <c r="BO129" s="191" t="s">
        <v>7694</v>
      </c>
      <c r="BP129" s="188" t="s">
        <v>1498</v>
      </c>
      <c r="BQ129" s="192">
        <v>44773</v>
      </c>
      <c r="BR129" s="190" t="s">
        <v>9528</v>
      </c>
      <c r="BS129" s="184" t="e">
        <v>#N/A</v>
      </c>
      <c r="BT129" s="184" t="e">
        <v>#N/A</v>
      </c>
      <c r="BU129" s="184" t="e">
        <v>#N/A</v>
      </c>
      <c r="BV129" s="184" t="e">
        <v>#N/A</v>
      </c>
      <c r="BW129" s="184" t="e">
        <v>#N/A</v>
      </c>
      <c r="BX129" s="184" t="e">
        <v>#N/A</v>
      </c>
      <c r="BY129" s="181" t="e">
        <v>#N/A</v>
      </c>
      <c r="BZ129" s="191" t="s">
        <v>9529</v>
      </c>
      <c r="CA129" s="191" t="e">
        <v>#N/A</v>
      </c>
      <c r="CB129" s="191" t="e">
        <v>#N/A</v>
      </c>
      <c r="CC129" s="191" t="e">
        <v>#N/A</v>
      </c>
      <c r="CD129" s="191" t="e">
        <v>#N/A</v>
      </c>
      <c r="CE129" s="191" t="e">
        <v>#N/A</v>
      </c>
      <c r="CF129" s="191" t="e">
        <v>#N/A</v>
      </c>
      <c r="CG129" s="192" t="e">
        <v>#N/A</v>
      </c>
      <c r="CH129" s="190" t="s">
        <v>9530</v>
      </c>
      <c r="CI129" s="191" t="e">
        <v>#N/A</v>
      </c>
      <c r="CJ129" s="191" t="e">
        <v>#N/A</v>
      </c>
      <c r="CK129" s="191" t="e">
        <v>#N/A</v>
      </c>
      <c r="CL129" s="191" t="e">
        <v>#N/A</v>
      </c>
      <c r="CM129" s="191" t="e">
        <v>#N/A</v>
      </c>
      <c r="CN129" s="191" t="e">
        <v>#N/A</v>
      </c>
      <c r="CO129" s="193" t="e">
        <v>#N/A</v>
      </c>
      <c r="CP129" s="191" t="s">
        <v>9531</v>
      </c>
      <c r="CQ129" s="184" t="e">
        <v>#N/A</v>
      </c>
      <c r="CR129" s="184" t="e">
        <v>#N/A</v>
      </c>
      <c r="CS129" s="184" t="e">
        <v>#N/A</v>
      </c>
      <c r="CT129" s="184" t="e">
        <v>#N/A</v>
      </c>
      <c r="CU129" s="184" t="e">
        <v>#N/A</v>
      </c>
      <c r="CV129" s="184" t="e">
        <v>#N/A</v>
      </c>
      <c r="CW129" s="181" t="e">
        <v>#N/A</v>
      </c>
      <c r="CX129" s="191" t="s">
        <v>7930</v>
      </c>
      <c r="CY129" s="188">
        <v>628000</v>
      </c>
      <c r="CZ129" s="188" t="s">
        <v>7910</v>
      </c>
      <c r="DA129" s="188" t="s">
        <v>30</v>
      </c>
      <c r="DB129" s="188">
        <v>2</v>
      </c>
      <c r="DC129" s="188" t="s">
        <v>7614</v>
      </c>
      <c r="DD129" s="188" t="s">
        <v>7868</v>
      </c>
      <c r="DE129" s="194">
        <v>44773</v>
      </c>
      <c r="DF129" s="190" t="s">
        <v>7931</v>
      </c>
      <c r="DG129" s="180">
        <v>1571000</v>
      </c>
      <c r="DH129" s="184" t="s">
        <v>7920</v>
      </c>
      <c r="DI129" s="184" t="s">
        <v>30</v>
      </c>
      <c r="DJ129" s="184">
        <v>2</v>
      </c>
      <c r="DK129" s="184" t="s">
        <v>7699</v>
      </c>
      <c r="DL129" s="184" t="s">
        <v>7921</v>
      </c>
      <c r="DM129" s="181">
        <v>44773</v>
      </c>
      <c r="DN129" s="191" t="s">
        <v>7932</v>
      </c>
      <c r="DO129" s="188">
        <v>0</v>
      </c>
      <c r="DP129" s="191" t="s">
        <v>7910</v>
      </c>
      <c r="DQ129" s="191" t="s">
        <v>30</v>
      </c>
      <c r="DR129" s="191">
        <v>2</v>
      </c>
      <c r="DS129" s="191" t="s">
        <v>7701</v>
      </c>
      <c r="DT129" s="191" t="s">
        <v>7868</v>
      </c>
      <c r="DU129" s="192">
        <v>44773</v>
      </c>
      <c r="DV129" s="190" t="s">
        <v>7933</v>
      </c>
      <c r="DW129" s="180">
        <v>628000</v>
      </c>
      <c r="DX129" s="184" t="s">
        <v>7910</v>
      </c>
      <c r="DY129" s="184" t="s">
        <v>30</v>
      </c>
      <c r="DZ129" s="184">
        <v>2</v>
      </c>
      <c r="EA129" s="184" t="s">
        <v>7614</v>
      </c>
      <c r="EB129" s="184" t="s">
        <v>7868</v>
      </c>
      <c r="EC129" s="181">
        <v>44773</v>
      </c>
      <c r="ED129" s="191" t="s">
        <v>7934</v>
      </c>
      <c r="EE129" s="188">
        <v>0</v>
      </c>
      <c r="EF129" s="191" t="s">
        <v>7910</v>
      </c>
      <c r="EG129" s="191" t="s">
        <v>30</v>
      </c>
      <c r="EH129" s="191">
        <v>2</v>
      </c>
      <c r="EI129" s="191" t="s">
        <v>7616</v>
      </c>
      <c r="EJ129" s="191" t="s">
        <v>7868</v>
      </c>
      <c r="EK129" s="192">
        <v>44773</v>
      </c>
      <c r="EL129" s="190" t="s">
        <v>7935</v>
      </c>
      <c r="EM129" s="180">
        <v>0</v>
      </c>
      <c r="EN129" s="184" t="s">
        <v>7910</v>
      </c>
      <c r="EO129" s="184" t="s">
        <v>30</v>
      </c>
      <c r="EP129" s="184">
        <v>2</v>
      </c>
      <c r="EQ129" s="184" t="s">
        <v>7616</v>
      </c>
      <c r="ER129" s="184" t="s">
        <v>7868</v>
      </c>
      <c r="ES129" s="181">
        <v>44773</v>
      </c>
      <c r="ET129" s="191" t="s">
        <v>7929</v>
      </c>
      <c r="EU129" s="191">
        <v>0</v>
      </c>
      <c r="EV129" s="191" t="s">
        <v>7818</v>
      </c>
      <c r="EW129" s="191" t="s">
        <v>30</v>
      </c>
      <c r="EX129" s="191">
        <v>2</v>
      </c>
      <c r="EY129" s="191" t="s">
        <v>7928</v>
      </c>
      <c r="EZ129" s="191" t="s">
        <v>1498</v>
      </c>
      <c r="FA129" s="192">
        <v>44773</v>
      </c>
      <c r="FB129" s="190" t="s">
        <v>7936</v>
      </c>
      <c r="FC129" s="184">
        <v>2</v>
      </c>
      <c r="FD129" s="184" t="s">
        <v>14</v>
      </c>
      <c r="FE129" s="184" t="s">
        <v>30</v>
      </c>
      <c r="FF129" s="184">
        <v>2</v>
      </c>
      <c r="FG129" s="184" t="s">
        <v>7706</v>
      </c>
      <c r="FH129" s="184" t="s">
        <v>14</v>
      </c>
      <c r="FI129" s="181">
        <v>44773</v>
      </c>
      <c r="FJ129" s="190" t="s">
        <v>9532</v>
      </c>
      <c r="FK129" s="191" t="e">
        <v>#N/A</v>
      </c>
      <c r="FL129" s="191" t="e">
        <v>#N/A</v>
      </c>
      <c r="FM129" s="191" t="e">
        <v>#N/A</v>
      </c>
      <c r="FN129" s="191" t="e">
        <v>#N/A</v>
      </c>
      <c r="FO129" s="191" t="e">
        <v>#N/A</v>
      </c>
      <c r="FP129" s="188" t="e">
        <v>#N/A</v>
      </c>
      <c r="FQ129" s="189" t="e">
        <v>#N/A</v>
      </c>
      <c r="FR129" s="190" t="s">
        <v>9533</v>
      </c>
      <c r="FS129" s="184" t="e">
        <v>#N/A</v>
      </c>
      <c r="FT129" s="184" t="e">
        <v>#N/A</v>
      </c>
      <c r="FU129" s="184" t="e">
        <v>#N/A</v>
      </c>
      <c r="FV129" s="184" t="e">
        <v>#N/A</v>
      </c>
      <c r="FW129" s="184" t="e">
        <v>#N/A</v>
      </c>
      <c r="FX129" s="184" t="e">
        <v>#N/A</v>
      </c>
      <c r="FY129" s="181" t="e">
        <v>#N/A</v>
      </c>
      <c r="FZ129" s="191" t="s">
        <v>3894</v>
      </c>
      <c r="GA129" s="191">
        <v>0</v>
      </c>
      <c r="GB129" s="191" t="s">
        <v>3054</v>
      </c>
      <c r="GC129" s="191" t="s">
        <v>30</v>
      </c>
      <c r="GD129" s="191">
        <v>2</v>
      </c>
      <c r="GE129" s="191" t="s">
        <v>14</v>
      </c>
      <c r="GF129" s="191" t="s">
        <v>14</v>
      </c>
      <c r="GG129" s="192">
        <v>44693</v>
      </c>
      <c r="GH129" s="190" t="s">
        <v>3900</v>
      </c>
      <c r="GI129" s="184">
        <v>0</v>
      </c>
      <c r="GJ129" s="184" t="s">
        <v>3054</v>
      </c>
      <c r="GK129" s="184" t="s">
        <v>30</v>
      </c>
      <c r="GL129" s="184">
        <v>2</v>
      </c>
      <c r="GM129" s="184" t="s">
        <v>14</v>
      </c>
      <c r="GN129" s="184" t="s">
        <v>14</v>
      </c>
      <c r="GO129" s="181">
        <v>44693</v>
      </c>
      <c r="GP129" s="191" t="s">
        <v>3895</v>
      </c>
      <c r="GQ129" s="191">
        <v>0</v>
      </c>
      <c r="GR129" s="191" t="s">
        <v>3054</v>
      </c>
      <c r="GS129" s="191" t="s">
        <v>30</v>
      </c>
      <c r="GT129" s="191">
        <v>2</v>
      </c>
      <c r="GU129" s="191" t="s">
        <v>14</v>
      </c>
      <c r="GV129" s="191" t="s">
        <v>14</v>
      </c>
      <c r="GW129" s="192">
        <v>44693</v>
      </c>
      <c r="GX129" s="190" t="s">
        <v>3901</v>
      </c>
      <c r="GY129" s="184">
        <v>0</v>
      </c>
      <c r="GZ129" s="184" t="s">
        <v>3054</v>
      </c>
      <c r="HA129" s="184" t="s">
        <v>30</v>
      </c>
      <c r="HB129" s="184">
        <v>2</v>
      </c>
      <c r="HC129" s="184" t="s">
        <v>14</v>
      </c>
      <c r="HD129" s="184" t="s">
        <v>14</v>
      </c>
      <c r="HE129" s="181">
        <v>44693</v>
      </c>
      <c r="HF129" s="191" t="s">
        <v>3893</v>
      </c>
      <c r="HG129" s="191">
        <v>0</v>
      </c>
      <c r="HH129" s="191" t="s">
        <v>3054</v>
      </c>
      <c r="HI129" s="191" t="s">
        <v>30</v>
      </c>
      <c r="HJ129" s="191">
        <v>2</v>
      </c>
      <c r="HK129" s="191" t="s">
        <v>14</v>
      </c>
      <c r="HL129" s="191" t="s">
        <v>14</v>
      </c>
      <c r="HM129" s="192">
        <v>44693</v>
      </c>
      <c r="HN129" s="190" t="s">
        <v>3899</v>
      </c>
      <c r="HO129" s="184">
        <v>0</v>
      </c>
      <c r="HP129" s="184" t="s">
        <v>3054</v>
      </c>
      <c r="HQ129" s="184" t="s">
        <v>30</v>
      </c>
      <c r="HR129" s="184">
        <v>2</v>
      </c>
      <c r="HS129" s="184" t="s">
        <v>14</v>
      </c>
      <c r="HT129" s="184" t="s">
        <v>14</v>
      </c>
      <c r="HU129" s="181">
        <v>44693</v>
      </c>
      <c r="HV129" s="191" t="s">
        <v>3896</v>
      </c>
      <c r="HW129" s="191">
        <v>0</v>
      </c>
      <c r="HX129" s="191" t="s">
        <v>3054</v>
      </c>
      <c r="HY129" s="191" t="s">
        <v>30</v>
      </c>
      <c r="HZ129" s="191">
        <v>2</v>
      </c>
      <c r="IA129" s="191" t="s">
        <v>14</v>
      </c>
      <c r="IB129" s="191" t="s">
        <v>14</v>
      </c>
      <c r="IC129" s="192">
        <v>44693</v>
      </c>
      <c r="ID129" s="190" t="s">
        <v>3898</v>
      </c>
      <c r="IE129" s="184">
        <v>0</v>
      </c>
      <c r="IF129" s="184" t="s">
        <v>3054</v>
      </c>
      <c r="IG129" s="184" t="s">
        <v>30</v>
      </c>
      <c r="IH129" s="184">
        <v>2</v>
      </c>
      <c r="II129" s="184" t="s">
        <v>14</v>
      </c>
      <c r="IJ129" s="184" t="s">
        <v>14</v>
      </c>
      <c r="IK129" s="181">
        <v>44693</v>
      </c>
      <c r="IL129" s="191" t="s">
        <v>3897</v>
      </c>
      <c r="IM129" s="191">
        <v>0</v>
      </c>
      <c r="IN129" s="191" t="s">
        <v>3054</v>
      </c>
      <c r="IO129" s="191" t="s">
        <v>30</v>
      </c>
      <c r="IP129" s="191">
        <v>2</v>
      </c>
      <c r="IQ129" s="191" t="s">
        <v>14</v>
      </c>
      <c r="IR129" s="191" t="s">
        <v>14</v>
      </c>
      <c r="IS129" s="192">
        <v>44693</v>
      </c>
    </row>
    <row r="130" spans="1:253" s="285" customFormat="1" ht="13" customHeight="1" x14ac:dyDescent="0.25">
      <c r="A130" s="285" t="s">
        <v>1245</v>
      </c>
      <c r="B130" s="285" t="s">
        <v>8789</v>
      </c>
      <c r="C130" s="285" t="s">
        <v>1246</v>
      </c>
      <c r="D130" s="285" t="s">
        <v>1247</v>
      </c>
      <c r="E130" s="285" t="s">
        <v>8479</v>
      </c>
      <c r="F130" s="285" t="s">
        <v>5578</v>
      </c>
      <c r="G130" s="179">
        <v>1185000</v>
      </c>
      <c r="H130" s="180" t="s">
        <v>5575</v>
      </c>
      <c r="I130" s="180" t="s">
        <v>92</v>
      </c>
      <c r="J130" s="180">
        <v>1</v>
      </c>
      <c r="K130" s="180" t="s">
        <v>5577</v>
      </c>
      <c r="L130" s="180" t="s">
        <v>5576</v>
      </c>
      <c r="M130" s="181">
        <v>44749</v>
      </c>
      <c r="N130" s="195" t="s">
        <v>1953</v>
      </c>
      <c r="O130" s="182">
        <v>17364</v>
      </c>
      <c r="P130" s="182" t="s">
        <v>1950</v>
      </c>
      <c r="Q130" s="182" t="s">
        <v>30</v>
      </c>
      <c r="R130" s="182">
        <v>2</v>
      </c>
      <c r="S130" s="182" t="s">
        <v>1952</v>
      </c>
      <c r="T130" s="182" t="s">
        <v>1951</v>
      </c>
      <c r="U130" s="183">
        <v>44388</v>
      </c>
      <c r="V130" s="195" t="s">
        <v>5581</v>
      </c>
      <c r="W130" s="180">
        <v>1175000</v>
      </c>
      <c r="X130" s="180" t="s">
        <v>5579</v>
      </c>
      <c r="Y130" s="180" t="s">
        <v>92</v>
      </c>
      <c r="Z130" s="180">
        <v>1</v>
      </c>
      <c r="AA130" s="180" t="s">
        <v>2077</v>
      </c>
      <c r="AB130" s="180" t="s">
        <v>5580</v>
      </c>
      <c r="AC130" s="181">
        <v>44749</v>
      </c>
      <c r="AD130" s="195" t="s">
        <v>5582</v>
      </c>
      <c r="AE130" s="188">
        <v>615000</v>
      </c>
      <c r="AF130" s="188" t="s">
        <v>5579</v>
      </c>
      <c r="AG130" s="188" t="s">
        <v>92</v>
      </c>
      <c r="AH130" s="188">
        <v>1</v>
      </c>
      <c r="AI130" s="188" t="s">
        <v>2079</v>
      </c>
      <c r="AJ130" s="188" t="s">
        <v>5580</v>
      </c>
      <c r="AK130" s="189">
        <v>44749</v>
      </c>
      <c r="AL130" s="195" t="s">
        <v>1250</v>
      </c>
      <c r="AM130" s="180">
        <v>0</v>
      </c>
      <c r="AN130" s="180" t="s">
        <v>14</v>
      </c>
      <c r="AO130" s="180" t="s">
        <v>14</v>
      </c>
      <c r="AP130" s="180" t="s">
        <v>14</v>
      </c>
      <c r="AQ130" s="180" t="s">
        <v>14</v>
      </c>
      <c r="AR130" s="180" t="s">
        <v>14</v>
      </c>
      <c r="AS130" s="181">
        <v>43874</v>
      </c>
      <c r="AT130" s="196" t="s">
        <v>1249</v>
      </c>
      <c r="AU130" s="188">
        <v>0</v>
      </c>
      <c r="AV130" s="188" t="s">
        <v>14</v>
      </c>
      <c r="AW130" s="188" t="s">
        <v>14</v>
      </c>
      <c r="AX130" s="188" t="s">
        <v>14</v>
      </c>
      <c r="AY130" s="188" t="s">
        <v>14</v>
      </c>
      <c r="AZ130" s="188" t="s">
        <v>14</v>
      </c>
      <c r="BA130" s="189">
        <v>43874</v>
      </c>
      <c r="BB130" s="195" t="s">
        <v>1248</v>
      </c>
      <c r="BC130" s="180">
        <v>0</v>
      </c>
      <c r="BD130" s="180" t="s">
        <v>14</v>
      </c>
      <c r="BE130" s="180" t="s">
        <v>14</v>
      </c>
      <c r="BF130" s="180" t="s">
        <v>14</v>
      </c>
      <c r="BG130" s="180" t="s">
        <v>14</v>
      </c>
      <c r="BH130" s="180" t="s">
        <v>14</v>
      </c>
      <c r="BI130" s="181">
        <v>43874</v>
      </c>
      <c r="BJ130" s="196" t="s">
        <v>5585</v>
      </c>
      <c r="BK130" s="196">
        <v>0</v>
      </c>
      <c r="BL130" s="196" t="s">
        <v>5583</v>
      </c>
      <c r="BM130" s="196" t="s">
        <v>30</v>
      </c>
      <c r="BN130" s="196">
        <v>2</v>
      </c>
      <c r="BO130" s="196" t="s">
        <v>5584</v>
      </c>
      <c r="BP130" s="188" t="s">
        <v>1771</v>
      </c>
      <c r="BQ130" s="197">
        <v>44749</v>
      </c>
      <c r="BR130" s="195" t="s">
        <v>9534</v>
      </c>
      <c r="BS130" s="198" t="e">
        <v>#N/A</v>
      </c>
      <c r="BT130" s="198" t="e">
        <v>#N/A</v>
      </c>
      <c r="BU130" s="198" t="e">
        <v>#N/A</v>
      </c>
      <c r="BV130" s="198" t="e">
        <v>#N/A</v>
      </c>
      <c r="BW130" s="198" t="e">
        <v>#N/A</v>
      </c>
      <c r="BX130" s="198" t="e">
        <v>#N/A</v>
      </c>
      <c r="BY130" s="181" t="e">
        <v>#N/A</v>
      </c>
      <c r="BZ130" s="196" t="s">
        <v>9535</v>
      </c>
      <c r="CA130" s="196" t="e">
        <v>#N/A</v>
      </c>
      <c r="CB130" s="196" t="e">
        <v>#N/A</v>
      </c>
      <c r="CC130" s="196" t="e">
        <v>#N/A</v>
      </c>
      <c r="CD130" s="196" t="e">
        <v>#N/A</v>
      </c>
      <c r="CE130" s="196" t="e">
        <v>#N/A</v>
      </c>
      <c r="CF130" s="196" t="e">
        <v>#N/A</v>
      </c>
      <c r="CG130" s="197" t="e">
        <v>#N/A</v>
      </c>
      <c r="CH130" s="195" t="s">
        <v>9536</v>
      </c>
      <c r="CI130" s="196" t="e">
        <v>#N/A</v>
      </c>
      <c r="CJ130" s="196" t="e">
        <v>#N/A</v>
      </c>
      <c r="CK130" s="196" t="e">
        <v>#N/A</v>
      </c>
      <c r="CL130" s="196" t="e">
        <v>#N/A</v>
      </c>
      <c r="CM130" s="196" t="e">
        <v>#N/A</v>
      </c>
      <c r="CN130" s="196" t="e">
        <v>#N/A</v>
      </c>
      <c r="CO130" s="199" t="e">
        <v>#N/A</v>
      </c>
      <c r="CP130" s="196" t="s">
        <v>9537</v>
      </c>
      <c r="CQ130" s="198" t="e">
        <v>#N/A</v>
      </c>
      <c r="CR130" s="198" t="e">
        <v>#N/A</v>
      </c>
      <c r="CS130" s="198" t="e">
        <v>#N/A</v>
      </c>
      <c r="CT130" s="198" t="e">
        <v>#N/A</v>
      </c>
      <c r="CU130" s="198" t="e">
        <v>#N/A</v>
      </c>
      <c r="CV130" s="198" t="e">
        <v>#N/A</v>
      </c>
      <c r="CW130" s="181" t="e">
        <v>#N/A</v>
      </c>
      <c r="CX130" s="196" t="s">
        <v>5588</v>
      </c>
      <c r="CY130" s="188">
        <v>183000</v>
      </c>
      <c r="CZ130" s="188" t="s">
        <v>5579</v>
      </c>
      <c r="DA130" s="188" t="s">
        <v>92</v>
      </c>
      <c r="DB130" s="188">
        <v>1</v>
      </c>
      <c r="DC130" s="188" t="s">
        <v>5593</v>
      </c>
      <c r="DD130" s="188" t="s">
        <v>5580</v>
      </c>
      <c r="DE130" s="194">
        <v>44749</v>
      </c>
      <c r="DF130" s="195" t="s">
        <v>5590</v>
      </c>
      <c r="DG130" s="180">
        <v>560000</v>
      </c>
      <c r="DH130" s="198" t="s">
        <v>5579</v>
      </c>
      <c r="DI130" s="198" t="s">
        <v>92</v>
      </c>
      <c r="DJ130" s="198">
        <v>1</v>
      </c>
      <c r="DK130" s="198" t="s">
        <v>5589</v>
      </c>
      <c r="DL130" s="198" t="s">
        <v>5580</v>
      </c>
      <c r="DM130" s="181">
        <v>44749</v>
      </c>
      <c r="DN130" s="196" t="s">
        <v>5592</v>
      </c>
      <c r="DO130" s="188">
        <v>432000</v>
      </c>
      <c r="DP130" s="196" t="s">
        <v>5579</v>
      </c>
      <c r="DQ130" s="196" t="s">
        <v>92</v>
      </c>
      <c r="DR130" s="196">
        <v>1</v>
      </c>
      <c r="DS130" s="196" t="s">
        <v>5591</v>
      </c>
      <c r="DT130" s="196" t="s">
        <v>5580</v>
      </c>
      <c r="DU130" s="197">
        <v>44749</v>
      </c>
      <c r="DV130" s="195" t="s">
        <v>5594</v>
      </c>
      <c r="DW130" s="180">
        <v>169000</v>
      </c>
      <c r="DX130" s="198" t="s">
        <v>5579</v>
      </c>
      <c r="DY130" s="198" t="s">
        <v>92</v>
      </c>
      <c r="DZ130" s="198">
        <v>1</v>
      </c>
      <c r="EA130" s="198" t="s">
        <v>5593</v>
      </c>
      <c r="EB130" s="198" t="s">
        <v>5580</v>
      </c>
      <c r="EC130" s="181">
        <v>44749</v>
      </c>
      <c r="ED130" s="196" t="s">
        <v>5596</v>
      </c>
      <c r="EE130" s="188">
        <v>14000</v>
      </c>
      <c r="EF130" s="196" t="s">
        <v>5579</v>
      </c>
      <c r="EG130" s="196" t="s">
        <v>92</v>
      </c>
      <c r="EH130" s="196">
        <v>1</v>
      </c>
      <c r="EI130" s="196" t="s">
        <v>5595</v>
      </c>
      <c r="EJ130" s="196" t="s">
        <v>5580</v>
      </c>
      <c r="EK130" s="197">
        <v>44749</v>
      </c>
      <c r="EL130" s="195" t="s">
        <v>5598</v>
      </c>
      <c r="EM130" s="180">
        <v>0</v>
      </c>
      <c r="EN130" s="198" t="s">
        <v>5579</v>
      </c>
      <c r="EO130" s="198" t="s">
        <v>92</v>
      </c>
      <c r="EP130" s="198">
        <v>1</v>
      </c>
      <c r="EQ130" s="198" t="s">
        <v>5597</v>
      </c>
      <c r="ER130" s="198" t="s">
        <v>5580</v>
      </c>
      <c r="ES130" s="181">
        <v>44749</v>
      </c>
      <c r="ET130" s="196" t="s">
        <v>5587</v>
      </c>
      <c r="EU130" s="196">
        <v>6</v>
      </c>
      <c r="EV130" s="196" t="s">
        <v>5583</v>
      </c>
      <c r="EW130" s="196" t="s">
        <v>30</v>
      </c>
      <c r="EX130" s="196">
        <v>2</v>
      </c>
      <c r="EY130" s="196" t="s">
        <v>5586</v>
      </c>
      <c r="EZ130" s="196" t="s">
        <v>1771</v>
      </c>
      <c r="FA130" s="197">
        <v>44749</v>
      </c>
      <c r="FB130" s="195" t="s">
        <v>1955</v>
      </c>
      <c r="FC130" s="198">
        <v>1</v>
      </c>
      <c r="FD130" s="198" t="s">
        <v>14</v>
      </c>
      <c r="FE130" s="198" t="s">
        <v>30</v>
      </c>
      <c r="FF130" s="198">
        <v>2</v>
      </c>
      <c r="FG130" s="198" t="s">
        <v>1954</v>
      </c>
      <c r="FH130" s="198" t="s">
        <v>14</v>
      </c>
      <c r="FI130" s="181">
        <v>44388</v>
      </c>
      <c r="FJ130" s="195" t="s">
        <v>9538</v>
      </c>
      <c r="FK130" s="196" t="e">
        <v>#N/A</v>
      </c>
      <c r="FL130" s="196" t="e">
        <v>#N/A</v>
      </c>
      <c r="FM130" s="196" t="e">
        <v>#N/A</v>
      </c>
      <c r="FN130" s="196" t="e">
        <v>#N/A</v>
      </c>
      <c r="FO130" s="196" t="e">
        <v>#N/A</v>
      </c>
      <c r="FP130" s="188" t="e">
        <v>#N/A</v>
      </c>
      <c r="FQ130" s="189" t="e">
        <v>#N/A</v>
      </c>
      <c r="FR130" s="195" t="s">
        <v>9539</v>
      </c>
      <c r="FS130" s="198" t="e">
        <v>#N/A</v>
      </c>
      <c r="FT130" s="198" t="e">
        <v>#N/A</v>
      </c>
      <c r="FU130" s="198" t="e">
        <v>#N/A</v>
      </c>
      <c r="FV130" s="198" t="e">
        <v>#N/A</v>
      </c>
      <c r="FW130" s="198" t="e">
        <v>#N/A</v>
      </c>
      <c r="FX130" s="198" t="e">
        <v>#N/A</v>
      </c>
      <c r="FY130" s="181" t="e">
        <v>#N/A</v>
      </c>
      <c r="FZ130" s="196" t="s">
        <v>4146</v>
      </c>
      <c r="GA130" s="196">
        <v>0</v>
      </c>
      <c r="GB130" s="196" t="s">
        <v>3054</v>
      </c>
      <c r="GC130" s="196" t="s">
        <v>30</v>
      </c>
      <c r="GD130" s="196">
        <v>2</v>
      </c>
      <c r="GE130" s="196" t="s">
        <v>14</v>
      </c>
      <c r="GF130" s="196" t="s">
        <v>14</v>
      </c>
      <c r="GG130" s="197">
        <v>44695</v>
      </c>
      <c r="GH130" s="195" t="s">
        <v>4152</v>
      </c>
      <c r="GI130" s="198">
        <v>0</v>
      </c>
      <c r="GJ130" s="198" t="s">
        <v>3054</v>
      </c>
      <c r="GK130" s="198" t="s">
        <v>30</v>
      </c>
      <c r="GL130" s="198">
        <v>2</v>
      </c>
      <c r="GM130" s="198" t="s">
        <v>14</v>
      </c>
      <c r="GN130" s="198" t="s">
        <v>14</v>
      </c>
      <c r="GO130" s="181">
        <v>44695</v>
      </c>
      <c r="GP130" s="196" t="s">
        <v>4147</v>
      </c>
      <c r="GQ130" s="196">
        <v>0</v>
      </c>
      <c r="GR130" s="196" t="s">
        <v>3054</v>
      </c>
      <c r="GS130" s="196" t="s">
        <v>30</v>
      </c>
      <c r="GT130" s="196">
        <v>2</v>
      </c>
      <c r="GU130" s="196" t="s">
        <v>14</v>
      </c>
      <c r="GV130" s="196" t="s">
        <v>14</v>
      </c>
      <c r="GW130" s="197">
        <v>44695</v>
      </c>
      <c r="GX130" s="195" t="s">
        <v>4153</v>
      </c>
      <c r="GY130" s="198">
        <v>0</v>
      </c>
      <c r="GZ130" s="198" t="s">
        <v>3054</v>
      </c>
      <c r="HA130" s="198" t="s">
        <v>30</v>
      </c>
      <c r="HB130" s="198">
        <v>2</v>
      </c>
      <c r="HC130" s="198" t="s">
        <v>14</v>
      </c>
      <c r="HD130" s="198" t="s">
        <v>14</v>
      </c>
      <c r="HE130" s="181">
        <v>44695</v>
      </c>
      <c r="HF130" s="196" t="s">
        <v>4145</v>
      </c>
      <c r="HG130" s="196">
        <v>0</v>
      </c>
      <c r="HH130" s="196" t="s">
        <v>3054</v>
      </c>
      <c r="HI130" s="196" t="s">
        <v>30</v>
      </c>
      <c r="HJ130" s="196">
        <v>2</v>
      </c>
      <c r="HK130" s="196" t="s">
        <v>14</v>
      </c>
      <c r="HL130" s="196" t="s">
        <v>14</v>
      </c>
      <c r="HM130" s="197">
        <v>44695</v>
      </c>
      <c r="HN130" s="195" t="s">
        <v>4151</v>
      </c>
      <c r="HO130" s="198">
        <v>0</v>
      </c>
      <c r="HP130" s="198" t="s">
        <v>3054</v>
      </c>
      <c r="HQ130" s="198" t="s">
        <v>30</v>
      </c>
      <c r="HR130" s="198">
        <v>2</v>
      </c>
      <c r="HS130" s="198" t="s">
        <v>14</v>
      </c>
      <c r="HT130" s="198" t="s">
        <v>14</v>
      </c>
      <c r="HU130" s="181">
        <v>44695</v>
      </c>
      <c r="HV130" s="196" t="s">
        <v>4148</v>
      </c>
      <c r="HW130" s="196">
        <v>0</v>
      </c>
      <c r="HX130" s="196" t="s">
        <v>3054</v>
      </c>
      <c r="HY130" s="196" t="s">
        <v>30</v>
      </c>
      <c r="HZ130" s="196">
        <v>2</v>
      </c>
      <c r="IA130" s="196" t="s">
        <v>14</v>
      </c>
      <c r="IB130" s="196" t="s">
        <v>14</v>
      </c>
      <c r="IC130" s="197">
        <v>44695</v>
      </c>
      <c r="ID130" s="195" t="s">
        <v>4150</v>
      </c>
      <c r="IE130" s="198">
        <v>0</v>
      </c>
      <c r="IF130" s="198" t="s">
        <v>3054</v>
      </c>
      <c r="IG130" s="198" t="s">
        <v>30</v>
      </c>
      <c r="IH130" s="198">
        <v>2</v>
      </c>
      <c r="II130" s="198" t="s">
        <v>14</v>
      </c>
      <c r="IJ130" s="198" t="s">
        <v>14</v>
      </c>
      <c r="IK130" s="181">
        <v>44695</v>
      </c>
      <c r="IL130" s="196" t="s">
        <v>4149</v>
      </c>
      <c r="IM130" s="196">
        <v>0</v>
      </c>
      <c r="IN130" s="196" t="s">
        <v>3054</v>
      </c>
      <c r="IO130" s="196" t="s">
        <v>30</v>
      </c>
      <c r="IP130" s="196">
        <v>2</v>
      </c>
      <c r="IQ130" s="196" t="s">
        <v>14</v>
      </c>
      <c r="IR130" s="196" t="s">
        <v>14</v>
      </c>
      <c r="IS130" s="197">
        <v>44695</v>
      </c>
    </row>
    <row r="131" spans="1:253" s="285" customFormat="1" ht="13" customHeight="1" x14ac:dyDescent="0.25">
      <c r="A131" s="285" t="s">
        <v>89</v>
      </c>
      <c r="B131" s="285" t="s">
        <v>8777</v>
      </c>
      <c r="C131" s="285" t="s">
        <v>90</v>
      </c>
      <c r="D131" s="285" t="s">
        <v>91</v>
      </c>
      <c r="E131" s="285" t="s">
        <v>8482</v>
      </c>
      <c r="F131" s="285" t="s">
        <v>2493</v>
      </c>
      <c r="G131" s="179">
        <v>21700000</v>
      </c>
      <c r="H131" s="180" t="s">
        <v>2490</v>
      </c>
      <c r="I131" s="180" t="s">
        <v>92</v>
      </c>
      <c r="J131" s="180">
        <v>1</v>
      </c>
      <c r="K131" s="180" t="s">
        <v>2492</v>
      </c>
      <c r="L131" s="180" t="s">
        <v>2491</v>
      </c>
      <c r="M131" s="181">
        <v>44615</v>
      </c>
      <c r="N131" s="190" t="s">
        <v>2496</v>
      </c>
      <c r="O131" s="182">
        <v>185180</v>
      </c>
      <c r="P131" s="182" t="s">
        <v>1501</v>
      </c>
      <c r="Q131" s="182" t="s">
        <v>30</v>
      </c>
      <c r="R131" s="182">
        <v>2</v>
      </c>
      <c r="S131" s="182" t="s">
        <v>2495</v>
      </c>
      <c r="T131" s="182" t="s">
        <v>2494</v>
      </c>
      <c r="U131" s="183">
        <v>44615</v>
      </c>
      <c r="V131" s="190" t="s">
        <v>2498</v>
      </c>
      <c r="W131" s="180">
        <v>21700000</v>
      </c>
      <c r="X131" s="180" t="s">
        <v>2490</v>
      </c>
      <c r="Y131" s="180" t="s">
        <v>92</v>
      </c>
      <c r="Z131" s="180">
        <v>1</v>
      </c>
      <c r="AA131" s="180" t="s">
        <v>2497</v>
      </c>
      <c r="AB131" s="180" t="s">
        <v>2491</v>
      </c>
      <c r="AC131" s="181">
        <v>44615</v>
      </c>
      <c r="AD131" s="190" t="s">
        <v>2500</v>
      </c>
      <c r="AE131" s="188">
        <v>21700000</v>
      </c>
      <c r="AF131" s="188" t="s">
        <v>2490</v>
      </c>
      <c r="AG131" s="188" t="s">
        <v>92</v>
      </c>
      <c r="AH131" s="188">
        <v>1</v>
      </c>
      <c r="AI131" s="188" t="s">
        <v>2499</v>
      </c>
      <c r="AJ131" s="188" t="s">
        <v>2491</v>
      </c>
      <c r="AK131" s="189">
        <v>44615</v>
      </c>
      <c r="AL131" s="190" t="s">
        <v>2920</v>
      </c>
      <c r="AM131" s="180">
        <v>22974000</v>
      </c>
      <c r="AN131" s="180" t="s">
        <v>2917</v>
      </c>
      <c r="AO131" s="180" t="s">
        <v>19</v>
      </c>
      <c r="AP131" s="180">
        <v>3</v>
      </c>
      <c r="AQ131" s="180" t="s">
        <v>2919</v>
      </c>
      <c r="AR131" s="180" t="s">
        <v>2918</v>
      </c>
      <c r="AS131" s="181">
        <v>44658</v>
      </c>
      <c r="AT131" s="191" t="s">
        <v>1084</v>
      </c>
      <c r="AU131" s="188" t="s">
        <v>14</v>
      </c>
      <c r="AV131" s="188" t="s">
        <v>1081</v>
      </c>
      <c r="AW131" s="188" t="s">
        <v>14</v>
      </c>
      <c r="AX131" s="188" t="s">
        <v>14</v>
      </c>
      <c r="AY131" s="188" t="s">
        <v>1083</v>
      </c>
      <c r="AZ131" s="188" t="s">
        <v>1082</v>
      </c>
      <c r="BA131" s="189">
        <v>43767</v>
      </c>
      <c r="BB131" s="190" t="s">
        <v>96</v>
      </c>
      <c r="BC131" s="180" t="s">
        <v>14</v>
      </c>
      <c r="BD131" s="180" t="s">
        <v>14</v>
      </c>
      <c r="BE131" s="180" t="s">
        <v>14</v>
      </c>
      <c r="BF131" s="180" t="s">
        <v>14</v>
      </c>
      <c r="BG131" s="180" t="s">
        <v>95</v>
      </c>
      <c r="BH131" s="180">
        <v>0</v>
      </c>
      <c r="BI131" s="181">
        <v>43495</v>
      </c>
      <c r="BJ131" s="191" t="s">
        <v>5146</v>
      </c>
      <c r="BK131" s="191">
        <v>2446</v>
      </c>
      <c r="BL131" s="191" t="s">
        <v>5144</v>
      </c>
      <c r="BM131" s="191" t="s">
        <v>19</v>
      </c>
      <c r="BN131" s="191">
        <v>3</v>
      </c>
      <c r="BO131" s="191" t="s">
        <v>5145</v>
      </c>
      <c r="BP131" s="188" t="s">
        <v>528</v>
      </c>
      <c r="BQ131" s="192">
        <v>44739</v>
      </c>
      <c r="BR131" s="190" t="s">
        <v>1079</v>
      </c>
      <c r="BS131" s="184" t="s">
        <v>14</v>
      </c>
      <c r="BT131" s="184" t="s">
        <v>14</v>
      </c>
      <c r="BU131" s="184" t="s">
        <v>14</v>
      </c>
      <c r="BV131" s="184" t="s">
        <v>14</v>
      </c>
      <c r="BW131" s="184" t="s">
        <v>14</v>
      </c>
      <c r="BX131" s="184" t="s">
        <v>14</v>
      </c>
      <c r="BY131" s="181">
        <v>43767</v>
      </c>
      <c r="BZ131" s="191" t="s">
        <v>1080</v>
      </c>
      <c r="CA131" s="191" t="s">
        <v>14</v>
      </c>
      <c r="CB131" s="191" t="s">
        <v>14</v>
      </c>
      <c r="CC131" s="191" t="s">
        <v>14</v>
      </c>
      <c r="CD131" s="191" t="s">
        <v>14</v>
      </c>
      <c r="CE131" s="191" t="s">
        <v>14</v>
      </c>
      <c r="CF131" s="191" t="s">
        <v>14</v>
      </c>
      <c r="CG131" s="192">
        <v>43767</v>
      </c>
      <c r="CH131" s="190" t="s">
        <v>9540</v>
      </c>
      <c r="CI131" s="191" t="e">
        <v>#N/A</v>
      </c>
      <c r="CJ131" s="191" t="e">
        <v>#N/A</v>
      </c>
      <c r="CK131" s="191" t="e">
        <v>#N/A</v>
      </c>
      <c r="CL131" s="191" t="e">
        <v>#N/A</v>
      </c>
      <c r="CM131" s="191" t="e">
        <v>#N/A</v>
      </c>
      <c r="CN131" s="191" t="e">
        <v>#N/A</v>
      </c>
      <c r="CO131" s="193" t="e">
        <v>#N/A</v>
      </c>
      <c r="CP131" s="191" t="s">
        <v>1482</v>
      </c>
      <c r="CQ131" s="184" t="s">
        <v>14</v>
      </c>
      <c r="CR131" s="184" t="s">
        <v>1479</v>
      </c>
      <c r="CS131" s="184" t="s">
        <v>14</v>
      </c>
      <c r="CT131" s="184" t="s">
        <v>14</v>
      </c>
      <c r="CU131" s="184" t="s">
        <v>1481</v>
      </c>
      <c r="CV131" s="184" t="s">
        <v>1480</v>
      </c>
      <c r="CW131" s="181">
        <v>44064</v>
      </c>
      <c r="CX131" s="191" t="s">
        <v>2923</v>
      </c>
      <c r="CY131" s="188">
        <v>14560000</v>
      </c>
      <c r="CZ131" s="188" t="s">
        <v>2921</v>
      </c>
      <c r="DA131" s="188" t="s">
        <v>92</v>
      </c>
      <c r="DB131" s="188">
        <v>1</v>
      </c>
      <c r="DC131" s="188" t="s">
        <v>2924</v>
      </c>
      <c r="DD131" s="188" t="s">
        <v>2922</v>
      </c>
      <c r="DE131" s="194">
        <v>44658</v>
      </c>
      <c r="DF131" s="190" t="s">
        <v>2925</v>
      </c>
      <c r="DG131" s="180">
        <v>0</v>
      </c>
      <c r="DH131" s="184" t="s">
        <v>2921</v>
      </c>
      <c r="DI131" s="184" t="s">
        <v>92</v>
      </c>
      <c r="DJ131" s="184">
        <v>1</v>
      </c>
      <c r="DK131" s="184" t="s">
        <v>2924</v>
      </c>
      <c r="DL131" s="184" t="s">
        <v>2922</v>
      </c>
      <c r="DM131" s="181">
        <v>44658</v>
      </c>
      <c r="DN131" s="191" t="s">
        <v>2926</v>
      </c>
      <c r="DO131" s="188">
        <v>7140000</v>
      </c>
      <c r="DP131" s="191" t="s">
        <v>2921</v>
      </c>
      <c r="DQ131" s="191" t="s">
        <v>92</v>
      </c>
      <c r="DR131" s="191">
        <v>1</v>
      </c>
      <c r="DS131" s="191" t="s">
        <v>2924</v>
      </c>
      <c r="DT131" s="191" t="s">
        <v>2922</v>
      </c>
      <c r="DU131" s="192">
        <v>44658</v>
      </c>
      <c r="DV131" s="190" t="s">
        <v>2927</v>
      </c>
      <c r="DW131" s="180">
        <v>9600000</v>
      </c>
      <c r="DX131" s="184" t="s">
        <v>2921</v>
      </c>
      <c r="DY131" s="184" t="s">
        <v>92</v>
      </c>
      <c r="DZ131" s="184">
        <v>1</v>
      </c>
      <c r="EA131" s="184" t="s">
        <v>2924</v>
      </c>
      <c r="EB131" s="184" t="s">
        <v>2922</v>
      </c>
      <c r="EC131" s="181">
        <v>44658</v>
      </c>
      <c r="ED131" s="191" t="s">
        <v>2928</v>
      </c>
      <c r="EE131" s="188">
        <v>4900000</v>
      </c>
      <c r="EF131" s="191" t="s">
        <v>2921</v>
      </c>
      <c r="EG131" s="191" t="s">
        <v>92</v>
      </c>
      <c r="EH131" s="191">
        <v>1</v>
      </c>
      <c r="EI131" s="191" t="s">
        <v>2924</v>
      </c>
      <c r="EJ131" s="191" t="s">
        <v>2922</v>
      </c>
      <c r="EK131" s="192">
        <v>44658</v>
      </c>
      <c r="EL131" s="190" t="s">
        <v>2929</v>
      </c>
      <c r="EM131" s="180">
        <v>60000</v>
      </c>
      <c r="EN131" s="184" t="s">
        <v>2921</v>
      </c>
      <c r="EO131" s="184" t="s">
        <v>92</v>
      </c>
      <c r="EP131" s="184">
        <v>1</v>
      </c>
      <c r="EQ131" s="184" t="s">
        <v>2924</v>
      </c>
      <c r="ER131" s="184" t="s">
        <v>2922</v>
      </c>
      <c r="ES131" s="181">
        <v>44658</v>
      </c>
      <c r="ET131" s="191" t="s">
        <v>6565</v>
      </c>
      <c r="EU131" s="191">
        <v>2251</v>
      </c>
      <c r="EV131" s="191" t="s">
        <v>6498</v>
      </c>
      <c r="EW131" s="191" t="s">
        <v>19</v>
      </c>
      <c r="EX131" s="191">
        <v>3</v>
      </c>
      <c r="EY131" s="191" t="s">
        <v>5145</v>
      </c>
      <c r="EZ131" s="191" t="s">
        <v>528</v>
      </c>
      <c r="FA131" s="192">
        <v>44767</v>
      </c>
      <c r="FB131" s="190" t="s">
        <v>94</v>
      </c>
      <c r="FC131" s="184">
        <v>5</v>
      </c>
      <c r="FD131" s="184">
        <v>0</v>
      </c>
      <c r="FE131" s="184" t="s">
        <v>92</v>
      </c>
      <c r="FF131" s="184">
        <v>1</v>
      </c>
      <c r="FG131" s="184" t="s">
        <v>93</v>
      </c>
      <c r="FH131" s="184">
        <v>0</v>
      </c>
      <c r="FI131" s="181">
        <v>43495</v>
      </c>
      <c r="FJ131" s="190" t="s">
        <v>98</v>
      </c>
      <c r="FK131" s="191" t="s">
        <v>14</v>
      </c>
      <c r="FL131" s="191">
        <v>0</v>
      </c>
      <c r="FM131" s="191" t="s">
        <v>14</v>
      </c>
      <c r="FN131" s="191" t="s">
        <v>14</v>
      </c>
      <c r="FO131" s="191" t="s">
        <v>97</v>
      </c>
      <c r="FP131" s="188">
        <v>0</v>
      </c>
      <c r="FQ131" s="189">
        <v>43495</v>
      </c>
      <c r="FR131" s="190" t="s">
        <v>102</v>
      </c>
      <c r="FS131" s="184">
        <v>1160000</v>
      </c>
      <c r="FT131" s="184" t="s">
        <v>99</v>
      </c>
      <c r="FU131" s="184" t="s">
        <v>30</v>
      </c>
      <c r="FV131" s="184">
        <v>2</v>
      </c>
      <c r="FW131" s="184" t="s">
        <v>101</v>
      </c>
      <c r="FX131" s="184" t="s">
        <v>100</v>
      </c>
      <c r="FY131" s="181">
        <v>43495</v>
      </c>
      <c r="FZ131" s="191" t="s">
        <v>4337</v>
      </c>
      <c r="GA131" s="191">
        <v>1</v>
      </c>
      <c r="GB131" s="191" t="s">
        <v>3054</v>
      </c>
      <c r="GC131" s="191" t="s">
        <v>30</v>
      </c>
      <c r="GD131" s="191">
        <v>2</v>
      </c>
      <c r="GE131" s="191" t="s">
        <v>14</v>
      </c>
      <c r="GF131" s="191" t="s">
        <v>14</v>
      </c>
      <c r="GG131" s="192">
        <v>44696</v>
      </c>
      <c r="GH131" s="190" t="s">
        <v>4343</v>
      </c>
      <c r="GI131" s="184">
        <v>3</v>
      </c>
      <c r="GJ131" s="184" t="s">
        <v>3054</v>
      </c>
      <c r="GK131" s="184" t="s">
        <v>30</v>
      </c>
      <c r="GL131" s="184">
        <v>2</v>
      </c>
      <c r="GM131" s="184" t="s">
        <v>14</v>
      </c>
      <c r="GN131" s="184" t="s">
        <v>14</v>
      </c>
      <c r="GO131" s="181">
        <v>44696</v>
      </c>
      <c r="GP131" s="191" t="s">
        <v>4338</v>
      </c>
      <c r="GQ131" s="191">
        <v>2</v>
      </c>
      <c r="GR131" s="191" t="s">
        <v>3054</v>
      </c>
      <c r="GS131" s="191" t="s">
        <v>30</v>
      </c>
      <c r="GT131" s="191">
        <v>2</v>
      </c>
      <c r="GU131" s="191" t="s">
        <v>14</v>
      </c>
      <c r="GV131" s="191" t="s">
        <v>14</v>
      </c>
      <c r="GW131" s="192">
        <v>44696</v>
      </c>
      <c r="GX131" s="190" t="s">
        <v>4344</v>
      </c>
      <c r="GY131" s="184">
        <v>1</v>
      </c>
      <c r="GZ131" s="184" t="s">
        <v>3054</v>
      </c>
      <c r="HA131" s="184" t="s">
        <v>30</v>
      </c>
      <c r="HB131" s="184">
        <v>2</v>
      </c>
      <c r="HC131" s="184" t="s">
        <v>14</v>
      </c>
      <c r="HD131" s="184" t="s">
        <v>14</v>
      </c>
      <c r="HE131" s="181">
        <v>44696</v>
      </c>
      <c r="HF131" s="191" t="s">
        <v>4336</v>
      </c>
      <c r="HG131" s="191">
        <v>3</v>
      </c>
      <c r="HH131" s="191" t="s">
        <v>3054</v>
      </c>
      <c r="HI131" s="191" t="s">
        <v>30</v>
      </c>
      <c r="HJ131" s="191">
        <v>2</v>
      </c>
      <c r="HK131" s="191" t="s">
        <v>14</v>
      </c>
      <c r="HL131" s="191" t="s">
        <v>14</v>
      </c>
      <c r="HM131" s="192">
        <v>44696</v>
      </c>
      <c r="HN131" s="190" t="s">
        <v>4342</v>
      </c>
      <c r="HO131" s="184">
        <v>2</v>
      </c>
      <c r="HP131" s="184" t="s">
        <v>3054</v>
      </c>
      <c r="HQ131" s="184" t="s">
        <v>30</v>
      </c>
      <c r="HR131" s="184">
        <v>2</v>
      </c>
      <c r="HS131" s="184" t="s">
        <v>14</v>
      </c>
      <c r="HT131" s="184" t="s">
        <v>14</v>
      </c>
      <c r="HU131" s="181">
        <v>44696</v>
      </c>
      <c r="HV131" s="191" t="s">
        <v>4339</v>
      </c>
      <c r="HW131" s="191">
        <v>3</v>
      </c>
      <c r="HX131" s="191" t="s">
        <v>3054</v>
      </c>
      <c r="HY131" s="191" t="s">
        <v>30</v>
      </c>
      <c r="HZ131" s="191">
        <v>2</v>
      </c>
      <c r="IA131" s="191" t="s">
        <v>14</v>
      </c>
      <c r="IB131" s="191" t="s">
        <v>14</v>
      </c>
      <c r="IC131" s="192">
        <v>44696</v>
      </c>
      <c r="ID131" s="190" t="s">
        <v>4341</v>
      </c>
      <c r="IE131" s="184">
        <v>2</v>
      </c>
      <c r="IF131" s="184" t="s">
        <v>3054</v>
      </c>
      <c r="IG131" s="184" t="s">
        <v>30</v>
      </c>
      <c r="IH131" s="184">
        <v>2</v>
      </c>
      <c r="II131" s="184" t="s">
        <v>14</v>
      </c>
      <c r="IJ131" s="184" t="s">
        <v>14</v>
      </c>
      <c r="IK131" s="181">
        <v>44696</v>
      </c>
      <c r="IL131" s="191" t="s">
        <v>4340</v>
      </c>
      <c r="IM131" s="191">
        <v>3</v>
      </c>
      <c r="IN131" s="191" t="s">
        <v>3054</v>
      </c>
      <c r="IO131" s="191" t="s">
        <v>30</v>
      </c>
      <c r="IP131" s="191">
        <v>2</v>
      </c>
      <c r="IQ131" s="191" t="s">
        <v>14</v>
      </c>
      <c r="IR131" s="191" t="s">
        <v>14</v>
      </c>
      <c r="IS131" s="192">
        <v>44696</v>
      </c>
    </row>
    <row r="132" spans="1:253" s="285" customFormat="1" ht="13" customHeight="1" x14ac:dyDescent="0.25">
      <c r="A132" s="285" t="s">
        <v>1567</v>
      </c>
      <c r="B132" s="285" t="s">
        <v>8808</v>
      </c>
      <c r="C132" s="285" t="s">
        <v>1568</v>
      </c>
      <c r="D132" s="285" t="s">
        <v>511</v>
      </c>
      <c r="E132" s="285" t="s">
        <v>8483</v>
      </c>
      <c r="F132" s="285" t="s">
        <v>7052</v>
      </c>
      <c r="G132" s="179">
        <v>18315000</v>
      </c>
      <c r="H132" s="180" t="s">
        <v>7049</v>
      </c>
      <c r="I132" s="180" t="s">
        <v>30</v>
      </c>
      <c r="J132" s="180">
        <v>2</v>
      </c>
      <c r="K132" s="180" t="s">
        <v>7051</v>
      </c>
      <c r="L132" s="180" t="s">
        <v>7050</v>
      </c>
      <c r="M132" s="181">
        <v>44769</v>
      </c>
      <c r="N132" s="195" t="s">
        <v>1578</v>
      </c>
      <c r="O132" s="182">
        <v>1259200</v>
      </c>
      <c r="P132" s="182" t="s">
        <v>1508</v>
      </c>
      <c r="Q132" s="182" t="s">
        <v>92</v>
      </c>
      <c r="R132" s="182">
        <v>1</v>
      </c>
      <c r="S132" s="182" t="s">
        <v>1577</v>
      </c>
      <c r="T132" s="182" t="s">
        <v>1576</v>
      </c>
      <c r="U132" s="183">
        <v>44187</v>
      </c>
      <c r="V132" s="195" t="s">
        <v>1769</v>
      </c>
      <c r="W132" s="180">
        <v>16797000</v>
      </c>
      <c r="X132" s="180" t="s">
        <v>1766</v>
      </c>
      <c r="Y132" s="180" t="s">
        <v>30</v>
      </c>
      <c r="Z132" s="180">
        <v>2</v>
      </c>
      <c r="AA132" s="180" t="s">
        <v>1768</v>
      </c>
      <c r="AB132" s="180" t="s">
        <v>1767</v>
      </c>
      <c r="AC132" s="181">
        <v>44281</v>
      </c>
      <c r="AD132" s="195" t="s">
        <v>1585</v>
      </c>
      <c r="AE132" s="188">
        <v>7607000</v>
      </c>
      <c r="AF132" s="188" t="s">
        <v>1579</v>
      </c>
      <c r="AG132" s="188" t="s">
        <v>19</v>
      </c>
      <c r="AH132" s="188">
        <v>3</v>
      </c>
      <c r="AI132" s="188" t="s">
        <v>1584</v>
      </c>
      <c r="AJ132" s="188" t="s">
        <v>1583</v>
      </c>
      <c r="AK132" s="189">
        <v>44187</v>
      </c>
      <c r="AL132" s="195" t="s">
        <v>2095</v>
      </c>
      <c r="AM132" s="180">
        <v>1043000</v>
      </c>
      <c r="AN132" s="180" t="s">
        <v>2092</v>
      </c>
      <c r="AO132" s="180" t="s">
        <v>92</v>
      </c>
      <c r="AP132" s="180">
        <v>1</v>
      </c>
      <c r="AQ132" s="180" t="s">
        <v>2094</v>
      </c>
      <c r="AR132" s="180" t="s">
        <v>2093</v>
      </c>
      <c r="AS132" s="181">
        <v>44522</v>
      </c>
      <c r="AT132" s="196" t="s">
        <v>1575</v>
      </c>
      <c r="AU132" s="188" t="s">
        <v>14</v>
      </c>
      <c r="AV132" s="188" t="s">
        <v>14</v>
      </c>
      <c r="AW132" s="188" t="s">
        <v>19</v>
      </c>
      <c r="AX132" s="188">
        <v>3</v>
      </c>
      <c r="AY132" s="188" t="s">
        <v>14</v>
      </c>
      <c r="AZ132" s="188" t="s">
        <v>14</v>
      </c>
      <c r="BA132" s="189">
        <v>44187</v>
      </c>
      <c r="BB132" s="195" t="s">
        <v>1574</v>
      </c>
      <c r="BC132" s="180" t="s">
        <v>14</v>
      </c>
      <c r="BD132" s="180" t="s">
        <v>14</v>
      </c>
      <c r="BE132" s="180" t="s">
        <v>19</v>
      </c>
      <c r="BF132" s="180">
        <v>3</v>
      </c>
      <c r="BG132" s="180" t="s">
        <v>14</v>
      </c>
      <c r="BH132" s="180" t="s">
        <v>14</v>
      </c>
      <c r="BI132" s="181">
        <v>44187</v>
      </c>
      <c r="BJ132" s="196" t="s">
        <v>7055</v>
      </c>
      <c r="BK132" s="196">
        <v>196</v>
      </c>
      <c r="BL132" s="196" t="s">
        <v>7053</v>
      </c>
      <c r="BM132" s="196" t="s">
        <v>19</v>
      </c>
      <c r="BN132" s="196">
        <v>3</v>
      </c>
      <c r="BO132" s="196" t="s">
        <v>7054</v>
      </c>
      <c r="BP132" s="188" t="s">
        <v>528</v>
      </c>
      <c r="BQ132" s="197">
        <v>44769</v>
      </c>
      <c r="BR132" s="195" t="s">
        <v>1569</v>
      </c>
      <c r="BS132" s="198" t="s">
        <v>14</v>
      </c>
      <c r="BT132" s="198" t="s">
        <v>14</v>
      </c>
      <c r="BU132" s="198" t="s">
        <v>19</v>
      </c>
      <c r="BV132" s="198">
        <v>3</v>
      </c>
      <c r="BW132" s="198" t="s">
        <v>14</v>
      </c>
      <c r="BX132" s="198" t="s">
        <v>14</v>
      </c>
      <c r="BY132" s="181">
        <v>44187</v>
      </c>
      <c r="BZ132" s="196" t="s">
        <v>1570</v>
      </c>
      <c r="CA132" s="196" t="s">
        <v>14</v>
      </c>
      <c r="CB132" s="196" t="s">
        <v>14</v>
      </c>
      <c r="CC132" s="196" t="s">
        <v>19</v>
      </c>
      <c r="CD132" s="196">
        <v>3</v>
      </c>
      <c r="CE132" s="196" t="s">
        <v>14</v>
      </c>
      <c r="CF132" s="196" t="s">
        <v>14</v>
      </c>
      <c r="CG132" s="197">
        <v>44187</v>
      </c>
      <c r="CH132" s="195" t="s">
        <v>9541</v>
      </c>
      <c r="CI132" s="196" t="e">
        <v>#N/A</v>
      </c>
      <c r="CJ132" s="196" t="e">
        <v>#N/A</v>
      </c>
      <c r="CK132" s="196" t="e">
        <v>#N/A</v>
      </c>
      <c r="CL132" s="196" t="e">
        <v>#N/A</v>
      </c>
      <c r="CM132" s="196" t="e">
        <v>#N/A</v>
      </c>
      <c r="CN132" s="196" t="e">
        <v>#N/A</v>
      </c>
      <c r="CO132" s="199" t="e">
        <v>#N/A</v>
      </c>
      <c r="CP132" s="196" t="s">
        <v>1573</v>
      </c>
      <c r="CQ132" s="198" t="s">
        <v>14</v>
      </c>
      <c r="CR132" s="198" t="s">
        <v>14</v>
      </c>
      <c r="CS132" s="198" t="s">
        <v>19</v>
      </c>
      <c r="CT132" s="198">
        <v>3</v>
      </c>
      <c r="CU132" s="198" t="s">
        <v>14</v>
      </c>
      <c r="CV132" s="198" t="s">
        <v>14</v>
      </c>
      <c r="CW132" s="181">
        <v>44187</v>
      </c>
      <c r="CX132" s="196" t="s">
        <v>7059</v>
      </c>
      <c r="CY132" s="188">
        <v>6150000</v>
      </c>
      <c r="CZ132" s="188" t="s">
        <v>7057</v>
      </c>
      <c r="DA132" s="188" t="s">
        <v>19</v>
      </c>
      <c r="DB132" s="188">
        <v>3</v>
      </c>
      <c r="DC132" s="188" t="s">
        <v>7060</v>
      </c>
      <c r="DD132" s="188" t="s">
        <v>7058</v>
      </c>
      <c r="DE132" s="194">
        <v>44769</v>
      </c>
      <c r="DF132" s="195" t="s">
        <v>1582</v>
      </c>
      <c r="DG132" s="180">
        <v>9175000</v>
      </c>
      <c r="DH132" s="198" t="s">
        <v>1579</v>
      </c>
      <c r="DI132" s="198" t="s">
        <v>19</v>
      </c>
      <c r="DJ132" s="198">
        <v>3</v>
      </c>
      <c r="DK132" s="198" t="s">
        <v>1581</v>
      </c>
      <c r="DL132" s="198" t="s">
        <v>1580</v>
      </c>
      <c r="DM132" s="181">
        <v>44187</v>
      </c>
      <c r="DN132" s="196" t="s">
        <v>1588</v>
      </c>
      <c r="DO132" s="188">
        <v>1207000</v>
      </c>
      <c r="DP132" s="196" t="s">
        <v>1579</v>
      </c>
      <c r="DQ132" s="196" t="s">
        <v>19</v>
      </c>
      <c r="DR132" s="196">
        <v>3</v>
      </c>
      <c r="DS132" s="196" t="s">
        <v>1581</v>
      </c>
      <c r="DT132" s="196" t="s">
        <v>1580</v>
      </c>
      <c r="DU132" s="197">
        <v>44187</v>
      </c>
      <c r="DV132" s="195" t="s">
        <v>7061</v>
      </c>
      <c r="DW132" s="180">
        <v>715000</v>
      </c>
      <c r="DX132" s="198" t="s">
        <v>7057</v>
      </c>
      <c r="DY132" s="198" t="s">
        <v>19</v>
      </c>
      <c r="DZ132" s="198">
        <v>3</v>
      </c>
      <c r="EA132" s="198" t="s">
        <v>7060</v>
      </c>
      <c r="EB132" s="198" t="s">
        <v>7058</v>
      </c>
      <c r="EC132" s="181">
        <v>44769</v>
      </c>
      <c r="ED132" s="196" t="s">
        <v>7063</v>
      </c>
      <c r="EE132" s="188">
        <v>1910000</v>
      </c>
      <c r="EF132" s="196" t="s">
        <v>7057</v>
      </c>
      <c r="EG132" s="196" t="s">
        <v>19</v>
      </c>
      <c r="EH132" s="196">
        <v>3</v>
      </c>
      <c r="EI132" s="196" t="s">
        <v>7062</v>
      </c>
      <c r="EJ132" s="196" t="s">
        <v>7058</v>
      </c>
      <c r="EK132" s="197">
        <v>44769</v>
      </c>
      <c r="EL132" s="195" t="s">
        <v>7065</v>
      </c>
      <c r="EM132" s="180">
        <v>3525000</v>
      </c>
      <c r="EN132" s="198" t="s">
        <v>7057</v>
      </c>
      <c r="EO132" s="198" t="s">
        <v>19</v>
      </c>
      <c r="EP132" s="198">
        <v>3</v>
      </c>
      <c r="EQ132" s="198" t="s">
        <v>7064</v>
      </c>
      <c r="ER132" s="198" t="s">
        <v>7058</v>
      </c>
      <c r="ES132" s="181">
        <v>44769</v>
      </c>
      <c r="ET132" s="196" t="s">
        <v>7056</v>
      </c>
      <c r="EU132" s="196">
        <v>196</v>
      </c>
      <c r="EV132" s="196" t="s">
        <v>7053</v>
      </c>
      <c r="EW132" s="196" t="s">
        <v>19</v>
      </c>
      <c r="EX132" s="196">
        <v>3</v>
      </c>
      <c r="EY132" s="196" t="s">
        <v>7054</v>
      </c>
      <c r="EZ132" s="196" t="s">
        <v>528</v>
      </c>
      <c r="FA132" s="197">
        <v>44769</v>
      </c>
      <c r="FB132" s="195" t="s">
        <v>1572</v>
      </c>
      <c r="FC132" s="198">
        <v>5</v>
      </c>
      <c r="FD132" s="198" t="s">
        <v>14</v>
      </c>
      <c r="FE132" s="198" t="s">
        <v>92</v>
      </c>
      <c r="FF132" s="198">
        <v>1</v>
      </c>
      <c r="FG132" s="198" t="s">
        <v>1571</v>
      </c>
      <c r="FH132" s="198" t="s">
        <v>14</v>
      </c>
      <c r="FI132" s="181">
        <v>44187</v>
      </c>
      <c r="FJ132" s="195" t="s">
        <v>1586</v>
      </c>
      <c r="FK132" s="196" t="s">
        <v>14</v>
      </c>
      <c r="FL132" s="196" t="s">
        <v>14</v>
      </c>
      <c r="FM132" s="196" t="s">
        <v>19</v>
      </c>
      <c r="FN132" s="196">
        <v>3</v>
      </c>
      <c r="FO132" s="196" t="s">
        <v>14</v>
      </c>
      <c r="FP132" s="188" t="s">
        <v>14</v>
      </c>
      <c r="FQ132" s="189">
        <v>44187</v>
      </c>
      <c r="FR132" s="195" t="s">
        <v>1587</v>
      </c>
      <c r="FS132" s="198" t="s">
        <v>14</v>
      </c>
      <c r="FT132" s="198" t="s">
        <v>14</v>
      </c>
      <c r="FU132" s="198" t="s">
        <v>19</v>
      </c>
      <c r="FV132" s="198">
        <v>3</v>
      </c>
      <c r="FW132" s="198" t="s">
        <v>14</v>
      </c>
      <c r="FX132" s="198" t="s">
        <v>14</v>
      </c>
      <c r="FY132" s="181">
        <v>44187</v>
      </c>
      <c r="FZ132" s="196" t="s">
        <v>3647</v>
      </c>
      <c r="GA132" s="196">
        <v>1</v>
      </c>
      <c r="GB132" s="196" t="s">
        <v>3054</v>
      </c>
      <c r="GC132" s="196" t="s">
        <v>30</v>
      </c>
      <c r="GD132" s="196">
        <v>2</v>
      </c>
      <c r="GE132" s="196" t="s">
        <v>14</v>
      </c>
      <c r="GF132" s="196" t="s">
        <v>14</v>
      </c>
      <c r="GG132" s="197">
        <v>44692</v>
      </c>
      <c r="GH132" s="195" t="s">
        <v>3653</v>
      </c>
      <c r="GI132" s="198">
        <v>3</v>
      </c>
      <c r="GJ132" s="198" t="s">
        <v>3054</v>
      </c>
      <c r="GK132" s="198" t="s">
        <v>30</v>
      </c>
      <c r="GL132" s="198">
        <v>2</v>
      </c>
      <c r="GM132" s="198" t="s">
        <v>14</v>
      </c>
      <c r="GN132" s="198" t="s">
        <v>14</v>
      </c>
      <c r="GO132" s="181">
        <v>44692</v>
      </c>
      <c r="GP132" s="196" t="s">
        <v>3648</v>
      </c>
      <c r="GQ132" s="196">
        <v>2</v>
      </c>
      <c r="GR132" s="196" t="s">
        <v>3054</v>
      </c>
      <c r="GS132" s="196" t="s">
        <v>30</v>
      </c>
      <c r="GT132" s="196">
        <v>2</v>
      </c>
      <c r="GU132" s="196" t="s">
        <v>14</v>
      </c>
      <c r="GV132" s="196" t="s">
        <v>14</v>
      </c>
      <c r="GW132" s="197">
        <v>44692</v>
      </c>
      <c r="GX132" s="195" t="s">
        <v>3654</v>
      </c>
      <c r="GY132" s="198">
        <v>0</v>
      </c>
      <c r="GZ132" s="198" t="s">
        <v>3054</v>
      </c>
      <c r="HA132" s="198" t="s">
        <v>30</v>
      </c>
      <c r="HB132" s="198">
        <v>2</v>
      </c>
      <c r="HC132" s="198" t="s">
        <v>14</v>
      </c>
      <c r="HD132" s="198" t="s">
        <v>14</v>
      </c>
      <c r="HE132" s="181">
        <v>44692</v>
      </c>
      <c r="HF132" s="196" t="s">
        <v>3646</v>
      </c>
      <c r="HG132" s="196">
        <v>0</v>
      </c>
      <c r="HH132" s="196" t="s">
        <v>3054</v>
      </c>
      <c r="HI132" s="196" t="s">
        <v>30</v>
      </c>
      <c r="HJ132" s="196">
        <v>2</v>
      </c>
      <c r="HK132" s="196" t="s">
        <v>14</v>
      </c>
      <c r="HL132" s="196" t="s">
        <v>14</v>
      </c>
      <c r="HM132" s="197">
        <v>44692</v>
      </c>
      <c r="HN132" s="195" t="s">
        <v>3652</v>
      </c>
      <c r="HO132" s="198">
        <v>3</v>
      </c>
      <c r="HP132" s="198" t="s">
        <v>3054</v>
      </c>
      <c r="HQ132" s="198" t="s">
        <v>30</v>
      </c>
      <c r="HR132" s="198">
        <v>2</v>
      </c>
      <c r="HS132" s="198" t="s">
        <v>14</v>
      </c>
      <c r="HT132" s="198" t="s">
        <v>14</v>
      </c>
      <c r="HU132" s="181">
        <v>44692</v>
      </c>
      <c r="HV132" s="196" t="s">
        <v>3649</v>
      </c>
      <c r="HW132" s="196">
        <v>3</v>
      </c>
      <c r="HX132" s="196" t="s">
        <v>3054</v>
      </c>
      <c r="HY132" s="196" t="s">
        <v>30</v>
      </c>
      <c r="HZ132" s="196">
        <v>2</v>
      </c>
      <c r="IA132" s="196" t="s">
        <v>14</v>
      </c>
      <c r="IB132" s="196" t="s">
        <v>14</v>
      </c>
      <c r="IC132" s="197">
        <v>44692</v>
      </c>
      <c r="ID132" s="195" t="s">
        <v>3651</v>
      </c>
      <c r="IE132" s="198">
        <v>2</v>
      </c>
      <c r="IF132" s="198" t="s">
        <v>3054</v>
      </c>
      <c r="IG132" s="198" t="s">
        <v>30</v>
      </c>
      <c r="IH132" s="198">
        <v>2</v>
      </c>
      <c r="II132" s="198" t="s">
        <v>14</v>
      </c>
      <c r="IJ132" s="198" t="s">
        <v>14</v>
      </c>
      <c r="IK132" s="181">
        <v>44692</v>
      </c>
      <c r="IL132" s="196" t="s">
        <v>3650</v>
      </c>
      <c r="IM132" s="196">
        <v>2</v>
      </c>
      <c r="IN132" s="196" t="s">
        <v>3054</v>
      </c>
      <c r="IO132" s="196" t="s">
        <v>30</v>
      </c>
      <c r="IP132" s="196">
        <v>2</v>
      </c>
      <c r="IQ132" s="196" t="s">
        <v>14</v>
      </c>
      <c r="IR132" s="196" t="s">
        <v>14</v>
      </c>
      <c r="IS132" s="197">
        <v>44692</v>
      </c>
    </row>
    <row r="133" spans="1:253" s="285" customFormat="1" ht="13" customHeight="1" x14ac:dyDescent="0.25">
      <c r="A133" s="285" t="s">
        <v>509</v>
      </c>
      <c r="B133" s="285" t="s">
        <v>8796</v>
      </c>
      <c r="C133" s="285" t="s">
        <v>510</v>
      </c>
      <c r="D133" s="285" t="s">
        <v>511</v>
      </c>
      <c r="E133" s="285" t="s">
        <v>8483</v>
      </c>
      <c r="F133" s="285" t="s">
        <v>7067</v>
      </c>
      <c r="G133" s="179">
        <v>18315000</v>
      </c>
      <c r="H133" s="180" t="s">
        <v>7049</v>
      </c>
      <c r="I133" s="180" t="s">
        <v>30</v>
      </c>
      <c r="J133" s="180">
        <v>2</v>
      </c>
      <c r="K133" s="180" t="s">
        <v>7051</v>
      </c>
      <c r="L133" s="180" t="s">
        <v>7066</v>
      </c>
      <c r="M133" s="181">
        <v>44769</v>
      </c>
      <c r="N133" s="190" t="s">
        <v>522</v>
      </c>
      <c r="O133" s="182">
        <v>19915</v>
      </c>
      <c r="P133" s="182" t="s">
        <v>519</v>
      </c>
      <c r="Q133" s="182" t="s">
        <v>30</v>
      </c>
      <c r="R133" s="182">
        <v>2</v>
      </c>
      <c r="S133" s="182" t="s">
        <v>521</v>
      </c>
      <c r="T133" s="182" t="s">
        <v>520</v>
      </c>
      <c r="U133" s="183">
        <v>43511</v>
      </c>
      <c r="V133" s="190" t="s">
        <v>7071</v>
      </c>
      <c r="W133" s="180">
        <v>1104000</v>
      </c>
      <c r="X133" s="180" t="s">
        <v>7068</v>
      </c>
      <c r="Y133" s="180" t="s">
        <v>30</v>
      </c>
      <c r="Z133" s="180">
        <v>2</v>
      </c>
      <c r="AA133" s="180" t="s">
        <v>7070</v>
      </c>
      <c r="AB133" s="180" t="s">
        <v>7069</v>
      </c>
      <c r="AC133" s="181">
        <v>44769</v>
      </c>
      <c r="AD133" s="190" t="s">
        <v>7073</v>
      </c>
      <c r="AE133" s="188">
        <v>827000</v>
      </c>
      <c r="AF133" s="188" t="s">
        <v>7068</v>
      </c>
      <c r="AG133" s="188" t="s">
        <v>30</v>
      </c>
      <c r="AH133" s="188">
        <v>2</v>
      </c>
      <c r="AI133" s="188" t="s">
        <v>7072</v>
      </c>
      <c r="AJ133" s="188" t="s">
        <v>7069</v>
      </c>
      <c r="AK133" s="189">
        <v>44769</v>
      </c>
      <c r="AL133" s="190" t="s">
        <v>7077</v>
      </c>
      <c r="AM133" s="180">
        <v>422000</v>
      </c>
      <c r="AN133" s="180" t="s">
        <v>7074</v>
      </c>
      <c r="AO133" s="180" t="s">
        <v>30</v>
      </c>
      <c r="AP133" s="180">
        <v>2</v>
      </c>
      <c r="AQ133" s="180" t="s">
        <v>7076</v>
      </c>
      <c r="AR133" s="180" t="s">
        <v>7075</v>
      </c>
      <c r="AS133" s="181">
        <v>44769</v>
      </c>
      <c r="AT133" s="191" t="s">
        <v>518</v>
      </c>
      <c r="AU133" s="188" t="s">
        <v>14</v>
      </c>
      <c r="AV133" s="188">
        <v>0</v>
      </c>
      <c r="AW133" s="188" t="s">
        <v>30</v>
      </c>
      <c r="AX133" s="188">
        <v>2</v>
      </c>
      <c r="AY133" s="188" t="s">
        <v>15</v>
      </c>
      <c r="AZ133" s="188">
        <v>0</v>
      </c>
      <c r="BA133" s="189">
        <v>43511</v>
      </c>
      <c r="BB133" s="190" t="s">
        <v>517</v>
      </c>
      <c r="BC133" s="180" t="s">
        <v>14</v>
      </c>
      <c r="BD133" s="180">
        <v>0</v>
      </c>
      <c r="BE133" s="180" t="s">
        <v>30</v>
      </c>
      <c r="BF133" s="180">
        <v>2</v>
      </c>
      <c r="BG133" s="180" t="s">
        <v>15</v>
      </c>
      <c r="BH133" s="180">
        <v>0</v>
      </c>
      <c r="BI133" s="181">
        <v>43511</v>
      </c>
      <c r="BJ133" s="191" t="s">
        <v>7079</v>
      </c>
      <c r="BK133" s="191">
        <v>120</v>
      </c>
      <c r="BL133" s="191" t="s">
        <v>7053</v>
      </c>
      <c r="BM133" s="191" t="s">
        <v>19</v>
      </c>
      <c r="BN133" s="191">
        <v>3</v>
      </c>
      <c r="BO133" s="191" t="s">
        <v>7078</v>
      </c>
      <c r="BP133" s="188" t="s">
        <v>528</v>
      </c>
      <c r="BQ133" s="192">
        <v>44769</v>
      </c>
      <c r="BR133" s="190" t="s">
        <v>512</v>
      </c>
      <c r="BS133" s="184" t="s">
        <v>14</v>
      </c>
      <c r="BT133" s="184">
        <v>0</v>
      </c>
      <c r="BU133" s="184" t="s">
        <v>30</v>
      </c>
      <c r="BV133" s="184">
        <v>2</v>
      </c>
      <c r="BW133" s="184" t="s">
        <v>15</v>
      </c>
      <c r="BX133" s="184">
        <v>0</v>
      </c>
      <c r="BY133" s="181">
        <v>43511</v>
      </c>
      <c r="BZ133" s="191" t="s">
        <v>513</v>
      </c>
      <c r="CA133" s="191" t="s">
        <v>14</v>
      </c>
      <c r="CB133" s="191">
        <v>0</v>
      </c>
      <c r="CC133" s="191" t="s">
        <v>14</v>
      </c>
      <c r="CD133" s="191" t="s">
        <v>14</v>
      </c>
      <c r="CE133" s="191" t="s">
        <v>15</v>
      </c>
      <c r="CF133" s="191">
        <v>0</v>
      </c>
      <c r="CG133" s="192">
        <v>43511</v>
      </c>
      <c r="CH133" s="190" t="s">
        <v>9542</v>
      </c>
      <c r="CI133" s="191" t="e">
        <v>#N/A</v>
      </c>
      <c r="CJ133" s="191" t="e">
        <v>#N/A</v>
      </c>
      <c r="CK133" s="191" t="e">
        <v>#N/A</v>
      </c>
      <c r="CL133" s="191" t="e">
        <v>#N/A</v>
      </c>
      <c r="CM133" s="191" t="e">
        <v>#N/A</v>
      </c>
      <c r="CN133" s="191" t="e">
        <v>#N/A</v>
      </c>
      <c r="CO133" s="193" t="e">
        <v>#N/A</v>
      </c>
      <c r="CP133" s="191" t="s">
        <v>516</v>
      </c>
      <c r="CQ133" s="184" t="s">
        <v>14</v>
      </c>
      <c r="CR133" s="184">
        <v>0</v>
      </c>
      <c r="CS133" s="184" t="s">
        <v>30</v>
      </c>
      <c r="CT133" s="184">
        <v>2</v>
      </c>
      <c r="CU133" s="184" t="s">
        <v>15</v>
      </c>
      <c r="CV133" s="184">
        <v>0</v>
      </c>
      <c r="CW133" s="181">
        <v>43511</v>
      </c>
      <c r="CX133" s="191" t="s">
        <v>7081</v>
      </c>
      <c r="CY133" s="188">
        <v>827000</v>
      </c>
      <c r="CZ133" s="188" t="s">
        <v>7057</v>
      </c>
      <c r="DA133" s="188" t="s">
        <v>19</v>
      </c>
      <c r="DB133" s="188">
        <v>3</v>
      </c>
      <c r="DC133" s="188" t="s">
        <v>7085</v>
      </c>
      <c r="DD133" s="188" t="s">
        <v>1272</v>
      </c>
      <c r="DE133" s="194">
        <v>44769</v>
      </c>
      <c r="DF133" s="190" t="s">
        <v>7082</v>
      </c>
      <c r="DG133" s="180">
        <v>277000</v>
      </c>
      <c r="DH133" s="184" t="s">
        <v>7057</v>
      </c>
      <c r="DI133" s="184" t="s">
        <v>19</v>
      </c>
      <c r="DJ133" s="184">
        <v>3</v>
      </c>
      <c r="DK133" s="184" t="s">
        <v>6247</v>
      </c>
      <c r="DL133" s="184" t="s">
        <v>1272</v>
      </c>
      <c r="DM133" s="181">
        <v>44769</v>
      </c>
      <c r="DN133" s="191" t="s">
        <v>7084</v>
      </c>
      <c r="DO133" s="188">
        <v>0</v>
      </c>
      <c r="DP133" s="191" t="s">
        <v>7057</v>
      </c>
      <c r="DQ133" s="191" t="s">
        <v>19</v>
      </c>
      <c r="DR133" s="191">
        <v>3</v>
      </c>
      <c r="DS133" s="191" t="s">
        <v>7083</v>
      </c>
      <c r="DT133" s="191" t="s">
        <v>1272</v>
      </c>
      <c r="DU133" s="192">
        <v>44769</v>
      </c>
      <c r="DV133" s="190" t="s">
        <v>7086</v>
      </c>
      <c r="DW133" s="180">
        <v>0</v>
      </c>
      <c r="DX133" s="184" t="s">
        <v>7057</v>
      </c>
      <c r="DY133" s="184" t="s">
        <v>19</v>
      </c>
      <c r="DZ133" s="184">
        <v>3</v>
      </c>
      <c r="EA133" s="184" t="s">
        <v>7085</v>
      </c>
      <c r="EB133" s="184" t="s">
        <v>1272</v>
      </c>
      <c r="EC133" s="181">
        <v>44769</v>
      </c>
      <c r="ED133" s="191" t="s">
        <v>7088</v>
      </c>
      <c r="EE133" s="188">
        <v>0</v>
      </c>
      <c r="EF133" s="191" t="s">
        <v>7057</v>
      </c>
      <c r="EG133" s="191" t="s">
        <v>19</v>
      </c>
      <c r="EH133" s="191">
        <v>3</v>
      </c>
      <c r="EI133" s="191" t="s">
        <v>7087</v>
      </c>
      <c r="EJ133" s="191" t="s">
        <v>1272</v>
      </c>
      <c r="EK133" s="192">
        <v>44769</v>
      </c>
      <c r="EL133" s="190" t="s">
        <v>7090</v>
      </c>
      <c r="EM133" s="180">
        <v>827000</v>
      </c>
      <c r="EN133" s="184" t="s">
        <v>7057</v>
      </c>
      <c r="EO133" s="184" t="s">
        <v>19</v>
      </c>
      <c r="EP133" s="184">
        <v>3</v>
      </c>
      <c r="EQ133" s="184" t="s">
        <v>7089</v>
      </c>
      <c r="ER133" s="184" t="s">
        <v>1272</v>
      </c>
      <c r="ES133" s="181">
        <v>44769</v>
      </c>
      <c r="ET133" s="191" t="s">
        <v>7080</v>
      </c>
      <c r="EU133" s="191">
        <v>196</v>
      </c>
      <c r="EV133" s="191" t="s">
        <v>7053</v>
      </c>
      <c r="EW133" s="191" t="s">
        <v>19</v>
      </c>
      <c r="EX133" s="191">
        <v>3</v>
      </c>
      <c r="EY133" s="191" t="s">
        <v>7054</v>
      </c>
      <c r="EZ133" s="191" t="s">
        <v>528</v>
      </c>
      <c r="FA133" s="192">
        <v>44769</v>
      </c>
      <c r="FB133" s="190" t="s">
        <v>515</v>
      </c>
      <c r="FC133" s="184">
        <v>5</v>
      </c>
      <c r="FD133" s="184">
        <v>0</v>
      </c>
      <c r="FE133" s="184" t="s">
        <v>30</v>
      </c>
      <c r="FF133" s="184">
        <v>2</v>
      </c>
      <c r="FG133" s="184" t="s">
        <v>514</v>
      </c>
      <c r="FH133" s="184">
        <v>0</v>
      </c>
      <c r="FI133" s="181">
        <v>43511</v>
      </c>
      <c r="FJ133" s="190" t="s">
        <v>523</v>
      </c>
      <c r="FK133" s="191" t="s">
        <v>14</v>
      </c>
      <c r="FL133" s="191">
        <v>0</v>
      </c>
      <c r="FM133" s="191" t="s">
        <v>30</v>
      </c>
      <c r="FN133" s="191">
        <v>2</v>
      </c>
      <c r="FO133" s="191">
        <v>0</v>
      </c>
      <c r="FP133" s="188">
        <v>0</v>
      </c>
      <c r="FQ133" s="189">
        <v>43511</v>
      </c>
      <c r="FR133" s="190" t="s">
        <v>524</v>
      </c>
      <c r="FS133" s="184" t="s">
        <v>14</v>
      </c>
      <c r="FT133" s="184">
        <v>0</v>
      </c>
      <c r="FU133" s="184" t="s">
        <v>30</v>
      </c>
      <c r="FV133" s="184">
        <v>2</v>
      </c>
      <c r="FW133" s="184">
        <v>0</v>
      </c>
      <c r="FX133" s="184">
        <v>0</v>
      </c>
      <c r="FY133" s="181">
        <v>43511</v>
      </c>
      <c r="FZ133" s="191" t="s">
        <v>3656</v>
      </c>
      <c r="GA133" s="191">
        <v>1</v>
      </c>
      <c r="GB133" s="191" t="s">
        <v>3054</v>
      </c>
      <c r="GC133" s="191" t="s">
        <v>30</v>
      </c>
      <c r="GD133" s="191">
        <v>2</v>
      </c>
      <c r="GE133" s="191" t="s">
        <v>14</v>
      </c>
      <c r="GF133" s="191" t="s">
        <v>14</v>
      </c>
      <c r="GG133" s="192">
        <v>44692</v>
      </c>
      <c r="GH133" s="190" t="s">
        <v>3662</v>
      </c>
      <c r="GI133" s="184">
        <v>2</v>
      </c>
      <c r="GJ133" s="184" t="s">
        <v>3054</v>
      </c>
      <c r="GK133" s="184" t="s">
        <v>30</v>
      </c>
      <c r="GL133" s="184">
        <v>2</v>
      </c>
      <c r="GM133" s="184" t="s">
        <v>14</v>
      </c>
      <c r="GN133" s="184" t="s">
        <v>14</v>
      </c>
      <c r="GO133" s="181">
        <v>44692</v>
      </c>
      <c r="GP133" s="191" t="s">
        <v>3657</v>
      </c>
      <c r="GQ133" s="191">
        <v>2</v>
      </c>
      <c r="GR133" s="191" t="s">
        <v>3054</v>
      </c>
      <c r="GS133" s="191" t="s">
        <v>30</v>
      </c>
      <c r="GT133" s="191">
        <v>2</v>
      </c>
      <c r="GU133" s="191" t="s">
        <v>14</v>
      </c>
      <c r="GV133" s="191" t="s">
        <v>14</v>
      </c>
      <c r="GW133" s="192">
        <v>44692</v>
      </c>
      <c r="GX133" s="190" t="s">
        <v>3663</v>
      </c>
      <c r="GY133" s="184">
        <v>0</v>
      </c>
      <c r="GZ133" s="184" t="s">
        <v>3054</v>
      </c>
      <c r="HA133" s="184" t="s">
        <v>30</v>
      </c>
      <c r="HB133" s="184">
        <v>2</v>
      </c>
      <c r="HC133" s="184" t="s">
        <v>14</v>
      </c>
      <c r="HD133" s="184" t="s">
        <v>14</v>
      </c>
      <c r="HE133" s="181">
        <v>44692</v>
      </c>
      <c r="HF133" s="191" t="s">
        <v>3655</v>
      </c>
      <c r="HG133" s="191">
        <v>0</v>
      </c>
      <c r="HH133" s="191" t="s">
        <v>3054</v>
      </c>
      <c r="HI133" s="191" t="s">
        <v>30</v>
      </c>
      <c r="HJ133" s="191">
        <v>2</v>
      </c>
      <c r="HK133" s="191" t="s">
        <v>14</v>
      </c>
      <c r="HL133" s="191" t="s">
        <v>14</v>
      </c>
      <c r="HM133" s="192">
        <v>44692</v>
      </c>
      <c r="HN133" s="190" t="s">
        <v>3661</v>
      </c>
      <c r="HO133" s="184">
        <v>3</v>
      </c>
      <c r="HP133" s="184" t="s">
        <v>3054</v>
      </c>
      <c r="HQ133" s="184" t="s">
        <v>30</v>
      </c>
      <c r="HR133" s="184">
        <v>2</v>
      </c>
      <c r="HS133" s="184" t="s">
        <v>14</v>
      </c>
      <c r="HT133" s="184" t="s">
        <v>14</v>
      </c>
      <c r="HU133" s="181">
        <v>44692</v>
      </c>
      <c r="HV133" s="191" t="s">
        <v>3658</v>
      </c>
      <c r="HW133" s="191">
        <v>3</v>
      </c>
      <c r="HX133" s="191" t="s">
        <v>3054</v>
      </c>
      <c r="HY133" s="191" t="s">
        <v>30</v>
      </c>
      <c r="HZ133" s="191">
        <v>2</v>
      </c>
      <c r="IA133" s="191" t="s">
        <v>14</v>
      </c>
      <c r="IB133" s="191" t="s">
        <v>14</v>
      </c>
      <c r="IC133" s="192">
        <v>44692</v>
      </c>
      <c r="ID133" s="190" t="s">
        <v>3660</v>
      </c>
      <c r="IE133" s="184">
        <v>2</v>
      </c>
      <c r="IF133" s="184" t="s">
        <v>3054</v>
      </c>
      <c r="IG133" s="184" t="s">
        <v>30</v>
      </c>
      <c r="IH133" s="184">
        <v>2</v>
      </c>
      <c r="II133" s="184" t="s">
        <v>14</v>
      </c>
      <c r="IJ133" s="184" t="s">
        <v>14</v>
      </c>
      <c r="IK133" s="181">
        <v>44692</v>
      </c>
      <c r="IL133" s="191" t="s">
        <v>3659</v>
      </c>
      <c r="IM133" s="191">
        <v>2</v>
      </c>
      <c r="IN133" s="191" t="s">
        <v>3054</v>
      </c>
      <c r="IO133" s="191" t="s">
        <v>30</v>
      </c>
      <c r="IP133" s="191">
        <v>2</v>
      </c>
      <c r="IQ133" s="191" t="s">
        <v>14</v>
      </c>
      <c r="IR133" s="191" t="s">
        <v>14</v>
      </c>
      <c r="IS133" s="192">
        <v>44692</v>
      </c>
    </row>
    <row r="134" spans="1:253" s="285" customFormat="1" ht="13" customHeight="1" x14ac:dyDescent="0.25">
      <c r="A134" s="285" t="s">
        <v>525</v>
      </c>
      <c r="B134" s="285" t="s">
        <v>8815</v>
      </c>
      <c r="C134" s="285" t="s">
        <v>526</v>
      </c>
      <c r="D134" s="285" t="s">
        <v>511</v>
      </c>
      <c r="E134" s="285" t="s">
        <v>8483</v>
      </c>
      <c r="F134" s="285" t="s">
        <v>7092</v>
      </c>
      <c r="G134" s="179">
        <v>18315000</v>
      </c>
      <c r="H134" s="180" t="s">
        <v>7091</v>
      </c>
      <c r="I134" s="180" t="s">
        <v>30</v>
      </c>
      <c r="J134" s="180">
        <v>2</v>
      </c>
      <c r="K134" s="180" t="s">
        <v>7051</v>
      </c>
      <c r="L134" s="180" t="s">
        <v>7050</v>
      </c>
      <c r="M134" s="181">
        <v>44769</v>
      </c>
      <c r="N134" s="190" t="s">
        <v>1259</v>
      </c>
      <c r="O134" s="182">
        <v>154623</v>
      </c>
      <c r="P134" s="182" t="s">
        <v>1256</v>
      </c>
      <c r="Q134" s="182" t="s">
        <v>30</v>
      </c>
      <c r="R134" s="182">
        <v>2</v>
      </c>
      <c r="S134" s="182" t="s">
        <v>1258</v>
      </c>
      <c r="T134" s="182" t="s">
        <v>1257</v>
      </c>
      <c r="U134" s="183">
        <v>43914</v>
      </c>
      <c r="V134" s="190" t="s">
        <v>1265</v>
      </c>
      <c r="W134" s="180">
        <v>4456000</v>
      </c>
      <c r="X134" s="180" t="s">
        <v>1252</v>
      </c>
      <c r="Y134" s="180" t="s">
        <v>30</v>
      </c>
      <c r="Z134" s="180">
        <v>2</v>
      </c>
      <c r="AA134" s="180" t="s">
        <v>1264</v>
      </c>
      <c r="AB134" s="180" t="s">
        <v>1253</v>
      </c>
      <c r="AC134" s="181">
        <v>43914</v>
      </c>
      <c r="AD134" s="190" t="s">
        <v>1263</v>
      </c>
      <c r="AE134" s="188">
        <v>1004000</v>
      </c>
      <c r="AF134" s="188" t="s">
        <v>1261</v>
      </c>
      <c r="AG134" s="188" t="s">
        <v>30</v>
      </c>
      <c r="AH134" s="188">
        <v>2</v>
      </c>
      <c r="AI134" s="188" t="s">
        <v>1262</v>
      </c>
      <c r="AJ134" s="188" t="s">
        <v>1253</v>
      </c>
      <c r="AK134" s="189">
        <v>43914</v>
      </c>
      <c r="AL134" s="190" t="s">
        <v>7095</v>
      </c>
      <c r="AM134" s="180">
        <v>123000</v>
      </c>
      <c r="AN134" s="180" t="s">
        <v>6952</v>
      </c>
      <c r="AO134" s="180" t="s">
        <v>30</v>
      </c>
      <c r="AP134" s="180">
        <v>2</v>
      </c>
      <c r="AQ134" s="180" t="s">
        <v>7094</v>
      </c>
      <c r="AR134" s="180" t="s">
        <v>7093</v>
      </c>
      <c r="AS134" s="181">
        <v>44769</v>
      </c>
      <c r="AT134" s="191" t="s">
        <v>536</v>
      </c>
      <c r="AU134" s="188" t="s">
        <v>14</v>
      </c>
      <c r="AV134" s="188">
        <v>0</v>
      </c>
      <c r="AW134" s="188" t="s">
        <v>30</v>
      </c>
      <c r="AX134" s="188">
        <v>2</v>
      </c>
      <c r="AY134" s="188" t="s">
        <v>293</v>
      </c>
      <c r="AZ134" s="188" t="s">
        <v>531</v>
      </c>
      <c r="BA134" s="189">
        <v>43511</v>
      </c>
      <c r="BB134" s="190" t="s">
        <v>535</v>
      </c>
      <c r="BC134" s="180" t="s">
        <v>14</v>
      </c>
      <c r="BD134" s="180">
        <v>0</v>
      </c>
      <c r="BE134" s="180" t="s">
        <v>30</v>
      </c>
      <c r="BF134" s="180">
        <v>2</v>
      </c>
      <c r="BG134" s="180" t="s">
        <v>293</v>
      </c>
      <c r="BH134" s="180" t="s">
        <v>531</v>
      </c>
      <c r="BI134" s="181">
        <v>43511</v>
      </c>
      <c r="BJ134" s="191" t="s">
        <v>7096</v>
      </c>
      <c r="BK134" s="191">
        <v>196</v>
      </c>
      <c r="BL134" s="191" t="s">
        <v>7053</v>
      </c>
      <c r="BM134" s="191" t="s">
        <v>19</v>
      </c>
      <c r="BN134" s="191">
        <v>3</v>
      </c>
      <c r="BO134" s="191" t="s">
        <v>7054</v>
      </c>
      <c r="BP134" s="188" t="s">
        <v>528</v>
      </c>
      <c r="BQ134" s="192">
        <v>44769</v>
      </c>
      <c r="BR134" s="190" t="s">
        <v>527</v>
      </c>
      <c r="BS134" s="184" t="s">
        <v>14</v>
      </c>
      <c r="BT134" s="184">
        <v>0</v>
      </c>
      <c r="BU134" s="184" t="s">
        <v>30</v>
      </c>
      <c r="BV134" s="184">
        <v>2</v>
      </c>
      <c r="BW134" s="184" t="s">
        <v>293</v>
      </c>
      <c r="BX134" s="184">
        <v>0</v>
      </c>
      <c r="BY134" s="181">
        <v>43511</v>
      </c>
      <c r="BZ134" s="191" t="s">
        <v>530</v>
      </c>
      <c r="CA134" s="191">
        <v>0</v>
      </c>
      <c r="CB134" s="191" t="s">
        <v>14</v>
      </c>
      <c r="CC134" s="191" t="s">
        <v>30</v>
      </c>
      <c r="CD134" s="191">
        <v>2</v>
      </c>
      <c r="CE134" s="191" t="s">
        <v>529</v>
      </c>
      <c r="CF134" s="191" t="s">
        <v>528</v>
      </c>
      <c r="CG134" s="192">
        <v>43511</v>
      </c>
      <c r="CH134" s="190" t="s">
        <v>9543</v>
      </c>
      <c r="CI134" s="191" t="e">
        <v>#N/A</v>
      </c>
      <c r="CJ134" s="191" t="e">
        <v>#N/A</v>
      </c>
      <c r="CK134" s="191" t="e">
        <v>#N/A</v>
      </c>
      <c r="CL134" s="191" t="e">
        <v>#N/A</v>
      </c>
      <c r="CM134" s="191" t="e">
        <v>#N/A</v>
      </c>
      <c r="CN134" s="191" t="e">
        <v>#N/A</v>
      </c>
      <c r="CO134" s="193" t="e">
        <v>#N/A</v>
      </c>
      <c r="CP134" s="191" t="s">
        <v>534</v>
      </c>
      <c r="CQ134" s="184" t="s">
        <v>14</v>
      </c>
      <c r="CR134" s="184">
        <v>0</v>
      </c>
      <c r="CS134" s="184" t="s">
        <v>30</v>
      </c>
      <c r="CT134" s="184">
        <v>2</v>
      </c>
      <c r="CU134" s="184" t="s">
        <v>293</v>
      </c>
      <c r="CV134" s="184">
        <v>0</v>
      </c>
      <c r="CW134" s="181">
        <v>43511</v>
      </c>
      <c r="CX134" s="191" t="s">
        <v>7098</v>
      </c>
      <c r="CY134" s="188">
        <v>1004000</v>
      </c>
      <c r="CZ134" s="188" t="s">
        <v>1252</v>
      </c>
      <c r="DA134" s="188" t="s">
        <v>30</v>
      </c>
      <c r="DB134" s="188">
        <v>2</v>
      </c>
      <c r="DC134" s="188" t="s">
        <v>1254</v>
      </c>
      <c r="DD134" s="188" t="s">
        <v>1253</v>
      </c>
      <c r="DE134" s="194">
        <v>43914</v>
      </c>
      <c r="DF134" s="190" t="s">
        <v>7102</v>
      </c>
      <c r="DG134" s="180">
        <v>1939000</v>
      </c>
      <c r="DH134" s="184" t="s">
        <v>7099</v>
      </c>
      <c r="DI134" s="184" t="s">
        <v>19</v>
      </c>
      <c r="DJ134" s="184">
        <v>3</v>
      </c>
      <c r="DK134" s="184" t="s">
        <v>7101</v>
      </c>
      <c r="DL134" s="184" t="s">
        <v>7100</v>
      </c>
      <c r="DM134" s="181">
        <v>44769</v>
      </c>
      <c r="DN134" s="191" t="s">
        <v>1267</v>
      </c>
      <c r="DO134" s="188">
        <v>0</v>
      </c>
      <c r="DP134" s="191" t="s">
        <v>1252</v>
      </c>
      <c r="DQ134" s="191" t="s">
        <v>30</v>
      </c>
      <c r="DR134" s="191">
        <v>2</v>
      </c>
      <c r="DS134" s="191" t="s">
        <v>1254</v>
      </c>
      <c r="DT134" s="191" t="s">
        <v>1253</v>
      </c>
      <c r="DU134" s="192">
        <v>43914</v>
      </c>
      <c r="DV134" s="190" t="s">
        <v>1260</v>
      </c>
      <c r="DW134" s="180">
        <v>743000</v>
      </c>
      <c r="DX134" s="184" t="s">
        <v>1252</v>
      </c>
      <c r="DY134" s="184" t="s">
        <v>30</v>
      </c>
      <c r="DZ134" s="184">
        <v>2</v>
      </c>
      <c r="EA134" s="184" t="s">
        <v>1254</v>
      </c>
      <c r="EB134" s="184" t="s">
        <v>1253</v>
      </c>
      <c r="EC134" s="181">
        <v>43914</v>
      </c>
      <c r="ED134" s="191" t="s">
        <v>1266</v>
      </c>
      <c r="EE134" s="188">
        <v>261000</v>
      </c>
      <c r="EF134" s="191" t="s">
        <v>1252</v>
      </c>
      <c r="EG134" s="191" t="s">
        <v>30</v>
      </c>
      <c r="EH134" s="191">
        <v>2</v>
      </c>
      <c r="EI134" s="191" t="s">
        <v>1254</v>
      </c>
      <c r="EJ134" s="191" t="s">
        <v>1253</v>
      </c>
      <c r="EK134" s="192">
        <v>43914</v>
      </c>
      <c r="EL134" s="190" t="s">
        <v>1255</v>
      </c>
      <c r="EM134" s="180">
        <v>0</v>
      </c>
      <c r="EN134" s="184" t="s">
        <v>1252</v>
      </c>
      <c r="EO134" s="184" t="s">
        <v>30</v>
      </c>
      <c r="EP134" s="184">
        <v>2</v>
      </c>
      <c r="EQ134" s="184" t="s">
        <v>1254</v>
      </c>
      <c r="ER134" s="184" t="s">
        <v>1253</v>
      </c>
      <c r="ES134" s="181">
        <v>43914</v>
      </c>
      <c r="ET134" s="191" t="s">
        <v>1774</v>
      </c>
      <c r="EU134" s="191">
        <v>221</v>
      </c>
      <c r="EV134" s="191" t="s">
        <v>1770</v>
      </c>
      <c r="EW134" s="191" t="s">
        <v>19</v>
      </c>
      <c r="EX134" s="191">
        <v>3</v>
      </c>
      <c r="EY134" s="191" t="s">
        <v>1772</v>
      </c>
      <c r="EZ134" s="191" t="s">
        <v>1771</v>
      </c>
      <c r="FA134" s="192">
        <v>44281</v>
      </c>
      <c r="FB134" s="190" t="s">
        <v>533</v>
      </c>
      <c r="FC134" s="184">
        <v>3</v>
      </c>
      <c r="FD134" s="184">
        <v>0</v>
      </c>
      <c r="FE134" s="184" t="s">
        <v>30</v>
      </c>
      <c r="FF134" s="184">
        <v>2</v>
      </c>
      <c r="FG134" s="184" t="s">
        <v>532</v>
      </c>
      <c r="FH134" s="184" t="s">
        <v>531</v>
      </c>
      <c r="FI134" s="181">
        <v>43511</v>
      </c>
      <c r="FJ134" s="190" t="s">
        <v>537</v>
      </c>
      <c r="FK134" s="191" t="s">
        <v>14</v>
      </c>
      <c r="FL134" s="191">
        <v>0</v>
      </c>
      <c r="FM134" s="191" t="s">
        <v>30</v>
      </c>
      <c r="FN134" s="191">
        <v>2</v>
      </c>
      <c r="FO134" s="191" t="s">
        <v>293</v>
      </c>
      <c r="FP134" s="188" t="s">
        <v>531</v>
      </c>
      <c r="FQ134" s="189">
        <v>43511</v>
      </c>
      <c r="FR134" s="190" t="s">
        <v>538</v>
      </c>
      <c r="FS134" s="184" t="s">
        <v>14</v>
      </c>
      <c r="FT134" s="184">
        <v>0</v>
      </c>
      <c r="FU134" s="184" t="s">
        <v>30</v>
      </c>
      <c r="FV134" s="184">
        <v>2</v>
      </c>
      <c r="FW134" s="184" t="s">
        <v>293</v>
      </c>
      <c r="FX134" s="184">
        <v>0</v>
      </c>
      <c r="FY134" s="181">
        <v>43511</v>
      </c>
      <c r="FZ134" s="191" t="s">
        <v>3665</v>
      </c>
      <c r="GA134" s="191">
        <v>1</v>
      </c>
      <c r="GB134" s="191" t="s">
        <v>3054</v>
      </c>
      <c r="GC134" s="191" t="s">
        <v>30</v>
      </c>
      <c r="GD134" s="191">
        <v>2</v>
      </c>
      <c r="GE134" s="191" t="s">
        <v>14</v>
      </c>
      <c r="GF134" s="191" t="s">
        <v>14</v>
      </c>
      <c r="GG134" s="192">
        <v>44692</v>
      </c>
      <c r="GH134" s="190" t="s">
        <v>3671</v>
      </c>
      <c r="GI134" s="184">
        <v>2</v>
      </c>
      <c r="GJ134" s="184" t="s">
        <v>3054</v>
      </c>
      <c r="GK134" s="184" t="s">
        <v>30</v>
      </c>
      <c r="GL134" s="184">
        <v>2</v>
      </c>
      <c r="GM134" s="184" t="s">
        <v>14</v>
      </c>
      <c r="GN134" s="184" t="s">
        <v>14</v>
      </c>
      <c r="GO134" s="181">
        <v>44692</v>
      </c>
      <c r="GP134" s="191" t="s">
        <v>3666</v>
      </c>
      <c r="GQ134" s="191">
        <v>1</v>
      </c>
      <c r="GR134" s="191" t="s">
        <v>3054</v>
      </c>
      <c r="GS134" s="191" t="s">
        <v>30</v>
      </c>
      <c r="GT134" s="191">
        <v>2</v>
      </c>
      <c r="GU134" s="191" t="s">
        <v>14</v>
      </c>
      <c r="GV134" s="191" t="s">
        <v>14</v>
      </c>
      <c r="GW134" s="192">
        <v>44692</v>
      </c>
      <c r="GX134" s="190" t="s">
        <v>3672</v>
      </c>
      <c r="GY134" s="184">
        <v>0</v>
      </c>
      <c r="GZ134" s="184" t="s">
        <v>3054</v>
      </c>
      <c r="HA134" s="184" t="s">
        <v>30</v>
      </c>
      <c r="HB134" s="184">
        <v>2</v>
      </c>
      <c r="HC134" s="184" t="s">
        <v>14</v>
      </c>
      <c r="HD134" s="184" t="s">
        <v>14</v>
      </c>
      <c r="HE134" s="181">
        <v>44692</v>
      </c>
      <c r="HF134" s="191" t="s">
        <v>3664</v>
      </c>
      <c r="HG134" s="191">
        <v>0</v>
      </c>
      <c r="HH134" s="191" t="s">
        <v>3054</v>
      </c>
      <c r="HI134" s="191" t="s">
        <v>30</v>
      </c>
      <c r="HJ134" s="191">
        <v>2</v>
      </c>
      <c r="HK134" s="191" t="s">
        <v>14</v>
      </c>
      <c r="HL134" s="191" t="s">
        <v>14</v>
      </c>
      <c r="HM134" s="192">
        <v>44692</v>
      </c>
      <c r="HN134" s="190" t="s">
        <v>3670</v>
      </c>
      <c r="HO134" s="184">
        <v>3</v>
      </c>
      <c r="HP134" s="184" t="s">
        <v>3054</v>
      </c>
      <c r="HQ134" s="184" t="s">
        <v>30</v>
      </c>
      <c r="HR134" s="184">
        <v>2</v>
      </c>
      <c r="HS134" s="184" t="s">
        <v>14</v>
      </c>
      <c r="HT134" s="184" t="s">
        <v>14</v>
      </c>
      <c r="HU134" s="181">
        <v>44692</v>
      </c>
      <c r="HV134" s="191" t="s">
        <v>3667</v>
      </c>
      <c r="HW134" s="191">
        <v>3</v>
      </c>
      <c r="HX134" s="191" t="s">
        <v>3054</v>
      </c>
      <c r="HY134" s="191" t="s">
        <v>30</v>
      </c>
      <c r="HZ134" s="191">
        <v>2</v>
      </c>
      <c r="IA134" s="191" t="s">
        <v>14</v>
      </c>
      <c r="IB134" s="191" t="s">
        <v>14</v>
      </c>
      <c r="IC134" s="192">
        <v>44692</v>
      </c>
      <c r="ID134" s="190" t="s">
        <v>3669</v>
      </c>
      <c r="IE134" s="184">
        <v>0</v>
      </c>
      <c r="IF134" s="184" t="s">
        <v>3054</v>
      </c>
      <c r="IG134" s="184" t="s">
        <v>30</v>
      </c>
      <c r="IH134" s="184">
        <v>2</v>
      </c>
      <c r="II134" s="184" t="s">
        <v>14</v>
      </c>
      <c r="IJ134" s="184" t="s">
        <v>14</v>
      </c>
      <c r="IK134" s="181">
        <v>44692</v>
      </c>
      <c r="IL134" s="191" t="s">
        <v>3668</v>
      </c>
      <c r="IM134" s="191">
        <v>2</v>
      </c>
      <c r="IN134" s="191" t="s">
        <v>3054</v>
      </c>
      <c r="IO134" s="191" t="s">
        <v>30</v>
      </c>
      <c r="IP134" s="191">
        <v>2</v>
      </c>
      <c r="IQ134" s="191" t="s">
        <v>14</v>
      </c>
      <c r="IR134" s="191" t="s">
        <v>14</v>
      </c>
      <c r="IS134" s="192">
        <v>44692</v>
      </c>
    </row>
    <row r="135" spans="1:253" s="285" customFormat="1" ht="13" customHeight="1" x14ac:dyDescent="0.25">
      <c r="A135" s="285" t="s">
        <v>539</v>
      </c>
      <c r="B135" s="285" t="s">
        <v>8815</v>
      </c>
      <c r="C135" s="285" t="s">
        <v>540</v>
      </c>
      <c r="D135" s="285" t="s">
        <v>511</v>
      </c>
      <c r="E135" s="285" t="s">
        <v>8483</v>
      </c>
      <c r="F135" s="285" t="s">
        <v>7103</v>
      </c>
      <c r="G135" s="179">
        <v>18315000</v>
      </c>
      <c r="H135" s="180" t="s">
        <v>7091</v>
      </c>
      <c r="I135" s="180" t="s">
        <v>30</v>
      </c>
      <c r="J135" s="180">
        <v>2</v>
      </c>
      <c r="K135" s="180" t="s">
        <v>7051</v>
      </c>
      <c r="L135" s="180" t="s">
        <v>7050</v>
      </c>
      <c r="M135" s="181">
        <v>44769</v>
      </c>
      <c r="N135" s="195" t="s">
        <v>1271</v>
      </c>
      <c r="O135" s="182">
        <v>205671</v>
      </c>
      <c r="P135" s="182" t="s">
        <v>1268</v>
      </c>
      <c r="Q135" s="182" t="s">
        <v>30</v>
      </c>
      <c r="R135" s="182">
        <v>2</v>
      </c>
      <c r="S135" s="182" t="s">
        <v>1270</v>
      </c>
      <c r="T135" s="182" t="s">
        <v>1269</v>
      </c>
      <c r="U135" s="183">
        <v>43914</v>
      </c>
      <c r="V135" s="195" t="s">
        <v>7140</v>
      </c>
      <c r="W135" s="180">
        <v>2448000</v>
      </c>
      <c r="X135" s="180" t="s">
        <v>7057</v>
      </c>
      <c r="Y135" s="180" t="s">
        <v>30</v>
      </c>
      <c r="Z135" s="180">
        <v>2</v>
      </c>
      <c r="AA135" s="180" t="s">
        <v>7139</v>
      </c>
      <c r="AB135" s="180" t="s">
        <v>7097</v>
      </c>
      <c r="AC135" s="181">
        <v>44769</v>
      </c>
      <c r="AD135" s="195" t="s">
        <v>7141</v>
      </c>
      <c r="AE135" s="188">
        <v>1281000</v>
      </c>
      <c r="AF135" s="188" t="s">
        <v>7057</v>
      </c>
      <c r="AG135" s="188" t="s">
        <v>30</v>
      </c>
      <c r="AH135" s="188">
        <v>2</v>
      </c>
      <c r="AI135" s="188" t="s">
        <v>7139</v>
      </c>
      <c r="AJ135" s="188" t="s">
        <v>7097</v>
      </c>
      <c r="AK135" s="189">
        <v>44769</v>
      </c>
      <c r="AL135" s="195" t="s">
        <v>7107</v>
      </c>
      <c r="AM135" s="180">
        <v>393000</v>
      </c>
      <c r="AN135" s="180" t="s">
        <v>7104</v>
      </c>
      <c r="AO135" s="180" t="s">
        <v>30</v>
      </c>
      <c r="AP135" s="180">
        <v>2</v>
      </c>
      <c r="AQ135" s="180" t="s">
        <v>7106</v>
      </c>
      <c r="AR135" s="180" t="s">
        <v>7105</v>
      </c>
      <c r="AS135" s="181">
        <v>44769</v>
      </c>
      <c r="AT135" s="196" t="s">
        <v>548</v>
      </c>
      <c r="AU135" s="188" t="s">
        <v>14</v>
      </c>
      <c r="AV135" s="188">
        <v>0</v>
      </c>
      <c r="AW135" s="188" t="s">
        <v>30</v>
      </c>
      <c r="AX135" s="188">
        <v>2</v>
      </c>
      <c r="AY135" s="188" t="s">
        <v>293</v>
      </c>
      <c r="AZ135" s="188">
        <v>0</v>
      </c>
      <c r="BA135" s="189">
        <v>43511</v>
      </c>
      <c r="BB135" s="195" t="s">
        <v>547</v>
      </c>
      <c r="BC135" s="180" t="s">
        <v>14</v>
      </c>
      <c r="BD135" s="180">
        <v>0</v>
      </c>
      <c r="BE135" s="180" t="s">
        <v>30</v>
      </c>
      <c r="BF135" s="180">
        <v>2</v>
      </c>
      <c r="BG135" s="180" t="s">
        <v>293</v>
      </c>
      <c r="BH135" s="180">
        <v>0</v>
      </c>
      <c r="BI135" s="181">
        <v>43511</v>
      </c>
      <c r="BJ135" s="196" t="s">
        <v>7108</v>
      </c>
      <c r="BK135" s="200">
        <v>196</v>
      </c>
      <c r="BL135" s="196" t="s">
        <v>7053</v>
      </c>
      <c r="BM135" s="196" t="s">
        <v>19</v>
      </c>
      <c r="BN135" s="196">
        <v>3</v>
      </c>
      <c r="BO135" s="196" t="s">
        <v>7054</v>
      </c>
      <c r="BP135" s="188" t="s">
        <v>528</v>
      </c>
      <c r="BQ135" s="197">
        <v>44769</v>
      </c>
      <c r="BR135" s="195" t="s">
        <v>541</v>
      </c>
      <c r="BS135" s="198" t="s">
        <v>14</v>
      </c>
      <c r="BT135" s="198">
        <v>0</v>
      </c>
      <c r="BU135" s="198" t="s">
        <v>30</v>
      </c>
      <c r="BV135" s="198">
        <v>2</v>
      </c>
      <c r="BW135" s="198" t="s">
        <v>293</v>
      </c>
      <c r="BX135" s="198">
        <v>0</v>
      </c>
      <c r="BY135" s="181">
        <v>43511</v>
      </c>
      <c r="BZ135" s="196" t="s">
        <v>543</v>
      </c>
      <c r="CA135" s="196">
        <v>0</v>
      </c>
      <c r="CB135" s="196" t="s">
        <v>14</v>
      </c>
      <c r="CC135" s="196" t="s">
        <v>30</v>
      </c>
      <c r="CD135" s="196">
        <v>2</v>
      </c>
      <c r="CE135" s="196" t="s">
        <v>542</v>
      </c>
      <c r="CF135" s="196" t="s">
        <v>14</v>
      </c>
      <c r="CG135" s="197">
        <v>43511</v>
      </c>
      <c r="CH135" s="195" t="s">
        <v>9544</v>
      </c>
      <c r="CI135" s="196" t="e">
        <v>#N/A</v>
      </c>
      <c r="CJ135" s="196" t="e">
        <v>#N/A</v>
      </c>
      <c r="CK135" s="196" t="e">
        <v>#N/A</v>
      </c>
      <c r="CL135" s="196" t="e">
        <v>#N/A</v>
      </c>
      <c r="CM135" s="196" t="e">
        <v>#N/A</v>
      </c>
      <c r="CN135" s="196" t="e">
        <v>#N/A</v>
      </c>
      <c r="CO135" s="199" t="e">
        <v>#N/A</v>
      </c>
      <c r="CP135" s="196" t="s">
        <v>546</v>
      </c>
      <c r="CQ135" s="198" t="s">
        <v>14</v>
      </c>
      <c r="CR135" s="198">
        <v>0</v>
      </c>
      <c r="CS135" s="198" t="s">
        <v>30</v>
      </c>
      <c r="CT135" s="198">
        <v>2</v>
      </c>
      <c r="CU135" s="198" t="s">
        <v>293</v>
      </c>
      <c r="CV135" s="198">
        <v>0</v>
      </c>
      <c r="CW135" s="181">
        <v>43511</v>
      </c>
      <c r="CX135" s="196" t="s">
        <v>7109</v>
      </c>
      <c r="CY135" s="188">
        <v>1975000</v>
      </c>
      <c r="CZ135" s="188" t="s">
        <v>1261</v>
      </c>
      <c r="DA135" s="188" t="s">
        <v>30</v>
      </c>
      <c r="DB135" s="188">
        <v>2</v>
      </c>
      <c r="DC135" s="188" t="s">
        <v>1273</v>
      </c>
      <c r="DD135" s="188" t="s">
        <v>1272</v>
      </c>
      <c r="DE135" s="194">
        <v>43914</v>
      </c>
      <c r="DF135" s="195" t="s">
        <v>7111</v>
      </c>
      <c r="DG135" s="180">
        <v>1167000</v>
      </c>
      <c r="DH135" s="198" t="s">
        <v>7057</v>
      </c>
      <c r="DI135" s="198" t="s">
        <v>19</v>
      </c>
      <c r="DJ135" s="198">
        <v>3</v>
      </c>
      <c r="DK135" s="198" t="s">
        <v>7110</v>
      </c>
      <c r="DL135" s="198" t="s">
        <v>7058</v>
      </c>
      <c r="DM135" s="181">
        <v>44769</v>
      </c>
      <c r="DN135" s="196" t="s">
        <v>1275</v>
      </c>
      <c r="DO135" s="188">
        <v>0</v>
      </c>
      <c r="DP135" s="196" t="s">
        <v>1261</v>
      </c>
      <c r="DQ135" s="196" t="s">
        <v>30</v>
      </c>
      <c r="DR135" s="196">
        <v>2</v>
      </c>
      <c r="DS135" s="196" t="s">
        <v>1273</v>
      </c>
      <c r="DT135" s="196" t="s">
        <v>1272</v>
      </c>
      <c r="DU135" s="197">
        <v>43914</v>
      </c>
      <c r="DV135" s="195" t="s">
        <v>1274</v>
      </c>
      <c r="DW135" s="180">
        <v>694000</v>
      </c>
      <c r="DX135" s="198" t="s">
        <v>1261</v>
      </c>
      <c r="DY135" s="198" t="s">
        <v>30</v>
      </c>
      <c r="DZ135" s="198">
        <v>2</v>
      </c>
      <c r="EA135" s="198" t="s">
        <v>1273</v>
      </c>
      <c r="EB135" s="198" t="s">
        <v>1272</v>
      </c>
      <c r="EC135" s="181">
        <v>43914</v>
      </c>
      <c r="ED135" s="196" t="s">
        <v>7113</v>
      </c>
      <c r="EE135" s="188">
        <v>631000</v>
      </c>
      <c r="EF135" s="196" t="s">
        <v>7057</v>
      </c>
      <c r="EG135" s="196">
        <v>0</v>
      </c>
      <c r="EH135" s="196">
        <v>0</v>
      </c>
      <c r="EI135" s="196" t="s">
        <v>7112</v>
      </c>
      <c r="EJ135" s="196" t="s">
        <v>7058</v>
      </c>
      <c r="EK135" s="197">
        <v>44769</v>
      </c>
      <c r="EL135" s="195" t="s">
        <v>7115</v>
      </c>
      <c r="EM135" s="180">
        <v>650000</v>
      </c>
      <c r="EN135" s="198" t="s">
        <v>7057</v>
      </c>
      <c r="EO135" s="198">
        <v>0</v>
      </c>
      <c r="EP135" s="198">
        <v>0</v>
      </c>
      <c r="EQ135" s="198" t="s">
        <v>7114</v>
      </c>
      <c r="ER135" s="198">
        <v>0</v>
      </c>
      <c r="ES135" s="181">
        <v>44769</v>
      </c>
      <c r="ET135" s="196" t="s">
        <v>1773</v>
      </c>
      <c r="EU135" s="196">
        <v>221</v>
      </c>
      <c r="EV135" s="196" t="s">
        <v>1770</v>
      </c>
      <c r="EW135" s="196" t="s">
        <v>19</v>
      </c>
      <c r="EX135" s="196">
        <v>3</v>
      </c>
      <c r="EY135" s="196" t="s">
        <v>1772</v>
      </c>
      <c r="EZ135" s="196" t="s">
        <v>1771</v>
      </c>
      <c r="FA135" s="197">
        <v>44281</v>
      </c>
      <c r="FB135" s="195" t="s">
        <v>545</v>
      </c>
      <c r="FC135" s="198">
        <v>2</v>
      </c>
      <c r="FD135" s="198">
        <v>0</v>
      </c>
      <c r="FE135" s="198" t="s">
        <v>30</v>
      </c>
      <c r="FF135" s="198">
        <v>2</v>
      </c>
      <c r="FG135" s="198" t="s">
        <v>544</v>
      </c>
      <c r="FH135" s="198">
        <v>0</v>
      </c>
      <c r="FI135" s="181">
        <v>43511</v>
      </c>
      <c r="FJ135" s="195" t="s">
        <v>549</v>
      </c>
      <c r="FK135" s="196" t="s">
        <v>14</v>
      </c>
      <c r="FL135" s="196">
        <v>0</v>
      </c>
      <c r="FM135" s="196" t="s">
        <v>30</v>
      </c>
      <c r="FN135" s="196">
        <v>2</v>
      </c>
      <c r="FO135" s="196" t="s">
        <v>293</v>
      </c>
      <c r="FP135" s="188">
        <v>0</v>
      </c>
      <c r="FQ135" s="189">
        <v>43511</v>
      </c>
      <c r="FR135" s="195" t="s">
        <v>550</v>
      </c>
      <c r="FS135" s="198" t="s">
        <v>14</v>
      </c>
      <c r="FT135" s="198">
        <v>0</v>
      </c>
      <c r="FU135" s="198" t="s">
        <v>30</v>
      </c>
      <c r="FV135" s="198">
        <v>2</v>
      </c>
      <c r="FW135" s="198" t="s">
        <v>293</v>
      </c>
      <c r="FX135" s="198">
        <v>0</v>
      </c>
      <c r="FY135" s="181">
        <v>43511</v>
      </c>
      <c r="FZ135" s="196" t="s">
        <v>3674</v>
      </c>
      <c r="GA135" s="196">
        <v>1</v>
      </c>
      <c r="GB135" s="196" t="s">
        <v>3054</v>
      </c>
      <c r="GC135" s="196" t="s">
        <v>30</v>
      </c>
      <c r="GD135" s="196">
        <v>2</v>
      </c>
      <c r="GE135" s="196" t="s">
        <v>14</v>
      </c>
      <c r="GF135" s="196" t="s">
        <v>14</v>
      </c>
      <c r="GG135" s="197">
        <v>44692</v>
      </c>
      <c r="GH135" s="195" t="s">
        <v>3680</v>
      </c>
      <c r="GI135" s="198">
        <v>2</v>
      </c>
      <c r="GJ135" s="198" t="s">
        <v>3054</v>
      </c>
      <c r="GK135" s="198" t="s">
        <v>30</v>
      </c>
      <c r="GL135" s="198">
        <v>2</v>
      </c>
      <c r="GM135" s="198" t="s">
        <v>14</v>
      </c>
      <c r="GN135" s="198" t="s">
        <v>14</v>
      </c>
      <c r="GO135" s="181">
        <v>44692</v>
      </c>
      <c r="GP135" s="196" t="s">
        <v>3675</v>
      </c>
      <c r="GQ135" s="196">
        <v>1</v>
      </c>
      <c r="GR135" s="196" t="s">
        <v>3054</v>
      </c>
      <c r="GS135" s="196" t="s">
        <v>30</v>
      </c>
      <c r="GT135" s="196">
        <v>2</v>
      </c>
      <c r="GU135" s="196" t="s">
        <v>14</v>
      </c>
      <c r="GV135" s="196" t="s">
        <v>14</v>
      </c>
      <c r="GW135" s="197">
        <v>44692</v>
      </c>
      <c r="GX135" s="195" t="s">
        <v>3681</v>
      </c>
      <c r="GY135" s="198">
        <v>0</v>
      </c>
      <c r="GZ135" s="198" t="s">
        <v>3054</v>
      </c>
      <c r="HA135" s="198" t="s">
        <v>30</v>
      </c>
      <c r="HB135" s="198">
        <v>2</v>
      </c>
      <c r="HC135" s="198" t="s">
        <v>14</v>
      </c>
      <c r="HD135" s="198" t="s">
        <v>14</v>
      </c>
      <c r="HE135" s="181">
        <v>44692</v>
      </c>
      <c r="HF135" s="196" t="s">
        <v>3673</v>
      </c>
      <c r="HG135" s="196">
        <v>0</v>
      </c>
      <c r="HH135" s="196" t="s">
        <v>3054</v>
      </c>
      <c r="HI135" s="196" t="s">
        <v>30</v>
      </c>
      <c r="HJ135" s="196">
        <v>2</v>
      </c>
      <c r="HK135" s="196" t="s">
        <v>14</v>
      </c>
      <c r="HL135" s="196" t="s">
        <v>14</v>
      </c>
      <c r="HM135" s="197">
        <v>44692</v>
      </c>
      <c r="HN135" s="195" t="s">
        <v>3679</v>
      </c>
      <c r="HO135" s="198">
        <v>2</v>
      </c>
      <c r="HP135" s="198" t="s">
        <v>3054</v>
      </c>
      <c r="HQ135" s="198" t="s">
        <v>30</v>
      </c>
      <c r="HR135" s="198">
        <v>2</v>
      </c>
      <c r="HS135" s="198" t="s">
        <v>14</v>
      </c>
      <c r="HT135" s="198" t="s">
        <v>14</v>
      </c>
      <c r="HU135" s="181">
        <v>44692</v>
      </c>
      <c r="HV135" s="196" t="s">
        <v>3676</v>
      </c>
      <c r="HW135" s="196">
        <v>2</v>
      </c>
      <c r="HX135" s="196" t="s">
        <v>3054</v>
      </c>
      <c r="HY135" s="196" t="s">
        <v>30</v>
      </c>
      <c r="HZ135" s="196">
        <v>2</v>
      </c>
      <c r="IA135" s="196" t="s">
        <v>14</v>
      </c>
      <c r="IB135" s="196" t="s">
        <v>14</v>
      </c>
      <c r="IC135" s="197">
        <v>44692</v>
      </c>
      <c r="ID135" s="195" t="s">
        <v>3678</v>
      </c>
      <c r="IE135" s="198">
        <v>0</v>
      </c>
      <c r="IF135" s="198" t="s">
        <v>3054</v>
      </c>
      <c r="IG135" s="198" t="s">
        <v>30</v>
      </c>
      <c r="IH135" s="198">
        <v>2</v>
      </c>
      <c r="II135" s="198" t="s">
        <v>14</v>
      </c>
      <c r="IJ135" s="198" t="s">
        <v>14</v>
      </c>
      <c r="IK135" s="181">
        <v>44692</v>
      </c>
      <c r="IL135" s="196" t="s">
        <v>3677</v>
      </c>
      <c r="IM135" s="196">
        <v>2</v>
      </c>
      <c r="IN135" s="196" t="s">
        <v>3054</v>
      </c>
      <c r="IO135" s="196" t="s">
        <v>30</v>
      </c>
      <c r="IP135" s="196">
        <v>2</v>
      </c>
      <c r="IQ135" s="196" t="s">
        <v>14</v>
      </c>
      <c r="IR135" s="196" t="s">
        <v>14</v>
      </c>
      <c r="IS135" s="197">
        <v>44692</v>
      </c>
    </row>
    <row r="136" spans="1:253" s="285" customFormat="1" ht="13" customHeight="1" x14ac:dyDescent="0.25">
      <c r="A136" s="285" t="s">
        <v>551</v>
      </c>
      <c r="B136" s="285" t="s">
        <v>8796</v>
      </c>
      <c r="C136" s="285" t="s">
        <v>552</v>
      </c>
      <c r="D136" s="285" t="s">
        <v>511</v>
      </c>
      <c r="E136" s="285" t="s">
        <v>8483</v>
      </c>
      <c r="F136" s="285" t="s">
        <v>7116</v>
      </c>
      <c r="G136" s="179">
        <v>18315000</v>
      </c>
      <c r="H136" s="180" t="s">
        <v>7091</v>
      </c>
      <c r="I136" s="180" t="s">
        <v>30</v>
      </c>
      <c r="J136" s="180">
        <v>2</v>
      </c>
      <c r="K136" s="180" t="s">
        <v>7051</v>
      </c>
      <c r="L136" s="180" t="s">
        <v>7050</v>
      </c>
      <c r="M136" s="181">
        <v>44769</v>
      </c>
      <c r="N136" s="190" t="s">
        <v>559</v>
      </c>
      <c r="O136" s="182">
        <v>220000</v>
      </c>
      <c r="P136" s="182">
        <v>0</v>
      </c>
      <c r="Q136" s="182" t="s">
        <v>30</v>
      </c>
      <c r="R136" s="182">
        <v>2</v>
      </c>
      <c r="S136" s="182" t="s">
        <v>558</v>
      </c>
      <c r="T136" s="182">
        <v>0</v>
      </c>
      <c r="U136" s="183">
        <v>43511</v>
      </c>
      <c r="V136" s="190" t="s">
        <v>1278</v>
      </c>
      <c r="W136" s="180">
        <v>38000</v>
      </c>
      <c r="X136" s="180" t="s">
        <v>1261</v>
      </c>
      <c r="Y136" s="180" t="s">
        <v>19</v>
      </c>
      <c r="Z136" s="180">
        <v>3</v>
      </c>
      <c r="AA136" s="180" t="s">
        <v>1276</v>
      </c>
      <c r="AB136" s="180" t="s">
        <v>1272</v>
      </c>
      <c r="AC136" s="181">
        <v>43914</v>
      </c>
      <c r="AD136" s="190" t="s">
        <v>1277</v>
      </c>
      <c r="AE136" s="188">
        <v>38000</v>
      </c>
      <c r="AF136" s="188" t="s">
        <v>1261</v>
      </c>
      <c r="AG136" s="188" t="s">
        <v>19</v>
      </c>
      <c r="AH136" s="188">
        <v>3</v>
      </c>
      <c r="AI136" s="188" t="s">
        <v>1276</v>
      </c>
      <c r="AJ136" s="188" t="s">
        <v>1272</v>
      </c>
      <c r="AK136" s="189">
        <v>43914</v>
      </c>
      <c r="AL136" s="190" t="s">
        <v>561</v>
      </c>
      <c r="AM136" s="180" t="s">
        <v>14</v>
      </c>
      <c r="AN136" s="180">
        <v>0</v>
      </c>
      <c r="AO136" s="180" t="s">
        <v>30</v>
      </c>
      <c r="AP136" s="180">
        <v>2</v>
      </c>
      <c r="AQ136" s="180" t="s">
        <v>293</v>
      </c>
      <c r="AR136" s="180">
        <v>0</v>
      </c>
      <c r="AS136" s="181">
        <v>43511</v>
      </c>
      <c r="AT136" s="191" t="s">
        <v>557</v>
      </c>
      <c r="AU136" s="188" t="s">
        <v>14</v>
      </c>
      <c r="AV136" s="188">
        <v>0</v>
      </c>
      <c r="AW136" s="188" t="s">
        <v>30</v>
      </c>
      <c r="AX136" s="188">
        <v>2</v>
      </c>
      <c r="AY136" s="188" t="s">
        <v>293</v>
      </c>
      <c r="AZ136" s="188">
        <v>0</v>
      </c>
      <c r="BA136" s="189">
        <v>43511</v>
      </c>
      <c r="BB136" s="190" t="s">
        <v>556</v>
      </c>
      <c r="BC136" s="180" t="s">
        <v>14</v>
      </c>
      <c r="BD136" s="180">
        <v>0</v>
      </c>
      <c r="BE136" s="180" t="s">
        <v>30</v>
      </c>
      <c r="BF136" s="180">
        <v>2</v>
      </c>
      <c r="BG136" s="180" t="s">
        <v>293</v>
      </c>
      <c r="BH136" s="180">
        <v>0</v>
      </c>
      <c r="BI136" s="181">
        <v>43511</v>
      </c>
      <c r="BJ136" s="191" t="s">
        <v>7117</v>
      </c>
      <c r="BK136" s="191">
        <v>196</v>
      </c>
      <c r="BL136" s="191" t="s">
        <v>7053</v>
      </c>
      <c r="BM136" s="191" t="s">
        <v>19</v>
      </c>
      <c r="BN136" s="191">
        <v>3</v>
      </c>
      <c r="BO136" s="191" t="s">
        <v>7054</v>
      </c>
      <c r="BP136" s="188" t="s">
        <v>528</v>
      </c>
      <c r="BQ136" s="192">
        <v>44769</v>
      </c>
      <c r="BR136" s="190" t="s">
        <v>553</v>
      </c>
      <c r="BS136" s="184" t="s">
        <v>14</v>
      </c>
      <c r="BT136" s="184">
        <v>0</v>
      </c>
      <c r="BU136" s="184" t="s">
        <v>30</v>
      </c>
      <c r="BV136" s="184">
        <v>2</v>
      </c>
      <c r="BW136" s="184" t="s">
        <v>293</v>
      </c>
      <c r="BX136" s="184">
        <v>0</v>
      </c>
      <c r="BY136" s="181">
        <v>43511</v>
      </c>
      <c r="BZ136" s="191" t="s">
        <v>554</v>
      </c>
      <c r="CA136" s="191" t="s">
        <v>14</v>
      </c>
      <c r="CB136" s="191">
        <v>0</v>
      </c>
      <c r="CC136" s="191" t="s">
        <v>14</v>
      </c>
      <c r="CD136" s="191" t="s">
        <v>14</v>
      </c>
      <c r="CE136" s="191" t="s">
        <v>293</v>
      </c>
      <c r="CF136" s="191">
        <v>0</v>
      </c>
      <c r="CG136" s="192">
        <v>43511</v>
      </c>
      <c r="CH136" s="190" t="s">
        <v>9545</v>
      </c>
      <c r="CI136" s="191" t="e">
        <v>#N/A</v>
      </c>
      <c r="CJ136" s="191" t="e">
        <v>#N/A</v>
      </c>
      <c r="CK136" s="191" t="e">
        <v>#N/A</v>
      </c>
      <c r="CL136" s="191" t="e">
        <v>#N/A</v>
      </c>
      <c r="CM136" s="191" t="e">
        <v>#N/A</v>
      </c>
      <c r="CN136" s="191" t="e">
        <v>#N/A</v>
      </c>
      <c r="CO136" s="193" t="e">
        <v>#N/A</v>
      </c>
      <c r="CP136" s="191" t="s">
        <v>555</v>
      </c>
      <c r="CQ136" s="184" t="s">
        <v>14</v>
      </c>
      <c r="CR136" s="184">
        <v>0</v>
      </c>
      <c r="CS136" s="184" t="s">
        <v>30</v>
      </c>
      <c r="CT136" s="184">
        <v>2</v>
      </c>
      <c r="CU136" s="184" t="s">
        <v>293</v>
      </c>
      <c r="CV136" s="184">
        <v>0</v>
      </c>
      <c r="CW136" s="181">
        <v>43511</v>
      </c>
      <c r="CX136" s="191" t="s">
        <v>1476</v>
      </c>
      <c r="CY136" s="188">
        <v>18000</v>
      </c>
      <c r="CZ136" s="188" t="s">
        <v>1470</v>
      </c>
      <c r="DA136" s="188" t="s">
        <v>19</v>
      </c>
      <c r="DB136" s="188">
        <v>3</v>
      </c>
      <c r="DC136" s="188" t="s">
        <v>1472</v>
      </c>
      <c r="DD136" s="188" t="s">
        <v>1471</v>
      </c>
      <c r="DE136" s="194">
        <v>44041</v>
      </c>
      <c r="DF136" s="190" t="s">
        <v>1474</v>
      </c>
      <c r="DG136" s="180">
        <v>0</v>
      </c>
      <c r="DH136" s="184" t="s">
        <v>1470</v>
      </c>
      <c r="DI136" s="184" t="s">
        <v>19</v>
      </c>
      <c r="DJ136" s="184">
        <v>3</v>
      </c>
      <c r="DK136" s="184" t="s">
        <v>1472</v>
      </c>
      <c r="DL136" s="184" t="s">
        <v>1471</v>
      </c>
      <c r="DM136" s="181">
        <v>44041</v>
      </c>
      <c r="DN136" s="191" t="s">
        <v>1478</v>
      </c>
      <c r="DO136" s="188">
        <v>20000</v>
      </c>
      <c r="DP136" s="191" t="s">
        <v>1470</v>
      </c>
      <c r="DQ136" s="191" t="s">
        <v>19</v>
      </c>
      <c r="DR136" s="191">
        <v>3</v>
      </c>
      <c r="DS136" s="191" t="s">
        <v>1472</v>
      </c>
      <c r="DT136" s="191" t="s">
        <v>1471</v>
      </c>
      <c r="DU136" s="192">
        <v>44041</v>
      </c>
      <c r="DV136" s="190" t="s">
        <v>1475</v>
      </c>
      <c r="DW136" s="180">
        <v>11000</v>
      </c>
      <c r="DX136" s="184" t="s">
        <v>1470</v>
      </c>
      <c r="DY136" s="184" t="s">
        <v>19</v>
      </c>
      <c r="DZ136" s="184">
        <v>3</v>
      </c>
      <c r="EA136" s="184" t="s">
        <v>1472</v>
      </c>
      <c r="EB136" s="184" t="s">
        <v>1471</v>
      </c>
      <c r="EC136" s="181">
        <v>44041</v>
      </c>
      <c r="ED136" s="191" t="s">
        <v>1477</v>
      </c>
      <c r="EE136" s="188">
        <v>6000</v>
      </c>
      <c r="EF136" s="191" t="s">
        <v>1470</v>
      </c>
      <c r="EG136" s="191" t="s">
        <v>19</v>
      </c>
      <c r="EH136" s="191">
        <v>3</v>
      </c>
      <c r="EI136" s="191" t="s">
        <v>1472</v>
      </c>
      <c r="EJ136" s="191" t="s">
        <v>1471</v>
      </c>
      <c r="EK136" s="192">
        <v>44041</v>
      </c>
      <c r="EL136" s="190" t="s">
        <v>1473</v>
      </c>
      <c r="EM136" s="180">
        <v>1000</v>
      </c>
      <c r="EN136" s="184" t="s">
        <v>1470</v>
      </c>
      <c r="EO136" s="184" t="s">
        <v>19</v>
      </c>
      <c r="EP136" s="184">
        <v>3</v>
      </c>
      <c r="EQ136" s="184" t="s">
        <v>1472</v>
      </c>
      <c r="ER136" s="184" t="s">
        <v>1471</v>
      </c>
      <c r="ES136" s="181">
        <v>44041</v>
      </c>
      <c r="ET136" s="191" t="s">
        <v>1775</v>
      </c>
      <c r="EU136" s="191">
        <v>221</v>
      </c>
      <c r="EV136" s="191" t="s">
        <v>1770</v>
      </c>
      <c r="EW136" s="191" t="s">
        <v>19</v>
      </c>
      <c r="EX136" s="191">
        <v>3</v>
      </c>
      <c r="EY136" s="191" t="s">
        <v>1772</v>
      </c>
      <c r="EZ136" s="191" t="s">
        <v>1771</v>
      </c>
      <c r="FA136" s="192">
        <v>44281</v>
      </c>
      <c r="FB136" s="190" t="s">
        <v>1088</v>
      </c>
      <c r="FC136" s="184">
        <v>3</v>
      </c>
      <c r="FD136" s="184" t="s">
        <v>14</v>
      </c>
      <c r="FE136" s="184" t="s">
        <v>92</v>
      </c>
      <c r="FF136" s="184">
        <v>1</v>
      </c>
      <c r="FG136" s="184" t="s">
        <v>1087</v>
      </c>
      <c r="FH136" s="184" t="s">
        <v>14</v>
      </c>
      <c r="FI136" s="181">
        <v>43769</v>
      </c>
      <c r="FJ136" s="190" t="s">
        <v>562</v>
      </c>
      <c r="FK136" s="191" t="s">
        <v>14</v>
      </c>
      <c r="FL136" s="191">
        <v>0</v>
      </c>
      <c r="FM136" s="191" t="s">
        <v>30</v>
      </c>
      <c r="FN136" s="191">
        <v>2</v>
      </c>
      <c r="FO136" s="191" t="s">
        <v>293</v>
      </c>
      <c r="FP136" s="188">
        <v>0</v>
      </c>
      <c r="FQ136" s="189">
        <v>43511</v>
      </c>
      <c r="FR136" s="190" t="s">
        <v>563</v>
      </c>
      <c r="FS136" s="184" t="s">
        <v>14</v>
      </c>
      <c r="FT136" s="184">
        <v>0</v>
      </c>
      <c r="FU136" s="184" t="s">
        <v>30</v>
      </c>
      <c r="FV136" s="184">
        <v>2</v>
      </c>
      <c r="FW136" s="184" t="s">
        <v>293</v>
      </c>
      <c r="FX136" s="184">
        <v>0</v>
      </c>
      <c r="FY136" s="181">
        <v>43511</v>
      </c>
      <c r="FZ136" s="191" t="s">
        <v>3683</v>
      </c>
      <c r="GA136" s="191">
        <v>1</v>
      </c>
      <c r="GB136" s="191" t="s">
        <v>3054</v>
      </c>
      <c r="GC136" s="191" t="s">
        <v>30</v>
      </c>
      <c r="GD136" s="191">
        <v>2</v>
      </c>
      <c r="GE136" s="191" t="s">
        <v>14</v>
      </c>
      <c r="GF136" s="191" t="s">
        <v>14</v>
      </c>
      <c r="GG136" s="192">
        <v>44692</v>
      </c>
      <c r="GH136" s="190" t="s">
        <v>3689</v>
      </c>
      <c r="GI136" s="184">
        <v>3</v>
      </c>
      <c r="GJ136" s="184" t="s">
        <v>3054</v>
      </c>
      <c r="GK136" s="184" t="s">
        <v>30</v>
      </c>
      <c r="GL136" s="184">
        <v>2</v>
      </c>
      <c r="GM136" s="184" t="s">
        <v>14</v>
      </c>
      <c r="GN136" s="184" t="s">
        <v>14</v>
      </c>
      <c r="GO136" s="181">
        <v>44692</v>
      </c>
      <c r="GP136" s="191" t="s">
        <v>3684</v>
      </c>
      <c r="GQ136" s="191">
        <v>1</v>
      </c>
      <c r="GR136" s="191" t="s">
        <v>3054</v>
      </c>
      <c r="GS136" s="191" t="s">
        <v>30</v>
      </c>
      <c r="GT136" s="191">
        <v>2</v>
      </c>
      <c r="GU136" s="191" t="s">
        <v>14</v>
      </c>
      <c r="GV136" s="191" t="s">
        <v>14</v>
      </c>
      <c r="GW136" s="192">
        <v>44692</v>
      </c>
      <c r="GX136" s="190" t="s">
        <v>3690</v>
      </c>
      <c r="GY136" s="184">
        <v>0</v>
      </c>
      <c r="GZ136" s="184" t="s">
        <v>3054</v>
      </c>
      <c r="HA136" s="184" t="s">
        <v>30</v>
      </c>
      <c r="HB136" s="184">
        <v>2</v>
      </c>
      <c r="HC136" s="184" t="s">
        <v>14</v>
      </c>
      <c r="HD136" s="184" t="s">
        <v>14</v>
      </c>
      <c r="HE136" s="181">
        <v>44692</v>
      </c>
      <c r="HF136" s="191" t="s">
        <v>3682</v>
      </c>
      <c r="HG136" s="191">
        <v>0</v>
      </c>
      <c r="HH136" s="191" t="s">
        <v>3054</v>
      </c>
      <c r="HI136" s="191" t="s">
        <v>30</v>
      </c>
      <c r="HJ136" s="191">
        <v>2</v>
      </c>
      <c r="HK136" s="191" t="s">
        <v>14</v>
      </c>
      <c r="HL136" s="191" t="s">
        <v>14</v>
      </c>
      <c r="HM136" s="192">
        <v>44692</v>
      </c>
      <c r="HN136" s="190" t="s">
        <v>3688</v>
      </c>
      <c r="HO136" s="184">
        <v>0</v>
      </c>
      <c r="HP136" s="184" t="s">
        <v>3054</v>
      </c>
      <c r="HQ136" s="184" t="s">
        <v>30</v>
      </c>
      <c r="HR136" s="184">
        <v>2</v>
      </c>
      <c r="HS136" s="184" t="s">
        <v>14</v>
      </c>
      <c r="HT136" s="184" t="s">
        <v>14</v>
      </c>
      <c r="HU136" s="181">
        <v>44692</v>
      </c>
      <c r="HV136" s="191" t="s">
        <v>3685</v>
      </c>
      <c r="HW136" s="191">
        <v>2</v>
      </c>
      <c r="HX136" s="191" t="s">
        <v>3054</v>
      </c>
      <c r="HY136" s="191" t="s">
        <v>30</v>
      </c>
      <c r="HZ136" s="191">
        <v>2</v>
      </c>
      <c r="IA136" s="191" t="s">
        <v>14</v>
      </c>
      <c r="IB136" s="191" t="s">
        <v>14</v>
      </c>
      <c r="IC136" s="192">
        <v>44692</v>
      </c>
      <c r="ID136" s="190" t="s">
        <v>3687</v>
      </c>
      <c r="IE136" s="184">
        <v>0</v>
      </c>
      <c r="IF136" s="184" t="s">
        <v>3054</v>
      </c>
      <c r="IG136" s="184" t="s">
        <v>30</v>
      </c>
      <c r="IH136" s="184">
        <v>2</v>
      </c>
      <c r="II136" s="184" t="s">
        <v>14</v>
      </c>
      <c r="IJ136" s="184" t="s">
        <v>14</v>
      </c>
      <c r="IK136" s="181">
        <v>44692</v>
      </c>
      <c r="IL136" s="191" t="s">
        <v>3686</v>
      </c>
      <c r="IM136" s="191">
        <v>2</v>
      </c>
      <c r="IN136" s="191" t="s">
        <v>3054</v>
      </c>
      <c r="IO136" s="191" t="s">
        <v>30</v>
      </c>
      <c r="IP136" s="191">
        <v>2</v>
      </c>
      <c r="IQ136" s="191" t="s">
        <v>14</v>
      </c>
      <c r="IR136" s="191" t="s">
        <v>14</v>
      </c>
      <c r="IS136" s="192">
        <v>44692</v>
      </c>
    </row>
    <row r="137" spans="1:253" s="285" customFormat="1" ht="13" customHeight="1" x14ac:dyDescent="0.25">
      <c r="A137" s="285" t="s">
        <v>298</v>
      </c>
      <c r="B137" s="285" t="s">
        <v>8808</v>
      </c>
      <c r="C137" s="285" t="s">
        <v>299</v>
      </c>
      <c r="D137" s="285" t="s">
        <v>300</v>
      </c>
      <c r="E137" s="285" t="s">
        <v>8486</v>
      </c>
      <c r="F137" s="285" t="s">
        <v>3285</v>
      </c>
      <c r="G137" s="179">
        <v>63878000</v>
      </c>
      <c r="H137" s="180" t="s">
        <v>3283</v>
      </c>
      <c r="I137" s="180" t="s">
        <v>19</v>
      </c>
      <c r="J137" s="180">
        <v>3</v>
      </c>
      <c r="K137" s="180" t="s">
        <v>3284</v>
      </c>
      <c r="L137" s="180" t="s">
        <v>1016</v>
      </c>
      <c r="M137" s="181">
        <v>44683</v>
      </c>
      <c r="N137" s="190" t="s">
        <v>1018</v>
      </c>
      <c r="O137" s="182">
        <v>30342</v>
      </c>
      <c r="P137" s="182" t="s">
        <v>1015</v>
      </c>
      <c r="Q137" s="182" t="s">
        <v>30</v>
      </c>
      <c r="R137" s="182">
        <v>2</v>
      </c>
      <c r="S137" s="182" t="s">
        <v>1017</v>
      </c>
      <c r="T137" s="182" t="s">
        <v>1016</v>
      </c>
      <c r="U137" s="183">
        <v>43676</v>
      </c>
      <c r="V137" s="190" t="s">
        <v>6109</v>
      </c>
      <c r="W137" s="180">
        <v>3800000</v>
      </c>
      <c r="X137" s="180" t="s">
        <v>6106</v>
      </c>
      <c r="Y137" s="180" t="s">
        <v>30</v>
      </c>
      <c r="Z137" s="180">
        <v>2</v>
      </c>
      <c r="AA137" s="180" t="s">
        <v>6108</v>
      </c>
      <c r="AB137" s="180" t="s">
        <v>6107</v>
      </c>
      <c r="AC137" s="181">
        <v>44767</v>
      </c>
      <c r="AD137" s="190" t="s">
        <v>6119</v>
      </c>
      <c r="AE137" s="188">
        <v>91000</v>
      </c>
      <c r="AF137" s="188" t="s">
        <v>6116</v>
      </c>
      <c r="AG137" s="188" t="s">
        <v>30</v>
      </c>
      <c r="AH137" s="188">
        <v>2</v>
      </c>
      <c r="AI137" s="188" t="s">
        <v>6118</v>
      </c>
      <c r="AJ137" s="188" t="s">
        <v>6117</v>
      </c>
      <c r="AK137" s="189">
        <v>44767</v>
      </c>
      <c r="AL137" s="190" t="s">
        <v>6121</v>
      </c>
      <c r="AM137" s="180">
        <v>91000</v>
      </c>
      <c r="AN137" s="180" t="s">
        <v>6116</v>
      </c>
      <c r="AO137" s="180" t="s">
        <v>30</v>
      </c>
      <c r="AP137" s="180">
        <v>2</v>
      </c>
      <c r="AQ137" s="180" t="s">
        <v>6120</v>
      </c>
      <c r="AR137" s="180" t="s">
        <v>6117</v>
      </c>
      <c r="AS137" s="181">
        <v>44767</v>
      </c>
      <c r="AT137" s="191" t="s">
        <v>1207</v>
      </c>
      <c r="AU137" s="188" t="s">
        <v>14</v>
      </c>
      <c r="AV137" s="188" t="s">
        <v>14</v>
      </c>
      <c r="AW137" s="188" t="s">
        <v>14</v>
      </c>
      <c r="AX137" s="188" t="s">
        <v>14</v>
      </c>
      <c r="AY137" s="188" t="s">
        <v>14</v>
      </c>
      <c r="AZ137" s="188" t="s">
        <v>14</v>
      </c>
      <c r="BA137" s="189">
        <v>43859</v>
      </c>
      <c r="BB137" s="190" t="s">
        <v>308</v>
      </c>
      <c r="BC137" s="180" t="s">
        <v>14</v>
      </c>
      <c r="BD137" s="180">
        <v>0</v>
      </c>
      <c r="BE137" s="180" t="s">
        <v>30</v>
      </c>
      <c r="BF137" s="180">
        <v>2</v>
      </c>
      <c r="BG137" s="180" t="s">
        <v>15</v>
      </c>
      <c r="BH137" s="180">
        <v>0</v>
      </c>
      <c r="BI137" s="181">
        <v>43509</v>
      </c>
      <c r="BJ137" s="191" t="s">
        <v>6127</v>
      </c>
      <c r="BK137" s="191">
        <v>15</v>
      </c>
      <c r="BL137" s="191" t="s">
        <v>5882</v>
      </c>
      <c r="BM137" s="191" t="s">
        <v>30</v>
      </c>
      <c r="BN137" s="191">
        <v>2</v>
      </c>
      <c r="BO137" s="191" t="s">
        <v>6126</v>
      </c>
      <c r="BP137" s="188" t="s">
        <v>1498</v>
      </c>
      <c r="BQ137" s="192">
        <v>44767</v>
      </c>
      <c r="BR137" s="190" t="s">
        <v>301</v>
      </c>
      <c r="BS137" s="184" t="s">
        <v>14</v>
      </c>
      <c r="BT137" s="184">
        <v>0</v>
      </c>
      <c r="BU137" s="184" t="s">
        <v>30</v>
      </c>
      <c r="BV137" s="184">
        <v>2</v>
      </c>
      <c r="BW137" s="184" t="s">
        <v>15</v>
      </c>
      <c r="BX137" s="184">
        <v>0</v>
      </c>
      <c r="BY137" s="181">
        <v>43509</v>
      </c>
      <c r="BZ137" s="191" t="s">
        <v>302</v>
      </c>
      <c r="CA137" s="191" t="s">
        <v>14</v>
      </c>
      <c r="CB137" s="191">
        <v>0</v>
      </c>
      <c r="CC137" s="191" t="s">
        <v>14</v>
      </c>
      <c r="CD137" s="191" t="s">
        <v>14</v>
      </c>
      <c r="CE137" s="191" t="s">
        <v>15</v>
      </c>
      <c r="CF137" s="191">
        <v>0</v>
      </c>
      <c r="CG137" s="192">
        <v>43509</v>
      </c>
      <c r="CH137" s="190" t="s">
        <v>9546</v>
      </c>
      <c r="CI137" s="191" t="e">
        <v>#N/A</v>
      </c>
      <c r="CJ137" s="191" t="e">
        <v>#N/A</v>
      </c>
      <c r="CK137" s="191" t="e">
        <v>#N/A</v>
      </c>
      <c r="CL137" s="191" t="e">
        <v>#N/A</v>
      </c>
      <c r="CM137" s="191" t="e">
        <v>#N/A</v>
      </c>
      <c r="CN137" s="191" t="e">
        <v>#N/A</v>
      </c>
      <c r="CO137" s="193" t="e">
        <v>#N/A</v>
      </c>
      <c r="CP137" s="191" t="s">
        <v>307</v>
      </c>
      <c r="CQ137" s="184" t="s">
        <v>14</v>
      </c>
      <c r="CR137" s="184">
        <v>0</v>
      </c>
      <c r="CS137" s="184" t="s">
        <v>30</v>
      </c>
      <c r="CT137" s="184">
        <v>2</v>
      </c>
      <c r="CU137" s="184" t="s">
        <v>15</v>
      </c>
      <c r="CV137" s="184">
        <v>0</v>
      </c>
      <c r="CW137" s="181">
        <v>43509</v>
      </c>
      <c r="CX137" s="191" t="s">
        <v>6129</v>
      </c>
      <c r="CY137" s="188">
        <v>91000</v>
      </c>
      <c r="CZ137" s="188" t="s">
        <v>6116</v>
      </c>
      <c r="DA137" s="188" t="s">
        <v>30</v>
      </c>
      <c r="DB137" s="188">
        <v>2</v>
      </c>
      <c r="DC137" s="188" t="s">
        <v>3288</v>
      </c>
      <c r="DD137" s="188" t="s">
        <v>6117</v>
      </c>
      <c r="DE137" s="194">
        <v>44767</v>
      </c>
      <c r="DF137" s="190" t="s">
        <v>6133</v>
      </c>
      <c r="DG137" s="180">
        <v>3709000</v>
      </c>
      <c r="DH137" s="184" t="s">
        <v>6130</v>
      </c>
      <c r="DI137" s="184" t="s">
        <v>19</v>
      </c>
      <c r="DJ137" s="184">
        <v>3</v>
      </c>
      <c r="DK137" s="184" t="s">
        <v>6132</v>
      </c>
      <c r="DL137" s="184" t="s">
        <v>6131</v>
      </c>
      <c r="DM137" s="181">
        <v>44767</v>
      </c>
      <c r="DN137" s="191" t="s">
        <v>3286</v>
      </c>
      <c r="DO137" s="188">
        <v>0</v>
      </c>
      <c r="DP137" s="191" t="s">
        <v>14</v>
      </c>
      <c r="DQ137" s="191" t="s">
        <v>30</v>
      </c>
      <c r="DR137" s="191">
        <v>2</v>
      </c>
      <c r="DS137" s="191" t="s">
        <v>14</v>
      </c>
      <c r="DT137" s="191" t="s">
        <v>14</v>
      </c>
      <c r="DU137" s="192">
        <v>44683</v>
      </c>
      <c r="DV137" s="190" t="s">
        <v>6134</v>
      </c>
      <c r="DW137" s="180">
        <v>91000</v>
      </c>
      <c r="DX137" s="184" t="s">
        <v>6116</v>
      </c>
      <c r="DY137" s="184" t="s">
        <v>30</v>
      </c>
      <c r="DZ137" s="184">
        <v>2</v>
      </c>
      <c r="EA137" s="184" t="s">
        <v>3288</v>
      </c>
      <c r="EB137" s="184" t="s">
        <v>6117</v>
      </c>
      <c r="EC137" s="181">
        <v>44767</v>
      </c>
      <c r="ED137" s="191" t="s">
        <v>3289</v>
      </c>
      <c r="EE137" s="188">
        <v>0</v>
      </c>
      <c r="EF137" s="191" t="s">
        <v>14</v>
      </c>
      <c r="EG137" s="191" t="s">
        <v>30</v>
      </c>
      <c r="EH137" s="191">
        <v>2</v>
      </c>
      <c r="EI137" s="191" t="s">
        <v>3288</v>
      </c>
      <c r="EJ137" s="191" t="s">
        <v>3287</v>
      </c>
      <c r="EK137" s="192">
        <v>44683</v>
      </c>
      <c r="EL137" s="190" t="s">
        <v>3290</v>
      </c>
      <c r="EM137" s="180">
        <v>0</v>
      </c>
      <c r="EN137" s="184" t="s">
        <v>14</v>
      </c>
      <c r="EO137" s="184" t="s">
        <v>30</v>
      </c>
      <c r="EP137" s="184">
        <v>2</v>
      </c>
      <c r="EQ137" s="184" t="s">
        <v>3288</v>
      </c>
      <c r="ER137" s="184" t="s">
        <v>3287</v>
      </c>
      <c r="ES137" s="181">
        <v>44683</v>
      </c>
      <c r="ET137" s="191" t="s">
        <v>6128</v>
      </c>
      <c r="EU137" s="191">
        <v>15</v>
      </c>
      <c r="EV137" s="191" t="s">
        <v>5882</v>
      </c>
      <c r="EW137" s="191" t="s">
        <v>30</v>
      </c>
      <c r="EX137" s="191">
        <v>2</v>
      </c>
      <c r="EY137" s="191" t="s">
        <v>6126</v>
      </c>
      <c r="EZ137" s="191" t="s">
        <v>1498</v>
      </c>
      <c r="FA137" s="192">
        <v>44767</v>
      </c>
      <c r="FB137" s="190" t="s">
        <v>306</v>
      </c>
      <c r="FC137" s="184">
        <v>2</v>
      </c>
      <c r="FD137" s="184" t="s">
        <v>303</v>
      </c>
      <c r="FE137" s="184" t="s">
        <v>30</v>
      </c>
      <c r="FF137" s="184">
        <v>2</v>
      </c>
      <c r="FG137" s="184" t="s">
        <v>305</v>
      </c>
      <c r="FH137" s="184" t="s">
        <v>304</v>
      </c>
      <c r="FI137" s="181">
        <v>43509</v>
      </c>
      <c r="FJ137" s="190" t="s">
        <v>309</v>
      </c>
      <c r="FK137" s="191" t="s">
        <v>14</v>
      </c>
      <c r="FL137" s="191">
        <v>0</v>
      </c>
      <c r="FM137" s="191" t="s">
        <v>30</v>
      </c>
      <c r="FN137" s="191">
        <v>2</v>
      </c>
      <c r="FO137" s="191" t="s">
        <v>15</v>
      </c>
      <c r="FP137" s="188">
        <v>0</v>
      </c>
      <c r="FQ137" s="189">
        <v>43509</v>
      </c>
      <c r="FR137" s="190" t="s">
        <v>310</v>
      </c>
      <c r="FS137" s="184" t="s">
        <v>14</v>
      </c>
      <c r="FT137" s="184">
        <v>0</v>
      </c>
      <c r="FU137" s="184" t="s">
        <v>30</v>
      </c>
      <c r="FV137" s="184">
        <v>2</v>
      </c>
      <c r="FW137" s="184" t="s">
        <v>15</v>
      </c>
      <c r="FX137" s="184">
        <v>0</v>
      </c>
      <c r="FY137" s="181">
        <v>43509</v>
      </c>
      <c r="FZ137" s="191" t="s">
        <v>4543</v>
      </c>
      <c r="GA137" s="191">
        <v>1</v>
      </c>
      <c r="GB137" s="191" t="s">
        <v>3054</v>
      </c>
      <c r="GC137" s="191" t="s">
        <v>30</v>
      </c>
      <c r="GD137" s="191">
        <v>2</v>
      </c>
      <c r="GE137" s="191" t="s">
        <v>14</v>
      </c>
      <c r="GF137" s="191" t="s">
        <v>14</v>
      </c>
      <c r="GG137" s="192">
        <v>44697</v>
      </c>
      <c r="GH137" s="190" t="s">
        <v>4549</v>
      </c>
      <c r="GI137" s="184">
        <v>1</v>
      </c>
      <c r="GJ137" s="184" t="s">
        <v>3054</v>
      </c>
      <c r="GK137" s="184" t="s">
        <v>30</v>
      </c>
      <c r="GL137" s="184">
        <v>2</v>
      </c>
      <c r="GM137" s="184" t="s">
        <v>14</v>
      </c>
      <c r="GN137" s="184" t="s">
        <v>14</v>
      </c>
      <c r="GO137" s="181">
        <v>44697</v>
      </c>
      <c r="GP137" s="191" t="s">
        <v>4544</v>
      </c>
      <c r="GQ137" s="191">
        <v>1</v>
      </c>
      <c r="GR137" s="191" t="s">
        <v>3054</v>
      </c>
      <c r="GS137" s="191" t="s">
        <v>30</v>
      </c>
      <c r="GT137" s="191">
        <v>2</v>
      </c>
      <c r="GU137" s="191" t="s">
        <v>14</v>
      </c>
      <c r="GV137" s="191" t="s">
        <v>14</v>
      </c>
      <c r="GW137" s="192">
        <v>44697</v>
      </c>
      <c r="GX137" s="190" t="s">
        <v>4550</v>
      </c>
      <c r="GY137" s="184">
        <v>0</v>
      </c>
      <c r="GZ137" s="184" t="s">
        <v>3054</v>
      </c>
      <c r="HA137" s="184" t="s">
        <v>30</v>
      </c>
      <c r="HB137" s="184">
        <v>2</v>
      </c>
      <c r="HC137" s="184" t="s">
        <v>14</v>
      </c>
      <c r="HD137" s="184" t="s">
        <v>14</v>
      </c>
      <c r="HE137" s="181">
        <v>44697</v>
      </c>
      <c r="HF137" s="191" t="s">
        <v>4542</v>
      </c>
      <c r="HG137" s="191">
        <v>0</v>
      </c>
      <c r="HH137" s="191" t="s">
        <v>3054</v>
      </c>
      <c r="HI137" s="191" t="s">
        <v>30</v>
      </c>
      <c r="HJ137" s="191">
        <v>2</v>
      </c>
      <c r="HK137" s="191" t="s">
        <v>14</v>
      </c>
      <c r="HL137" s="191" t="s">
        <v>14</v>
      </c>
      <c r="HM137" s="192">
        <v>44697</v>
      </c>
      <c r="HN137" s="190" t="s">
        <v>4548</v>
      </c>
      <c r="HO137" s="184">
        <v>2</v>
      </c>
      <c r="HP137" s="184" t="s">
        <v>3054</v>
      </c>
      <c r="HQ137" s="184" t="s">
        <v>30</v>
      </c>
      <c r="HR137" s="184">
        <v>2</v>
      </c>
      <c r="HS137" s="184" t="s">
        <v>14</v>
      </c>
      <c r="HT137" s="184" t="s">
        <v>14</v>
      </c>
      <c r="HU137" s="181">
        <v>44697</v>
      </c>
      <c r="HV137" s="191" t="s">
        <v>4545</v>
      </c>
      <c r="HW137" s="191">
        <v>1</v>
      </c>
      <c r="HX137" s="191" t="s">
        <v>3054</v>
      </c>
      <c r="HY137" s="191" t="s">
        <v>30</v>
      </c>
      <c r="HZ137" s="191">
        <v>2</v>
      </c>
      <c r="IA137" s="191" t="s">
        <v>14</v>
      </c>
      <c r="IB137" s="191" t="s">
        <v>14</v>
      </c>
      <c r="IC137" s="192">
        <v>44697</v>
      </c>
      <c r="ID137" s="190" t="s">
        <v>4547</v>
      </c>
      <c r="IE137" s="184">
        <v>3</v>
      </c>
      <c r="IF137" s="184" t="s">
        <v>3054</v>
      </c>
      <c r="IG137" s="184" t="s">
        <v>30</v>
      </c>
      <c r="IH137" s="184">
        <v>2</v>
      </c>
      <c r="II137" s="184" t="s">
        <v>14</v>
      </c>
      <c r="IJ137" s="184" t="s">
        <v>14</v>
      </c>
      <c r="IK137" s="181">
        <v>44697</v>
      </c>
      <c r="IL137" s="191" t="s">
        <v>4546</v>
      </c>
      <c r="IM137" s="191">
        <v>2</v>
      </c>
      <c r="IN137" s="191" t="s">
        <v>3054</v>
      </c>
      <c r="IO137" s="191" t="s">
        <v>30</v>
      </c>
      <c r="IP137" s="191">
        <v>2</v>
      </c>
      <c r="IQ137" s="191" t="s">
        <v>14</v>
      </c>
      <c r="IR137" s="191" t="s">
        <v>14</v>
      </c>
      <c r="IS137" s="192">
        <v>44697</v>
      </c>
    </row>
    <row r="138" spans="1:253" s="285" customFormat="1" ht="13" customHeight="1" x14ac:dyDescent="0.25">
      <c r="A138" s="285" t="s">
        <v>311</v>
      </c>
      <c r="B138" s="285" t="s">
        <v>8796</v>
      </c>
      <c r="C138" s="285" t="s">
        <v>312</v>
      </c>
      <c r="D138" s="285" t="s">
        <v>300</v>
      </c>
      <c r="E138" s="285" t="s">
        <v>8486</v>
      </c>
      <c r="F138" s="285" t="s">
        <v>3291</v>
      </c>
      <c r="G138" s="179">
        <v>63878000</v>
      </c>
      <c r="H138" s="180" t="s">
        <v>3283</v>
      </c>
      <c r="I138" s="180" t="s">
        <v>19</v>
      </c>
      <c r="J138" s="180">
        <v>3</v>
      </c>
      <c r="K138" s="180" t="s">
        <v>3284</v>
      </c>
      <c r="L138" s="180" t="s">
        <v>1016</v>
      </c>
      <c r="M138" s="181">
        <v>44683</v>
      </c>
      <c r="N138" s="195" t="s">
        <v>1020</v>
      </c>
      <c r="O138" s="182">
        <v>18330</v>
      </c>
      <c r="P138" s="182" t="s">
        <v>1015</v>
      </c>
      <c r="Q138" s="182" t="s">
        <v>30</v>
      </c>
      <c r="R138" s="182">
        <v>2</v>
      </c>
      <c r="S138" s="182" t="s">
        <v>1019</v>
      </c>
      <c r="T138" s="182" t="s">
        <v>1016</v>
      </c>
      <c r="U138" s="183">
        <v>43676</v>
      </c>
      <c r="V138" s="195" t="s">
        <v>1023</v>
      </c>
      <c r="W138" s="180">
        <v>3458000</v>
      </c>
      <c r="X138" s="180" t="s">
        <v>1015</v>
      </c>
      <c r="Y138" s="180" t="s">
        <v>30</v>
      </c>
      <c r="Z138" s="180">
        <v>2</v>
      </c>
      <c r="AA138" s="180" t="s">
        <v>1022</v>
      </c>
      <c r="AB138" s="180" t="s">
        <v>1016</v>
      </c>
      <c r="AC138" s="181">
        <v>43676</v>
      </c>
      <c r="AD138" s="195" t="s">
        <v>2061</v>
      </c>
      <c r="AE138" s="188" t="s">
        <v>14</v>
      </c>
      <c r="AF138" s="188" t="s">
        <v>14</v>
      </c>
      <c r="AG138" s="188" t="s">
        <v>14</v>
      </c>
      <c r="AH138" s="188" t="s">
        <v>14</v>
      </c>
      <c r="AI138" s="188" t="s">
        <v>2060</v>
      </c>
      <c r="AJ138" s="188" t="s">
        <v>14</v>
      </c>
      <c r="AK138" s="189">
        <v>44496</v>
      </c>
      <c r="AL138" s="195" t="s">
        <v>1021</v>
      </c>
      <c r="AM138" s="180" t="s">
        <v>14</v>
      </c>
      <c r="AN138" s="180" t="s">
        <v>14</v>
      </c>
      <c r="AO138" s="180" t="s">
        <v>14</v>
      </c>
      <c r="AP138" s="180" t="s">
        <v>14</v>
      </c>
      <c r="AQ138" s="180" t="s">
        <v>15</v>
      </c>
      <c r="AR138" s="180" t="s">
        <v>14</v>
      </c>
      <c r="AS138" s="181">
        <v>43676</v>
      </c>
      <c r="AT138" s="196" t="s">
        <v>1208</v>
      </c>
      <c r="AU138" s="188" t="s">
        <v>14</v>
      </c>
      <c r="AV138" s="188" t="s">
        <v>14</v>
      </c>
      <c r="AW138" s="188" t="s">
        <v>14</v>
      </c>
      <c r="AX138" s="188" t="s">
        <v>14</v>
      </c>
      <c r="AY138" s="188" t="s">
        <v>14</v>
      </c>
      <c r="AZ138" s="188" t="s">
        <v>14</v>
      </c>
      <c r="BA138" s="189">
        <v>43859</v>
      </c>
      <c r="BB138" s="195" t="s">
        <v>318</v>
      </c>
      <c r="BC138" s="180" t="s">
        <v>14</v>
      </c>
      <c r="BD138" s="180">
        <v>0</v>
      </c>
      <c r="BE138" s="180" t="s">
        <v>30</v>
      </c>
      <c r="BF138" s="180">
        <v>2</v>
      </c>
      <c r="BG138" s="180" t="s">
        <v>15</v>
      </c>
      <c r="BH138" s="180">
        <v>0</v>
      </c>
      <c r="BI138" s="181">
        <v>43509</v>
      </c>
      <c r="BJ138" s="196" t="s">
        <v>6138</v>
      </c>
      <c r="BK138" s="196">
        <v>15</v>
      </c>
      <c r="BL138" s="196" t="s">
        <v>5882</v>
      </c>
      <c r="BM138" s="196" t="s">
        <v>30</v>
      </c>
      <c r="BN138" s="196">
        <v>2</v>
      </c>
      <c r="BO138" s="196" t="s">
        <v>6137</v>
      </c>
      <c r="BP138" s="188" t="s">
        <v>1498</v>
      </c>
      <c r="BQ138" s="197">
        <v>44767</v>
      </c>
      <c r="BR138" s="195" t="s">
        <v>313</v>
      </c>
      <c r="BS138" s="198" t="s">
        <v>14</v>
      </c>
      <c r="BT138" s="198">
        <v>0</v>
      </c>
      <c r="BU138" s="198" t="s">
        <v>30</v>
      </c>
      <c r="BV138" s="198">
        <v>2</v>
      </c>
      <c r="BW138" s="198" t="s">
        <v>15</v>
      </c>
      <c r="BX138" s="198">
        <v>0</v>
      </c>
      <c r="BY138" s="181">
        <v>43509</v>
      </c>
      <c r="BZ138" s="196" t="s">
        <v>314</v>
      </c>
      <c r="CA138" s="196" t="s">
        <v>14</v>
      </c>
      <c r="CB138" s="196">
        <v>0</v>
      </c>
      <c r="CC138" s="196" t="s">
        <v>14</v>
      </c>
      <c r="CD138" s="196" t="s">
        <v>14</v>
      </c>
      <c r="CE138" s="196" t="s">
        <v>15</v>
      </c>
      <c r="CF138" s="196">
        <v>0</v>
      </c>
      <c r="CG138" s="197">
        <v>43509</v>
      </c>
      <c r="CH138" s="195" t="s">
        <v>9547</v>
      </c>
      <c r="CI138" s="196" t="e">
        <v>#N/A</v>
      </c>
      <c r="CJ138" s="196" t="e">
        <v>#N/A</v>
      </c>
      <c r="CK138" s="196" t="e">
        <v>#N/A</v>
      </c>
      <c r="CL138" s="196" t="e">
        <v>#N/A</v>
      </c>
      <c r="CM138" s="196" t="e">
        <v>#N/A</v>
      </c>
      <c r="CN138" s="196" t="e">
        <v>#N/A</v>
      </c>
      <c r="CO138" s="199" t="e">
        <v>#N/A</v>
      </c>
      <c r="CP138" s="196" t="s">
        <v>317</v>
      </c>
      <c r="CQ138" s="198" t="s">
        <v>14</v>
      </c>
      <c r="CR138" s="198">
        <v>0</v>
      </c>
      <c r="CS138" s="198" t="s">
        <v>30</v>
      </c>
      <c r="CT138" s="198">
        <v>2</v>
      </c>
      <c r="CU138" s="198" t="s">
        <v>15</v>
      </c>
      <c r="CV138" s="198">
        <v>0</v>
      </c>
      <c r="CW138" s="181">
        <v>43509</v>
      </c>
      <c r="CX138" s="196" t="s">
        <v>1025</v>
      </c>
      <c r="CY138" s="188" t="s">
        <v>14</v>
      </c>
      <c r="CZ138" s="188" t="s">
        <v>14</v>
      </c>
      <c r="DA138" s="188" t="s">
        <v>14</v>
      </c>
      <c r="DB138" s="188" t="s">
        <v>14</v>
      </c>
      <c r="DC138" s="188" t="s">
        <v>1314</v>
      </c>
      <c r="DD138" s="188" t="s">
        <v>14</v>
      </c>
      <c r="DE138" s="194">
        <v>43920</v>
      </c>
      <c r="DF138" s="195" t="s">
        <v>3294</v>
      </c>
      <c r="DG138" s="180">
        <v>3458000</v>
      </c>
      <c r="DH138" s="198" t="s">
        <v>3283</v>
      </c>
      <c r="DI138" s="198" t="s">
        <v>30</v>
      </c>
      <c r="DJ138" s="198">
        <v>2</v>
      </c>
      <c r="DK138" s="198" t="s">
        <v>3293</v>
      </c>
      <c r="DL138" s="198" t="s">
        <v>3292</v>
      </c>
      <c r="DM138" s="181">
        <v>44683</v>
      </c>
      <c r="DN138" s="196" t="s">
        <v>1318</v>
      </c>
      <c r="DO138" s="188" t="s">
        <v>14</v>
      </c>
      <c r="DP138" s="196" t="s">
        <v>14</v>
      </c>
      <c r="DQ138" s="196" t="s">
        <v>14</v>
      </c>
      <c r="DR138" s="196" t="s">
        <v>14</v>
      </c>
      <c r="DS138" s="196" t="s">
        <v>1314</v>
      </c>
      <c r="DT138" s="196" t="s">
        <v>14</v>
      </c>
      <c r="DU138" s="197">
        <v>43920</v>
      </c>
      <c r="DV138" s="195" t="s">
        <v>1316</v>
      </c>
      <c r="DW138" s="180" t="s">
        <v>14</v>
      </c>
      <c r="DX138" s="198" t="s">
        <v>14</v>
      </c>
      <c r="DY138" s="198" t="s">
        <v>14</v>
      </c>
      <c r="DZ138" s="198" t="s">
        <v>14</v>
      </c>
      <c r="EA138" s="198" t="s">
        <v>1314</v>
      </c>
      <c r="EB138" s="198" t="s">
        <v>14</v>
      </c>
      <c r="EC138" s="181">
        <v>43920</v>
      </c>
      <c r="ED138" s="196" t="s">
        <v>1317</v>
      </c>
      <c r="EE138" s="188" t="s">
        <v>14</v>
      </c>
      <c r="EF138" s="196" t="s">
        <v>14</v>
      </c>
      <c r="EG138" s="196" t="s">
        <v>14</v>
      </c>
      <c r="EH138" s="196" t="s">
        <v>14</v>
      </c>
      <c r="EI138" s="196" t="s">
        <v>1314</v>
      </c>
      <c r="EJ138" s="196" t="s">
        <v>14</v>
      </c>
      <c r="EK138" s="197">
        <v>43920</v>
      </c>
      <c r="EL138" s="195" t="s">
        <v>1315</v>
      </c>
      <c r="EM138" s="180" t="s">
        <v>14</v>
      </c>
      <c r="EN138" s="198" t="s">
        <v>14</v>
      </c>
      <c r="EO138" s="198" t="s">
        <v>14</v>
      </c>
      <c r="EP138" s="198" t="s">
        <v>14</v>
      </c>
      <c r="EQ138" s="198" t="s">
        <v>1314</v>
      </c>
      <c r="ER138" s="198" t="s">
        <v>14</v>
      </c>
      <c r="ES138" s="181">
        <v>43920</v>
      </c>
      <c r="ET138" s="196" t="s">
        <v>6139</v>
      </c>
      <c r="EU138" s="196">
        <v>15</v>
      </c>
      <c r="EV138" s="196" t="s">
        <v>5882</v>
      </c>
      <c r="EW138" s="196" t="s">
        <v>30</v>
      </c>
      <c r="EX138" s="196">
        <v>2</v>
      </c>
      <c r="EY138" s="196" t="s">
        <v>6137</v>
      </c>
      <c r="EZ138" s="196" t="s">
        <v>1498</v>
      </c>
      <c r="FA138" s="197">
        <v>44767</v>
      </c>
      <c r="FB138" s="195" t="s">
        <v>316</v>
      </c>
      <c r="FC138" s="198">
        <v>1</v>
      </c>
      <c r="FD138" s="198" t="s">
        <v>14</v>
      </c>
      <c r="FE138" s="198" t="s">
        <v>30</v>
      </c>
      <c r="FF138" s="198">
        <v>2</v>
      </c>
      <c r="FG138" s="198" t="s">
        <v>315</v>
      </c>
      <c r="FH138" s="198" t="s">
        <v>14</v>
      </c>
      <c r="FI138" s="181">
        <v>43509</v>
      </c>
      <c r="FJ138" s="195" t="s">
        <v>319</v>
      </c>
      <c r="FK138" s="196" t="s">
        <v>14</v>
      </c>
      <c r="FL138" s="196">
        <v>0</v>
      </c>
      <c r="FM138" s="196" t="s">
        <v>30</v>
      </c>
      <c r="FN138" s="196">
        <v>2</v>
      </c>
      <c r="FO138" s="196" t="s">
        <v>15</v>
      </c>
      <c r="FP138" s="188">
        <v>0</v>
      </c>
      <c r="FQ138" s="189">
        <v>43509</v>
      </c>
      <c r="FR138" s="195" t="s">
        <v>320</v>
      </c>
      <c r="FS138" s="198" t="s">
        <v>14</v>
      </c>
      <c r="FT138" s="198">
        <v>0</v>
      </c>
      <c r="FU138" s="198" t="s">
        <v>30</v>
      </c>
      <c r="FV138" s="198">
        <v>2</v>
      </c>
      <c r="FW138" s="198" t="s">
        <v>15</v>
      </c>
      <c r="FX138" s="198">
        <v>0</v>
      </c>
      <c r="FY138" s="181">
        <v>43509</v>
      </c>
      <c r="FZ138" s="196" t="s">
        <v>4552</v>
      </c>
      <c r="GA138" s="196">
        <v>1</v>
      </c>
      <c r="GB138" s="196" t="s">
        <v>3054</v>
      </c>
      <c r="GC138" s="196" t="s">
        <v>30</v>
      </c>
      <c r="GD138" s="196">
        <v>2</v>
      </c>
      <c r="GE138" s="196" t="s">
        <v>14</v>
      </c>
      <c r="GF138" s="196" t="s">
        <v>14</v>
      </c>
      <c r="GG138" s="197">
        <v>44697</v>
      </c>
      <c r="GH138" s="195" t="s">
        <v>4558</v>
      </c>
      <c r="GI138" s="198">
        <v>1</v>
      </c>
      <c r="GJ138" s="198" t="s">
        <v>3054</v>
      </c>
      <c r="GK138" s="198" t="s">
        <v>30</v>
      </c>
      <c r="GL138" s="198">
        <v>2</v>
      </c>
      <c r="GM138" s="198" t="s">
        <v>14</v>
      </c>
      <c r="GN138" s="198" t="s">
        <v>14</v>
      </c>
      <c r="GO138" s="181">
        <v>44697</v>
      </c>
      <c r="GP138" s="196" t="s">
        <v>4553</v>
      </c>
      <c r="GQ138" s="196">
        <v>0</v>
      </c>
      <c r="GR138" s="196" t="s">
        <v>3054</v>
      </c>
      <c r="GS138" s="196" t="s">
        <v>30</v>
      </c>
      <c r="GT138" s="196">
        <v>2</v>
      </c>
      <c r="GU138" s="196" t="s">
        <v>14</v>
      </c>
      <c r="GV138" s="196" t="s">
        <v>14</v>
      </c>
      <c r="GW138" s="197">
        <v>44697</v>
      </c>
      <c r="GX138" s="195" t="s">
        <v>4559</v>
      </c>
      <c r="GY138" s="198">
        <v>0</v>
      </c>
      <c r="GZ138" s="198" t="s">
        <v>3054</v>
      </c>
      <c r="HA138" s="198" t="s">
        <v>30</v>
      </c>
      <c r="HB138" s="198">
        <v>2</v>
      </c>
      <c r="HC138" s="198" t="s">
        <v>14</v>
      </c>
      <c r="HD138" s="198" t="s">
        <v>14</v>
      </c>
      <c r="HE138" s="181">
        <v>44697</v>
      </c>
      <c r="HF138" s="196" t="s">
        <v>4551</v>
      </c>
      <c r="HG138" s="196">
        <v>0</v>
      </c>
      <c r="HH138" s="196" t="s">
        <v>3054</v>
      </c>
      <c r="HI138" s="196" t="s">
        <v>30</v>
      </c>
      <c r="HJ138" s="196">
        <v>2</v>
      </c>
      <c r="HK138" s="196" t="s">
        <v>14</v>
      </c>
      <c r="HL138" s="196" t="s">
        <v>14</v>
      </c>
      <c r="HM138" s="197">
        <v>44697</v>
      </c>
      <c r="HN138" s="195" t="s">
        <v>4557</v>
      </c>
      <c r="HO138" s="198">
        <v>0</v>
      </c>
      <c r="HP138" s="198" t="s">
        <v>3054</v>
      </c>
      <c r="HQ138" s="198" t="s">
        <v>30</v>
      </c>
      <c r="HR138" s="198">
        <v>2</v>
      </c>
      <c r="HS138" s="198" t="s">
        <v>14</v>
      </c>
      <c r="HT138" s="198" t="s">
        <v>14</v>
      </c>
      <c r="HU138" s="181">
        <v>44697</v>
      </c>
      <c r="HV138" s="196" t="s">
        <v>4554</v>
      </c>
      <c r="HW138" s="196">
        <v>1</v>
      </c>
      <c r="HX138" s="196" t="s">
        <v>3054</v>
      </c>
      <c r="HY138" s="196" t="s">
        <v>30</v>
      </c>
      <c r="HZ138" s="196">
        <v>2</v>
      </c>
      <c r="IA138" s="196" t="s">
        <v>14</v>
      </c>
      <c r="IB138" s="196" t="s">
        <v>14</v>
      </c>
      <c r="IC138" s="197">
        <v>44697</v>
      </c>
      <c r="ID138" s="195" t="s">
        <v>4556</v>
      </c>
      <c r="IE138" s="198">
        <v>3</v>
      </c>
      <c r="IF138" s="198" t="s">
        <v>3054</v>
      </c>
      <c r="IG138" s="198" t="s">
        <v>30</v>
      </c>
      <c r="IH138" s="198">
        <v>2</v>
      </c>
      <c r="II138" s="198" t="s">
        <v>14</v>
      </c>
      <c r="IJ138" s="198" t="s">
        <v>14</v>
      </c>
      <c r="IK138" s="181">
        <v>44697</v>
      </c>
      <c r="IL138" s="196" t="s">
        <v>4555</v>
      </c>
      <c r="IM138" s="196">
        <v>1</v>
      </c>
      <c r="IN138" s="196" t="s">
        <v>3054</v>
      </c>
      <c r="IO138" s="196" t="s">
        <v>30</v>
      </c>
      <c r="IP138" s="196">
        <v>2</v>
      </c>
      <c r="IQ138" s="196" t="s">
        <v>14</v>
      </c>
      <c r="IR138" s="196" t="s">
        <v>14</v>
      </c>
      <c r="IS138" s="197">
        <v>44697</v>
      </c>
    </row>
    <row r="139" spans="1:253" s="285" customFormat="1" ht="13" customHeight="1" x14ac:dyDescent="0.25">
      <c r="A139" s="285" t="s">
        <v>321</v>
      </c>
      <c r="B139" s="285" t="s">
        <v>8815</v>
      </c>
      <c r="C139" s="285" t="s">
        <v>322</v>
      </c>
      <c r="D139" s="285" t="s">
        <v>300</v>
      </c>
      <c r="E139" s="285" t="s">
        <v>8486</v>
      </c>
      <c r="F139" s="285" t="s">
        <v>3295</v>
      </c>
      <c r="G139" s="179">
        <v>63878000</v>
      </c>
      <c r="H139" s="180" t="s">
        <v>3283</v>
      </c>
      <c r="I139" s="180" t="s">
        <v>19</v>
      </c>
      <c r="J139" s="180">
        <v>3</v>
      </c>
      <c r="K139" s="180" t="s">
        <v>3284</v>
      </c>
      <c r="L139" s="180" t="s">
        <v>1016</v>
      </c>
      <c r="M139" s="181">
        <v>44683</v>
      </c>
      <c r="N139" s="190" t="s">
        <v>3298</v>
      </c>
      <c r="O139" s="182">
        <v>12012</v>
      </c>
      <c r="P139" s="182" t="s">
        <v>3283</v>
      </c>
      <c r="Q139" s="182" t="s">
        <v>30</v>
      </c>
      <c r="R139" s="182">
        <v>2</v>
      </c>
      <c r="S139" s="182" t="s">
        <v>3297</v>
      </c>
      <c r="T139" s="182" t="s">
        <v>3296</v>
      </c>
      <c r="U139" s="183">
        <v>44683</v>
      </c>
      <c r="V139" s="190" t="s">
        <v>6142</v>
      </c>
      <c r="W139" s="180">
        <v>343000</v>
      </c>
      <c r="X139" s="180" t="s">
        <v>6140</v>
      </c>
      <c r="Y139" s="180" t="s">
        <v>30</v>
      </c>
      <c r="Z139" s="180">
        <v>2</v>
      </c>
      <c r="AA139" s="180" t="s">
        <v>6141</v>
      </c>
      <c r="AB139" s="180" t="s">
        <v>6131</v>
      </c>
      <c r="AC139" s="181">
        <v>44767</v>
      </c>
      <c r="AD139" s="190" t="s">
        <v>6159</v>
      </c>
      <c r="AE139" s="188">
        <v>91000</v>
      </c>
      <c r="AF139" s="188" t="s">
        <v>6116</v>
      </c>
      <c r="AG139" s="188" t="s">
        <v>30</v>
      </c>
      <c r="AH139" s="188">
        <v>2</v>
      </c>
      <c r="AI139" s="188" t="s">
        <v>6158</v>
      </c>
      <c r="AJ139" s="188" t="s">
        <v>6117</v>
      </c>
      <c r="AK139" s="189">
        <v>44767</v>
      </c>
      <c r="AL139" s="190" t="s">
        <v>6161</v>
      </c>
      <c r="AM139" s="180">
        <v>91000</v>
      </c>
      <c r="AN139" s="180" t="s">
        <v>6116</v>
      </c>
      <c r="AO139" s="180" t="s">
        <v>30</v>
      </c>
      <c r="AP139" s="180">
        <v>2</v>
      </c>
      <c r="AQ139" s="180" t="s">
        <v>6160</v>
      </c>
      <c r="AR139" s="180" t="s">
        <v>6117</v>
      </c>
      <c r="AS139" s="181">
        <v>44767</v>
      </c>
      <c r="AT139" s="191" t="s">
        <v>1027</v>
      </c>
      <c r="AU139" s="188">
        <v>0</v>
      </c>
      <c r="AV139" s="188" t="s">
        <v>14</v>
      </c>
      <c r="AW139" s="188" t="s">
        <v>14</v>
      </c>
      <c r="AX139" s="188" t="s">
        <v>14</v>
      </c>
      <c r="AY139" s="188" t="s">
        <v>1026</v>
      </c>
      <c r="AZ139" s="188" t="s">
        <v>14</v>
      </c>
      <c r="BA139" s="189">
        <v>43676</v>
      </c>
      <c r="BB139" s="190" t="s">
        <v>328</v>
      </c>
      <c r="BC139" s="180" t="s">
        <v>14</v>
      </c>
      <c r="BD139" s="180">
        <v>0</v>
      </c>
      <c r="BE139" s="180" t="s">
        <v>30</v>
      </c>
      <c r="BF139" s="180">
        <v>2</v>
      </c>
      <c r="BG139" s="180" t="s">
        <v>15</v>
      </c>
      <c r="BH139" s="180">
        <v>0</v>
      </c>
      <c r="BI139" s="181">
        <v>43509</v>
      </c>
      <c r="BJ139" s="191" t="s">
        <v>1641</v>
      </c>
      <c r="BK139" s="191" t="s">
        <v>14</v>
      </c>
      <c r="BL139" s="191" t="s">
        <v>1627</v>
      </c>
      <c r="BM139" s="191" t="s">
        <v>14</v>
      </c>
      <c r="BN139" s="191" t="s">
        <v>14</v>
      </c>
      <c r="BO139" s="191" t="s">
        <v>14</v>
      </c>
      <c r="BP139" s="188" t="s">
        <v>14</v>
      </c>
      <c r="BQ139" s="192">
        <v>44224</v>
      </c>
      <c r="BR139" s="190" t="s">
        <v>323</v>
      </c>
      <c r="BS139" s="184" t="s">
        <v>14</v>
      </c>
      <c r="BT139" s="184">
        <v>0</v>
      </c>
      <c r="BU139" s="184" t="s">
        <v>30</v>
      </c>
      <c r="BV139" s="184">
        <v>2</v>
      </c>
      <c r="BW139" s="184" t="s">
        <v>15</v>
      </c>
      <c r="BX139" s="184">
        <v>0</v>
      </c>
      <c r="BY139" s="181">
        <v>43509</v>
      </c>
      <c r="BZ139" s="191" t="s">
        <v>324</v>
      </c>
      <c r="CA139" s="191" t="s">
        <v>14</v>
      </c>
      <c r="CB139" s="191">
        <v>0</v>
      </c>
      <c r="CC139" s="191" t="s">
        <v>14</v>
      </c>
      <c r="CD139" s="191" t="s">
        <v>14</v>
      </c>
      <c r="CE139" s="191" t="s">
        <v>15</v>
      </c>
      <c r="CF139" s="191">
        <v>0</v>
      </c>
      <c r="CG139" s="192">
        <v>43509</v>
      </c>
      <c r="CH139" s="190" t="s">
        <v>9548</v>
      </c>
      <c r="CI139" s="191" t="e">
        <v>#N/A</v>
      </c>
      <c r="CJ139" s="191" t="e">
        <v>#N/A</v>
      </c>
      <c r="CK139" s="191" t="e">
        <v>#N/A</v>
      </c>
      <c r="CL139" s="191" t="e">
        <v>#N/A</v>
      </c>
      <c r="CM139" s="191" t="e">
        <v>#N/A</v>
      </c>
      <c r="CN139" s="191" t="e">
        <v>#N/A</v>
      </c>
      <c r="CO139" s="193" t="e">
        <v>#N/A</v>
      </c>
      <c r="CP139" s="191" t="s">
        <v>327</v>
      </c>
      <c r="CQ139" s="184" t="s">
        <v>14</v>
      </c>
      <c r="CR139" s="184">
        <v>0</v>
      </c>
      <c r="CS139" s="184" t="s">
        <v>30</v>
      </c>
      <c r="CT139" s="184">
        <v>2</v>
      </c>
      <c r="CU139" s="184" t="s">
        <v>15</v>
      </c>
      <c r="CV139" s="184">
        <v>0</v>
      </c>
      <c r="CW139" s="181">
        <v>43509</v>
      </c>
      <c r="CX139" s="191" t="s">
        <v>6163</v>
      </c>
      <c r="CY139" s="188">
        <v>91000</v>
      </c>
      <c r="CZ139" s="188" t="s">
        <v>6116</v>
      </c>
      <c r="DA139" s="188" t="s">
        <v>30</v>
      </c>
      <c r="DB139" s="188">
        <v>2</v>
      </c>
      <c r="DC139" s="188" t="s">
        <v>3299</v>
      </c>
      <c r="DD139" s="188" t="s">
        <v>6117</v>
      </c>
      <c r="DE139" s="194">
        <v>44767</v>
      </c>
      <c r="DF139" s="190" t="s">
        <v>6165</v>
      </c>
      <c r="DG139" s="180">
        <v>252000</v>
      </c>
      <c r="DH139" s="184" t="s">
        <v>6164</v>
      </c>
      <c r="DI139" s="184" t="s">
        <v>30</v>
      </c>
      <c r="DJ139" s="184">
        <v>2</v>
      </c>
      <c r="DK139" s="184" t="s">
        <v>6132</v>
      </c>
      <c r="DL139" s="184" t="s">
        <v>6131</v>
      </c>
      <c r="DM139" s="181">
        <v>44767</v>
      </c>
      <c r="DN139" s="191" t="s">
        <v>3300</v>
      </c>
      <c r="DO139" s="188">
        <v>0</v>
      </c>
      <c r="DP139" s="191" t="s">
        <v>14</v>
      </c>
      <c r="DQ139" s="191" t="s">
        <v>30</v>
      </c>
      <c r="DR139" s="191">
        <v>2</v>
      </c>
      <c r="DS139" s="191" t="s">
        <v>3299</v>
      </c>
      <c r="DT139" s="191">
        <v>0</v>
      </c>
      <c r="DU139" s="192">
        <v>44683</v>
      </c>
      <c r="DV139" s="190" t="s">
        <v>6166</v>
      </c>
      <c r="DW139" s="180">
        <v>91000</v>
      </c>
      <c r="DX139" s="184" t="s">
        <v>6116</v>
      </c>
      <c r="DY139" s="184" t="s">
        <v>30</v>
      </c>
      <c r="DZ139" s="184">
        <v>2</v>
      </c>
      <c r="EA139" s="184" t="s">
        <v>3299</v>
      </c>
      <c r="EB139" s="184" t="s">
        <v>6117</v>
      </c>
      <c r="EC139" s="181">
        <v>44767</v>
      </c>
      <c r="ED139" s="191" t="s">
        <v>3301</v>
      </c>
      <c r="EE139" s="188">
        <v>0</v>
      </c>
      <c r="EF139" s="191" t="s">
        <v>14</v>
      </c>
      <c r="EG139" s="191" t="s">
        <v>30</v>
      </c>
      <c r="EH139" s="191">
        <v>2</v>
      </c>
      <c r="EI139" s="191" t="s">
        <v>3299</v>
      </c>
      <c r="EJ139" s="191">
        <v>0</v>
      </c>
      <c r="EK139" s="192">
        <v>44683</v>
      </c>
      <c r="EL139" s="190" t="s">
        <v>3302</v>
      </c>
      <c r="EM139" s="180">
        <v>0</v>
      </c>
      <c r="EN139" s="184" t="s">
        <v>14</v>
      </c>
      <c r="EO139" s="184" t="s">
        <v>30</v>
      </c>
      <c r="EP139" s="184">
        <v>2</v>
      </c>
      <c r="EQ139" s="184" t="s">
        <v>3299</v>
      </c>
      <c r="ER139" s="184">
        <v>0</v>
      </c>
      <c r="ES139" s="181">
        <v>44683</v>
      </c>
      <c r="ET139" s="191" t="s">
        <v>6162</v>
      </c>
      <c r="EU139" s="191">
        <v>15</v>
      </c>
      <c r="EV139" s="191" t="s">
        <v>5882</v>
      </c>
      <c r="EW139" s="191" t="s">
        <v>30</v>
      </c>
      <c r="EX139" s="191">
        <v>2</v>
      </c>
      <c r="EY139" s="191" t="s">
        <v>6137</v>
      </c>
      <c r="EZ139" s="191" t="s">
        <v>1498</v>
      </c>
      <c r="FA139" s="192">
        <v>44767</v>
      </c>
      <c r="FB139" s="190" t="s">
        <v>326</v>
      </c>
      <c r="FC139" s="184">
        <v>1</v>
      </c>
      <c r="FD139" s="184" t="s">
        <v>303</v>
      </c>
      <c r="FE139" s="184" t="s">
        <v>30</v>
      </c>
      <c r="FF139" s="184">
        <v>2</v>
      </c>
      <c r="FG139" s="184" t="s">
        <v>325</v>
      </c>
      <c r="FH139" s="184" t="s">
        <v>304</v>
      </c>
      <c r="FI139" s="181">
        <v>43509</v>
      </c>
      <c r="FJ139" s="190" t="s">
        <v>329</v>
      </c>
      <c r="FK139" s="191" t="s">
        <v>14</v>
      </c>
      <c r="FL139" s="191">
        <v>0</v>
      </c>
      <c r="FM139" s="191" t="s">
        <v>30</v>
      </c>
      <c r="FN139" s="191">
        <v>2</v>
      </c>
      <c r="FO139" s="191" t="s">
        <v>15</v>
      </c>
      <c r="FP139" s="188">
        <v>0</v>
      </c>
      <c r="FQ139" s="189">
        <v>43509</v>
      </c>
      <c r="FR139" s="190" t="s">
        <v>330</v>
      </c>
      <c r="FS139" s="184" t="s">
        <v>14</v>
      </c>
      <c r="FT139" s="184">
        <v>0</v>
      </c>
      <c r="FU139" s="184" t="s">
        <v>30</v>
      </c>
      <c r="FV139" s="184">
        <v>2</v>
      </c>
      <c r="FW139" s="184" t="s">
        <v>15</v>
      </c>
      <c r="FX139" s="184">
        <v>0</v>
      </c>
      <c r="FY139" s="181">
        <v>43509</v>
      </c>
      <c r="FZ139" s="191" t="s">
        <v>4561</v>
      </c>
      <c r="GA139" s="191">
        <v>1</v>
      </c>
      <c r="GB139" s="191" t="s">
        <v>3054</v>
      </c>
      <c r="GC139" s="191" t="s">
        <v>30</v>
      </c>
      <c r="GD139" s="191">
        <v>2</v>
      </c>
      <c r="GE139" s="191" t="s">
        <v>14</v>
      </c>
      <c r="GF139" s="191" t="s">
        <v>14</v>
      </c>
      <c r="GG139" s="192">
        <v>44697</v>
      </c>
      <c r="GH139" s="190" t="s">
        <v>4567</v>
      </c>
      <c r="GI139" s="184">
        <v>0</v>
      </c>
      <c r="GJ139" s="184" t="s">
        <v>3054</v>
      </c>
      <c r="GK139" s="184" t="s">
        <v>30</v>
      </c>
      <c r="GL139" s="184">
        <v>2</v>
      </c>
      <c r="GM139" s="184" t="s">
        <v>14</v>
      </c>
      <c r="GN139" s="184" t="s">
        <v>14</v>
      </c>
      <c r="GO139" s="181">
        <v>44697</v>
      </c>
      <c r="GP139" s="191" t="s">
        <v>4562</v>
      </c>
      <c r="GQ139" s="191">
        <v>1</v>
      </c>
      <c r="GR139" s="191" t="s">
        <v>3054</v>
      </c>
      <c r="GS139" s="191" t="s">
        <v>30</v>
      </c>
      <c r="GT139" s="191">
        <v>2</v>
      </c>
      <c r="GU139" s="191" t="s">
        <v>14</v>
      </c>
      <c r="GV139" s="191" t="s">
        <v>14</v>
      </c>
      <c r="GW139" s="192">
        <v>44697</v>
      </c>
      <c r="GX139" s="190" t="s">
        <v>4568</v>
      </c>
      <c r="GY139" s="184">
        <v>0</v>
      </c>
      <c r="GZ139" s="184" t="s">
        <v>3054</v>
      </c>
      <c r="HA139" s="184" t="s">
        <v>30</v>
      </c>
      <c r="HB139" s="184">
        <v>2</v>
      </c>
      <c r="HC139" s="184" t="s">
        <v>14</v>
      </c>
      <c r="HD139" s="184" t="s">
        <v>14</v>
      </c>
      <c r="HE139" s="181">
        <v>44697</v>
      </c>
      <c r="HF139" s="191" t="s">
        <v>4560</v>
      </c>
      <c r="HG139" s="191">
        <v>0</v>
      </c>
      <c r="HH139" s="191" t="s">
        <v>3054</v>
      </c>
      <c r="HI139" s="191" t="s">
        <v>30</v>
      </c>
      <c r="HJ139" s="191">
        <v>2</v>
      </c>
      <c r="HK139" s="191" t="s">
        <v>14</v>
      </c>
      <c r="HL139" s="191" t="s">
        <v>14</v>
      </c>
      <c r="HM139" s="192">
        <v>44697</v>
      </c>
      <c r="HN139" s="190" t="s">
        <v>4566</v>
      </c>
      <c r="HO139" s="184">
        <v>2</v>
      </c>
      <c r="HP139" s="184" t="s">
        <v>3054</v>
      </c>
      <c r="HQ139" s="184" t="s">
        <v>30</v>
      </c>
      <c r="HR139" s="184">
        <v>2</v>
      </c>
      <c r="HS139" s="184" t="s">
        <v>14</v>
      </c>
      <c r="HT139" s="184" t="s">
        <v>14</v>
      </c>
      <c r="HU139" s="181">
        <v>44697</v>
      </c>
      <c r="HV139" s="191" t="s">
        <v>4563</v>
      </c>
      <c r="HW139" s="191">
        <v>0</v>
      </c>
      <c r="HX139" s="191" t="s">
        <v>3054</v>
      </c>
      <c r="HY139" s="191" t="s">
        <v>30</v>
      </c>
      <c r="HZ139" s="191">
        <v>2</v>
      </c>
      <c r="IA139" s="191" t="s">
        <v>14</v>
      </c>
      <c r="IB139" s="191" t="s">
        <v>14</v>
      </c>
      <c r="IC139" s="192">
        <v>44697</v>
      </c>
      <c r="ID139" s="190" t="s">
        <v>4565</v>
      </c>
      <c r="IE139" s="184">
        <v>3</v>
      </c>
      <c r="IF139" s="184" t="s">
        <v>3054</v>
      </c>
      <c r="IG139" s="184" t="s">
        <v>30</v>
      </c>
      <c r="IH139" s="184">
        <v>2</v>
      </c>
      <c r="II139" s="184" t="s">
        <v>14</v>
      </c>
      <c r="IJ139" s="184" t="s">
        <v>14</v>
      </c>
      <c r="IK139" s="181">
        <v>44697</v>
      </c>
      <c r="IL139" s="191" t="s">
        <v>4564</v>
      </c>
      <c r="IM139" s="191">
        <v>1</v>
      </c>
      <c r="IN139" s="191" t="s">
        <v>3054</v>
      </c>
      <c r="IO139" s="191" t="s">
        <v>30</v>
      </c>
      <c r="IP139" s="191">
        <v>2</v>
      </c>
      <c r="IQ139" s="191" t="s">
        <v>14</v>
      </c>
      <c r="IR139" s="191" t="s">
        <v>14</v>
      </c>
      <c r="IS139" s="192">
        <v>44697</v>
      </c>
    </row>
    <row r="140" spans="1:253" s="285" customFormat="1" ht="13" customHeight="1" x14ac:dyDescent="0.25">
      <c r="A140" s="285" t="s">
        <v>2270</v>
      </c>
      <c r="B140" s="285" t="s">
        <v>9198</v>
      </c>
      <c r="C140" s="285" t="s">
        <v>2271</v>
      </c>
      <c r="D140" s="285" t="s">
        <v>2272</v>
      </c>
      <c r="E140" s="285" t="s">
        <v>8493</v>
      </c>
      <c r="F140" s="285" t="s">
        <v>2275</v>
      </c>
      <c r="G140" s="179">
        <v>105000</v>
      </c>
      <c r="H140" s="180" t="s">
        <v>2007</v>
      </c>
      <c r="I140" s="180" t="s">
        <v>92</v>
      </c>
      <c r="J140" s="180">
        <v>1</v>
      </c>
      <c r="K140" s="180" t="s">
        <v>2274</v>
      </c>
      <c r="L140" s="180" t="s">
        <v>2273</v>
      </c>
      <c r="M140" s="181">
        <v>44580</v>
      </c>
      <c r="N140" s="190" t="s">
        <v>2278</v>
      </c>
      <c r="O140" s="182">
        <v>720</v>
      </c>
      <c r="P140" s="182" t="s">
        <v>2007</v>
      </c>
      <c r="Q140" s="182" t="s">
        <v>92</v>
      </c>
      <c r="R140" s="182">
        <v>1</v>
      </c>
      <c r="S140" s="182" t="s">
        <v>2277</v>
      </c>
      <c r="T140" s="182" t="s">
        <v>2276</v>
      </c>
      <c r="U140" s="183">
        <v>44580</v>
      </c>
      <c r="V140" s="190" t="s">
        <v>2280</v>
      </c>
      <c r="W140" s="180">
        <v>105000</v>
      </c>
      <c r="X140" s="180" t="s">
        <v>2007</v>
      </c>
      <c r="Y140" s="180" t="s">
        <v>92</v>
      </c>
      <c r="Z140" s="180">
        <v>1</v>
      </c>
      <c r="AA140" s="180" t="s">
        <v>2279</v>
      </c>
      <c r="AB140" s="180" t="s">
        <v>2273</v>
      </c>
      <c r="AC140" s="181">
        <v>44580</v>
      </c>
      <c r="AD140" s="190" t="s">
        <v>2733</v>
      </c>
      <c r="AE140" s="188">
        <v>85000</v>
      </c>
      <c r="AF140" s="188" t="s">
        <v>2730</v>
      </c>
      <c r="AG140" s="188" t="s">
        <v>92</v>
      </c>
      <c r="AH140" s="188">
        <v>1</v>
      </c>
      <c r="AI140" s="188" t="s">
        <v>2732</v>
      </c>
      <c r="AJ140" s="188" t="s">
        <v>2731</v>
      </c>
      <c r="AK140" s="189">
        <v>44648</v>
      </c>
      <c r="AL140" s="190" t="s">
        <v>2737</v>
      </c>
      <c r="AM140" s="180">
        <v>2000</v>
      </c>
      <c r="AN140" s="180" t="s">
        <v>2734</v>
      </c>
      <c r="AO140" s="180" t="s">
        <v>92</v>
      </c>
      <c r="AP140" s="180">
        <v>1</v>
      </c>
      <c r="AQ140" s="180" t="s">
        <v>2736</v>
      </c>
      <c r="AR140" s="180" t="s">
        <v>2735</v>
      </c>
      <c r="AS140" s="181">
        <v>44648</v>
      </c>
      <c r="AT140" s="191" t="s">
        <v>2282</v>
      </c>
      <c r="AU140" s="188" t="s">
        <v>14</v>
      </c>
      <c r="AV140" s="188" t="s">
        <v>14</v>
      </c>
      <c r="AW140" s="188" t="s">
        <v>14</v>
      </c>
      <c r="AX140" s="188" t="s">
        <v>14</v>
      </c>
      <c r="AY140" s="188" t="s">
        <v>14</v>
      </c>
      <c r="AZ140" s="188" t="s">
        <v>14</v>
      </c>
      <c r="BA140" s="189">
        <v>44580</v>
      </c>
      <c r="BB140" s="190" t="s">
        <v>2281</v>
      </c>
      <c r="BC140" s="180" t="s">
        <v>14</v>
      </c>
      <c r="BD140" s="180" t="s">
        <v>14</v>
      </c>
      <c r="BE140" s="180" t="s">
        <v>14</v>
      </c>
      <c r="BF140" s="180" t="s">
        <v>14</v>
      </c>
      <c r="BG140" s="180" t="s">
        <v>14</v>
      </c>
      <c r="BH140" s="180" t="s">
        <v>14</v>
      </c>
      <c r="BI140" s="181">
        <v>44580</v>
      </c>
      <c r="BJ140" s="191" t="s">
        <v>2286</v>
      </c>
      <c r="BK140" s="191">
        <v>3</v>
      </c>
      <c r="BL140" s="191" t="s">
        <v>2283</v>
      </c>
      <c r="BM140" s="191" t="s">
        <v>19</v>
      </c>
      <c r="BN140" s="191">
        <v>3</v>
      </c>
      <c r="BO140" s="191" t="s">
        <v>2285</v>
      </c>
      <c r="BP140" s="188" t="s">
        <v>2284</v>
      </c>
      <c r="BQ140" s="192">
        <v>44580</v>
      </c>
      <c r="BR140" s="190" t="s">
        <v>2518</v>
      </c>
      <c r="BS140" s="184">
        <v>2935</v>
      </c>
      <c r="BT140" s="184" t="s">
        <v>2515</v>
      </c>
      <c r="BU140" s="184" t="s">
        <v>92</v>
      </c>
      <c r="BV140" s="184">
        <v>1</v>
      </c>
      <c r="BW140" s="184" t="s">
        <v>2517</v>
      </c>
      <c r="BX140" s="184" t="s">
        <v>2516</v>
      </c>
      <c r="BY140" s="181">
        <v>44615</v>
      </c>
      <c r="BZ140" s="191" t="s">
        <v>2288</v>
      </c>
      <c r="CA140" s="191">
        <v>50</v>
      </c>
      <c r="CB140" s="191" t="s">
        <v>2283</v>
      </c>
      <c r="CC140" s="191" t="s">
        <v>19</v>
      </c>
      <c r="CD140" s="191">
        <v>3</v>
      </c>
      <c r="CE140" s="191" t="s">
        <v>2287</v>
      </c>
      <c r="CF140" s="191" t="s">
        <v>2284</v>
      </c>
      <c r="CG140" s="192">
        <v>44580</v>
      </c>
      <c r="CH140" s="190" t="s">
        <v>9549</v>
      </c>
      <c r="CI140" s="191" t="e">
        <v>#N/A</v>
      </c>
      <c r="CJ140" s="191" t="e">
        <v>#N/A</v>
      </c>
      <c r="CK140" s="191" t="e">
        <v>#N/A</v>
      </c>
      <c r="CL140" s="191" t="e">
        <v>#N/A</v>
      </c>
      <c r="CM140" s="191" t="e">
        <v>#N/A</v>
      </c>
      <c r="CN140" s="191" t="e">
        <v>#N/A</v>
      </c>
      <c r="CO140" s="193" t="e">
        <v>#N/A</v>
      </c>
      <c r="CP140" s="191" t="s">
        <v>2289</v>
      </c>
      <c r="CQ140" s="184" t="s">
        <v>14</v>
      </c>
      <c r="CR140" s="184" t="s">
        <v>14</v>
      </c>
      <c r="CS140" s="184" t="s">
        <v>14</v>
      </c>
      <c r="CT140" s="184" t="s">
        <v>14</v>
      </c>
      <c r="CU140" s="184" t="s">
        <v>14</v>
      </c>
      <c r="CV140" s="184" t="s">
        <v>14</v>
      </c>
      <c r="CW140" s="181">
        <v>44580</v>
      </c>
      <c r="CX140" s="191" t="s">
        <v>2740</v>
      </c>
      <c r="CY140" s="188">
        <v>2000</v>
      </c>
      <c r="CZ140" s="188" t="s">
        <v>2738</v>
      </c>
      <c r="DA140" s="188" t="s">
        <v>92</v>
      </c>
      <c r="DB140" s="188">
        <v>1</v>
      </c>
      <c r="DC140" s="188" t="s">
        <v>2743</v>
      </c>
      <c r="DD140" s="188" t="s">
        <v>2739</v>
      </c>
      <c r="DE140" s="194">
        <v>44648</v>
      </c>
      <c r="DF140" s="190" t="s">
        <v>2741</v>
      </c>
      <c r="DG140" s="180">
        <v>20000</v>
      </c>
      <c r="DH140" s="184" t="s">
        <v>2738</v>
      </c>
      <c r="DI140" s="184" t="s">
        <v>92</v>
      </c>
      <c r="DJ140" s="184">
        <v>1</v>
      </c>
      <c r="DK140" s="184" t="s">
        <v>2644</v>
      </c>
      <c r="DL140" s="184" t="s">
        <v>2739</v>
      </c>
      <c r="DM140" s="181">
        <v>44648</v>
      </c>
      <c r="DN140" s="191" t="s">
        <v>2742</v>
      </c>
      <c r="DO140" s="188">
        <v>82000</v>
      </c>
      <c r="DP140" s="191" t="s">
        <v>2738</v>
      </c>
      <c r="DQ140" s="191" t="s">
        <v>92</v>
      </c>
      <c r="DR140" s="191">
        <v>1</v>
      </c>
      <c r="DS140" s="191" t="s">
        <v>2646</v>
      </c>
      <c r="DT140" s="191" t="s">
        <v>2739</v>
      </c>
      <c r="DU140" s="192">
        <v>44648</v>
      </c>
      <c r="DV140" s="190" t="s">
        <v>2744</v>
      </c>
      <c r="DW140" s="180">
        <v>2000</v>
      </c>
      <c r="DX140" s="184" t="s">
        <v>2738</v>
      </c>
      <c r="DY140" s="184" t="s">
        <v>92</v>
      </c>
      <c r="DZ140" s="184">
        <v>1</v>
      </c>
      <c r="EA140" s="184" t="s">
        <v>2743</v>
      </c>
      <c r="EB140" s="184" t="s">
        <v>2739</v>
      </c>
      <c r="EC140" s="181">
        <v>44648</v>
      </c>
      <c r="ED140" s="191" t="s">
        <v>2745</v>
      </c>
      <c r="EE140" s="188">
        <v>0</v>
      </c>
      <c r="EF140" s="191" t="s">
        <v>2738</v>
      </c>
      <c r="EG140" s="191" t="s">
        <v>92</v>
      </c>
      <c r="EH140" s="191">
        <v>1</v>
      </c>
      <c r="EI140" s="191" t="s">
        <v>2675</v>
      </c>
      <c r="EJ140" s="191" t="s">
        <v>2739</v>
      </c>
      <c r="EK140" s="192">
        <v>44648</v>
      </c>
      <c r="EL140" s="190" t="s">
        <v>2746</v>
      </c>
      <c r="EM140" s="180">
        <v>0</v>
      </c>
      <c r="EN140" s="184" t="s">
        <v>2738</v>
      </c>
      <c r="EO140" s="184" t="s">
        <v>92</v>
      </c>
      <c r="EP140" s="184">
        <v>1</v>
      </c>
      <c r="EQ140" s="184" t="s">
        <v>2675</v>
      </c>
      <c r="ER140" s="184" t="s">
        <v>2739</v>
      </c>
      <c r="ES140" s="181">
        <v>44648</v>
      </c>
      <c r="ET140" s="191" t="s">
        <v>3278</v>
      </c>
      <c r="EU140" s="191">
        <v>4</v>
      </c>
      <c r="EV140" s="191" t="s">
        <v>3275</v>
      </c>
      <c r="EW140" s="191" t="s">
        <v>19</v>
      </c>
      <c r="EX140" s="191">
        <v>3</v>
      </c>
      <c r="EY140" s="191" t="s">
        <v>3277</v>
      </c>
      <c r="EZ140" s="191" t="s">
        <v>3276</v>
      </c>
      <c r="FA140" s="192">
        <v>44679</v>
      </c>
      <c r="FB140" s="190" t="s">
        <v>2291</v>
      </c>
      <c r="FC140" s="184">
        <v>1</v>
      </c>
      <c r="FD140" s="184" t="s">
        <v>14</v>
      </c>
      <c r="FE140" s="184" t="s">
        <v>30</v>
      </c>
      <c r="FF140" s="184">
        <v>2</v>
      </c>
      <c r="FG140" s="184" t="s">
        <v>2290</v>
      </c>
      <c r="FH140" s="184" t="s">
        <v>14</v>
      </c>
      <c r="FI140" s="181">
        <v>44580</v>
      </c>
      <c r="FJ140" s="190" t="s">
        <v>2292</v>
      </c>
      <c r="FK140" s="191" t="s">
        <v>14</v>
      </c>
      <c r="FL140" s="191" t="s">
        <v>14</v>
      </c>
      <c r="FM140" s="191" t="s">
        <v>14</v>
      </c>
      <c r="FN140" s="191" t="s">
        <v>14</v>
      </c>
      <c r="FO140" s="191" t="s">
        <v>14</v>
      </c>
      <c r="FP140" s="188" t="s">
        <v>14</v>
      </c>
      <c r="FQ140" s="189">
        <v>44580</v>
      </c>
      <c r="FR140" s="190" t="s">
        <v>2293</v>
      </c>
      <c r="FS140" s="184" t="s">
        <v>14</v>
      </c>
      <c r="FT140" s="184" t="s">
        <v>14</v>
      </c>
      <c r="FU140" s="184" t="s">
        <v>14</v>
      </c>
      <c r="FV140" s="184" t="s">
        <v>14</v>
      </c>
      <c r="FW140" s="184" t="s">
        <v>14</v>
      </c>
      <c r="FX140" s="184" t="s">
        <v>14</v>
      </c>
      <c r="FY140" s="181">
        <v>44580</v>
      </c>
      <c r="FZ140" s="191" t="s">
        <v>4570</v>
      </c>
      <c r="GA140" s="191">
        <v>1</v>
      </c>
      <c r="GB140" s="191" t="s">
        <v>3054</v>
      </c>
      <c r="GC140" s="191" t="s">
        <v>30</v>
      </c>
      <c r="GD140" s="191">
        <v>2</v>
      </c>
      <c r="GE140" s="191" t="s">
        <v>14</v>
      </c>
      <c r="GF140" s="191" t="s">
        <v>14</v>
      </c>
      <c r="GG140" s="192">
        <v>44697</v>
      </c>
      <c r="GH140" s="190" t="s">
        <v>4576</v>
      </c>
      <c r="GI140" s="184">
        <v>0</v>
      </c>
      <c r="GJ140" s="184" t="s">
        <v>3054</v>
      </c>
      <c r="GK140" s="184" t="s">
        <v>30</v>
      </c>
      <c r="GL140" s="184">
        <v>2</v>
      </c>
      <c r="GM140" s="184" t="s">
        <v>14</v>
      </c>
      <c r="GN140" s="184" t="s">
        <v>14</v>
      </c>
      <c r="GO140" s="181">
        <v>44697</v>
      </c>
      <c r="GP140" s="191" t="s">
        <v>4571</v>
      </c>
      <c r="GQ140" s="191">
        <v>0</v>
      </c>
      <c r="GR140" s="191" t="s">
        <v>3054</v>
      </c>
      <c r="GS140" s="191" t="s">
        <v>30</v>
      </c>
      <c r="GT140" s="191">
        <v>2</v>
      </c>
      <c r="GU140" s="191" t="s">
        <v>14</v>
      </c>
      <c r="GV140" s="191" t="s">
        <v>14</v>
      </c>
      <c r="GW140" s="192">
        <v>44697</v>
      </c>
      <c r="GX140" s="190" t="s">
        <v>4577</v>
      </c>
      <c r="GY140" s="184">
        <v>0</v>
      </c>
      <c r="GZ140" s="184" t="s">
        <v>3054</v>
      </c>
      <c r="HA140" s="184" t="s">
        <v>30</v>
      </c>
      <c r="HB140" s="184">
        <v>2</v>
      </c>
      <c r="HC140" s="184" t="s">
        <v>14</v>
      </c>
      <c r="HD140" s="184" t="s">
        <v>14</v>
      </c>
      <c r="HE140" s="181">
        <v>44697</v>
      </c>
      <c r="HF140" s="191" t="s">
        <v>4569</v>
      </c>
      <c r="HG140" s="191">
        <v>0</v>
      </c>
      <c r="HH140" s="191" t="s">
        <v>3054</v>
      </c>
      <c r="HI140" s="191" t="s">
        <v>30</v>
      </c>
      <c r="HJ140" s="191">
        <v>2</v>
      </c>
      <c r="HK140" s="191" t="s">
        <v>14</v>
      </c>
      <c r="HL140" s="191" t="s">
        <v>14</v>
      </c>
      <c r="HM140" s="192">
        <v>44697</v>
      </c>
      <c r="HN140" s="190" t="s">
        <v>4575</v>
      </c>
      <c r="HO140" s="184">
        <v>0</v>
      </c>
      <c r="HP140" s="184" t="s">
        <v>3054</v>
      </c>
      <c r="HQ140" s="184" t="s">
        <v>30</v>
      </c>
      <c r="HR140" s="184">
        <v>2</v>
      </c>
      <c r="HS140" s="184" t="s">
        <v>14</v>
      </c>
      <c r="HT140" s="184" t="s">
        <v>14</v>
      </c>
      <c r="HU140" s="181">
        <v>44697</v>
      </c>
      <c r="HV140" s="191" t="s">
        <v>4572</v>
      </c>
      <c r="HW140" s="191">
        <v>0</v>
      </c>
      <c r="HX140" s="191" t="s">
        <v>3054</v>
      </c>
      <c r="HY140" s="191" t="s">
        <v>30</v>
      </c>
      <c r="HZ140" s="191">
        <v>2</v>
      </c>
      <c r="IA140" s="191" t="s">
        <v>14</v>
      </c>
      <c r="IB140" s="191" t="s">
        <v>14</v>
      </c>
      <c r="IC140" s="192">
        <v>44697</v>
      </c>
      <c r="ID140" s="190" t="s">
        <v>4574</v>
      </c>
      <c r="IE140" s="184">
        <v>0</v>
      </c>
      <c r="IF140" s="184" t="s">
        <v>3054</v>
      </c>
      <c r="IG140" s="184" t="s">
        <v>30</v>
      </c>
      <c r="IH140" s="184">
        <v>2</v>
      </c>
      <c r="II140" s="184" t="s">
        <v>14</v>
      </c>
      <c r="IJ140" s="184" t="s">
        <v>14</v>
      </c>
      <c r="IK140" s="181">
        <v>44697</v>
      </c>
      <c r="IL140" s="191" t="s">
        <v>4573</v>
      </c>
      <c r="IM140" s="191">
        <v>3</v>
      </c>
      <c r="IN140" s="191" t="s">
        <v>3054</v>
      </c>
      <c r="IO140" s="191" t="s">
        <v>30</v>
      </c>
      <c r="IP140" s="191">
        <v>2</v>
      </c>
      <c r="IQ140" s="191" t="s">
        <v>14</v>
      </c>
      <c r="IR140" s="191" t="s">
        <v>14</v>
      </c>
      <c r="IS140" s="192">
        <v>44697</v>
      </c>
    </row>
    <row r="141" spans="1:253" s="285" customFormat="1" ht="13" customHeight="1" x14ac:dyDescent="0.25">
      <c r="A141" s="285" t="s">
        <v>3377</v>
      </c>
      <c r="B141" s="285" t="s">
        <v>8815</v>
      </c>
      <c r="C141" s="285" t="s">
        <v>3378</v>
      </c>
      <c r="D141" s="285" t="s">
        <v>3379</v>
      </c>
      <c r="E141" s="285" t="s">
        <v>8494</v>
      </c>
      <c r="F141" s="285" t="s">
        <v>7558</v>
      </c>
      <c r="G141" s="179">
        <v>1403000</v>
      </c>
      <c r="H141" s="180" t="s">
        <v>7339</v>
      </c>
      <c r="I141" s="180" t="s">
        <v>6999</v>
      </c>
      <c r="J141" s="180">
        <v>2</v>
      </c>
      <c r="K141" s="180" t="s">
        <v>7492</v>
      </c>
      <c r="L141" s="180" t="s">
        <v>7557</v>
      </c>
      <c r="M141" s="181">
        <v>44773</v>
      </c>
      <c r="N141" s="195" t="s">
        <v>7560</v>
      </c>
      <c r="O141" s="182">
        <v>5130</v>
      </c>
      <c r="P141" s="182" t="s">
        <v>7339</v>
      </c>
      <c r="Q141" s="182" t="s">
        <v>92</v>
      </c>
      <c r="R141" s="182">
        <v>1</v>
      </c>
      <c r="S141" s="182" t="s">
        <v>7494</v>
      </c>
      <c r="T141" s="182" t="s">
        <v>7559</v>
      </c>
      <c r="U141" s="183">
        <v>44773</v>
      </c>
      <c r="V141" s="195" t="s">
        <v>7561</v>
      </c>
      <c r="W141" s="180">
        <v>1403000</v>
      </c>
      <c r="X141" s="180" t="s">
        <v>7339</v>
      </c>
      <c r="Y141" s="180" t="s">
        <v>30</v>
      </c>
      <c r="Z141" s="180">
        <v>2</v>
      </c>
      <c r="AA141" s="180" t="s">
        <v>7496</v>
      </c>
      <c r="AB141" s="180" t="s">
        <v>7557</v>
      </c>
      <c r="AC141" s="181">
        <v>44773</v>
      </c>
      <c r="AD141" s="195" t="s">
        <v>7565</v>
      </c>
      <c r="AE141" s="188">
        <v>212000</v>
      </c>
      <c r="AF141" s="188" t="s">
        <v>7562</v>
      </c>
      <c r="AG141" s="188" t="s">
        <v>30</v>
      </c>
      <c r="AH141" s="188">
        <v>2</v>
      </c>
      <c r="AI141" s="188" t="s">
        <v>7564</v>
      </c>
      <c r="AJ141" s="188" t="s">
        <v>7563</v>
      </c>
      <c r="AK141" s="189">
        <v>44773</v>
      </c>
      <c r="AL141" s="195" t="s">
        <v>7568</v>
      </c>
      <c r="AM141" s="180">
        <v>34000</v>
      </c>
      <c r="AN141" s="180" t="s">
        <v>7502</v>
      </c>
      <c r="AO141" s="180" t="s">
        <v>6999</v>
      </c>
      <c r="AP141" s="180">
        <v>2</v>
      </c>
      <c r="AQ141" s="180" t="s">
        <v>7567</v>
      </c>
      <c r="AR141" s="180" t="s">
        <v>7566</v>
      </c>
      <c r="AS141" s="181">
        <v>44773</v>
      </c>
      <c r="AT141" s="196" t="s">
        <v>7569</v>
      </c>
      <c r="AU141" s="188" t="s">
        <v>14</v>
      </c>
      <c r="AV141" s="188" t="s">
        <v>14</v>
      </c>
      <c r="AW141" s="188" t="s">
        <v>14</v>
      </c>
      <c r="AX141" s="188" t="s">
        <v>14</v>
      </c>
      <c r="AY141" s="188" t="s">
        <v>15</v>
      </c>
      <c r="AZ141" s="188" t="s">
        <v>14</v>
      </c>
      <c r="BA141" s="189">
        <v>44773</v>
      </c>
      <c r="BB141" s="195" t="s">
        <v>7585</v>
      </c>
      <c r="BC141" s="180" t="s">
        <v>14</v>
      </c>
      <c r="BD141" s="180" t="s">
        <v>14</v>
      </c>
      <c r="BE141" s="180" t="s">
        <v>14</v>
      </c>
      <c r="BF141" s="180" t="s">
        <v>14</v>
      </c>
      <c r="BG141" s="180" t="s">
        <v>15</v>
      </c>
      <c r="BH141" s="180" t="s">
        <v>14</v>
      </c>
      <c r="BI141" s="181">
        <v>44773</v>
      </c>
      <c r="BJ141" s="196" t="s">
        <v>7570</v>
      </c>
      <c r="BK141" s="196">
        <v>20</v>
      </c>
      <c r="BL141" s="196" t="s">
        <v>7506</v>
      </c>
      <c r="BM141" s="196" t="s">
        <v>6999</v>
      </c>
      <c r="BN141" s="196">
        <v>2</v>
      </c>
      <c r="BO141" s="196" t="s">
        <v>7508</v>
      </c>
      <c r="BP141" s="188" t="s">
        <v>7507</v>
      </c>
      <c r="BQ141" s="197">
        <v>44773</v>
      </c>
      <c r="BR141" s="195" t="s">
        <v>7586</v>
      </c>
      <c r="BS141" s="198" t="s">
        <v>14</v>
      </c>
      <c r="BT141" s="198" t="s">
        <v>14</v>
      </c>
      <c r="BU141" s="198" t="s">
        <v>14</v>
      </c>
      <c r="BV141" s="198" t="s">
        <v>14</v>
      </c>
      <c r="BW141" s="198" t="s">
        <v>15</v>
      </c>
      <c r="BX141" s="198" t="s">
        <v>14</v>
      </c>
      <c r="BY141" s="181">
        <v>44773</v>
      </c>
      <c r="BZ141" s="196" t="s">
        <v>7587</v>
      </c>
      <c r="CA141" s="196" t="s">
        <v>14</v>
      </c>
      <c r="CB141" s="196" t="s">
        <v>14</v>
      </c>
      <c r="CC141" s="196" t="s">
        <v>14</v>
      </c>
      <c r="CD141" s="196" t="s">
        <v>14</v>
      </c>
      <c r="CE141" s="196" t="s">
        <v>15</v>
      </c>
      <c r="CF141" s="196" t="s">
        <v>14</v>
      </c>
      <c r="CG141" s="197">
        <v>44773</v>
      </c>
      <c r="CH141" s="195" t="s">
        <v>9550</v>
      </c>
      <c r="CI141" s="196" t="e">
        <v>#N/A</v>
      </c>
      <c r="CJ141" s="196" t="e">
        <v>#N/A</v>
      </c>
      <c r="CK141" s="196" t="e">
        <v>#N/A</v>
      </c>
      <c r="CL141" s="196" t="e">
        <v>#N/A</v>
      </c>
      <c r="CM141" s="196" t="e">
        <v>#N/A</v>
      </c>
      <c r="CN141" s="196" t="e">
        <v>#N/A</v>
      </c>
      <c r="CO141" s="199" t="e">
        <v>#N/A</v>
      </c>
      <c r="CP141" s="196" t="s">
        <v>7588</v>
      </c>
      <c r="CQ141" s="198" t="s">
        <v>14</v>
      </c>
      <c r="CR141" s="198" t="s">
        <v>14</v>
      </c>
      <c r="CS141" s="198" t="s">
        <v>14</v>
      </c>
      <c r="CT141" s="198" t="s">
        <v>14</v>
      </c>
      <c r="CU141" s="198" t="s">
        <v>15</v>
      </c>
      <c r="CV141" s="198" t="s">
        <v>14</v>
      </c>
      <c r="CW141" s="181">
        <v>44773</v>
      </c>
      <c r="CX141" s="196" t="s">
        <v>7572</v>
      </c>
      <c r="CY141" s="188">
        <v>35000</v>
      </c>
      <c r="CZ141" s="188" t="s">
        <v>6812</v>
      </c>
      <c r="DA141" s="188" t="s">
        <v>30</v>
      </c>
      <c r="DB141" s="188">
        <v>2</v>
      </c>
      <c r="DC141" s="188" t="s">
        <v>7578</v>
      </c>
      <c r="DD141" s="188" t="s">
        <v>7262</v>
      </c>
      <c r="DE141" s="194">
        <v>44773</v>
      </c>
      <c r="DF141" s="195" t="s">
        <v>7576</v>
      </c>
      <c r="DG141" s="180">
        <v>1191000</v>
      </c>
      <c r="DH141" s="198" t="s">
        <v>7573</v>
      </c>
      <c r="DI141" s="198" t="s">
        <v>30</v>
      </c>
      <c r="DJ141" s="198">
        <v>2</v>
      </c>
      <c r="DK141" s="198" t="s">
        <v>7575</v>
      </c>
      <c r="DL141" s="198" t="s">
        <v>7574</v>
      </c>
      <c r="DM141" s="181">
        <v>44773</v>
      </c>
      <c r="DN141" s="196" t="s">
        <v>7577</v>
      </c>
      <c r="DO141" s="188">
        <v>177000</v>
      </c>
      <c r="DP141" s="196" t="s">
        <v>7573</v>
      </c>
      <c r="DQ141" s="196" t="s">
        <v>30</v>
      </c>
      <c r="DR141" s="196">
        <v>2</v>
      </c>
      <c r="DS141" s="196" t="s">
        <v>7575</v>
      </c>
      <c r="DT141" s="196" t="s">
        <v>7574</v>
      </c>
      <c r="DU141" s="197">
        <v>44773</v>
      </c>
      <c r="DV141" s="195" t="s">
        <v>7579</v>
      </c>
      <c r="DW141" s="180">
        <v>35000</v>
      </c>
      <c r="DX141" s="198" t="s">
        <v>6812</v>
      </c>
      <c r="DY141" s="198" t="s">
        <v>30</v>
      </c>
      <c r="DZ141" s="198">
        <v>2</v>
      </c>
      <c r="EA141" s="198" t="s">
        <v>7578</v>
      </c>
      <c r="EB141" s="198" t="s">
        <v>7262</v>
      </c>
      <c r="EC141" s="181">
        <v>44773</v>
      </c>
      <c r="ED141" s="196" t="s">
        <v>7580</v>
      </c>
      <c r="EE141" s="188">
        <v>0</v>
      </c>
      <c r="EF141" s="196" t="s">
        <v>14</v>
      </c>
      <c r="EG141" s="196" t="s">
        <v>14</v>
      </c>
      <c r="EH141" s="196" t="s">
        <v>14</v>
      </c>
      <c r="EI141" s="196" t="s">
        <v>15</v>
      </c>
      <c r="EJ141" s="196" t="s">
        <v>14</v>
      </c>
      <c r="EK141" s="197">
        <v>44773</v>
      </c>
      <c r="EL141" s="195" t="s">
        <v>7581</v>
      </c>
      <c r="EM141" s="180">
        <v>0</v>
      </c>
      <c r="EN141" s="198" t="s">
        <v>14</v>
      </c>
      <c r="EO141" s="198" t="s">
        <v>14</v>
      </c>
      <c r="EP141" s="198" t="s">
        <v>14</v>
      </c>
      <c r="EQ141" s="198" t="s">
        <v>15</v>
      </c>
      <c r="ER141" s="198" t="s">
        <v>14</v>
      </c>
      <c r="ES141" s="181">
        <v>44773</v>
      </c>
      <c r="ET141" s="196" t="s">
        <v>7571</v>
      </c>
      <c r="EU141" s="196">
        <v>20</v>
      </c>
      <c r="EV141" s="196" t="s">
        <v>7506</v>
      </c>
      <c r="EW141" s="196" t="s">
        <v>6999</v>
      </c>
      <c r="EX141" s="196">
        <v>2</v>
      </c>
      <c r="EY141" s="196" t="s">
        <v>7508</v>
      </c>
      <c r="EZ141" s="196" t="s">
        <v>7507</v>
      </c>
      <c r="FA141" s="197">
        <v>44773</v>
      </c>
      <c r="FB141" s="195" t="s">
        <v>7582</v>
      </c>
      <c r="FC141" s="198">
        <v>3</v>
      </c>
      <c r="FD141" s="198" t="s">
        <v>6812</v>
      </c>
      <c r="FE141" s="198" t="s">
        <v>92</v>
      </c>
      <c r="FF141" s="198">
        <v>1</v>
      </c>
      <c r="FG141" s="198" t="s">
        <v>7483</v>
      </c>
      <c r="FH141" s="198" t="s">
        <v>7262</v>
      </c>
      <c r="FI141" s="181">
        <v>44773</v>
      </c>
      <c r="FJ141" s="195" t="s">
        <v>7583</v>
      </c>
      <c r="FK141" s="196" t="s">
        <v>14</v>
      </c>
      <c r="FL141" s="196" t="s">
        <v>14</v>
      </c>
      <c r="FM141" s="196" t="s">
        <v>14</v>
      </c>
      <c r="FN141" s="196" t="s">
        <v>14</v>
      </c>
      <c r="FO141" s="196" t="s">
        <v>15</v>
      </c>
      <c r="FP141" s="188" t="s">
        <v>14</v>
      </c>
      <c r="FQ141" s="189">
        <v>44773</v>
      </c>
      <c r="FR141" s="195" t="s">
        <v>7584</v>
      </c>
      <c r="FS141" s="198" t="s">
        <v>14</v>
      </c>
      <c r="FT141" s="198" t="s">
        <v>14</v>
      </c>
      <c r="FU141" s="198" t="s">
        <v>14</v>
      </c>
      <c r="FV141" s="198" t="s">
        <v>14</v>
      </c>
      <c r="FW141" s="198" t="s">
        <v>15</v>
      </c>
      <c r="FX141" s="198" t="s">
        <v>14</v>
      </c>
      <c r="FY141" s="181">
        <v>44773</v>
      </c>
      <c r="FZ141" s="196" t="s">
        <v>3381</v>
      </c>
      <c r="GA141" s="196">
        <v>0</v>
      </c>
      <c r="GB141" s="196" t="s">
        <v>3054</v>
      </c>
      <c r="GC141" s="196" t="s">
        <v>30</v>
      </c>
      <c r="GD141" s="196">
        <v>2</v>
      </c>
      <c r="GE141" s="196" t="s">
        <v>14</v>
      </c>
      <c r="GF141" s="196" t="s">
        <v>14</v>
      </c>
      <c r="GG141" s="197">
        <v>44686</v>
      </c>
      <c r="GH141" s="195" t="s">
        <v>3387</v>
      </c>
      <c r="GI141" s="198">
        <v>1</v>
      </c>
      <c r="GJ141" s="198" t="s">
        <v>3054</v>
      </c>
      <c r="GK141" s="198" t="s">
        <v>30</v>
      </c>
      <c r="GL141" s="198">
        <v>2</v>
      </c>
      <c r="GM141" s="198" t="s">
        <v>14</v>
      </c>
      <c r="GN141" s="198" t="s">
        <v>14</v>
      </c>
      <c r="GO141" s="181">
        <v>44686</v>
      </c>
      <c r="GP141" s="196" t="s">
        <v>3382</v>
      </c>
      <c r="GQ141" s="196">
        <v>0</v>
      </c>
      <c r="GR141" s="196" t="s">
        <v>3054</v>
      </c>
      <c r="GS141" s="196" t="s">
        <v>30</v>
      </c>
      <c r="GT141" s="196">
        <v>2</v>
      </c>
      <c r="GU141" s="196" t="s">
        <v>14</v>
      </c>
      <c r="GV141" s="196" t="s">
        <v>14</v>
      </c>
      <c r="GW141" s="197">
        <v>44686</v>
      </c>
      <c r="GX141" s="195" t="s">
        <v>3388</v>
      </c>
      <c r="GY141" s="198">
        <v>0</v>
      </c>
      <c r="GZ141" s="198" t="s">
        <v>3054</v>
      </c>
      <c r="HA141" s="198" t="s">
        <v>30</v>
      </c>
      <c r="HB141" s="198">
        <v>2</v>
      </c>
      <c r="HC141" s="198" t="s">
        <v>14</v>
      </c>
      <c r="HD141" s="198" t="s">
        <v>14</v>
      </c>
      <c r="HE141" s="181">
        <v>44686</v>
      </c>
      <c r="HF141" s="196" t="s">
        <v>3380</v>
      </c>
      <c r="HG141" s="196">
        <v>1</v>
      </c>
      <c r="HH141" s="196" t="s">
        <v>3054</v>
      </c>
      <c r="HI141" s="196" t="s">
        <v>30</v>
      </c>
      <c r="HJ141" s="196">
        <v>2</v>
      </c>
      <c r="HK141" s="196" t="s">
        <v>14</v>
      </c>
      <c r="HL141" s="196" t="s">
        <v>14</v>
      </c>
      <c r="HM141" s="197">
        <v>44686</v>
      </c>
      <c r="HN141" s="195" t="s">
        <v>3386</v>
      </c>
      <c r="HO141" s="198">
        <v>2</v>
      </c>
      <c r="HP141" s="198" t="s">
        <v>3054</v>
      </c>
      <c r="HQ141" s="198" t="s">
        <v>30</v>
      </c>
      <c r="HR141" s="198">
        <v>2</v>
      </c>
      <c r="HS141" s="198" t="s">
        <v>14</v>
      </c>
      <c r="HT141" s="198" t="s">
        <v>14</v>
      </c>
      <c r="HU141" s="181">
        <v>44686</v>
      </c>
      <c r="HV141" s="196" t="s">
        <v>3383</v>
      </c>
      <c r="HW141" s="196">
        <v>0</v>
      </c>
      <c r="HX141" s="196" t="s">
        <v>3054</v>
      </c>
      <c r="HY141" s="196" t="s">
        <v>30</v>
      </c>
      <c r="HZ141" s="196">
        <v>2</v>
      </c>
      <c r="IA141" s="196" t="s">
        <v>14</v>
      </c>
      <c r="IB141" s="196" t="s">
        <v>14</v>
      </c>
      <c r="IC141" s="197">
        <v>44686</v>
      </c>
      <c r="ID141" s="195" t="s">
        <v>3385</v>
      </c>
      <c r="IE141" s="198">
        <v>0</v>
      </c>
      <c r="IF141" s="198" t="s">
        <v>3054</v>
      </c>
      <c r="IG141" s="198" t="s">
        <v>30</v>
      </c>
      <c r="IH141" s="198">
        <v>2</v>
      </c>
      <c r="II141" s="198" t="s">
        <v>14</v>
      </c>
      <c r="IJ141" s="198" t="s">
        <v>14</v>
      </c>
      <c r="IK141" s="181">
        <v>44686</v>
      </c>
      <c r="IL141" s="196" t="s">
        <v>3384</v>
      </c>
      <c r="IM141" s="196">
        <v>0</v>
      </c>
      <c r="IN141" s="196" t="s">
        <v>3054</v>
      </c>
      <c r="IO141" s="196" t="s">
        <v>30</v>
      </c>
      <c r="IP141" s="196">
        <v>2</v>
      </c>
      <c r="IQ141" s="196" t="s">
        <v>14</v>
      </c>
      <c r="IR141" s="196" t="s">
        <v>14</v>
      </c>
      <c r="IS141" s="197">
        <v>44686</v>
      </c>
    </row>
    <row r="142" spans="1:253" x14ac:dyDescent="0.35">
      <c r="A142" s="285" t="s">
        <v>564</v>
      </c>
      <c r="B142" s="285" t="s">
        <v>8815</v>
      </c>
      <c r="C142" s="285" t="s">
        <v>565</v>
      </c>
      <c r="D142" s="285" t="s">
        <v>566</v>
      </c>
      <c r="E142" s="285" t="s">
        <v>8495</v>
      </c>
      <c r="F142" s="285" t="s">
        <v>7970</v>
      </c>
      <c r="G142" s="179">
        <v>12000000</v>
      </c>
      <c r="H142" s="180" t="s">
        <v>7589</v>
      </c>
      <c r="I142" s="180" t="s">
        <v>92</v>
      </c>
      <c r="J142" s="180">
        <v>1</v>
      </c>
      <c r="K142" s="180" t="s">
        <v>7969</v>
      </c>
      <c r="L142" s="180" t="s">
        <v>7968</v>
      </c>
      <c r="M142" s="181">
        <v>44773</v>
      </c>
      <c r="N142" s="195" t="s">
        <v>7973</v>
      </c>
      <c r="O142" s="182">
        <v>163610</v>
      </c>
      <c r="P142" s="182" t="s">
        <v>2007</v>
      </c>
      <c r="Q142" s="182" t="s">
        <v>30</v>
      </c>
      <c r="R142" s="182">
        <v>2</v>
      </c>
      <c r="S142" s="182" t="s">
        <v>7972</v>
      </c>
      <c r="T142" s="182" t="s">
        <v>7971</v>
      </c>
      <c r="U142" s="183">
        <v>44773</v>
      </c>
      <c r="V142" s="195" t="s">
        <v>7975</v>
      </c>
      <c r="W142" s="180">
        <v>12000000</v>
      </c>
      <c r="X142" s="180" t="s">
        <v>7589</v>
      </c>
      <c r="Y142" s="180" t="s">
        <v>92</v>
      </c>
      <c r="Z142" s="180">
        <v>1</v>
      </c>
      <c r="AA142" s="180" t="s">
        <v>7974</v>
      </c>
      <c r="AB142" s="180" t="s">
        <v>7968</v>
      </c>
      <c r="AC142" s="181">
        <v>44773</v>
      </c>
      <c r="AD142" s="195" t="s">
        <v>7979</v>
      </c>
      <c r="AE142" s="188">
        <v>12000</v>
      </c>
      <c r="AF142" s="188" t="s">
        <v>7976</v>
      </c>
      <c r="AG142" s="188" t="s">
        <v>30</v>
      </c>
      <c r="AH142" s="188">
        <v>2</v>
      </c>
      <c r="AI142" s="188" t="s">
        <v>7978</v>
      </c>
      <c r="AJ142" s="188" t="s">
        <v>7977</v>
      </c>
      <c r="AK142" s="189">
        <v>44773</v>
      </c>
      <c r="AL142" s="195" t="s">
        <v>7980</v>
      </c>
      <c r="AM142" s="180">
        <v>12000</v>
      </c>
      <c r="AN142" s="180" t="s">
        <v>7976</v>
      </c>
      <c r="AO142" s="180" t="s">
        <v>30</v>
      </c>
      <c r="AP142" s="180">
        <v>2</v>
      </c>
      <c r="AQ142" s="180" t="s">
        <v>7978</v>
      </c>
      <c r="AR142" s="180" t="s">
        <v>7977</v>
      </c>
      <c r="AS142" s="181">
        <v>44773</v>
      </c>
      <c r="AT142" s="196" t="s">
        <v>571</v>
      </c>
      <c r="AU142" s="188" t="s">
        <v>14</v>
      </c>
      <c r="AV142" s="188">
        <v>0</v>
      </c>
      <c r="AW142" s="188" t="s">
        <v>30</v>
      </c>
      <c r="AX142" s="188">
        <v>2</v>
      </c>
      <c r="AY142" s="188">
        <v>0</v>
      </c>
      <c r="AZ142" s="188">
        <v>0</v>
      </c>
      <c r="BA142" s="189">
        <v>43511</v>
      </c>
      <c r="BB142" s="195" t="s">
        <v>570</v>
      </c>
      <c r="BC142" s="180" t="s">
        <v>14</v>
      </c>
      <c r="BD142" s="180">
        <v>0</v>
      </c>
      <c r="BE142" s="180" t="s">
        <v>30</v>
      </c>
      <c r="BF142" s="180">
        <v>2</v>
      </c>
      <c r="BG142" s="180">
        <v>0</v>
      </c>
      <c r="BH142" s="180">
        <v>0</v>
      </c>
      <c r="BI142" s="181">
        <v>43511</v>
      </c>
      <c r="BJ142" s="196" t="s">
        <v>7983</v>
      </c>
      <c r="BK142" s="196">
        <v>875</v>
      </c>
      <c r="BL142" s="196" t="s">
        <v>7787</v>
      </c>
      <c r="BM142" s="196" t="s">
        <v>19</v>
      </c>
      <c r="BN142" s="196">
        <v>3</v>
      </c>
      <c r="BO142" s="196" t="s">
        <v>7982</v>
      </c>
      <c r="BP142" s="188" t="s">
        <v>7981</v>
      </c>
      <c r="BQ142" s="197">
        <v>44773</v>
      </c>
      <c r="BR142" s="195" t="s">
        <v>567</v>
      </c>
      <c r="BS142" s="198">
        <v>0</v>
      </c>
      <c r="BT142" s="198">
        <v>0</v>
      </c>
      <c r="BU142" s="198" t="s">
        <v>30</v>
      </c>
      <c r="BV142" s="198">
        <v>2</v>
      </c>
      <c r="BW142" s="198">
        <v>0</v>
      </c>
      <c r="BX142" s="198">
        <v>0</v>
      </c>
      <c r="BY142" s="181">
        <v>43511</v>
      </c>
      <c r="BZ142" s="196" t="s">
        <v>568</v>
      </c>
      <c r="CA142" s="196">
        <v>0</v>
      </c>
      <c r="CB142" s="196" t="s">
        <v>14</v>
      </c>
      <c r="CC142" s="196" t="s">
        <v>30</v>
      </c>
      <c r="CD142" s="196">
        <v>2</v>
      </c>
      <c r="CE142" s="196" t="s">
        <v>14</v>
      </c>
      <c r="CF142" s="196" t="s">
        <v>14</v>
      </c>
      <c r="CG142" s="197">
        <v>43511</v>
      </c>
      <c r="CH142" s="195" t="s">
        <v>9551</v>
      </c>
      <c r="CI142" s="196" t="e">
        <v>#N/A</v>
      </c>
      <c r="CJ142" s="196" t="e">
        <v>#N/A</v>
      </c>
      <c r="CK142" s="196" t="e">
        <v>#N/A</v>
      </c>
      <c r="CL142" s="196" t="e">
        <v>#N/A</v>
      </c>
      <c r="CM142" s="196" t="e">
        <v>#N/A</v>
      </c>
      <c r="CN142" s="196" t="e">
        <v>#N/A</v>
      </c>
      <c r="CO142" s="199" t="e">
        <v>#N/A</v>
      </c>
      <c r="CP142" s="196" t="s">
        <v>569</v>
      </c>
      <c r="CQ142" s="198" t="s">
        <v>14</v>
      </c>
      <c r="CR142" s="198">
        <v>0</v>
      </c>
      <c r="CS142" s="198" t="s">
        <v>30</v>
      </c>
      <c r="CT142" s="198">
        <v>2</v>
      </c>
      <c r="CU142" s="198">
        <v>0</v>
      </c>
      <c r="CV142" s="198">
        <v>0</v>
      </c>
      <c r="CW142" s="181">
        <v>43511</v>
      </c>
      <c r="CX142" s="196" t="s">
        <v>7988</v>
      </c>
      <c r="CY142" s="188">
        <v>12000</v>
      </c>
      <c r="CZ142" s="188" t="s">
        <v>7976</v>
      </c>
      <c r="DA142" s="188" t="s">
        <v>30</v>
      </c>
      <c r="DB142" s="188">
        <v>2</v>
      </c>
      <c r="DC142" s="188" t="s">
        <v>7614</v>
      </c>
      <c r="DD142" s="188" t="s">
        <v>7977</v>
      </c>
      <c r="DE142" s="194">
        <v>44773</v>
      </c>
      <c r="DF142" s="195" t="s">
        <v>7991</v>
      </c>
      <c r="DG142" s="180">
        <v>11988000</v>
      </c>
      <c r="DH142" s="198" t="s">
        <v>7989</v>
      </c>
      <c r="DI142" s="198" t="s">
        <v>30</v>
      </c>
      <c r="DJ142" s="198">
        <v>2</v>
      </c>
      <c r="DK142" s="198" t="s">
        <v>7610</v>
      </c>
      <c r="DL142" s="198" t="s">
        <v>7990</v>
      </c>
      <c r="DM142" s="181">
        <v>44773</v>
      </c>
      <c r="DN142" s="196" t="s">
        <v>7992</v>
      </c>
      <c r="DO142" s="188">
        <v>0</v>
      </c>
      <c r="DP142" s="196" t="s">
        <v>7976</v>
      </c>
      <c r="DQ142" s="196" t="s">
        <v>30</v>
      </c>
      <c r="DR142" s="196">
        <v>2</v>
      </c>
      <c r="DS142" s="196" t="s">
        <v>7612</v>
      </c>
      <c r="DT142" s="196" t="s">
        <v>7977</v>
      </c>
      <c r="DU142" s="197">
        <v>44773</v>
      </c>
      <c r="DV142" s="195" t="s">
        <v>7993</v>
      </c>
      <c r="DW142" s="180">
        <v>12000</v>
      </c>
      <c r="DX142" s="198" t="s">
        <v>7976</v>
      </c>
      <c r="DY142" s="198" t="s">
        <v>30</v>
      </c>
      <c r="DZ142" s="198">
        <v>2</v>
      </c>
      <c r="EA142" s="198" t="s">
        <v>7614</v>
      </c>
      <c r="EB142" s="198" t="s">
        <v>7977</v>
      </c>
      <c r="EC142" s="181">
        <v>44773</v>
      </c>
      <c r="ED142" s="196" t="s">
        <v>7994</v>
      </c>
      <c r="EE142" s="188">
        <v>0</v>
      </c>
      <c r="EF142" s="196" t="s">
        <v>7976</v>
      </c>
      <c r="EG142" s="196" t="s">
        <v>30</v>
      </c>
      <c r="EH142" s="196">
        <v>2</v>
      </c>
      <c r="EI142" s="196" t="s">
        <v>7616</v>
      </c>
      <c r="EJ142" s="196" t="s">
        <v>7977</v>
      </c>
      <c r="EK142" s="197">
        <v>44773</v>
      </c>
      <c r="EL142" s="195" t="s">
        <v>7995</v>
      </c>
      <c r="EM142" s="180">
        <v>0</v>
      </c>
      <c r="EN142" s="198" t="s">
        <v>7976</v>
      </c>
      <c r="EO142" s="198" t="s">
        <v>30</v>
      </c>
      <c r="EP142" s="198">
        <v>2</v>
      </c>
      <c r="EQ142" s="198" t="s">
        <v>7616</v>
      </c>
      <c r="ER142" s="198" t="s">
        <v>7977</v>
      </c>
      <c r="ES142" s="181">
        <v>44773</v>
      </c>
      <c r="ET142" s="196" t="s">
        <v>7987</v>
      </c>
      <c r="EU142" s="196">
        <v>875</v>
      </c>
      <c r="EV142" s="196" t="s">
        <v>7984</v>
      </c>
      <c r="EW142" s="196" t="s">
        <v>19</v>
      </c>
      <c r="EX142" s="196">
        <v>3</v>
      </c>
      <c r="EY142" s="196" t="s">
        <v>7986</v>
      </c>
      <c r="EZ142" s="196" t="s">
        <v>7985</v>
      </c>
      <c r="FA142" s="197">
        <v>44773</v>
      </c>
      <c r="FB142" s="195" t="s">
        <v>7997</v>
      </c>
      <c r="FC142" s="198">
        <v>4</v>
      </c>
      <c r="FD142" s="198" t="s">
        <v>6952</v>
      </c>
      <c r="FE142" s="198" t="s">
        <v>19</v>
      </c>
      <c r="FF142" s="198">
        <v>3</v>
      </c>
      <c r="FG142" s="198" t="s">
        <v>7619</v>
      </c>
      <c r="FH142" s="198" t="s">
        <v>7996</v>
      </c>
      <c r="FI142" s="181">
        <v>44773</v>
      </c>
      <c r="FJ142" s="195" t="s">
        <v>572</v>
      </c>
      <c r="FK142" s="196" t="s">
        <v>14</v>
      </c>
      <c r="FL142" s="196">
        <v>0</v>
      </c>
      <c r="FM142" s="196" t="s">
        <v>30</v>
      </c>
      <c r="FN142" s="196">
        <v>2</v>
      </c>
      <c r="FO142" s="196">
        <v>0</v>
      </c>
      <c r="FP142" s="188">
        <v>0</v>
      </c>
      <c r="FQ142" s="189">
        <v>43511</v>
      </c>
      <c r="FR142" s="195" t="s">
        <v>573</v>
      </c>
      <c r="FS142" s="198" t="s">
        <v>14</v>
      </c>
      <c r="FT142" s="198">
        <v>0</v>
      </c>
      <c r="FU142" s="198" t="s">
        <v>30</v>
      </c>
      <c r="FV142" s="198">
        <v>2</v>
      </c>
      <c r="FW142" s="198">
        <v>0</v>
      </c>
      <c r="FX142" s="198">
        <v>0</v>
      </c>
      <c r="FY142" s="181">
        <v>43511</v>
      </c>
      <c r="FZ142" s="196" t="s">
        <v>3611</v>
      </c>
      <c r="GA142" s="196">
        <v>0</v>
      </c>
      <c r="GB142" s="196" t="s">
        <v>3054</v>
      </c>
      <c r="GC142" s="196" t="s">
        <v>30</v>
      </c>
      <c r="GD142" s="196">
        <v>2</v>
      </c>
      <c r="GE142" s="196" t="s">
        <v>14</v>
      </c>
      <c r="GF142" s="196" t="s">
        <v>14</v>
      </c>
      <c r="GG142" s="197">
        <v>44691</v>
      </c>
      <c r="GH142" s="195" t="s">
        <v>3617</v>
      </c>
      <c r="GI142" s="198">
        <v>0</v>
      </c>
      <c r="GJ142" s="198" t="s">
        <v>3054</v>
      </c>
      <c r="GK142" s="198" t="s">
        <v>30</v>
      </c>
      <c r="GL142" s="198">
        <v>2</v>
      </c>
      <c r="GM142" s="198" t="s">
        <v>14</v>
      </c>
      <c r="GN142" s="198" t="s">
        <v>14</v>
      </c>
      <c r="GO142" s="181">
        <v>44691</v>
      </c>
      <c r="GP142" s="196" t="s">
        <v>3612</v>
      </c>
      <c r="GQ142" s="196">
        <v>0</v>
      </c>
      <c r="GR142" s="196" t="s">
        <v>3054</v>
      </c>
      <c r="GS142" s="196" t="s">
        <v>30</v>
      </c>
      <c r="GT142" s="196">
        <v>2</v>
      </c>
      <c r="GU142" s="196" t="s">
        <v>14</v>
      </c>
      <c r="GV142" s="196" t="s">
        <v>14</v>
      </c>
      <c r="GW142" s="197">
        <v>44691</v>
      </c>
      <c r="GX142" s="195" t="s">
        <v>3618</v>
      </c>
      <c r="GY142" s="198">
        <v>0</v>
      </c>
      <c r="GZ142" s="198" t="s">
        <v>3054</v>
      </c>
      <c r="HA142" s="198" t="s">
        <v>30</v>
      </c>
      <c r="HB142" s="198">
        <v>2</v>
      </c>
      <c r="HC142" s="198" t="s">
        <v>14</v>
      </c>
      <c r="HD142" s="198" t="s">
        <v>14</v>
      </c>
      <c r="HE142" s="181">
        <v>44691</v>
      </c>
      <c r="HF142" s="196" t="s">
        <v>3610</v>
      </c>
      <c r="HG142" s="196">
        <v>0</v>
      </c>
      <c r="HH142" s="196" t="s">
        <v>3054</v>
      </c>
      <c r="HI142" s="196" t="s">
        <v>30</v>
      </c>
      <c r="HJ142" s="196">
        <v>2</v>
      </c>
      <c r="HK142" s="196" t="s">
        <v>14</v>
      </c>
      <c r="HL142" s="196" t="s">
        <v>14</v>
      </c>
      <c r="HM142" s="197">
        <v>44691</v>
      </c>
      <c r="HN142" s="195" t="s">
        <v>3616</v>
      </c>
      <c r="HO142" s="198">
        <v>0</v>
      </c>
      <c r="HP142" s="198" t="s">
        <v>3054</v>
      </c>
      <c r="HQ142" s="198" t="s">
        <v>30</v>
      </c>
      <c r="HR142" s="198">
        <v>2</v>
      </c>
      <c r="HS142" s="198" t="s">
        <v>14</v>
      </c>
      <c r="HT142" s="198" t="s">
        <v>14</v>
      </c>
      <c r="HU142" s="181">
        <v>44691</v>
      </c>
      <c r="HV142" s="196" t="s">
        <v>3613</v>
      </c>
      <c r="HW142" s="196">
        <v>0</v>
      </c>
      <c r="HX142" s="196" t="s">
        <v>3054</v>
      </c>
      <c r="HY142" s="196" t="s">
        <v>30</v>
      </c>
      <c r="HZ142" s="196">
        <v>2</v>
      </c>
      <c r="IA142" s="196" t="s">
        <v>14</v>
      </c>
      <c r="IB142" s="196" t="s">
        <v>14</v>
      </c>
      <c r="IC142" s="197">
        <v>44691</v>
      </c>
      <c r="ID142" s="195" t="s">
        <v>3615</v>
      </c>
      <c r="IE142" s="198">
        <v>1</v>
      </c>
      <c r="IF142" s="198" t="s">
        <v>3054</v>
      </c>
      <c r="IG142" s="198" t="s">
        <v>30</v>
      </c>
      <c r="IH142" s="198">
        <v>2</v>
      </c>
      <c r="II142" s="198" t="s">
        <v>14</v>
      </c>
      <c r="IJ142" s="198" t="s">
        <v>14</v>
      </c>
      <c r="IK142" s="181">
        <v>44691</v>
      </c>
      <c r="IL142" s="196" t="s">
        <v>3614</v>
      </c>
      <c r="IM142" s="196">
        <v>0</v>
      </c>
      <c r="IN142" s="196" t="s">
        <v>3054</v>
      </c>
      <c r="IO142" s="196" t="s">
        <v>30</v>
      </c>
      <c r="IP142" s="196">
        <v>2</v>
      </c>
      <c r="IQ142" s="196" t="s">
        <v>14</v>
      </c>
      <c r="IR142" s="196" t="s">
        <v>14</v>
      </c>
      <c r="IS142" s="197">
        <v>44691</v>
      </c>
    </row>
    <row r="143" spans="1:253" x14ac:dyDescent="0.35">
      <c r="A143" s="285" t="s">
        <v>574</v>
      </c>
      <c r="B143" s="285" t="s">
        <v>8808</v>
      </c>
      <c r="C143" s="285" t="s">
        <v>575</v>
      </c>
      <c r="D143" s="285" t="s">
        <v>576</v>
      </c>
      <c r="E143" s="285" t="s">
        <v>8496</v>
      </c>
      <c r="F143" s="285" t="s">
        <v>2028</v>
      </c>
      <c r="G143" s="179">
        <v>84339000</v>
      </c>
      <c r="H143" s="180" t="s">
        <v>2007</v>
      </c>
      <c r="I143" s="180" t="s">
        <v>92</v>
      </c>
      <c r="J143" s="180">
        <v>1</v>
      </c>
      <c r="K143" s="180" t="s">
        <v>2024</v>
      </c>
      <c r="L143" s="180" t="s">
        <v>2023</v>
      </c>
      <c r="M143" s="181">
        <v>44454</v>
      </c>
      <c r="N143" s="195" t="s">
        <v>589</v>
      </c>
      <c r="O143" s="182">
        <v>378923</v>
      </c>
      <c r="P143" s="182" t="s">
        <v>586</v>
      </c>
      <c r="Q143" s="182" t="s">
        <v>30</v>
      </c>
      <c r="R143" s="182">
        <v>2</v>
      </c>
      <c r="S143" s="182" t="s">
        <v>588</v>
      </c>
      <c r="T143" s="182" t="s">
        <v>587</v>
      </c>
      <c r="U143" s="183">
        <v>43511</v>
      </c>
      <c r="V143" s="195" t="s">
        <v>2224</v>
      </c>
      <c r="W143" s="180">
        <v>50600000</v>
      </c>
      <c r="X143" s="180" t="s">
        <v>2221</v>
      </c>
      <c r="Y143" s="180" t="s">
        <v>30</v>
      </c>
      <c r="Z143" s="180">
        <v>2</v>
      </c>
      <c r="AA143" s="180" t="s">
        <v>2223</v>
      </c>
      <c r="AB143" s="180" t="s">
        <v>2222</v>
      </c>
      <c r="AC143" s="181">
        <v>44559</v>
      </c>
      <c r="AD143" s="195" t="s">
        <v>6601</v>
      </c>
      <c r="AE143" s="188">
        <v>12481000</v>
      </c>
      <c r="AF143" s="188" t="s">
        <v>6580</v>
      </c>
      <c r="AG143" s="188" t="s">
        <v>30</v>
      </c>
      <c r="AH143" s="188">
        <v>2</v>
      </c>
      <c r="AI143" s="188" t="s">
        <v>6600</v>
      </c>
      <c r="AJ143" s="188" t="s">
        <v>6581</v>
      </c>
      <c r="AK143" s="189">
        <v>44767</v>
      </c>
      <c r="AL143" s="195" t="s">
        <v>6603</v>
      </c>
      <c r="AM143" s="180">
        <v>3981000</v>
      </c>
      <c r="AN143" s="180" t="s">
        <v>6584</v>
      </c>
      <c r="AO143" s="180" t="s">
        <v>30</v>
      </c>
      <c r="AP143" s="180">
        <v>2</v>
      </c>
      <c r="AQ143" s="180" t="s">
        <v>6602</v>
      </c>
      <c r="AR143" s="180" t="s">
        <v>6585</v>
      </c>
      <c r="AS143" s="181">
        <v>44767</v>
      </c>
      <c r="AT143" s="196" t="s">
        <v>585</v>
      </c>
      <c r="AU143" s="188" t="s">
        <v>14</v>
      </c>
      <c r="AV143" s="188">
        <v>0</v>
      </c>
      <c r="AW143" s="188" t="s">
        <v>30</v>
      </c>
      <c r="AX143" s="188">
        <v>2</v>
      </c>
      <c r="AY143" s="188" t="s">
        <v>579</v>
      </c>
      <c r="AZ143" s="188">
        <v>0</v>
      </c>
      <c r="BA143" s="189">
        <v>43511</v>
      </c>
      <c r="BB143" s="195" t="s">
        <v>584</v>
      </c>
      <c r="BC143" s="180" t="s">
        <v>14</v>
      </c>
      <c r="BD143" s="180">
        <v>0</v>
      </c>
      <c r="BE143" s="180" t="s">
        <v>30</v>
      </c>
      <c r="BF143" s="180">
        <v>2</v>
      </c>
      <c r="BG143" s="180" t="s">
        <v>579</v>
      </c>
      <c r="BH143" s="180">
        <v>0</v>
      </c>
      <c r="BI143" s="181">
        <v>43511</v>
      </c>
      <c r="BJ143" s="196" t="s">
        <v>6568</v>
      </c>
      <c r="BK143" s="196">
        <v>97</v>
      </c>
      <c r="BL143" s="196" t="s">
        <v>6566</v>
      </c>
      <c r="BM143" s="196" t="s">
        <v>19</v>
      </c>
      <c r="BN143" s="196">
        <v>3</v>
      </c>
      <c r="BO143" s="196" t="s">
        <v>6567</v>
      </c>
      <c r="BP143" s="188" t="s">
        <v>1771</v>
      </c>
      <c r="BQ143" s="197">
        <v>44767</v>
      </c>
      <c r="BR143" s="195" t="s">
        <v>578</v>
      </c>
      <c r="BS143" s="198" t="s">
        <v>14</v>
      </c>
      <c r="BT143" s="198">
        <v>0</v>
      </c>
      <c r="BU143" s="198" t="s">
        <v>30</v>
      </c>
      <c r="BV143" s="198">
        <v>2</v>
      </c>
      <c r="BW143" s="198" t="s">
        <v>577</v>
      </c>
      <c r="BX143" s="198">
        <v>0</v>
      </c>
      <c r="BY143" s="181">
        <v>43511</v>
      </c>
      <c r="BZ143" s="196" t="s">
        <v>580</v>
      </c>
      <c r="CA143" s="196" t="s">
        <v>14</v>
      </c>
      <c r="CB143" s="196">
        <v>0</v>
      </c>
      <c r="CC143" s="196" t="s">
        <v>14</v>
      </c>
      <c r="CD143" s="196" t="s">
        <v>14</v>
      </c>
      <c r="CE143" s="196" t="s">
        <v>579</v>
      </c>
      <c r="CF143" s="196">
        <v>0</v>
      </c>
      <c r="CG143" s="197">
        <v>43511</v>
      </c>
      <c r="CH143" s="195" t="s">
        <v>9552</v>
      </c>
      <c r="CI143" s="196" t="e">
        <v>#N/A</v>
      </c>
      <c r="CJ143" s="196" t="e">
        <v>#N/A</v>
      </c>
      <c r="CK143" s="196" t="e">
        <v>#N/A</v>
      </c>
      <c r="CL143" s="196" t="e">
        <v>#N/A</v>
      </c>
      <c r="CM143" s="196" t="e">
        <v>#N/A</v>
      </c>
      <c r="CN143" s="196" t="e">
        <v>#N/A</v>
      </c>
      <c r="CO143" s="199" t="e">
        <v>#N/A</v>
      </c>
      <c r="CP143" s="196" t="s">
        <v>583</v>
      </c>
      <c r="CQ143" s="198" t="s">
        <v>14</v>
      </c>
      <c r="CR143" s="198">
        <v>0</v>
      </c>
      <c r="CS143" s="198" t="s">
        <v>30</v>
      </c>
      <c r="CT143" s="198">
        <v>2</v>
      </c>
      <c r="CU143" s="198" t="s">
        <v>579</v>
      </c>
      <c r="CV143" s="198">
        <v>0</v>
      </c>
      <c r="CW143" s="181">
        <v>43511</v>
      </c>
      <c r="CX143" s="196" t="s">
        <v>6604</v>
      </c>
      <c r="CY143" s="188">
        <v>2375000</v>
      </c>
      <c r="CZ143" s="188" t="s">
        <v>6588</v>
      </c>
      <c r="DA143" s="188" t="s">
        <v>30</v>
      </c>
      <c r="DB143" s="188">
        <v>2</v>
      </c>
      <c r="DC143" s="188" t="s">
        <v>5222</v>
      </c>
      <c r="DD143" s="188" t="s">
        <v>5221</v>
      </c>
      <c r="DE143" s="194">
        <v>44767</v>
      </c>
      <c r="DF143" s="195" t="s">
        <v>6605</v>
      </c>
      <c r="DG143" s="180">
        <v>46618000</v>
      </c>
      <c r="DH143" s="198" t="s">
        <v>6588</v>
      </c>
      <c r="DI143" s="198" t="s">
        <v>30</v>
      </c>
      <c r="DJ143" s="198">
        <v>2</v>
      </c>
      <c r="DK143" s="198" t="s">
        <v>5222</v>
      </c>
      <c r="DL143" s="198" t="s">
        <v>5221</v>
      </c>
      <c r="DM143" s="181">
        <v>44767</v>
      </c>
      <c r="DN143" s="196" t="s">
        <v>6606</v>
      </c>
      <c r="DO143" s="188">
        <v>1607000</v>
      </c>
      <c r="DP143" s="196" t="s">
        <v>6588</v>
      </c>
      <c r="DQ143" s="196" t="s">
        <v>30</v>
      </c>
      <c r="DR143" s="196">
        <v>2</v>
      </c>
      <c r="DS143" s="196" t="s">
        <v>5222</v>
      </c>
      <c r="DT143" s="196" t="s">
        <v>5221</v>
      </c>
      <c r="DU143" s="197">
        <v>44767</v>
      </c>
      <c r="DV143" s="195" t="s">
        <v>6607</v>
      </c>
      <c r="DW143" s="180">
        <v>1643000</v>
      </c>
      <c r="DX143" s="198" t="s">
        <v>6588</v>
      </c>
      <c r="DY143" s="198" t="s">
        <v>30</v>
      </c>
      <c r="DZ143" s="198">
        <v>2</v>
      </c>
      <c r="EA143" s="198" t="s">
        <v>5222</v>
      </c>
      <c r="EB143" s="198" t="s">
        <v>5221</v>
      </c>
      <c r="EC143" s="181">
        <v>44767</v>
      </c>
      <c r="ED143" s="196" t="s">
        <v>6608</v>
      </c>
      <c r="EE143" s="188">
        <v>732000</v>
      </c>
      <c r="EF143" s="196" t="s">
        <v>6588</v>
      </c>
      <c r="EG143" s="196" t="s">
        <v>30</v>
      </c>
      <c r="EH143" s="196">
        <v>2</v>
      </c>
      <c r="EI143" s="196" t="s">
        <v>5222</v>
      </c>
      <c r="EJ143" s="196" t="s">
        <v>5221</v>
      </c>
      <c r="EK143" s="197">
        <v>44767</v>
      </c>
      <c r="EL143" s="195" t="s">
        <v>5223</v>
      </c>
      <c r="EM143" s="180">
        <v>0</v>
      </c>
      <c r="EN143" s="198" t="s">
        <v>5220</v>
      </c>
      <c r="EO143" s="198" t="s">
        <v>30</v>
      </c>
      <c r="EP143" s="198">
        <v>2</v>
      </c>
      <c r="EQ143" s="198" t="s">
        <v>5222</v>
      </c>
      <c r="ER143" s="198" t="s">
        <v>5221</v>
      </c>
      <c r="ES143" s="181">
        <v>44741</v>
      </c>
      <c r="ET143" s="196" t="s">
        <v>6571</v>
      </c>
      <c r="EU143" s="196">
        <v>97</v>
      </c>
      <c r="EV143" s="196" t="s">
        <v>6569</v>
      </c>
      <c r="EW143" s="196" t="s">
        <v>19</v>
      </c>
      <c r="EX143" s="196">
        <v>3</v>
      </c>
      <c r="EY143" s="196" t="s">
        <v>6570</v>
      </c>
      <c r="EZ143" s="196" t="s">
        <v>1771</v>
      </c>
      <c r="FA143" s="197">
        <v>44767</v>
      </c>
      <c r="FB143" s="195" t="s">
        <v>582</v>
      </c>
      <c r="FC143" s="198">
        <v>4</v>
      </c>
      <c r="FD143" s="198">
        <v>0</v>
      </c>
      <c r="FE143" s="198" t="s">
        <v>30</v>
      </c>
      <c r="FF143" s="198">
        <v>2</v>
      </c>
      <c r="FG143" s="198" t="s">
        <v>581</v>
      </c>
      <c r="FH143" s="198">
        <v>0</v>
      </c>
      <c r="FI143" s="181">
        <v>43511</v>
      </c>
      <c r="FJ143" s="195" t="s">
        <v>590</v>
      </c>
      <c r="FK143" s="196" t="s">
        <v>14</v>
      </c>
      <c r="FL143" s="196">
        <v>0</v>
      </c>
      <c r="FM143" s="196" t="s">
        <v>30</v>
      </c>
      <c r="FN143" s="196">
        <v>2</v>
      </c>
      <c r="FO143" s="196" t="s">
        <v>579</v>
      </c>
      <c r="FP143" s="188">
        <v>0</v>
      </c>
      <c r="FQ143" s="189">
        <v>43511</v>
      </c>
      <c r="FR143" s="195" t="s">
        <v>591</v>
      </c>
      <c r="FS143" s="198" t="s">
        <v>14</v>
      </c>
      <c r="FT143" s="198">
        <v>0</v>
      </c>
      <c r="FU143" s="198" t="s">
        <v>30</v>
      </c>
      <c r="FV143" s="198">
        <v>2</v>
      </c>
      <c r="FW143" s="198" t="s">
        <v>579</v>
      </c>
      <c r="FX143" s="198">
        <v>0</v>
      </c>
      <c r="FY143" s="181">
        <v>43511</v>
      </c>
      <c r="FZ143" s="196" t="s">
        <v>4346</v>
      </c>
      <c r="GA143" s="196">
        <v>1</v>
      </c>
      <c r="GB143" s="196" t="s">
        <v>3054</v>
      </c>
      <c r="GC143" s="196" t="s">
        <v>30</v>
      </c>
      <c r="GD143" s="196">
        <v>2</v>
      </c>
      <c r="GE143" s="196" t="s">
        <v>14</v>
      </c>
      <c r="GF143" s="196" t="s">
        <v>14</v>
      </c>
      <c r="GG143" s="197">
        <v>44696</v>
      </c>
      <c r="GH143" s="195" t="s">
        <v>4352</v>
      </c>
      <c r="GI143" s="198">
        <v>1</v>
      </c>
      <c r="GJ143" s="198" t="s">
        <v>3054</v>
      </c>
      <c r="GK143" s="198" t="s">
        <v>30</v>
      </c>
      <c r="GL143" s="198">
        <v>2</v>
      </c>
      <c r="GM143" s="198" t="s">
        <v>14</v>
      </c>
      <c r="GN143" s="198" t="s">
        <v>14</v>
      </c>
      <c r="GO143" s="181">
        <v>44696</v>
      </c>
      <c r="GP143" s="196" t="s">
        <v>4347</v>
      </c>
      <c r="GQ143" s="196">
        <v>1</v>
      </c>
      <c r="GR143" s="196" t="s">
        <v>3054</v>
      </c>
      <c r="GS143" s="196" t="s">
        <v>30</v>
      </c>
      <c r="GT143" s="196">
        <v>2</v>
      </c>
      <c r="GU143" s="196" t="s">
        <v>14</v>
      </c>
      <c r="GV143" s="196" t="s">
        <v>14</v>
      </c>
      <c r="GW143" s="197">
        <v>44696</v>
      </c>
      <c r="GX143" s="195" t="s">
        <v>4353</v>
      </c>
      <c r="GY143" s="198">
        <v>0</v>
      </c>
      <c r="GZ143" s="198" t="s">
        <v>3054</v>
      </c>
      <c r="HA143" s="198" t="s">
        <v>30</v>
      </c>
      <c r="HB143" s="198">
        <v>2</v>
      </c>
      <c r="HC143" s="198" t="s">
        <v>14</v>
      </c>
      <c r="HD143" s="198" t="s">
        <v>14</v>
      </c>
      <c r="HE143" s="181">
        <v>44696</v>
      </c>
      <c r="HF143" s="196" t="s">
        <v>4345</v>
      </c>
      <c r="HG143" s="196">
        <v>2</v>
      </c>
      <c r="HH143" s="196" t="s">
        <v>3054</v>
      </c>
      <c r="HI143" s="196" t="s">
        <v>30</v>
      </c>
      <c r="HJ143" s="196">
        <v>2</v>
      </c>
      <c r="HK143" s="196" t="s">
        <v>14</v>
      </c>
      <c r="HL143" s="196" t="s">
        <v>14</v>
      </c>
      <c r="HM143" s="197">
        <v>44696</v>
      </c>
      <c r="HN143" s="195" t="s">
        <v>4351</v>
      </c>
      <c r="HO143" s="198">
        <v>2</v>
      </c>
      <c r="HP143" s="198" t="s">
        <v>3054</v>
      </c>
      <c r="HQ143" s="198" t="s">
        <v>30</v>
      </c>
      <c r="HR143" s="198">
        <v>2</v>
      </c>
      <c r="HS143" s="198" t="s">
        <v>14</v>
      </c>
      <c r="HT143" s="198" t="s">
        <v>14</v>
      </c>
      <c r="HU143" s="181">
        <v>44696</v>
      </c>
      <c r="HV143" s="196" t="s">
        <v>4348</v>
      </c>
      <c r="HW143" s="196">
        <v>0</v>
      </c>
      <c r="HX143" s="196" t="s">
        <v>3054</v>
      </c>
      <c r="HY143" s="196" t="s">
        <v>30</v>
      </c>
      <c r="HZ143" s="196">
        <v>2</v>
      </c>
      <c r="IA143" s="196" t="s">
        <v>14</v>
      </c>
      <c r="IB143" s="196" t="s">
        <v>14</v>
      </c>
      <c r="IC143" s="197">
        <v>44696</v>
      </c>
      <c r="ID143" s="195" t="s">
        <v>4350</v>
      </c>
      <c r="IE143" s="198">
        <v>3</v>
      </c>
      <c r="IF143" s="198" t="s">
        <v>3054</v>
      </c>
      <c r="IG143" s="198" t="s">
        <v>30</v>
      </c>
      <c r="IH143" s="198">
        <v>2</v>
      </c>
      <c r="II143" s="198" t="s">
        <v>14</v>
      </c>
      <c r="IJ143" s="198" t="s">
        <v>14</v>
      </c>
      <c r="IK143" s="181">
        <v>44696</v>
      </c>
      <c r="IL143" s="196" t="s">
        <v>4349</v>
      </c>
      <c r="IM143" s="196">
        <v>1</v>
      </c>
      <c r="IN143" s="196" t="s">
        <v>3054</v>
      </c>
      <c r="IO143" s="196" t="s">
        <v>30</v>
      </c>
      <c r="IP143" s="196">
        <v>2</v>
      </c>
      <c r="IQ143" s="196" t="s">
        <v>14</v>
      </c>
      <c r="IR143" s="196" t="s">
        <v>14</v>
      </c>
      <c r="IS143" s="197">
        <v>44696</v>
      </c>
    </row>
    <row r="144" spans="1:253" x14ac:dyDescent="0.35">
      <c r="A144" s="285" t="s">
        <v>592</v>
      </c>
      <c r="B144" s="285" t="s">
        <v>8815</v>
      </c>
      <c r="C144" s="285" t="s">
        <v>593</v>
      </c>
      <c r="D144" s="285" t="s">
        <v>576</v>
      </c>
      <c r="E144" s="285" t="s">
        <v>8496</v>
      </c>
      <c r="F144" s="285" t="s">
        <v>2026</v>
      </c>
      <c r="G144" s="179">
        <v>84339000</v>
      </c>
      <c r="H144" s="180" t="s">
        <v>2007</v>
      </c>
      <c r="I144" s="180" t="s">
        <v>92</v>
      </c>
      <c r="J144" s="180">
        <v>1</v>
      </c>
      <c r="K144" s="180" t="s">
        <v>2024</v>
      </c>
      <c r="L144" s="180" t="s">
        <v>2023</v>
      </c>
      <c r="M144" s="181">
        <v>44454</v>
      </c>
      <c r="N144" s="195" t="s">
        <v>609</v>
      </c>
      <c r="O144" s="182">
        <v>132028</v>
      </c>
      <c r="P144" s="182" t="s">
        <v>606</v>
      </c>
      <c r="Q144" s="182" t="s">
        <v>30</v>
      </c>
      <c r="R144" s="182">
        <v>2</v>
      </c>
      <c r="S144" s="182" t="s">
        <v>608</v>
      </c>
      <c r="T144" s="182" t="s">
        <v>607</v>
      </c>
      <c r="U144" s="183">
        <v>43511</v>
      </c>
      <c r="V144" s="195" t="s">
        <v>2216</v>
      </c>
      <c r="W144" s="180">
        <v>36158000</v>
      </c>
      <c r="X144" s="180" t="s">
        <v>2213</v>
      </c>
      <c r="Y144" s="180" t="s">
        <v>30</v>
      </c>
      <c r="Z144" s="180">
        <v>2</v>
      </c>
      <c r="AA144" s="180" t="s">
        <v>2215</v>
      </c>
      <c r="AB144" s="180" t="s">
        <v>2214</v>
      </c>
      <c r="AC144" s="181">
        <v>44559</v>
      </c>
      <c r="AD144" s="195" t="s">
        <v>6595</v>
      </c>
      <c r="AE144" s="188">
        <v>12151000</v>
      </c>
      <c r="AF144" s="188" t="s">
        <v>6584</v>
      </c>
      <c r="AG144" s="188" t="s">
        <v>30</v>
      </c>
      <c r="AH144" s="188">
        <v>2</v>
      </c>
      <c r="AI144" s="188" t="s">
        <v>6594</v>
      </c>
      <c r="AJ144" s="188" t="s">
        <v>6585</v>
      </c>
      <c r="AK144" s="189">
        <v>44767</v>
      </c>
      <c r="AL144" s="195" t="s">
        <v>6599</v>
      </c>
      <c r="AM144" s="180">
        <v>3651000</v>
      </c>
      <c r="AN144" s="180" t="s">
        <v>6596</v>
      </c>
      <c r="AO144" s="180" t="s">
        <v>30</v>
      </c>
      <c r="AP144" s="180">
        <v>2</v>
      </c>
      <c r="AQ144" s="180" t="s">
        <v>6598</v>
      </c>
      <c r="AR144" s="180" t="s">
        <v>6597</v>
      </c>
      <c r="AS144" s="181">
        <v>44767</v>
      </c>
      <c r="AT144" s="196" t="s">
        <v>605</v>
      </c>
      <c r="AU144" s="188" t="s">
        <v>14</v>
      </c>
      <c r="AV144" s="188">
        <v>0</v>
      </c>
      <c r="AW144" s="188" t="s">
        <v>30</v>
      </c>
      <c r="AX144" s="188">
        <v>2</v>
      </c>
      <c r="AY144" s="188" t="s">
        <v>604</v>
      </c>
      <c r="AZ144" s="188">
        <v>0</v>
      </c>
      <c r="BA144" s="189">
        <v>43511</v>
      </c>
      <c r="BB144" s="195" t="s">
        <v>603</v>
      </c>
      <c r="BC144" s="180" t="s">
        <v>14</v>
      </c>
      <c r="BD144" s="180">
        <v>0</v>
      </c>
      <c r="BE144" s="180" t="s">
        <v>30</v>
      </c>
      <c r="BF144" s="180">
        <v>2</v>
      </c>
      <c r="BG144" s="180" t="s">
        <v>602</v>
      </c>
      <c r="BH144" s="180">
        <v>0</v>
      </c>
      <c r="BI144" s="181">
        <v>43511</v>
      </c>
      <c r="BJ144" s="196" t="s">
        <v>3000</v>
      </c>
      <c r="BK144" s="196" t="s">
        <v>14</v>
      </c>
      <c r="BL144" s="196" t="s">
        <v>1024</v>
      </c>
      <c r="BM144" s="196" t="s">
        <v>14</v>
      </c>
      <c r="BN144" s="196" t="s">
        <v>14</v>
      </c>
      <c r="BO144" s="196" t="s">
        <v>1024</v>
      </c>
      <c r="BP144" s="188" t="s">
        <v>1024</v>
      </c>
      <c r="BQ144" s="197">
        <v>44671</v>
      </c>
      <c r="BR144" s="195" t="s">
        <v>595</v>
      </c>
      <c r="BS144" s="198">
        <v>0</v>
      </c>
      <c r="BT144" s="198">
        <v>0</v>
      </c>
      <c r="BU144" s="198" t="s">
        <v>30</v>
      </c>
      <c r="BV144" s="198">
        <v>2</v>
      </c>
      <c r="BW144" s="198" t="s">
        <v>594</v>
      </c>
      <c r="BX144" s="198">
        <v>0</v>
      </c>
      <c r="BY144" s="181">
        <v>43511</v>
      </c>
      <c r="BZ144" s="196" t="s">
        <v>597</v>
      </c>
      <c r="CA144" s="196">
        <v>0</v>
      </c>
      <c r="CB144" s="196">
        <v>0</v>
      </c>
      <c r="CC144" s="196" t="s">
        <v>30</v>
      </c>
      <c r="CD144" s="196">
        <v>2</v>
      </c>
      <c r="CE144" s="196" t="s">
        <v>596</v>
      </c>
      <c r="CF144" s="196">
        <v>0</v>
      </c>
      <c r="CG144" s="197">
        <v>43511</v>
      </c>
      <c r="CH144" s="195" t="s">
        <v>9553</v>
      </c>
      <c r="CI144" s="196" t="e">
        <v>#N/A</v>
      </c>
      <c r="CJ144" s="196" t="e">
        <v>#N/A</v>
      </c>
      <c r="CK144" s="196" t="e">
        <v>#N/A</v>
      </c>
      <c r="CL144" s="196" t="e">
        <v>#N/A</v>
      </c>
      <c r="CM144" s="196" t="e">
        <v>#N/A</v>
      </c>
      <c r="CN144" s="196" t="e">
        <v>#N/A</v>
      </c>
      <c r="CO144" s="199" t="e">
        <v>#N/A</v>
      </c>
      <c r="CP144" s="196" t="s">
        <v>601</v>
      </c>
      <c r="CQ144" s="198" t="s">
        <v>14</v>
      </c>
      <c r="CR144" s="198">
        <v>0</v>
      </c>
      <c r="CS144" s="198" t="s">
        <v>30</v>
      </c>
      <c r="CT144" s="198">
        <v>2</v>
      </c>
      <c r="CU144" s="198" t="s">
        <v>600</v>
      </c>
      <c r="CV144" s="198">
        <v>0</v>
      </c>
      <c r="CW144" s="181">
        <v>43511</v>
      </c>
      <c r="CX144" s="196" t="s">
        <v>6610</v>
      </c>
      <c r="CY144" s="188">
        <v>2045000</v>
      </c>
      <c r="CZ144" s="188" t="s">
        <v>6609</v>
      </c>
      <c r="DA144" s="188" t="s">
        <v>30</v>
      </c>
      <c r="DB144" s="188">
        <v>2</v>
      </c>
      <c r="DC144" s="188" t="s">
        <v>5226</v>
      </c>
      <c r="DD144" s="188" t="s">
        <v>5225</v>
      </c>
      <c r="DE144" s="194">
        <v>44767</v>
      </c>
      <c r="DF144" s="195" t="s">
        <v>6611</v>
      </c>
      <c r="DG144" s="180">
        <v>24006000</v>
      </c>
      <c r="DH144" s="198" t="s">
        <v>6609</v>
      </c>
      <c r="DI144" s="198" t="s">
        <v>30</v>
      </c>
      <c r="DJ144" s="198">
        <v>2</v>
      </c>
      <c r="DK144" s="198" t="s">
        <v>5226</v>
      </c>
      <c r="DL144" s="198" t="s">
        <v>5225</v>
      </c>
      <c r="DM144" s="181">
        <v>44767</v>
      </c>
      <c r="DN144" s="196" t="s">
        <v>6612</v>
      </c>
      <c r="DO144" s="188">
        <v>10107000</v>
      </c>
      <c r="DP144" s="196" t="s">
        <v>6609</v>
      </c>
      <c r="DQ144" s="196" t="s">
        <v>30</v>
      </c>
      <c r="DR144" s="196">
        <v>2</v>
      </c>
      <c r="DS144" s="196" t="s">
        <v>5226</v>
      </c>
      <c r="DT144" s="196" t="s">
        <v>5225</v>
      </c>
      <c r="DU144" s="197">
        <v>44767</v>
      </c>
      <c r="DV144" s="195" t="s">
        <v>6613</v>
      </c>
      <c r="DW144" s="180">
        <v>1643000</v>
      </c>
      <c r="DX144" s="198" t="s">
        <v>6609</v>
      </c>
      <c r="DY144" s="198" t="s">
        <v>30</v>
      </c>
      <c r="DZ144" s="198">
        <v>2</v>
      </c>
      <c r="EA144" s="198" t="s">
        <v>5226</v>
      </c>
      <c r="EB144" s="198" t="s">
        <v>5225</v>
      </c>
      <c r="EC144" s="181">
        <v>44767</v>
      </c>
      <c r="ED144" s="196" t="s">
        <v>6614</v>
      </c>
      <c r="EE144" s="188">
        <v>402000</v>
      </c>
      <c r="EF144" s="196" t="s">
        <v>6609</v>
      </c>
      <c r="EG144" s="196" t="s">
        <v>30</v>
      </c>
      <c r="EH144" s="196">
        <v>2</v>
      </c>
      <c r="EI144" s="196" t="s">
        <v>5226</v>
      </c>
      <c r="EJ144" s="196" t="s">
        <v>5225</v>
      </c>
      <c r="EK144" s="197">
        <v>44767</v>
      </c>
      <c r="EL144" s="195" t="s">
        <v>5227</v>
      </c>
      <c r="EM144" s="180">
        <v>0</v>
      </c>
      <c r="EN144" s="198" t="s">
        <v>5224</v>
      </c>
      <c r="EO144" s="198" t="s">
        <v>30</v>
      </c>
      <c r="EP144" s="198">
        <v>2</v>
      </c>
      <c r="EQ144" s="198" t="s">
        <v>5226</v>
      </c>
      <c r="ER144" s="198" t="s">
        <v>5225</v>
      </c>
      <c r="ES144" s="181">
        <v>44741</v>
      </c>
      <c r="ET144" s="196" t="s">
        <v>6575</v>
      </c>
      <c r="EU144" s="196">
        <v>97</v>
      </c>
      <c r="EV144" s="196" t="s">
        <v>6569</v>
      </c>
      <c r="EW144" s="196" t="s">
        <v>19</v>
      </c>
      <c r="EX144" s="196">
        <v>3</v>
      </c>
      <c r="EY144" s="196" t="s">
        <v>6570</v>
      </c>
      <c r="EZ144" s="196" t="s">
        <v>1771</v>
      </c>
      <c r="FA144" s="197">
        <v>44767</v>
      </c>
      <c r="FB144" s="195" t="s">
        <v>599</v>
      </c>
      <c r="FC144" s="198">
        <v>2</v>
      </c>
      <c r="FD144" s="198">
        <v>0</v>
      </c>
      <c r="FE144" s="198" t="s">
        <v>30</v>
      </c>
      <c r="FF144" s="198">
        <v>2</v>
      </c>
      <c r="FG144" s="198" t="s">
        <v>598</v>
      </c>
      <c r="FH144" s="198">
        <v>0</v>
      </c>
      <c r="FI144" s="181">
        <v>43511</v>
      </c>
      <c r="FJ144" s="195" t="s">
        <v>611</v>
      </c>
      <c r="FK144" s="196" t="s">
        <v>14</v>
      </c>
      <c r="FL144" s="196">
        <v>0</v>
      </c>
      <c r="FM144" s="196" t="s">
        <v>30</v>
      </c>
      <c r="FN144" s="196">
        <v>2</v>
      </c>
      <c r="FO144" s="196" t="s">
        <v>610</v>
      </c>
      <c r="FP144" s="188">
        <v>0</v>
      </c>
      <c r="FQ144" s="189">
        <v>43511</v>
      </c>
      <c r="FR144" s="195" t="s">
        <v>612</v>
      </c>
      <c r="FS144" s="198" t="s">
        <v>14</v>
      </c>
      <c r="FT144" s="198">
        <v>0</v>
      </c>
      <c r="FU144" s="198" t="s">
        <v>30</v>
      </c>
      <c r="FV144" s="198">
        <v>2</v>
      </c>
      <c r="FW144" s="198" t="s">
        <v>610</v>
      </c>
      <c r="FX144" s="198">
        <v>0</v>
      </c>
      <c r="FY144" s="181">
        <v>43511</v>
      </c>
      <c r="FZ144" s="196" t="s">
        <v>4355</v>
      </c>
      <c r="GA144" s="196">
        <v>1</v>
      </c>
      <c r="GB144" s="196" t="s">
        <v>3054</v>
      </c>
      <c r="GC144" s="196" t="s">
        <v>30</v>
      </c>
      <c r="GD144" s="196">
        <v>2</v>
      </c>
      <c r="GE144" s="196" t="s">
        <v>14</v>
      </c>
      <c r="GF144" s="196" t="s">
        <v>14</v>
      </c>
      <c r="GG144" s="197">
        <v>44696</v>
      </c>
      <c r="GH144" s="195" t="s">
        <v>4361</v>
      </c>
      <c r="GI144" s="198">
        <v>0</v>
      </c>
      <c r="GJ144" s="198" t="s">
        <v>3054</v>
      </c>
      <c r="GK144" s="198" t="s">
        <v>30</v>
      </c>
      <c r="GL144" s="198">
        <v>2</v>
      </c>
      <c r="GM144" s="198" t="s">
        <v>14</v>
      </c>
      <c r="GN144" s="198" t="s">
        <v>14</v>
      </c>
      <c r="GO144" s="181">
        <v>44696</v>
      </c>
      <c r="GP144" s="196" t="s">
        <v>4356</v>
      </c>
      <c r="GQ144" s="196">
        <v>1</v>
      </c>
      <c r="GR144" s="196" t="s">
        <v>3054</v>
      </c>
      <c r="GS144" s="196" t="s">
        <v>30</v>
      </c>
      <c r="GT144" s="196">
        <v>2</v>
      </c>
      <c r="GU144" s="196" t="s">
        <v>14</v>
      </c>
      <c r="GV144" s="196" t="s">
        <v>14</v>
      </c>
      <c r="GW144" s="197">
        <v>44696</v>
      </c>
      <c r="GX144" s="195" t="s">
        <v>4362</v>
      </c>
      <c r="GY144" s="198">
        <v>0</v>
      </c>
      <c r="GZ144" s="198" t="s">
        <v>3054</v>
      </c>
      <c r="HA144" s="198" t="s">
        <v>30</v>
      </c>
      <c r="HB144" s="198">
        <v>2</v>
      </c>
      <c r="HC144" s="198" t="s">
        <v>14</v>
      </c>
      <c r="HD144" s="198" t="s">
        <v>14</v>
      </c>
      <c r="HE144" s="181">
        <v>44696</v>
      </c>
      <c r="HF144" s="196" t="s">
        <v>4354</v>
      </c>
      <c r="HG144" s="196">
        <v>2</v>
      </c>
      <c r="HH144" s="196" t="s">
        <v>3054</v>
      </c>
      <c r="HI144" s="196" t="s">
        <v>30</v>
      </c>
      <c r="HJ144" s="196">
        <v>2</v>
      </c>
      <c r="HK144" s="196" t="s">
        <v>14</v>
      </c>
      <c r="HL144" s="196" t="s">
        <v>14</v>
      </c>
      <c r="HM144" s="197">
        <v>44696</v>
      </c>
      <c r="HN144" s="195" t="s">
        <v>4360</v>
      </c>
      <c r="HO144" s="198">
        <v>2</v>
      </c>
      <c r="HP144" s="198" t="s">
        <v>3054</v>
      </c>
      <c r="HQ144" s="198" t="s">
        <v>30</v>
      </c>
      <c r="HR144" s="198">
        <v>2</v>
      </c>
      <c r="HS144" s="198" t="s">
        <v>14</v>
      </c>
      <c r="HT144" s="198" t="s">
        <v>14</v>
      </c>
      <c r="HU144" s="181">
        <v>44696</v>
      </c>
      <c r="HV144" s="196" t="s">
        <v>4357</v>
      </c>
      <c r="HW144" s="196">
        <v>0</v>
      </c>
      <c r="HX144" s="196" t="s">
        <v>3054</v>
      </c>
      <c r="HY144" s="196" t="s">
        <v>30</v>
      </c>
      <c r="HZ144" s="196">
        <v>2</v>
      </c>
      <c r="IA144" s="196" t="s">
        <v>14</v>
      </c>
      <c r="IB144" s="196" t="s">
        <v>14</v>
      </c>
      <c r="IC144" s="197">
        <v>44696</v>
      </c>
      <c r="ID144" s="195" t="s">
        <v>4359</v>
      </c>
      <c r="IE144" s="198">
        <v>3</v>
      </c>
      <c r="IF144" s="198" t="s">
        <v>3054</v>
      </c>
      <c r="IG144" s="198" t="s">
        <v>30</v>
      </c>
      <c r="IH144" s="198">
        <v>2</v>
      </c>
      <c r="II144" s="198" t="s">
        <v>14</v>
      </c>
      <c r="IJ144" s="198" t="s">
        <v>14</v>
      </c>
      <c r="IK144" s="181">
        <v>44696</v>
      </c>
      <c r="IL144" s="196" t="s">
        <v>4358</v>
      </c>
      <c r="IM144" s="196">
        <v>1</v>
      </c>
      <c r="IN144" s="196" t="s">
        <v>3054</v>
      </c>
      <c r="IO144" s="196" t="s">
        <v>30</v>
      </c>
      <c r="IP144" s="196">
        <v>2</v>
      </c>
      <c r="IQ144" s="196" t="s">
        <v>14</v>
      </c>
      <c r="IR144" s="196" t="s">
        <v>14</v>
      </c>
      <c r="IS144" s="197">
        <v>44696</v>
      </c>
    </row>
    <row r="145" spans="1:253" x14ac:dyDescent="0.35">
      <c r="A145" s="285" t="s">
        <v>613</v>
      </c>
      <c r="B145" s="285" t="s">
        <v>8815</v>
      </c>
      <c r="C145" s="285" t="s">
        <v>614</v>
      </c>
      <c r="D145" s="285" t="s">
        <v>576</v>
      </c>
      <c r="E145" s="285" t="s">
        <v>8496</v>
      </c>
      <c r="F145" s="285" t="s">
        <v>2027</v>
      </c>
      <c r="G145" s="179">
        <v>84339000</v>
      </c>
      <c r="H145" s="180" t="s">
        <v>2007</v>
      </c>
      <c r="I145" s="180" t="s">
        <v>92</v>
      </c>
      <c r="J145" s="180">
        <v>1</v>
      </c>
      <c r="K145" s="180" t="s">
        <v>2024</v>
      </c>
      <c r="L145" s="180" t="s">
        <v>2023</v>
      </c>
      <c r="M145" s="181">
        <v>44454</v>
      </c>
      <c r="N145" s="195" t="s">
        <v>624</v>
      </c>
      <c r="O145" s="182">
        <v>177504</v>
      </c>
      <c r="P145" s="182" t="s">
        <v>622</v>
      </c>
      <c r="Q145" s="182" t="s">
        <v>30</v>
      </c>
      <c r="R145" s="182">
        <v>2</v>
      </c>
      <c r="S145" s="182">
        <v>0</v>
      </c>
      <c r="T145" s="182" t="s">
        <v>623</v>
      </c>
      <c r="U145" s="183">
        <v>43511</v>
      </c>
      <c r="V145" s="195" t="s">
        <v>2220</v>
      </c>
      <c r="W145" s="180">
        <v>37626000</v>
      </c>
      <c r="X145" s="180" t="s">
        <v>2217</v>
      </c>
      <c r="Y145" s="180" t="s">
        <v>30</v>
      </c>
      <c r="Z145" s="180">
        <v>2</v>
      </c>
      <c r="AA145" s="180" t="s">
        <v>2219</v>
      </c>
      <c r="AB145" s="180" t="s">
        <v>2218</v>
      </c>
      <c r="AC145" s="181">
        <v>44559</v>
      </c>
      <c r="AD145" s="195" t="s">
        <v>6583</v>
      </c>
      <c r="AE145" s="188">
        <v>12481000</v>
      </c>
      <c r="AF145" s="188" t="s">
        <v>6580</v>
      </c>
      <c r="AG145" s="188" t="s">
        <v>30</v>
      </c>
      <c r="AH145" s="188">
        <v>2</v>
      </c>
      <c r="AI145" s="188" t="s">
        <v>6582</v>
      </c>
      <c r="AJ145" s="188" t="s">
        <v>6581</v>
      </c>
      <c r="AK145" s="189">
        <v>44767</v>
      </c>
      <c r="AL145" s="195" t="s">
        <v>6587</v>
      </c>
      <c r="AM145" s="180">
        <v>3981000</v>
      </c>
      <c r="AN145" s="180" t="s">
        <v>6584</v>
      </c>
      <c r="AO145" s="180" t="s">
        <v>30</v>
      </c>
      <c r="AP145" s="180">
        <v>2</v>
      </c>
      <c r="AQ145" s="180" t="s">
        <v>6586</v>
      </c>
      <c r="AR145" s="180" t="s">
        <v>6585</v>
      </c>
      <c r="AS145" s="181">
        <v>44767</v>
      </c>
      <c r="AT145" s="196" t="s">
        <v>621</v>
      </c>
      <c r="AU145" s="188" t="s">
        <v>14</v>
      </c>
      <c r="AV145" s="188">
        <v>0</v>
      </c>
      <c r="AW145" s="188" t="s">
        <v>30</v>
      </c>
      <c r="AX145" s="188">
        <v>2</v>
      </c>
      <c r="AY145" s="188">
        <v>0</v>
      </c>
      <c r="AZ145" s="188">
        <v>0</v>
      </c>
      <c r="BA145" s="189">
        <v>43511</v>
      </c>
      <c r="BB145" s="195" t="s">
        <v>620</v>
      </c>
      <c r="BC145" s="180" t="s">
        <v>14</v>
      </c>
      <c r="BD145" s="180">
        <v>0</v>
      </c>
      <c r="BE145" s="180" t="s">
        <v>30</v>
      </c>
      <c r="BF145" s="180">
        <v>2</v>
      </c>
      <c r="BG145" s="180">
        <v>0</v>
      </c>
      <c r="BH145" s="180">
        <v>0</v>
      </c>
      <c r="BI145" s="181">
        <v>43511</v>
      </c>
      <c r="BJ145" s="196" t="s">
        <v>6577</v>
      </c>
      <c r="BK145" s="196">
        <v>8</v>
      </c>
      <c r="BL145" s="196" t="s">
        <v>6477</v>
      </c>
      <c r="BM145" s="196" t="s">
        <v>19</v>
      </c>
      <c r="BN145" s="196">
        <v>3</v>
      </c>
      <c r="BO145" s="196" t="s">
        <v>6576</v>
      </c>
      <c r="BP145" s="188" t="s">
        <v>2381</v>
      </c>
      <c r="BQ145" s="197">
        <v>44767</v>
      </c>
      <c r="BR145" s="195" t="s">
        <v>615</v>
      </c>
      <c r="BS145" s="198">
        <v>0</v>
      </c>
      <c r="BT145" s="198">
        <v>0</v>
      </c>
      <c r="BU145" s="198" t="s">
        <v>30</v>
      </c>
      <c r="BV145" s="198">
        <v>2</v>
      </c>
      <c r="BW145" s="198">
        <v>0</v>
      </c>
      <c r="BX145" s="198">
        <v>0</v>
      </c>
      <c r="BY145" s="181">
        <v>43511</v>
      </c>
      <c r="BZ145" s="196" t="s">
        <v>616</v>
      </c>
      <c r="CA145" s="196">
        <v>0</v>
      </c>
      <c r="CB145" s="196">
        <v>0</v>
      </c>
      <c r="CC145" s="196" t="s">
        <v>30</v>
      </c>
      <c r="CD145" s="196">
        <v>2</v>
      </c>
      <c r="CE145" s="196">
        <v>0</v>
      </c>
      <c r="CF145" s="196">
        <v>0</v>
      </c>
      <c r="CG145" s="197">
        <v>43511</v>
      </c>
      <c r="CH145" s="195" t="s">
        <v>9554</v>
      </c>
      <c r="CI145" s="196" t="e">
        <v>#N/A</v>
      </c>
      <c r="CJ145" s="196" t="e">
        <v>#N/A</v>
      </c>
      <c r="CK145" s="196" t="e">
        <v>#N/A</v>
      </c>
      <c r="CL145" s="196" t="e">
        <v>#N/A</v>
      </c>
      <c r="CM145" s="196" t="e">
        <v>#N/A</v>
      </c>
      <c r="CN145" s="196" t="e">
        <v>#N/A</v>
      </c>
      <c r="CO145" s="199" t="e">
        <v>#N/A</v>
      </c>
      <c r="CP145" s="196" t="s">
        <v>619</v>
      </c>
      <c r="CQ145" s="198" t="s">
        <v>14</v>
      </c>
      <c r="CR145" s="198">
        <v>0</v>
      </c>
      <c r="CS145" s="198" t="s">
        <v>30</v>
      </c>
      <c r="CT145" s="198">
        <v>2</v>
      </c>
      <c r="CU145" s="198">
        <v>0</v>
      </c>
      <c r="CV145" s="198">
        <v>0</v>
      </c>
      <c r="CW145" s="181">
        <v>43511</v>
      </c>
      <c r="CX145" s="196" t="s">
        <v>6589</v>
      </c>
      <c r="CY145" s="188">
        <v>2375000</v>
      </c>
      <c r="CZ145" s="188" t="s">
        <v>6588</v>
      </c>
      <c r="DA145" s="188" t="s">
        <v>30</v>
      </c>
      <c r="DB145" s="188">
        <v>2</v>
      </c>
      <c r="DC145" s="188" t="s">
        <v>5228</v>
      </c>
      <c r="DD145" s="188" t="s">
        <v>5221</v>
      </c>
      <c r="DE145" s="194">
        <v>44767</v>
      </c>
      <c r="DF145" s="195" t="s">
        <v>6590</v>
      </c>
      <c r="DG145" s="180">
        <v>25144000</v>
      </c>
      <c r="DH145" s="198" t="s">
        <v>6588</v>
      </c>
      <c r="DI145" s="198" t="s">
        <v>30</v>
      </c>
      <c r="DJ145" s="198">
        <v>2</v>
      </c>
      <c r="DK145" s="198" t="s">
        <v>5228</v>
      </c>
      <c r="DL145" s="198" t="s">
        <v>5221</v>
      </c>
      <c r="DM145" s="181">
        <v>44767</v>
      </c>
      <c r="DN145" s="196" t="s">
        <v>6591</v>
      </c>
      <c r="DO145" s="188">
        <v>10107000</v>
      </c>
      <c r="DP145" s="196" t="s">
        <v>6588</v>
      </c>
      <c r="DQ145" s="196" t="s">
        <v>30</v>
      </c>
      <c r="DR145" s="196">
        <v>2</v>
      </c>
      <c r="DS145" s="196" t="s">
        <v>5228</v>
      </c>
      <c r="DT145" s="196" t="s">
        <v>5221</v>
      </c>
      <c r="DU145" s="197">
        <v>44767</v>
      </c>
      <c r="DV145" s="195" t="s">
        <v>6592</v>
      </c>
      <c r="DW145" s="180">
        <v>1643000</v>
      </c>
      <c r="DX145" s="198" t="s">
        <v>6588</v>
      </c>
      <c r="DY145" s="198" t="s">
        <v>30</v>
      </c>
      <c r="DZ145" s="198">
        <v>2</v>
      </c>
      <c r="EA145" s="198" t="s">
        <v>5228</v>
      </c>
      <c r="EB145" s="198" t="s">
        <v>5221</v>
      </c>
      <c r="EC145" s="181">
        <v>44767</v>
      </c>
      <c r="ED145" s="196" t="s">
        <v>6593</v>
      </c>
      <c r="EE145" s="188">
        <v>732000</v>
      </c>
      <c r="EF145" s="196" t="s">
        <v>6588</v>
      </c>
      <c r="EG145" s="196" t="s">
        <v>30</v>
      </c>
      <c r="EH145" s="196">
        <v>2</v>
      </c>
      <c r="EI145" s="196" t="s">
        <v>5228</v>
      </c>
      <c r="EJ145" s="196" t="s">
        <v>5221</v>
      </c>
      <c r="EK145" s="197">
        <v>44767</v>
      </c>
      <c r="EL145" s="195" t="s">
        <v>5229</v>
      </c>
      <c r="EM145" s="180">
        <v>0</v>
      </c>
      <c r="EN145" s="198" t="s">
        <v>5220</v>
      </c>
      <c r="EO145" s="198" t="s">
        <v>30</v>
      </c>
      <c r="EP145" s="198">
        <v>2</v>
      </c>
      <c r="EQ145" s="198" t="s">
        <v>5228</v>
      </c>
      <c r="ER145" s="198" t="s">
        <v>5221</v>
      </c>
      <c r="ES145" s="181">
        <v>44741</v>
      </c>
      <c r="ET145" s="196" t="s">
        <v>6572</v>
      </c>
      <c r="EU145" s="196">
        <v>97</v>
      </c>
      <c r="EV145" s="196" t="s">
        <v>6569</v>
      </c>
      <c r="EW145" s="196" t="s">
        <v>19</v>
      </c>
      <c r="EX145" s="196">
        <v>3</v>
      </c>
      <c r="EY145" s="196" t="s">
        <v>6570</v>
      </c>
      <c r="EZ145" s="196" t="s">
        <v>1771</v>
      </c>
      <c r="FA145" s="197">
        <v>44767</v>
      </c>
      <c r="FB145" s="195" t="s">
        <v>618</v>
      </c>
      <c r="FC145" s="198">
        <v>2</v>
      </c>
      <c r="FD145" s="198">
        <v>0</v>
      </c>
      <c r="FE145" s="198" t="s">
        <v>30</v>
      </c>
      <c r="FF145" s="198">
        <v>2</v>
      </c>
      <c r="FG145" s="198" t="s">
        <v>617</v>
      </c>
      <c r="FH145" s="198">
        <v>0</v>
      </c>
      <c r="FI145" s="181">
        <v>43511</v>
      </c>
      <c r="FJ145" s="195" t="s">
        <v>626</v>
      </c>
      <c r="FK145" s="196" t="s">
        <v>14</v>
      </c>
      <c r="FL145" s="196">
        <v>0</v>
      </c>
      <c r="FM145" s="196" t="s">
        <v>30</v>
      </c>
      <c r="FN145" s="196">
        <v>2</v>
      </c>
      <c r="FO145" s="196" t="s">
        <v>625</v>
      </c>
      <c r="FP145" s="188">
        <v>0</v>
      </c>
      <c r="FQ145" s="189">
        <v>43511</v>
      </c>
      <c r="FR145" s="195" t="s">
        <v>628</v>
      </c>
      <c r="FS145" s="198" t="s">
        <v>14</v>
      </c>
      <c r="FT145" s="198">
        <v>0</v>
      </c>
      <c r="FU145" s="198" t="s">
        <v>30</v>
      </c>
      <c r="FV145" s="198">
        <v>2</v>
      </c>
      <c r="FW145" s="198" t="s">
        <v>627</v>
      </c>
      <c r="FX145" s="198">
        <v>0</v>
      </c>
      <c r="FY145" s="181">
        <v>43511</v>
      </c>
      <c r="FZ145" s="196" t="s">
        <v>4364</v>
      </c>
      <c r="GA145" s="196">
        <v>1</v>
      </c>
      <c r="GB145" s="196" t="s">
        <v>3054</v>
      </c>
      <c r="GC145" s="196" t="s">
        <v>30</v>
      </c>
      <c r="GD145" s="196">
        <v>2</v>
      </c>
      <c r="GE145" s="196" t="s">
        <v>14</v>
      </c>
      <c r="GF145" s="196" t="s">
        <v>14</v>
      </c>
      <c r="GG145" s="197">
        <v>44696</v>
      </c>
      <c r="GH145" s="195" t="s">
        <v>4370</v>
      </c>
      <c r="GI145" s="198">
        <v>0</v>
      </c>
      <c r="GJ145" s="198" t="s">
        <v>3054</v>
      </c>
      <c r="GK145" s="198" t="s">
        <v>30</v>
      </c>
      <c r="GL145" s="198">
        <v>2</v>
      </c>
      <c r="GM145" s="198" t="s">
        <v>14</v>
      </c>
      <c r="GN145" s="198" t="s">
        <v>14</v>
      </c>
      <c r="GO145" s="181">
        <v>44696</v>
      </c>
      <c r="GP145" s="196" t="s">
        <v>4365</v>
      </c>
      <c r="GQ145" s="196">
        <v>1</v>
      </c>
      <c r="GR145" s="196" t="s">
        <v>3054</v>
      </c>
      <c r="GS145" s="196" t="s">
        <v>30</v>
      </c>
      <c r="GT145" s="196">
        <v>2</v>
      </c>
      <c r="GU145" s="196" t="s">
        <v>14</v>
      </c>
      <c r="GV145" s="196" t="s">
        <v>14</v>
      </c>
      <c r="GW145" s="197">
        <v>44696</v>
      </c>
      <c r="GX145" s="195" t="s">
        <v>4371</v>
      </c>
      <c r="GY145" s="198">
        <v>0</v>
      </c>
      <c r="GZ145" s="198" t="s">
        <v>3054</v>
      </c>
      <c r="HA145" s="198" t="s">
        <v>30</v>
      </c>
      <c r="HB145" s="198">
        <v>2</v>
      </c>
      <c r="HC145" s="198" t="s">
        <v>14</v>
      </c>
      <c r="HD145" s="198" t="s">
        <v>14</v>
      </c>
      <c r="HE145" s="181">
        <v>44696</v>
      </c>
      <c r="HF145" s="196" t="s">
        <v>4363</v>
      </c>
      <c r="HG145" s="196">
        <v>2</v>
      </c>
      <c r="HH145" s="196" t="s">
        <v>3054</v>
      </c>
      <c r="HI145" s="196" t="s">
        <v>30</v>
      </c>
      <c r="HJ145" s="196">
        <v>2</v>
      </c>
      <c r="HK145" s="196" t="s">
        <v>14</v>
      </c>
      <c r="HL145" s="196" t="s">
        <v>14</v>
      </c>
      <c r="HM145" s="197">
        <v>44696</v>
      </c>
      <c r="HN145" s="195" t="s">
        <v>4369</v>
      </c>
      <c r="HO145" s="198">
        <v>2</v>
      </c>
      <c r="HP145" s="198" t="s">
        <v>3054</v>
      </c>
      <c r="HQ145" s="198" t="s">
        <v>30</v>
      </c>
      <c r="HR145" s="198">
        <v>2</v>
      </c>
      <c r="HS145" s="198" t="s">
        <v>14</v>
      </c>
      <c r="HT145" s="198" t="s">
        <v>14</v>
      </c>
      <c r="HU145" s="181">
        <v>44696</v>
      </c>
      <c r="HV145" s="196" t="s">
        <v>4366</v>
      </c>
      <c r="HW145" s="196">
        <v>0</v>
      </c>
      <c r="HX145" s="196" t="s">
        <v>3054</v>
      </c>
      <c r="HY145" s="196" t="s">
        <v>30</v>
      </c>
      <c r="HZ145" s="196">
        <v>2</v>
      </c>
      <c r="IA145" s="196" t="s">
        <v>14</v>
      </c>
      <c r="IB145" s="196" t="s">
        <v>14</v>
      </c>
      <c r="IC145" s="197">
        <v>44696</v>
      </c>
      <c r="ID145" s="195" t="s">
        <v>4368</v>
      </c>
      <c r="IE145" s="198">
        <v>3</v>
      </c>
      <c r="IF145" s="198" t="s">
        <v>3054</v>
      </c>
      <c r="IG145" s="198" t="s">
        <v>30</v>
      </c>
      <c r="IH145" s="198">
        <v>2</v>
      </c>
      <c r="II145" s="198" t="s">
        <v>14</v>
      </c>
      <c r="IJ145" s="198" t="s">
        <v>14</v>
      </c>
      <c r="IK145" s="181">
        <v>44696</v>
      </c>
      <c r="IL145" s="196" t="s">
        <v>4367</v>
      </c>
      <c r="IM145" s="196">
        <v>0</v>
      </c>
      <c r="IN145" s="196" t="s">
        <v>3054</v>
      </c>
      <c r="IO145" s="196" t="s">
        <v>30</v>
      </c>
      <c r="IP145" s="196">
        <v>2</v>
      </c>
      <c r="IQ145" s="196" t="s">
        <v>14</v>
      </c>
      <c r="IR145" s="196" t="s">
        <v>14</v>
      </c>
      <c r="IS145" s="197">
        <v>44696</v>
      </c>
    </row>
    <row r="146" spans="1:253" x14ac:dyDescent="0.35">
      <c r="A146" s="285" t="s">
        <v>629</v>
      </c>
      <c r="B146" s="285" t="s">
        <v>8796</v>
      </c>
      <c r="C146" s="285" t="s">
        <v>630</v>
      </c>
      <c r="D146" s="285" t="s">
        <v>576</v>
      </c>
      <c r="E146" s="285" t="s">
        <v>8496</v>
      </c>
      <c r="F146" s="285" t="s">
        <v>2025</v>
      </c>
      <c r="G146" s="179">
        <v>84339000</v>
      </c>
      <c r="H146" s="180" t="s">
        <v>2007</v>
      </c>
      <c r="I146" s="180" t="s">
        <v>92</v>
      </c>
      <c r="J146" s="180">
        <v>1</v>
      </c>
      <c r="K146" s="180" t="s">
        <v>2024</v>
      </c>
      <c r="L146" s="180" t="s">
        <v>2023</v>
      </c>
      <c r="M146" s="181">
        <v>44454</v>
      </c>
      <c r="N146" s="195" t="s">
        <v>642</v>
      </c>
      <c r="O146" s="182">
        <v>195587</v>
      </c>
      <c r="P146" s="182" t="s">
        <v>640</v>
      </c>
      <c r="Q146" s="182" t="s">
        <v>30</v>
      </c>
      <c r="R146" s="182">
        <v>2</v>
      </c>
      <c r="S146" s="182">
        <v>0</v>
      </c>
      <c r="T146" s="182" t="s">
        <v>641</v>
      </c>
      <c r="U146" s="183">
        <v>43511</v>
      </c>
      <c r="V146" s="195" t="s">
        <v>656</v>
      </c>
      <c r="W146" s="180">
        <v>12974000</v>
      </c>
      <c r="X146" s="180" t="s">
        <v>654</v>
      </c>
      <c r="Y146" s="180" t="s">
        <v>30</v>
      </c>
      <c r="Z146" s="180">
        <v>2</v>
      </c>
      <c r="AA146" s="180">
        <v>0</v>
      </c>
      <c r="AB146" s="180" t="s">
        <v>655</v>
      </c>
      <c r="AC146" s="181">
        <v>43511</v>
      </c>
      <c r="AD146" s="195" t="s">
        <v>649</v>
      </c>
      <c r="AE146" s="188" t="s">
        <v>14</v>
      </c>
      <c r="AF146" s="188">
        <v>0</v>
      </c>
      <c r="AG146" s="188" t="s">
        <v>30</v>
      </c>
      <c r="AH146" s="188">
        <v>2</v>
      </c>
      <c r="AI146" s="188">
        <v>0</v>
      </c>
      <c r="AJ146" s="188">
        <v>0</v>
      </c>
      <c r="AK146" s="189">
        <v>43511</v>
      </c>
      <c r="AL146" s="195" t="s">
        <v>652</v>
      </c>
      <c r="AM146" s="180" t="s">
        <v>14</v>
      </c>
      <c r="AN146" s="180">
        <v>0</v>
      </c>
      <c r="AO146" s="180" t="s">
        <v>30</v>
      </c>
      <c r="AP146" s="180">
        <v>2</v>
      </c>
      <c r="AQ146" s="180" t="s">
        <v>651</v>
      </c>
      <c r="AR146" s="180" t="s">
        <v>650</v>
      </c>
      <c r="AS146" s="181">
        <v>43511</v>
      </c>
      <c r="AT146" s="196" t="s">
        <v>639</v>
      </c>
      <c r="AU146" s="188" t="s">
        <v>14</v>
      </c>
      <c r="AV146" s="188">
        <v>0</v>
      </c>
      <c r="AW146" s="188" t="s">
        <v>30</v>
      </c>
      <c r="AX146" s="188">
        <v>2</v>
      </c>
      <c r="AY146" s="188">
        <v>0</v>
      </c>
      <c r="AZ146" s="188">
        <v>0</v>
      </c>
      <c r="BA146" s="189">
        <v>43511</v>
      </c>
      <c r="BB146" s="195" t="s">
        <v>638</v>
      </c>
      <c r="BC146" s="180" t="s">
        <v>14</v>
      </c>
      <c r="BD146" s="180">
        <v>0</v>
      </c>
      <c r="BE146" s="180" t="s">
        <v>30</v>
      </c>
      <c r="BF146" s="180">
        <v>2</v>
      </c>
      <c r="BG146" s="180">
        <v>0</v>
      </c>
      <c r="BH146" s="180">
        <v>0</v>
      </c>
      <c r="BI146" s="181">
        <v>43511</v>
      </c>
      <c r="BJ146" s="196" t="s">
        <v>6573</v>
      </c>
      <c r="BK146" s="196">
        <v>97</v>
      </c>
      <c r="BL146" s="196" t="s">
        <v>6569</v>
      </c>
      <c r="BM146" s="196" t="s">
        <v>19</v>
      </c>
      <c r="BN146" s="196">
        <v>3</v>
      </c>
      <c r="BO146" s="196" t="s">
        <v>6567</v>
      </c>
      <c r="BP146" s="188" t="s">
        <v>174</v>
      </c>
      <c r="BQ146" s="197">
        <v>44767</v>
      </c>
      <c r="BR146" s="195" t="s">
        <v>631</v>
      </c>
      <c r="BS146" s="198" t="s">
        <v>14</v>
      </c>
      <c r="BT146" s="198">
        <v>0</v>
      </c>
      <c r="BU146" s="198" t="s">
        <v>30</v>
      </c>
      <c r="BV146" s="198">
        <v>2</v>
      </c>
      <c r="BW146" s="198">
        <v>0</v>
      </c>
      <c r="BX146" s="198">
        <v>0</v>
      </c>
      <c r="BY146" s="181">
        <v>43511</v>
      </c>
      <c r="BZ146" s="196" t="s">
        <v>632</v>
      </c>
      <c r="CA146" s="196" t="s">
        <v>14</v>
      </c>
      <c r="CB146" s="196" t="s">
        <v>14</v>
      </c>
      <c r="CC146" s="196" t="s">
        <v>14</v>
      </c>
      <c r="CD146" s="196" t="s">
        <v>14</v>
      </c>
      <c r="CE146" s="196">
        <v>0</v>
      </c>
      <c r="CF146" s="196">
        <v>0</v>
      </c>
      <c r="CG146" s="197">
        <v>43511</v>
      </c>
      <c r="CH146" s="195" t="s">
        <v>9555</v>
      </c>
      <c r="CI146" s="196" t="e">
        <v>#N/A</v>
      </c>
      <c r="CJ146" s="196" t="e">
        <v>#N/A</v>
      </c>
      <c r="CK146" s="196" t="e">
        <v>#N/A</v>
      </c>
      <c r="CL146" s="196" t="e">
        <v>#N/A</v>
      </c>
      <c r="CM146" s="196" t="e">
        <v>#N/A</v>
      </c>
      <c r="CN146" s="196" t="e">
        <v>#N/A</v>
      </c>
      <c r="CO146" s="199" t="e">
        <v>#N/A</v>
      </c>
      <c r="CP146" s="196" t="s">
        <v>635</v>
      </c>
      <c r="CQ146" s="198" t="s">
        <v>14</v>
      </c>
      <c r="CR146" s="198">
        <v>0</v>
      </c>
      <c r="CS146" s="198" t="s">
        <v>30</v>
      </c>
      <c r="CT146" s="198">
        <v>2</v>
      </c>
      <c r="CU146" s="198">
        <v>0</v>
      </c>
      <c r="CV146" s="198">
        <v>0</v>
      </c>
      <c r="CW146" s="181">
        <v>43511</v>
      </c>
      <c r="CX146" s="196" t="s">
        <v>661</v>
      </c>
      <c r="CY146" s="188" t="s">
        <v>14</v>
      </c>
      <c r="CZ146" s="188">
        <v>0</v>
      </c>
      <c r="DA146" s="188" t="s">
        <v>30</v>
      </c>
      <c r="DB146" s="188">
        <v>2</v>
      </c>
      <c r="DC146" s="188" t="s">
        <v>644</v>
      </c>
      <c r="DD146" s="188">
        <v>0</v>
      </c>
      <c r="DE146" s="194">
        <v>43511</v>
      </c>
      <c r="DF146" s="195" t="s">
        <v>645</v>
      </c>
      <c r="DG146" s="180" t="s">
        <v>14</v>
      </c>
      <c r="DH146" s="198">
        <v>0</v>
      </c>
      <c r="DI146" s="198" t="s">
        <v>30</v>
      </c>
      <c r="DJ146" s="198">
        <v>2</v>
      </c>
      <c r="DK146" s="198" t="s">
        <v>644</v>
      </c>
      <c r="DL146" s="198">
        <v>0</v>
      </c>
      <c r="DM146" s="181">
        <v>43511</v>
      </c>
      <c r="DN146" s="196" t="s">
        <v>665</v>
      </c>
      <c r="DO146" s="188" t="s">
        <v>14</v>
      </c>
      <c r="DP146" s="196">
        <v>0</v>
      </c>
      <c r="DQ146" s="196" t="s">
        <v>30</v>
      </c>
      <c r="DR146" s="196">
        <v>2</v>
      </c>
      <c r="DS146" s="196" t="s">
        <v>644</v>
      </c>
      <c r="DT146" s="196">
        <v>0</v>
      </c>
      <c r="DU146" s="197">
        <v>43511</v>
      </c>
      <c r="DV146" s="195" t="s">
        <v>647</v>
      </c>
      <c r="DW146" s="180" t="s">
        <v>14</v>
      </c>
      <c r="DX146" s="198">
        <v>0</v>
      </c>
      <c r="DY146" s="198" t="s">
        <v>30</v>
      </c>
      <c r="DZ146" s="198">
        <v>2</v>
      </c>
      <c r="EA146" s="198" t="s">
        <v>644</v>
      </c>
      <c r="EB146" s="198">
        <v>0</v>
      </c>
      <c r="EC146" s="181">
        <v>43511</v>
      </c>
      <c r="ED146" s="196" t="s">
        <v>663</v>
      </c>
      <c r="EE146" s="188" t="s">
        <v>14</v>
      </c>
      <c r="EF146" s="196">
        <v>0</v>
      </c>
      <c r="EG146" s="196" t="s">
        <v>30</v>
      </c>
      <c r="EH146" s="196">
        <v>2</v>
      </c>
      <c r="EI146" s="196" t="s">
        <v>644</v>
      </c>
      <c r="EJ146" s="196">
        <v>0</v>
      </c>
      <c r="EK146" s="197">
        <v>43511</v>
      </c>
      <c r="EL146" s="195" t="s">
        <v>637</v>
      </c>
      <c r="EM146" s="180" t="s">
        <v>14</v>
      </c>
      <c r="EN146" s="198">
        <v>0</v>
      </c>
      <c r="EO146" s="198" t="s">
        <v>30</v>
      </c>
      <c r="EP146" s="198">
        <v>2</v>
      </c>
      <c r="EQ146" s="198">
        <v>0</v>
      </c>
      <c r="ER146" s="198">
        <v>0</v>
      </c>
      <c r="ES146" s="181">
        <v>43511</v>
      </c>
      <c r="ET146" s="196" t="s">
        <v>6574</v>
      </c>
      <c r="EU146" s="196">
        <v>97</v>
      </c>
      <c r="EV146" s="196" t="s">
        <v>6569</v>
      </c>
      <c r="EW146" s="196" t="s">
        <v>19</v>
      </c>
      <c r="EX146" s="196">
        <v>3</v>
      </c>
      <c r="EY146" s="196" t="s">
        <v>6570</v>
      </c>
      <c r="EZ146" s="196" t="s">
        <v>1771</v>
      </c>
      <c r="FA146" s="197">
        <v>44767</v>
      </c>
      <c r="FB146" s="195" t="s">
        <v>634</v>
      </c>
      <c r="FC146" s="198">
        <v>3</v>
      </c>
      <c r="FD146" s="198">
        <v>0</v>
      </c>
      <c r="FE146" s="198" t="s">
        <v>30</v>
      </c>
      <c r="FF146" s="198">
        <v>2</v>
      </c>
      <c r="FG146" s="198" t="s">
        <v>633</v>
      </c>
      <c r="FH146" s="198">
        <v>0</v>
      </c>
      <c r="FI146" s="181">
        <v>43511</v>
      </c>
      <c r="FJ146" s="195" t="s">
        <v>658</v>
      </c>
      <c r="FK146" s="196" t="s">
        <v>14</v>
      </c>
      <c r="FL146" s="196">
        <v>0</v>
      </c>
      <c r="FM146" s="196" t="s">
        <v>30</v>
      </c>
      <c r="FN146" s="196">
        <v>2</v>
      </c>
      <c r="FO146" s="196" t="s">
        <v>657</v>
      </c>
      <c r="FP146" s="188">
        <v>0</v>
      </c>
      <c r="FQ146" s="189">
        <v>43511</v>
      </c>
      <c r="FR146" s="195" t="s">
        <v>659</v>
      </c>
      <c r="FS146" s="198" t="s">
        <v>14</v>
      </c>
      <c r="FT146" s="198">
        <v>0</v>
      </c>
      <c r="FU146" s="198" t="s">
        <v>30</v>
      </c>
      <c r="FV146" s="198">
        <v>2</v>
      </c>
      <c r="FW146" s="198" t="s">
        <v>657</v>
      </c>
      <c r="FX146" s="198">
        <v>0</v>
      </c>
      <c r="FY146" s="181">
        <v>43511</v>
      </c>
      <c r="FZ146" s="196" t="s">
        <v>4373</v>
      </c>
      <c r="GA146" s="196">
        <v>1</v>
      </c>
      <c r="GB146" s="196" t="s">
        <v>3054</v>
      </c>
      <c r="GC146" s="196" t="s">
        <v>30</v>
      </c>
      <c r="GD146" s="196">
        <v>2</v>
      </c>
      <c r="GE146" s="196" t="s">
        <v>14</v>
      </c>
      <c r="GF146" s="196" t="s">
        <v>14</v>
      </c>
      <c r="GG146" s="197">
        <v>44696</v>
      </c>
      <c r="GH146" s="195" t="s">
        <v>4379</v>
      </c>
      <c r="GI146" s="198">
        <v>1</v>
      </c>
      <c r="GJ146" s="198" t="s">
        <v>3054</v>
      </c>
      <c r="GK146" s="198" t="s">
        <v>30</v>
      </c>
      <c r="GL146" s="198">
        <v>2</v>
      </c>
      <c r="GM146" s="198" t="s">
        <v>14</v>
      </c>
      <c r="GN146" s="198" t="s">
        <v>14</v>
      </c>
      <c r="GO146" s="181">
        <v>44696</v>
      </c>
      <c r="GP146" s="196" t="s">
        <v>4374</v>
      </c>
      <c r="GQ146" s="196">
        <v>0</v>
      </c>
      <c r="GR146" s="196" t="s">
        <v>3054</v>
      </c>
      <c r="GS146" s="196" t="s">
        <v>30</v>
      </c>
      <c r="GT146" s="196">
        <v>2</v>
      </c>
      <c r="GU146" s="196" t="s">
        <v>14</v>
      </c>
      <c r="GV146" s="196" t="s">
        <v>14</v>
      </c>
      <c r="GW146" s="197">
        <v>44696</v>
      </c>
      <c r="GX146" s="195" t="s">
        <v>4380</v>
      </c>
      <c r="GY146" s="198">
        <v>0</v>
      </c>
      <c r="GZ146" s="198" t="s">
        <v>3054</v>
      </c>
      <c r="HA146" s="198" t="s">
        <v>30</v>
      </c>
      <c r="HB146" s="198">
        <v>2</v>
      </c>
      <c r="HC146" s="198" t="s">
        <v>14</v>
      </c>
      <c r="HD146" s="198" t="s">
        <v>14</v>
      </c>
      <c r="HE146" s="181">
        <v>44696</v>
      </c>
      <c r="HF146" s="196" t="s">
        <v>4372</v>
      </c>
      <c r="HG146" s="196">
        <v>0</v>
      </c>
      <c r="HH146" s="196" t="s">
        <v>3054</v>
      </c>
      <c r="HI146" s="196" t="s">
        <v>30</v>
      </c>
      <c r="HJ146" s="196">
        <v>2</v>
      </c>
      <c r="HK146" s="196" t="s">
        <v>14</v>
      </c>
      <c r="HL146" s="196" t="s">
        <v>14</v>
      </c>
      <c r="HM146" s="197">
        <v>44696</v>
      </c>
      <c r="HN146" s="195" t="s">
        <v>4378</v>
      </c>
      <c r="HO146" s="198">
        <v>0</v>
      </c>
      <c r="HP146" s="198" t="s">
        <v>3054</v>
      </c>
      <c r="HQ146" s="198" t="s">
        <v>30</v>
      </c>
      <c r="HR146" s="198">
        <v>2</v>
      </c>
      <c r="HS146" s="198" t="s">
        <v>14</v>
      </c>
      <c r="HT146" s="198" t="s">
        <v>14</v>
      </c>
      <c r="HU146" s="181">
        <v>44696</v>
      </c>
      <c r="HV146" s="196" t="s">
        <v>4375</v>
      </c>
      <c r="HW146" s="196">
        <v>0</v>
      </c>
      <c r="HX146" s="196" t="s">
        <v>3054</v>
      </c>
      <c r="HY146" s="196" t="s">
        <v>30</v>
      </c>
      <c r="HZ146" s="196">
        <v>2</v>
      </c>
      <c r="IA146" s="196" t="s">
        <v>14</v>
      </c>
      <c r="IB146" s="196" t="s">
        <v>14</v>
      </c>
      <c r="IC146" s="197">
        <v>44696</v>
      </c>
      <c r="ID146" s="195" t="s">
        <v>4377</v>
      </c>
      <c r="IE146" s="198">
        <v>3</v>
      </c>
      <c r="IF146" s="198" t="s">
        <v>3054</v>
      </c>
      <c r="IG146" s="198" t="s">
        <v>30</v>
      </c>
      <c r="IH146" s="198">
        <v>2</v>
      </c>
      <c r="II146" s="198" t="s">
        <v>14</v>
      </c>
      <c r="IJ146" s="198" t="s">
        <v>14</v>
      </c>
      <c r="IK146" s="181">
        <v>44696</v>
      </c>
      <c r="IL146" s="196" t="s">
        <v>4376</v>
      </c>
      <c r="IM146" s="196">
        <v>0</v>
      </c>
      <c r="IN146" s="196" t="s">
        <v>3054</v>
      </c>
      <c r="IO146" s="196" t="s">
        <v>30</v>
      </c>
      <c r="IP146" s="196">
        <v>2</v>
      </c>
      <c r="IQ146" s="196" t="s">
        <v>14</v>
      </c>
      <c r="IR146" s="196" t="s">
        <v>14</v>
      </c>
      <c r="IS146" s="197">
        <v>44696</v>
      </c>
    </row>
    <row r="147" spans="1:253" x14ac:dyDescent="0.35">
      <c r="A147" s="285" t="s">
        <v>2597</v>
      </c>
      <c r="B147" s="285" t="s">
        <v>8808</v>
      </c>
      <c r="C147" s="285" t="s">
        <v>2598</v>
      </c>
      <c r="D147" s="285" t="s">
        <v>105</v>
      </c>
      <c r="E147" s="285" t="s">
        <v>8499</v>
      </c>
      <c r="F147" s="285" t="s">
        <v>5632</v>
      </c>
      <c r="G147" s="179">
        <v>63353000</v>
      </c>
      <c r="H147" s="180" t="s">
        <v>5629</v>
      </c>
      <c r="I147" s="180" t="s">
        <v>30</v>
      </c>
      <c r="J147" s="180">
        <v>2</v>
      </c>
      <c r="K147" s="180" t="s">
        <v>5631</v>
      </c>
      <c r="L147" s="180" t="s">
        <v>5630</v>
      </c>
      <c r="M147" s="181">
        <v>44757</v>
      </c>
      <c r="N147" s="195" t="s">
        <v>2602</v>
      </c>
      <c r="O147" s="182">
        <v>144996</v>
      </c>
      <c r="P147" s="182" t="s">
        <v>2599</v>
      </c>
      <c r="Q147" s="182" t="s">
        <v>30</v>
      </c>
      <c r="R147" s="182">
        <v>2</v>
      </c>
      <c r="S147" s="182" t="s">
        <v>2601</v>
      </c>
      <c r="T147" s="182" t="s">
        <v>2600</v>
      </c>
      <c r="U147" s="183">
        <v>44635</v>
      </c>
      <c r="V147" s="195" t="s">
        <v>4649</v>
      </c>
      <c r="W147" s="180">
        <v>14911000</v>
      </c>
      <c r="X147" s="180" t="s">
        <v>4646</v>
      </c>
      <c r="Y147" s="180" t="s">
        <v>30</v>
      </c>
      <c r="Z147" s="180">
        <v>2</v>
      </c>
      <c r="AA147" s="180" t="s">
        <v>4648</v>
      </c>
      <c r="AB147" s="180" t="s">
        <v>4647</v>
      </c>
      <c r="AC147" s="181">
        <v>44706</v>
      </c>
      <c r="AD147" s="195" t="s">
        <v>4694</v>
      </c>
      <c r="AE147" s="188">
        <v>12914000</v>
      </c>
      <c r="AF147" s="188" t="s">
        <v>4646</v>
      </c>
      <c r="AG147" s="188" t="s">
        <v>30</v>
      </c>
      <c r="AH147" s="188">
        <v>2</v>
      </c>
      <c r="AI147" s="188" t="s">
        <v>4693</v>
      </c>
      <c r="AJ147" s="188" t="s">
        <v>4647</v>
      </c>
      <c r="AK147" s="189">
        <v>44711</v>
      </c>
      <c r="AL147" s="195" t="s">
        <v>5636</v>
      </c>
      <c r="AM147" s="180">
        <v>249000</v>
      </c>
      <c r="AN147" s="180" t="s">
        <v>5633</v>
      </c>
      <c r="AO147" s="180" t="s">
        <v>92</v>
      </c>
      <c r="AP147" s="180">
        <v>1</v>
      </c>
      <c r="AQ147" s="180" t="s">
        <v>5635</v>
      </c>
      <c r="AR147" s="180" t="s">
        <v>5634</v>
      </c>
      <c r="AS147" s="181">
        <v>44757</v>
      </c>
      <c r="AT147" s="196" t="s">
        <v>2604</v>
      </c>
      <c r="AU147" s="188" t="s">
        <v>14</v>
      </c>
      <c r="AV147" s="188" t="s">
        <v>14</v>
      </c>
      <c r="AW147" s="188" t="s">
        <v>19</v>
      </c>
      <c r="AX147" s="188">
        <v>3</v>
      </c>
      <c r="AY147" s="188" t="s">
        <v>14</v>
      </c>
      <c r="AZ147" s="188" t="s">
        <v>14</v>
      </c>
      <c r="BA147" s="189">
        <v>44635</v>
      </c>
      <c r="BB147" s="195" t="s">
        <v>2603</v>
      </c>
      <c r="BC147" s="180" t="s">
        <v>14</v>
      </c>
      <c r="BD147" s="180" t="s">
        <v>14</v>
      </c>
      <c r="BE147" s="180" t="s">
        <v>19</v>
      </c>
      <c r="BF147" s="180">
        <v>3</v>
      </c>
      <c r="BG147" s="180" t="s">
        <v>14</v>
      </c>
      <c r="BH147" s="180" t="s">
        <v>14</v>
      </c>
      <c r="BI147" s="181">
        <v>44635</v>
      </c>
      <c r="BJ147" s="196" t="s">
        <v>5639</v>
      </c>
      <c r="BK147" s="196">
        <v>21</v>
      </c>
      <c r="BL147" s="196" t="s">
        <v>5637</v>
      </c>
      <c r="BM147" s="196" t="s">
        <v>30</v>
      </c>
      <c r="BN147" s="196">
        <v>2</v>
      </c>
      <c r="BO147" s="196" t="s">
        <v>5638</v>
      </c>
      <c r="BP147" s="188" t="s">
        <v>1771</v>
      </c>
      <c r="BQ147" s="197">
        <v>44757</v>
      </c>
      <c r="BR147" s="195" t="s">
        <v>2605</v>
      </c>
      <c r="BS147" s="198" t="s">
        <v>14</v>
      </c>
      <c r="BT147" s="198" t="s">
        <v>14</v>
      </c>
      <c r="BU147" s="198" t="s">
        <v>19</v>
      </c>
      <c r="BV147" s="198">
        <v>3</v>
      </c>
      <c r="BW147" s="198" t="s">
        <v>14</v>
      </c>
      <c r="BX147" s="198" t="s">
        <v>14</v>
      </c>
      <c r="BY147" s="181">
        <v>44635</v>
      </c>
      <c r="BZ147" s="196" t="s">
        <v>2606</v>
      </c>
      <c r="CA147" s="196" t="s">
        <v>14</v>
      </c>
      <c r="CB147" s="196" t="s">
        <v>14</v>
      </c>
      <c r="CC147" s="196" t="s">
        <v>19</v>
      </c>
      <c r="CD147" s="196">
        <v>3</v>
      </c>
      <c r="CE147" s="196" t="s">
        <v>14</v>
      </c>
      <c r="CF147" s="196" t="s">
        <v>14</v>
      </c>
      <c r="CG147" s="197">
        <v>44635</v>
      </c>
      <c r="CH147" s="195" t="s">
        <v>9556</v>
      </c>
      <c r="CI147" s="196" t="e">
        <v>#N/A</v>
      </c>
      <c r="CJ147" s="196" t="e">
        <v>#N/A</v>
      </c>
      <c r="CK147" s="196" t="e">
        <v>#N/A</v>
      </c>
      <c r="CL147" s="196" t="e">
        <v>#N/A</v>
      </c>
      <c r="CM147" s="196" t="e">
        <v>#N/A</v>
      </c>
      <c r="CN147" s="196" t="e">
        <v>#N/A</v>
      </c>
      <c r="CO147" s="199" t="e">
        <v>#N/A</v>
      </c>
      <c r="CP147" s="196" t="s">
        <v>2607</v>
      </c>
      <c r="CQ147" s="198" t="s">
        <v>14</v>
      </c>
      <c r="CR147" s="198" t="s">
        <v>14</v>
      </c>
      <c r="CS147" s="198" t="s">
        <v>19</v>
      </c>
      <c r="CT147" s="198">
        <v>3</v>
      </c>
      <c r="CU147" s="198" t="s">
        <v>14</v>
      </c>
      <c r="CV147" s="198" t="s">
        <v>14</v>
      </c>
      <c r="CW147" s="181">
        <v>44635</v>
      </c>
      <c r="CX147" s="196" t="s">
        <v>5643</v>
      </c>
      <c r="CY147" s="188">
        <v>841000</v>
      </c>
      <c r="CZ147" s="188" t="s">
        <v>5642</v>
      </c>
      <c r="DA147" s="188" t="s">
        <v>30</v>
      </c>
      <c r="DB147" s="188">
        <v>2</v>
      </c>
      <c r="DC147" s="188" t="s">
        <v>5648</v>
      </c>
      <c r="DD147" s="188" t="s">
        <v>4647</v>
      </c>
      <c r="DE147" s="194">
        <v>44757</v>
      </c>
      <c r="DF147" s="195" t="s">
        <v>5645</v>
      </c>
      <c r="DG147" s="180">
        <v>1997000</v>
      </c>
      <c r="DH147" s="198" t="s">
        <v>5642</v>
      </c>
      <c r="DI147" s="198" t="s">
        <v>30</v>
      </c>
      <c r="DJ147" s="198">
        <v>2</v>
      </c>
      <c r="DK147" s="198" t="s">
        <v>5644</v>
      </c>
      <c r="DL147" s="198" t="s">
        <v>4647</v>
      </c>
      <c r="DM147" s="181">
        <v>44757</v>
      </c>
      <c r="DN147" s="196" t="s">
        <v>5647</v>
      </c>
      <c r="DO147" s="188">
        <v>12073000</v>
      </c>
      <c r="DP147" s="196" t="s">
        <v>5642</v>
      </c>
      <c r="DQ147" s="196" t="s">
        <v>30</v>
      </c>
      <c r="DR147" s="196">
        <v>2</v>
      </c>
      <c r="DS147" s="196" t="s">
        <v>5646</v>
      </c>
      <c r="DT147" s="196" t="s">
        <v>4647</v>
      </c>
      <c r="DU147" s="197">
        <v>44757</v>
      </c>
      <c r="DV147" s="195" t="s">
        <v>5649</v>
      </c>
      <c r="DW147" s="180">
        <v>746000</v>
      </c>
      <c r="DX147" s="198" t="s">
        <v>5642</v>
      </c>
      <c r="DY147" s="198" t="s">
        <v>30</v>
      </c>
      <c r="DZ147" s="198">
        <v>2</v>
      </c>
      <c r="EA147" s="198" t="s">
        <v>5648</v>
      </c>
      <c r="EB147" s="198" t="s">
        <v>4647</v>
      </c>
      <c r="EC147" s="181">
        <v>44757</v>
      </c>
      <c r="ED147" s="196" t="s">
        <v>5651</v>
      </c>
      <c r="EE147" s="188">
        <v>95000</v>
      </c>
      <c r="EF147" s="196" t="s">
        <v>5642</v>
      </c>
      <c r="EG147" s="196" t="s">
        <v>30</v>
      </c>
      <c r="EH147" s="196">
        <v>2</v>
      </c>
      <c r="EI147" s="196" t="s">
        <v>5650</v>
      </c>
      <c r="EJ147" s="196" t="s">
        <v>4647</v>
      </c>
      <c r="EK147" s="197">
        <v>44757</v>
      </c>
      <c r="EL147" s="195" t="s">
        <v>5653</v>
      </c>
      <c r="EM147" s="180">
        <v>0</v>
      </c>
      <c r="EN147" s="198" t="s">
        <v>4646</v>
      </c>
      <c r="EO147" s="198" t="s">
        <v>30</v>
      </c>
      <c r="EP147" s="198">
        <v>2</v>
      </c>
      <c r="EQ147" s="198" t="s">
        <v>5652</v>
      </c>
      <c r="ER147" s="198" t="s">
        <v>4647</v>
      </c>
      <c r="ES147" s="181">
        <v>44757</v>
      </c>
      <c r="ET147" s="196" t="s">
        <v>5641</v>
      </c>
      <c r="EU147" s="196">
        <v>21</v>
      </c>
      <c r="EV147" s="196" t="s">
        <v>5637</v>
      </c>
      <c r="EW147" s="196" t="s">
        <v>30</v>
      </c>
      <c r="EX147" s="196">
        <v>2</v>
      </c>
      <c r="EY147" s="196" t="s">
        <v>5640</v>
      </c>
      <c r="EZ147" s="196" t="s">
        <v>1771</v>
      </c>
      <c r="FA147" s="197">
        <v>44757</v>
      </c>
      <c r="FB147" s="195" t="s">
        <v>2608</v>
      </c>
      <c r="FC147" s="198" t="s">
        <v>14</v>
      </c>
      <c r="FD147" s="198" t="s">
        <v>14</v>
      </c>
      <c r="FE147" s="198" t="s">
        <v>19</v>
      </c>
      <c r="FF147" s="198">
        <v>3</v>
      </c>
      <c r="FG147" s="198" t="s">
        <v>14</v>
      </c>
      <c r="FH147" s="198" t="s">
        <v>14</v>
      </c>
      <c r="FI147" s="181">
        <v>44635</v>
      </c>
      <c r="FJ147" s="195" t="s">
        <v>2609</v>
      </c>
      <c r="FK147" s="196" t="s">
        <v>14</v>
      </c>
      <c r="FL147" s="196" t="s">
        <v>14</v>
      </c>
      <c r="FM147" s="196" t="s">
        <v>19</v>
      </c>
      <c r="FN147" s="196">
        <v>3</v>
      </c>
      <c r="FO147" s="196" t="s">
        <v>14</v>
      </c>
      <c r="FP147" s="188" t="s">
        <v>14</v>
      </c>
      <c r="FQ147" s="189">
        <v>44635</v>
      </c>
      <c r="FR147" s="195" t="s">
        <v>2610</v>
      </c>
      <c r="FS147" s="198" t="s">
        <v>14</v>
      </c>
      <c r="FT147" s="198" t="s">
        <v>14</v>
      </c>
      <c r="FU147" s="198" t="s">
        <v>19</v>
      </c>
      <c r="FV147" s="198">
        <v>3</v>
      </c>
      <c r="FW147" s="198" t="s">
        <v>14</v>
      </c>
      <c r="FX147" s="198" t="s">
        <v>14</v>
      </c>
      <c r="FY147" s="181">
        <v>44635</v>
      </c>
      <c r="FZ147" s="196" t="s">
        <v>4155</v>
      </c>
      <c r="GA147" s="196">
        <v>0</v>
      </c>
      <c r="GB147" s="196" t="s">
        <v>3054</v>
      </c>
      <c r="GC147" s="196" t="s">
        <v>30</v>
      </c>
      <c r="GD147" s="196">
        <v>2</v>
      </c>
      <c r="GE147" s="196" t="s">
        <v>14</v>
      </c>
      <c r="GF147" s="196" t="s">
        <v>14</v>
      </c>
      <c r="GG147" s="197">
        <v>44695</v>
      </c>
      <c r="GH147" s="195" t="s">
        <v>4161</v>
      </c>
      <c r="GI147" s="198">
        <v>0</v>
      </c>
      <c r="GJ147" s="198" t="s">
        <v>3054</v>
      </c>
      <c r="GK147" s="198" t="s">
        <v>30</v>
      </c>
      <c r="GL147" s="198">
        <v>2</v>
      </c>
      <c r="GM147" s="198" t="s">
        <v>14</v>
      </c>
      <c r="GN147" s="198" t="s">
        <v>14</v>
      </c>
      <c r="GO147" s="181">
        <v>44695</v>
      </c>
      <c r="GP147" s="196" t="s">
        <v>4156</v>
      </c>
      <c r="GQ147" s="196">
        <v>1</v>
      </c>
      <c r="GR147" s="196" t="s">
        <v>3054</v>
      </c>
      <c r="GS147" s="196" t="s">
        <v>30</v>
      </c>
      <c r="GT147" s="196">
        <v>2</v>
      </c>
      <c r="GU147" s="196" t="s">
        <v>14</v>
      </c>
      <c r="GV147" s="196" t="s">
        <v>14</v>
      </c>
      <c r="GW147" s="197">
        <v>44695</v>
      </c>
      <c r="GX147" s="195" t="s">
        <v>4162</v>
      </c>
      <c r="GY147" s="198">
        <v>0</v>
      </c>
      <c r="GZ147" s="198" t="s">
        <v>3054</v>
      </c>
      <c r="HA147" s="198" t="s">
        <v>30</v>
      </c>
      <c r="HB147" s="198">
        <v>2</v>
      </c>
      <c r="HC147" s="198" t="s">
        <v>14</v>
      </c>
      <c r="HD147" s="198" t="s">
        <v>14</v>
      </c>
      <c r="HE147" s="181">
        <v>44695</v>
      </c>
      <c r="HF147" s="196" t="s">
        <v>4154</v>
      </c>
      <c r="HG147" s="196">
        <v>2</v>
      </c>
      <c r="HH147" s="196" t="s">
        <v>3054</v>
      </c>
      <c r="HI147" s="196" t="s">
        <v>30</v>
      </c>
      <c r="HJ147" s="196">
        <v>2</v>
      </c>
      <c r="HK147" s="196" t="s">
        <v>14</v>
      </c>
      <c r="HL147" s="196" t="s">
        <v>14</v>
      </c>
      <c r="HM147" s="197">
        <v>44695</v>
      </c>
      <c r="HN147" s="195" t="s">
        <v>4160</v>
      </c>
      <c r="HO147" s="198">
        <v>1</v>
      </c>
      <c r="HP147" s="198" t="s">
        <v>3054</v>
      </c>
      <c r="HQ147" s="198" t="s">
        <v>30</v>
      </c>
      <c r="HR147" s="198">
        <v>2</v>
      </c>
      <c r="HS147" s="198" t="s">
        <v>14</v>
      </c>
      <c r="HT147" s="198" t="s">
        <v>14</v>
      </c>
      <c r="HU147" s="181">
        <v>44695</v>
      </c>
      <c r="HV147" s="196" t="s">
        <v>4157</v>
      </c>
      <c r="HW147" s="196">
        <v>0</v>
      </c>
      <c r="HX147" s="196" t="s">
        <v>3054</v>
      </c>
      <c r="HY147" s="196" t="s">
        <v>30</v>
      </c>
      <c r="HZ147" s="196">
        <v>2</v>
      </c>
      <c r="IA147" s="196" t="s">
        <v>14</v>
      </c>
      <c r="IB147" s="196" t="s">
        <v>14</v>
      </c>
      <c r="IC147" s="197">
        <v>44695</v>
      </c>
      <c r="ID147" s="195" t="s">
        <v>4159</v>
      </c>
      <c r="IE147" s="198">
        <v>0</v>
      </c>
      <c r="IF147" s="198" t="s">
        <v>3054</v>
      </c>
      <c r="IG147" s="198" t="s">
        <v>30</v>
      </c>
      <c r="IH147" s="198">
        <v>2</v>
      </c>
      <c r="II147" s="198" t="s">
        <v>14</v>
      </c>
      <c r="IJ147" s="198" t="s">
        <v>14</v>
      </c>
      <c r="IK147" s="181">
        <v>44695</v>
      </c>
      <c r="IL147" s="196" t="s">
        <v>4158</v>
      </c>
      <c r="IM147" s="196">
        <v>0</v>
      </c>
      <c r="IN147" s="196" t="s">
        <v>3054</v>
      </c>
      <c r="IO147" s="196" t="s">
        <v>30</v>
      </c>
      <c r="IP147" s="196">
        <v>2</v>
      </c>
      <c r="IQ147" s="196" t="s">
        <v>14</v>
      </c>
      <c r="IR147" s="196" t="s">
        <v>14</v>
      </c>
      <c r="IS147" s="197">
        <v>44695</v>
      </c>
    </row>
    <row r="148" spans="1:253" x14ac:dyDescent="0.35">
      <c r="A148" s="285" t="s">
        <v>103</v>
      </c>
      <c r="B148" s="285" t="s">
        <v>8815</v>
      </c>
      <c r="C148" s="285" t="s">
        <v>104</v>
      </c>
      <c r="D148" s="285" t="s">
        <v>105</v>
      </c>
      <c r="E148" s="285" t="s">
        <v>8499</v>
      </c>
      <c r="F148" s="285" t="s">
        <v>5659</v>
      </c>
      <c r="G148" s="179">
        <v>63353000</v>
      </c>
      <c r="H148" s="180" t="s">
        <v>5629</v>
      </c>
      <c r="I148" s="180" t="s">
        <v>30</v>
      </c>
      <c r="J148" s="180">
        <v>2</v>
      </c>
      <c r="K148" s="180" t="s">
        <v>5631</v>
      </c>
      <c r="L148" s="180" t="s">
        <v>5630</v>
      </c>
      <c r="M148" s="181">
        <v>44757</v>
      </c>
      <c r="N148" s="195" t="s">
        <v>2504</v>
      </c>
      <c r="O148" s="182">
        <v>72234</v>
      </c>
      <c r="P148" s="182" t="s">
        <v>2501</v>
      </c>
      <c r="Q148" s="182" t="s">
        <v>92</v>
      </c>
      <c r="R148" s="182">
        <v>1</v>
      </c>
      <c r="S148" s="182" t="s">
        <v>2503</v>
      </c>
      <c r="T148" s="182" t="s">
        <v>2502</v>
      </c>
      <c r="U148" s="183">
        <v>44615</v>
      </c>
      <c r="V148" s="195" t="s">
        <v>1963</v>
      </c>
      <c r="W148" s="180">
        <v>11393000</v>
      </c>
      <c r="X148" s="180" t="s">
        <v>1960</v>
      </c>
      <c r="Y148" s="180" t="s">
        <v>92</v>
      </c>
      <c r="Z148" s="180">
        <v>1</v>
      </c>
      <c r="AA148" s="180" t="s">
        <v>1962</v>
      </c>
      <c r="AB148" s="180" t="s">
        <v>1961</v>
      </c>
      <c r="AC148" s="181">
        <v>44388</v>
      </c>
      <c r="AD148" s="195" t="s">
        <v>1965</v>
      </c>
      <c r="AE148" s="188">
        <v>11393000</v>
      </c>
      <c r="AF148" s="188" t="s">
        <v>1960</v>
      </c>
      <c r="AG148" s="188" t="s">
        <v>92</v>
      </c>
      <c r="AH148" s="188">
        <v>1</v>
      </c>
      <c r="AI148" s="188" t="s">
        <v>1964</v>
      </c>
      <c r="AJ148" s="188" t="s">
        <v>1961</v>
      </c>
      <c r="AK148" s="189">
        <v>44388</v>
      </c>
      <c r="AL148" s="195" t="s">
        <v>5661</v>
      </c>
      <c r="AM148" s="180">
        <v>249000</v>
      </c>
      <c r="AN148" s="180" t="s">
        <v>5633</v>
      </c>
      <c r="AO148" s="180" t="s">
        <v>92</v>
      </c>
      <c r="AP148" s="180">
        <v>1</v>
      </c>
      <c r="AQ148" s="180" t="s">
        <v>5660</v>
      </c>
      <c r="AR148" s="180" t="s">
        <v>5634</v>
      </c>
      <c r="AS148" s="181">
        <v>44757</v>
      </c>
      <c r="AT148" s="196" t="s">
        <v>985</v>
      </c>
      <c r="AU148" s="188">
        <v>0</v>
      </c>
      <c r="AV148" s="188" t="s">
        <v>14</v>
      </c>
      <c r="AW148" s="188" t="s">
        <v>14</v>
      </c>
      <c r="AX148" s="188" t="s">
        <v>14</v>
      </c>
      <c r="AY148" s="188" t="s">
        <v>14</v>
      </c>
      <c r="AZ148" s="188" t="s">
        <v>14</v>
      </c>
      <c r="BA148" s="189">
        <v>43670</v>
      </c>
      <c r="BB148" s="195" t="s">
        <v>109</v>
      </c>
      <c r="BC148" s="180" t="s">
        <v>14</v>
      </c>
      <c r="BD148" s="180">
        <v>0</v>
      </c>
      <c r="BE148" s="180" t="s">
        <v>14</v>
      </c>
      <c r="BF148" s="180" t="s">
        <v>14</v>
      </c>
      <c r="BG148" s="180">
        <v>0</v>
      </c>
      <c r="BH148" s="180">
        <v>0</v>
      </c>
      <c r="BI148" s="181">
        <v>43495</v>
      </c>
      <c r="BJ148" s="196" t="s">
        <v>5663</v>
      </c>
      <c r="BK148" s="196">
        <v>1</v>
      </c>
      <c r="BL148" s="196" t="s">
        <v>5655</v>
      </c>
      <c r="BM148" s="196" t="s">
        <v>30</v>
      </c>
      <c r="BN148" s="196">
        <v>2</v>
      </c>
      <c r="BO148" s="196" t="s">
        <v>5662</v>
      </c>
      <c r="BP148" s="188" t="s">
        <v>1498</v>
      </c>
      <c r="BQ148" s="197">
        <v>44757</v>
      </c>
      <c r="BR148" s="195" t="s">
        <v>106</v>
      </c>
      <c r="BS148" s="198" t="s">
        <v>14</v>
      </c>
      <c r="BT148" s="198">
        <v>0</v>
      </c>
      <c r="BU148" s="198" t="s">
        <v>14</v>
      </c>
      <c r="BV148" s="198" t="s">
        <v>14</v>
      </c>
      <c r="BW148" s="198">
        <v>0</v>
      </c>
      <c r="BX148" s="198">
        <v>0</v>
      </c>
      <c r="BY148" s="181">
        <v>43495</v>
      </c>
      <c r="BZ148" s="196" t="s">
        <v>107</v>
      </c>
      <c r="CA148" s="196" t="s">
        <v>14</v>
      </c>
      <c r="CB148" s="196">
        <v>0</v>
      </c>
      <c r="CC148" s="196" t="s">
        <v>14</v>
      </c>
      <c r="CD148" s="196" t="s">
        <v>14</v>
      </c>
      <c r="CE148" s="196">
        <v>0</v>
      </c>
      <c r="CF148" s="196">
        <v>0</v>
      </c>
      <c r="CG148" s="197">
        <v>43495</v>
      </c>
      <c r="CH148" s="195" t="s">
        <v>9557</v>
      </c>
      <c r="CI148" s="196" t="e">
        <v>#N/A</v>
      </c>
      <c r="CJ148" s="196" t="e">
        <v>#N/A</v>
      </c>
      <c r="CK148" s="196" t="e">
        <v>#N/A</v>
      </c>
      <c r="CL148" s="196" t="e">
        <v>#N/A</v>
      </c>
      <c r="CM148" s="196" t="e">
        <v>#N/A</v>
      </c>
      <c r="CN148" s="196" t="e">
        <v>#N/A</v>
      </c>
      <c r="CO148" s="199" t="e">
        <v>#N/A</v>
      </c>
      <c r="CP148" s="196" t="s">
        <v>108</v>
      </c>
      <c r="CQ148" s="198" t="s">
        <v>14</v>
      </c>
      <c r="CR148" s="198">
        <v>0</v>
      </c>
      <c r="CS148" s="198" t="s">
        <v>14</v>
      </c>
      <c r="CT148" s="198" t="s">
        <v>14</v>
      </c>
      <c r="CU148" s="198">
        <v>0</v>
      </c>
      <c r="CV148" s="198">
        <v>0</v>
      </c>
      <c r="CW148" s="181">
        <v>43495</v>
      </c>
      <c r="CX148" s="196" t="s">
        <v>5665</v>
      </c>
      <c r="CY148" s="188">
        <v>249000</v>
      </c>
      <c r="CZ148" s="188" t="s">
        <v>5633</v>
      </c>
      <c r="DA148" s="188" t="s">
        <v>92</v>
      </c>
      <c r="DB148" s="188">
        <v>1</v>
      </c>
      <c r="DC148" s="188" t="s">
        <v>5668</v>
      </c>
      <c r="DD148" s="188" t="s">
        <v>5634</v>
      </c>
      <c r="DE148" s="194">
        <v>44757</v>
      </c>
      <c r="DF148" s="195" t="s">
        <v>5666</v>
      </c>
      <c r="DG148" s="180">
        <v>0</v>
      </c>
      <c r="DH148" s="198" t="s">
        <v>5633</v>
      </c>
      <c r="DI148" s="198" t="s">
        <v>92</v>
      </c>
      <c r="DJ148" s="198">
        <v>1</v>
      </c>
      <c r="DK148" s="198" t="s">
        <v>5611</v>
      </c>
      <c r="DL148" s="198" t="s">
        <v>5634</v>
      </c>
      <c r="DM148" s="181">
        <v>44757</v>
      </c>
      <c r="DN148" s="196" t="s">
        <v>5667</v>
      </c>
      <c r="DO148" s="188">
        <v>11144000</v>
      </c>
      <c r="DP148" s="196" t="s">
        <v>5633</v>
      </c>
      <c r="DQ148" s="196" t="s">
        <v>92</v>
      </c>
      <c r="DR148" s="196">
        <v>1</v>
      </c>
      <c r="DS148" s="196" t="s">
        <v>2157</v>
      </c>
      <c r="DT148" s="196" t="s">
        <v>5634</v>
      </c>
      <c r="DU148" s="197">
        <v>44757</v>
      </c>
      <c r="DV148" s="195" t="s">
        <v>5669</v>
      </c>
      <c r="DW148" s="180">
        <v>249000</v>
      </c>
      <c r="DX148" s="198" t="s">
        <v>5633</v>
      </c>
      <c r="DY148" s="198" t="s">
        <v>92</v>
      </c>
      <c r="DZ148" s="198">
        <v>1</v>
      </c>
      <c r="EA148" s="198" t="s">
        <v>5668</v>
      </c>
      <c r="EB148" s="198" t="s">
        <v>5634</v>
      </c>
      <c r="EC148" s="181">
        <v>44757</v>
      </c>
      <c r="ED148" s="196" t="s">
        <v>5671</v>
      </c>
      <c r="EE148" s="188">
        <v>0</v>
      </c>
      <c r="EF148" s="196" t="s">
        <v>5633</v>
      </c>
      <c r="EG148" s="196" t="s">
        <v>92</v>
      </c>
      <c r="EH148" s="196">
        <v>1</v>
      </c>
      <c r="EI148" s="196" t="s">
        <v>5670</v>
      </c>
      <c r="EJ148" s="196" t="s">
        <v>5634</v>
      </c>
      <c r="EK148" s="197">
        <v>44757</v>
      </c>
      <c r="EL148" s="195" t="s">
        <v>5672</v>
      </c>
      <c r="EM148" s="180">
        <v>0</v>
      </c>
      <c r="EN148" s="198" t="s">
        <v>5633</v>
      </c>
      <c r="EO148" s="198" t="s">
        <v>92</v>
      </c>
      <c r="EP148" s="198">
        <v>1</v>
      </c>
      <c r="EQ148" s="198" t="s">
        <v>5670</v>
      </c>
      <c r="ER148" s="198" t="s">
        <v>5634</v>
      </c>
      <c r="ES148" s="181">
        <v>44757</v>
      </c>
      <c r="ET148" s="196" t="s">
        <v>5664</v>
      </c>
      <c r="EU148" s="196">
        <v>21</v>
      </c>
      <c r="EV148" s="196" t="s">
        <v>5637</v>
      </c>
      <c r="EW148" s="196" t="s">
        <v>30</v>
      </c>
      <c r="EX148" s="196">
        <v>2</v>
      </c>
      <c r="EY148" s="196" t="s">
        <v>5640</v>
      </c>
      <c r="EZ148" s="196" t="s">
        <v>1771</v>
      </c>
      <c r="FA148" s="197">
        <v>44757</v>
      </c>
      <c r="FB148" s="195" t="s">
        <v>1967</v>
      </c>
      <c r="FC148" s="198">
        <v>2</v>
      </c>
      <c r="FD148" s="198" t="s">
        <v>14</v>
      </c>
      <c r="FE148" s="198" t="s">
        <v>30</v>
      </c>
      <c r="FF148" s="198">
        <v>2</v>
      </c>
      <c r="FG148" s="198" t="s">
        <v>1966</v>
      </c>
      <c r="FH148" s="198" t="s">
        <v>14</v>
      </c>
      <c r="FI148" s="181">
        <v>44388</v>
      </c>
      <c r="FJ148" s="195" t="s">
        <v>110</v>
      </c>
      <c r="FK148" s="196" t="s">
        <v>14</v>
      </c>
      <c r="FL148" s="196">
        <v>0</v>
      </c>
      <c r="FM148" s="196" t="s">
        <v>14</v>
      </c>
      <c r="FN148" s="196" t="s">
        <v>14</v>
      </c>
      <c r="FO148" s="196">
        <v>0</v>
      </c>
      <c r="FP148" s="188">
        <v>0</v>
      </c>
      <c r="FQ148" s="189">
        <v>43495</v>
      </c>
      <c r="FR148" s="195" t="s">
        <v>111</v>
      </c>
      <c r="FS148" s="198" t="s">
        <v>14</v>
      </c>
      <c r="FT148" s="198">
        <v>0</v>
      </c>
      <c r="FU148" s="198" t="s">
        <v>14</v>
      </c>
      <c r="FV148" s="198" t="s">
        <v>14</v>
      </c>
      <c r="FW148" s="198">
        <v>0</v>
      </c>
      <c r="FX148" s="198">
        <v>0</v>
      </c>
      <c r="FY148" s="181">
        <v>43495</v>
      </c>
      <c r="FZ148" s="196" t="s">
        <v>4164</v>
      </c>
      <c r="GA148" s="196">
        <v>0</v>
      </c>
      <c r="GB148" s="196" t="s">
        <v>3054</v>
      </c>
      <c r="GC148" s="196" t="s">
        <v>30</v>
      </c>
      <c r="GD148" s="196">
        <v>2</v>
      </c>
      <c r="GE148" s="196" t="s">
        <v>14</v>
      </c>
      <c r="GF148" s="196" t="s">
        <v>14</v>
      </c>
      <c r="GG148" s="197">
        <v>44695</v>
      </c>
      <c r="GH148" s="195" t="s">
        <v>4170</v>
      </c>
      <c r="GI148" s="198">
        <v>0</v>
      </c>
      <c r="GJ148" s="198" t="s">
        <v>3054</v>
      </c>
      <c r="GK148" s="198" t="s">
        <v>30</v>
      </c>
      <c r="GL148" s="198">
        <v>2</v>
      </c>
      <c r="GM148" s="198" t="s">
        <v>14</v>
      </c>
      <c r="GN148" s="198" t="s">
        <v>14</v>
      </c>
      <c r="GO148" s="181">
        <v>44695</v>
      </c>
      <c r="GP148" s="196" t="s">
        <v>4165</v>
      </c>
      <c r="GQ148" s="196">
        <v>1</v>
      </c>
      <c r="GR148" s="196" t="s">
        <v>3054</v>
      </c>
      <c r="GS148" s="196" t="s">
        <v>30</v>
      </c>
      <c r="GT148" s="196">
        <v>2</v>
      </c>
      <c r="GU148" s="196" t="s">
        <v>14</v>
      </c>
      <c r="GV148" s="196" t="s">
        <v>14</v>
      </c>
      <c r="GW148" s="197">
        <v>44695</v>
      </c>
      <c r="GX148" s="195" t="s">
        <v>4171</v>
      </c>
      <c r="GY148" s="198">
        <v>0</v>
      </c>
      <c r="GZ148" s="198" t="s">
        <v>3054</v>
      </c>
      <c r="HA148" s="198" t="s">
        <v>30</v>
      </c>
      <c r="HB148" s="198">
        <v>2</v>
      </c>
      <c r="HC148" s="198" t="s">
        <v>14</v>
      </c>
      <c r="HD148" s="198" t="s">
        <v>14</v>
      </c>
      <c r="HE148" s="181">
        <v>44695</v>
      </c>
      <c r="HF148" s="196" t="s">
        <v>4163</v>
      </c>
      <c r="HG148" s="196">
        <v>2</v>
      </c>
      <c r="HH148" s="196" t="s">
        <v>3054</v>
      </c>
      <c r="HI148" s="196" t="s">
        <v>30</v>
      </c>
      <c r="HJ148" s="196">
        <v>2</v>
      </c>
      <c r="HK148" s="196" t="s">
        <v>14</v>
      </c>
      <c r="HL148" s="196" t="s">
        <v>14</v>
      </c>
      <c r="HM148" s="197">
        <v>44695</v>
      </c>
      <c r="HN148" s="195" t="s">
        <v>4169</v>
      </c>
      <c r="HO148" s="198">
        <v>1</v>
      </c>
      <c r="HP148" s="198" t="s">
        <v>3054</v>
      </c>
      <c r="HQ148" s="198" t="s">
        <v>30</v>
      </c>
      <c r="HR148" s="198">
        <v>2</v>
      </c>
      <c r="HS148" s="198" t="s">
        <v>14</v>
      </c>
      <c r="HT148" s="198" t="s">
        <v>14</v>
      </c>
      <c r="HU148" s="181">
        <v>44695</v>
      </c>
      <c r="HV148" s="196" t="s">
        <v>4166</v>
      </c>
      <c r="HW148" s="196">
        <v>0</v>
      </c>
      <c r="HX148" s="196" t="s">
        <v>3054</v>
      </c>
      <c r="HY148" s="196" t="s">
        <v>30</v>
      </c>
      <c r="HZ148" s="196">
        <v>2</v>
      </c>
      <c r="IA148" s="196" t="s">
        <v>14</v>
      </c>
      <c r="IB148" s="196" t="s">
        <v>14</v>
      </c>
      <c r="IC148" s="197">
        <v>44695</v>
      </c>
      <c r="ID148" s="195" t="s">
        <v>4168</v>
      </c>
      <c r="IE148" s="198">
        <v>0</v>
      </c>
      <c r="IF148" s="198" t="s">
        <v>3054</v>
      </c>
      <c r="IG148" s="198" t="s">
        <v>30</v>
      </c>
      <c r="IH148" s="198">
        <v>2</v>
      </c>
      <c r="II148" s="198" t="s">
        <v>14</v>
      </c>
      <c r="IJ148" s="198" t="s">
        <v>14</v>
      </c>
      <c r="IK148" s="181">
        <v>44695</v>
      </c>
      <c r="IL148" s="196" t="s">
        <v>4167</v>
      </c>
      <c r="IM148" s="196">
        <v>0</v>
      </c>
      <c r="IN148" s="196" t="s">
        <v>3054</v>
      </c>
      <c r="IO148" s="196" t="s">
        <v>30</v>
      </c>
      <c r="IP148" s="196">
        <v>2</v>
      </c>
      <c r="IQ148" s="196" t="s">
        <v>14</v>
      </c>
      <c r="IR148" s="196" t="s">
        <v>14</v>
      </c>
      <c r="IS148" s="197">
        <v>44695</v>
      </c>
    </row>
    <row r="149" spans="1:253" x14ac:dyDescent="0.35">
      <c r="A149" s="285" t="s">
        <v>2611</v>
      </c>
      <c r="B149" s="285" t="s">
        <v>8789</v>
      </c>
      <c r="C149" s="285" t="s">
        <v>2612</v>
      </c>
      <c r="D149" s="285" t="s">
        <v>105</v>
      </c>
      <c r="E149" s="285" t="s">
        <v>8499</v>
      </c>
      <c r="F149" s="285" t="s">
        <v>5654</v>
      </c>
      <c r="G149" s="179">
        <v>63353000</v>
      </c>
      <c r="H149" s="180" t="s">
        <v>5629</v>
      </c>
      <c r="I149" s="180" t="s">
        <v>30</v>
      </c>
      <c r="J149" s="180">
        <v>2</v>
      </c>
      <c r="K149" s="180" t="s">
        <v>5631</v>
      </c>
      <c r="L149" s="180" t="s">
        <v>5630</v>
      </c>
      <c r="M149" s="181">
        <v>44757</v>
      </c>
      <c r="N149" s="195" t="s">
        <v>2616</v>
      </c>
      <c r="O149" s="182">
        <v>83058</v>
      </c>
      <c r="P149" s="182" t="s">
        <v>2613</v>
      </c>
      <c r="Q149" s="182" t="s">
        <v>30</v>
      </c>
      <c r="R149" s="182">
        <v>2</v>
      </c>
      <c r="S149" s="182" t="s">
        <v>2615</v>
      </c>
      <c r="T149" s="182" t="s">
        <v>2614</v>
      </c>
      <c r="U149" s="183">
        <v>44635</v>
      </c>
      <c r="V149" s="195" t="s">
        <v>4698</v>
      </c>
      <c r="W149" s="180">
        <v>3518000</v>
      </c>
      <c r="X149" s="180" t="s">
        <v>4695</v>
      </c>
      <c r="Y149" s="180" t="s">
        <v>92</v>
      </c>
      <c r="Z149" s="180">
        <v>1</v>
      </c>
      <c r="AA149" s="180" t="s">
        <v>4697</v>
      </c>
      <c r="AB149" s="180" t="s">
        <v>4696</v>
      </c>
      <c r="AC149" s="181">
        <v>44711</v>
      </c>
      <c r="AD149" s="195" t="s">
        <v>4699</v>
      </c>
      <c r="AE149" s="188">
        <v>1521000</v>
      </c>
      <c r="AF149" s="188" t="s">
        <v>4695</v>
      </c>
      <c r="AG149" s="188" t="s">
        <v>92</v>
      </c>
      <c r="AH149" s="188">
        <v>1</v>
      </c>
      <c r="AI149" s="188" t="s">
        <v>4693</v>
      </c>
      <c r="AJ149" s="188" t="s">
        <v>4696</v>
      </c>
      <c r="AK149" s="189">
        <v>44711</v>
      </c>
      <c r="AL149" s="195" t="s">
        <v>2617</v>
      </c>
      <c r="AM149" s="180" t="s">
        <v>14</v>
      </c>
      <c r="AN149" s="180" t="s">
        <v>14</v>
      </c>
      <c r="AO149" s="180" t="s">
        <v>19</v>
      </c>
      <c r="AP149" s="180">
        <v>3</v>
      </c>
      <c r="AQ149" s="180" t="s">
        <v>14</v>
      </c>
      <c r="AR149" s="180" t="s">
        <v>14</v>
      </c>
      <c r="AS149" s="181">
        <v>44635</v>
      </c>
      <c r="AT149" s="196" t="s">
        <v>2619</v>
      </c>
      <c r="AU149" s="188" t="s">
        <v>14</v>
      </c>
      <c r="AV149" s="188" t="s">
        <v>14</v>
      </c>
      <c r="AW149" s="188" t="s">
        <v>19</v>
      </c>
      <c r="AX149" s="188">
        <v>3</v>
      </c>
      <c r="AY149" s="188" t="s">
        <v>14</v>
      </c>
      <c r="AZ149" s="188" t="s">
        <v>14</v>
      </c>
      <c r="BA149" s="189">
        <v>44635</v>
      </c>
      <c r="BB149" s="195" t="s">
        <v>2618</v>
      </c>
      <c r="BC149" s="180" t="s">
        <v>14</v>
      </c>
      <c r="BD149" s="180" t="s">
        <v>14</v>
      </c>
      <c r="BE149" s="180" t="s">
        <v>19</v>
      </c>
      <c r="BF149" s="180">
        <v>3</v>
      </c>
      <c r="BG149" s="180" t="s">
        <v>14</v>
      </c>
      <c r="BH149" s="180" t="s">
        <v>14</v>
      </c>
      <c r="BI149" s="181">
        <v>44635</v>
      </c>
      <c r="BJ149" s="196" t="s">
        <v>5657</v>
      </c>
      <c r="BK149" s="196">
        <v>0</v>
      </c>
      <c r="BL149" s="196" t="s">
        <v>5655</v>
      </c>
      <c r="BM149" s="196" t="s">
        <v>30</v>
      </c>
      <c r="BN149" s="196">
        <v>2</v>
      </c>
      <c r="BO149" s="196" t="s">
        <v>5656</v>
      </c>
      <c r="BP149" s="188" t="s">
        <v>1498</v>
      </c>
      <c r="BQ149" s="197">
        <v>44757</v>
      </c>
      <c r="BR149" s="195" t="s">
        <v>2620</v>
      </c>
      <c r="BS149" s="198" t="s">
        <v>14</v>
      </c>
      <c r="BT149" s="198" t="s">
        <v>14</v>
      </c>
      <c r="BU149" s="198" t="s">
        <v>19</v>
      </c>
      <c r="BV149" s="198">
        <v>3</v>
      </c>
      <c r="BW149" s="198" t="s">
        <v>14</v>
      </c>
      <c r="BX149" s="198" t="s">
        <v>14</v>
      </c>
      <c r="BY149" s="181">
        <v>44635</v>
      </c>
      <c r="BZ149" s="196" t="s">
        <v>2621</v>
      </c>
      <c r="CA149" s="196" t="s">
        <v>14</v>
      </c>
      <c r="CB149" s="196" t="s">
        <v>14</v>
      </c>
      <c r="CC149" s="196" t="s">
        <v>19</v>
      </c>
      <c r="CD149" s="196">
        <v>3</v>
      </c>
      <c r="CE149" s="196" t="s">
        <v>14</v>
      </c>
      <c r="CF149" s="196" t="s">
        <v>14</v>
      </c>
      <c r="CG149" s="197">
        <v>44635</v>
      </c>
      <c r="CH149" s="195" t="s">
        <v>9558</v>
      </c>
      <c r="CI149" s="196" t="e">
        <v>#N/A</v>
      </c>
      <c r="CJ149" s="196" t="e">
        <v>#N/A</v>
      </c>
      <c r="CK149" s="196" t="e">
        <v>#N/A</v>
      </c>
      <c r="CL149" s="196" t="e">
        <v>#N/A</v>
      </c>
      <c r="CM149" s="196" t="e">
        <v>#N/A</v>
      </c>
      <c r="CN149" s="196" t="e">
        <v>#N/A</v>
      </c>
      <c r="CO149" s="199" t="e">
        <v>#N/A</v>
      </c>
      <c r="CP149" s="196" t="s">
        <v>2622</v>
      </c>
      <c r="CQ149" s="198" t="s">
        <v>14</v>
      </c>
      <c r="CR149" s="198" t="s">
        <v>14</v>
      </c>
      <c r="CS149" s="198" t="s">
        <v>19</v>
      </c>
      <c r="CT149" s="198">
        <v>3</v>
      </c>
      <c r="CU149" s="198" t="s">
        <v>14</v>
      </c>
      <c r="CV149" s="198" t="s">
        <v>14</v>
      </c>
      <c r="CW149" s="181">
        <v>44635</v>
      </c>
      <c r="CX149" s="196" t="s">
        <v>4700</v>
      </c>
      <c r="CY149" s="188">
        <v>592000</v>
      </c>
      <c r="CZ149" s="188" t="s">
        <v>4695</v>
      </c>
      <c r="DA149" s="188" t="s">
        <v>92</v>
      </c>
      <c r="DB149" s="188">
        <v>1</v>
      </c>
      <c r="DC149" s="188" t="s">
        <v>4705</v>
      </c>
      <c r="DD149" s="188" t="s">
        <v>4696</v>
      </c>
      <c r="DE149" s="194">
        <v>44711</v>
      </c>
      <c r="DF149" s="195" t="s">
        <v>4702</v>
      </c>
      <c r="DG149" s="180">
        <v>1997000</v>
      </c>
      <c r="DH149" s="198" t="s">
        <v>4695</v>
      </c>
      <c r="DI149" s="198" t="s">
        <v>92</v>
      </c>
      <c r="DJ149" s="198">
        <v>1</v>
      </c>
      <c r="DK149" s="198" t="s">
        <v>4701</v>
      </c>
      <c r="DL149" s="198" t="s">
        <v>4696</v>
      </c>
      <c r="DM149" s="181">
        <v>44711</v>
      </c>
      <c r="DN149" s="196" t="s">
        <v>4704</v>
      </c>
      <c r="DO149" s="188">
        <v>929000</v>
      </c>
      <c r="DP149" s="196" t="s">
        <v>4695</v>
      </c>
      <c r="DQ149" s="196" t="s">
        <v>92</v>
      </c>
      <c r="DR149" s="196">
        <v>1</v>
      </c>
      <c r="DS149" s="196" t="s">
        <v>4703</v>
      </c>
      <c r="DT149" s="196" t="s">
        <v>4696</v>
      </c>
      <c r="DU149" s="197">
        <v>44711</v>
      </c>
      <c r="DV149" s="195" t="s">
        <v>4706</v>
      </c>
      <c r="DW149" s="180">
        <v>497000</v>
      </c>
      <c r="DX149" s="198" t="s">
        <v>4695</v>
      </c>
      <c r="DY149" s="198" t="s">
        <v>92</v>
      </c>
      <c r="DZ149" s="198">
        <v>1</v>
      </c>
      <c r="EA149" s="198" t="s">
        <v>4705</v>
      </c>
      <c r="EB149" s="198" t="s">
        <v>4696</v>
      </c>
      <c r="EC149" s="181">
        <v>44711</v>
      </c>
      <c r="ED149" s="196" t="s">
        <v>4708</v>
      </c>
      <c r="EE149" s="188">
        <v>95000</v>
      </c>
      <c r="EF149" s="196" t="s">
        <v>4695</v>
      </c>
      <c r="EG149" s="196" t="s">
        <v>92</v>
      </c>
      <c r="EH149" s="196">
        <v>1</v>
      </c>
      <c r="EI149" s="196" t="s">
        <v>4707</v>
      </c>
      <c r="EJ149" s="196" t="s">
        <v>4696</v>
      </c>
      <c r="EK149" s="197">
        <v>44711</v>
      </c>
      <c r="EL149" s="195" t="s">
        <v>4710</v>
      </c>
      <c r="EM149" s="180">
        <v>0</v>
      </c>
      <c r="EN149" s="198" t="s">
        <v>4695</v>
      </c>
      <c r="EO149" s="198" t="s">
        <v>92</v>
      </c>
      <c r="EP149" s="198">
        <v>1</v>
      </c>
      <c r="EQ149" s="198" t="s">
        <v>4709</v>
      </c>
      <c r="ER149" s="198" t="s">
        <v>4696</v>
      </c>
      <c r="ES149" s="181">
        <v>44711</v>
      </c>
      <c r="ET149" s="196" t="s">
        <v>5658</v>
      </c>
      <c r="EU149" s="196">
        <v>21</v>
      </c>
      <c r="EV149" s="196" t="s">
        <v>5637</v>
      </c>
      <c r="EW149" s="196" t="s">
        <v>30</v>
      </c>
      <c r="EX149" s="196">
        <v>2</v>
      </c>
      <c r="EY149" s="196" t="s">
        <v>5640</v>
      </c>
      <c r="EZ149" s="196" t="s">
        <v>1771</v>
      </c>
      <c r="FA149" s="197">
        <v>44757</v>
      </c>
      <c r="FB149" s="195" t="s">
        <v>2624</v>
      </c>
      <c r="FC149" s="198">
        <v>2</v>
      </c>
      <c r="FD149" s="198" t="s">
        <v>14</v>
      </c>
      <c r="FE149" s="198" t="s">
        <v>19</v>
      </c>
      <c r="FF149" s="198">
        <v>3</v>
      </c>
      <c r="FG149" s="198" t="s">
        <v>2623</v>
      </c>
      <c r="FH149" s="198" t="s">
        <v>14</v>
      </c>
      <c r="FI149" s="181">
        <v>44635</v>
      </c>
      <c r="FJ149" s="195" t="s">
        <v>2625</v>
      </c>
      <c r="FK149" s="196" t="s">
        <v>14</v>
      </c>
      <c r="FL149" s="196" t="s">
        <v>14</v>
      </c>
      <c r="FM149" s="196" t="s">
        <v>19</v>
      </c>
      <c r="FN149" s="196">
        <v>3</v>
      </c>
      <c r="FO149" s="196" t="s">
        <v>14</v>
      </c>
      <c r="FP149" s="188" t="s">
        <v>14</v>
      </c>
      <c r="FQ149" s="189">
        <v>44635</v>
      </c>
      <c r="FR149" s="195" t="s">
        <v>2626</v>
      </c>
      <c r="FS149" s="198" t="s">
        <v>14</v>
      </c>
      <c r="FT149" s="198" t="s">
        <v>14</v>
      </c>
      <c r="FU149" s="198" t="s">
        <v>19</v>
      </c>
      <c r="FV149" s="198">
        <v>3</v>
      </c>
      <c r="FW149" s="198" t="s">
        <v>14</v>
      </c>
      <c r="FX149" s="198" t="s">
        <v>14</v>
      </c>
      <c r="FY149" s="181">
        <v>44635</v>
      </c>
      <c r="FZ149" s="196" t="s">
        <v>4173</v>
      </c>
      <c r="GA149" s="196">
        <v>0</v>
      </c>
      <c r="GB149" s="196" t="s">
        <v>3054</v>
      </c>
      <c r="GC149" s="196" t="s">
        <v>30</v>
      </c>
      <c r="GD149" s="196">
        <v>2</v>
      </c>
      <c r="GE149" s="196" t="s">
        <v>14</v>
      </c>
      <c r="GF149" s="196" t="s">
        <v>14</v>
      </c>
      <c r="GG149" s="197">
        <v>44695</v>
      </c>
      <c r="GH149" s="195" t="s">
        <v>4179</v>
      </c>
      <c r="GI149" s="198">
        <v>0</v>
      </c>
      <c r="GJ149" s="198" t="s">
        <v>3054</v>
      </c>
      <c r="GK149" s="198" t="s">
        <v>30</v>
      </c>
      <c r="GL149" s="198">
        <v>2</v>
      </c>
      <c r="GM149" s="198" t="s">
        <v>14</v>
      </c>
      <c r="GN149" s="198" t="s">
        <v>14</v>
      </c>
      <c r="GO149" s="181">
        <v>44695</v>
      </c>
      <c r="GP149" s="196" t="s">
        <v>4174</v>
      </c>
      <c r="GQ149" s="196">
        <v>0</v>
      </c>
      <c r="GR149" s="196" t="s">
        <v>3054</v>
      </c>
      <c r="GS149" s="196" t="s">
        <v>30</v>
      </c>
      <c r="GT149" s="196">
        <v>2</v>
      </c>
      <c r="GU149" s="196" t="s">
        <v>14</v>
      </c>
      <c r="GV149" s="196" t="s">
        <v>14</v>
      </c>
      <c r="GW149" s="197">
        <v>44695</v>
      </c>
      <c r="GX149" s="195" t="s">
        <v>4180</v>
      </c>
      <c r="GY149" s="198">
        <v>0</v>
      </c>
      <c r="GZ149" s="198" t="s">
        <v>3054</v>
      </c>
      <c r="HA149" s="198" t="s">
        <v>30</v>
      </c>
      <c r="HB149" s="198">
        <v>2</v>
      </c>
      <c r="HC149" s="198" t="s">
        <v>14</v>
      </c>
      <c r="HD149" s="198" t="s">
        <v>14</v>
      </c>
      <c r="HE149" s="181">
        <v>44695</v>
      </c>
      <c r="HF149" s="196" t="s">
        <v>4172</v>
      </c>
      <c r="HG149" s="196">
        <v>0</v>
      </c>
      <c r="HH149" s="196" t="s">
        <v>3054</v>
      </c>
      <c r="HI149" s="196" t="s">
        <v>30</v>
      </c>
      <c r="HJ149" s="196">
        <v>2</v>
      </c>
      <c r="HK149" s="196" t="s">
        <v>14</v>
      </c>
      <c r="HL149" s="196" t="s">
        <v>14</v>
      </c>
      <c r="HM149" s="197">
        <v>44695</v>
      </c>
      <c r="HN149" s="195" t="s">
        <v>4178</v>
      </c>
      <c r="HO149" s="198">
        <v>0</v>
      </c>
      <c r="HP149" s="198" t="s">
        <v>3054</v>
      </c>
      <c r="HQ149" s="198" t="s">
        <v>30</v>
      </c>
      <c r="HR149" s="198">
        <v>2</v>
      </c>
      <c r="HS149" s="198" t="s">
        <v>14</v>
      </c>
      <c r="HT149" s="198" t="s">
        <v>14</v>
      </c>
      <c r="HU149" s="181">
        <v>44695</v>
      </c>
      <c r="HV149" s="196" t="s">
        <v>4175</v>
      </c>
      <c r="HW149" s="196">
        <v>0</v>
      </c>
      <c r="HX149" s="196" t="s">
        <v>3054</v>
      </c>
      <c r="HY149" s="196" t="s">
        <v>30</v>
      </c>
      <c r="HZ149" s="196">
        <v>2</v>
      </c>
      <c r="IA149" s="196" t="s">
        <v>14</v>
      </c>
      <c r="IB149" s="196" t="s">
        <v>14</v>
      </c>
      <c r="IC149" s="197">
        <v>44695</v>
      </c>
      <c r="ID149" s="195" t="s">
        <v>4177</v>
      </c>
      <c r="IE149" s="198">
        <v>0</v>
      </c>
      <c r="IF149" s="198" t="s">
        <v>3054</v>
      </c>
      <c r="IG149" s="198" t="s">
        <v>30</v>
      </c>
      <c r="IH149" s="198">
        <v>2</v>
      </c>
      <c r="II149" s="198" t="s">
        <v>14</v>
      </c>
      <c r="IJ149" s="198" t="s">
        <v>14</v>
      </c>
      <c r="IK149" s="181">
        <v>44695</v>
      </c>
      <c r="IL149" s="196" t="s">
        <v>4176</v>
      </c>
      <c r="IM149" s="196">
        <v>0</v>
      </c>
      <c r="IN149" s="196" t="s">
        <v>3054</v>
      </c>
      <c r="IO149" s="196" t="s">
        <v>30</v>
      </c>
      <c r="IP149" s="196">
        <v>2</v>
      </c>
      <c r="IQ149" s="196" t="s">
        <v>14</v>
      </c>
      <c r="IR149" s="196" t="s">
        <v>14</v>
      </c>
      <c r="IS149" s="197">
        <v>44695</v>
      </c>
    </row>
    <row r="150" spans="1:253" x14ac:dyDescent="0.35">
      <c r="A150" s="285" t="s">
        <v>7010</v>
      </c>
      <c r="B150" s="285" t="s">
        <v>8808</v>
      </c>
      <c r="C150" s="285" t="s">
        <v>7011</v>
      </c>
      <c r="D150" s="285" t="s">
        <v>1133</v>
      </c>
      <c r="E150" s="285" t="s">
        <v>8500</v>
      </c>
      <c r="F150" s="285" t="s">
        <v>7012</v>
      </c>
      <c r="G150" s="179">
        <v>47265000</v>
      </c>
      <c r="H150" s="180" t="s">
        <v>6944</v>
      </c>
      <c r="I150" s="180" t="s">
        <v>30</v>
      </c>
      <c r="J150" s="180">
        <v>2</v>
      </c>
      <c r="K150" s="180" t="s">
        <v>6946</v>
      </c>
      <c r="L150" s="180" t="s">
        <v>6945</v>
      </c>
      <c r="M150" s="181">
        <v>44769</v>
      </c>
      <c r="N150" s="195" t="s">
        <v>7016</v>
      </c>
      <c r="O150" s="182">
        <v>54111</v>
      </c>
      <c r="P150" s="182" t="s">
        <v>7013</v>
      </c>
      <c r="Q150" s="182" t="s">
        <v>30</v>
      </c>
      <c r="R150" s="182">
        <v>2</v>
      </c>
      <c r="S150" s="182" t="s">
        <v>7015</v>
      </c>
      <c r="T150" s="182" t="s">
        <v>7014</v>
      </c>
      <c r="U150" s="183">
        <v>44769</v>
      </c>
      <c r="V150" s="195" t="s">
        <v>7020</v>
      </c>
      <c r="W150" s="180">
        <v>8685000</v>
      </c>
      <c r="X150" s="180" t="s">
        <v>7017</v>
      </c>
      <c r="Y150" s="180" t="s">
        <v>30</v>
      </c>
      <c r="Z150" s="180">
        <v>2</v>
      </c>
      <c r="AA150" s="180" t="s">
        <v>7019</v>
      </c>
      <c r="AB150" s="180" t="s">
        <v>7018</v>
      </c>
      <c r="AC150" s="181">
        <v>44769</v>
      </c>
      <c r="AD150" s="195" t="s">
        <v>7024</v>
      </c>
      <c r="AE150" s="188">
        <v>2775000</v>
      </c>
      <c r="AF150" s="188" t="s">
        <v>7021</v>
      </c>
      <c r="AG150" s="188" t="s">
        <v>30</v>
      </c>
      <c r="AH150" s="188">
        <v>2</v>
      </c>
      <c r="AI150" s="188" t="s">
        <v>7023</v>
      </c>
      <c r="AJ150" s="188" t="s">
        <v>7022</v>
      </c>
      <c r="AK150" s="189">
        <v>44769</v>
      </c>
      <c r="AL150" s="195" t="s">
        <v>7026</v>
      </c>
      <c r="AM150" s="180">
        <v>1529000</v>
      </c>
      <c r="AN150" s="180" t="s">
        <v>6956</v>
      </c>
      <c r="AO150" s="180" t="s">
        <v>30</v>
      </c>
      <c r="AP150" s="180">
        <v>2</v>
      </c>
      <c r="AQ150" s="180" t="s">
        <v>7025</v>
      </c>
      <c r="AR150" s="180" t="s">
        <v>6957</v>
      </c>
      <c r="AS150" s="181">
        <v>44769</v>
      </c>
      <c r="AT150" s="196" t="s">
        <v>7027</v>
      </c>
      <c r="AU150" s="188" t="s">
        <v>14</v>
      </c>
      <c r="AV150" s="188" t="s">
        <v>14</v>
      </c>
      <c r="AW150" s="188">
        <v>0</v>
      </c>
      <c r="AX150" s="188">
        <v>0</v>
      </c>
      <c r="AY150" s="188" t="s">
        <v>14</v>
      </c>
      <c r="AZ150" s="188" t="s">
        <v>14</v>
      </c>
      <c r="BA150" s="189">
        <v>44769</v>
      </c>
      <c r="BB150" s="195" t="s">
        <v>7045</v>
      </c>
      <c r="BC150" s="180">
        <v>101063</v>
      </c>
      <c r="BD150" s="180" t="s">
        <v>6977</v>
      </c>
      <c r="BE150" s="180" t="s">
        <v>30</v>
      </c>
      <c r="BF150" s="180">
        <v>2</v>
      </c>
      <c r="BG150" s="180" t="s">
        <v>7044</v>
      </c>
      <c r="BH150" s="180" t="s">
        <v>7043</v>
      </c>
      <c r="BI150" s="181">
        <v>44769</v>
      </c>
      <c r="BJ150" s="196" t="s">
        <v>7028</v>
      </c>
      <c r="BK150" s="196">
        <v>2465</v>
      </c>
      <c r="BL150" s="196" t="s">
        <v>6961</v>
      </c>
      <c r="BM150" s="196" t="s">
        <v>30</v>
      </c>
      <c r="BN150" s="196">
        <v>2</v>
      </c>
      <c r="BO150" s="196" t="s">
        <v>6986</v>
      </c>
      <c r="BP150" s="188" t="s">
        <v>6962</v>
      </c>
      <c r="BQ150" s="197">
        <v>44769</v>
      </c>
      <c r="BR150" s="195" t="s">
        <v>7046</v>
      </c>
      <c r="BS150" s="198" t="s">
        <v>14</v>
      </c>
      <c r="BT150" s="198" t="s">
        <v>14</v>
      </c>
      <c r="BU150" s="198">
        <v>0</v>
      </c>
      <c r="BV150" s="198">
        <v>0</v>
      </c>
      <c r="BW150" s="198" t="s">
        <v>14</v>
      </c>
      <c r="BX150" s="198" t="s">
        <v>14</v>
      </c>
      <c r="BY150" s="181">
        <v>44769</v>
      </c>
      <c r="BZ150" s="196" t="s">
        <v>7047</v>
      </c>
      <c r="CA150" s="196" t="s">
        <v>14</v>
      </c>
      <c r="CB150" s="196" t="s">
        <v>14</v>
      </c>
      <c r="CC150" s="196">
        <v>0</v>
      </c>
      <c r="CD150" s="196">
        <v>0</v>
      </c>
      <c r="CE150" s="196" t="s">
        <v>14</v>
      </c>
      <c r="CF150" s="196" t="s">
        <v>14</v>
      </c>
      <c r="CG150" s="197">
        <v>44769</v>
      </c>
      <c r="CH150" s="195" t="s">
        <v>9559</v>
      </c>
      <c r="CI150" s="196" t="e">
        <v>#N/A</v>
      </c>
      <c r="CJ150" s="196" t="e">
        <v>#N/A</v>
      </c>
      <c r="CK150" s="196" t="e">
        <v>#N/A</v>
      </c>
      <c r="CL150" s="196" t="e">
        <v>#N/A</v>
      </c>
      <c r="CM150" s="196" t="e">
        <v>#N/A</v>
      </c>
      <c r="CN150" s="196" t="e">
        <v>#N/A</v>
      </c>
      <c r="CO150" s="199" t="e">
        <v>#N/A</v>
      </c>
      <c r="CP150" s="196" t="s">
        <v>7048</v>
      </c>
      <c r="CQ150" s="198" t="s">
        <v>14</v>
      </c>
      <c r="CR150" s="198" t="s">
        <v>14</v>
      </c>
      <c r="CS150" s="198">
        <v>0</v>
      </c>
      <c r="CT150" s="198">
        <v>0</v>
      </c>
      <c r="CU150" s="198" t="s">
        <v>14</v>
      </c>
      <c r="CV150" s="198" t="s">
        <v>14</v>
      </c>
      <c r="CW150" s="181">
        <v>44769</v>
      </c>
      <c r="CX150" s="196" t="s">
        <v>7030</v>
      </c>
      <c r="CY150" s="188">
        <v>2047000</v>
      </c>
      <c r="CZ150" s="188" t="s">
        <v>7021</v>
      </c>
      <c r="DA150" s="188" t="s">
        <v>30</v>
      </c>
      <c r="DB150" s="188">
        <v>2</v>
      </c>
      <c r="DC150" s="188" t="s">
        <v>7033</v>
      </c>
      <c r="DD150" s="188" t="s">
        <v>7022</v>
      </c>
      <c r="DE150" s="194">
        <v>44769</v>
      </c>
      <c r="DF150" s="195" t="s">
        <v>7034</v>
      </c>
      <c r="DG150" s="180">
        <v>5910000</v>
      </c>
      <c r="DH150" s="198" t="s">
        <v>7031</v>
      </c>
      <c r="DI150" s="198" t="s">
        <v>30</v>
      </c>
      <c r="DJ150" s="198">
        <v>2</v>
      </c>
      <c r="DK150" s="198" t="s">
        <v>7033</v>
      </c>
      <c r="DL150" s="198" t="s">
        <v>7032</v>
      </c>
      <c r="DM150" s="181">
        <v>44769</v>
      </c>
      <c r="DN150" s="196" t="s">
        <v>7035</v>
      </c>
      <c r="DO150" s="188">
        <v>728000</v>
      </c>
      <c r="DP150" s="196" t="s">
        <v>7031</v>
      </c>
      <c r="DQ150" s="196" t="s">
        <v>30</v>
      </c>
      <c r="DR150" s="196">
        <v>2</v>
      </c>
      <c r="DS150" s="196" t="s">
        <v>7033</v>
      </c>
      <c r="DT150" s="196" t="s">
        <v>7032</v>
      </c>
      <c r="DU150" s="197">
        <v>44769</v>
      </c>
      <c r="DV150" s="195" t="s">
        <v>7036</v>
      </c>
      <c r="DW150" s="180">
        <v>1957000</v>
      </c>
      <c r="DX150" s="198" t="s">
        <v>7021</v>
      </c>
      <c r="DY150" s="198" t="s">
        <v>30</v>
      </c>
      <c r="DZ150" s="198">
        <v>2</v>
      </c>
      <c r="EA150" s="198" t="s">
        <v>7033</v>
      </c>
      <c r="EB150" s="198" t="s">
        <v>7022</v>
      </c>
      <c r="EC150" s="181">
        <v>44769</v>
      </c>
      <c r="ED150" s="196" t="s">
        <v>7037</v>
      </c>
      <c r="EE150" s="188">
        <v>90000</v>
      </c>
      <c r="EF150" s="196" t="s">
        <v>6977</v>
      </c>
      <c r="EG150" s="196" t="s">
        <v>19</v>
      </c>
      <c r="EH150" s="196">
        <v>3</v>
      </c>
      <c r="EI150" s="196" t="s">
        <v>7033</v>
      </c>
      <c r="EJ150" s="196" t="s">
        <v>6978</v>
      </c>
      <c r="EK150" s="197">
        <v>44769</v>
      </c>
      <c r="EL150" s="195" t="s">
        <v>7038</v>
      </c>
      <c r="EM150" s="180">
        <v>0</v>
      </c>
      <c r="EN150" s="198" t="s">
        <v>6977</v>
      </c>
      <c r="EO150" s="198" t="s">
        <v>19</v>
      </c>
      <c r="EP150" s="198">
        <v>3</v>
      </c>
      <c r="EQ150" s="198" t="s">
        <v>7033</v>
      </c>
      <c r="ER150" s="198" t="s">
        <v>6978</v>
      </c>
      <c r="ES150" s="181">
        <v>44769</v>
      </c>
      <c r="ET150" s="196" t="s">
        <v>7029</v>
      </c>
      <c r="EU150" s="196">
        <v>2465</v>
      </c>
      <c r="EV150" s="196" t="s">
        <v>6961</v>
      </c>
      <c r="EW150" s="196" t="s">
        <v>30</v>
      </c>
      <c r="EX150" s="196">
        <v>2</v>
      </c>
      <c r="EY150" s="196" t="s">
        <v>6963</v>
      </c>
      <c r="EZ150" s="196" t="s">
        <v>6962</v>
      </c>
      <c r="FA150" s="197">
        <v>44769</v>
      </c>
      <c r="FB150" s="195" t="s">
        <v>7040</v>
      </c>
      <c r="FC150" s="198">
        <v>2</v>
      </c>
      <c r="FD150" s="198" t="s">
        <v>7031</v>
      </c>
      <c r="FE150" s="198" t="s">
        <v>6999</v>
      </c>
      <c r="FF150" s="198">
        <v>2</v>
      </c>
      <c r="FG150" s="198" t="s">
        <v>7039</v>
      </c>
      <c r="FH150" s="198" t="s">
        <v>7032</v>
      </c>
      <c r="FI150" s="181">
        <v>44769</v>
      </c>
      <c r="FJ150" s="195" t="s">
        <v>7041</v>
      </c>
      <c r="FK150" s="196" t="s">
        <v>14</v>
      </c>
      <c r="FL150" s="196" t="s">
        <v>14</v>
      </c>
      <c r="FM150" s="196">
        <v>0</v>
      </c>
      <c r="FN150" s="196">
        <v>0</v>
      </c>
      <c r="FO150" s="196" t="s">
        <v>14</v>
      </c>
      <c r="FP150" s="188" t="s">
        <v>14</v>
      </c>
      <c r="FQ150" s="189">
        <v>44769</v>
      </c>
      <c r="FR150" s="195" t="s">
        <v>7042</v>
      </c>
      <c r="FS150" s="198" t="s">
        <v>14</v>
      </c>
      <c r="FT150" s="198" t="s">
        <v>14</v>
      </c>
      <c r="FU150" s="198">
        <v>0</v>
      </c>
      <c r="FV150" s="198">
        <v>0</v>
      </c>
      <c r="FW150" s="198" t="s">
        <v>14</v>
      </c>
      <c r="FX150" s="198" t="s">
        <v>14</v>
      </c>
      <c r="FY150" s="181">
        <v>44769</v>
      </c>
      <c r="FZ150" s="196" t="s">
        <v>7143</v>
      </c>
      <c r="GA150" s="196">
        <v>2</v>
      </c>
      <c r="GB150" s="196" t="s">
        <v>3054</v>
      </c>
      <c r="GC150" s="196" t="s">
        <v>30</v>
      </c>
      <c r="GD150" s="196">
        <v>2</v>
      </c>
      <c r="GE150" s="196" t="s">
        <v>14</v>
      </c>
      <c r="GF150" s="196" t="s">
        <v>14</v>
      </c>
      <c r="GG150" s="197">
        <v>44769</v>
      </c>
      <c r="GH150" s="195" t="s">
        <v>7149</v>
      </c>
      <c r="GI150" s="198">
        <v>1</v>
      </c>
      <c r="GJ150" s="198" t="s">
        <v>3054</v>
      </c>
      <c r="GK150" s="198" t="s">
        <v>30</v>
      </c>
      <c r="GL150" s="198">
        <v>2</v>
      </c>
      <c r="GM150" s="198" t="s">
        <v>14</v>
      </c>
      <c r="GN150" s="198" t="s">
        <v>14</v>
      </c>
      <c r="GO150" s="181">
        <v>44769</v>
      </c>
      <c r="GP150" s="196" t="s">
        <v>7144</v>
      </c>
      <c r="GQ150" s="196">
        <v>1</v>
      </c>
      <c r="GR150" s="196" t="s">
        <v>3054</v>
      </c>
      <c r="GS150" s="196" t="s">
        <v>30</v>
      </c>
      <c r="GT150" s="196">
        <v>2</v>
      </c>
      <c r="GU150" s="196" t="s">
        <v>14</v>
      </c>
      <c r="GV150" s="196" t="s">
        <v>14</v>
      </c>
      <c r="GW150" s="197">
        <v>44769</v>
      </c>
      <c r="GX150" s="195" t="s">
        <v>7150</v>
      </c>
      <c r="GY150" s="198">
        <v>0</v>
      </c>
      <c r="GZ150" s="198" t="s">
        <v>3054</v>
      </c>
      <c r="HA150" s="198" t="s">
        <v>30</v>
      </c>
      <c r="HB150" s="198">
        <v>2</v>
      </c>
      <c r="HC150" s="198" t="s">
        <v>14</v>
      </c>
      <c r="HD150" s="198" t="s">
        <v>14</v>
      </c>
      <c r="HE150" s="181">
        <v>44769</v>
      </c>
      <c r="HF150" s="196" t="s">
        <v>7142</v>
      </c>
      <c r="HG150" s="196">
        <v>0</v>
      </c>
      <c r="HH150" s="196" t="s">
        <v>3054</v>
      </c>
      <c r="HI150" s="196" t="s">
        <v>30</v>
      </c>
      <c r="HJ150" s="196">
        <v>2</v>
      </c>
      <c r="HK150" s="196" t="s">
        <v>14</v>
      </c>
      <c r="HL150" s="196" t="s">
        <v>14</v>
      </c>
      <c r="HM150" s="197">
        <v>44769</v>
      </c>
      <c r="HN150" s="195" t="s">
        <v>7148</v>
      </c>
      <c r="HO150" s="198">
        <v>1</v>
      </c>
      <c r="HP150" s="198" t="s">
        <v>3054</v>
      </c>
      <c r="HQ150" s="198" t="s">
        <v>30</v>
      </c>
      <c r="HR150" s="198">
        <v>2</v>
      </c>
      <c r="HS150" s="198" t="s">
        <v>14</v>
      </c>
      <c r="HT150" s="198" t="s">
        <v>14</v>
      </c>
      <c r="HU150" s="181">
        <v>44769</v>
      </c>
      <c r="HV150" s="196" t="s">
        <v>7145</v>
      </c>
      <c r="HW150" s="196">
        <v>1</v>
      </c>
      <c r="HX150" s="196" t="s">
        <v>3054</v>
      </c>
      <c r="HY150" s="196" t="s">
        <v>30</v>
      </c>
      <c r="HZ150" s="196">
        <v>2</v>
      </c>
      <c r="IA150" s="196" t="s">
        <v>14</v>
      </c>
      <c r="IB150" s="196" t="s">
        <v>14</v>
      </c>
      <c r="IC150" s="197">
        <v>44769</v>
      </c>
      <c r="ID150" s="195" t="s">
        <v>7147</v>
      </c>
      <c r="IE150" s="198">
        <v>0</v>
      </c>
      <c r="IF150" s="198" t="s">
        <v>3054</v>
      </c>
      <c r="IG150" s="198" t="s">
        <v>30</v>
      </c>
      <c r="IH150" s="198">
        <v>2</v>
      </c>
      <c r="II150" s="198" t="s">
        <v>14</v>
      </c>
      <c r="IJ150" s="198" t="s">
        <v>14</v>
      </c>
      <c r="IK150" s="181">
        <v>44769</v>
      </c>
      <c r="IL150" s="196" t="s">
        <v>7146</v>
      </c>
      <c r="IM150" s="196">
        <v>2</v>
      </c>
      <c r="IN150" s="196" t="s">
        <v>3054</v>
      </c>
      <c r="IO150" s="196" t="s">
        <v>30</v>
      </c>
      <c r="IP150" s="196">
        <v>2</v>
      </c>
      <c r="IQ150" s="196" t="s">
        <v>14</v>
      </c>
      <c r="IR150" s="196" t="s">
        <v>14</v>
      </c>
      <c r="IS150" s="197">
        <v>44769</v>
      </c>
    </row>
    <row r="151" spans="1:253" x14ac:dyDescent="0.35">
      <c r="A151" s="285" t="s">
        <v>1131</v>
      </c>
      <c r="B151" s="285" t="s">
        <v>8815</v>
      </c>
      <c r="C151" s="285" t="s">
        <v>1132</v>
      </c>
      <c r="D151" s="285" t="s">
        <v>1133</v>
      </c>
      <c r="E151" s="285" t="s">
        <v>8500</v>
      </c>
      <c r="F151" s="285" t="s">
        <v>6947</v>
      </c>
      <c r="G151" s="179">
        <v>47265000</v>
      </c>
      <c r="H151" s="180" t="s">
        <v>6944</v>
      </c>
      <c r="I151" s="180" t="s">
        <v>30</v>
      </c>
      <c r="J151" s="180">
        <v>2</v>
      </c>
      <c r="K151" s="180" t="s">
        <v>6946</v>
      </c>
      <c r="L151" s="180" t="s">
        <v>6945</v>
      </c>
      <c r="M151" s="181">
        <v>44769</v>
      </c>
      <c r="N151" s="195" t="s">
        <v>6951</v>
      </c>
      <c r="O151" s="182">
        <v>26513</v>
      </c>
      <c r="P151" s="182" t="s">
        <v>6948</v>
      </c>
      <c r="Q151" s="182" t="s">
        <v>30</v>
      </c>
      <c r="R151" s="182">
        <v>2</v>
      </c>
      <c r="S151" s="182" t="s">
        <v>6950</v>
      </c>
      <c r="T151" s="182" t="s">
        <v>6949</v>
      </c>
      <c r="U151" s="183">
        <v>44769</v>
      </c>
      <c r="V151" s="195" t="s">
        <v>6955</v>
      </c>
      <c r="W151" s="180">
        <v>7440000</v>
      </c>
      <c r="X151" s="180" t="s">
        <v>6952</v>
      </c>
      <c r="Y151" s="180" t="s">
        <v>30</v>
      </c>
      <c r="Z151" s="180">
        <v>2</v>
      </c>
      <c r="AA151" s="180" t="s">
        <v>6954</v>
      </c>
      <c r="AB151" s="180" t="s">
        <v>6953</v>
      </c>
      <c r="AC151" s="181">
        <v>44769</v>
      </c>
      <c r="AD151" s="195" t="s">
        <v>6959</v>
      </c>
      <c r="AE151" s="188">
        <v>1529000</v>
      </c>
      <c r="AF151" s="188" t="s">
        <v>6956</v>
      </c>
      <c r="AG151" s="188" t="s">
        <v>30</v>
      </c>
      <c r="AH151" s="188">
        <v>2</v>
      </c>
      <c r="AI151" s="188" t="s">
        <v>6958</v>
      </c>
      <c r="AJ151" s="188" t="s">
        <v>6957</v>
      </c>
      <c r="AK151" s="189">
        <v>44769</v>
      </c>
      <c r="AL151" s="195" t="s">
        <v>6960</v>
      </c>
      <c r="AM151" s="180">
        <v>1529000</v>
      </c>
      <c r="AN151" s="180" t="s">
        <v>6956</v>
      </c>
      <c r="AO151" s="180" t="s">
        <v>30</v>
      </c>
      <c r="AP151" s="180">
        <v>2</v>
      </c>
      <c r="AQ151" s="180" t="s">
        <v>6958</v>
      </c>
      <c r="AR151" s="180" t="s">
        <v>6957</v>
      </c>
      <c r="AS151" s="181">
        <v>44769</v>
      </c>
      <c r="AT151" s="196" t="s">
        <v>1138</v>
      </c>
      <c r="AU151" s="188" t="s">
        <v>14</v>
      </c>
      <c r="AV151" s="188" t="s">
        <v>14</v>
      </c>
      <c r="AW151" s="188" t="s">
        <v>14</v>
      </c>
      <c r="AX151" s="188" t="s">
        <v>14</v>
      </c>
      <c r="AY151" s="188" t="s">
        <v>986</v>
      </c>
      <c r="AZ151" s="188" t="s">
        <v>14</v>
      </c>
      <c r="BA151" s="189">
        <v>43798</v>
      </c>
      <c r="BB151" s="195" t="s">
        <v>1137</v>
      </c>
      <c r="BC151" s="180" t="s">
        <v>14</v>
      </c>
      <c r="BD151" s="180" t="s">
        <v>14</v>
      </c>
      <c r="BE151" s="180" t="s">
        <v>14</v>
      </c>
      <c r="BF151" s="180" t="s">
        <v>14</v>
      </c>
      <c r="BG151" s="180" t="s">
        <v>986</v>
      </c>
      <c r="BH151" s="180" t="s">
        <v>14</v>
      </c>
      <c r="BI151" s="181">
        <v>43798</v>
      </c>
      <c r="BJ151" s="196" t="s">
        <v>1405</v>
      </c>
      <c r="BK151" s="196" t="s">
        <v>14</v>
      </c>
      <c r="BL151" s="196" t="s">
        <v>14</v>
      </c>
      <c r="BM151" s="196" t="s">
        <v>14</v>
      </c>
      <c r="BN151" s="196" t="s">
        <v>14</v>
      </c>
      <c r="BO151" s="196" t="s">
        <v>1404</v>
      </c>
      <c r="BP151" s="188" t="s">
        <v>14</v>
      </c>
      <c r="BQ151" s="197">
        <v>43987</v>
      </c>
      <c r="BR151" s="195" t="s">
        <v>1134</v>
      </c>
      <c r="BS151" s="198" t="s">
        <v>14</v>
      </c>
      <c r="BT151" s="198" t="s">
        <v>14</v>
      </c>
      <c r="BU151" s="198" t="s">
        <v>14</v>
      </c>
      <c r="BV151" s="198" t="s">
        <v>14</v>
      </c>
      <c r="BW151" s="198" t="s">
        <v>986</v>
      </c>
      <c r="BX151" s="198" t="s">
        <v>14</v>
      </c>
      <c r="BY151" s="181">
        <v>43798</v>
      </c>
      <c r="BZ151" s="196" t="s">
        <v>1135</v>
      </c>
      <c r="CA151" s="196" t="s">
        <v>14</v>
      </c>
      <c r="CB151" s="196" t="s">
        <v>14</v>
      </c>
      <c r="CC151" s="196" t="s">
        <v>14</v>
      </c>
      <c r="CD151" s="196" t="s">
        <v>14</v>
      </c>
      <c r="CE151" s="196" t="s">
        <v>986</v>
      </c>
      <c r="CF151" s="196" t="s">
        <v>14</v>
      </c>
      <c r="CG151" s="197">
        <v>43798</v>
      </c>
      <c r="CH151" s="195" t="s">
        <v>9560</v>
      </c>
      <c r="CI151" s="196" t="e">
        <v>#N/A</v>
      </c>
      <c r="CJ151" s="196" t="e">
        <v>#N/A</v>
      </c>
      <c r="CK151" s="196" t="e">
        <v>#N/A</v>
      </c>
      <c r="CL151" s="196" t="e">
        <v>#N/A</v>
      </c>
      <c r="CM151" s="196" t="e">
        <v>#N/A</v>
      </c>
      <c r="CN151" s="196" t="e">
        <v>#N/A</v>
      </c>
      <c r="CO151" s="199" t="e">
        <v>#N/A</v>
      </c>
      <c r="CP151" s="196" t="s">
        <v>1136</v>
      </c>
      <c r="CQ151" s="198" t="s">
        <v>14</v>
      </c>
      <c r="CR151" s="198" t="s">
        <v>14</v>
      </c>
      <c r="CS151" s="198" t="s">
        <v>14</v>
      </c>
      <c r="CT151" s="198" t="s">
        <v>14</v>
      </c>
      <c r="CU151" s="198" t="s">
        <v>986</v>
      </c>
      <c r="CV151" s="198" t="s">
        <v>14</v>
      </c>
      <c r="CW151" s="181">
        <v>43798</v>
      </c>
      <c r="CX151" s="196" t="s">
        <v>6965</v>
      </c>
      <c r="CY151" s="188">
        <v>1529000</v>
      </c>
      <c r="CZ151" s="188" t="s">
        <v>6956</v>
      </c>
      <c r="DA151" s="188" t="s">
        <v>30</v>
      </c>
      <c r="DB151" s="188">
        <v>2</v>
      </c>
      <c r="DC151" s="188" t="s">
        <v>6968</v>
      </c>
      <c r="DD151" s="188" t="s">
        <v>6957</v>
      </c>
      <c r="DE151" s="194">
        <v>44769</v>
      </c>
      <c r="DF151" s="195" t="s">
        <v>6969</v>
      </c>
      <c r="DG151" s="180">
        <v>5910000</v>
      </c>
      <c r="DH151" s="198" t="s">
        <v>6966</v>
      </c>
      <c r="DI151" s="198" t="s">
        <v>30</v>
      </c>
      <c r="DJ151" s="198">
        <v>2</v>
      </c>
      <c r="DK151" s="198" t="s">
        <v>6968</v>
      </c>
      <c r="DL151" s="198" t="s">
        <v>6967</v>
      </c>
      <c r="DM151" s="181">
        <v>44769</v>
      </c>
      <c r="DN151" s="196" t="s">
        <v>6970</v>
      </c>
      <c r="DO151" s="188">
        <v>0</v>
      </c>
      <c r="DP151" s="196" t="s">
        <v>6966</v>
      </c>
      <c r="DQ151" s="196" t="s">
        <v>30</v>
      </c>
      <c r="DR151" s="196">
        <v>2</v>
      </c>
      <c r="DS151" s="196" t="s">
        <v>6968</v>
      </c>
      <c r="DT151" s="196" t="s">
        <v>6967</v>
      </c>
      <c r="DU151" s="197">
        <v>44769</v>
      </c>
      <c r="DV151" s="195" t="s">
        <v>6971</v>
      </c>
      <c r="DW151" s="180">
        <v>1529000</v>
      </c>
      <c r="DX151" s="198" t="s">
        <v>6956</v>
      </c>
      <c r="DY151" s="198" t="s">
        <v>30</v>
      </c>
      <c r="DZ151" s="198">
        <v>2</v>
      </c>
      <c r="EA151" s="198" t="s">
        <v>6968</v>
      </c>
      <c r="EB151" s="198" t="s">
        <v>6957</v>
      </c>
      <c r="EC151" s="181">
        <v>44769</v>
      </c>
      <c r="ED151" s="196" t="s">
        <v>6972</v>
      </c>
      <c r="EE151" s="188">
        <v>0</v>
      </c>
      <c r="EF151" s="196" t="s">
        <v>14</v>
      </c>
      <c r="EG151" s="196" t="s">
        <v>19</v>
      </c>
      <c r="EH151" s="196">
        <v>3</v>
      </c>
      <c r="EI151" s="196" t="s">
        <v>6968</v>
      </c>
      <c r="EJ151" s="196" t="s">
        <v>14</v>
      </c>
      <c r="EK151" s="197">
        <v>44769</v>
      </c>
      <c r="EL151" s="195" t="s">
        <v>6973</v>
      </c>
      <c r="EM151" s="180">
        <v>0</v>
      </c>
      <c r="EN151" s="198" t="s">
        <v>14</v>
      </c>
      <c r="EO151" s="198" t="s">
        <v>19</v>
      </c>
      <c r="EP151" s="198">
        <v>3</v>
      </c>
      <c r="EQ151" s="198" t="s">
        <v>6968</v>
      </c>
      <c r="ER151" s="198" t="s">
        <v>14</v>
      </c>
      <c r="ES151" s="181">
        <v>44769</v>
      </c>
      <c r="ET151" s="196" t="s">
        <v>6964</v>
      </c>
      <c r="EU151" s="196">
        <v>2465</v>
      </c>
      <c r="EV151" s="196" t="s">
        <v>6961</v>
      </c>
      <c r="EW151" s="196" t="s">
        <v>30</v>
      </c>
      <c r="EX151" s="196">
        <v>2</v>
      </c>
      <c r="EY151" s="196" t="s">
        <v>6963</v>
      </c>
      <c r="EZ151" s="196" t="s">
        <v>6962</v>
      </c>
      <c r="FA151" s="197">
        <v>44769</v>
      </c>
      <c r="FB151" s="195" t="s">
        <v>1469</v>
      </c>
      <c r="FC151" s="198">
        <v>2</v>
      </c>
      <c r="FD151" s="198" t="s">
        <v>1466</v>
      </c>
      <c r="FE151" s="198" t="s">
        <v>30</v>
      </c>
      <c r="FF151" s="198">
        <v>2</v>
      </c>
      <c r="FG151" s="198" t="s">
        <v>1468</v>
      </c>
      <c r="FH151" s="198" t="s">
        <v>1467</v>
      </c>
      <c r="FI151" s="181">
        <v>44039</v>
      </c>
      <c r="FJ151" s="195" t="s">
        <v>9561</v>
      </c>
      <c r="FK151" s="196" t="e">
        <v>#N/A</v>
      </c>
      <c r="FL151" s="196" t="e">
        <v>#N/A</v>
      </c>
      <c r="FM151" s="196" t="e">
        <v>#N/A</v>
      </c>
      <c r="FN151" s="196" t="e">
        <v>#N/A</v>
      </c>
      <c r="FO151" s="196" t="e">
        <v>#N/A</v>
      </c>
      <c r="FP151" s="188" t="e">
        <v>#N/A</v>
      </c>
      <c r="FQ151" s="189" t="e">
        <v>#N/A</v>
      </c>
      <c r="FR151" s="195" t="s">
        <v>9562</v>
      </c>
      <c r="FS151" s="198" t="e">
        <v>#N/A</v>
      </c>
      <c r="FT151" s="198" t="e">
        <v>#N/A</v>
      </c>
      <c r="FU151" s="198" t="e">
        <v>#N/A</v>
      </c>
      <c r="FV151" s="198" t="e">
        <v>#N/A</v>
      </c>
      <c r="FW151" s="198" t="e">
        <v>#N/A</v>
      </c>
      <c r="FX151" s="198" t="e">
        <v>#N/A</v>
      </c>
      <c r="FY151" s="181" t="e">
        <v>#N/A</v>
      </c>
      <c r="FZ151" s="196" t="s">
        <v>3966</v>
      </c>
      <c r="GA151" s="196">
        <v>2</v>
      </c>
      <c r="GB151" s="196" t="s">
        <v>3054</v>
      </c>
      <c r="GC151" s="196" t="s">
        <v>30</v>
      </c>
      <c r="GD151" s="196">
        <v>2</v>
      </c>
      <c r="GE151" s="196" t="s">
        <v>14</v>
      </c>
      <c r="GF151" s="196" t="s">
        <v>14</v>
      </c>
      <c r="GG151" s="197">
        <v>44694</v>
      </c>
      <c r="GH151" s="195" t="s">
        <v>3972</v>
      </c>
      <c r="GI151" s="198">
        <v>1</v>
      </c>
      <c r="GJ151" s="198" t="s">
        <v>3054</v>
      </c>
      <c r="GK151" s="198" t="s">
        <v>30</v>
      </c>
      <c r="GL151" s="198">
        <v>2</v>
      </c>
      <c r="GM151" s="198" t="s">
        <v>14</v>
      </c>
      <c r="GN151" s="198" t="s">
        <v>14</v>
      </c>
      <c r="GO151" s="181">
        <v>44694</v>
      </c>
      <c r="GP151" s="196" t="s">
        <v>3967</v>
      </c>
      <c r="GQ151" s="196">
        <v>1</v>
      </c>
      <c r="GR151" s="196" t="s">
        <v>3054</v>
      </c>
      <c r="GS151" s="196" t="s">
        <v>30</v>
      </c>
      <c r="GT151" s="196">
        <v>2</v>
      </c>
      <c r="GU151" s="196" t="s">
        <v>14</v>
      </c>
      <c r="GV151" s="196" t="s">
        <v>14</v>
      </c>
      <c r="GW151" s="197">
        <v>44694</v>
      </c>
      <c r="GX151" s="195" t="s">
        <v>3973</v>
      </c>
      <c r="GY151" s="198">
        <v>0</v>
      </c>
      <c r="GZ151" s="198" t="s">
        <v>3054</v>
      </c>
      <c r="HA151" s="198" t="s">
        <v>30</v>
      </c>
      <c r="HB151" s="198">
        <v>2</v>
      </c>
      <c r="HC151" s="198" t="s">
        <v>14</v>
      </c>
      <c r="HD151" s="198" t="s">
        <v>14</v>
      </c>
      <c r="HE151" s="181">
        <v>44694</v>
      </c>
      <c r="HF151" s="196" t="s">
        <v>3965</v>
      </c>
      <c r="HG151" s="196">
        <v>0</v>
      </c>
      <c r="HH151" s="196" t="s">
        <v>3054</v>
      </c>
      <c r="HI151" s="196" t="s">
        <v>30</v>
      </c>
      <c r="HJ151" s="196">
        <v>2</v>
      </c>
      <c r="HK151" s="196" t="s">
        <v>14</v>
      </c>
      <c r="HL151" s="196" t="s">
        <v>14</v>
      </c>
      <c r="HM151" s="197">
        <v>44694</v>
      </c>
      <c r="HN151" s="195" t="s">
        <v>3971</v>
      </c>
      <c r="HO151" s="198">
        <v>1</v>
      </c>
      <c r="HP151" s="198" t="s">
        <v>3054</v>
      </c>
      <c r="HQ151" s="198" t="s">
        <v>30</v>
      </c>
      <c r="HR151" s="198">
        <v>2</v>
      </c>
      <c r="HS151" s="198" t="s">
        <v>14</v>
      </c>
      <c r="HT151" s="198" t="s">
        <v>14</v>
      </c>
      <c r="HU151" s="181">
        <v>44694</v>
      </c>
      <c r="HV151" s="196" t="s">
        <v>3968</v>
      </c>
      <c r="HW151" s="196">
        <v>0</v>
      </c>
      <c r="HX151" s="196" t="s">
        <v>3054</v>
      </c>
      <c r="HY151" s="196" t="s">
        <v>30</v>
      </c>
      <c r="HZ151" s="196">
        <v>2</v>
      </c>
      <c r="IA151" s="196" t="s">
        <v>14</v>
      </c>
      <c r="IB151" s="196" t="s">
        <v>14</v>
      </c>
      <c r="IC151" s="197">
        <v>44694</v>
      </c>
      <c r="ID151" s="195" t="s">
        <v>3970</v>
      </c>
      <c r="IE151" s="198">
        <v>0</v>
      </c>
      <c r="IF151" s="198" t="s">
        <v>3054</v>
      </c>
      <c r="IG151" s="198" t="s">
        <v>30</v>
      </c>
      <c r="IH151" s="198">
        <v>2</v>
      </c>
      <c r="II151" s="198" t="s">
        <v>14</v>
      </c>
      <c r="IJ151" s="198" t="s">
        <v>14</v>
      </c>
      <c r="IK151" s="181">
        <v>44694</v>
      </c>
      <c r="IL151" s="196" t="s">
        <v>3969</v>
      </c>
      <c r="IM151" s="196">
        <v>2</v>
      </c>
      <c r="IN151" s="196" t="s">
        <v>3054</v>
      </c>
      <c r="IO151" s="196" t="s">
        <v>30</v>
      </c>
      <c r="IP151" s="196">
        <v>2</v>
      </c>
      <c r="IQ151" s="196" t="s">
        <v>14</v>
      </c>
      <c r="IR151" s="196" t="s">
        <v>14</v>
      </c>
      <c r="IS151" s="197">
        <v>44694</v>
      </c>
    </row>
    <row r="152" spans="1:253" x14ac:dyDescent="0.35">
      <c r="A152" s="285" t="s">
        <v>6974</v>
      </c>
      <c r="B152" s="285" t="s">
        <v>8789</v>
      </c>
      <c r="C152" s="285" t="s">
        <v>6975</v>
      </c>
      <c r="D152" s="285" t="s">
        <v>1133</v>
      </c>
      <c r="E152" s="285" t="s">
        <v>8500</v>
      </c>
      <c r="F152" s="285" t="s">
        <v>6976</v>
      </c>
      <c r="G152" s="179">
        <v>47265000</v>
      </c>
      <c r="H152" s="180" t="s">
        <v>6944</v>
      </c>
      <c r="I152" s="180" t="s">
        <v>30</v>
      </c>
      <c r="J152" s="180">
        <v>2</v>
      </c>
      <c r="K152" s="180" t="s">
        <v>6946</v>
      </c>
      <c r="L152" s="180" t="s">
        <v>6945</v>
      </c>
      <c r="M152" s="181">
        <v>44769</v>
      </c>
      <c r="N152" s="195" t="s">
        <v>7009</v>
      </c>
      <c r="O152" s="182">
        <v>27598</v>
      </c>
      <c r="P152" s="182" t="s">
        <v>7006</v>
      </c>
      <c r="Q152" s="182" t="s">
        <v>30</v>
      </c>
      <c r="R152" s="182">
        <v>2</v>
      </c>
      <c r="S152" s="182" t="s">
        <v>7008</v>
      </c>
      <c r="T152" s="182" t="s">
        <v>7007</v>
      </c>
      <c r="U152" s="183">
        <v>44769</v>
      </c>
      <c r="V152" s="195" t="s">
        <v>7005</v>
      </c>
      <c r="W152" s="180">
        <v>1246000</v>
      </c>
      <c r="X152" s="180" t="s">
        <v>6977</v>
      </c>
      <c r="Y152" s="180" t="s">
        <v>30</v>
      </c>
      <c r="Z152" s="180">
        <v>2</v>
      </c>
      <c r="AA152" s="180" t="s">
        <v>7004</v>
      </c>
      <c r="AB152" s="180" t="s">
        <v>6978</v>
      </c>
      <c r="AC152" s="181">
        <v>44769</v>
      </c>
      <c r="AD152" s="195" t="s">
        <v>6980</v>
      </c>
      <c r="AE152" s="188">
        <v>1246000</v>
      </c>
      <c r="AF152" s="188" t="s">
        <v>6977</v>
      </c>
      <c r="AG152" s="188" t="s">
        <v>30</v>
      </c>
      <c r="AH152" s="188">
        <v>2</v>
      </c>
      <c r="AI152" s="188" t="s">
        <v>6979</v>
      </c>
      <c r="AJ152" s="188" t="s">
        <v>6978</v>
      </c>
      <c r="AK152" s="189">
        <v>44769</v>
      </c>
      <c r="AL152" s="195" t="s">
        <v>6982</v>
      </c>
      <c r="AM152" s="180" t="s">
        <v>14</v>
      </c>
      <c r="AN152" s="180" t="s">
        <v>1024</v>
      </c>
      <c r="AO152" s="180" t="s">
        <v>14</v>
      </c>
      <c r="AP152" s="180" t="s">
        <v>14</v>
      </c>
      <c r="AQ152" s="180" t="s">
        <v>6981</v>
      </c>
      <c r="AR152" s="180" t="s">
        <v>1024</v>
      </c>
      <c r="AS152" s="181">
        <v>44769</v>
      </c>
      <c r="AT152" s="196" t="s">
        <v>6983</v>
      </c>
      <c r="AU152" s="188" t="s">
        <v>14</v>
      </c>
      <c r="AV152" s="188" t="s">
        <v>1024</v>
      </c>
      <c r="AW152" s="188" t="s">
        <v>14</v>
      </c>
      <c r="AX152" s="188" t="s">
        <v>14</v>
      </c>
      <c r="AY152" s="188" t="s">
        <v>1024</v>
      </c>
      <c r="AZ152" s="188" t="s">
        <v>1024</v>
      </c>
      <c r="BA152" s="189">
        <v>44769</v>
      </c>
      <c r="BB152" s="195" t="s">
        <v>6985</v>
      </c>
      <c r="BC152" s="180">
        <v>101063</v>
      </c>
      <c r="BD152" s="180" t="s">
        <v>6977</v>
      </c>
      <c r="BE152" s="180">
        <v>0</v>
      </c>
      <c r="BF152" s="180">
        <v>0</v>
      </c>
      <c r="BG152" s="180" t="s">
        <v>6984</v>
      </c>
      <c r="BH152" s="180" t="s">
        <v>6978</v>
      </c>
      <c r="BI152" s="181">
        <v>44769</v>
      </c>
      <c r="BJ152" s="196" t="s">
        <v>6987</v>
      </c>
      <c r="BK152" s="196">
        <v>2465</v>
      </c>
      <c r="BL152" s="196" t="s">
        <v>6961</v>
      </c>
      <c r="BM152" s="196" t="s">
        <v>30</v>
      </c>
      <c r="BN152" s="196">
        <v>2</v>
      </c>
      <c r="BO152" s="196" t="s">
        <v>6986</v>
      </c>
      <c r="BP152" s="188" t="s">
        <v>6962</v>
      </c>
      <c r="BQ152" s="197">
        <v>44769</v>
      </c>
      <c r="BR152" s="195" t="s">
        <v>6988</v>
      </c>
      <c r="BS152" s="198" t="s">
        <v>14</v>
      </c>
      <c r="BT152" s="198" t="s">
        <v>1024</v>
      </c>
      <c r="BU152" s="198" t="s">
        <v>14</v>
      </c>
      <c r="BV152" s="198" t="s">
        <v>14</v>
      </c>
      <c r="BW152" s="198" t="s">
        <v>1024</v>
      </c>
      <c r="BX152" s="198" t="s">
        <v>1024</v>
      </c>
      <c r="BY152" s="181">
        <v>44769</v>
      </c>
      <c r="BZ152" s="196" t="s">
        <v>6989</v>
      </c>
      <c r="CA152" s="196" t="s">
        <v>14</v>
      </c>
      <c r="CB152" s="196" t="s">
        <v>1024</v>
      </c>
      <c r="CC152" s="196" t="s">
        <v>14</v>
      </c>
      <c r="CD152" s="196" t="s">
        <v>14</v>
      </c>
      <c r="CE152" s="196" t="s">
        <v>1024</v>
      </c>
      <c r="CF152" s="196" t="s">
        <v>1024</v>
      </c>
      <c r="CG152" s="197">
        <v>44769</v>
      </c>
      <c r="CH152" s="195" t="s">
        <v>9563</v>
      </c>
      <c r="CI152" s="196" t="e">
        <v>#N/A</v>
      </c>
      <c r="CJ152" s="196" t="e">
        <v>#N/A</v>
      </c>
      <c r="CK152" s="196" t="e">
        <v>#N/A</v>
      </c>
      <c r="CL152" s="196" t="e">
        <v>#N/A</v>
      </c>
      <c r="CM152" s="196" t="e">
        <v>#N/A</v>
      </c>
      <c r="CN152" s="196" t="e">
        <v>#N/A</v>
      </c>
      <c r="CO152" s="199" t="e">
        <v>#N/A</v>
      </c>
      <c r="CP152" s="196" t="s">
        <v>6990</v>
      </c>
      <c r="CQ152" s="198" t="s">
        <v>14</v>
      </c>
      <c r="CR152" s="198" t="s">
        <v>1024</v>
      </c>
      <c r="CS152" s="198" t="s">
        <v>14</v>
      </c>
      <c r="CT152" s="198" t="s">
        <v>14</v>
      </c>
      <c r="CU152" s="198" t="s">
        <v>1024</v>
      </c>
      <c r="CV152" s="198" t="s">
        <v>1024</v>
      </c>
      <c r="CW152" s="181">
        <v>44769</v>
      </c>
      <c r="CX152" s="196" t="s">
        <v>6991</v>
      </c>
      <c r="CY152" s="188">
        <v>518000</v>
      </c>
      <c r="CZ152" s="188" t="s">
        <v>6977</v>
      </c>
      <c r="DA152" s="188" t="s">
        <v>30</v>
      </c>
      <c r="DB152" s="188">
        <v>2</v>
      </c>
      <c r="DC152" s="188" t="s">
        <v>6992</v>
      </c>
      <c r="DD152" s="188" t="s">
        <v>6978</v>
      </c>
      <c r="DE152" s="194">
        <v>44769</v>
      </c>
      <c r="DF152" s="195" t="s">
        <v>6993</v>
      </c>
      <c r="DG152" s="180">
        <v>0</v>
      </c>
      <c r="DH152" s="198" t="s">
        <v>6977</v>
      </c>
      <c r="DI152" s="198" t="s">
        <v>30</v>
      </c>
      <c r="DJ152" s="198">
        <v>2</v>
      </c>
      <c r="DK152" s="198" t="s">
        <v>6992</v>
      </c>
      <c r="DL152" s="198" t="s">
        <v>6978</v>
      </c>
      <c r="DM152" s="181">
        <v>44769</v>
      </c>
      <c r="DN152" s="196" t="s">
        <v>6994</v>
      </c>
      <c r="DO152" s="188">
        <v>728000</v>
      </c>
      <c r="DP152" s="196" t="s">
        <v>6977</v>
      </c>
      <c r="DQ152" s="196" t="s">
        <v>30</v>
      </c>
      <c r="DR152" s="196">
        <v>2</v>
      </c>
      <c r="DS152" s="196" t="s">
        <v>6992</v>
      </c>
      <c r="DT152" s="196" t="s">
        <v>6978</v>
      </c>
      <c r="DU152" s="197">
        <v>44769</v>
      </c>
      <c r="DV152" s="195" t="s">
        <v>6995</v>
      </c>
      <c r="DW152" s="180">
        <v>428000</v>
      </c>
      <c r="DX152" s="198" t="s">
        <v>6977</v>
      </c>
      <c r="DY152" s="198" t="s">
        <v>30</v>
      </c>
      <c r="DZ152" s="198">
        <v>2</v>
      </c>
      <c r="EA152" s="198" t="s">
        <v>6992</v>
      </c>
      <c r="EB152" s="198" t="s">
        <v>6978</v>
      </c>
      <c r="EC152" s="181">
        <v>44769</v>
      </c>
      <c r="ED152" s="196" t="s">
        <v>6996</v>
      </c>
      <c r="EE152" s="188">
        <v>90000</v>
      </c>
      <c r="EF152" s="196" t="s">
        <v>6977</v>
      </c>
      <c r="EG152" s="196" t="s">
        <v>30</v>
      </c>
      <c r="EH152" s="196">
        <v>2</v>
      </c>
      <c r="EI152" s="196" t="s">
        <v>6992</v>
      </c>
      <c r="EJ152" s="196" t="s">
        <v>6978</v>
      </c>
      <c r="EK152" s="197">
        <v>44769</v>
      </c>
      <c r="EL152" s="195" t="s">
        <v>6997</v>
      </c>
      <c r="EM152" s="180">
        <v>0</v>
      </c>
      <c r="EN152" s="198" t="s">
        <v>6977</v>
      </c>
      <c r="EO152" s="198" t="s">
        <v>30</v>
      </c>
      <c r="EP152" s="198">
        <v>2</v>
      </c>
      <c r="EQ152" s="198" t="s">
        <v>6992</v>
      </c>
      <c r="ER152" s="198" t="s">
        <v>6978</v>
      </c>
      <c r="ES152" s="181">
        <v>44769</v>
      </c>
      <c r="ET152" s="196" t="s">
        <v>6998</v>
      </c>
      <c r="EU152" s="196">
        <v>2465</v>
      </c>
      <c r="EV152" s="196" t="s">
        <v>6961</v>
      </c>
      <c r="EW152" s="196" t="s">
        <v>30</v>
      </c>
      <c r="EX152" s="196">
        <v>2</v>
      </c>
      <c r="EY152" s="196" t="s">
        <v>6963</v>
      </c>
      <c r="EZ152" s="196" t="s">
        <v>6962</v>
      </c>
      <c r="FA152" s="197">
        <v>44769</v>
      </c>
      <c r="FB152" s="195" t="s">
        <v>7001</v>
      </c>
      <c r="FC152" s="198">
        <v>1</v>
      </c>
      <c r="FD152" s="198" t="s">
        <v>6977</v>
      </c>
      <c r="FE152" s="198" t="s">
        <v>6999</v>
      </c>
      <c r="FF152" s="198">
        <v>2</v>
      </c>
      <c r="FG152" s="198" t="s">
        <v>7000</v>
      </c>
      <c r="FH152" s="198" t="s">
        <v>6978</v>
      </c>
      <c r="FI152" s="181">
        <v>44769</v>
      </c>
      <c r="FJ152" s="195" t="s">
        <v>7002</v>
      </c>
      <c r="FK152" s="196" t="s">
        <v>14</v>
      </c>
      <c r="FL152" s="196" t="s">
        <v>1024</v>
      </c>
      <c r="FM152" s="196" t="s">
        <v>14</v>
      </c>
      <c r="FN152" s="196" t="s">
        <v>14</v>
      </c>
      <c r="FO152" s="196" t="s">
        <v>1024</v>
      </c>
      <c r="FP152" s="188" t="s">
        <v>1024</v>
      </c>
      <c r="FQ152" s="189">
        <v>44769</v>
      </c>
      <c r="FR152" s="195" t="s">
        <v>7003</v>
      </c>
      <c r="FS152" s="198" t="s">
        <v>14</v>
      </c>
      <c r="FT152" s="198" t="s">
        <v>1024</v>
      </c>
      <c r="FU152" s="198" t="s">
        <v>14</v>
      </c>
      <c r="FV152" s="198" t="s">
        <v>14</v>
      </c>
      <c r="FW152" s="198" t="s">
        <v>1024</v>
      </c>
      <c r="FX152" s="198" t="s">
        <v>1024</v>
      </c>
      <c r="FY152" s="181">
        <v>44769</v>
      </c>
      <c r="FZ152" s="196" t="s">
        <v>7152</v>
      </c>
      <c r="GA152" s="196">
        <v>2</v>
      </c>
      <c r="GB152" s="196" t="s">
        <v>3054</v>
      </c>
      <c r="GC152" s="196" t="s">
        <v>30</v>
      </c>
      <c r="GD152" s="196">
        <v>2</v>
      </c>
      <c r="GE152" s="196" t="s">
        <v>14</v>
      </c>
      <c r="GF152" s="196" t="s">
        <v>14</v>
      </c>
      <c r="GG152" s="197">
        <v>44769</v>
      </c>
      <c r="GH152" s="195" t="s">
        <v>7158</v>
      </c>
      <c r="GI152" s="198">
        <v>1</v>
      </c>
      <c r="GJ152" s="198" t="s">
        <v>3054</v>
      </c>
      <c r="GK152" s="198" t="s">
        <v>30</v>
      </c>
      <c r="GL152" s="198">
        <v>2</v>
      </c>
      <c r="GM152" s="198" t="s">
        <v>14</v>
      </c>
      <c r="GN152" s="198" t="s">
        <v>14</v>
      </c>
      <c r="GO152" s="181">
        <v>44769</v>
      </c>
      <c r="GP152" s="196" t="s">
        <v>7153</v>
      </c>
      <c r="GQ152" s="196">
        <v>1</v>
      </c>
      <c r="GR152" s="196" t="s">
        <v>3054</v>
      </c>
      <c r="GS152" s="196" t="s">
        <v>30</v>
      </c>
      <c r="GT152" s="196">
        <v>2</v>
      </c>
      <c r="GU152" s="196" t="s">
        <v>14</v>
      </c>
      <c r="GV152" s="196" t="s">
        <v>14</v>
      </c>
      <c r="GW152" s="197">
        <v>44769</v>
      </c>
      <c r="GX152" s="195" t="s">
        <v>7159</v>
      </c>
      <c r="GY152" s="198">
        <v>0</v>
      </c>
      <c r="GZ152" s="198" t="s">
        <v>3054</v>
      </c>
      <c r="HA152" s="198" t="s">
        <v>30</v>
      </c>
      <c r="HB152" s="198">
        <v>2</v>
      </c>
      <c r="HC152" s="198" t="s">
        <v>14</v>
      </c>
      <c r="HD152" s="198" t="s">
        <v>14</v>
      </c>
      <c r="HE152" s="181">
        <v>44769</v>
      </c>
      <c r="HF152" s="196" t="s">
        <v>7151</v>
      </c>
      <c r="HG152" s="196">
        <v>0</v>
      </c>
      <c r="HH152" s="196" t="s">
        <v>3054</v>
      </c>
      <c r="HI152" s="196" t="s">
        <v>30</v>
      </c>
      <c r="HJ152" s="196">
        <v>2</v>
      </c>
      <c r="HK152" s="196" t="s">
        <v>14</v>
      </c>
      <c r="HL152" s="196" t="s">
        <v>14</v>
      </c>
      <c r="HM152" s="197">
        <v>44769</v>
      </c>
      <c r="HN152" s="195" t="s">
        <v>7157</v>
      </c>
      <c r="HO152" s="198">
        <v>0</v>
      </c>
      <c r="HP152" s="198" t="s">
        <v>3054</v>
      </c>
      <c r="HQ152" s="198" t="s">
        <v>30</v>
      </c>
      <c r="HR152" s="198">
        <v>2</v>
      </c>
      <c r="HS152" s="198" t="s">
        <v>14</v>
      </c>
      <c r="HT152" s="198" t="s">
        <v>14</v>
      </c>
      <c r="HU152" s="181">
        <v>44769</v>
      </c>
      <c r="HV152" s="196" t="s">
        <v>7154</v>
      </c>
      <c r="HW152" s="196">
        <v>1</v>
      </c>
      <c r="HX152" s="196" t="s">
        <v>3054</v>
      </c>
      <c r="HY152" s="196" t="s">
        <v>30</v>
      </c>
      <c r="HZ152" s="196">
        <v>2</v>
      </c>
      <c r="IA152" s="196" t="s">
        <v>14</v>
      </c>
      <c r="IB152" s="196" t="s">
        <v>14</v>
      </c>
      <c r="IC152" s="197">
        <v>44769</v>
      </c>
      <c r="ID152" s="195" t="s">
        <v>7156</v>
      </c>
      <c r="IE152" s="198">
        <v>0</v>
      </c>
      <c r="IF152" s="198" t="s">
        <v>3054</v>
      </c>
      <c r="IG152" s="198" t="s">
        <v>30</v>
      </c>
      <c r="IH152" s="198">
        <v>2</v>
      </c>
      <c r="II152" s="198" t="s">
        <v>14</v>
      </c>
      <c r="IJ152" s="198" t="s">
        <v>14</v>
      </c>
      <c r="IK152" s="181">
        <v>44769</v>
      </c>
      <c r="IL152" s="196" t="s">
        <v>7155</v>
      </c>
      <c r="IM152" s="196">
        <v>2</v>
      </c>
      <c r="IN152" s="196" t="s">
        <v>3054</v>
      </c>
      <c r="IO152" s="196" t="s">
        <v>30</v>
      </c>
      <c r="IP152" s="196">
        <v>2</v>
      </c>
      <c r="IQ152" s="196" t="s">
        <v>14</v>
      </c>
      <c r="IR152" s="196" t="s">
        <v>14</v>
      </c>
      <c r="IS152" s="197">
        <v>44769</v>
      </c>
    </row>
    <row r="153" spans="1:253" x14ac:dyDescent="0.35">
      <c r="A153" s="285" t="s">
        <v>666</v>
      </c>
      <c r="B153" s="285" t="s">
        <v>8796</v>
      </c>
      <c r="C153" s="285" t="s">
        <v>667</v>
      </c>
      <c r="D153" s="285" t="s">
        <v>668</v>
      </c>
      <c r="E153" s="285" t="s">
        <v>8501</v>
      </c>
      <c r="F153" s="285" t="s">
        <v>8001</v>
      </c>
      <c r="G153" s="179">
        <v>54157000</v>
      </c>
      <c r="H153" s="180" t="s">
        <v>7998</v>
      </c>
      <c r="I153" s="180" t="s">
        <v>92</v>
      </c>
      <c r="J153" s="180">
        <v>1</v>
      </c>
      <c r="K153" s="180" t="s">
        <v>8000</v>
      </c>
      <c r="L153" s="180" t="s">
        <v>7999</v>
      </c>
      <c r="M153" s="181">
        <v>44773</v>
      </c>
      <c r="N153" s="195" t="s">
        <v>8004</v>
      </c>
      <c r="O153" s="182">
        <v>603628</v>
      </c>
      <c r="P153" s="182" t="s">
        <v>1501</v>
      </c>
      <c r="Q153" s="182" t="s">
        <v>92</v>
      </c>
      <c r="R153" s="182">
        <v>1</v>
      </c>
      <c r="S153" s="182" t="s">
        <v>8003</v>
      </c>
      <c r="T153" s="182" t="s">
        <v>8002</v>
      </c>
      <c r="U153" s="183">
        <v>44773</v>
      </c>
      <c r="V153" s="195" t="s">
        <v>8006</v>
      </c>
      <c r="W153" s="180">
        <v>54157000</v>
      </c>
      <c r="X153" s="180" t="s">
        <v>7998</v>
      </c>
      <c r="Y153" s="180" t="s">
        <v>92</v>
      </c>
      <c r="Z153" s="180">
        <v>1</v>
      </c>
      <c r="AA153" s="180" t="s">
        <v>8005</v>
      </c>
      <c r="AB153" s="180" t="s">
        <v>7999</v>
      </c>
      <c r="AC153" s="181">
        <v>44773</v>
      </c>
      <c r="AD153" s="195" t="s">
        <v>8008</v>
      </c>
      <c r="AE153" s="188">
        <v>54157000</v>
      </c>
      <c r="AF153" s="188" t="s">
        <v>7998</v>
      </c>
      <c r="AG153" s="188" t="s">
        <v>30</v>
      </c>
      <c r="AH153" s="188">
        <v>2</v>
      </c>
      <c r="AI153" s="188" t="s">
        <v>8007</v>
      </c>
      <c r="AJ153" s="188" t="s">
        <v>7999</v>
      </c>
      <c r="AK153" s="189">
        <v>44773</v>
      </c>
      <c r="AL153" s="195" t="s">
        <v>8012</v>
      </c>
      <c r="AM153" s="180">
        <v>16807000</v>
      </c>
      <c r="AN153" s="180" t="s">
        <v>8009</v>
      </c>
      <c r="AO153" s="180" t="s">
        <v>30</v>
      </c>
      <c r="AP153" s="180">
        <v>2</v>
      </c>
      <c r="AQ153" s="180" t="s">
        <v>8011</v>
      </c>
      <c r="AR153" s="180" t="s">
        <v>8010</v>
      </c>
      <c r="AS153" s="181">
        <v>44773</v>
      </c>
      <c r="AT153" s="196" t="s">
        <v>1209</v>
      </c>
      <c r="AU153" s="188" t="s">
        <v>14</v>
      </c>
      <c r="AV153" s="188" t="s">
        <v>14</v>
      </c>
      <c r="AW153" s="188" t="s">
        <v>14</v>
      </c>
      <c r="AX153" s="188" t="s">
        <v>14</v>
      </c>
      <c r="AY153" s="188" t="s">
        <v>14</v>
      </c>
      <c r="AZ153" s="188" t="s">
        <v>14</v>
      </c>
      <c r="BA153" s="189">
        <v>43859</v>
      </c>
      <c r="BB153" s="195" t="s">
        <v>1319</v>
      </c>
      <c r="BC153" s="180" t="s">
        <v>14</v>
      </c>
      <c r="BD153" s="180" t="s">
        <v>14</v>
      </c>
      <c r="BE153" s="180" t="s">
        <v>14</v>
      </c>
      <c r="BF153" s="180" t="s">
        <v>14</v>
      </c>
      <c r="BG153" s="180" t="s">
        <v>14</v>
      </c>
      <c r="BH153" s="180" t="s">
        <v>14</v>
      </c>
      <c r="BI153" s="181">
        <v>43920</v>
      </c>
      <c r="BJ153" s="196" t="s">
        <v>8016</v>
      </c>
      <c r="BK153" s="196">
        <v>5237</v>
      </c>
      <c r="BL153" s="196" t="s">
        <v>8013</v>
      </c>
      <c r="BM153" s="196" t="s">
        <v>30</v>
      </c>
      <c r="BN153" s="196">
        <v>2</v>
      </c>
      <c r="BO153" s="196" t="s">
        <v>8015</v>
      </c>
      <c r="BP153" s="188" t="s">
        <v>8014</v>
      </c>
      <c r="BQ153" s="197">
        <v>44773</v>
      </c>
      <c r="BR153" s="195" t="s">
        <v>669</v>
      </c>
      <c r="BS153" s="198" t="s">
        <v>14</v>
      </c>
      <c r="BT153" s="198">
        <v>0</v>
      </c>
      <c r="BU153" s="198" t="s">
        <v>30</v>
      </c>
      <c r="BV153" s="198">
        <v>2</v>
      </c>
      <c r="BW153" s="198">
        <v>0</v>
      </c>
      <c r="BX153" s="198">
        <v>0</v>
      </c>
      <c r="BY153" s="181">
        <v>43511</v>
      </c>
      <c r="BZ153" s="196" t="s">
        <v>670</v>
      </c>
      <c r="CA153" s="196" t="s">
        <v>14</v>
      </c>
      <c r="CB153" s="196">
        <v>0</v>
      </c>
      <c r="CC153" s="196" t="s">
        <v>14</v>
      </c>
      <c r="CD153" s="196" t="s">
        <v>14</v>
      </c>
      <c r="CE153" s="196">
        <v>0</v>
      </c>
      <c r="CF153" s="196">
        <v>0</v>
      </c>
      <c r="CG153" s="197">
        <v>43511</v>
      </c>
      <c r="CH153" s="195" t="s">
        <v>9564</v>
      </c>
      <c r="CI153" s="196" t="e">
        <v>#N/A</v>
      </c>
      <c r="CJ153" s="196" t="e">
        <v>#N/A</v>
      </c>
      <c r="CK153" s="196" t="e">
        <v>#N/A</v>
      </c>
      <c r="CL153" s="196" t="e">
        <v>#N/A</v>
      </c>
      <c r="CM153" s="196" t="e">
        <v>#N/A</v>
      </c>
      <c r="CN153" s="196" t="e">
        <v>#N/A</v>
      </c>
      <c r="CO153" s="199" t="e">
        <v>#N/A</v>
      </c>
      <c r="CP153" s="196" t="s">
        <v>1104</v>
      </c>
      <c r="CQ153" s="198" t="s">
        <v>14</v>
      </c>
      <c r="CR153" s="198" t="s">
        <v>14</v>
      </c>
      <c r="CS153" s="198" t="s">
        <v>14</v>
      </c>
      <c r="CT153" s="198" t="s">
        <v>14</v>
      </c>
      <c r="CU153" s="198" t="s">
        <v>14</v>
      </c>
      <c r="CV153" s="198" t="s">
        <v>14</v>
      </c>
      <c r="CW153" s="181">
        <v>43787</v>
      </c>
      <c r="CX153" s="196" t="s">
        <v>8018</v>
      </c>
      <c r="CY153" s="188">
        <v>15700000</v>
      </c>
      <c r="CZ153" s="188" t="s">
        <v>8024</v>
      </c>
      <c r="DA153" s="188" t="s">
        <v>30</v>
      </c>
      <c r="DB153" s="188">
        <v>2</v>
      </c>
      <c r="DC153" s="188" t="s">
        <v>8026</v>
      </c>
      <c r="DD153" s="188" t="s">
        <v>8025</v>
      </c>
      <c r="DE153" s="194">
        <v>44773</v>
      </c>
      <c r="DF153" s="195" t="s">
        <v>8020</v>
      </c>
      <c r="DG153" s="180">
        <v>0</v>
      </c>
      <c r="DH153" s="198" t="s">
        <v>7998</v>
      </c>
      <c r="DI153" s="198" t="s">
        <v>30</v>
      </c>
      <c r="DJ153" s="198">
        <v>2</v>
      </c>
      <c r="DK153" s="198" t="s">
        <v>8019</v>
      </c>
      <c r="DL153" s="198" t="s">
        <v>7999</v>
      </c>
      <c r="DM153" s="181">
        <v>44773</v>
      </c>
      <c r="DN153" s="196" t="s">
        <v>8023</v>
      </c>
      <c r="DO153" s="188">
        <v>38457000</v>
      </c>
      <c r="DP153" s="196" t="s">
        <v>8021</v>
      </c>
      <c r="DQ153" s="196" t="s">
        <v>30</v>
      </c>
      <c r="DR153" s="196">
        <v>2</v>
      </c>
      <c r="DS153" s="196" t="s">
        <v>8022</v>
      </c>
      <c r="DT153" s="196" t="s">
        <v>8021</v>
      </c>
      <c r="DU153" s="197">
        <v>44773</v>
      </c>
      <c r="DV153" s="195" t="s">
        <v>8027</v>
      </c>
      <c r="DW153" s="180">
        <v>2300000</v>
      </c>
      <c r="DX153" s="198" t="s">
        <v>8024</v>
      </c>
      <c r="DY153" s="198" t="s">
        <v>30</v>
      </c>
      <c r="DZ153" s="198">
        <v>2</v>
      </c>
      <c r="EA153" s="198" t="s">
        <v>8026</v>
      </c>
      <c r="EB153" s="198" t="s">
        <v>8025</v>
      </c>
      <c r="EC153" s="181">
        <v>44773</v>
      </c>
      <c r="ED153" s="196" t="s">
        <v>8031</v>
      </c>
      <c r="EE153" s="188">
        <v>13400000</v>
      </c>
      <c r="EF153" s="196" t="s">
        <v>8028</v>
      </c>
      <c r="EG153" s="196" t="s">
        <v>30</v>
      </c>
      <c r="EH153" s="196">
        <v>2</v>
      </c>
      <c r="EI153" s="196" t="s">
        <v>8030</v>
      </c>
      <c r="EJ153" s="196" t="s">
        <v>8029</v>
      </c>
      <c r="EK153" s="197">
        <v>44773</v>
      </c>
      <c r="EL153" s="195" t="s">
        <v>8033</v>
      </c>
      <c r="EM153" s="180">
        <v>0</v>
      </c>
      <c r="EN153" s="198" t="s">
        <v>14</v>
      </c>
      <c r="EO153" s="198" t="s">
        <v>30</v>
      </c>
      <c r="EP153" s="198">
        <v>2</v>
      </c>
      <c r="EQ153" s="198" t="s">
        <v>8032</v>
      </c>
      <c r="ER153" s="198" t="s">
        <v>14</v>
      </c>
      <c r="ES153" s="181">
        <v>44773</v>
      </c>
      <c r="ET153" s="196" t="s">
        <v>8017</v>
      </c>
      <c r="EU153" s="196">
        <v>5237</v>
      </c>
      <c r="EV153" s="196" t="s">
        <v>8013</v>
      </c>
      <c r="EW153" s="196" t="s">
        <v>30</v>
      </c>
      <c r="EX153" s="196">
        <v>2</v>
      </c>
      <c r="EY153" s="196" t="s">
        <v>8015</v>
      </c>
      <c r="EZ153" s="196" t="s">
        <v>8014</v>
      </c>
      <c r="FA153" s="197">
        <v>44773</v>
      </c>
      <c r="FB153" s="195" t="s">
        <v>8037</v>
      </c>
      <c r="FC153" s="198">
        <v>2</v>
      </c>
      <c r="FD153" s="198" t="s">
        <v>8034</v>
      </c>
      <c r="FE153" s="198" t="s">
        <v>92</v>
      </c>
      <c r="FF153" s="198">
        <v>1</v>
      </c>
      <c r="FG153" s="198" t="s">
        <v>8036</v>
      </c>
      <c r="FH153" s="198" t="s">
        <v>8035</v>
      </c>
      <c r="FI153" s="181">
        <v>44773</v>
      </c>
      <c r="FJ153" s="195" t="s">
        <v>1320</v>
      </c>
      <c r="FK153" s="196" t="s">
        <v>14</v>
      </c>
      <c r="FL153" s="196" t="s">
        <v>14</v>
      </c>
      <c r="FM153" s="196" t="s">
        <v>14</v>
      </c>
      <c r="FN153" s="196" t="s">
        <v>14</v>
      </c>
      <c r="FO153" s="196" t="s">
        <v>14</v>
      </c>
      <c r="FP153" s="188" t="s">
        <v>14</v>
      </c>
      <c r="FQ153" s="189">
        <v>43920</v>
      </c>
      <c r="FR153" s="195" t="s">
        <v>671</v>
      </c>
      <c r="FS153" s="198" t="s">
        <v>14</v>
      </c>
      <c r="FT153" s="198">
        <v>0</v>
      </c>
      <c r="FU153" s="198" t="s">
        <v>30</v>
      </c>
      <c r="FV153" s="198">
        <v>2</v>
      </c>
      <c r="FW153" s="198">
        <v>0</v>
      </c>
      <c r="FX153" s="198">
        <v>0</v>
      </c>
      <c r="FY153" s="181">
        <v>43511</v>
      </c>
      <c r="FZ153" s="196" t="s">
        <v>3692</v>
      </c>
      <c r="GA153" s="196">
        <v>1</v>
      </c>
      <c r="GB153" s="196" t="s">
        <v>3054</v>
      </c>
      <c r="GC153" s="196" t="s">
        <v>30</v>
      </c>
      <c r="GD153" s="196">
        <v>2</v>
      </c>
      <c r="GE153" s="196" t="s">
        <v>14</v>
      </c>
      <c r="GF153" s="196" t="s">
        <v>14</v>
      </c>
      <c r="GG153" s="197">
        <v>44692</v>
      </c>
      <c r="GH153" s="195" t="s">
        <v>3698</v>
      </c>
      <c r="GI153" s="198">
        <v>3</v>
      </c>
      <c r="GJ153" s="198" t="s">
        <v>3054</v>
      </c>
      <c r="GK153" s="198" t="s">
        <v>30</v>
      </c>
      <c r="GL153" s="198">
        <v>2</v>
      </c>
      <c r="GM153" s="198" t="s">
        <v>14</v>
      </c>
      <c r="GN153" s="198" t="s">
        <v>14</v>
      </c>
      <c r="GO153" s="181">
        <v>44692</v>
      </c>
      <c r="GP153" s="196" t="s">
        <v>3693</v>
      </c>
      <c r="GQ153" s="196">
        <v>2</v>
      </c>
      <c r="GR153" s="196" t="s">
        <v>3054</v>
      </c>
      <c r="GS153" s="196" t="s">
        <v>30</v>
      </c>
      <c r="GT153" s="196">
        <v>2</v>
      </c>
      <c r="GU153" s="196" t="s">
        <v>14</v>
      </c>
      <c r="GV153" s="196" t="s">
        <v>14</v>
      </c>
      <c r="GW153" s="197">
        <v>44692</v>
      </c>
      <c r="GX153" s="195" t="s">
        <v>3699</v>
      </c>
      <c r="GY153" s="198">
        <v>3</v>
      </c>
      <c r="GZ153" s="198" t="s">
        <v>3054</v>
      </c>
      <c r="HA153" s="198" t="s">
        <v>30</v>
      </c>
      <c r="HB153" s="198">
        <v>2</v>
      </c>
      <c r="HC153" s="198" t="s">
        <v>14</v>
      </c>
      <c r="HD153" s="198" t="s">
        <v>14</v>
      </c>
      <c r="HE153" s="181">
        <v>44692</v>
      </c>
      <c r="HF153" s="196" t="s">
        <v>3691</v>
      </c>
      <c r="HG153" s="196">
        <v>3</v>
      </c>
      <c r="HH153" s="196" t="s">
        <v>3054</v>
      </c>
      <c r="HI153" s="196" t="s">
        <v>30</v>
      </c>
      <c r="HJ153" s="196">
        <v>2</v>
      </c>
      <c r="HK153" s="196" t="s">
        <v>14</v>
      </c>
      <c r="HL153" s="196" t="s">
        <v>14</v>
      </c>
      <c r="HM153" s="197">
        <v>44692</v>
      </c>
      <c r="HN153" s="195" t="s">
        <v>3697</v>
      </c>
      <c r="HO153" s="198">
        <v>3</v>
      </c>
      <c r="HP153" s="198" t="s">
        <v>3054</v>
      </c>
      <c r="HQ153" s="198" t="s">
        <v>30</v>
      </c>
      <c r="HR153" s="198">
        <v>2</v>
      </c>
      <c r="HS153" s="198" t="s">
        <v>14</v>
      </c>
      <c r="HT153" s="198" t="s">
        <v>14</v>
      </c>
      <c r="HU153" s="181">
        <v>44692</v>
      </c>
      <c r="HV153" s="196" t="s">
        <v>3694</v>
      </c>
      <c r="HW153" s="196">
        <v>3</v>
      </c>
      <c r="HX153" s="196" t="s">
        <v>3054</v>
      </c>
      <c r="HY153" s="196" t="s">
        <v>30</v>
      </c>
      <c r="HZ153" s="196">
        <v>2</v>
      </c>
      <c r="IA153" s="196" t="s">
        <v>14</v>
      </c>
      <c r="IB153" s="196" t="s">
        <v>14</v>
      </c>
      <c r="IC153" s="197">
        <v>44692</v>
      </c>
      <c r="ID153" s="195" t="s">
        <v>3696</v>
      </c>
      <c r="IE153" s="198">
        <v>3</v>
      </c>
      <c r="IF153" s="198" t="s">
        <v>3054</v>
      </c>
      <c r="IG153" s="198" t="s">
        <v>30</v>
      </c>
      <c r="IH153" s="198">
        <v>2</v>
      </c>
      <c r="II153" s="198" t="s">
        <v>14</v>
      </c>
      <c r="IJ153" s="198" t="s">
        <v>14</v>
      </c>
      <c r="IK153" s="181">
        <v>44692</v>
      </c>
      <c r="IL153" s="196" t="s">
        <v>3695</v>
      </c>
      <c r="IM153" s="196">
        <v>3</v>
      </c>
      <c r="IN153" s="196" t="s">
        <v>3054</v>
      </c>
      <c r="IO153" s="196" t="s">
        <v>30</v>
      </c>
      <c r="IP153" s="196">
        <v>2</v>
      </c>
      <c r="IQ153" s="196" t="s">
        <v>14</v>
      </c>
      <c r="IR153" s="196" t="s">
        <v>14</v>
      </c>
      <c r="IS153" s="197">
        <v>44692</v>
      </c>
    </row>
    <row r="154" spans="1:253" x14ac:dyDescent="0.35">
      <c r="A154" s="285" t="s">
        <v>3259</v>
      </c>
      <c r="B154" s="285" t="s">
        <v>8777</v>
      </c>
      <c r="C154" s="285" t="s">
        <v>3260</v>
      </c>
      <c r="D154" s="285" t="s">
        <v>3261</v>
      </c>
      <c r="E154" s="285" t="s">
        <v>8510</v>
      </c>
      <c r="F154" s="285" t="s">
        <v>7297</v>
      </c>
      <c r="G154" s="179">
        <v>28400000</v>
      </c>
      <c r="H154" s="180" t="s">
        <v>6344</v>
      </c>
      <c r="I154" s="180" t="s">
        <v>92</v>
      </c>
      <c r="J154" s="180">
        <v>1</v>
      </c>
      <c r="K154" s="180" t="s">
        <v>7296</v>
      </c>
      <c r="L154" s="180" t="s">
        <v>7295</v>
      </c>
      <c r="M154" s="181">
        <v>44772</v>
      </c>
      <c r="N154" s="195" t="s">
        <v>7300</v>
      </c>
      <c r="O154" s="182">
        <v>882050</v>
      </c>
      <c r="P154" s="182" t="s">
        <v>395</v>
      </c>
      <c r="Q154" s="182" t="s">
        <v>92</v>
      </c>
      <c r="R154" s="182">
        <v>1</v>
      </c>
      <c r="S154" s="182" t="s">
        <v>7299</v>
      </c>
      <c r="T154" s="182" t="s">
        <v>7298</v>
      </c>
      <c r="U154" s="183">
        <v>44772</v>
      </c>
      <c r="V154" s="195" t="s">
        <v>7302</v>
      </c>
      <c r="W154" s="180">
        <v>28400000</v>
      </c>
      <c r="X154" s="180" t="s">
        <v>6344</v>
      </c>
      <c r="Y154" s="180" t="s">
        <v>92</v>
      </c>
      <c r="Z154" s="180">
        <v>1</v>
      </c>
      <c r="AA154" s="180" t="s">
        <v>7301</v>
      </c>
      <c r="AB154" s="180" t="s">
        <v>7298</v>
      </c>
      <c r="AC154" s="181">
        <v>44772</v>
      </c>
      <c r="AD154" s="195" t="s">
        <v>7306</v>
      </c>
      <c r="AE154" s="188">
        <v>18739000</v>
      </c>
      <c r="AF154" s="188" t="s">
        <v>7303</v>
      </c>
      <c r="AG154" s="188" t="s">
        <v>19</v>
      </c>
      <c r="AH154" s="188">
        <v>3</v>
      </c>
      <c r="AI154" s="188" t="s">
        <v>7305</v>
      </c>
      <c r="AJ154" s="188" t="s">
        <v>7304</v>
      </c>
      <c r="AK154" s="189">
        <v>44772</v>
      </c>
      <c r="AL154" s="195" t="s">
        <v>7309</v>
      </c>
      <c r="AM154" s="180">
        <v>6133000</v>
      </c>
      <c r="AN154" s="180" t="s">
        <v>6812</v>
      </c>
      <c r="AO154" s="180" t="s">
        <v>6999</v>
      </c>
      <c r="AP154" s="180">
        <v>2</v>
      </c>
      <c r="AQ154" s="180" t="s">
        <v>7308</v>
      </c>
      <c r="AR154" s="180" t="s">
        <v>7307</v>
      </c>
      <c r="AS154" s="181">
        <v>44772</v>
      </c>
      <c r="AT154" s="196" t="s">
        <v>7310</v>
      </c>
      <c r="AU154" s="188" t="s">
        <v>14</v>
      </c>
      <c r="AV154" s="188" t="s">
        <v>14</v>
      </c>
      <c r="AW154" s="188" t="s">
        <v>14</v>
      </c>
      <c r="AX154" s="188" t="s">
        <v>14</v>
      </c>
      <c r="AY154" s="188" t="s">
        <v>14</v>
      </c>
      <c r="AZ154" s="188" t="s">
        <v>14</v>
      </c>
      <c r="BA154" s="189">
        <v>44772</v>
      </c>
      <c r="BB154" s="195" t="s">
        <v>7331</v>
      </c>
      <c r="BC154" s="180" t="s">
        <v>14</v>
      </c>
      <c r="BD154" s="180" t="s">
        <v>14</v>
      </c>
      <c r="BE154" s="180" t="s">
        <v>14</v>
      </c>
      <c r="BF154" s="180" t="s">
        <v>14</v>
      </c>
      <c r="BG154" s="180" t="s">
        <v>14</v>
      </c>
      <c r="BH154" s="180" t="s">
        <v>14</v>
      </c>
      <c r="BI154" s="181">
        <v>44773</v>
      </c>
      <c r="BJ154" s="196" t="s">
        <v>7313</v>
      </c>
      <c r="BK154" s="196">
        <v>42</v>
      </c>
      <c r="BL154" s="196" t="s">
        <v>7311</v>
      </c>
      <c r="BM154" s="196" t="s">
        <v>30</v>
      </c>
      <c r="BN154" s="196">
        <v>2</v>
      </c>
      <c r="BO154" s="196" t="s">
        <v>7312</v>
      </c>
      <c r="BP154" s="188" t="s">
        <v>1771</v>
      </c>
      <c r="BQ154" s="197">
        <v>44772</v>
      </c>
      <c r="BR154" s="195" t="s">
        <v>7332</v>
      </c>
      <c r="BS154" s="198" t="s">
        <v>14</v>
      </c>
      <c r="BT154" s="198" t="s">
        <v>14</v>
      </c>
      <c r="BU154" s="198" t="s">
        <v>14</v>
      </c>
      <c r="BV154" s="198" t="s">
        <v>14</v>
      </c>
      <c r="BW154" s="198" t="s">
        <v>14</v>
      </c>
      <c r="BX154" s="198" t="s">
        <v>14</v>
      </c>
      <c r="BY154" s="181">
        <v>44773</v>
      </c>
      <c r="BZ154" s="196" t="s">
        <v>7333</v>
      </c>
      <c r="CA154" s="196" t="s">
        <v>14</v>
      </c>
      <c r="CB154" s="196" t="s">
        <v>14</v>
      </c>
      <c r="CC154" s="196" t="s">
        <v>14</v>
      </c>
      <c r="CD154" s="196" t="s">
        <v>14</v>
      </c>
      <c r="CE154" s="196" t="s">
        <v>14</v>
      </c>
      <c r="CF154" s="196" t="s">
        <v>14</v>
      </c>
      <c r="CG154" s="197">
        <v>44773</v>
      </c>
      <c r="CH154" s="195" t="s">
        <v>9565</v>
      </c>
      <c r="CI154" s="196" t="e">
        <v>#N/A</v>
      </c>
      <c r="CJ154" s="196" t="e">
        <v>#N/A</v>
      </c>
      <c r="CK154" s="196" t="e">
        <v>#N/A</v>
      </c>
      <c r="CL154" s="196" t="e">
        <v>#N/A</v>
      </c>
      <c r="CM154" s="196" t="e">
        <v>#N/A</v>
      </c>
      <c r="CN154" s="196" t="e">
        <v>#N/A</v>
      </c>
      <c r="CO154" s="199" t="e">
        <v>#N/A</v>
      </c>
      <c r="CP154" s="196" t="s">
        <v>7334</v>
      </c>
      <c r="CQ154" s="198" t="s">
        <v>14</v>
      </c>
      <c r="CR154" s="198" t="s">
        <v>14</v>
      </c>
      <c r="CS154" s="198" t="s">
        <v>14</v>
      </c>
      <c r="CT154" s="198" t="s">
        <v>14</v>
      </c>
      <c r="CU154" s="198" t="s">
        <v>14</v>
      </c>
      <c r="CV154" s="198" t="s">
        <v>14</v>
      </c>
      <c r="CW154" s="181">
        <v>44773</v>
      </c>
      <c r="CX154" s="196" t="s">
        <v>7317</v>
      </c>
      <c r="CY154" s="188">
        <v>18517000</v>
      </c>
      <c r="CZ154" s="188" t="s">
        <v>7315</v>
      </c>
      <c r="DA154" s="188" t="s">
        <v>19</v>
      </c>
      <c r="DB154" s="188">
        <v>3</v>
      </c>
      <c r="DC154" s="188" t="s">
        <v>7320</v>
      </c>
      <c r="DD154" s="188" t="s">
        <v>7316</v>
      </c>
      <c r="DE154" s="194">
        <v>44773</v>
      </c>
      <c r="DF154" s="195" t="s">
        <v>7321</v>
      </c>
      <c r="DG154" s="180">
        <v>9661000</v>
      </c>
      <c r="DH154" s="198" t="s">
        <v>7318</v>
      </c>
      <c r="DI154" s="198" t="s">
        <v>19</v>
      </c>
      <c r="DJ154" s="198">
        <v>3</v>
      </c>
      <c r="DK154" s="198" t="s">
        <v>7320</v>
      </c>
      <c r="DL154" s="198" t="s">
        <v>7319</v>
      </c>
      <c r="DM154" s="181">
        <v>44773</v>
      </c>
      <c r="DN154" s="196" t="s">
        <v>7322</v>
      </c>
      <c r="DO154" s="188">
        <v>222000</v>
      </c>
      <c r="DP154" s="196" t="s">
        <v>7318</v>
      </c>
      <c r="DQ154" s="196" t="s">
        <v>19</v>
      </c>
      <c r="DR154" s="196">
        <v>3</v>
      </c>
      <c r="DS154" s="196" t="s">
        <v>7320</v>
      </c>
      <c r="DT154" s="196" t="s">
        <v>7319</v>
      </c>
      <c r="DU154" s="197">
        <v>44773</v>
      </c>
      <c r="DV154" s="195" t="s">
        <v>7323</v>
      </c>
      <c r="DW154" s="180">
        <v>18517000</v>
      </c>
      <c r="DX154" s="198" t="s">
        <v>7315</v>
      </c>
      <c r="DY154" s="198" t="s">
        <v>19</v>
      </c>
      <c r="DZ154" s="198">
        <v>3</v>
      </c>
      <c r="EA154" s="198" t="s">
        <v>7320</v>
      </c>
      <c r="EB154" s="198" t="s">
        <v>7316</v>
      </c>
      <c r="EC154" s="181">
        <v>44773</v>
      </c>
      <c r="ED154" s="196" t="s">
        <v>7324</v>
      </c>
      <c r="EE154" s="188">
        <v>0</v>
      </c>
      <c r="EF154" s="196" t="s">
        <v>14</v>
      </c>
      <c r="EG154" s="196" t="s">
        <v>14</v>
      </c>
      <c r="EH154" s="196" t="s">
        <v>14</v>
      </c>
      <c r="EI154" s="196" t="s">
        <v>7284</v>
      </c>
      <c r="EJ154" s="196" t="s">
        <v>14</v>
      </c>
      <c r="EK154" s="197">
        <v>44773</v>
      </c>
      <c r="EL154" s="195" t="s">
        <v>7326</v>
      </c>
      <c r="EM154" s="180">
        <v>0</v>
      </c>
      <c r="EN154" s="198" t="s">
        <v>14</v>
      </c>
      <c r="EO154" s="198" t="s">
        <v>14</v>
      </c>
      <c r="EP154" s="198" t="s">
        <v>14</v>
      </c>
      <c r="EQ154" s="198" t="s">
        <v>7325</v>
      </c>
      <c r="ER154" s="198" t="s">
        <v>14</v>
      </c>
      <c r="ES154" s="181">
        <v>44773</v>
      </c>
      <c r="ET154" s="196" t="s">
        <v>7314</v>
      </c>
      <c r="EU154" s="196">
        <v>42</v>
      </c>
      <c r="EV154" s="196" t="s">
        <v>7311</v>
      </c>
      <c r="EW154" s="196" t="s">
        <v>30</v>
      </c>
      <c r="EX154" s="196">
        <v>2</v>
      </c>
      <c r="EY154" s="196" t="s">
        <v>7312</v>
      </c>
      <c r="EZ154" s="196" t="s">
        <v>1771</v>
      </c>
      <c r="FA154" s="197">
        <v>44773</v>
      </c>
      <c r="FB154" s="195" t="s">
        <v>7328</v>
      </c>
      <c r="FC154" s="198">
        <v>5</v>
      </c>
      <c r="FD154" s="198" t="s">
        <v>6812</v>
      </c>
      <c r="FE154" s="198" t="s">
        <v>92</v>
      </c>
      <c r="FF154" s="198">
        <v>1</v>
      </c>
      <c r="FG154" s="198" t="s">
        <v>7327</v>
      </c>
      <c r="FH154" s="198" t="s">
        <v>7307</v>
      </c>
      <c r="FI154" s="181">
        <v>44773</v>
      </c>
      <c r="FJ154" s="195" t="s">
        <v>7329</v>
      </c>
      <c r="FK154" s="196" t="s">
        <v>14</v>
      </c>
      <c r="FL154" s="196" t="s">
        <v>14</v>
      </c>
      <c r="FM154" s="196" t="s">
        <v>14</v>
      </c>
      <c r="FN154" s="196" t="s">
        <v>14</v>
      </c>
      <c r="FO154" s="196" t="s">
        <v>14</v>
      </c>
      <c r="FP154" s="188" t="s">
        <v>14</v>
      </c>
      <c r="FQ154" s="189">
        <v>44773</v>
      </c>
      <c r="FR154" s="195" t="s">
        <v>7330</v>
      </c>
      <c r="FS154" s="198" t="s">
        <v>14</v>
      </c>
      <c r="FT154" s="198" t="s">
        <v>14</v>
      </c>
      <c r="FU154" s="198" t="s">
        <v>14</v>
      </c>
      <c r="FV154" s="198" t="s">
        <v>14</v>
      </c>
      <c r="FW154" s="198" t="s">
        <v>14</v>
      </c>
      <c r="FX154" s="198" t="s">
        <v>14</v>
      </c>
      <c r="FY154" s="181">
        <v>44773</v>
      </c>
      <c r="FZ154" s="196" t="s">
        <v>3263</v>
      </c>
      <c r="GA154" s="196">
        <v>2</v>
      </c>
      <c r="GB154" s="196" t="s">
        <v>3054</v>
      </c>
      <c r="GC154" s="196" t="s">
        <v>30</v>
      </c>
      <c r="GD154" s="196">
        <v>2</v>
      </c>
      <c r="GE154" s="196" t="s">
        <v>14</v>
      </c>
      <c r="GF154" s="196" t="s">
        <v>14</v>
      </c>
      <c r="GG154" s="197">
        <v>44678</v>
      </c>
      <c r="GH154" s="195" t="s">
        <v>3269</v>
      </c>
      <c r="GI154" s="198">
        <v>2</v>
      </c>
      <c r="GJ154" s="198" t="s">
        <v>3054</v>
      </c>
      <c r="GK154" s="198" t="s">
        <v>30</v>
      </c>
      <c r="GL154" s="198">
        <v>2</v>
      </c>
      <c r="GM154" s="198" t="s">
        <v>14</v>
      </c>
      <c r="GN154" s="198" t="s">
        <v>14</v>
      </c>
      <c r="GO154" s="181">
        <v>44678</v>
      </c>
      <c r="GP154" s="196" t="s">
        <v>3264</v>
      </c>
      <c r="GQ154" s="196">
        <v>2</v>
      </c>
      <c r="GR154" s="196" t="s">
        <v>3054</v>
      </c>
      <c r="GS154" s="196" t="s">
        <v>30</v>
      </c>
      <c r="GT154" s="196">
        <v>2</v>
      </c>
      <c r="GU154" s="196" t="s">
        <v>14</v>
      </c>
      <c r="GV154" s="196" t="s">
        <v>14</v>
      </c>
      <c r="GW154" s="197">
        <v>44678</v>
      </c>
      <c r="GX154" s="195" t="s">
        <v>3270</v>
      </c>
      <c r="GY154" s="198">
        <v>0</v>
      </c>
      <c r="GZ154" s="198" t="s">
        <v>3054</v>
      </c>
      <c r="HA154" s="198" t="s">
        <v>30</v>
      </c>
      <c r="HB154" s="198">
        <v>2</v>
      </c>
      <c r="HC154" s="198" t="s">
        <v>14</v>
      </c>
      <c r="HD154" s="198" t="s">
        <v>14</v>
      </c>
      <c r="HE154" s="181">
        <v>44678</v>
      </c>
      <c r="HF154" s="196" t="s">
        <v>3262</v>
      </c>
      <c r="HG154" s="196">
        <v>2</v>
      </c>
      <c r="HH154" s="196" t="s">
        <v>3054</v>
      </c>
      <c r="HI154" s="196" t="s">
        <v>30</v>
      </c>
      <c r="HJ154" s="196">
        <v>2</v>
      </c>
      <c r="HK154" s="196" t="s">
        <v>14</v>
      </c>
      <c r="HL154" s="196" t="s">
        <v>14</v>
      </c>
      <c r="HM154" s="197">
        <v>44678</v>
      </c>
      <c r="HN154" s="195" t="s">
        <v>3268</v>
      </c>
      <c r="HO154" s="198">
        <v>3</v>
      </c>
      <c r="HP154" s="198" t="s">
        <v>3054</v>
      </c>
      <c r="HQ154" s="198" t="s">
        <v>30</v>
      </c>
      <c r="HR154" s="198">
        <v>2</v>
      </c>
      <c r="HS154" s="198" t="s">
        <v>14</v>
      </c>
      <c r="HT154" s="198" t="s">
        <v>14</v>
      </c>
      <c r="HU154" s="181">
        <v>44678</v>
      </c>
      <c r="HV154" s="196" t="s">
        <v>3265</v>
      </c>
      <c r="HW154" s="196">
        <v>3</v>
      </c>
      <c r="HX154" s="196" t="s">
        <v>3054</v>
      </c>
      <c r="HY154" s="196" t="s">
        <v>30</v>
      </c>
      <c r="HZ154" s="196">
        <v>2</v>
      </c>
      <c r="IA154" s="196" t="s">
        <v>14</v>
      </c>
      <c r="IB154" s="196" t="s">
        <v>14</v>
      </c>
      <c r="IC154" s="197">
        <v>44678</v>
      </c>
      <c r="ID154" s="195" t="s">
        <v>3267</v>
      </c>
      <c r="IE154" s="198">
        <v>0</v>
      </c>
      <c r="IF154" s="198" t="s">
        <v>3054</v>
      </c>
      <c r="IG154" s="198" t="s">
        <v>30</v>
      </c>
      <c r="IH154" s="198">
        <v>2</v>
      </c>
      <c r="II154" s="198" t="s">
        <v>14</v>
      </c>
      <c r="IJ154" s="198" t="s">
        <v>14</v>
      </c>
      <c r="IK154" s="181">
        <v>44678</v>
      </c>
      <c r="IL154" s="196" t="s">
        <v>3266</v>
      </c>
      <c r="IM154" s="196">
        <v>3</v>
      </c>
      <c r="IN154" s="196" t="s">
        <v>3054</v>
      </c>
      <c r="IO154" s="196" t="s">
        <v>30</v>
      </c>
      <c r="IP154" s="196">
        <v>2</v>
      </c>
      <c r="IQ154" s="196" t="s">
        <v>14</v>
      </c>
      <c r="IR154" s="196" t="s">
        <v>14</v>
      </c>
      <c r="IS154" s="197">
        <v>44678</v>
      </c>
    </row>
    <row r="155" spans="1:253" x14ac:dyDescent="0.35">
      <c r="A155" s="285" t="s">
        <v>56</v>
      </c>
      <c r="B155" s="285" t="s">
        <v>8777</v>
      </c>
      <c r="C155" s="285" t="s">
        <v>57</v>
      </c>
      <c r="D155" s="285" t="s">
        <v>58</v>
      </c>
      <c r="E155" s="285" t="s">
        <v>8517</v>
      </c>
      <c r="F155" s="285" t="s">
        <v>2327</v>
      </c>
      <c r="G155" s="179">
        <v>30800000</v>
      </c>
      <c r="H155" s="180" t="s">
        <v>2321</v>
      </c>
      <c r="I155" s="180" t="s">
        <v>30</v>
      </c>
      <c r="J155" s="180">
        <v>2</v>
      </c>
      <c r="K155" s="180">
        <v>0</v>
      </c>
      <c r="L155" s="180" t="s">
        <v>2322</v>
      </c>
      <c r="M155" s="181">
        <v>44585</v>
      </c>
      <c r="N155" s="195" t="s">
        <v>2328</v>
      </c>
      <c r="O155" s="182">
        <v>527970</v>
      </c>
      <c r="P155" s="182" t="s">
        <v>2324</v>
      </c>
      <c r="Q155" s="182" t="s">
        <v>30</v>
      </c>
      <c r="R155" s="182">
        <v>2</v>
      </c>
      <c r="S155" s="182">
        <v>0</v>
      </c>
      <c r="T155" s="182" t="s">
        <v>2325</v>
      </c>
      <c r="U155" s="183">
        <v>44585</v>
      </c>
      <c r="V155" s="195" t="s">
        <v>5504</v>
      </c>
      <c r="W155" s="180">
        <v>29826000</v>
      </c>
      <c r="X155" s="180" t="s">
        <v>5501</v>
      </c>
      <c r="Y155" s="180" t="s">
        <v>92</v>
      </c>
      <c r="Z155" s="180">
        <v>1</v>
      </c>
      <c r="AA155" s="180" t="s">
        <v>5503</v>
      </c>
      <c r="AB155" s="180" t="s">
        <v>5502</v>
      </c>
      <c r="AC155" s="181">
        <v>44743</v>
      </c>
      <c r="AD155" s="195" t="s">
        <v>5506</v>
      </c>
      <c r="AE155" s="188">
        <v>29826000</v>
      </c>
      <c r="AF155" s="188" t="s">
        <v>5501</v>
      </c>
      <c r="AG155" s="188" t="s">
        <v>92</v>
      </c>
      <c r="AH155" s="188">
        <v>1</v>
      </c>
      <c r="AI155" s="188" t="s">
        <v>5505</v>
      </c>
      <c r="AJ155" s="188" t="s">
        <v>5502</v>
      </c>
      <c r="AK155" s="189">
        <v>44743</v>
      </c>
      <c r="AL155" s="195" t="s">
        <v>5510</v>
      </c>
      <c r="AM155" s="180">
        <v>5666000</v>
      </c>
      <c r="AN155" s="180" t="s">
        <v>5507</v>
      </c>
      <c r="AO155" s="180" t="s">
        <v>19</v>
      </c>
      <c r="AP155" s="180">
        <v>3</v>
      </c>
      <c r="AQ155" s="180" t="s">
        <v>5509</v>
      </c>
      <c r="AR155" s="180" t="s">
        <v>5508</v>
      </c>
      <c r="AS155" s="181">
        <v>44743</v>
      </c>
      <c r="AT155" s="196" t="s">
        <v>2339</v>
      </c>
      <c r="AU155" s="188">
        <v>1037</v>
      </c>
      <c r="AV155" s="188" t="s">
        <v>2334</v>
      </c>
      <c r="AW155" s="188" t="s">
        <v>30</v>
      </c>
      <c r="AX155" s="188">
        <v>2</v>
      </c>
      <c r="AY155" s="188" t="s">
        <v>2336</v>
      </c>
      <c r="AZ155" s="188" t="s">
        <v>2335</v>
      </c>
      <c r="BA155" s="189">
        <v>44585</v>
      </c>
      <c r="BB155" s="195" t="s">
        <v>2333</v>
      </c>
      <c r="BC155" s="180">
        <v>35674</v>
      </c>
      <c r="BD155" s="180" t="s">
        <v>2329</v>
      </c>
      <c r="BE155" s="180" t="s">
        <v>30</v>
      </c>
      <c r="BF155" s="180">
        <v>2</v>
      </c>
      <c r="BG155" s="180" t="s">
        <v>2331</v>
      </c>
      <c r="BH155" s="180" t="s">
        <v>2330</v>
      </c>
      <c r="BI155" s="181">
        <v>44585</v>
      </c>
      <c r="BJ155" s="196" t="s">
        <v>5513</v>
      </c>
      <c r="BK155" s="196">
        <v>448</v>
      </c>
      <c r="BL155" s="196" t="s">
        <v>5511</v>
      </c>
      <c r="BM155" s="196" t="s">
        <v>92</v>
      </c>
      <c r="BN155" s="196">
        <v>1</v>
      </c>
      <c r="BO155" s="196" t="s">
        <v>5512</v>
      </c>
      <c r="BP155" s="188">
        <v>0</v>
      </c>
      <c r="BQ155" s="197">
        <v>44743</v>
      </c>
      <c r="BR155" s="195" t="s">
        <v>59</v>
      </c>
      <c r="BS155" s="198" t="s">
        <v>14</v>
      </c>
      <c r="BT155" s="198">
        <v>0</v>
      </c>
      <c r="BU155" s="198" t="s">
        <v>14</v>
      </c>
      <c r="BV155" s="198" t="s">
        <v>14</v>
      </c>
      <c r="BW155" s="198">
        <v>0</v>
      </c>
      <c r="BX155" s="198">
        <v>0</v>
      </c>
      <c r="BY155" s="181">
        <v>43493</v>
      </c>
      <c r="BZ155" s="196" t="s">
        <v>60</v>
      </c>
      <c r="CA155" s="196" t="s">
        <v>14</v>
      </c>
      <c r="CB155" s="196">
        <v>0</v>
      </c>
      <c r="CC155" s="196" t="s">
        <v>14</v>
      </c>
      <c r="CD155" s="196" t="s">
        <v>14</v>
      </c>
      <c r="CE155" s="196">
        <v>0</v>
      </c>
      <c r="CF155" s="196">
        <v>0</v>
      </c>
      <c r="CG155" s="197">
        <v>43493</v>
      </c>
      <c r="CH155" s="195" t="s">
        <v>9566</v>
      </c>
      <c r="CI155" s="196" t="e">
        <v>#N/A</v>
      </c>
      <c r="CJ155" s="196" t="e">
        <v>#N/A</v>
      </c>
      <c r="CK155" s="196" t="e">
        <v>#N/A</v>
      </c>
      <c r="CL155" s="196" t="e">
        <v>#N/A</v>
      </c>
      <c r="CM155" s="196" t="e">
        <v>#N/A</v>
      </c>
      <c r="CN155" s="196" t="e">
        <v>#N/A</v>
      </c>
      <c r="CO155" s="199" t="e">
        <v>#N/A</v>
      </c>
      <c r="CP155" s="196" t="s">
        <v>61</v>
      </c>
      <c r="CQ155" s="198" t="s">
        <v>14</v>
      </c>
      <c r="CR155" s="198">
        <v>0</v>
      </c>
      <c r="CS155" s="198" t="s">
        <v>14</v>
      </c>
      <c r="CT155" s="198" t="s">
        <v>14</v>
      </c>
      <c r="CU155" s="198">
        <v>0</v>
      </c>
      <c r="CV155" s="198">
        <v>0</v>
      </c>
      <c r="CW155" s="181">
        <v>43493</v>
      </c>
      <c r="CX155" s="196" t="s">
        <v>5517</v>
      </c>
      <c r="CY155" s="188">
        <v>23400000</v>
      </c>
      <c r="CZ155" s="188" t="s">
        <v>5514</v>
      </c>
      <c r="DA155" s="188" t="s">
        <v>92</v>
      </c>
      <c r="DB155" s="188">
        <v>1</v>
      </c>
      <c r="DC155" s="188" t="s">
        <v>5516</v>
      </c>
      <c r="DD155" s="188" t="s">
        <v>5515</v>
      </c>
      <c r="DE155" s="194">
        <v>44743</v>
      </c>
      <c r="DF155" s="195" t="s">
        <v>5518</v>
      </c>
      <c r="DG155" s="180">
        <v>0</v>
      </c>
      <c r="DH155" s="198" t="s">
        <v>5514</v>
      </c>
      <c r="DI155" s="198" t="s">
        <v>92</v>
      </c>
      <c r="DJ155" s="198">
        <v>1</v>
      </c>
      <c r="DK155" s="198" t="s">
        <v>5516</v>
      </c>
      <c r="DL155" s="198" t="s">
        <v>5515</v>
      </c>
      <c r="DM155" s="181">
        <v>44743</v>
      </c>
      <c r="DN155" s="196" t="s">
        <v>5519</v>
      </c>
      <c r="DO155" s="188">
        <v>6426000</v>
      </c>
      <c r="DP155" s="196" t="s">
        <v>5514</v>
      </c>
      <c r="DQ155" s="196" t="s">
        <v>92</v>
      </c>
      <c r="DR155" s="196">
        <v>1</v>
      </c>
      <c r="DS155" s="196" t="s">
        <v>5516</v>
      </c>
      <c r="DT155" s="196" t="s">
        <v>5515</v>
      </c>
      <c r="DU155" s="197">
        <v>44743</v>
      </c>
      <c r="DV155" s="195" t="s">
        <v>5520</v>
      </c>
      <c r="DW155" s="180">
        <v>14040000</v>
      </c>
      <c r="DX155" s="198" t="s">
        <v>5514</v>
      </c>
      <c r="DY155" s="198" t="s">
        <v>92</v>
      </c>
      <c r="DZ155" s="198">
        <v>1</v>
      </c>
      <c r="EA155" s="198" t="s">
        <v>5516</v>
      </c>
      <c r="EB155" s="198" t="s">
        <v>5515</v>
      </c>
      <c r="EC155" s="181">
        <v>44743</v>
      </c>
      <c r="ED155" s="196" t="s">
        <v>5521</v>
      </c>
      <c r="EE155" s="188">
        <v>5382000</v>
      </c>
      <c r="EF155" s="196" t="s">
        <v>5514</v>
      </c>
      <c r="EG155" s="196" t="s">
        <v>92</v>
      </c>
      <c r="EH155" s="196">
        <v>1</v>
      </c>
      <c r="EI155" s="196" t="s">
        <v>5516</v>
      </c>
      <c r="EJ155" s="196" t="s">
        <v>5515</v>
      </c>
      <c r="EK155" s="197">
        <v>44743</v>
      </c>
      <c r="EL155" s="195" t="s">
        <v>5522</v>
      </c>
      <c r="EM155" s="180">
        <v>3978000</v>
      </c>
      <c r="EN155" s="198" t="s">
        <v>5514</v>
      </c>
      <c r="EO155" s="198" t="s">
        <v>92</v>
      </c>
      <c r="EP155" s="198">
        <v>1</v>
      </c>
      <c r="EQ155" s="198" t="s">
        <v>5516</v>
      </c>
      <c r="ER155" s="198" t="s">
        <v>5515</v>
      </c>
      <c r="ES155" s="181">
        <v>44743</v>
      </c>
      <c r="ET155" s="196" t="s">
        <v>2340</v>
      </c>
      <c r="EU155" s="196">
        <v>333</v>
      </c>
      <c r="EV155" s="196" t="s">
        <v>2334</v>
      </c>
      <c r="EW155" s="196" t="s">
        <v>30</v>
      </c>
      <c r="EX155" s="196">
        <v>2</v>
      </c>
      <c r="EY155" s="196" t="s">
        <v>2336</v>
      </c>
      <c r="EZ155" s="196" t="s">
        <v>2335</v>
      </c>
      <c r="FA155" s="197">
        <v>44585</v>
      </c>
      <c r="FB155" s="195" t="s">
        <v>5526</v>
      </c>
      <c r="FC155" s="198">
        <v>4</v>
      </c>
      <c r="FD155" s="198" t="s">
        <v>5523</v>
      </c>
      <c r="FE155" s="198" t="s">
        <v>30</v>
      </c>
      <c r="FF155" s="198">
        <v>2</v>
      </c>
      <c r="FG155" s="198" t="s">
        <v>5525</v>
      </c>
      <c r="FH155" s="198" t="s">
        <v>5524</v>
      </c>
      <c r="FI155" s="181">
        <v>44743</v>
      </c>
      <c r="FJ155" s="195" t="s">
        <v>62</v>
      </c>
      <c r="FK155" s="196" t="s">
        <v>14</v>
      </c>
      <c r="FL155" s="196">
        <v>0</v>
      </c>
      <c r="FM155" s="196" t="s">
        <v>14</v>
      </c>
      <c r="FN155" s="196" t="s">
        <v>14</v>
      </c>
      <c r="FO155" s="196">
        <v>0</v>
      </c>
      <c r="FP155" s="188">
        <v>0</v>
      </c>
      <c r="FQ155" s="189">
        <v>43493</v>
      </c>
      <c r="FR155" s="195" t="s">
        <v>63</v>
      </c>
      <c r="FS155" s="198" t="s">
        <v>14</v>
      </c>
      <c r="FT155" s="198">
        <v>0</v>
      </c>
      <c r="FU155" s="198" t="s">
        <v>14</v>
      </c>
      <c r="FV155" s="198" t="s">
        <v>14</v>
      </c>
      <c r="FW155" s="198">
        <v>0</v>
      </c>
      <c r="FX155" s="198">
        <v>0</v>
      </c>
      <c r="FY155" s="181">
        <v>43493</v>
      </c>
      <c r="FZ155" s="196" t="s">
        <v>4579</v>
      </c>
      <c r="GA155" s="196">
        <v>1</v>
      </c>
      <c r="GB155" s="196" t="s">
        <v>3054</v>
      </c>
      <c r="GC155" s="196" t="s">
        <v>30</v>
      </c>
      <c r="GD155" s="196">
        <v>2</v>
      </c>
      <c r="GE155" s="196" t="s">
        <v>14</v>
      </c>
      <c r="GF155" s="196" t="s">
        <v>14</v>
      </c>
      <c r="GG155" s="197">
        <v>44697</v>
      </c>
      <c r="GH155" s="195" t="s">
        <v>4585</v>
      </c>
      <c r="GI155" s="198">
        <v>3</v>
      </c>
      <c r="GJ155" s="198" t="s">
        <v>3054</v>
      </c>
      <c r="GK155" s="198" t="s">
        <v>30</v>
      </c>
      <c r="GL155" s="198">
        <v>2</v>
      </c>
      <c r="GM155" s="198" t="s">
        <v>14</v>
      </c>
      <c r="GN155" s="198" t="s">
        <v>14</v>
      </c>
      <c r="GO155" s="181">
        <v>44697</v>
      </c>
      <c r="GP155" s="196" t="s">
        <v>4580</v>
      </c>
      <c r="GQ155" s="196">
        <v>3</v>
      </c>
      <c r="GR155" s="196" t="s">
        <v>3054</v>
      </c>
      <c r="GS155" s="196" t="s">
        <v>30</v>
      </c>
      <c r="GT155" s="196">
        <v>2</v>
      </c>
      <c r="GU155" s="196" t="s">
        <v>14</v>
      </c>
      <c r="GV155" s="196" t="s">
        <v>14</v>
      </c>
      <c r="GW155" s="197">
        <v>44697</v>
      </c>
      <c r="GX155" s="195" t="s">
        <v>4586</v>
      </c>
      <c r="GY155" s="198">
        <v>2</v>
      </c>
      <c r="GZ155" s="198" t="s">
        <v>3054</v>
      </c>
      <c r="HA155" s="198" t="s">
        <v>30</v>
      </c>
      <c r="HB155" s="198">
        <v>2</v>
      </c>
      <c r="HC155" s="198" t="s">
        <v>14</v>
      </c>
      <c r="HD155" s="198" t="s">
        <v>14</v>
      </c>
      <c r="HE155" s="181">
        <v>44697</v>
      </c>
      <c r="HF155" s="196" t="s">
        <v>4578</v>
      </c>
      <c r="HG155" s="196">
        <v>2</v>
      </c>
      <c r="HH155" s="196" t="s">
        <v>3054</v>
      </c>
      <c r="HI155" s="196" t="s">
        <v>30</v>
      </c>
      <c r="HJ155" s="196">
        <v>2</v>
      </c>
      <c r="HK155" s="196" t="s">
        <v>14</v>
      </c>
      <c r="HL155" s="196" t="s">
        <v>14</v>
      </c>
      <c r="HM155" s="197">
        <v>44697</v>
      </c>
      <c r="HN155" s="195" t="s">
        <v>4584</v>
      </c>
      <c r="HO155" s="198">
        <v>3</v>
      </c>
      <c r="HP155" s="198" t="s">
        <v>3054</v>
      </c>
      <c r="HQ155" s="198" t="s">
        <v>30</v>
      </c>
      <c r="HR155" s="198">
        <v>2</v>
      </c>
      <c r="HS155" s="198" t="s">
        <v>14</v>
      </c>
      <c r="HT155" s="198" t="s">
        <v>14</v>
      </c>
      <c r="HU155" s="181">
        <v>44697</v>
      </c>
      <c r="HV155" s="196" t="s">
        <v>4581</v>
      </c>
      <c r="HW155" s="196">
        <v>3</v>
      </c>
      <c r="HX155" s="196" t="s">
        <v>3054</v>
      </c>
      <c r="HY155" s="196" t="s">
        <v>30</v>
      </c>
      <c r="HZ155" s="196">
        <v>2</v>
      </c>
      <c r="IA155" s="196" t="s">
        <v>14</v>
      </c>
      <c r="IB155" s="196" t="s">
        <v>14</v>
      </c>
      <c r="IC155" s="197">
        <v>44697</v>
      </c>
      <c r="ID155" s="195" t="s">
        <v>4583</v>
      </c>
      <c r="IE155" s="198">
        <v>2</v>
      </c>
      <c r="IF155" s="198" t="s">
        <v>3054</v>
      </c>
      <c r="IG155" s="198" t="s">
        <v>30</v>
      </c>
      <c r="IH155" s="198">
        <v>2</v>
      </c>
      <c r="II155" s="198" t="s">
        <v>14</v>
      </c>
      <c r="IJ155" s="198" t="s">
        <v>14</v>
      </c>
      <c r="IK155" s="181">
        <v>44697</v>
      </c>
      <c r="IL155" s="196" t="s">
        <v>4582</v>
      </c>
      <c r="IM155" s="196">
        <v>3</v>
      </c>
      <c r="IN155" s="196" t="s">
        <v>3054</v>
      </c>
      <c r="IO155" s="196" t="s">
        <v>30</v>
      </c>
      <c r="IP155" s="196">
        <v>2</v>
      </c>
      <c r="IQ155" s="196" t="s">
        <v>14</v>
      </c>
      <c r="IR155" s="196" t="s">
        <v>14</v>
      </c>
      <c r="IS155" s="197">
        <v>44697</v>
      </c>
    </row>
    <row r="156" spans="1:253" x14ac:dyDescent="0.35">
      <c r="A156" s="285" t="s">
        <v>703</v>
      </c>
      <c r="B156" s="285" t="s">
        <v>8815</v>
      </c>
      <c r="C156" s="285" t="s">
        <v>704</v>
      </c>
      <c r="D156" s="285" t="s">
        <v>58</v>
      </c>
      <c r="E156" s="285" t="s">
        <v>8517</v>
      </c>
      <c r="F156" s="285" t="s">
        <v>2323</v>
      </c>
      <c r="G156" s="179">
        <v>30800000</v>
      </c>
      <c r="H156" s="180" t="s">
        <v>2321</v>
      </c>
      <c r="I156" s="180" t="s">
        <v>30</v>
      </c>
      <c r="J156" s="180">
        <v>2</v>
      </c>
      <c r="K156" s="180">
        <v>0</v>
      </c>
      <c r="L156" s="180" t="s">
        <v>2322</v>
      </c>
      <c r="M156" s="181">
        <v>44585</v>
      </c>
      <c r="N156" s="195" t="s">
        <v>2326</v>
      </c>
      <c r="O156" s="182">
        <v>527970</v>
      </c>
      <c r="P156" s="182" t="s">
        <v>2324</v>
      </c>
      <c r="Q156" s="182" t="s">
        <v>30</v>
      </c>
      <c r="R156" s="182">
        <v>2</v>
      </c>
      <c r="S156" s="182">
        <v>0</v>
      </c>
      <c r="T156" s="182" t="s">
        <v>2325</v>
      </c>
      <c r="U156" s="183">
        <v>44585</v>
      </c>
      <c r="V156" s="195" t="s">
        <v>5529</v>
      </c>
      <c r="W156" s="180">
        <v>3707000</v>
      </c>
      <c r="X156" s="180" t="s">
        <v>5527</v>
      </c>
      <c r="Y156" s="180" t="s">
        <v>19</v>
      </c>
      <c r="Z156" s="180">
        <v>3</v>
      </c>
      <c r="AA156" s="180" t="s">
        <v>5528</v>
      </c>
      <c r="AB156" s="180" t="s">
        <v>5502</v>
      </c>
      <c r="AC156" s="181">
        <v>44743</v>
      </c>
      <c r="AD156" s="195" t="s">
        <v>5533</v>
      </c>
      <c r="AE156" s="188">
        <v>294000</v>
      </c>
      <c r="AF156" s="188" t="s">
        <v>5530</v>
      </c>
      <c r="AG156" s="188" t="s">
        <v>30</v>
      </c>
      <c r="AH156" s="188">
        <v>2</v>
      </c>
      <c r="AI156" s="188" t="s">
        <v>5532</v>
      </c>
      <c r="AJ156" s="188" t="s">
        <v>5531</v>
      </c>
      <c r="AK156" s="189">
        <v>44743</v>
      </c>
      <c r="AL156" s="195" t="s">
        <v>5535</v>
      </c>
      <c r="AM156" s="180">
        <v>294000</v>
      </c>
      <c r="AN156" s="180" t="s">
        <v>5530</v>
      </c>
      <c r="AO156" s="180" t="s">
        <v>30</v>
      </c>
      <c r="AP156" s="180">
        <v>2</v>
      </c>
      <c r="AQ156" s="180" t="s">
        <v>5534</v>
      </c>
      <c r="AR156" s="180" t="s">
        <v>5531</v>
      </c>
      <c r="AS156" s="181">
        <v>44743</v>
      </c>
      <c r="AT156" s="196" t="s">
        <v>2337</v>
      </c>
      <c r="AU156" s="188">
        <v>1037</v>
      </c>
      <c r="AV156" s="188" t="s">
        <v>2334</v>
      </c>
      <c r="AW156" s="188" t="s">
        <v>30</v>
      </c>
      <c r="AX156" s="188">
        <v>2</v>
      </c>
      <c r="AY156" s="188" t="s">
        <v>2336</v>
      </c>
      <c r="AZ156" s="188" t="s">
        <v>2335</v>
      </c>
      <c r="BA156" s="189">
        <v>44585</v>
      </c>
      <c r="BB156" s="195" t="s">
        <v>2332</v>
      </c>
      <c r="BC156" s="180">
        <v>35674</v>
      </c>
      <c r="BD156" s="180" t="s">
        <v>2329</v>
      </c>
      <c r="BE156" s="180" t="s">
        <v>30</v>
      </c>
      <c r="BF156" s="180">
        <v>2</v>
      </c>
      <c r="BG156" s="180" t="s">
        <v>2331</v>
      </c>
      <c r="BH156" s="180" t="s">
        <v>2330</v>
      </c>
      <c r="BI156" s="181">
        <v>44585</v>
      </c>
      <c r="BJ156" s="196" t="s">
        <v>2338</v>
      </c>
      <c r="BK156" s="196">
        <v>448</v>
      </c>
      <c r="BL156" s="196" t="s">
        <v>2334</v>
      </c>
      <c r="BM156" s="196" t="s">
        <v>30</v>
      </c>
      <c r="BN156" s="196">
        <v>2</v>
      </c>
      <c r="BO156" s="196" t="s">
        <v>2336</v>
      </c>
      <c r="BP156" s="188" t="s">
        <v>2335</v>
      </c>
      <c r="BQ156" s="197">
        <v>44585</v>
      </c>
      <c r="BR156" s="195" t="s">
        <v>709</v>
      </c>
      <c r="BS156" s="198" t="s">
        <v>14</v>
      </c>
      <c r="BT156" s="198" t="s">
        <v>14</v>
      </c>
      <c r="BU156" s="198" t="s">
        <v>14</v>
      </c>
      <c r="BV156" s="198" t="s">
        <v>14</v>
      </c>
      <c r="BW156" s="198" t="s">
        <v>14</v>
      </c>
      <c r="BX156" s="198" t="s">
        <v>14</v>
      </c>
      <c r="BY156" s="181">
        <v>43532</v>
      </c>
      <c r="BZ156" s="196" t="s">
        <v>710</v>
      </c>
      <c r="CA156" s="196" t="s">
        <v>14</v>
      </c>
      <c r="CB156" s="196" t="s">
        <v>14</v>
      </c>
      <c r="CC156" s="196" t="s">
        <v>14</v>
      </c>
      <c r="CD156" s="196" t="s">
        <v>14</v>
      </c>
      <c r="CE156" s="196" t="s">
        <v>14</v>
      </c>
      <c r="CF156" s="196" t="s">
        <v>14</v>
      </c>
      <c r="CG156" s="197">
        <v>43532</v>
      </c>
      <c r="CH156" s="195" t="s">
        <v>9567</v>
      </c>
      <c r="CI156" s="196" t="e">
        <v>#N/A</v>
      </c>
      <c r="CJ156" s="196" t="e">
        <v>#N/A</v>
      </c>
      <c r="CK156" s="196" t="e">
        <v>#N/A</v>
      </c>
      <c r="CL156" s="196" t="e">
        <v>#N/A</v>
      </c>
      <c r="CM156" s="196" t="e">
        <v>#N/A</v>
      </c>
      <c r="CN156" s="196" t="e">
        <v>#N/A</v>
      </c>
      <c r="CO156" s="199" t="e">
        <v>#N/A</v>
      </c>
      <c r="CP156" s="196" t="s">
        <v>711</v>
      </c>
      <c r="CQ156" s="198" t="s">
        <v>14</v>
      </c>
      <c r="CR156" s="198" t="s">
        <v>14</v>
      </c>
      <c r="CS156" s="198" t="s">
        <v>14</v>
      </c>
      <c r="CT156" s="198" t="s">
        <v>14</v>
      </c>
      <c r="CU156" s="198" t="s">
        <v>14</v>
      </c>
      <c r="CV156" s="198" t="s">
        <v>14</v>
      </c>
      <c r="CW156" s="181">
        <v>43532</v>
      </c>
      <c r="CX156" s="196" t="s">
        <v>5539</v>
      </c>
      <c r="CY156" s="188">
        <v>293000</v>
      </c>
      <c r="CZ156" s="188">
        <v>0</v>
      </c>
      <c r="DA156" s="188" t="s">
        <v>30</v>
      </c>
      <c r="DB156" s="188">
        <v>2</v>
      </c>
      <c r="DC156" s="188" t="s">
        <v>5538</v>
      </c>
      <c r="DD156" s="188">
        <v>0</v>
      </c>
      <c r="DE156" s="194">
        <v>44743</v>
      </c>
      <c r="DF156" s="195" t="s">
        <v>5540</v>
      </c>
      <c r="DG156" s="180">
        <v>3413000</v>
      </c>
      <c r="DH156" s="198" t="s">
        <v>5530</v>
      </c>
      <c r="DI156" s="198" t="s">
        <v>19</v>
      </c>
      <c r="DJ156" s="198">
        <v>3</v>
      </c>
      <c r="DK156" s="198" t="s">
        <v>5538</v>
      </c>
      <c r="DL156" s="198">
        <v>0</v>
      </c>
      <c r="DM156" s="181">
        <v>44743</v>
      </c>
      <c r="DN156" s="196" t="s">
        <v>5541</v>
      </c>
      <c r="DO156" s="188">
        <v>0</v>
      </c>
      <c r="DP156" s="196">
        <v>0</v>
      </c>
      <c r="DQ156" s="196" t="s">
        <v>30</v>
      </c>
      <c r="DR156" s="196">
        <v>2</v>
      </c>
      <c r="DS156" s="196" t="s">
        <v>5538</v>
      </c>
      <c r="DT156" s="196">
        <v>0</v>
      </c>
      <c r="DU156" s="197">
        <v>44743</v>
      </c>
      <c r="DV156" s="195" t="s">
        <v>5542</v>
      </c>
      <c r="DW156" s="180">
        <v>132000</v>
      </c>
      <c r="DX156" s="198">
        <v>0</v>
      </c>
      <c r="DY156" s="198" t="s">
        <v>30</v>
      </c>
      <c r="DZ156" s="198">
        <v>2</v>
      </c>
      <c r="EA156" s="198" t="s">
        <v>5538</v>
      </c>
      <c r="EB156" s="198">
        <v>0</v>
      </c>
      <c r="EC156" s="181">
        <v>44743</v>
      </c>
      <c r="ED156" s="196" t="s">
        <v>5543</v>
      </c>
      <c r="EE156" s="188">
        <v>132000</v>
      </c>
      <c r="EF156" s="196">
        <v>0</v>
      </c>
      <c r="EG156" s="196" t="s">
        <v>30</v>
      </c>
      <c r="EH156" s="196">
        <v>2</v>
      </c>
      <c r="EI156" s="196" t="s">
        <v>5538</v>
      </c>
      <c r="EJ156" s="196">
        <v>0</v>
      </c>
      <c r="EK156" s="197">
        <v>44743</v>
      </c>
      <c r="EL156" s="195" t="s">
        <v>5544</v>
      </c>
      <c r="EM156" s="180">
        <v>29000</v>
      </c>
      <c r="EN156" s="198">
        <v>0</v>
      </c>
      <c r="EO156" s="198" t="s">
        <v>30</v>
      </c>
      <c r="EP156" s="198">
        <v>2</v>
      </c>
      <c r="EQ156" s="198" t="s">
        <v>5538</v>
      </c>
      <c r="ER156" s="198">
        <v>0</v>
      </c>
      <c r="ES156" s="181">
        <v>44743</v>
      </c>
      <c r="ET156" s="196" t="s">
        <v>5537</v>
      </c>
      <c r="EU156" s="196">
        <v>448</v>
      </c>
      <c r="EV156" s="196" t="s">
        <v>5536</v>
      </c>
      <c r="EW156" s="196" t="s">
        <v>92</v>
      </c>
      <c r="EX156" s="196">
        <v>1</v>
      </c>
      <c r="EY156" s="196" t="s">
        <v>5512</v>
      </c>
      <c r="EZ156" s="196">
        <v>0</v>
      </c>
      <c r="FA156" s="197">
        <v>44743</v>
      </c>
      <c r="FB156" s="195" t="s">
        <v>5546</v>
      </c>
      <c r="FC156" s="198">
        <v>2</v>
      </c>
      <c r="FD156" s="198" t="s">
        <v>5523</v>
      </c>
      <c r="FE156" s="198" t="s">
        <v>30</v>
      </c>
      <c r="FF156" s="198">
        <v>2</v>
      </c>
      <c r="FG156" s="198" t="s">
        <v>5545</v>
      </c>
      <c r="FH156" s="198" t="s">
        <v>5524</v>
      </c>
      <c r="FI156" s="181">
        <v>44743</v>
      </c>
      <c r="FJ156" s="195" t="s">
        <v>705</v>
      </c>
      <c r="FK156" s="196" t="s">
        <v>14</v>
      </c>
      <c r="FL156" s="196">
        <v>0</v>
      </c>
      <c r="FM156" s="196" t="s">
        <v>14</v>
      </c>
      <c r="FN156" s="196" t="s">
        <v>14</v>
      </c>
      <c r="FO156" s="196">
        <v>0</v>
      </c>
      <c r="FP156" s="188">
        <v>0</v>
      </c>
      <c r="FQ156" s="189">
        <v>43523</v>
      </c>
      <c r="FR156" s="195" t="s">
        <v>706</v>
      </c>
      <c r="FS156" s="198" t="s">
        <v>14</v>
      </c>
      <c r="FT156" s="198">
        <v>0</v>
      </c>
      <c r="FU156" s="198" t="s">
        <v>14</v>
      </c>
      <c r="FV156" s="198" t="s">
        <v>14</v>
      </c>
      <c r="FW156" s="198">
        <v>0</v>
      </c>
      <c r="FX156" s="198">
        <v>0</v>
      </c>
      <c r="FY156" s="181">
        <v>43523</v>
      </c>
      <c r="FZ156" s="196" t="s">
        <v>4588</v>
      </c>
      <c r="GA156" s="196">
        <v>1</v>
      </c>
      <c r="GB156" s="196" t="s">
        <v>3054</v>
      </c>
      <c r="GC156" s="196" t="s">
        <v>30</v>
      </c>
      <c r="GD156" s="196">
        <v>2</v>
      </c>
      <c r="GE156" s="196" t="s">
        <v>14</v>
      </c>
      <c r="GF156" s="196" t="s">
        <v>14</v>
      </c>
      <c r="GG156" s="197">
        <v>44697</v>
      </c>
      <c r="GH156" s="195" t="s">
        <v>4594</v>
      </c>
      <c r="GI156" s="198">
        <v>3</v>
      </c>
      <c r="GJ156" s="198" t="s">
        <v>3054</v>
      </c>
      <c r="GK156" s="198" t="s">
        <v>30</v>
      </c>
      <c r="GL156" s="198">
        <v>2</v>
      </c>
      <c r="GM156" s="198" t="s">
        <v>14</v>
      </c>
      <c r="GN156" s="198" t="s">
        <v>14</v>
      </c>
      <c r="GO156" s="181">
        <v>44697</v>
      </c>
      <c r="GP156" s="196" t="s">
        <v>4589</v>
      </c>
      <c r="GQ156" s="196">
        <v>3</v>
      </c>
      <c r="GR156" s="196" t="s">
        <v>3054</v>
      </c>
      <c r="GS156" s="196" t="s">
        <v>30</v>
      </c>
      <c r="GT156" s="196">
        <v>2</v>
      </c>
      <c r="GU156" s="196" t="s">
        <v>14</v>
      </c>
      <c r="GV156" s="196" t="s">
        <v>14</v>
      </c>
      <c r="GW156" s="197">
        <v>44697</v>
      </c>
      <c r="GX156" s="195" t="s">
        <v>4595</v>
      </c>
      <c r="GY156" s="198">
        <v>2</v>
      </c>
      <c r="GZ156" s="198" t="s">
        <v>3054</v>
      </c>
      <c r="HA156" s="198" t="s">
        <v>30</v>
      </c>
      <c r="HB156" s="198">
        <v>2</v>
      </c>
      <c r="HC156" s="198" t="s">
        <v>14</v>
      </c>
      <c r="HD156" s="198" t="s">
        <v>14</v>
      </c>
      <c r="HE156" s="181">
        <v>44697</v>
      </c>
      <c r="HF156" s="196" t="s">
        <v>4587</v>
      </c>
      <c r="HG156" s="196">
        <v>2</v>
      </c>
      <c r="HH156" s="196" t="s">
        <v>3054</v>
      </c>
      <c r="HI156" s="196" t="s">
        <v>30</v>
      </c>
      <c r="HJ156" s="196">
        <v>2</v>
      </c>
      <c r="HK156" s="196" t="s">
        <v>14</v>
      </c>
      <c r="HL156" s="196" t="s">
        <v>14</v>
      </c>
      <c r="HM156" s="197">
        <v>44697</v>
      </c>
      <c r="HN156" s="195" t="s">
        <v>4593</v>
      </c>
      <c r="HO156" s="198">
        <v>3</v>
      </c>
      <c r="HP156" s="198" t="s">
        <v>3054</v>
      </c>
      <c r="HQ156" s="198" t="s">
        <v>30</v>
      </c>
      <c r="HR156" s="198">
        <v>2</v>
      </c>
      <c r="HS156" s="198" t="s">
        <v>14</v>
      </c>
      <c r="HT156" s="198" t="s">
        <v>14</v>
      </c>
      <c r="HU156" s="181">
        <v>44697</v>
      </c>
      <c r="HV156" s="196" t="s">
        <v>4590</v>
      </c>
      <c r="HW156" s="196">
        <v>3</v>
      </c>
      <c r="HX156" s="196" t="s">
        <v>3054</v>
      </c>
      <c r="HY156" s="196" t="s">
        <v>30</v>
      </c>
      <c r="HZ156" s="196">
        <v>2</v>
      </c>
      <c r="IA156" s="196" t="s">
        <v>14</v>
      </c>
      <c r="IB156" s="196" t="s">
        <v>14</v>
      </c>
      <c r="IC156" s="197">
        <v>44697</v>
      </c>
      <c r="ID156" s="195" t="s">
        <v>4592</v>
      </c>
      <c r="IE156" s="198">
        <v>2</v>
      </c>
      <c r="IF156" s="198" t="s">
        <v>3054</v>
      </c>
      <c r="IG156" s="198" t="s">
        <v>30</v>
      </c>
      <c r="IH156" s="198">
        <v>2</v>
      </c>
      <c r="II156" s="198" t="s">
        <v>14</v>
      </c>
      <c r="IJ156" s="198" t="s">
        <v>14</v>
      </c>
      <c r="IK156" s="181">
        <v>44697</v>
      </c>
      <c r="IL156" s="196" t="s">
        <v>4591</v>
      </c>
      <c r="IM156" s="196">
        <v>3</v>
      </c>
      <c r="IN156" s="196" t="s">
        <v>3054</v>
      </c>
      <c r="IO156" s="196" t="s">
        <v>30</v>
      </c>
      <c r="IP156" s="196">
        <v>2</v>
      </c>
      <c r="IQ156" s="196" t="s">
        <v>14</v>
      </c>
      <c r="IR156" s="196" t="s">
        <v>14</v>
      </c>
      <c r="IS156" s="197">
        <v>44697</v>
      </c>
    </row>
    <row r="157" spans="1:253" x14ac:dyDescent="0.35">
      <c r="A157" s="285" t="s">
        <v>331</v>
      </c>
      <c r="B157" s="285" t="s">
        <v>8865</v>
      </c>
      <c r="C157" s="285" t="s">
        <v>332</v>
      </c>
      <c r="D157" s="285" t="s">
        <v>333</v>
      </c>
      <c r="E157" s="285" t="s">
        <v>8520</v>
      </c>
      <c r="F157" s="285" t="s">
        <v>5679</v>
      </c>
      <c r="G157" s="179">
        <v>19482000</v>
      </c>
      <c r="H157" s="180" t="s">
        <v>5676</v>
      </c>
      <c r="I157" s="180" t="s">
        <v>30</v>
      </c>
      <c r="J157" s="180">
        <v>2</v>
      </c>
      <c r="K157" s="180" t="s">
        <v>5678</v>
      </c>
      <c r="L157" s="180" t="s">
        <v>5677</v>
      </c>
      <c r="M157" s="181">
        <v>44760</v>
      </c>
      <c r="N157" s="195" t="s">
        <v>2016</v>
      </c>
      <c r="O157" s="182">
        <v>752618</v>
      </c>
      <c r="P157" s="182" t="s">
        <v>1950</v>
      </c>
      <c r="Q157" s="182" t="s">
        <v>30</v>
      </c>
      <c r="R157" s="182">
        <v>2</v>
      </c>
      <c r="S157" s="182" t="s">
        <v>2015</v>
      </c>
      <c r="T157" s="182" t="s">
        <v>1951</v>
      </c>
      <c r="U157" s="183">
        <v>44451</v>
      </c>
      <c r="V157" s="195" t="s">
        <v>2078</v>
      </c>
      <c r="W157" s="180">
        <v>12181000</v>
      </c>
      <c r="X157" s="180" t="s">
        <v>2075</v>
      </c>
      <c r="Y157" s="180" t="s">
        <v>92</v>
      </c>
      <c r="Z157" s="180">
        <v>1</v>
      </c>
      <c r="AA157" s="180" t="s">
        <v>2077</v>
      </c>
      <c r="AB157" s="180" t="s">
        <v>2076</v>
      </c>
      <c r="AC157" s="181">
        <v>44521</v>
      </c>
      <c r="AD157" s="195" t="s">
        <v>2080</v>
      </c>
      <c r="AE157" s="188">
        <v>6760000</v>
      </c>
      <c r="AF157" s="188" t="s">
        <v>2075</v>
      </c>
      <c r="AG157" s="188" t="s">
        <v>92</v>
      </c>
      <c r="AH157" s="188">
        <v>1</v>
      </c>
      <c r="AI157" s="188" t="s">
        <v>2079</v>
      </c>
      <c r="AJ157" s="188" t="s">
        <v>2076</v>
      </c>
      <c r="AK157" s="189">
        <v>44521</v>
      </c>
      <c r="AL157" s="195" t="s">
        <v>1059</v>
      </c>
      <c r="AM157" s="180">
        <v>0</v>
      </c>
      <c r="AN157" s="180" t="s">
        <v>14</v>
      </c>
      <c r="AO157" s="180" t="s">
        <v>30</v>
      </c>
      <c r="AP157" s="180">
        <v>2</v>
      </c>
      <c r="AQ157" s="180" t="s">
        <v>1058</v>
      </c>
      <c r="AR157" s="180" t="s">
        <v>14</v>
      </c>
      <c r="AS157" s="181">
        <v>43707</v>
      </c>
      <c r="AT157" s="196" t="s">
        <v>1094</v>
      </c>
      <c r="AU157" s="188">
        <v>0</v>
      </c>
      <c r="AV157" s="188" t="s">
        <v>14</v>
      </c>
      <c r="AW157" s="188" t="s">
        <v>92</v>
      </c>
      <c r="AX157" s="188">
        <v>1</v>
      </c>
      <c r="AY157" s="188" t="s">
        <v>14</v>
      </c>
      <c r="AZ157" s="188" t="s">
        <v>14</v>
      </c>
      <c r="BA157" s="189">
        <v>43784</v>
      </c>
      <c r="BB157" s="195" t="s">
        <v>1093</v>
      </c>
      <c r="BC157" s="180">
        <v>0</v>
      </c>
      <c r="BD157" s="180" t="s">
        <v>14</v>
      </c>
      <c r="BE157" s="180" t="s">
        <v>92</v>
      </c>
      <c r="BF157" s="180">
        <v>1</v>
      </c>
      <c r="BG157" s="180" t="s">
        <v>14</v>
      </c>
      <c r="BH157" s="180" t="s">
        <v>14</v>
      </c>
      <c r="BI157" s="181">
        <v>43784</v>
      </c>
      <c r="BJ157" s="196" t="s">
        <v>5682</v>
      </c>
      <c r="BK157" s="196">
        <v>0</v>
      </c>
      <c r="BL157" s="196" t="s">
        <v>5680</v>
      </c>
      <c r="BM157" s="196" t="s">
        <v>30</v>
      </c>
      <c r="BN157" s="196">
        <v>2</v>
      </c>
      <c r="BO157" s="196" t="s">
        <v>5681</v>
      </c>
      <c r="BP157" s="188" t="s">
        <v>1771</v>
      </c>
      <c r="BQ157" s="197">
        <v>44760</v>
      </c>
      <c r="BR157" s="195" t="s">
        <v>335</v>
      </c>
      <c r="BS157" s="198">
        <v>0</v>
      </c>
      <c r="BT157" s="198">
        <v>0</v>
      </c>
      <c r="BU157" s="198" t="s">
        <v>30</v>
      </c>
      <c r="BV157" s="198">
        <v>2</v>
      </c>
      <c r="BW157" s="198" t="s">
        <v>334</v>
      </c>
      <c r="BX157" s="198">
        <v>0</v>
      </c>
      <c r="BY157" s="181">
        <v>43509</v>
      </c>
      <c r="BZ157" s="196" t="s">
        <v>336</v>
      </c>
      <c r="CA157" s="196">
        <v>0</v>
      </c>
      <c r="CB157" s="196">
        <v>0</v>
      </c>
      <c r="CC157" s="196" t="s">
        <v>30</v>
      </c>
      <c r="CD157" s="196">
        <v>2</v>
      </c>
      <c r="CE157" s="196" t="s">
        <v>334</v>
      </c>
      <c r="CF157" s="196">
        <v>0</v>
      </c>
      <c r="CG157" s="197">
        <v>43509</v>
      </c>
      <c r="CH157" s="195" t="s">
        <v>9568</v>
      </c>
      <c r="CI157" s="196" t="e">
        <v>#N/A</v>
      </c>
      <c r="CJ157" s="196" t="e">
        <v>#N/A</v>
      </c>
      <c r="CK157" s="196" t="e">
        <v>#N/A</v>
      </c>
      <c r="CL157" s="196" t="e">
        <v>#N/A</v>
      </c>
      <c r="CM157" s="196" t="e">
        <v>#N/A</v>
      </c>
      <c r="CN157" s="196" t="e">
        <v>#N/A</v>
      </c>
      <c r="CO157" s="199" t="e">
        <v>#N/A</v>
      </c>
      <c r="CP157" s="196" t="s">
        <v>1092</v>
      </c>
      <c r="CQ157" s="198" t="s">
        <v>14</v>
      </c>
      <c r="CR157" s="198" t="s">
        <v>14</v>
      </c>
      <c r="CS157" s="198" t="s">
        <v>14</v>
      </c>
      <c r="CT157" s="198" t="s">
        <v>14</v>
      </c>
      <c r="CU157" s="198" t="s">
        <v>14</v>
      </c>
      <c r="CV157" s="198" t="s">
        <v>14</v>
      </c>
      <c r="CW157" s="181">
        <v>43784</v>
      </c>
      <c r="CX157" s="196" t="s">
        <v>2081</v>
      </c>
      <c r="CY157" s="188">
        <v>1575000</v>
      </c>
      <c r="CZ157" s="188" t="s">
        <v>2075</v>
      </c>
      <c r="DA157" s="188" t="s">
        <v>92</v>
      </c>
      <c r="DB157" s="188">
        <v>1</v>
      </c>
      <c r="DC157" s="188" t="s">
        <v>2086</v>
      </c>
      <c r="DD157" s="188" t="s">
        <v>2076</v>
      </c>
      <c r="DE157" s="194">
        <v>44521</v>
      </c>
      <c r="DF157" s="195" t="s">
        <v>2083</v>
      </c>
      <c r="DG157" s="180">
        <v>5421000</v>
      </c>
      <c r="DH157" s="198" t="s">
        <v>2075</v>
      </c>
      <c r="DI157" s="198" t="s">
        <v>92</v>
      </c>
      <c r="DJ157" s="198">
        <v>1</v>
      </c>
      <c r="DK157" s="198" t="s">
        <v>2082</v>
      </c>
      <c r="DL157" s="198" t="s">
        <v>2076</v>
      </c>
      <c r="DM157" s="181">
        <v>44521</v>
      </c>
      <c r="DN157" s="196" t="s">
        <v>2085</v>
      </c>
      <c r="DO157" s="188">
        <v>5185000</v>
      </c>
      <c r="DP157" s="196" t="s">
        <v>2075</v>
      </c>
      <c r="DQ157" s="196" t="s">
        <v>92</v>
      </c>
      <c r="DR157" s="196">
        <v>1</v>
      </c>
      <c r="DS157" s="196" t="s">
        <v>2084</v>
      </c>
      <c r="DT157" s="196" t="s">
        <v>2076</v>
      </c>
      <c r="DU157" s="197">
        <v>44521</v>
      </c>
      <c r="DV157" s="195" t="s">
        <v>2087</v>
      </c>
      <c r="DW157" s="180">
        <v>1575000</v>
      </c>
      <c r="DX157" s="198" t="s">
        <v>2075</v>
      </c>
      <c r="DY157" s="198" t="s">
        <v>92</v>
      </c>
      <c r="DZ157" s="198">
        <v>1</v>
      </c>
      <c r="EA157" s="198" t="s">
        <v>2086</v>
      </c>
      <c r="EB157" s="198" t="s">
        <v>2076</v>
      </c>
      <c r="EC157" s="181">
        <v>44521</v>
      </c>
      <c r="ED157" s="196" t="s">
        <v>2089</v>
      </c>
      <c r="EE157" s="188">
        <v>0</v>
      </c>
      <c r="EF157" s="196" t="s">
        <v>2075</v>
      </c>
      <c r="EG157" s="196" t="s">
        <v>92</v>
      </c>
      <c r="EH157" s="196">
        <v>1</v>
      </c>
      <c r="EI157" s="196" t="s">
        <v>2088</v>
      </c>
      <c r="EJ157" s="196" t="s">
        <v>2076</v>
      </c>
      <c r="EK157" s="197">
        <v>44521</v>
      </c>
      <c r="EL157" s="195" t="s">
        <v>2091</v>
      </c>
      <c r="EM157" s="180">
        <v>0</v>
      </c>
      <c r="EN157" s="198" t="s">
        <v>2075</v>
      </c>
      <c r="EO157" s="198" t="s">
        <v>92</v>
      </c>
      <c r="EP157" s="198">
        <v>1</v>
      </c>
      <c r="EQ157" s="198" t="s">
        <v>2090</v>
      </c>
      <c r="ER157" s="198" t="s">
        <v>2076</v>
      </c>
      <c r="ES157" s="181">
        <v>44521</v>
      </c>
      <c r="ET157" s="196" t="s">
        <v>5684</v>
      </c>
      <c r="EU157" s="196">
        <v>0</v>
      </c>
      <c r="EV157" s="196" t="s">
        <v>5680</v>
      </c>
      <c r="EW157" s="196" t="s">
        <v>30</v>
      </c>
      <c r="EX157" s="196">
        <v>2</v>
      </c>
      <c r="EY157" s="196" t="s">
        <v>5683</v>
      </c>
      <c r="EZ157" s="196" t="s">
        <v>1771</v>
      </c>
      <c r="FA157" s="197">
        <v>44760</v>
      </c>
      <c r="FB157" s="195" t="s">
        <v>2020</v>
      </c>
      <c r="FC157" s="198">
        <v>3</v>
      </c>
      <c r="FD157" s="198" t="s">
        <v>2017</v>
      </c>
      <c r="FE157" s="198" t="s">
        <v>92</v>
      </c>
      <c r="FF157" s="198">
        <v>1</v>
      </c>
      <c r="FG157" s="198" t="s">
        <v>2019</v>
      </c>
      <c r="FH157" s="198" t="s">
        <v>2018</v>
      </c>
      <c r="FI157" s="181">
        <v>44451</v>
      </c>
      <c r="FJ157" s="195" t="s">
        <v>763</v>
      </c>
      <c r="FK157" s="196" t="s">
        <v>14</v>
      </c>
      <c r="FL157" s="196" t="s">
        <v>750</v>
      </c>
      <c r="FM157" s="196" t="s">
        <v>14</v>
      </c>
      <c r="FN157" s="196" t="s">
        <v>14</v>
      </c>
      <c r="FO157" s="196" t="s">
        <v>752</v>
      </c>
      <c r="FP157" s="188" t="s">
        <v>762</v>
      </c>
      <c r="FQ157" s="189">
        <v>43578</v>
      </c>
      <c r="FR157" s="195" t="s">
        <v>764</v>
      </c>
      <c r="FS157" s="198" t="s">
        <v>14</v>
      </c>
      <c r="FT157" s="198" t="s">
        <v>750</v>
      </c>
      <c r="FU157" s="198" t="s">
        <v>14</v>
      </c>
      <c r="FV157" s="198" t="s">
        <v>14</v>
      </c>
      <c r="FW157" s="198" t="s">
        <v>752</v>
      </c>
      <c r="FX157" s="198" t="s">
        <v>762</v>
      </c>
      <c r="FY157" s="181">
        <v>43578</v>
      </c>
      <c r="FZ157" s="196" t="s">
        <v>4182</v>
      </c>
      <c r="GA157" s="196">
        <v>0</v>
      </c>
      <c r="GB157" s="196" t="s">
        <v>3054</v>
      </c>
      <c r="GC157" s="196" t="s">
        <v>30</v>
      </c>
      <c r="GD157" s="196">
        <v>2</v>
      </c>
      <c r="GE157" s="196" t="s">
        <v>14</v>
      </c>
      <c r="GF157" s="196" t="s">
        <v>14</v>
      </c>
      <c r="GG157" s="197">
        <v>44695</v>
      </c>
      <c r="GH157" s="195" t="s">
        <v>4188</v>
      </c>
      <c r="GI157" s="198">
        <v>0</v>
      </c>
      <c r="GJ157" s="198" t="s">
        <v>3054</v>
      </c>
      <c r="GK157" s="198" t="s">
        <v>30</v>
      </c>
      <c r="GL157" s="198">
        <v>2</v>
      </c>
      <c r="GM157" s="198" t="s">
        <v>14</v>
      </c>
      <c r="GN157" s="198" t="s">
        <v>14</v>
      </c>
      <c r="GO157" s="181">
        <v>44695</v>
      </c>
      <c r="GP157" s="196" t="s">
        <v>4183</v>
      </c>
      <c r="GQ157" s="196">
        <v>0</v>
      </c>
      <c r="GR157" s="196" t="s">
        <v>3054</v>
      </c>
      <c r="GS157" s="196" t="s">
        <v>30</v>
      </c>
      <c r="GT157" s="196">
        <v>2</v>
      </c>
      <c r="GU157" s="196" t="s">
        <v>14</v>
      </c>
      <c r="GV157" s="196" t="s">
        <v>14</v>
      </c>
      <c r="GW157" s="197">
        <v>44695</v>
      </c>
      <c r="GX157" s="195" t="s">
        <v>4189</v>
      </c>
      <c r="GY157" s="198">
        <v>0</v>
      </c>
      <c r="GZ157" s="198" t="s">
        <v>3054</v>
      </c>
      <c r="HA157" s="198" t="s">
        <v>30</v>
      </c>
      <c r="HB157" s="198">
        <v>2</v>
      </c>
      <c r="HC157" s="198" t="s">
        <v>14</v>
      </c>
      <c r="HD157" s="198" t="s">
        <v>14</v>
      </c>
      <c r="HE157" s="181">
        <v>44695</v>
      </c>
      <c r="HF157" s="196" t="s">
        <v>4181</v>
      </c>
      <c r="HG157" s="196">
        <v>0</v>
      </c>
      <c r="HH157" s="196" t="s">
        <v>3054</v>
      </c>
      <c r="HI157" s="196" t="s">
        <v>30</v>
      </c>
      <c r="HJ157" s="196">
        <v>2</v>
      </c>
      <c r="HK157" s="196" t="s">
        <v>14</v>
      </c>
      <c r="HL157" s="196" t="s">
        <v>14</v>
      </c>
      <c r="HM157" s="197">
        <v>44695</v>
      </c>
      <c r="HN157" s="195" t="s">
        <v>4187</v>
      </c>
      <c r="HO157" s="198">
        <v>0</v>
      </c>
      <c r="HP157" s="198" t="s">
        <v>3054</v>
      </c>
      <c r="HQ157" s="198" t="s">
        <v>30</v>
      </c>
      <c r="HR157" s="198">
        <v>2</v>
      </c>
      <c r="HS157" s="198" t="s">
        <v>14</v>
      </c>
      <c r="HT157" s="198" t="s">
        <v>14</v>
      </c>
      <c r="HU157" s="181">
        <v>44695</v>
      </c>
      <c r="HV157" s="196" t="s">
        <v>4184</v>
      </c>
      <c r="HW157" s="196">
        <v>0</v>
      </c>
      <c r="HX157" s="196" t="s">
        <v>3054</v>
      </c>
      <c r="HY157" s="196" t="s">
        <v>30</v>
      </c>
      <c r="HZ157" s="196">
        <v>2</v>
      </c>
      <c r="IA157" s="196" t="s">
        <v>14</v>
      </c>
      <c r="IB157" s="196" t="s">
        <v>14</v>
      </c>
      <c r="IC157" s="197">
        <v>44695</v>
      </c>
      <c r="ID157" s="195" t="s">
        <v>4186</v>
      </c>
      <c r="IE157" s="198">
        <v>0</v>
      </c>
      <c r="IF157" s="198" t="s">
        <v>3054</v>
      </c>
      <c r="IG157" s="198" t="s">
        <v>30</v>
      </c>
      <c r="IH157" s="198">
        <v>2</v>
      </c>
      <c r="II157" s="198" t="s">
        <v>14</v>
      </c>
      <c r="IJ157" s="198" t="s">
        <v>14</v>
      </c>
      <c r="IK157" s="181">
        <v>44695</v>
      </c>
      <c r="IL157" s="196" t="s">
        <v>4185</v>
      </c>
      <c r="IM157" s="196">
        <v>3</v>
      </c>
      <c r="IN157" s="196" t="s">
        <v>3054</v>
      </c>
      <c r="IO157" s="196" t="s">
        <v>30</v>
      </c>
      <c r="IP157" s="196">
        <v>2</v>
      </c>
      <c r="IQ157" s="196" t="s">
        <v>14</v>
      </c>
      <c r="IR157" s="196" t="s">
        <v>14</v>
      </c>
      <c r="IS157" s="197">
        <v>44695</v>
      </c>
    </row>
    <row r="158" spans="1:253" x14ac:dyDescent="0.35">
      <c r="A158" s="285" t="s">
        <v>131</v>
      </c>
      <c r="B158" s="285" t="s">
        <v>8777</v>
      </c>
      <c r="C158" s="285" t="s">
        <v>132</v>
      </c>
      <c r="D158" s="285" t="s">
        <v>133</v>
      </c>
      <c r="E158" s="285" t="s">
        <v>8521</v>
      </c>
      <c r="F158" s="285" t="s">
        <v>5601</v>
      </c>
      <c r="G158" s="179">
        <v>15334000</v>
      </c>
      <c r="H158" s="180" t="s">
        <v>5575</v>
      </c>
      <c r="I158" s="180" t="s">
        <v>30</v>
      </c>
      <c r="J158" s="180">
        <v>2</v>
      </c>
      <c r="K158" s="180" t="s">
        <v>5600</v>
      </c>
      <c r="L158" s="180" t="s">
        <v>5599</v>
      </c>
      <c r="M158" s="181">
        <v>44749</v>
      </c>
      <c r="N158" s="195" t="s">
        <v>1949</v>
      </c>
      <c r="O158" s="182">
        <v>390757</v>
      </c>
      <c r="P158" s="182" t="s">
        <v>1946</v>
      </c>
      <c r="Q158" s="182" t="s">
        <v>30</v>
      </c>
      <c r="R158" s="182">
        <v>2</v>
      </c>
      <c r="S158" s="182" t="s">
        <v>1948</v>
      </c>
      <c r="T158" s="182" t="s">
        <v>1947</v>
      </c>
      <c r="U158" s="183">
        <v>44384</v>
      </c>
      <c r="V158" s="195" t="s">
        <v>5603</v>
      </c>
      <c r="W158" s="180">
        <v>15334000</v>
      </c>
      <c r="X158" s="180" t="s">
        <v>5575</v>
      </c>
      <c r="Y158" s="180" t="s">
        <v>30</v>
      </c>
      <c r="Z158" s="180">
        <v>2</v>
      </c>
      <c r="AA158" s="180" t="s">
        <v>5602</v>
      </c>
      <c r="AB158" s="180" t="s">
        <v>5599</v>
      </c>
      <c r="AC158" s="181">
        <v>44752</v>
      </c>
      <c r="AD158" s="195" t="s">
        <v>2153</v>
      </c>
      <c r="AE158" s="188">
        <v>9706000</v>
      </c>
      <c r="AF158" s="188" t="s">
        <v>2150</v>
      </c>
      <c r="AG158" s="188" t="s">
        <v>30</v>
      </c>
      <c r="AH158" s="188">
        <v>2</v>
      </c>
      <c r="AI158" s="188" t="s">
        <v>2152</v>
      </c>
      <c r="AJ158" s="188" t="s">
        <v>2151</v>
      </c>
      <c r="AK158" s="189">
        <v>44557</v>
      </c>
      <c r="AL158" s="195" t="s">
        <v>2933</v>
      </c>
      <c r="AM158" s="180">
        <v>42000</v>
      </c>
      <c r="AN158" s="180" t="s">
        <v>2930</v>
      </c>
      <c r="AO158" s="180" t="s">
        <v>30</v>
      </c>
      <c r="AP158" s="180">
        <v>2</v>
      </c>
      <c r="AQ158" s="180" t="s">
        <v>2932</v>
      </c>
      <c r="AR158" s="180" t="s">
        <v>2931</v>
      </c>
      <c r="AS158" s="181">
        <v>44658</v>
      </c>
      <c r="AT158" s="196" t="s">
        <v>1071</v>
      </c>
      <c r="AU158" s="188">
        <v>0</v>
      </c>
      <c r="AV158" s="188" t="s">
        <v>14</v>
      </c>
      <c r="AW158" s="188" t="s">
        <v>14</v>
      </c>
      <c r="AX158" s="188" t="s">
        <v>14</v>
      </c>
      <c r="AY158" s="188" t="s">
        <v>1070</v>
      </c>
      <c r="AZ158" s="188" t="s">
        <v>14</v>
      </c>
      <c r="BA158" s="189">
        <v>43742</v>
      </c>
      <c r="BB158" s="195" t="s">
        <v>1069</v>
      </c>
      <c r="BC158" s="180">
        <v>0</v>
      </c>
      <c r="BD158" s="180" t="s">
        <v>14</v>
      </c>
      <c r="BE158" s="180" t="s">
        <v>14</v>
      </c>
      <c r="BF158" s="180" t="s">
        <v>14</v>
      </c>
      <c r="BG158" s="180" t="s">
        <v>1068</v>
      </c>
      <c r="BH158" s="180" t="s">
        <v>14</v>
      </c>
      <c r="BI158" s="181">
        <v>43742</v>
      </c>
      <c r="BJ158" s="196" t="s">
        <v>5606</v>
      </c>
      <c r="BK158" s="196">
        <v>12</v>
      </c>
      <c r="BL158" s="196" t="s">
        <v>5604</v>
      </c>
      <c r="BM158" s="196" t="s">
        <v>30</v>
      </c>
      <c r="BN158" s="196">
        <v>2</v>
      </c>
      <c r="BO158" s="196" t="s">
        <v>5605</v>
      </c>
      <c r="BP158" s="188" t="s">
        <v>1771</v>
      </c>
      <c r="BQ158" s="197">
        <v>44752</v>
      </c>
      <c r="BR158" s="195" t="s">
        <v>1105</v>
      </c>
      <c r="BS158" s="198" t="s">
        <v>14</v>
      </c>
      <c r="BT158" s="198" t="s">
        <v>14</v>
      </c>
      <c r="BU158" s="198" t="s">
        <v>14</v>
      </c>
      <c r="BV158" s="198" t="s">
        <v>14</v>
      </c>
      <c r="BW158" s="198" t="s">
        <v>14</v>
      </c>
      <c r="BX158" s="198" t="s">
        <v>14</v>
      </c>
      <c r="BY158" s="181">
        <v>43787</v>
      </c>
      <c r="BZ158" s="196" t="s">
        <v>1106</v>
      </c>
      <c r="CA158" s="196" t="s">
        <v>14</v>
      </c>
      <c r="CB158" s="196" t="s">
        <v>14</v>
      </c>
      <c r="CC158" s="196" t="s">
        <v>14</v>
      </c>
      <c r="CD158" s="196" t="s">
        <v>14</v>
      </c>
      <c r="CE158" s="196" t="s">
        <v>14</v>
      </c>
      <c r="CF158" s="196" t="s">
        <v>14</v>
      </c>
      <c r="CG158" s="197">
        <v>43787</v>
      </c>
      <c r="CH158" s="195" t="s">
        <v>9569</v>
      </c>
      <c r="CI158" s="196" t="e">
        <v>#N/A</v>
      </c>
      <c r="CJ158" s="196" t="e">
        <v>#N/A</v>
      </c>
      <c r="CK158" s="196" t="e">
        <v>#N/A</v>
      </c>
      <c r="CL158" s="196" t="e">
        <v>#N/A</v>
      </c>
      <c r="CM158" s="196" t="e">
        <v>#N/A</v>
      </c>
      <c r="CN158" s="196" t="e">
        <v>#N/A</v>
      </c>
      <c r="CO158" s="199" t="e">
        <v>#N/A</v>
      </c>
      <c r="CP158" s="196" t="s">
        <v>134</v>
      </c>
      <c r="CQ158" s="198" t="s">
        <v>14</v>
      </c>
      <c r="CR158" s="198">
        <v>0</v>
      </c>
      <c r="CS158" s="198" t="s">
        <v>14</v>
      </c>
      <c r="CT158" s="198" t="s">
        <v>14</v>
      </c>
      <c r="CU158" s="198">
        <v>0</v>
      </c>
      <c r="CV158" s="198">
        <v>0</v>
      </c>
      <c r="CW158" s="181">
        <v>43502</v>
      </c>
      <c r="CX158" s="196" t="s">
        <v>2156</v>
      </c>
      <c r="CY158" s="188">
        <v>7000000</v>
      </c>
      <c r="CZ158" s="188" t="s">
        <v>2154</v>
      </c>
      <c r="DA158" s="188" t="s">
        <v>30</v>
      </c>
      <c r="DB158" s="188">
        <v>2</v>
      </c>
      <c r="DC158" s="188" t="s">
        <v>2159</v>
      </c>
      <c r="DD158" s="188" t="s">
        <v>2155</v>
      </c>
      <c r="DE158" s="194">
        <v>44557</v>
      </c>
      <c r="DF158" s="195" t="s">
        <v>5612</v>
      </c>
      <c r="DG158" s="180">
        <v>5628000</v>
      </c>
      <c r="DH158" s="198" t="s">
        <v>5609</v>
      </c>
      <c r="DI158" s="198" t="s">
        <v>30</v>
      </c>
      <c r="DJ158" s="198">
        <v>2</v>
      </c>
      <c r="DK158" s="198" t="s">
        <v>5611</v>
      </c>
      <c r="DL158" s="198" t="s">
        <v>5610</v>
      </c>
      <c r="DM158" s="181">
        <v>44752</v>
      </c>
      <c r="DN158" s="196" t="s">
        <v>2158</v>
      </c>
      <c r="DO158" s="188">
        <v>2706000</v>
      </c>
      <c r="DP158" s="196" t="s">
        <v>2154</v>
      </c>
      <c r="DQ158" s="196" t="s">
        <v>30</v>
      </c>
      <c r="DR158" s="196">
        <v>2</v>
      </c>
      <c r="DS158" s="196" t="s">
        <v>2157</v>
      </c>
      <c r="DT158" s="196" t="s">
        <v>2155</v>
      </c>
      <c r="DU158" s="197">
        <v>44557</v>
      </c>
      <c r="DV158" s="195" t="s">
        <v>2160</v>
      </c>
      <c r="DW158" s="180">
        <v>6050000</v>
      </c>
      <c r="DX158" s="198" t="s">
        <v>2154</v>
      </c>
      <c r="DY158" s="198" t="s">
        <v>30</v>
      </c>
      <c r="DZ158" s="198">
        <v>2</v>
      </c>
      <c r="EA158" s="198" t="s">
        <v>2159</v>
      </c>
      <c r="EB158" s="198" t="s">
        <v>2155</v>
      </c>
      <c r="EC158" s="181">
        <v>44557</v>
      </c>
      <c r="ED158" s="196" t="s">
        <v>2162</v>
      </c>
      <c r="EE158" s="188">
        <v>950000</v>
      </c>
      <c r="EF158" s="196" t="s">
        <v>2154</v>
      </c>
      <c r="EG158" s="196" t="s">
        <v>30</v>
      </c>
      <c r="EH158" s="196">
        <v>2</v>
      </c>
      <c r="EI158" s="196" t="s">
        <v>2161</v>
      </c>
      <c r="EJ158" s="196" t="s">
        <v>2155</v>
      </c>
      <c r="EK158" s="197">
        <v>44557</v>
      </c>
      <c r="EL158" s="195" t="s">
        <v>2164</v>
      </c>
      <c r="EM158" s="180">
        <v>0</v>
      </c>
      <c r="EN158" s="198" t="s">
        <v>2154</v>
      </c>
      <c r="EO158" s="198" t="s">
        <v>30</v>
      </c>
      <c r="EP158" s="198">
        <v>2</v>
      </c>
      <c r="EQ158" s="198" t="s">
        <v>2163</v>
      </c>
      <c r="ER158" s="198" t="s">
        <v>2155</v>
      </c>
      <c r="ES158" s="181">
        <v>44557</v>
      </c>
      <c r="ET158" s="196" t="s">
        <v>5608</v>
      </c>
      <c r="EU158" s="196">
        <v>12</v>
      </c>
      <c r="EV158" s="196" t="s">
        <v>5604</v>
      </c>
      <c r="EW158" s="196" t="s">
        <v>30</v>
      </c>
      <c r="EX158" s="196">
        <v>2</v>
      </c>
      <c r="EY158" s="196" t="s">
        <v>5607</v>
      </c>
      <c r="EZ158" s="196" t="s">
        <v>1771</v>
      </c>
      <c r="FA158" s="197">
        <v>44752</v>
      </c>
      <c r="FB158" s="195" t="s">
        <v>2935</v>
      </c>
      <c r="FC158" s="198">
        <v>4</v>
      </c>
      <c r="FD158" s="198" t="s">
        <v>14</v>
      </c>
      <c r="FE158" s="198" t="s">
        <v>30</v>
      </c>
      <c r="FF158" s="198">
        <v>2</v>
      </c>
      <c r="FG158" s="198" t="s">
        <v>2934</v>
      </c>
      <c r="FH158" s="198" t="s">
        <v>14</v>
      </c>
      <c r="FI158" s="181">
        <v>44660</v>
      </c>
      <c r="FJ158" s="195" t="s">
        <v>135</v>
      </c>
      <c r="FK158" s="196" t="s">
        <v>14</v>
      </c>
      <c r="FL158" s="196">
        <v>0</v>
      </c>
      <c r="FM158" s="196" t="s">
        <v>14</v>
      </c>
      <c r="FN158" s="196" t="s">
        <v>14</v>
      </c>
      <c r="FO158" s="196">
        <v>0</v>
      </c>
      <c r="FP158" s="188">
        <v>0</v>
      </c>
      <c r="FQ158" s="189">
        <v>43502</v>
      </c>
      <c r="FR158" s="195" t="s">
        <v>136</v>
      </c>
      <c r="FS158" s="198" t="s">
        <v>14</v>
      </c>
      <c r="FT158" s="198">
        <v>0</v>
      </c>
      <c r="FU158" s="198" t="s">
        <v>14</v>
      </c>
      <c r="FV158" s="198" t="s">
        <v>14</v>
      </c>
      <c r="FW158" s="198">
        <v>0</v>
      </c>
      <c r="FX158" s="198">
        <v>0</v>
      </c>
      <c r="FY158" s="181">
        <v>43502</v>
      </c>
      <c r="FZ158" s="196" t="s">
        <v>4191</v>
      </c>
      <c r="GA158" s="196">
        <v>1</v>
      </c>
      <c r="GB158" s="196" t="s">
        <v>3054</v>
      </c>
      <c r="GC158" s="196" t="s">
        <v>30</v>
      </c>
      <c r="GD158" s="196">
        <v>2</v>
      </c>
      <c r="GE158" s="196" t="s">
        <v>14</v>
      </c>
      <c r="GF158" s="196" t="s">
        <v>14</v>
      </c>
      <c r="GG158" s="197">
        <v>44695</v>
      </c>
      <c r="GH158" s="195" t="s">
        <v>4197</v>
      </c>
      <c r="GI158" s="198">
        <v>1</v>
      </c>
      <c r="GJ158" s="198" t="s">
        <v>3054</v>
      </c>
      <c r="GK158" s="198" t="s">
        <v>30</v>
      </c>
      <c r="GL158" s="198">
        <v>2</v>
      </c>
      <c r="GM158" s="198" t="s">
        <v>14</v>
      </c>
      <c r="GN158" s="198" t="s">
        <v>14</v>
      </c>
      <c r="GO158" s="181">
        <v>44695</v>
      </c>
      <c r="GP158" s="196" t="s">
        <v>4192</v>
      </c>
      <c r="GQ158" s="196">
        <v>1</v>
      </c>
      <c r="GR158" s="196" t="s">
        <v>3054</v>
      </c>
      <c r="GS158" s="196" t="s">
        <v>30</v>
      </c>
      <c r="GT158" s="196">
        <v>2</v>
      </c>
      <c r="GU158" s="196" t="s">
        <v>14</v>
      </c>
      <c r="GV158" s="196" t="s">
        <v>14</v>
      </c>
      <c r="GW158" s="197">
        <v>44695</v>
      </c>
      <c r="GX158" s="195" t="s">
        <v>4198</v>
      </c>
      <c r="GY158" s="198">
        <v>0</v>
      </c>
      <c r="GZ158" s="198" t="s">
        <v>3054</v>
      </c>
      <c r="HA158" s="198" t="s">
        <v>30</v>
      </c>
      <c r="HB158" s="198">
        <v>2</v>
      </c>
      <c r="HC158" s="198" t="s">
        <v>14</v>
      </c>
      <c r="HD158" s="198" t="s">
        <v>14</v>
      </c>
      <c r="HE158" s="181">
        <v>44695</v>
      </c>
      <c r="HF158" s="196" t="s">
        <v>4190</v>
      </c>
      <c r="HG158" s="196">
        <v>0</v>
      </c>
      <c r="HH158" s="196" t="s">
        <v>3054</v>
      </c>
      <c r="HI158" s="196" t="s">
        <v>30</v>
      </c>
      <c r="HJ158" s="196">
        <v>2</v>
      </c>
      <c r="HK158" s="196" t="s">
        <v>14</v>
      </c>
      <c r="HL158" s="196" t="s">
        <v>14</v>
      </c>
      <c r="HM158" s="197">
        <v>44695</v>
      </c>
      <c r="HN158" s="195" t="s">
        <v>4196</v>
      </c>
      <c r="HO158" s="198">
        <v>0</v>
      </c>
      <c r="HP158" s="198" t="s">
        <v>3054</v>
      </c>
      <c r="HQ158" s="198" t="s">
        <v>30</v>
      </c>
      <c r="HR158" s="198">
        <v>2</v>
      </c>
      <c r="HS158" s="198" t="s">
        <v>14</v>
      </c>
      <c r="HT158" s="198" t="s">
        <v>14</v>
      </c>
      <c r="HU158" s="181">
        <v>44695</v>
      </c>
      <c r="HV158" s="196" t="s">
        <v>4193</v>
      </c>
      <c r="HW158" s="196">
        <v>0</v>
      </c>
      <c r="HX158" s="196" t="s">
        <v>3054</v>
      </c>
      <c r="HY158" s="196" t="s">
        <v>30</v>
      </c>
      <c r="HZ158" s="196">
        <v>2</v>
      </c>
      <c r="IA158" s="196" t="s">
        <v>14</v>
      </c>
      <c r="IB158" s="196" t="s">
        <v>14</v>
      </c>
      <c r="IC158" s="197">
        <v>44695</v>
      </c>
      <c r="ID158" s="195" t="s">
        <v>4195</v>
      </c>
      <c r="IE158" s="198">
        <v>2</v>
      </c>
      <c r="IF158" s="198" t="s">
        <v>3054</v>
      </c>
      <c r="IG158" s="198" t="s">
        <v>30</v>
      </c>
      <c r="IH158" s="198">
        <v>2</v>
      </c>
      <c r="II158" s="198" t="s">
        <v>14</v>
      </c>
      <c r="IJ158" s="198" t="s">
        <v>14</v>
      </c>
      <c r="IK158" s="181">
        <v>44695</v>
      </c>
      <c r="IL158" s="196" t="s">
        <v>4194</v>
      </c>
      <c r="IM158" s="196">
        <v>1</v>
      </c>
      <c r="IN158" s="196" t="s">
        <v>3054</v>
      </c>
      <c r="IO158" s="196" t="s">
        <v>30</v>
      </c>
      <c r="IP158" s="196">
        <v>2</v>
      </c>
      <c r="IQ158" s="196" t="s">
        <v>14</v>
      </c>
      <c r="IR158" s="196" t="s">
        <v>14</v>
      </c>
      <c r="IS158" s="197">
        <v>44695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8"/>
  <sheetViews>
    <sheetView zoomScale="80" zoomScaleNormal="80" workbookViewId="0"/>
  </sheetViews>
  <sheetFormatPr defaultColWidth="9.453125" defaultRowHeight="14.5" x14ac:dyDescent="0.35"/>
  <cols>
    <col min="1" max="1" width="36" style="51" customWidth="1"/>
    <col min="2" max="2" width="23.453125" style="51" customWidth="1"/>
    <col min="3" max="3" width="10.453125" style="51" bestFit="1" customWidth="1"/>
    <col min="4" max="4" width="11.453125" style="51" bestFit="1" customWidth="1"/>
    <col min="5" max="5" width="5.453125" style="51"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1" customWidth="1"/>
    <col min="35" max="16384" width="9.453125" style="51"/>
  </cols>
  <sheetData>
    <row r="1" spans="1:33" s="4" customFormat="1" ht="147" customHeight="1" x14ac:dyDescent="0.25">
      <c r="A1" s="13" t="str">
        <f>'Core Indicators'!A:A</f>
        <v>Crisis</v>
      </c>
      <c r="B1" s="13" t="s">
        <v>8058</v>
      </c>
      <c r="C1" s="13" t="s">
        <v>8055</v>
      </c>
      <c r="D1" s="13" t="s">
        <v>8056</v>
      </c>
      <c r="E1" s="186" t="s">
        <v>8057</v>
      </c>
      <c r="F1" s="32" t="s">
        <v>8173</v>
      </c>
      <c r="G1" s="32" t="s">
        <v>8174</v>
      </c>
      <c r="H1" s="32" t="s">
        <v>8175</v>
      </c>
      <c r="I1" s="32" t="s">
        <v>8176</v>
      </c>
      <c r="J1" s="32" t="s">
        <v>8177</v>
      </c>
      <c r="K1" s="32" t="s">
        <v>8178</v>
      </c>
      <c r="L1" s="32" t="s">
        <v>8179</v>
      </c>
      <c r="M1" s="32" t="s">
        <v>8180</v>
      </c>
      <c r="N1" s="32" t="s">
        <v>8181</v>
      </c>
      <c r="O1" s="32" t="s">
        <v>8182</v>
      </c>
      <c r="P1" s="33" t="s">
        <v>8183</v>
      </c>
      <c r="Q1" s="32" t="s">
        <v>8184</v>
      </c>
      <c r="R1" s="32" t="s">
        <v>8185</v>
      </c>
      <c r="S1" s="32" t="s">
        <v>8186</v>
      </c>
      <c r="T1" s="32" t="s">
        <v>8187</v>
      </c>
      <c r="U1" s="32" t="s">
        <v>8188</v>
      </c>
      <c r="V1" s="33" t="s">
        <v>8189</v>
      </c>
      <c r="W1" s="33" t="s">
        <v>8190</v>
      </c>
      <c r="X1" s="33" t="s">
        <v>8191</v>
      </c>
      <c r="Y1" s="33" t="s">
        <v>3056</v>
      </c>
      <c r="Z1" s="33" t="s">
        <v>3068</v>
      </c>
      <c r="AA1" s="33" t="s">
        <v>3058</v>
      </c>
      <c r="AB1" s="33" t="s">
        <v>3070</v>
      </c>
      <c r="AC1" s="33" t="s">
        <v>3053</v>
      </c>
      <c r="AD1" s="33" t="s">
        <v>3066</v>
      </c>
      <c r="AE1" s="33" t="s">
        <v>3060</v>
      </c>
      <c r="AF1" s="33" t="s">
        <v>8133</v>
      </c>
      <c r="AG1" s="33" t="s">
        <v>3062</v>
      </c>
    </row>
    <row r="2" spans="1:33" ht="26.15" customHeight="1" x14ac:dyDescent="0.35">
      <c r="A2" s="38">
        <f>'Core Indicators'!A:A</f>
        <v>0</v>
      </c>
      <c r="B2" s="15"/>
      <c r="C2" s="15"/>
      <c r="D2" s="15"/>
      <c r="E2" s="186"/>
      <c r="F2" s="10" t="s">
        <v>8192</v>
      </c>
      <c r="G2" s="10" t="s">
        <v>8193</v>
      </c>
      <c r="H2" s="10" t="s">
        <v>8193</v>
      </c>
      <c r="I2" s="10" t="s">
        <v>8193</v>
      </c>
      <c r="J2" s="10" t="s">
        <v>8193</v>
      </c>
      <c r="K2" s="10"/>
      <c r="L2" s="10" t="s">
        <v>8193</v>
      </c>
      <c r="M2" s="10" t="s">
        <v>8193</v>
      </c>
      <c r="N2" s="10" t="s">
        <v>8193</v>
      </c>
      <c r="O2" s="10" t="s">
        <v>8193</v>
      </c>
      <c r="P2" s="10" t="s">
        <v>8194</v>
      </c>
      <c r="Q2" s="10" t="s">
        <v>8193</v>
      </c>
      <c r="R2" s="10" t="s">
        <v>8193</v>
      </c>
      <c r="S2" s="10" t="s">
        <v>8193</v>
      </c>
      <c r="T2" s="10" t="s">
        <v>8193</v>
      </c>
      <c r="U2" s="10" t="s">
        <v>8193</v>
      </c>
      <c r="V2" s="10" t="s">
        <v>8193</v>
      </c>
      <c r="W2" s="10" t="s">
        <v>8193</v>
      </c>
      <c r="X2" s="10" t="s">
        <v>8193</v>
      </c>
      <c r="Y2" s="10"/>
      <c r="Z2" s="10"/>
      <c r="AA2" s="10"/>
      <c r="AB2" s="10"/>
      <c r="AC2" s="10"/>
      <c r="AD2" s="10"/>
      <c r="AE2" s="10"/>
      <c r="AF2" s="10"/>
      <c r="AG2" s="10"/>
    </row>
    <row r="3" spans="1:33" s="37" customFormat="1" ht="20.149999999999999" customHeight="1" x14ac:dyDescent="0.35">
      <c r="A3" s="202" t="str">
        <f>'Core Indicators'!A:A</f>
        <v>Complex crisis in Afghanistan</v>
      </c>
      <c r="B3" s="202" t="str">
        <f>'Core Indicators'!B:B</f>
        <v>Complex crisis</v>
      </c>
      <c r="C3" s="202" t="str">
        <f>'Core Indicators'!C3</f>
        <v>AFG001</v>
      </c>
      <c r="D3" s="202" t="str">
        <f>'Core Indicators'!D3</f>
        <v>Afghanistan</v>
      </c>
      <c r="E3" s="202" t="str">
        <f>'Core Indicators'!E3</f>
        <v>AFG</v>
      </c>
      <c r="F3" s="35">
        <f>'Core Indicators'!O3</f>
        <v>652867</v>
      </c>
      <c r="G3" s="35">
        <f>'Core Indicators'!W3</f>
        <v>41800000</v>
      </c>
      <c r="H3" s="35">
        <f>'Core Indicators'!AE3</f>
        <v>35900000</v>
      </c>
      <c r="I3" s="35">
        <f>'Core Indicators'!AM3</f>
        <v>12311000</v>
      </c>
      <c r="J3" s="35">
        <f>'Core Indicators'!AU3</f>
        <v>2949</v>
      </c>
      <c r="K3" s="35" t="str">
        <f>'Core Indicators'!BC3</f>
        <v>x</v>
      </c>
      <c r="L3" s="35">
        <f>'Core Indicators'!BK3</f>
        <v>1658</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2</v>
      </c>
      <c r="AA3" s="35">
        <f>'Core Indicators'!GQ3</f>
        <v>2</v>
      </c>
      <c r="AB3" s="35">
        <f>'Core Indicators'!GY3</f>
        <v>0</v>
      </c>
      <c r="AC3" s="35">
        <f>'Core Indicators'!HG3</f>
        <v>3</v>
      </c>
      <c r="AD3" s="35">
        <f>'Core Indicators'!HO3</f>
        <v>3</v>
      </c>
      <c r="AE3" s="35">
        <f>'Core Indicators'!HW3</f>
        <v>1</v>
      </c>
      <c r="AF3" s="35">
        <f>'Core Indicators'!IE3</f>
        <v>3</v>
      </c>
      <c r="AG3" s="35">
        <f>'Core Indicators'!IM3</f>
        <v>3</v>
      </c>
    </row>
    <row r="4" spans="1:33" s="37" customFormat="1" ht="20.149999999999999" customHeight="1" x14ac:dyDescent="0.35">
      <c r="A4" s="201" t="str">
        <f>'Core Indicators'!A:A</f>
        <v>Earthquake in Khost and Paktika</v>
      </c>
      <c r="B4" s="201" t="str">
        <f>'Core Indicators'!B:B</f>
        <v>Earthquake</v>
      </c>
      <c r="C4" s="201" t="str">
        <f>'Core Indicators'!C4</f>
        <v>AFG005</v>
      </c>
      <c r="D4" s="201" t="str">
        <f>'Core Indicators'!D4</f>
        <v>Afghanistan</v>
      </c>
      <c r="E4" s="201" t="str">
        <f>'Core Indicators'!E4</f>
        <v>AFG</v>
      </c>
      <c r="F4" s="36">
        <f>'Core Indicators'!O4</f>
        <v>23751</v>
      </c>
      <c r="G4" s="36">
        <f>'Core Indicators'!W4</f>
        <v>1846000</v>
      </c>
      <c r="H4" s="36">
        <f>'Core Indicators'!AE4</f>
        <v>362000</v>
      </c>
      <c r="I4" s="36" t="str">
        <f>'Core Indicators'!AM4</f>
        <v>x</v>
      </c>
      <c r="J4" s="36">
        <f>'Core Indicators'!AU4</f>
        <v>2949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2</v>
      </c>
      <c r="AA4" s="36">
        <f>'Core Indicators'!GQ4</f>
        <v>2</v>
      </c>
      <c r="AB4" s="36">
        <f>'Core Indicators'!GY4</f>
        <v>0</v>
      </c>
      <c r="AC4" s="36">
        <f>'Core Indicators'!HG4</f>
        <v>3</v>
      </c>
      <c r="AD4" s="36">
        <f>'Core Indicators'!HO4</f>
        <v>3</v>
      </c>
      <c r="AE4" s="36">
        <f>'Core Indicators'!HW4</f>
        <v>0</v>
      </c>
      <c r="AF4" s="36">
        <f>'Core Indicators'!IE4</f>
        <v>3</v>
      </c>
      <c r="AG4" s="36">
        <f>'Core Indicators'!IM4</f>
        <v>3</v>
      </c>
    </row>
    <row r="5" spans="1:33" s="37" customFormat="1" ht="20.149999999999999" customHeight="1" x14ac:dyDescent="0.35">
      <c r="A5" s="202" t="str">
        <f>'Core Indicators'!A:A</f>
        <v>Drought in South-West Angola</v>
      </c>
      <c r="B5" s="202" t="str">
        <f>'Core Indicators'!B:B</f>
        <v>Food Security</v>
      </c>
      <c r="C5" s="202" t="str">
        <f>'Core Indicators'!C5</f>
        <v>AGO002</v>
      </c>
      <c r="D5" s="202" t="str">
        <f>'Core Indicators'!D5</f>
        <v>Angola</v>
      </c>
      <c r="E5" s="202" t="str">
        <f>'Core Indicators'!E5</f>
        <v>AGO</v>
      </c>
      <c r="F5" s="35">
        <f>'Core Indicators'!O5</f>
        <v>1246700</v>
      </c>
      <c r="G5" s="35">
        <f>'Core Indicators'!W5</f>
        <v>2750000</v>
      </c>
      <c r="H5" s="35">
        <f>'Core Indicators'!AE5</f>
        <v>2267000</v>
      </c>
      <c r="I5" s="35">
        <f>'Core Indicators'!AM5</f>
        <v>57000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2</v>
      </c>
      <c r="W5" s="35" t="e">
        <f>'Core Indicators'!FK5</f>
        <v>#N/A</v>
      </c>
      <c r="X5" s="35" t="e">
        <f>'Core Indicators'!FS5</f>
        <v>#N/A</v>
      </c>
      <c r="Y5" s="35">
        <f>'Core Indicators'!GA5</f>
        <v>1</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49999999999999" customHeight="1" x14ac:dyDescent="0.35">
      <c r="A6" s="201" t="str">
        <f>'Core Indicators'!A:A</f>
        <v>Nagorno-Karabakh Conflict in Armenia</v>
      </c>
      <c r="B6" s="201" t="str">
        <f>'Core Indicators'!B:B</f>
        <v>Conflict</v>
      </c>
      <c r="C6" s="201" t="str">
        <f>'Core Indicators'!C6</f>
        <v>ARM002</v>
      </c>
      <c r="D6" s="201" t="str">
        <f>'Core Indicators'!D6</f>
        <v>Armenia</v>
      </c>
      <c r="E6" s="201"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8</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49999999999999" customHeight="1" x14ac:dyDescent="0.35">
      <c r="A7" s="202" t="str">
        <f>'Core Indicators'!A:A</f>
        <v>Nagorno-Karabakh conflict in Azerbaijan</v>
      </c>
      <c r="B7" s="202" t="str">
        <f>'Core Indicators'!B:B</f>
        <v>Conflict</v>
      </c>
      <c r="C7" s="202" t="str">
        <f>'Core Indicators'!C7</f>
        <v>AZE002</v>
      </c>
      <c r="D7" s="202" t="str">
        <f>'Core Indicators'!D7</f>
        <v>Azerbaijan</v>
      </c>
      <c r="E7" s="202"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5</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49999999999999" customHeight="1" x14ac:dyDescent="0.35">
      <c r="A8" s="201" t="str">
        <f>'Core Indicators'!A:A</f>
        <v>Complex in Burundi</v>
      </c>
      <c r="B8" s="201" t="str">
        <f>'Core Indicators'!B:B</f>
        <v>Complex crisis</v>
      </c>
      <c r="C8" s="201" t="str">
        <f>'Core Indicators'!C8</f>
        <v>BDI001</v>
      </c>
      <c r="D8" s="201" t="str">
        <f>'Core Indicators'!D8</f>
        <v>Burundi</v>
      </c>
      <c r="E8" s="201" t="str">
        <f>'Core Indicators'!E8</f>
        <v>BDI</v>
      </c>
      <c r="F8" s="36">
        <f>'Core Indicators'!O8</f>
        <v>25680</v>
      </c>
      <c r="G8" s="36">
        <f>'Core Indicators'!W8</f>
        <v>13000000</v>
      </c>
      <c r="H8" s="36">
        <f>'Core Indicators'!AE8</f>
        <v>13000000</v>
      </c>
      <c r="I8" s="36">
        <f>'Core Indicators'!AM8</f>
        <v>678000</v>
      </c>
      <c r="J8" s="36" t="str">
        <f>'Core Indicators'!AU8</f>
        <v>x</v>
      </c>
      <c r="K8" s="36" t="str">
        <f>'Core Indicators'!BC8</f>
        <v>x</v>
      </c>
      <c r="L8" s="36">
        <f>'Core Indicators'!BK8</f>
        <v>124</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1</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49999999999999" customHeight="1" x14ac:dyDescent="0.35">
      <c r="A9" s="202" t="str">
        <f>'Core Indicators'!A:A</f>
        <v>Conflict in Burkina Faso</v>
      </c>
      <c r="B9" s="202" t="str">
        <f>'Core Indicators'!B:B</f>
        <v>Conflict</v>
      </c>
      <c r="C9" s="202" t="str">
        <f>'Core Indicators'!C9</f>
        <v>BFA002</v>
      </c>
      <c r="D9" s="202" t="str">
        <f>'Core Indicators'!D9</f>
        <v>Burkina Faso</v>
      </c>
      <c r="E9" s="202" t="str">
        <f>'Core Indicators'!E9</f>
        <v>BFA</v>
      </c>
      <c r="F9" s="35">
        <f>'Core Indicators'!O9</f>
        <v>166445</v>
      </c>
      <c r="G9" s="35">
        <f>'Core Indicators'!W9</f>
        <v>3523000</v>
      </c>
      <c r="H9" s="35">
        <f>'Core Indicators'!AE9</f>
        <v>3442000</v>
      </c>
      <c r="I9" s="35">
        <f>'Core Indicators'!AM9</f>
        <v>1615000</v>
      </c>
      <c r="J9" s="35" t="str">
        <f>'Core Indicators'!AU9</f>
        <v>x</v>
      </c>
      <c r="K9" s="35" t="str">
        <f>'Core Indicators'!BC9</f>
        <v>x</v>
      </c>
      <c r="L9" s="35">
        <f>'Core Indicators'!BK9</f>
        <v>1627</v>
      </c>
      <c r="M9" s="35" t="str">
        <f>'Core Indicators'!BS9</f>
        <v>x</v>
      </c>
      <c r="N9" s="35" t="str">
        <f>'Core Indicators'!CA9</f>
        <v>x</v>
      </c>
      <c r="O9" s="35" t="e">
        <f>'Core Indicators'!CI9</f>
        <v>#N/A</v>
      </c>
      <c r="P9" s="35" t="str">
        <f>'Core Indicators'!CQ9</f>
        <v>x</v>
      </c>
      <c r="Q9" s="35">
        <f>'Core Indicators'!DG9</f>
        <v>81000</v>
      </c>
      <c r="R9" s="35">
        <f>'Core Indicators'!DO9</f>
        <v>2000000</v>
      </c>
      <c r="S9" s="35">
        <f>'Core Indicators'!DW9</f>
        <v>983000</v>
      </c>
      <c r="T9" s="35">
        <f>'Core Indicators'!EE9</f>
        <v>175000</v>
      </c>
      <c r="U9" s="35">
        <f>'Core Indicators'!EM9</f>
        <v>284000</v>
      </c>
      <c r="V9" s="35">
        <f>'Core Indicators'!FC9</f>
        <v>4</v>
      </c>
      <c r="W9" s="35" t="str">
        <f>'Core Indicators'!FK9</f>
        <v>x</v>
      </c>
      <c r="X9" s="35" t="str">
        <f>'Core Indicators'!FS9</f>
        <v>x</v>
      </c>
      <c r="Y9" s="35">
        <f>'Core Indicators'!GA9</f>
        <v>1</v>
      </c>
      <c r="Z9" s="35">
        <f>'Core Indicators'!GI9</f>
        <v>3</v>
      </c>
      <c r="AA9" s="35">
        <f>'Core Indicators'!GQ9</f>
        <v>1</v>
      </c>
      <c r="AB9" s="35">
        <f>'Core Indicators'!GY9</f>
        <v>0</v>
      </c>
      <c r="AC9" s="35">
        <f>'Core Indicators'!HG9</f>
        <v>0</v>
      </c>
      <c r="AD9" s="35">
        <f>'Core Indicators'!HO9</f>
        <v>2</v>
      </c>
      <c r="AE9" s="35">
        <f>'Core Indicators'!HW9</f>
        <v>3</v>
      </c>
      <c r="AF9" s="35">
        <f>'Core Indicators'!IE9</f>
        <v>1</v>
      </c>
      <c r="AG9" s="35">
        <f>'Core Indicators'!IM9</f>
        <v>3</v>
      </c>
    </row>
    <row r="10" spans="1:33" s="37" customFormat="1" ht="20.149999999999999" customHeight="1" x14ac:dyDescent="0.35">
      <c r="A10" s="201" t="str">
        <f>'Core Indicators'!A:A</f>
        <v>Mutliple crises in Bangladesh</v>
      </c>
      <c r="B10" s="201" t="str">
        <f>'Core Indicators'!B:B</f>
        <v>Multiple crises country</v>
      </c>
      <c r="C10" s="201" t="str">
        <f>'Core Indicators'!C10</f>
        <v>BGD001</v>
      </c>
      <c r="D10" s="201" t="str">
        <f>'Core Indicators'!D10</f>
        <v>Bangladesh</v>
      </c>
      <c r="E10" s="201" t="str">
        <f>'Core Indicators'!E10</f>
        <v>BGD</v>
      </c>
      <c r="F10" s="36">
        <f>'Core Indicators'!O10</f>
        <v>41761</v>
      </c>
      <c r="G10" s="36">
        <f>'Core Indicators'!W10</f>
        <v>52954000</v>
      </c>
      <c r="H10" s="36">
        <f>'Core Indicators'!AE10</f>
        <v>8671000</v>
      </c>
      <c r="I10" s="36">
        <f>'Core Indicators'!AM10</f>
        <v>975000</v>
      </c>
      <c r="J10" s="36">
        <f>'Core Indicators'!AU10</f>
        <v>80</v>
      </c>
      <c r="K10" s="36">
        <f>'Core Indicators'!BC10</f>
        <v>4534</v>
      </c>
      <c r="L10" s="36">
        <f>'Core Indicators'!BK10</f>
        <v>126</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3349000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2</v>
      </c>
      <c r="AC10" s="36">
        <f>'Core Indicators'!HG10</f>
        <v>1</v>
      </c>
      <c r="AD10" s="36">
        <f>'Core Indicators'!HO10</f>
        <v>2</v>
      </c>
      <c r="AE10" s="36">
        <f>'Core Indicators'!HW10</f>
        <v>0</v>
      </c>
      <c r="AF10" s="36">
        <f>'Core Indicators'!IE10</f>
        <v>0</v>
      </c>
      <c r="AG10" s="36">
        <f>'Core Indicators'!IM10</f>
        <v>3</v>
      </c>
    </row>
    <row r="11" spans="1:33" s="37" customFormat="1" ht="20.149999999999999" customHeight="1" x14ac:dyDescent="0.35">
      <c r="A11" s="202" t="str">
        <f>'Core Indicators'!A:A</f>
        <v>Rohingya refugee crisis</v>
      </c>
      <c r="B11" s="202" t="str">
        <f>'Core Indicators'!B:B</f>
        <v>International displacement</v>
      </c>
      <c r="C11" s="202" t="str">
        <f>'Core Indicators'!C11</f>
        <v>BGD002</v>
      </c>
      <c r="D11" s="202" t="str">
        <f>'Core Indicators'!D11</f>
        <v>Bangladesh</v>
      </c>
      <c r="E11" s="202" t="str">
        <f>'Core Indicators'!E11</f>
        <v>BGD</v>
      </c>
      <c r="F11" s="35">
        <f>'Core Indicators'!O11</f>
        <v>730.46</v>
      </c>
      <c r="G11" s="35">
        <f>'Core Indicators'!W11</f>
        <v>1471000</v>
      </c>
      <c r="H11" s="35">
        <f>'Core Indicators'!AE11</f>
        <v>1471000</v>
      </c>
      <c r="I11" s="35">
        <f>'Core Indicators'!AM11</f>
        <v>930000</v>
      </c>
      <c r="J11" s="35">
        <f>'Core Indicators'!AU11</f>
        <v>0</v>
      </c>
      <c r="K11" s="35">
        <f>'Core Indicators'!BC11</f>
        <v>0</v>
      </c>
      <c r="L11" s="35">
        <f>'Core Indicators'!BK11</f>
        <v>5</v>
      </c>
      <c r="M11" s="35" t="str">
        <f>'Core Indicators'!BS11</f>
        <v>x</v>
      </c>
      <c r="N11" s="35" t="str">
        <f>'Core Indicators'!CA11</f>
        <v>x</v>
      </c>
      <c r="O11" s="35" t="e">
        <f>'Core Indicators'!CI11</f>
        <v>#N/A</v>
      </c>
      <c r="P11" s="35" t="str">
        <f>'Core Indicators'!CQ11</f>
        <v>x</v>
      </c>
      <c r="Q11" s="35">
        <f>'Core Indicators'!DG11</f>
        <v>0</v>
      </c>
      <c r="R11" s="35">
        <f>'Core Indicators'!DO11</f>
        <v>0</v>
      </c>
      <c r="S11" s="35">
        <f>'Core Indicators'!DW11</f>
        <v>1471000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2</v>
      </c>
      <c r="AC11" s="35">
        <f>'Core Indicators'!HG11</f>
        <v>1</v>
      </c>
      <c r="AD11" s="35">
        <f>'Core Indicators'!HO11</f>
        <v>2</v>
      </c>
      <c r="AE11" s="35">
        <f>'Core Indicators'!HW11</f>
        <v>0</v>
      </c>
      <c r="AF11" s="35">
        <f>'Core Indicators'!IE11</f>
        <v>0</v>
      </c>
      <c r="AG11" s="35">
        <f>'Core Indicators'!IM11</f>
        <v>2</v>
      </c>
    </row>
    <row r="12" spans="1:33" s="37" customFormat="1" ht="20.149999999999999" customHeight="1" x14ac:dyDescent="0.35">
      <c r="A12" s="201" t="str">
        <f>'Core Indicators'!A:A</f>
        <v>2022 Floods in Bangladesh</v>
      </c>
      <c r="B12" s="201" t="str">
        <f>'Core Indicators'!B:B</f>
        <v>Flood</v>
      </c>
      <c r="C12" s="201" t="str">
        <f>'Core Indicators'!C12</f>
        <v>BGD008</v>
      </c>
      <c r="D12" s="201" t="str">
        <f>'Core Indicators'!D12</f>
        <v>Bangladesh</v>
      </c>
      <c r="E12" s="201" t="str">
        <f>'Core Indicators'!E12</f>
        <v>BGD</v>
      </c>
      <c r="F12" s="36">
        <f>'Core Indicators'!O12</f>
        <v>41031</v>
      </c>
      <c r="G12" s="36">
        <f>'Core Indicators'!W12</f>
        <v>51483000</v>
      </c>
      <c r="H12" s="36">
        <f>'Core Indicators'!AE12</f>
        <v>7200000</v>
      </c>
      <c r="I12" s="36">
        <f>'Core Indicators'!AM12</f>
        <v>45000</v>
      </c>
      <c r="J12" s="36">
        <f>'Core Indicators'!AU12</f>
        <v>80</v>
      </c>
      <c r="K12" s="36">
        <f>'Core Indicators'!BC12</f>
        <v>4534</v>
      </c>
      <c r="L12" s="36">
        <f>'Core Indicators'!BK12</f>
        <v>121</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49999999999999" customHeight="1" x14ac:dyDescent="0.35">
      <c r="A13" s="202" t="str">
        <f>'Core Indicators'!A:A</f>
        <v>Country level Brazil</v>
      </c>
      <c r="B13" s="202" t="str">
        <f>'Core Indicators'!B:B</f>
        <v>Multiple crises country</v>
      </c>
      <c r="C13" s="202" t="str">
        <f>'Core Indicators'!C13</f>
        <v>BRA001</v>
      </c>
      <c r="D13" s="202" t="str">
        <f>'Core Indicators'!D13</f>
        <v>Brazil</v>
      </c>
      <c r="E13" s="202" t="str">
        <f>'Core Indicators'!E13</f>
        <v>BRA</v>
      </c>
      <c r="F13" s="35">
        <f>'Core Indicators'!O13</f>
        <v>8358140</v>
      </c>
      <c r="G13" s="35">
        <f>'Core Indicators'!W13</f>
        <v>179259000</v>
      </c>
      <c r="H13" s="35">
        <f>'Core Indicators'!AE13</f>
        <v>806000</v>
      </c>
      <c r="I13" s="35">
        <f>'Core Indicators'!AM13</f>
        <v>953000</v>
      </c>
      <c r="J13" s="35" t="str">
        <f>'Core Indicators'!AU13</f>
        <v>x</v>
      </c>
      <c r="K13" s="35" t="str">
        <f>'Core Indicators'!BC13</f>
        <v>x</v>
      </c>
      <c r="L13" s="35">
        <f>'Core Indicators'!BK13</f>
        <v>3181</v>
      </c>
      <c r="M13" s="35" t="str">
        <f>'Core Indicators'!BS13</f>
        <v>x</v>
      </c>
      <c r="N13" s="35" t="str">
        <f>'Core Indicators'!CA13</f>
        <v>x</v>
      </c>
      <c r="O13" s="35" t="e">
        <f>'Core Indicators'!CI13</f>
        <v>#N/A</v>
      </c>
      <c r="P13" s="35" t="str">
        <f>'Core Indicators'!CQ13</f>
        <v>x</v>
      </c>
      <c r="Q13" s="35">
        <f>'Core Indicators'!DG13</f>
        <v>178454000</v>
      </c>
      <c r="R13" s="35">
        <f>'Core Indicators'!DO13</f>
        <v>424000</v>
      </c>
      <c r="S13" s="35">
        <f>'Core Indicators'!DW13</f>
        <v>382000</v>
      </c>
      <c r="T13" s="35">
        <f>'Core Indicators'!EE13</f>
        <v>0</v>
      </c>
      <c r="U13" s="35">
        <f>'Core Indicators'!EM13</f>
        <v>0</v>
      </c>
      <c r="V13" s="35">
        <f>'Core Indicators'!FC13</f>
        <v>5</v>
      </c>
      <c r="W13" s="35" t="str">
        <f>'Core Indicators'!FK13</f>
        <v>x</v>
      </c>
      <c r="X13" s="35" t="e">
        <f>'Core Indicators'!FS13</f>
        <v>#N/A</v>
      </c>
      <c r="Y13" s="35">
        <f>'Core Indicators'!GA13</f>
        <v>0</v>
      </c>
      <c r="Z13" s="35">
        <f>'Core Indicators'!GI13</f>
        <v>1</v>
      </c>
      <c r="AA13" s="35">
        <f>'Core Indicators'!GQ13</f>
        <v>0</v>
      </c>
      <c r="AB13" s="35">
        <f>'Core Indicators'!GY13</f>
        <v>0</v>
      </c>
      <c r="AC13" s="35">
        <f>'Core Indicators'!HG13</f>
        <v>0</v>
      </c>
      <c r="AD13" s="35">
        <f>'Core Indicators'!HO13</f>
        <v>0</v>
      </c>
      <c r="AE13" s="35">
        <f>'Core Indicators'!HW13</f>
        <v>1</v>
      </c>
      <c r="AF13" s="35">
        <f>'Core Indicators'!IE13</f>
        <v>0</v>
      </c>
      <c r="AG13" s="35">
        <f>'Core Indicators'!IM13</f>
        <v>3</v>
      </c>
    </row>
    <row r="14" spans="1:33" s="37" customFormat="1" ht="20.149999999999999" customHeight="1" x14ac:dyDescent="0.35">
      <c r="A14" s="201" t="str">
        <f>'Core Indicators'!A:A</f>
        <v>Venezuela displacement in Brazil</v>
      </c>
      <c r="B14" s="201" t="str">
        <f>'Core Indicators'!B:B</f>
        <v>International displacement</v>
      </c>
      <c r="C14" s="201" t="str">
        <f>'Core Indicators'!C14</f>
        <v>BRA002</v>
      </c>
      <c r="D14" s="201" t="str">
        <f>'Core Indicators'!D14</f>
        <v>Brazil</v>
      </c>
      <c r="E14" s="201"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1</v>
      </c>
      <c r="AF14" s="36">
        <f>'Core Indicators'!IE14</f>
        <v>0</v>
      </c>
      <c r="AG14" s="36">
        <f>'Core Indicators'!IM14</f>
        <v>3</v>
      </c>
    </row>
    <row r="15" spans="1:33" s="37" customFormat="1" ht="20.149999999999999" customHeight="1" x14ac:dyDescent="0.35">
      <c r="A15" s="202" t="str">
        <f>'Core Indicators'!A:A</f>
        <v>Floods in rainy season 2022</v>
      </c>
      <c r="B15" s="202" t="str">
        <f>'Core Indicators'!B:B</f>
        <v>Flood</v>
      </c>
      <c r="C15" s="202" t="str">
        <f>'Core Indicators'!C15</f>
        <v>BRA003</v>
      </c>
      <c r="D15" s="202" t="str">
        <f>'Core Indicators'!D15</f>
        <v>Brazil</v>
      </c>
      <c r="E15" s="202" t="str">
        <f>'Core Indicators'!E15</f>
        <v>BRA</v>
      </c>
      <c r="F15" s="35">
        <f>'Core Indicators'!O15</f>
        <v>315000</v>
      </c>
      <c r="G15" s="35">
        <f>'Core Indicators'!W15</f>
        <v>97938000</v>
      </c>
      <c r="H15" s="35">
        <f>'Core Indicators'!AE15</f>
        <v>315000</v>
      </c>
      <c r="I15" s="35">
        <f>'Core Indicators'!AM15</f>
        <v>70000</v>
      </c>
      <c r="J15" s="35" t="str">
        <f>'Core Indicators'!AU15</f>
        <v>x</v>
      </c>
      <c r="K15" s="35" t="str">
        <f>'Core Indicators'!BC15</f>
        <v>x</v>
      </c>
      <c r="L15" s="35">
        <f>'Core Indicators'!BK15</f>
        <v>126</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1</v>
      </c>
      <c r="AE15" s="35">
        <f>'Core Indicators'!HW15</f>
        <v>1</v>
      </c>
      <c r="AF15" s="35">
        <f>'Core Indicators'!IE15</f>
        <v>0</v>
      </c>
      <c r="AG15" s="35">
        <f>'Core Indicators'!IM15</f>
        <v>3</v>
      </c>
    </row>
    <row r="16" spans="1:33" s="37" customFormat="1" ht="20.149999999999999" customHeight="1" x14ac:dyDescent="0.35">
      <c r="A16" s="201" t="str">
        <f>'Core Indicators'!A:A</f>
        <v>Complex crisis in CAR</v>
      </c>
      <c r="B16" s="201" t="str">
        <f>'Core Indicators'!B:B</f>
        <v>Complex crisis</v>
      </c>
      <c r="C16" s="201" t="str">
        <f>'Core Indicators'!C16</f>
        <v>CAF001</v>
      </c>
      <c r="D16" s="201" t="str">
        <f>'Core Indicators'!D16</f>
        <v>CAR</v>
      </c>
      <c r="E16" s="201" t="str">
        <f>'Core Indicators'!E16</f>
        <v>CAF</v>
      </c>
      <c r="F16" s="36">
        <f>'Core Indicators'!O16</f>
        <v>623000</v>
      </c>
      <c r="G16" s="36">
        <f>'Core Indicators'!W16</f>
        <v>4704000</v>
      </c>
      <c r="H16" s="36">
        <f>'Core Indicators'!AE16</f>
        <v>3100000</v>
      </c>
      <c r="I16" s="36">
        <f>'Core Indicators'!AM16</f>
        <v>1328000</v>
      </c>
      <c r="J16" s="36" t="str">
        <f>'Core Indicators'!AU16</f>
        <v>x</v>
      </c>
      <c r="K16" s="36" t="str">
        <f>'Core Indicators'!BC16</f>
        <v>x</v>
      </c>
      <c r="L16" s="36">
        <f>'Core Indicators'!BK16</f>
        <v>930</v>
      </c>
      <c r="M16" s="36" t="str">
        <f>'Core Indicators'!BS16</f>
        <v>x</v>
      </c>
      <c r="N16" s="36" t="str">
        <f>'Core Indicators'!CA16</f>
        <v>x</v>
      </c>
      <c r="O16" s="36" t="e">
        <f>'Core Indicators'!CI16</f>
        <v>#N/A</v>
      </c>
      <c r="P16" s="36" t="str">
        <f>'Core Indicators'!CQ16</f>
        <v>x</v>
      </c>
      <c r="Q16" s="36">
        <f>'Core Indicators'!DG16</f>
        <v>0</v>
      </c>
      <c r="R16" s="36">
        <f>'Core Indicators'!DO16</f>
        <v>2700000</v>
      </c>
      <c r="S16" s="36">
        <f>'Core Indicators'!DW16</f>
        <v>748000</v>
      </c>
      <c r="T16" s="36">
        <f>'Core Indicators'!EE16</f>
        <v>1452000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3</v>
      </c>
      <c r="AC16" s="36">
        <f>'Core Indicators'!HG16</f>
        <v>0</v>
      </c>
      <c r="AD16" s="36">
        <f>'Core Indicators'!HO16</f>
        <v>2</v>
      </c>
      <c r="AE16" s="36">
        <f>'Core Indicators'!HW16</f>
        <v>3</v>
      </c>
      <c r="AF16" s="36">
        <f>'Core Indicators'!IE16</f>
        <v>0</v>
      </c>
      <c r="AG16" s="36">
        <f>'Core Indicators'!IM16</f>
        <v>3</v>
      </c>
    </row>
    <row r="17" spans="1:33" s="37" customFormat="1" ht="20.149999999999999" customHeight="1" x14ac:dyDescent="0.35">
      <c r="A17" s="202" t="str">
        <f>'Core Indicators'!A:A</f>
        <v>Venezuela displacement in Chile</v>
      </c>
      <c r="B17" s="202" t="str">
        <f>'Core Indicators'!B:B</f>
        <v>International displacement</v>
      </c>
      <c r="C17" s="202" t="str">
        <f>'Core Indicators'!C17</f>
        <v>CHL002</v>
      </c>
      <c r="D17" s="202" t="str">
        <f>'Core Indicators'!D17</f>
        <v>Chile</v>
      </c>
      <c r="E17" s="202"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14</v>
      </c>
      <c r="M17" s="35" t="str">
        <f>'Core Indicators'!BS17</f>
        <v>x</v>
      </c>
      <c r="N17" s="35" t="str">
        <f>'Core Indicators'!CA17</f>
        <v>x</v>
      </c>
      <c r="O17" s="35" t="e">
        <f>'Core Indicators'!CI17</f>
        <v>#N/A</v>
      </c>
      <c r="P17" s="35" t="str">
        <f>'Core Indicators'!CQ17</f>
        <v>x</v>
      </c>
      <c r="Q17" s="35">
        <f>'Core Indicators'!DG17</f>
        <v>7467000</v>
      </c>
      <c r="R17" s="35">
        <f>'Core Indicators'!DO17</f>
        <v>11169000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3</v>
      </c>
      <c r="AG17" s="35">
        <f>'Core Indicators'!IM17</f>
        <v>2</v>
      </c>
    </row>
    <row r="18" spans="1:33" s="37" customFormat="1" ht="20.149999999999999" customHeight="1" x14ac:dyDescent="0.35">
      <c r="A18" s="201" t="str">
        <f>'Core Indicators'!A:A</f>
        <v>Multiple crises in Cameroon</v>
      </c>
      <c r="B18" s="201" t="str">
        <f>'Core Indicators'!B:B</f>
        <v>Multiple crises country</v>
      </c>
      <c r="C18" s="201" t="str">
        <f>'Core Indicators'!C18</f>
        <v>CMR001</v>
      </c>
      <c r="D18" s="201" t="str">
        <f>'Core Indicators'!D18</f>
        <v>Cameroon</v>
      </c>
      <c r="E18" s="201" t="str">
        <f>'Core Indicators'!E18</f>
        <v>CMR</v>
      </c>
      <c r="F18" s="36">
        <f>'Core Indicators'!O18</f>
        <v>440640</v>
      </c>
      <c r="G18" s="36">
        <f>'Core Indicators'!W18</f>
        <v>27600000</v>
      </c>
      <c r="H18" s="36">
        <f>'Core Indicators'!AE18</f>
        <v>13771000</v>
      </c>
      <c r="I18" s="36">
        <f>'Core Indicators'!AM18</f>
        <v>1944000</v>
      </c>
      <c r="J18" s="36">
        <f>'Core Indicators'!AU18</f>
        <v>150</v>
      </c>
      <c r="K18" s="36" t="str">
        <f>'Core Indicators'!BC18</f>
        <v>x</v>
      </c>
      <c r="L18" s="36">
        <f>'Core Indicators'!BK18</f>
        <v>364</v>
      </c>
      <c r="M18" s="36" t="str">
        <f>'Core Indicators'!BS18</f>
        <v>x</v>
      </c>
      <c r="N18" s="36" t="str">
        <f>'Core Indicators'!CA18</f>
        <v>x</v>
      </c>
      <c r="O18" s="36" t="e">
        <f>'Core Indicators'!CI18</f>
        <v>#N/A</v>
      </c>
      <c r="P18" s="36" t="str">
        <f>'Core Indicators'!CQ18</f>
        <v>x</v>
      </c>
      <c r="Q18" s="36">
        <f>'Core Indicators'!DG18</f>
        <v>13829000</v>
      </c>
      <c r="R18" s="36">
        <f>'Core Indicators'!DO18</f>
        <v>2082000</v>
      </c>
      <c r="S18" s="36">
        <f>'Core Indicators'!DW18</f>
        <v>9070000</v>
      </c>
      <c r="T18" s="36">
        <f>'Core Indicators'!EE18</f>
        <v>2618000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2</v>
      </c>
      <c r="AC18" s="36">
        <f>'Core Indicators'!HG18</f>
        <v>0</v>
      </c>
      <c r="AD18" s="36">
        <f>'Core Indicators'!HO18</f>
        <v>2</v>
      </c>
      <c r="AE18" s="36">
        <f>'Core Indicators'!HW18</f>
        <v>3</v>
      </c>
      <c r="AF18" s="36">
        <f>'Core Indicators'!IE18</f>
        <v>1</v>
      </c>
      <c r="AG18" s="36">
        <f>'Core Indicators'!IM18</f>
        <v>2</v>
      </c>
    </row>
    <row r="19" spans="1:33" s="37" customFormat="1" ht="20.149999999999999" customHeight="1" x14ac:dyDescent="0.35">
      <c r="A19" s="202" t="str">
        <f>'Core Indicators'!A:A</f>
        <v>Boko Haram in Cameroon</v>
      </c>
      <c r="B19" s="202" t="str">
        <f>'Core Indicators'!B:B</f>
        <v>Conflict</v>
      </c>
      <c r="C19" s="202" t="str">
        <f>'Core Indicators'!C19</f>
        <v>CMR002</v>
      </c>
      <c r="D19" s="202" t="str">
        <f>'Core Indicators'!D19</f>
        <v>Cameroon</v>
      </c>
      <c r="E19" s="202" t="str">
        <f>'Core Indicators'!E19</f>
        <v>CMR</v>
      </c>
      <c r="F19" s="35">
        <f>'Core Indicators'!O19</f>
        <v>34263</v>
      </c>
      <c r="G19" s="35">
        <f>'Core Indicators'!W19</f>
        <v>3803000</v>
      </c>
      <c r="H19" s="35">
        <f>'Core Indicators'!AE19</f>
        <v>1246000</v>
      </c>
      <c r="I19" s="35">
        <f>'Core Indicators'!AM19</f>
        <v>623000</v>
      </c>
      <c r="J19" s="35" t="str">
        <f>'Core Indicators'!AU19</f>
        <v>x</v>
      </c>
      <c r="K19" s="35" t="str">
        <f>'Core Indicators'!BC19</f>
        <v>x</v>
      </c>
      <c r="L19" s="35">
        <f>'Core Indicators'!BK19</f>
        <v>208</v>
      </c>
      <c r="M19" s="35" t="str">
        <f>'Core Indicators'!BS19</f>
        <v>x</v>
      </c>
      <c r="N19" s="35" t="str">
        <f>'Core Indicators'!CA19</f>
        <v>x</v>
      </c>
      <c r="O19" s="35" t="e">
        <f>'Core Indicators'!CI19</f>
        <v>#N/A</v>
      </c>
      <c r="P19" s="35">
        <f>'Core Indicators'!CQ19</f>
        <v>5.2</v>
      </c>
      <c r="Q19" s="35">
        <f>'Core Indicators'!DG19</f>
        <v>2557000</v>
      </c>
      <c r="R19" s="35">
        <f>'Core Indicators'!DO19</f>
        <v>0</v>
      </c>
      <c r="S19" s="35">
        <f>'Core Indicators'!DW19</f>
        <v>166000</v>
      </c>
      <c r="T19" s="35">
        <f>'Core Indicators'!EE19</f>
        <v>1080000</v>
      </c>
      <c r="U19" s="35">
        <f>'Core Indicators'!EM19</f>
        <v>0</v>
      </c>
      <c r="V19" s="35">
        <f>'Core Indicators'!FC19</f>
        <v>5</v>
      </c>
      <c r="W19" s="35" t="str">
        <f>'Core Indicators'!FK19</f>
        <v>x</v>
      </c>
      <c r="X19" s="35" t="str">
        <f>'Core Indicators'!FS19</f>
        <v>x</v>
      </c>
      <c r="Y19" s="35">
        <f>'Core Indicators'!GA19</f>
        <v>1</v>
      </c>
      <c r="Z19" s="35">
        <f>'Core Indicators'!GI19</f>
        <v>3</v>
      </c>
      <c r="AA19" s="35">
        <f>'Core Indicators'!GQ19</f>
        <v>1</v>
      </c>
      <c r="AB19" s="35">
        <f>'Core Indicators'!GY19</f>
        <v>2</v>
      </c>
      <c r="AC19" s="35">
        <f>'Core Indicators'!HG19</f>
        <v>0</v>
      </c>
      <c r="AD19" s="35">
        <f>'Core Indicators'!HO19</f>
        <v>3</v>
      </c>
      <c r="AE19" s="35">
        <f>'Core Indicators'!HW19</f>
        <v>3</v>
      </c>
      <c r="AF19" s="35">
        <f>'Core Indicators'!IE19</f>
        <v>1</v>
      </c>
      <c r="AG19" s="35">
        <f>'Core Indicators'!IM19</f>
        <v>3</v>
      </c>
    </row>
    <row r="20" spans="1:33" s="37" customFormat="1" ht="20.149999999999999" customHeight="1" x14ac:dyDescent="0.35">
      <c r="A20" s="201" t="str">
        <f>'Core Indicators'!A:A</f>
        <v>Anglophone Crisis in Cameroon</v>
      </c>
      <c r="B20" s="201" t="str">
        <f>'Core Indicators'!B:B</f>
        <v>Conflict</v>
      </c>
      <c r="C20" s="201" t="str">
        <f>'Core Indicators'!C20</f>
        <v>CMR003</v>
      </c>
      <c r="D20" s="201" t="str">
        <f>'Core Indicators'!D20</f>
        <v>Cameroon</v>
      </c>
      <c r="E20" s="201" t="str">
        <f>'Core Indicators'!E20</f>
        <v>CMR</v>
      </c>
      <c r="F20" s="36">
        <f>'Core Indicators'!O20</f>
        <v>89005</v>
      </c>
      <c r="G20" s="36">
        <f>'Core Indicators'!W20</f>
        <v>13474000</v>
      </c>
      <c r="H20" s="36">
        <f>'Core Indicators'!AE20</f>
        <v>2034000</v>
      </c>
      <c r="I20" s="36">
        <f>'Core Indicators'!AM20</f>
        <v>974000</v>
      </c>
      <c r="J20" s="36" t="str">
        <f>'Core Indicators'!AU20</f>
        <v>x</v>
      </c>
      <c r="K20" s="36" t="str">
        <f>'Core Indicators'!BC20</f>
        <v>x</v>
      </c>
      <c r="L20" s="36">
        <f>'Core Indicators'!BK20</f>
        <v>254</v>
      </c>
      <c r="M20" s="36" t="str">
        <f>'Core Indicators'!BS20</f>
        <v>x</v>
      </c>
      <c r="N20" s="36" t="str">
        <f>'Core Indicators'!CA20</f>
        <v>x</v>
      </c>
      <c r="O20" s="36" t="e">
        <f>'Core Indicators'!CI20</f>
        <v>#N/A</v>
      </c>
      <c r="P20" s="36" t="str">
        <f>'Core Indicators'!CQ20</f>
        <v>x</v>
      </c>
      <c r="Q20" s="36">
        <f>'Core Indicators'!DG20</f>
        <v>11439000</v>
      </c>
      <c r="R20" s="36">
        <f>'Core Indicators'!DO20</f>
        <v>0</v>
      </c>
      <c r="S20" s="36">
        <f>'Core Indicators'!DW20</f>
        <v>1431000</v>
      </c>
      <c r="T20" s="36">
        <f>'Core Indicators'!EE20</f>
        <v>603000</v>
      </c>
      <c r="U20" s="36">
        <f>'Core Indicators'!EM20</f>
        <v>0</v>
      </c>
      <c r="V20" s="36">
        <f>'Core Indicators'!FC20</f>
        <v>4</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0</v>
      </c>
      <c r="AD20" s="36">
        <f>'Core Indicators'!HO20</f>
        <v>3</v>
      </c>
      <c r="AE20" s="36">
        <f>'Core Indicators'!HW20</f>
        <v>3</v>
      </c>
      <c r="AF20" s="36">
        <f>'Core Indicators'!IE20</f>
        <v>0</v>
      </c>
      <c r="AG20" s="36">
        <f>'Core Indicators'!IM20</f>
        <v>1</v>
      </c>
    </row>
    <row r="21" spans="1:33" s="37" customFormat="1" ht="20.149999999999999" customHeight="1" x14ac:dyDescent="0.35">
      <c r="A21" s="202" t="str">
        <f>'Core Indicators'!A:A</f>
        <v>CAR refugees in Cameroon</v>
      </c>
      <c r="B21" s="202" t="str">
        <f>'Core Indicators'!B:B</f>
        <v>International displacement</v>
      </c>
      <c r="C21" s="202" t="str">
        <f>'Core Indicators'!C21</f>
        <v>CMR004</v>
      </c>
      <c r="D21" s="202" t="str">
        <f>'Core Indicators'!D21</f>
        <v>Cameroon</v>
      </c>
      <c r="E21" s="202" t="str">
        <f>'Core Indicators'!E21</f>
        <v>CMR</v>
      </c>
      <c r="F21" s="35">
        <f>'Core Indicators'!O21</f>
        <v>201932</v>
      </c>
      <c r="G21" s="35">
        <f>'Core Indicators'!W21</f>
        <v>5658000</v>
      </c>
      <c r="H21" s="35">
        <f>'Core Indicators'!AE21</f>
        <v>475000</v>
      </c>
      <c r="I21" s="35">
        <f>'Core Indicators'!AM21</f>
        <v>347000</v>
      </c>
      <c r="J21" s="35">
        <f>'Core Indicators'!AU21</f>
        <v>0</v>
      </c>
      <c r="K21" s="35" t="str">
        <f>'Core Indicators'!BC21</f>
        <v>x</v>
      </c>
      <c r="L21" s="35">
        <f>'Core Indicators'!BK21</f>
        <v>17</v>
      </c>
      <c r="M21" s="35">
        <f>'Core Indicators'!BS21</f>
        <v>0</v>
      </c>
      <c r="N21" s="35">
        <f>'Core Indicators'!CA21</f>
        <v>0</v>
      </c>
      <c r="O21" s="35" t="e">
        <f>'Core Indicators'!CI21</f>
        <v>#N/A</v>
      </c>
      <c r="P21" s="35" t="str">
        <f>'Core Indicators'!CQ21</f>
        <v>x</v>
      </c>
      <c r="Q21" s="35">
        <f>'Core Indicators'!DG21</f>
        <v>5183000</v>
      </c>
      <c r="R21" s="35">
        <f>'Core Indicators'!DO21</f>
        <v>0</v>
      </c>
      <c r="S21" s="35">
        <f>'Core Indicators'!DW21</f>
        <v>475000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2</v>
      </c>
      <c r="AA21" s="35">
        <f>'Core Indicators'!GQ21</f>
        <v>1</v>
      </c>
      <c r="AB21" s="35">
        <f>'Core Indicators'!GY21</f>
        <v>0</v>
      </c>
      <c r="AC21" s="35">
        <f>'Core Indicators'!HG21</f>
        <v>0</v>
      </c>
      <c r="AD21" s="35">
        <f>'Core Indicators'!HO21</f>
        <v>1</v>
      </c>
      <c r="AE21" s="35">
        <f>'Core Indicators'!HW21</f>
        <v>1</v>
      </c>
      <c r="AF21" s="35">
        <f>'Core Indicators'!IE21</f>
        <v>0</v>
      </c>
      <c r="AG21" s="35">
        <f>'Core Indicators'!IM21</f>
        <v>1</v>
      </c>
    </row>
    <row r="22" spans="1:33" s="37" customFormat="1" ht="20.149999999999999" customHeight="1" x14ac:dyDescent="0.35">
      <c r="A22" s="201" t="str">
        <f>'Core Indicators'!A:A</f>
        <v>Complex crisis in DRC</v>
      </c>
      <c r="B22" s="201" t="str">
        <f>'Core Indicators'!B:B</f>
        <v>Complex crisis</v>
      </c>
      <c r="C22" s="201" t="str">
        <f>'Core Indicators'!C22</f>
        <v>COD001</v>
      </c>
      <c r="D22" s="201" t="str">
        <f>'Core Indicators'!D22</f>
        <v>DRC</v>
      </c>
      <c r="E22" s="201" t="str">
        <f>'Core Indicators'!E22</f>
        <v>COD</v>
      </c>
      <c r="F22" s="36">
        <f>'Core Indicators'!O22</f>
        <v>2267048</v>
      </c>
      <c r="G22" s="36">
        <f>'Core Indicators'!W22</f>
        <v>106200000</v>
      </c>
      <c r="H22" s="36">
        <f>'Core Indicators'!AE22</f>
        <v>25500000</v>
      </c>
      <c r="I22" s="36">
        <f>'Core Indicators'!AM22</f>
        <v>10103000</v>
      </c>
      <c r="J22" s="36" t="str">
        <f>'Core Indicators'!AU22</f>
        <v>x</v>
      </c>
      <c r="K22" s="36" t="str">
        <f>'Core Indicators'!BC22</f>
        <v>x</v>
      </c>
      <c r="L22" s="36">
        <f>'Core Indicators'!BK22</f>
        <v>3311</v>
      </c>
      <c r="M22" s="36" t="str">
        <f>'Core Indicators'!BS22</f>
        <v>x</v>
      </c>
      <c r="N22" s="36" t="str">
        <f>'Core Indicators'!CA22</f>
        <v>x</v>
      </c>
      <c r="O22" s="36" t="e">
        <f>'Core Indicators'!CI22</f>
        <v>#N/A</v>
      </c>
      <c r="P22" s="36">
        <f>'Core Indicators'!CQ22</f>
        <v>1700</v>
      </c>
      <c r="Q22" s="36">
        <f>'Core Indicators'!DG22</f>
        <v>80700000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2</v>
      </c>
      <c r="AB22" s="36">
        <f>'Core Indicators'!GY22</f>
        <v>3</v>
      </c>
      <c r="AC22" s="36">
        <f>'Core Indicators'!HG22</f>
        <v>0</v>
      </c>
      <c r="AD22" s="36">
        <f>'Core Indicators'!HO22</f>
        <v>2</v>
      </c>
      <c r="AE22" s="36">
        <f>'Core Indicators'!HW22</f>
        <v>3</v>
      </c>
      <c r="AF22" s="36">
        <f>'Core Indicators'!IE22</f>
        <v>1</v>
      </c>
      <c r="AG22" s="36">
        <f>'Core Indicators'!IM22</f>
        <v>3</v>
      </c>
    </row>
    <row r="23" spans="1:33" s="37" customFormat="1" ht="20.149999999999999" customHeight="1" x14ac:dyDescent="0.35">
      <c r="A23" s="202" t="str">
        <f>'Core Indicators'!A:A</f>
        <v>Complex crisis in Congo</v>
      </c>
      <c r="B23" s="202" t="str">
        <f>'Core Indicators'!B:B</f>
        <v>Complex crisis</v>
      </c>
      <c r="C23" s="202" t="str">
        <f>'Core Indicators'!C23</f>
        <v>COG001</v>
      </c>
      <c r="D23" s="202" t="str">
        <f>'Core Indicators'!D23</f>
        <v>Congo</v>
      </c>
      <c r="E23" s="202" t="str">
        <f>'Core Indicators'!E23</f>
        <v>COG</v>
      </c>
      <c r="F23" s="35">
        <f>'Core Indicators'!O23</f>
        <v>324000</v>
      </c>
      <c r="G23" s="35">
        <f>'Core Indicators'!W23</f>
        <v>655000</v>
      </c>
      <c r="H23" s="35">
        <f>'Core Indicators'!AE23</f>
        <v>280000</v>
      </c>
      <c r="I23" s="35">
        <f>'Core Indicators'!AM23</f>
        <v>135000</v>
      </c>
      <c r="J23" s="35" t="str">
        <f>'Core Indicators'!AU23</f>
        <v>x</v>
      </c>
      <c r="K23" s="35" t="str">
        <f>'Core Indicators'!BC23</f>
        <v>x</v>
      </c>
      <c r="L23" s="35" t="str">
        <f>'Core Indicators'!BK23</f>
        <v>x</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3</v>
      </c>
      <c r="W23" s="35" t="str">
        <f>'Core Indicators'!FK23</f>
        <v>x</v>
      </c>
      <c r="X23" s="35" t="str">
        <f>'Core Indicators'!FS23</f>
        <v>x</v>
      </c>
      <c r="Y23" s="35">
        <f>'Core Indicators'!GA23</f>
        <v>0</v>
      </c>
      <c r="Z23" s="35">
        <f>'Core Indicators'!GI23</f>
        <v>1</v>
      </c>
      <c r="AA23" s="35">
        <f>'Core Indicators'!GQ23</f>
        <v>0</v>
      </c>
      <c r="AB23" s="35">
        <f>'Core Indicators'!GY23</f>
        <v>0</v>
      </c>
      <c r="AC23" s="35">
        <f>'Core Indicators'!HG23</f>
        <v>0</v>
      </c>
      <c r="AD23" s="35">
        <f>'Core Indicators'!HO23</f>
        <v>1</v>
      </c>
      <c r="AE23" s="35">
        <f>'Core Indicators'!HW23</f>
        <v>0</v>
      </c>
      <c r="AF23" s="35">
        <f>'Core Indicators'!IE23</f>
        <v>0</v>
      </c>
      <c r="AG23" s="35">
        <f>'Core Indicators'!IM23</f>
        <v>1</v>
      </c>
    </row>
    <row r="24" spans="1:33" s="37" customFormat="1" ht="20.149999999999999" customHeight="1" x14ac:dyDescent="0.35">
      <c r="A24" s="201" t="str">
        <f>'Core Indicators'!A:A</f>
        <v>Complex crisis in Colombia</v>
      </c>
      <c r="B24" s="201" t="str">
        <f>'Core Indicators'!B:B</f>
        <v>Complex crisis</v>
      </c>
      <c r="C24" s="201" t="str">
        <f>'Core Indicators'!C24</f>
        <v>COL001</v>
      </c>
      <c r="D24" s="201" t="str">
        <f>'Core Indicators'!D24</f>
        <v>Colombia</v>
      </c>
      <c r="E24" s="201" t="str">
        <f>'Core Indicators'!E24</f>
        <v>COL</v>
      </c>
      <c r="F24" s="36">
        <f>'Core Indicators'!O24</f>
        <v>1114750</v>
      </c>
      <c r="G24" s="36">
        <f>'Core Indicators'!W24</f>
        <v>51000000</v>
      </c>
      <c r="H24" s="36">
        <f>'Core Indicators'!AE24</f>
        <v>11100000</v>
      </c>
      <c r="I24" s="36">
        <f>'Core Indicators'!AM24</f>
        <v>454000</v>
      </c>
      <c r="J24" s="36">
        <f>'Core Indicators'!AU24</f>
        <v>155</v>
      </c>
      <c r="K24" s="36" t="str">
        <f>'Core Indicators'!BC24</f>
        <v>x</v>
      </c>
      <c r="L24" s="36">
        <f>'Core Indicators'!BK24</f>
        <v>311</v>
      </c>
      <c r="M24" s="36" t="str">
        <f>'Core Indicators'!BS24</f>
        <v>x</v>
      </c>
      <c r="N24" s="36" t="str">
        <f>'Core Indicators'!CA24</f>
        <v>x</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t="str">
        <f>'Core Indicators'!FK24</f>
        <v>x</v>
      </c>
      <c r="X24" s="36" t="str">
        <f>'Core Indicators'!FS24</f>
        <v>x</v>
      </c>
      <c r="Y24" s="36">
        <f>'Core Indicators'!GA24</f>
        <v>0</v>
      </c>
      <c r="Z24" s="36">
        <f>'Core Indicators'!GI24</f>
        <v>2</v>
      </c>
      <c r="AA24" s="36">
        <f>'Core Indicators'!GQ24</f>
        <v>1</v>
      </c>
      <c r="AB24" s="36">
        <f>'Core Indicators'!GY24</f>
        <v>0</v>
      </c>
      <c r="AC24" s="36">
        <f>'Core Indicators'!HG24</f>
        <v>2</v>
      </c>
      <c r="AD24" s="36">
        <f>'Core Indicators'!HO24</f>
        <v>2</v>
      </c>
      <c r="AE24" s="36">
        <f>'Core Indicators'!HW24</f>
        <v>3</v>
      </c>
      <c r="AF24" s="36">
        <f>'Core Indicators'!IE24</f>
        <v>2</v>
      </c>
      <c r="AG24" s="36">
        <f>'Core Indicators'!IM24</f>
        <v>3</v>
      </c>
    </row>
    <row r="25" spans="1:33" s="37" customFormat="1" ht="20.149999999999999" customHeight="1" x14ac:dyDescent="0.35">
      <c r="A25" s="202" t="str">
        <f>'Core Indicators'!A:A</f>
        <v>Venezuela displacement in Colombia</v>
      </c>
      <c r="B25" s="202" t="str">
        <f>'Core Indicators'!B:B</f>
        <v>International displacement</v>
      </c>
      <c r="C25" s="202" t="str">
        <f>'Core Indicators'!C25</f>
        <v>COL002</v>
      </c>
      <c r="D25" s="202" t="str">
        <f>'Core Indicators'!D25</f>
        <v>Colombia</v>
      </c>
      <c r="E25" s="202" t="str">
        <f>'Core Indicators'!E25</f>
        <v>COL</v>
      </c>
      <c r="F25" s="35">
        <f>'Core Indicators'!O25</f>
        <v>133358</v>
      </c>
      <c r="G25" s="35">
        <f>'Core Indicators'!W25</f>
        <v>22963000</v>
      </c>
      <c r="H25" s="35">
        <f>'Core Indicators'!AE25</f>
        <v>5510000</v>
      </c>
      <c r="I25" s="35">
        <f>'Core Indicators'!AM25</f>
        <v>2478000</v>
      </c>
      <c r="J25" s="35" t="str">
        <f>'Core Indicators'!AU25</f>
        <v>x</v>
      </c>
      <c r="K25" s="35" t="str">
        <f>'Core Indicators'!BC25</f>
        <v>x</v>
      </c>
      <c r="L25" s="35">
        <f>'Core Indicators'!BK25</f>
        <v>367</v>
      </c>
      <c r="M25" s="35" t="str">
        <f>'Core Indicators'!BS25</f>
        <v>x</v>
      </c>
      <c r="N25" s="35" t="str">
        <f>'Core Indicators'!CA25</f>
        <v>x</v>
      </c>
      <c r="O25" s="35" t="e">
        <f>'Core Indicators'!CI25</f>
        <v>#N/A</v>
      </c>
      <c r="P25" s="35" t="str">
        <f>'Core Indicators'!CQ25</f>
        <v>x</v>
      </c>
      <c r="Q25" s="35">
        <f>'Core Indicators'!DG25</f>
        <v>17453000</v>
      </c>
      <c r="R25" s="35">
        <f>'Core Indicators'!DO25</f>
        <v>679000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3</v>
      </c>
      <c r="AF25" s="35">
        <f>'Core Indicators'!IE25</f>
        <v>2</v>
      </c>
      <c r="AG25" s="35">
        <f>'Core Indicators'!IM25</f>
        <v>3</v>
      </c>
    </row>
    <row r="26" spans="1:33" s="37" customFormat="1" ht="20.149999999999999" customHeight="1" x14ac:dyDescent="0.35">
      <c r="A26" s="201" t="str">
        <f>'Core Indicators'!A:A</f>
        <v>Nicaraguan refugees in Costa Rica</v>
      </c>
      <c r="B26" s="201" t="str">
        <f>'Core Indicators'!B:B</f>
        <v>International displacement</v>
      </c>
      <c r="C26" s="201" t="str">
        <f>'Core Indicators'!C26</f>
        <v>CRI002</v>
      </c>
      <c r="D26" s="201" t="str">
        <f>'Core Indicators'!D26</f>
        <v>Costa Rica</v>
      </c>
      <c r="E26" s="201" t="str">
        <f>'Core Indicators'!E26</f>
        <v>CRI</v>
      </c>
      <c r="F26" s="36">
        <f>'Core Indicators'!O26</f>
        <v>4462</v>
      </c>
      <c r="G26" s="36">
        <f>'Core Indicators'!W26</f>
        <v>1133000</v>
      </c>
      <c r="H26" s="36">
        <f>'Core Indicators'!AE26</f>
        <v>227000</v>
      </c>
      <c r="I26" s="36">
        <f>'Core Indicators'!AM26</f>
        <v>180000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906000</v>
      </c>
      <c r="R26" s="36">
        <f>'Core Indicators'!DO26</f>
        <v>47000</v>
      </c>
      <c r="S26" s="36">
        <f>'Core Indicators'!DW26</f>
        <v>180000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0</v>
      </c>
      <c r="AE26" s="36">
        <f>'Core Indicators'!HW26</f>
        <v>0</v>
      </c>
      <c r="AF26" s="36">
        <f>'Core Indicators'!IE26</f>
        <v>0</v>
      </c>
      <c r="AG26" s="36">
        <f>'Core Indicators'!IM26</f>
        <v>0</v>
      </c>
    </row>
    <row r="27" spans="1:33" s="37" customFormat="1" ht="20.149999999999999" customHeight="1" x14ac:dyDescent="0.35">
      <c r="A27" s="202" t="str">
        <f>'Core Indicators'!A:A</f>
        <v>Multiple crises in Djibouti</v>
      </c>
      <c r="B27" s="202" t="str">
        <f>'Core Indicators'!B:B</f>
        <v>Multiple crises country</v>
      </c>
      <c r="C27" s="202" t="str">
        <f>'Core Indicators'!C27</f>
        <v>DJI001</v>
      </c>
      <c r="D27" s="202" t="str">
        <f>'Core Indicators'!D27</f>
        <v>Djibouti</v>
      </c>
      <c r="E27" s="202" t="str">
        <f>'Core Indicators'!E27</f>
        <v>DJI</v>
      </c>
      <c r="F27" s="35">
        <f>'Core Indicators'!O27</f>
        <v>23180</v>
      </c>
      <c r="G27" s="35">
        <f>'Core Indicators'!W27</f>
        <v>1157000</v>
      </c>
      <c r="H27" s="35">
        <f>'Core Indicators'!AE27</f>
        <v>643000</v>
      </c>
      <c r="I27" s="35">
        <f>'Core Indicators'!AM27</f>
        <v>36000</v>
      </c>
      <c r="J27" s="35" t="str">
        <f>'Core Indicators'!AU27</f>
        <v>x</v>
      </c>
      <c r="K27" s="35" t="str">
        <f>'Core Indicators'!BC27</f>
        <v>x</v>
      </c>
      <c r="L27" s="35">
        <f>'Core Indicators'!BK27</f>
        <v>3</v>
      </c>
      <c r="M27" s="35" t="str">
        <f>'Core Indicators'!BS27</f>
        <v>x</v>
      </c>
      <c r="N27" s="35" t="str">
        <f>'Core Indicators'!CA27</f>
        <v>x</v>
      </c>
      <c r="O27" s="35" t="e">
        <f>'Core Indicators'!CI27</f>
        <v>#N/A</v>
      </c>
      <c r="P27" s="35" t="str">
        <f>'Core Indicators'!CQ27</f>
        <v>x</v>
      </c>
      <c r="Q27" s="35">
        <f>'Core Indicators'!DG27</f>
        <v>514000</v>
      </c>
      <c r="R27" s="35">
        <f>'Core Indicators'!DO27</f>
        <v>415000</v>
      </c>
      <c r="S27" s="35">
        <f>'Core Indicators'!DW27</f>
        <v>216000</v>
      </c>
      <c r="T27" s="35">
        <f>'Core Indicators'!EE27</f>
        <v>5000</v>
      </c>
      <c r="U27" s="35">
        <f>'Core Indicators'!EM27</f>
        <v>0</v>
      </c>
      <c r="V27" s="35">
        <f>'Core Indicators'!FC27</f>
        <v>5</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49999999999999" customHeight="1" x14ac:dyDescent="0.35">
      <c r="A28" s="201" t="str">
        <f>'Core Indicators'!A:A</f>
        <v>Mixed migration in Djibouti</v>
      </c>
      <c r="B28" s="201" t="str">
        <f>'Core Indicators'!B:B</f>
        <v>International displacement</v>
      </c>
      <c r="C28" s="201" t="str">
        <f>'Core Indicators'!C28</f>
        <v>DJI002</v>
      </c>
      <c r="D28" s="201" t="str">
        <f>'Core Indicators'!D28</f>
        <v>Djibouti</v>
      </c>
      <c r="E28" s="201" t="str">
        <f>'Core Indicators'!E28</f>
        <v>DJI</v>
      </c>
      <c r="F28" s="36">
        <f>'Core Indicators'!O28</f>
        <v>7300</v>
      </c>
      <c r="G28" s="36">
        <f>'Core Indicators'!W28</f>
        <v>681000</v>
      </c>
      <c r="H28" s="36">
        <f>'Core Indicators'!AE28</f>
        <v>36000</v>
      </c>
      <c r="I28" s="36">
        <f>'Core Indicators'!AM28</f>
        <v>36000</v>
      </c>
      <c r="J28" s="36" t="str">
        <f>'Core Indicators'!AU28</f>
        <v>x</v>
      </c>
      <c r="K28" s="36" t="str">
        <f>'Core Indicators'!BC28</f>
        <v>x</v>
      </c>
      <c r="L28" s="36">
        <f>'Core Indicators'!BK28</f>
        <v>3</v>
      </c>
      <c r="M28" s="36">
        <f>'Core Indicators'!BS28</f>
        <v>0</v>
      </c>
      <c r="N28" s="36">
        <f>'Core Indicators'!CA28</f>
        <v>0</v>
      </c>
      <c r="O28" s="36" t="e">
        <f>'Core Indicators'!CI28</f>
        <v>#N/A</v>
      </c>
      <c r="P28" s="36">
        <f>'Core Indicators'!CQ28</f>
        <v>0</v>
      </c>
      <c r="Q28" s="36">
        <f>'Core Indicators'!DG28</f>
        <v>626000</v>
      </c>
      <c r="R28" s="36">
        <f>'Core Indicators'!DO28</f>
        <v>0</v>
      </c>
      <c r="S28" s="36">
        <f>'Core Indicators'!DW28</f>
        <v>36000</v>
      </c>
      <c r="T28" s="36">
        <f>'Core Indicators'!EE28</f>
        <v>0</v>
      </c>
      <c r="U28" s="36">
        <f>'Core Indicators'!EM28</f>
        <v>0</v>
      </c>
      <c r="V28" s="36">
        <f>'Core Indicators'!FC28</f>
        <v>1</v>
      </c>
      <c r="W28" s="36">
        <f>'Core Indicators'!FK28</f>
        <v>0</v>
      </c>
      <c r="X28" s="36">
        <f>'Core Indicators'!FS28</f>
        <v>0</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0</v>
      </c>
    </row>
    <row r="29" spans="1:33" ht="20.149999999999999" customHeight="1" x14ac:dyDescent="0.35">
      <c r="A29" s="202" t="str">
        <f>'Core Indicators'!A:A</f>
        <v>Drought in Djibouti</v>
      </c>
      <c r="B29" s="202" t="str">
        <f>'Core Indicators'!B:B</f>
        <v>Drought</v>
      </c>
      <c r="C29" s="202" t="str">
        <f>'Core Indicators'!C29</f>
        <v>DJI003</v>
      </c>
      <c r="D29" s="202" t="str">
        <f>'Core Indicators'!D29</f>
        <v>Djibouti</v>
      </c>
      <c r="E29" s="202" t="str">
        <f>'Core Indicators'!E29</f>
        <v>DJI</v>
      </c>
      <c r="F29" s="35">
        <f>'Core Indicators'!O29</f>
        <v>23180</v>
      </c>
      <c r="G29" s="35">
        <f>'Core Indicators'!W29</f>
        <v>1157000</v>
      </c>
      <c r="H29" s="35">
        <f>'Core Indicators'!AE29</f>
        <v>607000</v>
      </c>
      <c r="I29" s="35" t="str">
        <f>'Core Indicators'!AM29</f>
        <v>x</v>
      </c>
      <c r="J29" s="35">
        <f>'Core Indicators'!AU29</f>
        <v>0</v>
      </c>
      <c r="K29" s="35" t="str">
        <f>'Core Indicators'!BC29</f>
        <v>x</v>
      </c>
      <c r="L29" s="35" t="str">
        <f>'Core Indicators'!BK29</f>
        <v>x</v>
      </c>
      <c r="M29" s="35">
        <f>'Core Indicators'!BS29</f>
        <v>0</v>
      </c>
      <c r="N29" s="35">
        <f>'Core Indicators'!CA29</f>
        <v>0</v>
      </c>
      <c r="O29" s="35" t="e">
        <f>'Core Indicators'!CI29</f>
        <v>#N/A</v>
      </c>
      <c r="P29" s="35" t="str">
        <f>'Core Indicators'!CQ29</f>
        <v>x</v>
      </c>
      <c r="Q29" s="35">
        <f>'Core Indicators'!DG29</f>
        <v>550000</v>
      </c>
      <c r="R29" s="35">
        <f>'Core Indicators'!DO29</f>
        <v>415000</v>
      </c>
      <c r="S29" s="35">
        <f>'Core Indicators'!DW29</f>
        <v>180000</v>
      </c>
      <c r="T29" s="35">
        <f>'Core Indicators'!EE29</f>
        <v>12000</v>
      </c>
      <c r="U29" s="35">
        <f>'Core Indicators'!EM29</f>
        <v>0</v>
      </c>
      <c r="V29" s="35">
        <f>'Core Indicators'!FC29</f>
        <v>5</v>
      </c>
      <c r="W29" s="35">
        <f>'Core Indicators'!FK29</f>
        <v>0</v>
      </c>
      <c r="X29" s="35">
        <f>'Core Indicators'!FS29</f>
        <v>0</v>
      </c>
      <c r="Y29" s="35">
        <f>'Core Indicators'!GA29</f>
        <v>0</v>
      </c>
      <c r="Z29" s="35">
        <f>'Core Indicators'!GI29</f>
        <v>0</v>
      </c>
      <c r="AA29" s="35">
        <f>'Core Indicators'!GQ29</f>
        <v>0</v>
      </c>
      <c r="AB29" s="35">
        <f>'Core Indicators'!GY29</f>
        <v>0</v>
      </c>
      <c r="AC29" s="35">
        <f>'Core Indicators'!HG29</f>
        <v>0</v>
      </c>
      <c r="AD29" s="35">
        <f>'Core Indicators'!HO29</f>
        <v>0</v>
      </c>
      <c r="AE29" s="35">
        <f>'Core Indicators'!HW29</f>
        <v>0</v>
      </c>
      <c r="AF29" s="35">
        <f>'Core Indicators'!IE29</f>
        <v>0</v>
      </c>
      <c r="AG29" s="35">
        <f>'Core Indicators'!IM29</f>
        <v>0</v>
      </c>
    </row>
    <row r="30" spans="1:33" ht="20.149999999999999" customHeight="1" x14ac:dyDescent="0.35">
      <c r="A30" s="201" t="str">
        <f>'Core Indicators'!A:A</f>
        <v>Venezuela displacement in Dominican Republic</v>
      </c>
      <c r="B30" s="201" t="str">
        <f>'Core Indicators'!B:B</f>
        <v>International displacement</v>
      </c>
      <c r="C30" s="201" t="str">
        <f>'Core Indicators'!C30</f>
        <v>DOM002</v>
      </c>
      <c r="D30" s="201" t="str">
        <f>'Core Indicators'!D30</f>
        <v>Dominican Republic</v>
      </c>
      <c r="E30" s="201" t="str">
        <f>'Core Indicators'!E30</f>
        <v>DOM</v>
      </c>
      <c r="F30" s="36">
        <f>'Core Indicators'!O30</f>
        <v>48310</v>
      </c>
      <c r="G30" s="36">
        <f>'Core Indicators'!W30</f>
        <v>10074000</v>
      </c>
      <c r="H30" s="36">
        <f>'Core Indicators'!AE30</f>
        <v>9510000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9411000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0</v>
      </c>
    </row>
    <row r="31" spans="1:33" ht="20.149999999999999" customHeight="1" x14ac:dyDescent="0.35">
      <c r="A31" s="202" t="str">
        <f>'Core Indicators'!A:A</f>
        <v>Mixed migration flows in Algeria</v>
      </c>
      <c r="B31" s="202" t="str">
        <f>'Core Indicators'!B:B</f>
        <v>International displacement</v>
      </c>
      <c r="C31" s="202" t="str">
        <f>'Core Indicators'!C31</f>
        <v>DZA002</v>
      </c>
      <c r="D31" s="202" t="str">
        <f>'Core Indicators'!D31</f>
        <v>Algeria</v>
      </c>
      <c r="E31" s="202" t="str">
        <f>'Core Indicators'!E31</f>
        <v>DZA</v>
      </c>
      <c r="F31" s="35">
        <f>'Core Indicators'!O31</f>
        <v>2381741</v>
      </c>
      <c r="G31" s="35">
        <f>'Core Indicators'!W31</f>
        <v>44912000</v>
      </c>
      <c r="H31" s="35">
        <f>'Core Indicators'!AE31</f>
        <v>262000</v>
      </c>
      <c r="I31" s="35">
        <f>'Core Indicators'!AM31</f>
        <v>262000</v>
      </c>
      <c r="J31" s="35" t="str">
        <f>'Core Indicators'!AU31</f>
        <v>x</v>
      </c>
      <c r="K31" s="35" t="str">
        <f>'Core Indicators'!BC31</f>
        <v>x</v>
      </c>
      <c r="L31" s="35">
        <f>'Core Indicators'!BK31</f>
        <v>64</v>
      </c>
      <c r="M31" s="35">
        <f>'Core Indicators'!BS31</f>
        <v>0</v>
      </c>
      <c r="N31" s="35">
        <f>'Core Indicators'!CA31</f>
        <v>0</v>
      </c>
      <c r="O31" s="35" t="e">
        <f>'Core Indicators'!CI31</f>
        <v>#N/A</v>
      </c>
      <c r="P31" s="35" t="str">
        <f>'Core Indicators'!CQ31</f>
        <v>x</v>
      </c>
      <c r="Q31" s="35">
        <f>'Core Indicators'!DG31</f>
        <v>44650000</v>
      </c>
      <c r="R31" s="35">
        <f>'Core Indicators'!DO31</f>
        <v>0</v>
      </c>
      <c r="S31" s="35">
        <f>'Core Indicators'!DW31</f>
        <v>262000</v>
      </c>
      <c r="T31" s="35">
        <f>'Core Indicators'!EE31</f>
        <v>0</v>
      </c>
      <c r="U31" s="35">
        <f>'Core Indicators'!EM31</f>
        <v>0</v>
      </c>
      <c r="V31" s="35">
        <f>'Core Indicators'!FC31</f>
        <v>4</v>
      </c>
      <c r="W31" s="35" t="str">
        <f>'Core Indicators'!FK31</f>
        <v>x</v>
      </c>
      <c r="X31" s="35" t="str">
        <f>'Core Indicators'!FS31</f>
        <v>x</v>
      </c>
      <c r="Y31" s="35">
        <f>'Core Indicators'!GA31</f>
        <v>0</v>
      </c>
      <c r="Z31" s="35">
        <f>'Core Indicators'!GI31</f>
        <v>1</v>
      </c>
      <c r="AA31" s="35">
        <f>'Core Indicators'!GQ31</f>
        <v>1</v>
      </c>
      <c r="AB31" s="35">
        <f>'Core Indicators'!GY31</f>
        <v>0</v>
      </c>
      <c r="AC31" s="35">
        <f>'Core Indicators'!HG31</f>
        <v>0</v>
      </c>
      <c r="AD31" s="35">
        <f>'Core Indicators'!HO31</f>
        <v>0</v>
      </c>
      <c r="AE31" s="35">
        <f>'Core Indicators'!HW31</f>
        <v>0</v>
      </c>
      <c r="AF31" s="35">
        <f>'Core Indicators'!IE31</f>
        <v>1</v>
      </c>
      <c r="AG31" s="35">
        <f>'Core Indicators'!IM31</f>
        <v>0</v>
      </c>
    </row>
    <row r="32" spans="1:33" ht="20.149999999999999" customHeight="1" x14ac:dyDescent="0.35">
      <c r="A32" s="201" t="str">
        <f>'Core Indicators'!A:A</f>
        <v>Sahrawi refugees in Algeria</v>
      </c>
      <c r="B32" s="201" t="str">
        <f>'Core Indicators'!B:B</f>
        <v>International displacement</v>
      </c>
      <c r="C32" s="201" t="str">
        <f>'Core Indicators'!C32</f>
        <v>DZA003</v>
      </c>
      <c r="D32" s="201" t="str">
        <f>'Core Indicators'!D32</f>
        <v>Algeria</v>
      </c>
      <c r="E32" s="201" t="str">
        <f>'Core Indicators'!E32</f>
        <v>DZA</v>
      </c>
      <c r="F32" s="36">
        <f>'Core Indicators'!O32</f>
        <v>159000</v>
      </c>
      <c r="G32" s="36">
        <f>'Core Indicators'!W32</f>
        <v>223000</v>
      </c>
      <c r="H32" s="36">
        <f>'Core Indicators'!AE32</f>
        <v>174000</v>
      </c>
      <c r="I32" s="36">
        <f>'Core Indicators'!AM32</f>
        <v>174000</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2</v>
      </c>
      <c r="W32" s="36">
        <f>'Core Indicators'!FK32</f>
        <v>0</v>
      </c>
      <c r="X32" s="36">
        <f>'Core Indicators'!FS32</f>
        <v>0</v>
      </c>
      <c r="Y32" s="36">
        <f>'Core Indicators'!GA32</f>
        <v>1</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49999999999999" customHeight="1" x14ac:dyDescent="0.35">
      <c r="A33" s="202" t="str">
        <f>'Core Indicators'!A:A</f>
        <v>Multiple crises in Algeria</v>
      </c>
      <c r="B33" s="202" t="str">
        <f>'Core Indicators'!B:B</f>
        <v>Multiple crises country</v>
      </c>
      <c r="C33" s="202" t="str">
        <f>'Core Indicators'!C33</f>
        <v>DZA004</v>
      </c>
      <c r="D33" s="202" t="str">
        <f>'Core Indicators'!D33</f>
        <v>Algeria</v>
      </c>
      <c r="E33" s="202" t="str">
        <f>'Core Indicators'!E33</f>
        <v>DZA</v>
      </c>
      <c r="F33" s="35">
        <f>'Core Indicators'!O33</f>
        <v>2381000</v>
      </c>
      <c r="G33" s="35">
        <f>'Core Indicators'!W33</f>
        <v>44036000</v>
      </c>
      <c r="H33" s="35" t="str">
        <f>'Core Indicators'!AE33</f>
        <v>x</v>
      </c>
      <c r="I33" s="35" t="str">
        <f>'Core Indicators'!AM33</f>
        <v>x</v>
      </c>
      <c r="J33" s="35" t="str">
        <f>'Core Indicators'!AU33</f>
        <v>x</v>
      </c>
      <c r="K33" s="35" t="str">
        <f>'Core Indicators'!BC33</f>
        <v>x</v>
      </c>
      <c r="L33" s="35">
        <f>'Core Indicators'!BK33</f>
        <v>152</v>
      </c>
      <c r="M33" s="35" t="str">
        <f>'Core Indicators'!BS33</f>
        <v>x</v>
      </c>
      <c r="N33" s="35" t="str">
        <f>'Core Indicators'!CA33</f>
        <v>x</v>
      </c>
      <c r="O33" s="35" t="e">
        <f>'Core Indicators'!CI33</f>
        <v>#N/A</v>
      </c>
      <c r="P33" s="35" t="str">
        <f>'Core Indicators'!CQ33</f>
        <v>x</v>
      </c>
      <c r="Q33" s="35" t="str">
        <f>'Core Indicators'!DG33</f>
        <v>x</v>
      </c>
      <c r="R33" s="35" t="str">
        <f>'Core Indicators'!DO33</f>
        <v>x</v>
      </c>
      <c r="S33" s="35" t="str">
        <f>'Core Indicators'!DW33</f>
        <v>x</v>
      </c>
      <c r="T33" s="35" t="str">
        <f>'Core Indicators'!EE33</f>
        <v>x</v>
      </c>
      <c r="U33" s="35" t="str">
        <f>'Core Indicators'!EM33</f>
        <v>x</v>
      </c>
      <c r="V33" s="35">
        <f>'Core Indicators'!FC33</f>
        <v>3</v>
      </c>
      <c r="W33" s="35" t="str">
        <f>'Core Indicators'!FK33</f>
        <v>x</v>
      </c>
      <c r="X33" s="35" t="str">
        <f>'Core Indicators'!FS33</f>
        <v>x</v>
      </c>
      <c r="Y33" s="35">
        <f>'Core Indicators'!GA33</f>
        <v>1</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49999999999999" customHeight="1" x14ac:dyDescent="0.35">
      <c r="A34" s="201" t="str">
        <f>'Core Indicators'!A:A</f>
        <v>Venezuela displacement in Ecuador</v>
      </c>
      <c r="B34" s="201" t="str">
        <f>'Core Indicators'!B:B</f>
        <v>International displacement</v>
      </c>
      <c r="C34" s="201" t="str">
        <f>'Core Indicators'!C34</f>
        <v>ECU002</v>
      </c>
      <c r="D34" s="201" t="str">
        <f>'Core Indicators'!D34</f>
        <v>Ecuador</v>
      </c>
      <c r="E34" s="201" t="str">
        <f>'Core Indicators'!E34</f>
        <v>ECU</v>
      </c>
      <c r="F34" s="36">
        <f>'Core Indicators'!O34</f>
        <v>248360</v>
      </c>
      <c r="G34" s="36">
        <f>'Core Indicators'!W34</f>
        <v>17643000</v>
      </c>
      <c r="H34" s="36">
        <f>'Core Indicators'!AE34</f>
        <v>8304000</v>
      </c>
      <c r="I34" s="36">
        <f>'Core Indicators'!AM34</f>
        <v>803000</v>
      </c>
      <c r="J34" s="36" t="str">
        <f>'Core Indicators'!AU34</f>
        <v>x</v>
      </c>
      <c r="K34" s="36" t="str">
        <f>'Core Indicators'!BC34</f>
        <v>x</v>
      </c>
      <c r="L34" s="36">
        <f>'Core Indicators'!BK34</f>
        <v>4</v>
      </c>
      <c r="M34" s="36" t="str">
        <f>'Core Indicators'!BS34</f>
        <v>x</v>
      </c>
      <c r="N34" s="36" t="str">
        <f>'Core Indicators'!CA34</f>
        <v>x</v>
      </c>
      <c r="O34" s="36" t="e">
        <f>'Core Indicators'!CI34</f>
        <v>#N/A</v>
      </c>
      <c r="P34" s="36" t="str">
        <f>'Core Indicators'!CQ34</f>
        <v>x</v>
      </c>
      <c r="Q34" s="36">
        <f>'Core Indicators'!DG34</f>
        <v>9339000</v>
      </c>
      <c r="R34" s="36">
        <f>'Core Indicators'!DO34</f>
        <v>7431000</v>
      </c>
      <c r="S34" s="36">
        <f>'Core Indicators'!DW34</f>
        <v>873000</v>
      </c>
      <c r="T34" s="36">
        <f>'Core Indicators'!EE34</f>
        <v>0</v>
      </c>
      <c r="U34" s="36">
        <f>'Core Indicators'!EM34</f>
        <v>0</v>
      </c>
      <c r="V34" s="36">
        <f>'Core Indicators'!FC34</f>
        <v>3</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0</v>
      </c>
      <c r="AD34" s="36">
        <f>'Core Indicators'!HO34</f>
        <v>0</v>
      </c>
      <c r="AE34" s="36">
        <f>'Core Indicators'!HW34</f>
        <v>1</v>
      </c>
      <c r="AF34" s="36">
        <f>'Core Indicators'!IE34</f>
        <v>1</v>
      </c>
      <c r="AG34" s="36">
        <f>'Core Indicators'!IM34</f>
        <v>2</v>
      </c>
    </row>
    <row r="35" spans="1:33" ht="20.149999999999999" customHeight="1" x14ac:dyDescent="0.35">
      <c r="A35" s="202" t="str">
        <f>'Core Indicators'!A:A</f>
        <v>Syrian Refugee Crisis in Egypt</v>
      </c>
      <c r="B35" s="202" t="str">
        <f>'Core Indicators'!B:B</f>
        <v>International displacement</v>
      </c>
      <c r="C35" s="202" t="str">
        <f>'Core Indicators'!C35</f>
        <v>EGY002</v>
      </c>
      <c r="D35" s="202" t="str">
        <f>'Core Indicators'!D35</f>
        <v>Egypt</v>
      </c>
      <c r="E35" s="202" t="str">
        <f>'Core Indicators'!E35</f>
        <v>EGY</v>
      </c>
      <c r="F35" s="35">
        <f>'Core Indicators'!O35</f>
        <v>91071.77</v>
      </c>
      <c r="G35" s="35">
        <f>'Core Indicators'!W35</f>
        <v>14130000</v>
      </c>
      <c r="H35" s="35">
        <f>'Core Indicators'!AE35</f>
        <v>144000</v>
      </c>
      <c r="I35" s="35">
        <f>'Core Indicators'!AM35</f>
        <v>144000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13986000</v>
      </c>
      <c r="R35" s="35">
        <f>'Core Indicators'!DO35</f>
        <v>0</v>
      </c>
      <c r="S35" s="35">
        <f>'Core Indicators'!DW35</f>
        <v>144000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49999999999999" customHeight="1" x14ac:dyDescent="0.35">
      <c r="A36" s="201" t="str">
        <f>'Core Indicators'!A:A</f>
        <v>Complex crisis in Eritrea</v>
      </c>
      <c r="B36" s="201" t="str">
        <f>'Core Indicators'!B:B</f>
        <v>Complex crisis</v>
      </c>
      <c r="C36" s="201" t="str">
        <f>'Core Indicators'!C36</f>
        <v>ERI001</v>
      </c>
      <c r="D36" s="201" t="str">
        <f>'Core Indicators'!D36</f>
        <v>Eritrea</v>
      </c>
      <c r="E36" s="201" t="str">
        <f>'Core Indicators'!E36</f>
        <v>ERI</v>
      </c>
      <c r="F36" s="36">
        <f>'Core Indicators'!O36</f>
        <v>101000</v>
      </c>
      <c r="G36" s="36">
        <f>'Core Indicators'!W36</f>
        <v>6209000</v>
      </c>
      <c r="H36" s="36">
        <f>'Core Indicators'!AE36</f>
        <v>1200000</v>
      </c>
      <c r="I36" s="36">
        <f>'Core Indicators'!AM36</f>
        <v>321000</v>
      </c>
      <c r="J36" s="36" t="str">
        <f>'Core Indicators'!AU36</f>
        <v>x</v>
      </c>
      <c r="K36" s="36" t="str">
        <f>'Core Indicators'!BC36</f>
        <v>x</v>
      </c>
      <c r="L36" s="36" t="str">
        <f>'Core Indicators'!BK36</f>
        <v>x</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2</v>
      </c>
    </row>
    <row r="37" spans="1:33" ht="20.149999999999999" customHeight="1" x14ac:dyDescent="0.35">
      <c r="A37" s="202" t="str">
        <f>'Core Indicators'!A:A</f>
        <v>Mixed migration flows in spain</v>
      </c>
      <c r="B37" s="202" t="str">
        <f>'Core Indicators'!B:B</f>
        <v>International displacement</v>
      </c>
      <c r="C37" s="202" t="str">
        <f>'Core Indicators'!C37</f>
        <v>ESP002</v>
      </c>
      <c r="D37" s="202" t="str">
        <f>'Core Indicators'!D37</f>
        <v>Spain</v>
      </c>
      <c r="E37" s="202" t="str">
        <f>'Core Indicators'!E37</f>
        <v>ESP</v>
      </c>
      <c r="F37" s="35">
        <f>'Core Indicators'!O37</f>
        <v>100000</v>
      </c>
      <c r="G37" s="35">
        <f>'Core Indicators'!W37</f>
        <v>12119000</v>
      </c>
      <c r="H37" s="35">
        <f>'Core Indicators'!AE37</f>
        <v>131000</v>
      </c>
      <c r="I37" s="35">
        <f>'Core Indicators'!AM37</f>
        <v>131000</v>
      </c>
      <c r="J37" s="35" t="str">
        <f>'Core Indicators'!AU37</f>
        <v>x</v>
      </c>
      <c r="K37" s="35" t="str">
        <f>'Core Indicators'!BC37</f>
        <v>x</v>
      </c>
      <c r="L37" s="35">
        <f>'Core Indicators'!BK37</f>
        <v>98</v>
      </c>
      <c r="M37" s="35" t="str">
        <f>'Core Indicators'!BS37</f>
        <v>x</v>
      </c>
      <c r="N37" s="35" t="str">
        <f>'Core Indicators'!CA37</f>
        <v>x</v>
      </c>
      <c r="O37" s="35" t="e">
        <f>'Core Indicators'!CI37</f>
        <v>#N/A</v>
      </c>
      <c r="P37" s="35" t="str">
        <f>'Core Indicators'!CQ37</f>
        <v>x</v>
      </c>
      <c r="Q37" s="35">
        <f>'Core Indicators'!DG37</f>
        <v>11988000</v>
      </c>
      <c r="R37" s="35">
        <f>'Core Indicators'!DO37</f>
        <v>0</v>
      </c>
      <c r="S37" s="35">
        <f>'Core Indicators'!DW37</f>
        <v>131000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49999999999999" customHeight="1" x14ac:dyDescent="0.35">
      <c r="A38" s="201" t="str">
        <f>'Core Indicators'!A:A</f>
        <v>Complex crisis in Ethiopia</v>
      </c>
      <c r="B38" s="201" t="str">
        <f>'Core Indicators'!B:B</f>
        <v>Complex crisis</v>
      </c>
      <c r="C38" s="201" t="str">
        <f>'Core Indicators'!C38</f>
        <v>ETH001</v>
      </c>
      <c r="D38" s="201" t="str">
        <f>'Core Indicators'!D38</f>
        <v>Ethiopia</v>
      </c>
      <c r="E38" s="201" t="str">
        <f>'Core Indicators'!E38</f>
        <v>ETH</v>
      </c>
      <c r="F38" s="36">
        <f>'Core Indicators'!O38</f>
        <v>1063652</v>
      </c>
      <c r="G38" s="36">
        <f>'Core Indicators'!W38</f>
        <v>103700000</v>
      </c>
      <c r="H38" s="36">
        <f>'Core Indicators'!AE38</f>
        <v>103700000</v>
      </c>
      <c r="I38" s="36">
        <f>'Core Indicators'!AM38</f>
        <v>6747000</v>
      </c>
      <c r="J38" s="36">
        <f>'Core Indicators'!AU38</f>
        <v>0</v>
      </c>
      <c r="K38" s="36">
        <f>'Core Indicators'!BC38</f>
        <v>0</v>
      </c>
      <c r="L38" s="36">
        <f>'Core Indicators'!BK38</f>
        <v>1230</v>
      </c>
      <c r="M38" s="36" t="str">
        <f>'Core Indicators'!BS38</f>
        <v>x</v>
      </c>
      <c r="N38" s="36" t="str">
        <f>'Core Indicators'!CA38</f>
        <v>x</v>
      </c>
      <c r="O38" s="36" t="e">
        <f>'Core Indicators'!CI38</f>
        <v>#N/A</v>
      </c>
      <c r="P38" s="36" t="str">
        <f>'Core Indicators'!CQ38</f>
        <v>x</v>
      </c>
      <c r="Q38" s="36">
        <f>'Core Indicators'!DG38</f>
        <v>0</v>
      </c>
      <c r="R38" s="36">
        <f>'Core Indicators'!DO38</f>
        <v>80200000</v>
      </c>
      <c r="S38" s="36">
        <f>'Core Indicators'!DW38</f>
        <v>925000</v>
      </c>
      <c r="T38" s="36">
        <f>'Core Indicators'!EE38</f>
        <v>17150000</v>
      </c>
      <c r="U38" s="36">
        <f>'Core Indicators'!EM38</f>
        <v>5425000</v>
      </c>
      <c r="V38" s="36">
        <f>'Core Indicators'!FC38</f>
        <v>4</v>
      </c>
      <c r="W38" s="36" t="str">
        <f>'Core Indicators'!FK38</f>
        <v>x</v>
      </c>
      <c r="X38" s="36">
        <f>'Core Indicators'!FS38</f>
        <v>10000</v>
      </c>
      <c r="Y38" s="36">
        <f>'Core Indicators'!GA38</f>
        <v>2</v>
      </c>
      <c r="Z38" s="36">
        <f>'Core Indicators'!GI38</f>
        <v>3</v>
      </c>
      <c r="AA38" s="36">
        <f>'Core Indicators'!GQ38</f>
        <v>3</v>
      </c>
      <c r="AB38" s="36">
        <f>'Core Indicators'!GY38</f>
        <v>0</v>
      </c>
      <c r="AC38" s="36">
        <f>'Core Indicators'!HG38</f>
        <v>2</v>
      </c>
      <c r="AD38" s="36">
        <f>'Core Indicators'!HO38</f>
        <v>2</v>
      </c>
      <c r="AE38" s="36">
        <f>'Core Indicators'!HW38</f>
        <v>3</v>
      </c>
      <c r="AF38" s="36">
        <f>'Core Indicators'!IE38</f>
        <v>3</v>
      </c>
      <c r="AG38" s="36">
        <f>'Core Indicators'!IM38</f>
        <v>3</v>
      </c>
    </row>
    <row r="39" spans="1:33" ht="20.149999999999999" customHeight="1" x14ac:dyDescent="0.35">
      <c r="A39" s="202" t="str">
        <f>'Core Indicators'!A:A</f>
        <v>International Displacement</v>
      </c>
      <c r="B39" s="202" t="str">
        <f>'Core Indicators'!B:B</f>
        <v>International displacement</v>
      </c>
      <c r="C39" s="202" t="str">
        <f>'Core Indicators'!C39</f>
        <v>ETH003</v>
      </c>
      <c r="D39" s="202" t="str">
        <f>'Core Indicators'!D39</f>
        <v>Ethiopia</v>
      </c>
      <c r="E39" s="202" t="str">
        <f>'Core Indicators'!E39</f>
        <v>ETH</v>
      </c>
      <c r="F39" s="35">
        <f>'Core Indicators'!O39</f>
        <v>1063652</v>
      </c>
      <c r="G39" s="35">
        <f>'Core Indicators'!W39</f>
        <v>103700000</v>
      </c>
      <c r="H39" s="35">
        <f>'Core Indicators'!AE39</f>
        <v>17700000</v>
      </c>
      <c r="I39" s="35">
        <f>'Core Indicators'!AM39</f>
        <v>871000</v>
      </c>
      <c r="J39" s="35">
        <f>'Core Indicators'!AU39</f>
        <v>0</v>
      </c>
      <c r="K39" s="35">
        <f>'Core Indicators'!BC39</f>
        <v>0</v>
      </c>
      <c r="L39" s="35">
        <f>'Core Indicators'!BK39</f>
        <v>18</v>
      </c>
      <c r="M39" s="35" t="str">
        <f>'Core Indicators'!BS39</f>
        <v>x</v>
      </c>
      <c r="N39" s="35" t="str">
        <f>'Core Indicators'!CA39</f>
        <v>x</v>
      </c>
      <c r="O39" s="35" t="e">
        <f>'Core Indicators'!CI39</f>
        <v>#N/A</v>
      </c>
      <c r="P39" s="35" t="str">
        <f>'Core Indicators'!CQ39</f>
        <v>x</v>
      </c>
      <c r="Q39" s="35">
        <f>'Core Indicators'!DG39</f>
        <v>86000000</v>
      </c>
      <c r="R39" s="35">
        <f>'Core Indicators'!DO39</f>
        <v>16830000</v>
      </c>
      <c r="S39" s="35">
        <f>'Core Indicators'!DW39</f>
        <v>871000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1</v>
      </c>
      <c r="AB39" s="35">
        <f>'Core Indicators'!GY39</f>
        <v>0</v>
      </c>
      <c r="AC39" s="35">
        <f>'Core Indicators'!HG39</f>
        <v>0</v>
      </c>
      <c r="AD39" s="35">
        <f>'Core Indicators'!HO39</f>
        <v>1</v>
      </c>
      <c r="AE39" s="35">
        <f>'Core Indicators'!HW39</f>
        <v>3</v>
      </c>
      <c r="AF39" s="35">
        <f>'Core Indicators'!IE39</f>
        <v>3</v>
      </c>
      <c r="AG39" s="35">
        <f>'Core Indicators'!IM39</f>
        <v>0</v>
      </c>
    </row>
    <row r="40" spans="1:33" ht="20.149999999999999" customHeight="1" x14ac:dyDescent="0.35">
      <c r="A40" s="201" t="str">
        <f>'Core Indicators'!A:A</f>
        <v>Northern Ethiopia Conflict</v>
      </c>
      <c r="B40" s="201" t="str">
        <f>'Core Indicators'!B:B</f>
        <v>Conflict</v>
      </c>
      <c r="C40" s="201" t="str">
        <f>'Core Indicators'!C40</f>
        <v>ETH004</v>
      </c>
      <c r="D40" s="201" t="str">
        <f>'Core Indicators'!D40</f>
        <v>Ethiopia</v>
      </c>
      <c r="E40" s="201" t="str">
        <f>'Core Indicators'!E40</f>
        <v>ETH</v>
      </c>
      <c r="F40" s="36">
        <f>'Core Indicators'!O40</f>
        <v>311484</v>
      </c>
      <c r="G40" s="36">
        <f>'Core Indicators'!W40</f>
        <v>30500000</v>
      </c>
      <c r="H40" s="36">
        <f>'Core Indicators'!AE40</f>
        <v>30500000</v>
      </c>
      <c r="I40" s="36">
        <f>'Core Indicators'!AM40</f>
        <v>2511000</v>
      </c>
      <c r="J40" s="36">
        <f>'Core Indicators'!AU40</f>
        <v>0</v>
      </c>
      <c r="K40" s="36">
        <f>'Core Indicators'!BC40</f>
        <v>0</v>
      </c>
      <c r="L40" s="36">
        <f>'Core Indicators'!BK40</f>
        <v>345</v>
      </c>
      <c r="M40" s="36" t="e">
        <f>'Core Indicators'!BS40</f>
        <v>#N/A</v>
      </c>
      <c r="N40" s="36" t="e">
        <f>'Core Indicators'!CA40</f>
        <v>#N/A</v>
      </c>
      <c r="O40" s="36" t="e">
        <f>'Core Indicators'!CI40</f>
        <v>#N/A</v>
      </c>
      <c r="P40" s="36" t="e">
        <f>'Core Indicators'!CQ40</f>
        <v>#N/A</v>
      </c>
      <c r="Q40" s="36">
        <f>'Core Indicators'!DG40</f>
        <v>0</v>
      </c>
      <c r="R40" s="36">
        <f>'Core Indicators'!DO40</f>
        <v>21100000</v>
      </c>
      <c r="S40" s="36">
        <f>'Core Indicators'!DW40</f>
        <v>6499000</v>
      </c>
      <c r="T40" s="36">
        <f>'Core Indicators'!EE40</f>
        <v>2500000</v>
      </c>
      <c r="U40" s="36">
        <f>'Core Indicators'!EM40</f>
        <v>401000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0</v>
      </c>
      <c r="AC40" s="36">
        <f>'Core Indicators'!HG40</f>
        <v>2</v>
      </c>
      <c r="AD40" s="36">
        <f>'Core Indicators'!HO40</f>
        <v>2</v>
      </c>
      <c r="AE40" s="36">
        <f>'Core Indicators'!HW40</f>
        <v>3</v>
      </c>
      <c r="AF40" s="36">
        <f>'Core Indicators'!IE40</f>
        <v>3</v>
      </c>
      <c r="AG40" s="36">
        <f>'Core Indicators'!IM40</f>
        <v>3</v>
      </c>
    </row>
    <row r="41" spans="1:33" ht="20.149999999999999" customHeight="1" x14ac:dyDescent="0.35">
      <c r="A41" s="202" t="str">
        <f>'Core Indicators'!A:A</f>
        <v>Drought in Ethiopia</v>
      </c>
      <c r="B41" s="202" t="str">
        <f>'Core Indicators'!B:B</f>
        <v>Drought</v>
      </c>
      <c r="C41" s="202" t="str">
        <f>'Core Indicators'!C41</f>
        <v>ETH005</v>
      </c>
      <c r="D41" s="202" t="str">
        <f>'Core Indicators'!D41</f>
        <v>Ethiopia</v>
      </c>
      <c r="E41" s="202" t="str">
        <f>'Core Indicators'!E41</f>
        <v>ETH</v>
      </c>
      <c r="F41" s="35">
        <f>'Core Indicators'!O41</f>
        <v>618190</v>
      </c>
      <c r="G41" s="35">
        <f>'Core Indicators'!W41</f>
        <v>62500000</v>
      </c>
      <c r="H41" s="35">
        <f>'Core Indicators'!AE41</f>
        <v>8100000</v>
      </c>
      <c r="I41" s="35">
        <f>'Core Indicators'!AM41</f>
        <v>413000</v>
      </c>
      <c r="J41" s="35" t="str">
        <f>'Core Indicators'!AU41</f>
        <v>x</v>
      </c>
      <c r="K41" s="35" t="str">
        <f>'Core Indicators'!BC41</f>
        <v>x</v>
      </c>
      <c r="L41" s="35">
        <f>'Core Indicators'!BK41</f>
        <v>0</v>
      </c>
      <c r="M41" s="35" t="str">
        <f>'Core Indicators'!BS41</f>
        <v>x</v>
      </c>
      <c r="N41" s="35" t="str">
        <f>'Core Indicators'!CA41</f>
        <v>x</v>
      </c>
      <c r="O41" s="35" t="e">
        <f>'Core Indicators'!CI41</f>
        <v>#N/A</v>
      </c>
      <c r="P41" s="35" t="str">
        <f>'Core Indicators'!CQ41</f>
        <v>x</v>
      </c>
      <c r="Q41" s="35">
        <f>'Core Indicators'!DG41</f>
        <v>54400000</v>
      </c>
      <c r="R41" s="35">
        <f>'Core Indicators'!DO41</f>
        <v>900000</v>
      </c>
      <c r="S41" s="35">
        <f>'Core Indicators'!DW41</f>
        <v>7200000</v>
      </c>
      <c r="T41" s="35">
        <f>'Core Indicators'!EE41</f>
        <v>0</v>
      </c>
      <c r="U41" s="35">
        <f>'Core Indicators'!EM41</f>
        <v>0</v>
      </c>
      <c r="V41" s="35">
        <f>'Core Indicators'!FC41</f>
        <v>3</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1</v>
      </c>
      <c r="AE41" s="35">
        <f>'Core Indicators'!HW41</f>
        <v>3</v>
      </c>
      <c r="AF41" s="35">
        <f>'Core Indicators'!IE41</f>
        <v>3</v>
      </c>
      <c r="AG41" s="35">
        <f>'Core Indicators'!IM41</f>
        <v>2</v>
      </c>
    </row>
    <row r="42" spans="1:33" ht="20.149999999999999" customHeight="1" x14ac:dyDescent="0.35">
      <c r="A42" s="201" t="str">
        <f>'Core Indicators'!A:A</f>
        <v>Mixed migration flows in Greece</v>
      </c>
      <c r="B42" s="201" t="str">
        <f>'Core Indicators'!B:B</f>
        <v>International displacement</v>
      </c>
      <c r="C42" s="201" t="str">
        <f>'Core Indicators'!C42</f>
        <v>GRC002</v>
      </c>
      <c r="D42" s="201" t="str">
        <f>'Core Indicators'!D42</f>
        <v>Greece</v>
      </c>
      <c r="E42" s="201" t="str">
        <f>'Core Indicators'!E42</f>
        <v>GRC</v>
      </c>
      <c r="F42" s="36">
        <f>'Core Indicators'!O42</f>
        <v>3364.07</v>
      </c>
      <c r="G42" s="36">
        <f>'Core Indicators'!W42</f>
        <v>411000</v>
      </c>
      <c r="H42" s="36">
        <f>'Core Indicators'!AE42</f>
        <v>166000</v>
      </c>
      <c r="I42" s="36">
        <f>'Core Indicators'!AM42</f>
        <v>166000</v>
      </c>
      <c r="J42" s="36">
        <f>'Core Indicators'!AU42</f>
        <v>0</v>
      </c>
      <c r="K42" s="36" t="str">
        <f>'Core Indicators'!BC42</f>
        <v>x</v>
      </c>
      <c r="L42" s="36">
        <f>'Core Indicators'!BK42</f>
        <v>28</v>
      </c>
      <c r="M42" s="36" t="str">
        <f>'Core Indicators'!BS42</f>
        <v>x</v>
      </c>
      <c r="N42" s="36" t="str">
        <f>'Core Indicators'!CA42</f>
        <v>x</v>
      </c>
      <c r="O42" s="36" t="e">
        <f>'Core Indicators'!CI42</f>
        <v>#N/A</v>
      </c>
      <c r="P42" s="36" t="str">
        <f>'Core Indicators'!CQ42</f>
        <v>x</v>
      </c>
      <c r="Q42" s="36">
        <f>'Core Indicators'!DG42</f>
        <v>245000</v>
      </c>
      <c r="R42" s="36">
        <f>'Core Indicators'!DO42</f>
        <v>147000</v>
      </c>
      <c r="S42" s="36">
        <f>'Core Indicators'!DW42</f>
        <v>19000</v>
      </c>
      <c r="T42" s="36">
        <f>'Core Indicators'!EE42</f>
        <v>0</v>
      </c>
      <c r="U42" s="36">
        <f>'Core Indicators'!EM42</f>
        <v>0</v>
      </c>
      <c r="V42" s="36">
        <f>'Core Indicators'!FC42</f>
        <v>2</v>
      </c>
      <c r="W42" s="36" t="str">
        <f>'Core Indicators'!FK42</f>
        <v>x</v>
      </c>
      <c r="X42" s="36" t="str">
        <f>'Core Indicators'!FS42</f>
        <v>x</v>
      </c>
      <c r="Y42" s="36">
        <f>'Core Indicators'!GA42</f>
        <v>0</v>
      </c>
      <c r="Z42" s="36">
        <f>'Core Indicators'!GI42</f>
        <v>0</v>
      </c>
      <c r="AA42" s="36">
        <f>'Core Indicators'!GQ42</f>
        <v>1</v>
      </c>
      <c r="AB42" s="36">
        <f>'Core Indicators'!GY42</f>
        <v>0</v>
      </c>
      <c r="AC42" s="36">
        <f>'Core Indicators'!HG42</f>
        <v>2</v>
      </c>
      <c r="AD42" s="36">
        <f>'Core Indicators'!HO42</f>
        <v>0</v>
      </c>
      <c r="AE42" s="36">
        <f>'Core Indicators'!HW42</f>
        <v>0</v>
      </c>
      <c r="AF42" s="36">
        <f>'Core Indicators'!IE42</f>
        <v>0</v>
      </c>
      <c r="AG42" s="36">
        <f>'Core Indicators'!IM42</f>
        <v>0</v>
      </c>
    </row>
    <row r="43" spans="1:33" ht="20.149999999999999" customHeight="1" x14ac:dyDescent="0.35">
      <c r="A43" s="202" t="str">
        <f>'Core Indicators'!A:A</f>
        <v>Complex crisis in Guatemala</v>
      </c>
      <c r="B43" s="202" t="str">
        <f>'Core Indicators'!B:B</f>
        <v>Complex crisis</v>
      </c>
      <c r="C43" s="202" t="str">
        <f>'Core Indicators'!C43</f>
        <v>GTM001</v>
      </c>
      <c r="D43" s="202" t="str">
        <f>'Core Indicators'!D43</f>
        <v>Guatemala</v>
      </c>
      <c r="E43" s="202" t="str">
        <f>'Core Indicators'!E43</f>
        <v>GTM</v>
      </c>
      <c r="F43" s="35">
        <f>'Core Indicators'!O43</f>
        <v>107160</v>
      </c>
      <c r="G43" s="35">
        <f>'Core Indicators'!W43</f>
        <v>17100000</v>
      </c>
      <c r="H43" s="35">
        <f>'Core Indicators'!AE43</f>
        <v>5700000</v>
      </c>
      <c r="I43" s="35">
        <f>'Core Indicators'!AM43</f>
        <v>242000</v>
      </c>
      <c r="J43" s="35" t="str">
        <f>'Core Indicators'!AU43</f>
        <v>x</v>
      </c>
      <c r="K43" s="35">
        <f>'Core Indicators'!BC43</f>
        <v>7505</v>
      </c>
      <c r="L43" s="35">
        <f>'Core Indicators'!BK43</f>
        <v>509</v>
      </c>
      <c r="M43" s="35">
        <f>'Core Indicators'!BS43</f>
        <v>56769</v>
      </c>
      <c r="N43" s="35">
        <f>'Core Indicators'!CA43</f>
        <v>33</v>
      </c>
      <c r="O43" s="35" t="e">
        <f>'Core Indicators'!CI43</f>
        <v>#N/A</v>
      </c>
      <c r="P43" s="35">
        <f>'Core Indicators'!CQ43</f>
        <v>367600000</v>
      </c>
      <c r="Q43" s="35">
        <f>'Core Indicators'!DG43</f>
        <v>11400000</v>
      </c>
      <c r="R43" s="35">
        <f>'Core Indicators'!DO43</f>
        <v>1900000</v>
      </c>
      <c r="S43" s="35">
        <f>'Core Indicators'!DW43</f>
        <v>3800000</v>
      </c>
      <c r="T43" s="35">
        <f>'Core Indicators'!EE43</f>
        <v>0</v>
      </c>
      <c r="U43" s="35">
        <f>'Core Indicators'!EM43</f>
        <v>0</v>
      </c>
      <c r="V43" s="35">
        <f>'Core Indicators'!FC43</f>
        <v>5</v>
      </c>
      <c r="W43" s="35" t="str">
        <f>'Core Indicators'!FK43</f>
        <v>x</v>
      </c>
      <c r="X43" s="35" t="str">
        <f>'Core Indicators'!FS43</f>
        <v>x</v>
      </c>
      <c r="Y43" s="35">
        <f>'Core Indicators'!GA43</f>
        <v>0</v>
      </c>
      <c r="Z43" s="35">
        <f>'Core Indicators'!GI43</f>
        <v>1</v>
      </c>
      <c r="AA43" s="35">
        <f>'Core Indicators'!GQ43</f>
        <v>0</v>
      </c>
      <c r="AB43" s="35">
        <f>'Core Indicators'!GY43</f>
        <v>0</v>
      </c>
      <c r="AC43" s="35">
        <f>'Core Indicators'!HG43</f>
        <v>0</v>
      </c>
      <c r="AD43" s="35">
        <f>'Core Indicators'!HO43</f>
        <v>1</v>
      </c>
      <c r="AE43" s="35">
        <f>'Core Indicators'!HW43</f>
        <v>1</v>
      </c>
      <c r="AF43" s="35">
        <f>'Core Indicators'!IE43</f>
        <v>0</v>
      </c>
      <c r="AG43" s="35">
        <f>'Core Indicators'!IM43</f>
        <v>2</v>
      </c>
    </row>
    <row r="44" spans="1:33" ht="20.149999999999999" customHeight="1" x14ac:dyDescent="0.35">
      <c r="A44" s="201" t="str">
        <f>'Core Indicators'!A:A</f>
        <v>Complex crisis in Honduras</v>
      </c>
      <c r="B44" s="201" t="str">
        <f>'Core Indicators'!B:B</f>
        <v>Complex crisis</v>
      </c>
      <c r="C44" s="201" t="str">
        <f>'Core Indicators'!C44</f>
        <v>HND001</v>
      </c>
      <c r="D44" s="201" t="str">
        <f>'Core Indicators'!D44</f>
        <v>Honduras</v>
      </c>
      <c r="E44" s="201" t="str">
        <f>'Core Indicators'!E44</f>
        <v>HND</v>
      </c>
      <c r="F44" s="36">
        <f>'Core Indicators'!O44</f>
        <v>111890</v>
      </c>
      <c r="G44" s="36">
        <f>'Core Indicators'!W44</f>
        <v>9400000</v>
      </c>
      <c r="H44" s="36">
        <f>'Core Indicators'!AE44</f>
        <v>4000000</v>
      </c>
      <c r="I44" s="36">
        <f>'Core Indicators'!AM44</f>
        <v>80000</v>
      </c>
      <c r="J44" s="36" t="str">
        <f>'Core Indicators'!AU44</f>
        <v>x</v>
      </c>
      <c r="K44" s="36">
        <f>'Core Indicators'!BC44</f>
        <v>3232</v>
      </c>
      <c r="L44" s="36">
        <f>'Core Indicators'!BK44</f>
        <v>558</v>
      </c>
      <c r="M44" s="36">
        <f>'Core Indicators'!BS44</f>
        <v>414</v>
      </c>
      <c r="N44" s="36">
        <f>'Core Indicators'!CA44</f>
        <v>414</v>
      </c>
      <c r="O44" s="36" t="e">
        <f>'Core Indicators'!CI44</f>
        <v>#N/A</v>
      </c>
      <c r="P44" s="36">
        <f>'Core Indicators'!CQ44</f>
        <v>2258000000</v>
      </c>
      <c r="Q44" s="36">
        <f>'Core Indicators'!DG44</f>
        <v>5400000</v>
      </c>
      <c r="R44" s="36">
        <f>'Core Indicators'!DO44</f>
        <v>1200000</v>
      </c>
      <c r="S44" s="36">
        <f>'Core Indicators'!DW44</f>
        <v>2800000</v>
      </c>
      <c r="T44" s="36">
        <f>'Core Indicators'!EE44</f>
        <v>0</v>
      </c>
      <c r="U44" s="36">
        <f>'Core Indicators'!EM44</f>
        <v>0</v>
      </c>
      <c r="V44" s="36">
        <f>'Core Indicators'!FC44</f>
        <v>3</v>
      </c>
      <c r="W44" s="36" t="str">
        <f>'Core Indicators'!FK44</f>
        <v>x</v>
      </c>
      <c r="X44" s="36" t="str">
        <f>'Core Indicators'!FS44</f>
        <v>x</v>
      </c>
      <c r="Y44" s="36">
        <f>'Core Indicators'!GA44</f>
        <v>0</v>
      </c>
      <c r="Z44" s="36">
        <f>'Core Indicators'!GI44</f>
        <v>1</v>
      </c>
      <c r="AA44" s="36">
        <f>'Core Indicators'!GQ44</f>
        <v>0</v>
      </c>
      <c r="AB44" s="36">
        <f>'Core Indicators'!GY44</f>
        <v>0</v>
      </c>
      <c r="AC44" s="36">
        <f>'Core Indicators'!HG44</f>
        <v>0</v>
      </c>
      <c r="AD44" s="36">
        <f>'Core Indicators'!HO44</f>
        <v>2</v>
      </c>
      <c r="AE44" s="36">
        <f>'Core Indicators'!HW44</f>
        <v>2</v>
      </c>
      <c r="AF44" s="36">
        <f>'Core Indicators'!IE44</f>
        <v>0</v>
      </c>
      <c r="AG44" s="36">
        <f>'Core Indicators'!IM44</f>
        <v>3</v>
      </c>
    </row>
    <row r="45" spans="1:33" ht="20.149999999999999" customHeight="1" x14ac:dyDescent="0.35">
      <c r="A45" s="202" t="str">
        <f>'Core Indicators'!A:A</f>
        <v>Complex crisis in Haiti</v>
      </c>
      <c r="B45" s="202" t="str">
        <f>'Core Indicators'!B:B</f>
        <v>Complex crisis</v>
      </c>
      <c r="C45" s="202" t="str">
        <f>'Core Indicators'!C45</f>
        <v>HTI001</v>
      </c>
      <c r="D45" s="202" t="str">
        <f>'Core Indicators'!D45</f>
        <v>Haiti</v>
      </c>
      <c r="E45" s="202" t="str">
        <f>'Core Indicators'!E45</f>
        <v>HTI</v>
      </c>
      <c r="F45" s="35">
        <f>'Core Indicators'!O45</f>
        <v>27560</v>
      </c>
      <c r="G45" s="35">
        <f>'Core Indicators'!W45</f>
        <v>11400000</v>
      </c>
      <c r="H45" s="35">
        <f>'Core Indicators'!AE45</f>
        <v>8200000</v>
      </c>
      <c r="I45" s="35">
        <f>'Core Indicators'!AM45</f>
        <v>88000</v>
      </c>
      <c r="J45" s="35">
        <f>'Core Indicators'!AU45</f>
        <v>12898</v>
      </c>
      <c r="K45" s="35" t="str">
        <f>'Core Indicators'!BC45</f>
        <v>x</v>
      </c>
      <c r="L45" s="35">
        <f>'Core Indicators'!BK45</f>
        <v>2347</v>
      </c>
      <c r="M45" s="35">
        <f>'Core Indicators'!BS45</f>
        <v>77006</v>
      </c>
      <c r="N45" s="35">
        <f>'Core Indicators'!CA45</f>
        <v>52953</v>
      </c>
      <c r="O45" s="35" t="e">
        <f>'Core Indicators'!CI45</f>
        <v>#N/A</v>
      </c>
      <c r="P45" s="35">
        <f>'Core Indicators'!CQ45</f>
        <v>1500000000</v>
      </c>
      <c r="Q45" s="35">
        <f>'Core Indicators'!DG45</f>
        <v>3200000</v>
      </c>
      <c r="R45" s="35">
        <f>'Core Indicators'!DO45</f>
        <v>3800000</v>
      </c>
      <c r="S45" s="35">
        <f>'Core Indicators'!DW45</f>
        <v>1900000</v>
      </c>
      <c r="T45" s="35">
        <f>'Core Indicators'!EE45</f>
        <v>1500000</v>
      </c>
      <c r="U45" s="35">
        <f>'Core Indicators'!EM45</f>
        <v>1000000</v>
      </c>
      <c r="V45" s="35">
        <f>'Core Indicators'!FC45</f>
        <v>5</v>
      </c>
      <c r="W45" s="35" t="str">
        <f>'Core Indicators'!FK45</f>
        <v>x</v>
      </c>
      <c r="X45" s="35" t="str">
        <f>'Core Indicators'!FS45</f>
        <v>x</v>
      </c>
      <c r="Y45" s="35">
        <f>'Core Indicators'!GA45</f>
        <v>0</v>
      </c>
      <c r="Z45" s="35">
        <f>'Core Indicators'!GI45</f>
        <v>2</v>
      </c>
      <c r="AA45" s="35">
        <f>'Core Indicators'!GQ45</f>
        <v>2</v>
      </c>
      <c r="AB45" s="35">
        <f>'Core Indicators'!GY45</f>
        <v>3</v>
      </c>
      <c r="AC45" s="35">
        <f>'Core Indicators'!HG45</f>
        <v>0</v>
      </c>
      <c r="AD45" s="35">
        <f>'Core Indicators'!HO45</f>
        <v>2</v>
      </c>
      <c r="AE45" s="35">
        <f>'Core Indicators'!HW45</f>
        <v>3</v>
      </c>
      <c r="AF45" s="35">
        <f>'Core Indicators'!IE45</f>
        <v>0</v>
      </c>
      <c r="AG45" s="35">
        <f>'Core Indicators'!IM45</f>
        <v>3</v>
      </c>
    </row>
    <row r="46" spans="1:33" ht="20.149999999999999" customHeight="1" x14ac:dyDescent="0.35">
      <c r="A46" s="201" t="str">
        <f>'Core Indicators'!A:A</f>
        <v xml:space="preserve">Nippes Earthquake </v>
      </c>
      <c r="B46" s="201" t="str">
        <f>'Core Indicators'!B:B</f>
        <v>Earthquake</v>
      </c>
      <c r="C46" s="201" t="str">
        <f>'Core Indicators'!C46</f>
        <v>HTI002</v>
      </c>
      <c r="D46" s="201" t="str">
        <f>'Core Indicators'!D46</f>
        <v>Haiti</v>
      </c>
      <c r="E46" s="201" t="str">
        <f>'Core Indicators'!E46</f>
        <v>HTI</v>
      </c>
      <c r="F46" s="36">
        <f>'Core Indicators'!O46</f>
        <v>12851</v>
      </c>
      <c r="G46" s="36">
        <f>'Core Indicators'!W46</f>
        <v>6429000</v>
      </c>
      <c r="H46" s="36">
        <f>'Core Indicators'!AE46</f>
        <v>690000</v>
      </c>
      <c r="I46" s="36">
        <f>'Core Indicators'!AM46</f>
        <v>15000</v>
      </c>
      <c r="J46" s="36">
        <f>'Core Indicators'!AU46</f>
        <v>12763</v>
      </c>
      <c r="K46" s="36" t="str">
        <f>'Core Indicators'!BC46</f>
        <v>x</v>
      </c>
      <c r="L46" s="36">
        <f>'Core Indicators'!BK46</f>
        <v>2248</v>
      </c>
      <c r="M46" s="36">
        <f>'Core Indicators'!BS46</f>
        <v>83858</v>
      </c>
      <c r="N46" s="36">
        <f>'Core Indicators'!CA46</f>
        <v>53815</v>
      </c>
      <c r="O46" s="36" t="e">
        <f>'Core Indicators'!CI46</f>
        <v>#N/A</v>
      </c>
      <c r="P46" s="36">
        <f>'Core Indicators'!CQ46</f>
        <v>1500000000</v>
      </c>
      <c r="Q46" s="36">
        <f>'Core Indicators'!DG46</f>
        <v>5739000</v>
      </c>
      <c r="R46" s="36">
        <f>'Core Indicators'!DO46</f>
        <v>40000</v>
      </c>
      <c r="S46" s="36">
        <f>'Core Indicators'!DW46</f>
        <v>650000</v>
      </c>
      <c r="T46" s="36">
        <f>'Core Indicators'!EE46</f>
        <v>0</v>
      </c>
      <c r="U46" s="36">
        <f>'Core Indicators'!EM46</f>
        <v>0</v>
      </c>
      <c r="V46" s="36">
        <f>'Core Indicators'!FC46</f>
        <v>3</v>
      </c>
      <c r="W46" s="36" t="str">
        <f>'Core Indicators'!FK46</f>
        <v>x</v>
      </c>
      <c r="X46" s="36" t="str">
        <f>'Core Indicators'!FS46</f>
        <v>x</v>
      </c>
      <c r="Y46" s="36">
        <f>'Core Indicators'!GA46</f>
        <v>0</v>
      </c>
      <c r="Z46" s="36">
        <f>'Core Indicators'!GI46</f>
        <v>2</v>
      </c>
      <c r="AA46" s="36">
        <f>'Core Indicators'!GQ46</f>
        <v>2</v>
      </c>
      <c r="AB46" s="36">
        <f>'Core Indicators'!GY46</f>
        <v>3</v>
      </c>
      <c r="AC46" s="36">
        <f>'Core Indicators'!HG46</f>
        <v>0</v>
      </c>
      <c r="AD46" s="36">
        <f>'Core Indicators'!HO46</f>
        <v>2</v>
      </c>
      <c r="AE46" s="36">
        <f>'Core Indicators'!HW46</f>
        <v>3</v>
      </c>
      <c r="AF46" s="36">
        <f>'Core Indicators'!IE46</f>
        <v>0</v>
      </c>
      <c r="AG46" s="36">
        <f>'Core Indicators'!IM46</f>
        <v>3</v>
      </c>
    </row>
    <row r="47" spans="1:33" ht="20.149999999999999" customHeight="1" x14ac:dyDescent="0.35">
      <c r="A47" s="202" t="str">
        <f>'Core Indicators'!A:A</f>
        <v>Displacement from Ukraine conflict in Hungary</v>
      </c>
      <c r="B47" s="202" t="str">
        <f>'Core Indicators'!B:B</f>
        <v>International displacement</v>
      </c>
      <c r="C47" s="202" t="str">
        <f>'Core Indicators'!C47</f>
        <v>HUN002</v>
      </c>
      <c r="D47" s="202" t="str">
        <f>'Core Indicators'!D47</f>
        <v>Hungary</v>
      </c>
      <c r="E47" s="202" t="str">
        <f>'Core Indicators'!E47</f>
        <v>HUN</v>
      </c>
      <c r="F47" s="35">
        <f>'Core Indicators'!O47</f>
        <v>5936</v>
      </c>
      <c r="G47" s="35">
        <f>'Core Indicators'!W47</f>
        <v>1595000</v>
      </c>
      <c r="H47" s="35">
        <f>'Core Indicators'!AE47</f>
        <v>1042000</v>
      </c>
      <c r="I47" s="35">
        <f>'Core Indicators'!AM47</f>
        <v>1042000</v>
      </c>
      <c r="J47" s="35" t="e">
        <f>'Core Indicators'!AU47</f>
        <v>#N/A</v>
      </c>
      <c r="K47" s="35" t="e">
        <f>'Core Indicators'!BC47</f>
        <v>#N/A</v>
      </c>
      <c r="L47" s="35">
        <f>'Core Indicators'!BK47</f>
        <v>0</v>
      </c>
      <c r="M47" s="35" t="e">
        <f>'Core Indicators'!BS47</f>
        <v>#N/A</v>
      </c>
      <c r="N47" s="35" t="e">
        <f>'Core Indicators'!CA47</f>
        <v>#N/A</v>
      </c>
      <c r="O47" s="35" t="e">
        <f>'Core Indicators'!CI47</f>
        <v>#N/A</v>
      </c>
      <c r="P47" s="35" t="e">
        <f>'Core Indicators'!CQ47</f>
        <v>#N/A</v>
      </c>
      <c r="Q47" s="35">
        <f>'Core Indicators'!DG47</f>
        <v>553000</v>
      </c>
      <c r="R47" s="35">
        <f>'Core Indicators'!DO47</f>
        <v>0</v>
      </c>
      <c r="S47" s="35">
        <f>'Core Indicators'!DW47</f>
        <v>1042000</v>
      </c>
      <c r="T47" s="35">
        <f>'Core Indicators'!EE47</f>
        <v>0</v>
      </c>
      <c r="U47" s="35">
        <f>'Core Indicators'!EM47</f>
        <v>0</v>
      </c>
      <c r="V47" s="35">
        <f>'Core Indicators'!FC47</f>
        <v>2</v>
      </c>
      <c r="W47" s="35" t="e">
        <f>'Core Indicators'!FK47</f>
        <v>#N/A</v>
      </c>
      <c r="X47" s="35" t="e">
        <f>'Core Indicators'!FS47</f>
        <v>#N/A</v>
      </c>
      <c r="Y47" s="35">
        <f>'Core Indicators'!GA47</f>
        <v>0</v>
      </c>
      <c r="Z47" s="35">
        <f>'Core Indicators'!GI47</f>
        <v>0</v>
      </c>
      <c r="AA47" s="35">
        <f>'Core Indicators'!GQ47</f>
        <v>1</v>
      </c>
      <c r="AB47" s="35">
        <f>'Core Indicators'!GY47</f>
        <v>0</v>
      </c>
      <c r="AC47" s="35">
        <f>'Core Indicators'!HG47</f>
        <v>2</v>
      </c>
      <c r="AD47" s="35">
        <f>'Core Indicators'!HO47</f>
        <v>0</v>
      </c>
      <c r="AE47" s="35">
        <f>'Core Indicators'!HW47</f>
        <v>0</v>
      </c>
      <c r="AF47" s="35">
        <f>'Core Indicators'!IE47</f>
        <v>0</v>
      </c>
      <c r="AG47" s="35">
        <f>'Core Indicators'!IM47</f>
        <v>0</v>
      </c>
    </row>
    <row r="48" spans="1:33" ht="20.149999999999999" customHeight="1" x14ac:dyDescent="0.35">
      <c r="A48" s="201" t="str">
        <f>'Core Indicators'!A:A</f>
        <v>Papua Conflict</v>
      </c>
      <c r="B48" s="201" t="str">
        <f>'Core Indicators'!B:B</f>
        <v>Conflict</v>
      </c>
      <c r="C48" s="201" t="str">
        <f>'Core Indicators'!C48</f>
        <v>IDN002</v>
      </c>
      <c r="D48" s="201" t="str">
        <f>'Core Indicators'!D48</f>
        <v>Indonesia</v>
      </c>
      <c r="E48" s="201" t="str">
        <f>'Core Indicators'!E48</f>
        <v>IDN</v>
      </c>
      <c r="F48" s="36">
        <f>'Core Indicators'!O48</f>
        <v>421991</v>
      </c>
      <c r="G48" s="36">
        <f>'Core Indicators'!W48</f>
        <v>5438000</v>
      </c>
      <c r="H48" s="36">
        <f>'Core Indicators'!AE48</f>
        <v>5438000</v>
      </c>
      <c r="I48" s="36">
        <f>'Core Indicators'!AM48</f>
        <v>100000</v>
      </c>
      <c r="J48" s="36" t="str">
        <f>'Core Indicators'!AU48</f>
        <v>x</v>
      </c>
      <c r="K48" s="36" t="str">
        <f>'Core Indicators'!BC48</f>
        <v>x</v>
      </c>
      <c r="L48" s="36">
        <f>'Core Indicators'!BK48</f>
        <v>38</v>
      </c>
      <c r="M48" s="36" t="str">
        <f>'Core Indicators'!BS48</f>
        <v>x</v>
      </c>
      <c r="N48" s="36" t="str">
        <f>'Core Indicators'!CA48</f>
        <v>x</v>
      </c>
      <c r="O48" s="36" t="e">
        <f>'Core Indicators'!CI48</f>
        <v>#N/A</v>
      </c>
      <c r="P48" s="36" t="str">
        <f>'Core Indicators'!CQ48</f>
        <v>x</v>
      </c>
      <c r="Q48" s="36">
        <f>'Core Indicators'!DG48</f>
        <v>0</v>
      </c>
      <c r="R48" s="36">
        <f>'Core Indicators'!DO48</f>
        <v>5338000</v>
      </c>
      <c r="S48" s="36">
        <f>'Core Indicators'!DW48</f>
        <v>100000</v>
      </c>
      <c r="T48" s="36">
        <f>'Core Indicators'!EE48</f>
        <v>0</v>
      </c>
      <c r="U48" s="36">
        <f>'Core Indicators'!EM48</f>
        <v>0</v>
      </c>
      <c r="V48" s="36">
        <f>'Core Indicators'!FC48</f>
        <v>4</v>
      </c>
      <c r="W48" s="36" t="str">
        <f>'Core Indicators'!FK48</f>
        <v>x</v>
      </c>
      <c r="X48" s="36" t="str">
        <f>'Core Indicators'!FS48</f>
        <v>x</v>
      </c>
      <c r="Y48" s="36">
        <f>'Core Indicators'!GA48</f>
        <v>1</v>
      </c>
      <c r="Z48" s="36">
        <f>'Core Indicators'!GI48</f>
        <v>3</v>
      </c>
      <c r="AA48" s="36">
        <f>'Core Indicators'!GQ48</f>
        <v>2</v>
      </c>
      <c r="AB48" s="36">
        <f>'Core Indicators'!GY48</f>
        <v>0</v>
      </c>
      <c r="AC48" s="36">
        <f>'Core Indicators'!HG48</f>
        <v>2</v>
      </c>
      <c r="AD48" s="36">
        <f>'Core Indicators'!HO48</f>
        <v>3</v>
      </c>
      <c r="AE48" s="36">
        <f>'Core Indicators'!HW48</f>
        <v>1</v>
      </c>
      <c r="AF48" s="36">
        <f>'Core Indicators'!IE48</f>
        <v>1</v>
      </c>
      <c r="AG48" s="36">
        <f>'Core Indicators'!IM48</f>
        <v>2</v>
      </c>
    </row>
    <row r="49" spans="1:33" ht="20.149999999999999" customHeight="1" x14ac:dyDescent="0.35">
      <c r="A49" s="202" t="str">
        <f>'Core Indicators'!A:A</f>
        <v>Conflict in Jammu and Kashmir</v>
      </c>
      <c r="B49" s="202" t="str">
        <f>'Core Indicators'!B:B</f>
        <v>Conflict</v>
      </c>
      <c r="C49" s="202" t="str">
        <f>'Core Indicators'!C49</f>
        <v>IND002</v>
      </c>
      <c r="D49" s="202" t="str">
        <f>'Core Indicators'!D49</f>
        <v>India</v>
      </c>
      <c r="E49" s="202" t="str">
        <f>'Core Indicators'!E49</f>
        <v>IND</v>
      </c>
      <c r="F49" s="35">
        <f>'Core Indicators'!O49</f>
        <v>222236</v>
      </c>
      <c r="G49" s="35">
        <f>'Core Indicators'!W49</f>
        <v>12541000</v>
      </c>
      <c r="H49" s="35" t="str">
        <f>'Core Indicators'!AE49</f>
        <v>x</v>
      </c>
      <c r="I49" s="35" t="str">
        <f>'Core Indicators'!AM49</f>
        <v>x</v>
      </c>
      <c r="J49" s="35" t="str">
        <f>'Core Indicators'!AU49</f>
        <v>x</v>
      </c>
      <c r="K49" s="35" t="str">
        <f>'Core Indicators'!BC49</f>
        <v>x</v>
      </c>
      <c r="L49" s="35">
        <f>'Core Indicators'!BK49</f>
        <v>193</v>
      </c>
      <c r="M49" s="35" t="str">
        <f>'Core Indicators'!BS49</f>
        <v>x</v>
      </c>
      <c r="N49" s="35" t="str">
        <f>'Core Indicators'!CA49</f>
        <v>x</v>
      </c>
      <c r="O49" s="35" t="e">
        <f>'Core Indicators'!CI49</f>
        <v>#N/A</v>
      </c>
      <c r="P49" s="35" t="str">
        <f>'Core Indicators'!CQ49</f>
        <v>x</v>
      </c>
      <c r="Q49" s="35">
        <f>'Core Indicators'!DG49</f>
        <v>12541000</v>
      </c>
      <c r="R49" s="35" t="str">
        <f>'Core Indicators'!DO49</f>
        <v>x</v>
      </c>
      <c r="S49" s="35" t="str">
        <f>'Core Indicators'!DW49</f>
        <v>x</v>
      </c>
      <c r="T49" s="35" t="str">
        <f>'Core Indicators'!EE49</f>
        <v>x</v>
      </c>
      <c r="U49" s="35" t="str">
        <f>'Core Indicators'!EM49</f>
        <v>x</v>
      </c>
      <c r="V49" s="35" t="str">
        <f>'Core Indicators'!FC49</f>
        <v>x</v>
      </c>
      <c r="W49" s="35" t="str">
        <f>'Core Indicators'!FK49</f>
        <v>x</v>
      </c>
      <c r="X49" s="35" t="str">
        <f>'Core Indicators'!FS49</f>
        <v>x</v>
      </c>
      <c r="Y49" s="35">
        <f>'Core Indicators'!GA49</f>
        <v>1</v>
      </c>
      <c r="Z49" s="35">
        <f>'Core Indicators'!GI49</f>
        <v>1</v>
      </c>
      <c r="AA49" s="35">
        <f>'Core Indicators'!GQ49</f>
        <v>1</v>
      </c>
      <c r="AB49" s="35">
        <f>'Core Indicators'!GY49</f>
        <v>0</v>
      </c>
      <c r="AC49" s="35">
        <f>'Core Indicators'!HG49</f>
        <v>0</v>
      </c>
      <c r="AD49" s="35">
        <f>'Core Indicators'!HO49</f>
        <v>2</v>
      </c>
      <c r="AE49" s="35">
        <f>'Core Indicators'!HW49</f>
        <v>0</v>
      </c>
      <c r="AF49" s="35">
        <f>'Core Indicators'!IE49</f>
        <v>1</v>
      </c>
      <c r="AG49" s="35">
        <f>'Core Indicators'!IM49</f>
        <v>1</v>
      </c>
    </row>
    <row r="50" spans="1:33" ht="20.149999999999999" customHeight="1" x14ac:dyDescent="0.35">
      <c r="A50" s="201" t="str">
        <f>'Core Indicators'!A:A</f>
        <v>Afghan Refugees in Iran</v>
      </c>
      <c r="B50" s="201" t="str">
        <f>'Core Indicators'!B:B</f>
        <v>International displacement</v>
      </c>
      <c r="C50" s="201" t="str">
        <f>'Core Indicators'!C50</f>
        <v>IRN004</v>
      </c>
      <c r="D50" s="201" t="str">
        <f>'Core Indicators'!D50</f>
        <v>Iran</v>
      </c>
      <c r="E50" s="201" t="str">
        <f>'Core Indicators'!E50</f>
        <v>IRN</v>
      </c>
      <c r="F50" s="36">
        <f>'Core Indicators'!O50</f>
        <v>239561</v>
      </c>
      <c r="G50" s="36">
        <f>'Core Indicators'!W50</f>
        <v>24823000</v>
      </c>
      <c r="H50" s="36">
        <f>'Core Indicators'!AE50</f>
        <v>2880000</v>
      </c>
      <c r="I50" s="36">
        <f>'Core Indicators'!AM50</f>
        <v>2880000</v>
      </c>
      <c r="J50" s="36" t="str">
        <f>'Core Indicators'!AU50</f>
        <v>x</v>
      </c>
      <c r="K50" s="36" t="str">
        <f>'Core Indicators'!BC50</f>
        <v>x</v>
      </c>
      <c r="L50" s="36" t="str">
        <f>'Core Indicators'!BK50</f>
        <v>x</v>
      </c>
      <c r="M50" s="36" t="str">
        <f>'Core Indicators'!BS50</f>
        <v>x</v>
      </c>
      <c r="N50" s="36" t="str">
        <f>'Core Indicators'!CA50</f>
        <v>x</v>
      </c>
      <c r="O50" s="36" t="e">
        <f>'Core Indicators'!CI50</f>
        <v>#N/A</v>
      </c>
      <c r="P50" s="36" t="str">
        <f>'Core Indicators'!CQ50</f>
        <v>x</v>
      </c>
      <c r="Q50" s="36">
        <f>'Core Indicators'!DG50</f>
        <v>21943000</v>
      </c>
      <c r="R50" s="36">
        <f>'Core Indicators'!DO50</f>
        <v>0</v>
      </c>
      <c r="S50" s="36">
        <f>'Core Indicators'!DW50</f>
        <v>780000</v>
      </c>
      <c r="T50" s="36">
        <f>'Core Indicators'!EE50</f>
        <v>2100000</v>
      </c>
      <c r="U50" s="36">
        <f>'Core Indicators'!EM50</f>
        <v>0</v>
      </c>
      <c r="V50" s="36">
        <f>'Core Indicators'!FC50</f>
        <v>2</v>
      </c>
      <c r="W50" s="36" t="str">
        <f>'Core Indicators'!FK50</f>
        <v>x</v>
      </c>
      <c r="X50" s="36" t="str">
        <f>'Core Indicators'!FS50</f>
        <v>x</v>
      </c>
      <c r="Y50" s="36">
        <f>'Core Indicators'!GA50</f>
        <v>1</v>
      </c>
      <c r="Z50" s="36">
        <f>'Core Indicators'!GI50</f>
        <v>1</v>
      </c>
      <c r="AA50" s="36">
        <f>'Core Indicators'!GQ50</f>
        <v>1</v>
      </c>
      <c r="AB50" s="36">
        <f>'Core Indicators'!GY50</f>
        <v>0</v>
      </c>
      <c r="AC50" s="36">
        <f>'Core Indicators'!HG50</f>
        <v>2</v>
      </c>
      <c r="AD50" s="36">
        <f>'Core Indicators'!HO50</f>
        <v>2</v>
      </c>
      <c r="AE50" s="36">
        <f>'Core Indicators'!HW50</f>
        <v>0</v>
      </c>
      <c r="AF50" s="36">
        <f>'Core Indicators'!IE50</f>
        <v>3</v>
      </c>
      <c r="AG50" s="36">
        <f>'Core Indicators'!IM50</f>
        <v>1</v>
      </c>
    </row>
    <row r="51" spans="1:33" ht="20.149999999999999" customHeight="1" x14ac:dyDescent="0.35">
      <c r="A51" s="202" t="str">
        <f>'Core Indicators'!A:A</f>
        <v>Multiple crises in Iraq</v>
      </c>
      <c r="B51" s="202" t="str">
        <f>'Core Indicators'!B:B</f>
        <v>Multiple crises country</v>
      </c>
      <c r="C51" s="202" t="str">
        <f>'Core Indicators'!C51</f>
        <v>IRQ001</v>
      </c>
      <c r="D51" s="202" t="str">
        <f>'Core Indicators'!D51</f>
        <v>Iraq</v>
      </c>
      <c r="E51" s="202" t="str">
        <f>'Core Indicators'!E51</f>
        <v>IRQ</v>
      </c>
      <c r="F51" s="35">
        <f>'Core Indicators'!O51</f>
        <v>383312</v>
      </c>
      <c r="G51" s="35">
        <f>'Core Indicators'!W51</f>
        <v>40576000</v>
      </c>
      <c r="H51" s="35">
        <f>'Core Indicators'!AE51</f>
        <v>5590000</v>
      </c>
      <c r="I51" s="35">
        <f>'Core Indicators'!AM51</f>
        <v>8507000</v>
      </c>
      <c r="J51" s="35" t="str">
        <f>'Core Indicators'!AU51</f>
        <v>x</v>
      </c>
      <c r="K51" s="35" t="str">
        <f>'Core Indicators'!BC51</f>
        <v>x</v>
      </c>
      <c r="L51" s="35">
        <f>'Core Indicators'!BK51</f>
        <v>2082</v>
      </c>
      <c r="M51" s="35" t="str">
        <f>'Core Indicators'!BS51</f>
        <v>x</v>
      </c>
      <c r="N51" s="35" t="str">
        <f>'Core Indicators'!CA51</f>
        <v>x</v>
      </c>
      <c r="O51" s="35" t="e">
        <f>'Core Indicators'!CI51</f>
        <v>#N/A</v>
      </c>
      <c r="P51" s="35">
        <f>'Core Indicators'!CQ51</f>
        <v>133900</v>
      </c>
      <c r="Q51" s="35">
        <f>'Core Indicators'!DG51</f>
        <v>34986000</v>
      </c>
      <c r="R51" s="35">
        <f>'Core Indicators'!DO51</f>
        <v>2827000</v>
      </c>
      <c r="S51" s="35">
        <f>'Core Indicators'!DW51</f>
        <v>2234000</v>
      </c>
      <c r="T51" s="35">
        <f>'Core Indicators'!EE51</f>
        <v>383000</v>
      </c>
      <c r="U51" s="35">
        <f>'Core Indicators'!EM51</f>
        <v>146000</v>
      </c>
      <c r="V51" s="35">
        <f>'Core Indicators'!FC51</f>
        <v>5</v>
      </c>
      <c r="W51" s="35">
        <f>'Core Indicators'!FK51</f>
        <v>1500000</v>
      </c>
      <c r="X51" s="35">
        <f>'Core Indicators'!FS51</f>
        <v>300000</v>
      </c>
      <c r="Y51" s="35">
        <f>'Core Indicators'!GA51</f>
        <v>1</v>
      </c>
      <c r="Z51" s="35">
        <f>'Core Indicators'!GI51</f>
        <v>2</v>
      </c>
      <c r="AA51" s="35">
        <f>'Core Indicators'!GQ51</f>
        <v>2</v>
      </c>
      <c r="AB51" s="35">
        <f>'Core Indicators'!GY51</f>
        <v>0</v>
      </c>
      <c r="AC51" s="35">
        <f>'Core Indicators'!HG51</f>
        <v>3</v>
      </c>
      <c r="AD51" s="35">
        <f>'Core Indicators'!HO51</f>
        <v>3</v>
      </c>
      <c r="AE51" s="35">
        <f>'Core Indicators'!HW51</f>
        <v>2</v>
      </c>
      <c r="AF51" s="35">
        <f>'Core Indicators'!IE51</f>
        <v>3</v>
      </c>
      <c r="AG51" s="35">
        <f>'Core Indicators'!IM51</f>
        <v>1</v>
      </c>
    </row>
    <row r="52" spans="1:33" ht="20.149999999999999" customHeight="1" x14ac:dyDescent="0.35">
      <c r="A52" s="201" t="str">
        <f>'Core Indicators'!A:A</f>
        <v>Conflict  in Iraq</v>
      </c>
      <c r="B52" s="201" t="str">
        <f>'Core Indicators'!B:B</f>
        <v>Conflict</v>
      </c>
      <c r="C52" s="201" t="str">
        <f>'Core Indicators'!C52</f>
        <v>IRQ002</v>
      </c>
      <c r="D52" s="201" t="str">
        <f>'Core Indicators'!D52</f>
        <v>Iraq</v>
      </c>
      <c r="E52" s="201" t="str">
        <f>'Core Indicators'!E52</f>
        <v>IRQ</v>
      </c>
      <c r="F52" s="36">
        <f>'Core Indicators'!O52</f>
        <v>383312</v>
      </c>
      <c r="G52" s="36">
        <f>'Core Indicators'!W52</f>
        <v>40576000</v>
      </c>
      <c r="H52" s="36">
        <f>'Core Indicators'!AE52</f>
        <v>5300000</v>
      </c>
      <c r="I52" s="36">
        <f>'Core Indicators'!AM52</f>
        <v>8239000</v>
      </c>
      <c r="J52" s="36" t="str">
        <f>'Core Indicators'!AU52</f>
        <v>x</v>
      </c>
      <c r="K52" s="36" t="str">
        <f>'Core Indicators'!BC52</f>
        <v>x</v>
      </c>
      <c r="L52" s="36">
        <f>'Core Indicators'!BK52</f>
        <v>2082</v>
      </c>
      <c r="M52" s="36" t="str">
        <f>'Core Indicators'!BS52</f>
        <v>x</v>
      </c>
      <c r="N52" s="36" t="str">
        <f>'Core Indicators'!CA52</f>
        <v>x</v>
      </c>
      <c r="O52" s="36" t="e">
        <f>'Core Indicators'!CI52</f>
        <v>#N/A</v>
      </c>
      <c r="P52" s="36">
        <f>'Core Indicators'!CQ52</f>
        <v>133900</v>
      </c>
      <c r="Q52" s="36">
        <f>'Core Indicators'!DG52</f>
        <v>35276000</v>
      </c>
      <c r="R52" s="36">
        <f>'Core Indicators'!DO52</f>
        <v>2800000</v>
      </c>
      <c r="S52" s="36">
        <f>'Core Indicators'!DW52</f>
        <v>2150000</v>
      </c>
      <c r="T52" s="36">
        <f>'Core Indicators'!EE52</f>
        <v>225000</v>
      </c>
      <c r="U52" s="36">
        <f>'Core Indicators'!EM52</f>
        <v>125000</v>
      </c>
      <c r="V52" s="36">
        <f>'Core Indicators'!FC52</f>
        <v>5</v>
      </c>
      <c r="W52" s="36">
        <f>'Core Indicators'!FK52</f>
        <v>1500000</v>
      </c>
      <c r="X52" s="36">
        <f>'Core Indicators'!FS52</f>
        <v>300000</v>
      </c>
      <c r="Y52" s="36">
        <f>'Core Indicators'!GA52</f>
        <v>1</v>
      </c>
      <c r="Z52" s="36">
        <f>'Core Indicators'!GI52</f>
        <v>2</v>
      </c>
      <c r="AA52" s="36">
        <f>'Core Indicators'!GQ52</f>
        <v>2</v>
      </c>
      <c r="AB52" s="36">
        <f>'Core Indicators'!GY52</f>
        <v>0</v>
      </c>
      <c r="AC52" s="36">
        <f>'Core Indicators'!HG52</f>
        <v>3</v>
      </c>
      <c r="AD52" s="36">
        <f>'Core Indicators'!HO52</f>
        <v>3</v>
      </c>
      <c r="AE52" s="36">
        <f>'Core Indicators'!HW52</f>
        <v>2</v>
      </c>
      <c r="AF52" s="36">
        <f>'Core Indicators'!IE52</f>
        <v>3</v>
      </c>
      <c r="AG52" s="36">
        <f>'Core Indicators'!IM52</f>
        <v>1</v>
      </c>
    </row>
    <row r="53" spans="1:33" ht="20.149999999999999" customHeight="1" x14ac:dyDescent="0.35">
      <c r="A53" s="202" t="str">
        <f>'Core Indicators'!A:A</f>
        <v>Syrian and Palestinian refugees in iraq</v>
      </c>
      <c r="B53" s="202" t="str">
        <f>'Core Indicators'!B:B</f>
        <v>International displacement</v>
      </c>
      <c r="C53" s="202" t="str">
        <f>'Core Indicators'!C53</f>
        <v>IRQ003</v>
      </c>
      <c r="D53" s="202" t="str">
        <f>'Core Indicators'!D53</f>
        <v>Iraq</v>
      </c>
      <c r="E53" s="202" t="str">
        <f>'Core Indicators'!E53</f>
        <v>IRQ</v>
      </c>
      <c r="F53" s="35">
        <f>'Core Indicators'!O53</f>
        <v>40643</v>
      </c>
      <c r="G53" s="35">
        <f>'Core Indicators'!W53</f>
        <v>5150000</v>
      </c>
      <c r="H53" s="35">
        <f>'Core Indicators'!AE53</f>
        <v>522000</v>
      </c>
      <c r="I53" s="35">
        <f>'Core Indicators'!AM53</f>
        <v>263000</v>
      </c>
      <c r="J53" s="35" t="str">
        <f>'Core Indicators'!AU53</f>
        <v>x</v>
      </c>
      <c r="K53" s="35" t="str">
        <f>'Core Indicators'!BC53</f>
        <v>x</v>
      </c>
      <c r="L53" s="35" t="str">
        <f>'Core Indicators'!BK53</f>
        <v>x</v>
      </c>
      <c r="M53" s="35" t="str">
        <f>'Core Indicators'!BS53</f>
        <v>x</v>
      </c>
      <c r="N53" s="35">
        <f>'Core Indicators'!CA53</f>
        <v>0</v>
      </c>
      <c r="O53" s="35" t="e">
        <f>'Core Indicators'!CI53</f>
        <v>#N/A</v>
      </c>
      <c r="P53" s="35" t="str">
        <f>'Core Indicators'!CQ53</f>
        <v>x</v>
      </c>
      <c r="Q53" s="35">
        <f>'Core Indicators'!DG53</f>
        <v>4634000</v>
      </c>
      <c r="R53" s="35">
        <f>'Core Indicators'!DO53</f>
        <v>27000</v>
      </c>
      <c r="S53" s="35">
        <f>'Core Indicators'!DW53</f>
        <v>316000</v>
      </c>
      <c r="T53" s="35">
        <f>'Core Indicators'!EE53</f>
        <v>158000</v>
      </c>
      <c r="U53" s="35">
        <f>'Core Indicators'!EM53</f>
        <v>21000</v>
      </c>
      <c r="V53" s="35">
        <f>'Core Indicators'!FC53</f>
        <v>5</v>
      </c>
      <c r="W53" s="35" t="str">
        <f>'Core Indicators'!FK53</f>
        <v>x</v>
      </c>
      <c r="X53" s="35">
        <f>'Core Indicators'!FS53</f>
        <v>0</v>
      </c>
      <c r="Y53" s="35">
        <f>'Core Indicators'!GA53</f>
        <v>1</v>
      </c>
      <c r="Z53" s="35">
        <f>'Core Indicators'!GI53</f>
        <v>2</v>
      </c>
      <c r="AA53" s="35">
        <f>'Core Indicators'!GQ53</f>
        <v>2</v>
      </c>
      <c r="AB53" s="35">
        <f>'Core Indicators'!GY53</f>
        <v>0</v>
      </c>
      <c r="AC53" s="35">
        <f>'Core Indicators'!HG53</f>
        <v>0</v>
      </c>
      <c r="AD53" s="35">
        <f>'Core Indicators'!HO53</f>
        <v>2</v>
      </c>
      <c r="AE53" s="35">
        <f>'Core Indicators'!HW53</f>
        <v>0</v>
      </c>
      <c r="AF53" s="35">
        <f>'Core Indicators'!IE53</f>
        <v>3</v>
      </c>
      <c r="AG53" s="35">
        <f>'Core Indicators'!IM53</f>
        <v>0</v>
      </c>
    </row>
    <row r="54" spans="1:33" ht="20.149999999999999" customHeight="1" x14ac:dyDescent="0.35">
      <c r="A54" s="201" t="str">
        <f>'Core Indicators'!A:A</f>
        <v>Mixed migration flows in Italy</v>
      </c>
      <c r="B54" s="201" t="str">
        <f>'Core Indicators'!B:B</f>
        <v>International displacement</v>
      </c>
      <c r="C54" s="201" t="str">
        <f>'Core Indicators'!C54</f>
        <v>ITA002</v>
      </c>
      <c r="D54" s="201" t="str">
        <f>'Core Indicators'!D54</f>
        <v>Italy</v>
      </c>
      <c r="E54" s="201" t="str">
        <f>'Core Indicators'!E54</f>
        <v>ITA</v>
      </c>
      <c r="F54" s="36">
        <f>'Core Indicators'!O54</f>
        <v>41055</v>
      </c>
      <c r="G54" s="36">
        <f>'Core Indicators'!W54</f>
        <v>6646000</v>
      </c>
      <c r="H54" s="36">
        <f>'Core Indicators'!AE54</f>
        <v>169000</v>
      </c>
      <c r="I54" s="36">
        <f>'Core Indicators'!AM54</f>
        <v>169000</v>
      </c>
      <c r="J54" s="36" t="str">
        <f>'Core Indicators'!AU54</f>
        <v>x</v>
      </c>
      <c r="K54" s="36" t="str">
        <f>'Core Indicators'!BC54</f>
        <v>x</v>
      </c>
      <c r="L54" s="36">
        <f>'Core Indicators'!BK54</f>
        <v>828</v>
      </c>
      <c r="M54" s="36" t="str">
        <f>'Core Indicators'!BS54</f>
        <v>x</v>
      </c>
      <c r="N54" s="36">
        <f>'Core Indicators'!CA54</f>
        <v>0</v>
      </c>
      <c r="O54" s="36" t="e">
        <f>'Core Indicators'!CI54</f>
        <v>#N/A</v>
      </c>
      <c r="P54" s="36" t="str">
        <f>'Core Indicators'!CQ54</f>
        <v>x</v>
      </c>
      <c r="Q54" s="36">
        <f>'Core Indicators'!DG54</f>
        <v>6477000</v>
      </c>
      <c r="R54" s="36">
        <f>'Core Indicators'!DO54</f>
        <v>0</v>
      </c>
      <c r="S54" s="36">
        <f>'Core Indicators'!DW54</f>
        <v>169000</v>
      </c>
      <c r="T54" s="36">
        <f>'Core Indicators'!EE54</f>
        <v>0</v>
      </c>
      <c r="U54" s="36">
        <f>'Core Indicators'!EM54</f>
        <v>0</v>
      </c>
      <c r="V54" s="36">
        <f>'Core Indicators'!FC54</f>
        <v>3</v>
      </c>
      <c r="W54" s="36" t="str">
        <f>'Core Indicators'!FK54</f>
        <v>x</v>
      </c>
      <c r="X54" s="36" t="str">
        <f>'Core Indicators'!FS54</f>
        <v>x</v>
      </c>
      <c r="Y54" s="36">
        <f>'Core Indicators'!GA54</f>
        <v>0</v>
      </c>
      <c r="Z54" s="36">
        <f>'Core Indicators'!GI54</f>
        <v>0</v>
      </c>
      <c r="AA54" s="36">
        <f>'Core Indicators'!GQ54</f>
        <v>1</v>
      </c>
      <c r="AB54" s="36">
        <f>'Core Indicators'!GY54</f>
        <v>0</v>
      </c>
      <c r="AC54" s="36">
        <f>'Core Indicators'!HG54</f>
        <v>0</v>
      </c>
      <c r="AD54" s="36">
        <f>'Core Indicators'!HO54</f>
        <v>0</v>
      </c>
      <c r="AE54" s="36">
        <f>'Core Indicators'!HW54</f>
        <v>0</v>
      </c>
      <c r="AF54" s="36">
        <f>'Core Indicators'!IE54</f>
        <v>1</v>
      </c>
      <c r="AG54" s="36">
        <f>'Core Indicators'!IM54</f>
        <v>1</v>
      </c>
    </row>
    <row r="55" spans="1:33" ht="20.149999999999999" customHeight="1" x14ac:dyDescent="0.35">
      <c r="A55" s="202" t="str">
        <f>'Core Indicators'!A:A</f>
        <v>Syrian refugees in Jordan</v>
      </c>
      <c r="B55" s="202" t="str">
        <f>'Core Indicators'!B:B</f>
        <v>International displacement</v>
      </c>
      <c r="C55" s="202" t="str">
        <f>'Core Indicators'!C55</f>
        <v>JOR002</v>
      </c>
      <c r="D55" s="202" t="str">
        <f>'Core Indicators'!D55</f>
        <v>Jordan</v>
      </c>
      <c r="E55" s="202" t="str">
        <f>'Core Indicators'!E55</f>
        <v>JOR</v>
      </c>
      <c r="F55" s="35">
        <f>'Core Indicators'!O55</f>
        <v>40463</v>
      </c>
      <c r="G55" s="35">
        <f>'Core Indicators'!W55</f>
        <v>8708000</v>
      </c>
      <c r="H55" s="35">
        <f>'Core Indicators'!AE55</f>
        <v>1839000</v>
      </c>
      <c r="I55" s="35">
        <f>'Core Indicators'!AM55</f>
        <v>1319000</v>
      </c>
      <c r="J55" s="35" t="str">
        <f>'Core Indicators'!AU55</f>
        <v>x</v>
      </c>
      <c r="K55" s="35" t="str">
        <f>'Core Indicators'!BC55</f>
        <v>x</v>
      </c>
      <c r="L55" s="35">
        <f>'Core Indicators'!BK55</f>
        <v>0</v>
      </c>
      <c r="M55" s="35" t="str">
        <f>'Core Indicators'!BS55</f>
        <v>x</v>
      </c>
      <c r="N55" s="35" t="str">
        <f>'Core Indicators'!CA55</f>
        <v>x</v>
      </c>
      <c r="O55" s="35" t="e">
        <f>'Core Indicators'!CI55</f>
        <v>#N/A</v>
      </c>
      <c r="P55" s="35" t="str">
        <f>'Core Indicators'!CQ55</f>
        <v>x</v>
      </c>
      <c r="Q55" s="35">
        <f>'Core Indicators'!DG55</f>
        <v>6869000</v>
      </c>
      <c r="R55" s="35">
        <f>'Core Indicators'!DO55</f>
        <v>1062000</v>
      </c>
      <c r="S55" s="35">
        <f>'Core Indicators'!DW55</f>
        <v>622000</v>
      </c>
      <c r="T55" s="35">
        <f>'Core Indicators'!EE55</f>
        <v>155000</v>
      </c>
      <c r="U55" s="35">
        <f>'Core Indicators'!EM55</f>
        <v>0</v>
      </c>
      <c r="V55" s="35">
        <f>'Core Indicators'!FC55</f>
        <v>2</v>
      </c>
      <c r="W55" s="35" t="str">
        <f>'Core Indicators'!FK55</f>
        <v>x</v>
      </c>
      <c r="X55" s="35" t="str">
        <f>'Core Indicators'!FS55</f>
        <v>x</v>
      </c>
      <c r="Y55" s="35">
        <f>'Core Indicators'!GA55</f>
        <v>0</v>
      </c>
      <c r="Z55" s="35">
        <f>'Core Indicators'!GI55</f>
        <v>0</v>
      </c>
      <c r="AA55" s="35">
        <f>'Core Indicators'!GQ55</f>
        <v>0</v>
      </c>
      <c r="AB55" s="35">
        <f>'Core Indicators'!GY55</f>
        <v>0</v>
      </c>
      <c r="AC55" s="35">
        <f>'Core Indicators'!HG55</f>
        <v>0</v>
      </c>
      <c r="AD55" s="35">
        <f>'Core Indicators'!HO55</f>
        <v>1</v>
      </c>
      <c r="AE55" s="35">
        <f>'Core Indicators'!HW55</f>
        <v>0</v>
      </c>
      <c r="AF55" s="35">
        <f>'Core Indicators'!IE55</f>
        <v>2</v>
      </c>
      <c r="AG55" s="35">
        <f>'Core Indicators'!IM55</f>
        <v>0</v>
      </c>
    </row>
    <row r="56" spans="1:33" ht="20.149999999999999" customHeight="1" x14ac:dyDescent="0.35">
      <c r="A56" s="201" t="str">
        <f>'Core Indicators'!A:A</f>
        <v xml:space="preserve">Multiple crisis in Kenya </v>
      </c>
      <c r="B56" s="201" t="str">
        <f>'Core Indicators'!B:B</f>
        <v>Multiple crises country</v>
      </c>
      <c r="C56" s="201" t="str">
        <f>'Core Indicators'!C56</f>
        <v>KEN001</v>
      </c>
      <c r="D56" s="201" t="str">
        <f>'Core Indicators'!D56</f>
        <v>Kenya</v>
      </c>
      <c r="E56" s="201" t="str">
        <f>'Core Indicators'!E56</f>
        <v>KEN</v>
      </c>
      <c r="F56" s="36">
        <f>'Core Indicators'!O56</f>
        <v>519240</v>
      </c>
      <c r="G56" s="36">
        <f>'Core Indicators'!W56</f>
        <v>17097000</v>
      </c>
      <c r="H56" s="36">
        <f>'Core Indicators'!AE56</f>
        <v>14425000</v>
      </c>
      <c r="I56" s="36">
        <f>'Core Indicators'!AM56</f>
        <v>552000</v>
      </c>
      <c r="J56" s="36" t="str">
        <f>'Core Indicators'!AU56</f>
        <v>x</v>
      </c>
      <c r="K56" s="36">
        <f>'Core Indicators'!BC56</f>
        <v>942000</v>
      </c>
      <c r="L56" s="36">
        <f>'Core Indicators'!BK56</f>
        <v>3</v>
      </c>
      <c r="M56" s="36">
        <f>'Core Indicators'!BS56</f>
        <v>0</v>
      </c>
      <c r="N56" s="36">
        <f>'Core Indicators'!CA56</f>
        <v>0</v>
      </c>
      <c r="O56" s="36" t="e">
        <f>'Core Indicators'!CI56</f>
        <v>#N/A</v>
      </c>
      <c r="P56" s="36">
        <f>'Core Indicators'!CQ56</f>
        <v>0</v>
      </c>
      <c r="Q56" s="36">
        <f>'Core Indicators'!DG56</f>
        <v>2672000</v>
      </c>
      <c r="R56" s="36">
        <f>'Core Indicators'!DO56</f>
        <v>9771000</v>
      </c>
      <c r="S56" s="36">
        <f>'Core Indicators'!DW56</f>
        <v>3554000</v>
      </c>
      <c r="T56" s="36">
        <f>'Core Indicators'!EE56</f>
        <v>1100000</v>
      </c>
      <c r="U56" s="36">
        <f>'Core Indicators'!EM56</f>
        <v>0</v>
      </c>
      <c r="V56" s="36">
        <f>'Core Indicators'!FC56</f>
        <v>2</v>
      </c>
      <c r="W56" s="36">
        <f>'Core Indicators'!FK56</f>
        <v>0</v>
      </c>
      <c r="X56" s="36">
        <f>'Core Indicators'!FS56</f>
        <v>0</v>
      </c>
      <c r="Y56" s="36">
        <f>'Core Indicators'!GA56</f>
        <v>1</v>
      </c>
      <c r="Z56" s="36">
        <f>'Core Indicators'!GI56</f>
        <v>1</v>
      </c>
      <c r="AA56" s="36">
        <f>'Core Indicators'!GQ56</f>
        <v>0</v>
      </c>
      <c r="AB56" s="36">
        <f>'Core Indicators'!GY56</f>
        <v>0</v>
      </c>
      <c r="AC56" s="36">
        <f>'Core Indicators'!HG56</f>
        <v>2</v>
      </c>
      <c r="AD56" s="36">
        <f>'Core Indicators'!HO56</f>
        <v>2</v>
      </c>
      <c r="AE56" s="36">
        <f>'Core Indicators'!HW56</f>
        <v>1</v>
      </c>
      <c r="AF56" s="36">
        <f>'Core Indicators'!IE56</f>
        <v>1</v>
      </c>
      <c r="AG56" s="36">
        <f>'Core Indicators'!IM56</f>
        <v>1</v>
      </c>
    </row>
    <row r="57" spans="1:33" ht="20.149999999999999" customHeight="1" x14ac:dyDescent="0.35">
      <c r="A57" s="202" t="str">
        <f>'Core Indicators'!A:A</f>
        <v>Refugee situation in Kenya</v>
      </c>
      <c r="B57" s="202" t="str">
        <f>'Core Indicators'!B:B</f>
        <v>International displacement</v>
      </c>
      <c r="C57" s="202" t="str">
        <f>'Core Indicators'!C57</f>
        <v>KEN002</v>
      </c>
      <c r="D57" s="202" t="str">
        <f>'Core Indicators'!D57</f>
        <v>Kenya</v>
      </c>
      <c r="E57" s="202" t="str">
        <f>'Core Indicators'!E57</f>
        <v>KEN</v>
      </c>
      <c r="F57" s="35">
        <f>'Core Indicators'!O57</f>
        <v>38244</v>
      </c>
      <c r="G57" s="35">
        <f>'Core Indicators'!W57</f>
        <v>1292000</v>
      </c>
      <c r="H57" s="35">
        <f>'Core Indicators'!AE57</f>
        <v>552000</v>
      </c>
      <c r="I57" s="35">
        <f>'Core Indicators'!AM57</f>
        <v>552000</v>
      </c>
      <c r="J57" s="35" t="str">
        <f>'Core Indicators'!AU57</f>
        <v>x</v>
      </c>
      <c r="K57" s="35">
        <f>'Core Indicators'!BC57</f>
        <v>0</v>
      </c>
      <c r="L57" s="35" t="str">
        <f>'Core Indicators'!BK57</f>
        <v>x</v>
      </c>
      <c r="M57" s="35">
        <f>'Core Indicators'!BS57</f>
        <v>0</v>
      </c>
      <c r="N57" s="35">
        <f>'Core Indicators'!CA57</f>
        <v>0</v>
      </c>
      <c r="O57" s="35" t="e">
        <f>'Core Indicators'!CI57</f>
        <v>#N/A</v>
      </c>
      <c r="P57" s="35">
        <f>'Core Indicators'!CQ57</f>
        <v>0</v>
      </c>
      <c r="Q57" s="35">
        <f>'Core Indicators'!DG57</f>
        <v>740000</v>
      </c>
      <c r="R57" s="35">
        <f>'Core Indicators'!DO57</f>
        <v>0</v>
      </c>
      <c r="S57" s="35">
        <f>'Core Indicators'!DW57</f>
        <v>552000</v>
      </c>
      <c r="T57" s="35">
        <f>'Core Indicators'!EE57</f>
        <v>0</v>
      </c>
      <c r="U57" s="35">
        <f>'Core Indicators'!EM57</f>
        <v>0</v>
      </c>
      <c r="V57" s="35">
        <f>'Core Indicators'!FC57</f>
        <v>2</v>
      </c>
      <c r="W57" s="35">
        <f>'Core Indicators'!FK57</f>
        <v>0</v>
      </c>
      <c r="X57" s="35" t="str">
        <f>'Core Indicators'!FS57</f>
        <v>x</v>
      </c>
      <c r="Y57" s="35">
        <f>'Core Indicators'!GA57</f>
        <v>1</v>
      </c>
      <c r="Z57" s="35">
        <f>'Core Indicators'!GI57</f>
        <v>1</v>
      </c>
      <c r="AA57" s="35">
        <f>'Core Indicators'!GQ57</f>
        <v>0</v>
      </c>
      <c r="AB57" s="35">
        <f>'Core Indicators'!GY57</f>
        <v>0</v>
      </c>
      <c r="AC57" s="35">
        <f>'Core Indicators'!HG57</f>
        <v>2</v>
      </c>
      <c r="AD57" s="35">
        <f>'Core Indicators'!HO57</f>
        <v>0</v>
      </c>
      <c r="AE57" s="35">
        <f>'Core Indicators'!HW57</f>
        <v>0</v>
      </c>
      <c r="AF57" s="35">
        <f>'Core Indicators'!IE57</f>
        <v>1</v>
      </c>
      <c r="AG57" s="35">
        <f>'Core Indicators'!IM57</f>
        <v>1</v>
      </c>
    </row>
    <row r="58" spans="1:33" ht="20.149999999999999" customHeight="1" x14ac:dyDescent="0.35">
      <c r="A58" s="201" t="str">
        <f>'Core Indicators'!A:A</f>
        <v>Drought in Kenya</v>
      </c>
      <c r="B58" s="201" t="str">
        <f>'Core Indicators'!B:B</f>
        <v>Drought</v>
      </c>
      <c r="C58" s="201" t="str">
        <f>'Core Indicators'!C58</f>
        <v>KEN003</v>
      </c>
      <c r="D58" s="201" t="str">
        <f>'Core Indicators'!D58</f>
        <v>Kenya</v>
      </c>
      <c r="E58" s="201" t="str">
        <f>'Core Indicators'!E58</f>
        <v>KEN</v>
      </c>
      <c r="F58" s="36">
        <f>'Core Indicators'!O58</f>
        <v>519240</v>
      </c>
      <c r="G58" s="36">
        <f>'Core Indicators'!W58</f>
        <v>16829000</v>
      </c>
      <c r="H58" s="36">
        <f>'Core Indicators'!AE58</f>
        <v>13873000</v>
      </c>
      <c r="I58" s="36" t="str">
        <f>'Core Indicators'!AM58</f>
        <v>x</v>
      </c>
      <c r="J58" s="36" t="str">
        <f>'Core Indicators'!AU58</f>
        <v>x</v>
      </c>
      <c r="K58" s="36">
        <f>'Core Indicators'!BC58</f>
        <v>942000</v>
      </c>
      <c r="L58" s="36">
        <f>'Core Indicators'!BK58</f>
        <v>3</v>
      </c>
      <c r="M58" s="36">
        <f>'Core Indicators'!BS58</f>
        <v>0</v>
      </c>
      <c r="N58" s="36">
        <f>'Core Indicators'!CA58</f>
        <v>0</v>
      </c>
      <c r="O58" s="36" t="e">
        <f>'Core Indicators'!CI58</f>
        <v>#N/A</v>
      </c>
      <c r="P58" s="36">
        <f>'Core Indicators'!CQ58</f>
        <v>0</v>
      </c>
      <c r="Q58" s="36">
        <f>'Core Indicators'!DG58</f>
        <v>2956000</v>
      </c>
      <c r="R58" s="36">
        <f>'Core Indicators'!DO58</f>
        <v>9771000</v>
      </c>
      <c r="S58" s="36">
        <f>'Core Indicators'!DW58</f>
        <v>3002000</v>
      </c>
      <c r="T58" s="36">
        <f>'Core Indicators'!EE58</f>
        <v>1100000</v>
      </c>
      <c r="U58" s="36">
        <f>'Core Indicators'!EM58</f>
        <v>0</v>
      </c>
      <c r="V58" s="36">
        <f>'Core Indicators'!FC58</f>
        <v>2</v>
      </c>
      <c r="W58" s="36">
        <f>'Core Indicators'!FK58</f>
        <v>0</v>
      </c>
      <c r="X58" s="36">
        <f>'Core Indicators'!FS58</f>
        <v>0</v>
      </c>
      <c r="Y58" s="36">
        <f>'Core Indicators'!GA58</f>
        <v>1</v>
      </c>
      <c r="Z58" s="36">
        <f>'Core Indicators'!GI58</f>
        <v>1</v>
      </c>
      <c r="AA58" s="36">
        <f>'Core Indicators'!GQ58</f>
        <v>0</v>
      </c>
      <c r="AB58" s="36">
        <f>'Core Indicators'!GY58</f>
        <v>0</v>
      </c>
      <c r="AC58" s="36">
        <f>'Core Indicators'!HG58</f>
        <v>0</v>
      </c>
      <c r="AD58" s="36">
        <f>'Core Indicators'!HO58</f>
        <v>2</v>
      </c>
      <c r="AE58" s="36">
        <f>'Core Indicators'!HW58</f>
        <v>1</v>
      </c>
      <c r="AF58" s="36">
        <f>'Core Indicators'!IE58</f>
        <v>1</v>
      </c>
      <c r="AG58" s="36">
        <f>'Core Indicators'!IM58</f>
        <v>1</v>
      </c>
    </row>
    <row r="59" spans="1:33" ht="20.149999999999999" customHeight="1" x14ac:dyDescent="0.35">
      <c r="A59" s="202" t="str">
        <f>'Core Indicators'!A:A</f>
        <v>Syrian refugees in Lebanon</v>
      </c>
      <c r="B59" s="202" t="str">
        <f>'Core Indicators'!B:B</f>
        <v>International displacement</v>
      </c>
      <c r="C59" s="202" t="str">
        <f>'Core Indicators'!C59</f>
        <v>LBN002</v>
      </c>
      <c r="D59" s="202" t="str">
        <f>'Core Indicators'!D59</f>
        <v>Lebanon</v>
      </c>
      <c r="E59" s="202" t="str">
        <f>'Core Indicators'!E59</f>
        <v>LBN</v>
      </c>
      <c r="F59" s="35">
        <f>'Core Indicators'!O59</f>
        <v>10450</v>
      </c>
      <c r="G59" s="35">
        <f>'Core Indicators'!W59</f>
        <v>6825000</v>
      </c>
      <c r="H59" s="35">
        <f>'Core Indicators'!AE59</f>
        <v>6282000</v>
      </c>
      <c r="I59" s="35">
        <f>'Core Indicators'!AM59</f>
        <v>1529000</v>
      </c>
      <c r="J59" s="35" t="str">
        <f>'Core Indicators'!AU59</f>
        <v>x</v>
      </c>
      <c r="K59" s="35">
        <f>'Core Indicators'!BC59</f>
        <v>0</v>
      </c>
      <c r="L59" s="35" t="str">
        <f>'Core Indicators'!BK59</f>
        <v>x</v>
      </c>
      <c r="M59" s="35" t="str">
        <f>'Core Indicators'!BS59</f>
        <v>x</v>
      </c>
      <c r="N59" s="35" t="str">
        <f>'Core Indicators'!CA59</f>
        <v>x</v>
      </c>
      <c r="O59" s="35" t="e">
        <f>'Core Indicators'!CI59</f>
        <v>#N/A</v>
      </c>
      <c r="P59" s="35" t="str">
        <f>'Core Indicators'!CQ59</f>
        <v>x</v>
      </c>
      <c r="Q59" s="35">
        <f>'Core Indicators'!DG59</f>
        <v>543000</v>
      </c>
      <c r="R59" s="35">
        <f>'Core Indicators'!DO59</f>
        <v>4753000</v>
      </c>
      <c r="S59" s="35">
        <f>'Core Indicators'!DW59</f>
        <v>780000</v>
      </c>
      <c r="T59" s="35">
        <f>'Core Indicators'!EE59</f>
        <v>703000</v>
      </c>
      <c r="U59" s="35">
        <f>'Core Indicators'!EM59</f>
        <v>46000</v>
      </c>
      <c r="V59" s="35">
        <f>'Core Indicators'!FC59</f>
        <v>2</v>
      </c>
      <c r="W59" s="35" t="str">
        <f>'Core Indicators'!FK59</f>
        <v>x</v>
      </c>
      <c r="X59" s="35" t="str">
        <f>'Core Indicators'!FS59</f>
        <v>x</v>
      </c>
      <c r="Y59" s="35">
        <f>'Core Indicators'!GA59</f>
        <v>1</v>
      </c>
      <c r="Z59" s="35">
        <f>'Core Indicators'!GI59</f>
        <v>0</v>
      </c>
      <c r="AA59" s="35">
        <f>'Core Indicators'!GQ59</f>
        <v>0</v>
      </c>
      <c r="AB59" s="35">
        <f>'Core Indicators'!GY59</f>
        <v>0</v>
      </c>
      <c r="AC59" s="35">
        <f>'Core Indicators'!HG59</f>
        <v>1</v>
      </c>
      <c r="AD59" s="35">
        <f>'Core Indicators'!HO59</f>
        <v>2</v>
      </c>
      <c r="AE59" s="35">
        <f>'Core Indicators'!HW59</f>
        <v>0</v>
      </c>
      <c r="AF59" s="35">
        <f>'Core Indicators'!IE59</f>
        <v>3</v>
      </c>
      <c r="AG59" s="35">
        <f>'Core Indicators'!IM59</f>
        <v>2</v>
      </c>
    </row>
    <row r="60" spans="1:33" ht="20.149999999999999" customHeight="1" x14ac:dyDescent="0.35">
      <c r="A60" s="201" t="str">
        <f>'Core Indicators'!A:A</f>
        <v>Socioeconomic crisis in Lebanon</v>
      </c>
      <c r="B60" s="201" t="str">
        <f>'Core Indicators'!B:B</f>
        <v>Political and economic crisis</v>
      </c>
      <c r="C60" s="201" t="str">
        <f>'Core Indicators'!C60</f>
        <v>LBN004</v>
      </c>
      <c r="D60" s="201" t="str">
        <f>'Core Indicators'!D60</f>
        <v>Lebanon</v>
      </c>
      <c r="E60" s="201" t="str">
        <f>'Core Indicators'!E60</f>
        <v>LBN</v>
      </c>
      <c r="F60" s="36">
        <f>'Core Indicators'!O60</f>
        <v>10450</v>
      </c>
      <c r="G60" s="36">
        <f>'Core Indicators'!W60</f>
        <v>6825000</v>
      </c>
      <c r="H60" s="36">
        <f>'Core Indicators'!AE60</f>
        <v>6282000</v>
      </c>
      <c r="I60" s="36" t="str">
        <f>'Core Indicators'!AM60</f>
        <v>x</v>
      </c>
      <c r="J60" s="36" t="str">
        <f>'Core Indicators'!AU60</f>
        <v>x</v>
      </c>
      <c r="K60" s="36" t="str">
        <f>'Core Indicators'!BC60</f>
        <v>x</v>
      </c>
      <c r="L60" s="36">
        <f>'Core Indicators'!BK60</f>
        <v>17</v>
      </c>
      <c r="M60" s="36" t="str">
        <f>'Core Indicators'!BS60</f>
        <v>x</v>
      </c>
      <c r="N60" s="36" t="str">
        <f>'Core Indicators'!CA60</f>
        <v>x</v>
      </c>
      <c r="O60" s="36" t="e">
        <f>'Core Indicators'!CI60</f>
        <v>#N/A</v>
      </c>
      <c r="P60" s="36" t="str">
        <f>'Core Indicators'!CQ60</f>
        <v>x</v>
      </c>
      <c r="Q60" s="36">
        <f>'Core Indicators'!DG60</f>
        <v>543000</v>
      </c>
      <c r="R60" s="36">
        <f>'Core Indicators'!DO60</f>
        <v>3073000</v>
      </c>
      <c r="S60" s="36">
        <f>'Core Indicators'!DW60</f>
        <v>1889000</v>
      </c>
      <c r="T60" s="36">
        <f>'Core Indicators'!EE60</f>
        <v>1275000</v>
      </c>
      <c r="U60" s="36">
        <f>'Core Indicators'!EM60</f>
        <v>46000</v>
      </c>
      <c r="V60" s="36">
        <f>'Core Indicators'!FC60</f>
        <v>3</v>
      </c>
      <c r="W60" s="36" t="str">
        <f>'Core Indicators'!FK60</f>
        <v>x</v>
      </c>
      <c r="X60" s="36" t="str">
        <f>'Core Indicators'!FS60</f>
        <v>x</v>
      </c>
      <c r="Y60" s="36">
        <f>'Core Indicators'!GA60</f>
        <v>1</v>
      </c>
      <c r="Z60" s="36">
        <f>'Core Indicators'!GI60</f>
        <v>0</v>
      </c>
      <c r="AA60" s="36">
        <f>'Core Indicators'!GQ60</f>
        <v>1</v>
      </c>
      <c r="AB60" s="36">
        <f>'Core Indicators'!GY60</f>
        <v>0</v>
      </c>
      <c r="AC60" s="36">
        <f>'Core Indicators'!HG60</f>
        <v>1</v>
      </c>
      <c r="AD60" s="36">
        <f>'Core Indicators'!HO60</f>
        <v>1</v>
      </c>
      <c r="AE60" s="36">
        <f>'Core Indicators'!HW60</f>
        <v>0</v>
      </c>
      <c r="AF60" s="36">
        <f>'Core Indicators'!IE60</f>
        <v>3</v>
      </c>
      <c r="AG60" s="36">
        <f>'Core Indicators'!IM60</f>
        <v>3</v>
      </c>
    </row>
    <row r="61" spans="1:33" ht="20.149999999999999" customHeight="1" x14ac:dyDescent="0.35">
      <c r="A61" s="202" t="str">
        <f>'Core Indicators'!A:A</f>
        <v>Complex crisis in Libya</v>
      </c>
      <c r="B61" s="202" t="str">
        <f>'Core Indicators'!B:B</f>
        <v>Multiple crises country</v>
      </c>
      <c r="C61" s="202" t="str">
        <f>'Core Indicators'!C61</f>
        <v>LBY001</v>
      </c>
      <c r="D61" s="202" t="str">
        <f>'Core Indicators'!D61</f>
        <v>Libya</v>
      </c>
      <c r="E61" s="202" t="str">
        <f>'Core Indicators'!E61</f>
        <v>LBY</v>
      </c>
      <c r="F61" s="35">
        <f>'Core Indicators'!O61</f>
        <v>1759540</v>
      </c>
      <c r="G61" s="35">
        <f>'Core Indicators'!W61</f>
        <v>8200000</v>
      </c>
      <c r="H61" s="35">
        <f>'Core Indicators'!AE61</f>
        <v>3772000</v>
      </c>
      <c r="I61" s="35">
        <f>'Core Indicators'!AM61</f>
        <v>1533000</v>
      </c>
      <c r="J61" s="35" t="str">
        <f>'Core Indicators'!AU61</f>
        <v>x</v>
      </c>
      <c r="K61" s="35" t="str">
        <f>'Core Indicators'!BC61</f>
        <v>x</v>
      </c>
      <c r="L61" s="35">
        <f>'Core Indicators'!BK61</f>
        <v>898</v>
      </c>
      <c r="M61" s="35" t="str">
        <f>'Core Indicators'!BS61</f>
        <v>x</v>
      </c>
      <c r="N61" s="35" t="str">
        <f>'Core Indicators'!CA61</f>
        <v>x</v>
      </c>
      <c r="O61" s="35" t="e">
        <f>'Core Indicators'!CI61</f>
        <v>#N/A</v>
      </c>
      <c r="P61" s="35" t="str">
        <f>'Core Indicators'!CQ61</f>
        <v>x</v>
      </c>
      <c r="Q61" s="35">
        <f>'Core Indicators'!DG61</f>
        <v>4428000</v>
      </c>
      <c r="R61" s="35">
        <f>'Core Indicators'!DO61</f>
        <v>2952000</v>
      </c>
      <c r="S61" s="35">
        <f>'Core Indicators'!DW61</f>
        <v>738000</v>
      </c>
      <c r="T61" s="35">
        <f>'Core Indicators'!EE61</f>
        <v>82000</v>
      </c>
      <c r="U61" s="35">
        <f>'Core Indicators'!EM61</f>
        <v>0</v>
      </c>
      <c r="V61" s="35">
        <f>'Core Indicators'!FC61</f>
        <v>7</v>
      </c>
      <c r="W61" s="35">
        <f>'Core Indicators'!FK61</f>
        <v>198000</v>
      </c>
      <c r="X61" s="35">
        <f>'Core Indicators'!FS61</f>
        <v>633000</v>
      </c>
      <c r="Y61" s="35">
        <f>'Core Indicators'!GA61</f>
        <v>1</v>
      </c>
      <c r="Z61" s="35">
        <f>'Core Indicators'!GI61</f>
        <v>3</v>
      </c>
      <c r="AA61" s="35">
        <f>'Core Indicators'!GQ61</f>
        <v>2</v>
      </c>
      <c r="AB61" s="35">
        <f>'Core Indicators'!GY61</f>
        <v>0</v>
      </c>
      <c r="AC61" s="35">
        <f>'Core Indicators'!HG61</f>
        <v>2</v>
      </c>
      <c r="AD61" s="35">
        <f>'Core Indicators'!HO61</f>
        <v>2</v>
      </c>
      <c r="AE61" s="35">
        <f>'Core Indicators'!HW61</f>
        <v>2</v>
      </c>
      <c r="AF61" s="35">
        <f>'Core Indicators'!IE61</f>
        <v>1</v>
      </c>
      <c r="AG61" s="35">
        <f>'Core Indicators'!IM61</f>
        <v>1</v>
      </c>
    </row>
    <row r="62" spans="1:33" ht="20.149999999999999" customHeight="1" x14ac:dyDescent="0.35">
      <c r="A62" s="201" t="str">
        <f>'Core Indicators'!A:A</f>
        <v>Mixed migration flows in Libya</v>
      </c>
      <c r="B62" s="201" t="str">
        <f>'Core Indicators'!B:B</f>
        <v>International displacement</v>
      </c>
      <c r="C62" s="201" t="str">
        <f>'Core Indicators'!C62</f>
        <v>LBY002</v>
      </c>
      <c r="D62" s="201" t="str">
        <f>'Core Indicators'!D62</f>
        <v>Libya</v>
      </c>
      <c r="E62" s="201" t="str">
        <f>'Core Indicators'!E62</f>
        <v>LBY</v>
      </c>
      <c r="F62" s="36">
        <f>'Core Indicators'!O62</f>
        <v>1759540</v>
      </c>
      <c r="G62" s="36">
        <f>'Core Indicators'!W62</f>
        <v>8200000</v>
      </c>
      <c r="H62" s="36">
        <f>'Core Indicators'!AE62</f>
        <v>693000</v>
      </c>
      <c r="I62" s="36">
        <f>'Core Indicators'!AM62</f>
        <v>693000</v>
      </c>
      <c r="J62" s="36" t="str">
        <f>'Core Indicators'!AU62</f>
        <v>x</v>
      </c>
      <c r="K62" s="36" t="str">
        <f>'Core Indicators'!BC62</f>
        <v>x</v>
      </c>
      <c r="L62" s="36">
        <f>'Core Indicators'!BK62</f>
        <v>875</v>
      </c>
      <c r="M62" s="36" t="str">
        <f>'Core Indicators'!BS62</f>
        <v>x</v>
      </c>
      <c r="N62" s="36" t="str">
        <f>'Core Indicators'!CA62</f>
        <v>x</v>
      </c>
      <c r="O62" s="36" t="e">
        <f>'Core Indicators'!CI62</f>
        <v>#N/A</v>
      </c>
      <c r="P62" s="36" t="str">
        <f>'Core Indicators'!CQ62</f>
        <v>x</v>
      </c>
      <c r="Q62" s="36">
        <f>'Core Indicators'!DG62</f>
        <v>7507000</v>
      </c>
      <c r="R62" s="36">
        <f>'Core Indicators'!DO62</f>
        <v>0</v>
      </c>
      <c r="S62" s="36">
        <f>'Core Indicators'!DW62</f>
        <v>693000</v>
      </c>
      <c r="T62" s="36">
        <f>'Core Indicators'!EE62</f>
        <v>0</v>
      </c>
      <c r="U62" s="36">
        <f>'Core Indicators'!EM62</f>
        <v>0</v>
      </c>
      <c r="V62" s="36">
        <f>'Core Indicators'!FC62</f>
        <v>4</v>
      </c>
      <c r="W62" s="36">
        <f>'Core Indicators'!FK62</f>
        <v>79000</v>
      </c>
      <c r="X62" s="36">
        <f>'Core Indicators'!FS62</f>
        <v>229000</v>
      </c>
      <c r="Y62" s="36">
        <f>'Core Indicators'!GA62</f>
        <v>1</v>
      </c>
      <c r="Z62" s="36">
        <f>'Core Indicators'!GI62</f>
        <v>3</v>
      </c>
      <c r="AA62" s="36">
        <f>'Core Indicators'!GQ62</f>
        <v>2</v>
      </c>
      <c r="AB62" s="36">
        <f>'Core Indicators'!GY62</f>
        <v>0</v>
      </c>
      <c r="AC62" s="36">
        <f>'Core Indicators'!HG62</f>
        <v>2</v>
      </c>
      <c r="AD62" s="36">
        <f>'Core Indicators'!HO62</f>
        <v>2</v>
      </c>
      <c r="AE62" s="36">
        <f>'Core Indicators'!HW62</f>
        <v>2</v>
      </c>
      <c r="AF62" s="36">
        <f>'Core Indicators'!IE62</f>
        <v>1</v>
      </c>
      <c r="AG62" s="36">
        <f>'Core Indicators'!IM62</f>
        <v>1</v>
      </c>
    </row>
    <row r="63" spans="1:33" ht="20.149999999999999" customHeight="1" x14ac:dyDescent="0.35">
      <c r="A63" s="202" t="str">
        <f>'Core Indicators'!A:A</f>
        <v>Socio-economic crisis in Sri Lanka</v>
      </c>
      <c r="B63" s="202" t="str">
        <f>'Core Indicators'!B:B</f>
        <v>Political and economic crisis</v>
      </c>
      <c r="C63" s="202" t="str">
        <f>'Core Indicators'!C63</f>
        <v>LKA002</v>
      </c>
      <c r="D63" s="202" t="str">
        <f>'Core Indicators'!D63</f>
        <v>Sri Lanka</v>
      </c>
      <c r="E63" s="202" t="str">
        <f>'Core Indicators'!E63</f>
        <v>LKA</v>
      </c>
      <c r="F63" s="35">
        <f>'Core Indicators'!O63</f>
        <v>62705</v>
      </c>
      <c r="G63" s="35">
        <f>'Core Indicators'!W63</f>
        <v>22156000</v>
      </c>
      <c r="H63" s="35">
        <f>'Core Indicators'!AE63</f>
        <v>22156000</v>
      </c>
      <c r="I63" s="35">
        <f>'Core Indicators'!AM63</f>
        <v>0</v>
      </c>
      <c r="J63" s="35">
        <f>'Core Indicators'!AU63</f>
        <v>178</v>
      </c>
      <c r="K63" s="35" t="e">
        <f>'Core Indicators'!BC63</f>
        <v>#N/A</v>
      </c>
      <c r="L63" s="35">
        <f>'Core Indicators'!BK63</f>
        <v>8</v>
      </c>
      <c r="M63" s="35" t="e">
        <f>'Core Indicators'!BS63</f>
        <v>#N/A</v>
      </c>
      <c r="N63" s="35" t="e">
        <f>'Core Indicators'!CA63</f>
        <v>#N/A</v>
      </c>
      <c r="O63" s="35" t="e">
        <f>'Core Indicators'!CI63</f>
        <v>#N/A</v>
      </c>
      <c r="P63" s="35" t="e">
        <f>'Core Indicators'!CQ63</f>
        <v>#N/A</v>
      </c>
      <c r="Q63" s="35">
        <f>'Core Indicators'!DG63</f>
        <v>0</v>
      </c>
      <c r="R63" s="35">
        <f>'Core Indicators'!DO63</f>
        <v>16456000</v>
      </c>
      <c r="S63" s="35">
        <f>'Core Indicators'!DW63</f>
        <v>4000000</v>
      </c>
      <c r="T63" s="35">
        <f>'Core Indicators'!EE63</f>
        <v>1644000</v>
      </c>
      <c r="U63" s="35">
        <f>'Core Indicators'!EM63</f>
        <v>56000</v>
      </c>
      <c r="V63" s="35">
        <f>'Core Indicators'!FC63</f>
        <v>1</v>
      </c>
      <c r="W63" s="35" t="e">
        <f>'Core Indicators'!FK63</f>
        <v>#N/A</v>
      </c>
      <c r="X63" s="35" t="e">
        <f>'Core Indicators'!FS63</f>
        <v>#N/A</v>
      </c>
      <c r="Y63" s="35">
        <f>'Core Indicators'!GA63</f>
        <v>0</v>
      </c>
      <c r="Z63" s="35">
        <f>'Core Indicators'!GI63</f>
        <v>0</v>
      </c>
      <c r="AA63" s="35">
        <f>'Core Indicators'!GQ63</f>
        <v>0</v>
      </c>
      <c r="AB63" s="35">
        <f>'Core Indicators'!GY63</f>
        <v>0</v>
      </c>
      <c r="AC63" s="35">
        <f>'Core Indicators'!HG63</f>
        <v>0</v>
      </c>
      <c r="AD63" s="35">
        <f>'Core Indicators'!HO63</f>
        <v>0</v>
      </c>
      <c r="AE63" s="35">
        <f>'Core Indicators'!HW63</f>
        <v>0</v>
      </c>
      <c r="AF63" s="35">
        <f>'Core Indicators'!IE63</f>
        <v>2</v>
      </c>
      <c r="AG63" s="35">
        <f>'Core Indicators'!IM63</f>
        <v>2</v>
      </c>
    </row>
    <row r="64" spans="1:33" ht="20.149999999999999" customHeight="1" x14ac:dyDescent="0.35">
      <c r="A64" s="201" t="str">
        <f>'Core Indicators'!A:A</f>
        <v>Drought in Lesotho</v>
      </c>
      <c r="B64" s="201" t="str">
        <f>'Core Indicators'!B:B</f>
        <v>Drought</v>
      </c>
      <c r="C64" s="201" t="str">
        <f>'Core Indicators'!C64</f>
        <v>LSO002</v>
      </c>
      <c r="D64" s="201" t="str">
        <f>'Core Indicators'!D64</f>
        <v>Lesotho</v>
      </c>
      <c r="E64" s="201" t="str">
        <f>'Core Indicators'!E64</f>
        <v>LSO</v>
      </c>
      <c r="F64" s="36">
        <f>'Core Indicators'!O64</f>
        <v>30355</v>
      </c>
      <c r="G64" s="36">
        <f>'Core Indicators'!W64</f>
        <v>1476000</v>
      </c>
      <c r="H64" s="36">
        <f>'Core Indicators'!AE64</f>
        <v>866000</v>
      </c>
      <c r="I64" s="36" t="str">
        <f>'Core Indicators'!AM64</f>
        <v>x</v>
      </c>
      <c r="J64" s="36">
        <f>'Core Indicators'!AU64</f>
        <v>0</v>
      </c>
      <c r="K64" s="36">
        <f>'Core Indicators'!BC64</f>
        <v>0</v>
      </c>
      <c r="L64" s="36">
        <f>'Core Indicators'!BK64</f>
        <v>0</v>
      </c>
      <c r="M64" s="36">
        <f>'Core Indicators'!BS64</f>
        <v>0</v>
      </c>
      <c r="N64" s="36">
        <f>'Core Indicators'!CA64</f>
        <v>0</v>
      </c>
      <c r="O64" s="36" t="e">
        <f>'Core Indicators'!CI64</f>
        <v>#N/A</v>
      </c>
      <c r="P64" s="36" t="str">
        <f>'Core Indicators'!CQ64</f>
        <v>x</v>
      </c>
      <c r="Q64" s="36">
        <f>'Core Indicators'!DG64</f>
        <v>610000</v>
      </c>
      <c r="R64" s="36">
        <f>'Core Indicators'!DO64</f>
        <v>528000</v>
      </c>
      <c r="S64" s="36">
        <f>'Core Indicators'!DW64</f>
        <v>312000</v>
      </c>
      <c r="T64" s="36">
        <f>'Core Indicators'!EE64</f>
        <v>26000</v>
      </c>
      <c r="U64" s="36">
        <f>'Core Indicators'!EM64</f>
        <v>0</v>
      </c>
      <c r="V64" s="36">
        <f>'Core Indicators'!FC64</f>
        <v>1</v>
      </c>
      <c r="W64" s="36">
        <f>'Core Indicators'!FK64</f>
        <v>0</v>
      </c>
      <c r="X64" s="36">
        <f>'Core Indicators'!FS64</f>
        <v>0</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0</v>
      </c>
      <c r="AG64" s="36">
        <f>'Core Indicators'!IM64</f>
        <v>0</v>
      </c>
    </row>
    <row r="65" spans="1:33" ht="20.149999999999999" customHeight="1" x14ac:dyDescent="0.35">
      <c r="A65" s="202" t="str">
        <f>'Core Indicators'!A:A</f>
        <v>Mixed migration flows in Morocco</v>
      </c>
      <c r="B65" s="202" t="str">
        <f>'Core Indicators'!B:B</f>
        <v>International displacement</v>
      </c>
      <c r="C65" s="202" t="str">
        <f>'Core Indicators'!C65</f>
        <v>MAR002</v>
      </c>
      <c r="D65" s="202" t="str">
        <f>'Core Indicators'!D65</f>
        <v>Morocco</v>
      </c>
      <c r="E65" s="202" t="str">
        <f>'Core Indicators'!E65</f>
        <v>MAR</v>
      </c>
      <c r="F65" s="35">
        <f>'Core Indicators'!O65</f>
        <v>446300</v>
      </c>
      <c r="G65" s="35">
        <f>'Core Indicators'!W65</f>
        <v>37462000</v>
      </c>
      <c r="H65" s="35">
        <f>'Core Indicators'!AE65</f>
        <v>21000</v>
      </c>
      <c r="I65" s="35">
        <f>'Core Indicators'!AM65</f>
        <v>21000</v>
      </c>
      <c r="J65" s="35" t="str">
        <f>'Core Indicators'!AU65</f>
        <v>x</v>
      </c>
      <c r="K65" s="35" t="str">
        <f>'Core Indicators'!BC65</f>
        <v>x</v>
      </c>
      <c r="L65" s="35">
        <f>'Core Indicators'!BK65</f>
        <v>98</v>
      </c>
      <c r="M65" s="35">
        <f>'Core Indicators'!BS65</f>
        <v>0</v>
      </c>
      <c r="N65" s="35">
        <f>'Core Indicators'!CA65</f>
        <v>0</v>
      </c>
      <c r="O65" s="35" t="e">
        <f>'Core Indicators'!CI65</f>
        <v>#N/A</v>
      </c>
      <c r="P65" s="35">
        <f>'Core Indicators'!CQ65</f>
        <v>0</v>
      </c>
      <c r="Q65" s="35">
        <f>'Core Indicators'!DG65</f>
        <v>37441000</v>
      </c>
      <c r="R65" s="35">
        <f>'Core Indicators'!DO65</f>
        <v>0</v>
      </c>
      <c r="S65" s="35">
        <f>'Core Indicators'!DW65</f>
        <v>21000</v>
      </c>
      <c r="T65" s="35">
        <f>'Core Indicators'!EE65</f>
        <v>0</v>
      </c>
      <c r="U65" s="35">
        <f>'Core Indicators'!EM65</f>
        <v>0</v>
      </c>
      <c r="V65" s="35">
        <f>'Core Indicators'!FC65</f>
        <v>4</v>
      </c>
      <c r="W65" s="35">
        <f>'Core Indicators'!FK65</f>
        <v>0</v>
      </c>
      <c r="X65" s="35">
        <f>'Core Indicators'!FS65</f>
        <v>0</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1</v>
      </c>
      <c r="AG65" s="35">
        <f>'Core Indicators'!IM65</f>
        <v>0</v>
      </c>
    </row>
    <row r="66" spans="1:33" ht="20.149999999999999" customHeight="1" x14ac:dyDescent="0.35">
      <c r="A66" s="201" t="str">
        <f>'Core Indicators'!A:A</f>
        <v>DIsplacement from Ukraine conflict in Moldova</v>
      </c>
      <c r="B66" s="201" t="str">
        <f>'Core Indicators'!B:B</f>
        <v>International displacement</v>
      </c>
      <c r="C66" s="201" t="str">
        <f>'Core Indicators'!C66</f>
        <v>MDA002</v>
      </c>
      <c r="D66" s="201" t="str">
        <f>'Core Indicators'!D66</f>
        <v>Moldova</v>
      </c>
      <c r="E66" s="201" t="str">
        <f>'Core Indicators'!E66</f>
        <v>MDA</v>
      </c>
      <c r="F66" s="36">
        <f>'Core Indicators'!O66</f>
        <v>1595</v>
      </c>
      <c r="G66" s="36">
        <f>'Core Indicators'!W66</f>
        <v>659000</v>
      </c>
      <c r="H66" s="36">
        <f>'Core Indicators'!AE66</f>
        <v>549000</v>
      </c>
      <c r="I66" s="36">
        <f>'Core Indicators'!AM66</f>
        <v>549000</v>
      </c>
      <c r="J66" s="36" t="e">
        <f>'Core Indicators'!AU66</f>
        <v>#N/A</v>
      </c>
      <c r="K66" s="36" t="e">
        <f>'Core Indicators'!BC66</f>
        <v>#N/A</v>
      </c>
      <c r="L66" s="36">
        <f>'Core Indicators'!BK66</f>
        <v>0</v>
      </c>
      <c r="M66" s="36" t="e">
        <f>'Core Indicators'!BS66</f>
        <v>#N/A</v>
      </c>
      <c r="N66" s="36" t="e">
        <f>'Core Indicators'!CA66</f>
        <v>#N/A</v>
      </c>
      <c r="O66" s="36" t="e">
        <f>'Core Indicators'!CI66</f>
        <v>#N/A</v>
      </c>
      <c r="P66" s="36" t="e">
        <f>'Core Indicators'!CQ66</f>
        <v>#N/A</v>
      </c>
      <c r="Q66" s="36">
        <f>'Core Indicators'!DG66</f>
        <v>110000</v>
      </c>
      <c r="R66" s="36">
        <f>'Core Indicators'!DO66</f>
        <v>0</v>
      </c>
      <c r="S66" s="36">
        <f>'Core Indicators'!DW66</f>
        <v>549000</v>
      </c>
      <c r="T66" s="36">
        <f>'Core Indicators'!EE66</f>
        <v>0</v>
      </c>
      <c r="U66" s="36">
        <f>'Core Indicators'!EM66</f>
        <v>0</v>
      </c>
      <c r="V66" s="36">
        <f>'Core Indicators'!FC66</f>
        <v>2</v>
      </c>
      <c r="W66" s="36" t="e">
        <f>'Core Indicators'!FK66</f>
        <v>#N/A</v>
      </c>
      <c r="X66" s="36" t="e">
        <f>'Core Indicators'!FS66</f>
        <v>#N/A</v>
      </c>
      <c r="Y66" s="36">
        <f>'Core Indicators'!GA66</f>
        <v>0</v>
      </c>
      <c r="Z66" s="36">
        <f>'Core Indicators'!GI66</f>
        <v>1</v>
      </c>
      <c r="AA66" s="36">
        <f>'Core Indicators'!GQ66</f>
        <v>0</v>
      </c>
      <c r="AB66" s="36">
        <f>'Core Indicators'!GY66</f>
        <v>0</v>
      </c>
      <c r="AC66" s="36">
        <f>'Core Indicators'!HG66</f>
        <v>0</v>
      </c>
      <c r="AD66" s="36">
        <f>'Core Indicators'!HO66</f>
        <v>0</v>
      </c>
      <c r="AE66" s="36">
        <f>'Core Indicators'!HW66</f>
        <v>0</v>
      </c>
      <c r="AF66" s="36">
        <f>'Core Indicators'!IE66</f>
        <v>0</v>
      </c>
      <c r="AG66" s="36">
        <f>'Core Indicators'!IM66</f>
        <v>0</v>
      </c>
    </row>
    <row r="67" spans="1:33" ht="20.149999999999999" customHeight="1" x14ac:dyDescent="0.35">
      <c r="A67" s="202" t="str">
        <f>'Core Indicators'!A:A</f>
        <v>Multiple crisis in Madagascar</v>
      </c>
      <c r="B67" s="202" t="str">
        <f>'Core Indicators'!B:B</f>
        <v>Multiple crises country</v>
      </c>
      <c r="C67" s="202" t="str">
        <f>'Core Indicators'!C67</f>
        <v>MDG001</v>
      </c>
      <c r="D67" s="202" t="str">
        <f>'Core Indicators'!D67</f>
        <v>Madagascar</v>
      </c>
      <c r="E67" s="202" t="str">
        <f>'Core Indicators'!E67</f>
        <v>MDG</v>
      </c>
      <c r="F67" s="35">
        <f>'Core Indicators'!O67</f>
        <v>581800</v>
      </c>
      <c r="G67" s="35">
        <f>'Core Indicators'!W67</f>
        <v>27000000</v>
      </c>
      <c r="H67" s="35">
        <f>'Core Indicators'!AE67</f>
        <v>4509000</v>
      </c>
      <c r="I67" s="35">
        <f>'Core Indicators'!AM67</f>
        <v>25000</v>
      </c>
      <c r="J67" s="35" t="str">
        <f>'Core Indicators'!AU67</f>
        <v>x</v>
      </c>
      <c r="K67" s="35" t="str">
        <f>'Core Indicators'!BC67</f>
        <v>x</v>
      </c>
      <c r="L67" s="35">
        <f>'Core Indicators'!BK67</f>
        <v>259</v>
      </c>
      <c r="M67" s="35">
        <f>'Core Indicators'!BS67</f>
        <v>28020</v>
      </c>
      <c r="N67" s="35">
        <f>'Core Indicators'!CA67</f>
        <v>14597</v>
      </c>
      <c r="O67" s="35" t="e">
        <f>'Core Indicators'!CI67</f>
        <v>#N/A</v>
      </c>
      <c r="P67" s="35" t="str">
        <f>'Core Indicators'!CQ67</f>
        <v>x</v>
      </c>
      <c r="Q67" s="35">
        <f>'Core Indicators'!DG67</f>
        <v>22491000</v>
      </c>
      <c r="R67" s="35">
        <f>'Core Indicators'!DO67</f>
        <v>2850000</v>
      </c>
      <c r="S67" s="35">
        <f>'Core Indicators'!DW67</f>
        <v>1325000</v>
      </c>
      <c r="T67" s="35">
        <f>'Core Indicators'!EE67</f>
        <v>334000</v>
      </c>
      <c r="U67" s="35">
        <f>'Core Indicators'!EM67</f>
        <v>0</v>
      </c>
      <c r="V67" s="35">
        <f>'Core Indicators'!FC67</f>
        <v>2</v>
      </c>
      <c r="W67" s="35" t="str">
        <f>'Core Indicators'!FK67</f>
        <v>x</v>
      </c>
      <c r="X67" s="35" t="str">
        <f>'Core Indicators'!FS67</f>
        <v>x</v>
      </c>
      <c r="Y67" s="35">
        <f>'Core Indicators'!GA67</f>
        <v>0</v>
      </c>
      <c r="Z67" s="35">
        <f>'Core Indicators'!GI67</f>
        <v>0</v>
      </c>
      <c r="AA67" s="35">
        <f>'Core Indicators'!GQ67</f>
        <v>0</v>
      </c>
      <c r="AB67" s="35">
        <f>'Core Indicators'!GY67</f>
        <v>0</v>
      </c>
      <c r="AC67" s="35">
        <f>'Core Indicators'!HG67</f>
        <v>0</v>
      </c>
      <c r="AD67" s="35">
        <f>'Core Indicators'!HO67</f>
        <v>0</v>
      </c>
      <c r="AE67" s="35">
        <f>'Core Indicators'!HW67</f>
        <v>1</v>
      </c>
      <c r="AF67" s="35">
        <f>'Core Indicators'!IE67</f>
        <v>0</v>
      </c>
      <c r="AG67" s="35">
        <f>'Core Indicators'!IM67</f>
        <v>3</v>
      </c>
    </row>
    <row r="68" spans="1:33" ht="20.149999999999999" customHeight="1" x14ac:dyDescent="0.35">
      <c r="A68" s="201" t="str">
        <f>'Core Indicators'!A:A</f>
        <v>Drought in Madagascar</v>
      </c>
      <c r="B68" s="201" t="str">
        <f>'Core Indicators'!B:B</f>
        <v>Drought</v>
      </c>
      <c r="C68" s="201" t="str">
        <f>'Core Indicators'!C68</f>
        <v>MDG002</v>
      </c>
      <c r="D68" s="201" t="str">
        <f>'Core Indicators'!D68</f>
        <v>Madagascar</v>
      </c>
      <c r="E68" s="201" t="str">
        <f>'Core Indicators'!E68</f>
        <v>MDG</v>
      </c>
      <c r="F68" s="36">
        <f>'Core Indicators'!O68</f>
        <v>149752</v>
      </c>
      <c r="G68" s="36">
        <f>'Core Indicators'!W68</f>
        <v>6348000</v>
      </c>
      <c r="H68" s="36">
        <f>'Core Indicators'!AE68</f>
        <v>3549000</v>
      </c>
      <c r="I68" s="36">
        <f>'Core Indicators'!AM68</f>
        <v>3000</v>
      </c>
      <c r="J68" s="36">
        <f>'Core Indicators'!AU68</f>
        <v>0</v>
      </c>
      <c r="K68" s="36" t="str">
        <f>'Core Indicators'!BC68</f>
        <v>x</v>
      </c>
      <c r="L68" s="36">
        <f>'Core Indicators'!BK68</f>
        <v>0</v>
      </c>
      <c r="M68" s="36" t="str">
        <f>'Core Indicators'!BS68</f>
        <v>x</v>
      </c>
      <c r="N68" s="36" t="str">
        <f>'Core Indicators'!CA68</f>
        <v>x</v>
      </c>
      <c r="O68" s="36" t="e">
        <f>'Core Indicators'!CI68</f>
        <v>#N/A</v>
      </c>
      <c r="P68" s="36" t="str">
        <f>'Core Indicators'!CQ68</f>
        <v>x</v>
      </c>
      <c r="Q68" s="36">
        <f>'Core Indicators'!DG68</f>
        <v>3149000</v>
      </c>
      <c r="R68" s="36">
        <f>'Core Indicators'!DO68</f>
        <v>2153000</v>
      </c>
      <c r="S68" s="36">
        <f>'Core Indicators'!DW68</f>
        <v>925000</v>
      </c>
      <c r="T68" s="36">
        <f>'Core Indicators'!EE68</f>
        <v>122000</v>
      </c>
      <c r="U68" s="36">
        <f>'Core Indicators'!EM68</f>
        <v>0</v>
      </c>
      <c r="V68" s="36">
        <f>'Core Indicators'!FC68</f>
        <v>1</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1</v>
      </c>
      <c r="AF68" s="36">
        <f>'Core Indicators'!IE68</f>
        <v>0</v>
      </c>
      <c r="AG68" s="36">
        <f>'Core Indicators'!IM68</f>
        <v>3</v>
      </c>
    </row>
    <row r="69" spans="1:33" ht="20.149999999999999" customHeight="1" x14ac:dyDescent="0.35">
      <c r="A69" s="202" t="str">
        <f>'Core Indicators'!A:A</f>
        <v>Tropical Cyclones Season in 2022 in Madagascar</v>
      </c>
      <c r="B69" s="202" t="str">
        <f>'Core Indicators'!B:B</f>
        <v>Tropical cyclone</v>
      </c>
      <c r="C69" s="202" t="str">
        <f>'Core Indicators'!C69</f>
        <v>MDG006</v>
      </c>
      <c r="D69" s="202" t="str">
        <f>'Core Indicators'!D69</f>
        <v>Madagascar</v>
      </c>
      <c r="E69" s="202" t="str">
        <f>'Core Indicators'!E69</f>
        <v>MDG</v>
      </c>
      <c r="F69" s="35">
        <f>'Core Indicators'!O69</f>
        <v>581800</v>
      </c>
      <c r="G69" s="35">
        <f>'Core Indicators'!W69</f>
        <v>27000000</v>
      </c>
      <c r="H69" s="35">
        <f>'Core Indicators'!AE69</f>
        <v>960000</v>
      </c>
      <c r="I69" s="35">
        <f>'Core Indicators'!AM69</f>
        <v>22000</v>
      </c>
      <c r="J69" s="35" t="str">
        <f>'Core Indicators'!AU69</f>
        <v>x</v>
      </c>
      <c r="K69" s="35" t="str">
        <f>'Core Indicators'!BC69</f>
        <v>x</v>
      </c>
      <c r="L69" s="35">
        <f>'Core Indicators'!BK69</f>
        <v>206</v>
      </c>
      <c r="M69" s="35">
        <f>'Core Indicators'!BS69</f>
        <v>28020</v>
      </c>
      <c r="N69" s="35">
        <f>'Core Indicators'!CA69</f>
        <v>14597</v>
      </c>
      <c r="O69" s="35" t="e">
        <f>'Core Indicators'!CI69</f>
        <v>#N/A</v>
      </c>
      <c r="P69" s="35" t="str">
        <f>'Core Indicators'!CQ69</f>
        <v>x</v>
      </c>
      <c r="Q69" s="35">
        <f>'Core Indicators'!DG69</f>
        <v>26040000</v>
      </c>
      <c r="R69" s="35">
        <f>'Core Indicators'!DO69</f>
        <v>938000</v>
      </c>
      <c r="S69" s="35">
        <f>'Core Indicators'!DW69</f>
        <v>22000</v>
      </c>
      <c r="T69" s="35">
        <f>'Core Indicators'!EE69</f>
        <v>0</v>
      </c>
      <c r="U69" s="35">
        <f>'Core Indicators'!EM69</f>
        <v>0</v>
      </c>
      <c r="V69" s="35">
        <f>'Core Indicators'!FC69</f>
        <v>1</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0</v>
      </c>
      <c r="AE69" s="35">
        <f>'Core Indicators'!HW69</f>
        <v>0</v>
      </c>
      <c r="AF69" s="35">
        <f>'Core Indicators'!IE69</f>
        <v>0</v>
      </c>
      <c r="AG69" s="35">
        <f>'Core Indicators'!IM69</f>
        <v>3</v>
      </c>
    </row>
    <row r="70" spans="1:33" ht="20.149999999999999" customHeight="1" x14ac:dyDescent="0.35">
      <c r="A70" s="201" t="str">
        <f>'Core Indicators'!A:A</f>
        <v>Multiple crisis in Mexico</v>
      </c>
      <c r="B70" s="201" t="str">
        <f>'Core Indicators'!B:B</f>
        <v>Multiple crises country</v>
      </c>
      <c r="C70" s="201" t="str">
        <f>'Core Indicators'!C70</f>
        <v>MEX001</v>
      </c>
      <c r="D70" s="201" t="str">
        <f>'Core Indicators'!D70</f>
        <v>Mexico</v>
      </c>
      <c r="E70" s="201" t="str">
        <f>'Core Indicators'!E70</f>
        <v>MEX</v>
      </c>
      <c r="F70" s="36">
        <f>'Core Indicators'!O70</f>
        <v>1943950</v>
      </c>
      <c r="G70" s="36">
        <f>'Core Indicators'!W70</f>
        <v>118414000</v>
      </c>
      <c r="H70" s="36">
        <f>'Core Indicators'!AE70</f>
        <v>534000</v>
      </c>
      <c r="I70" s="36">
        <f>'Core Indicators'!AM70</f>
        <v>534000</v>
      </c>
      <c r="J70" s="36" t="str">
        <f>'Core Indicators'!AU70</f>
        <v>x</v>
      </c>
      <c r="K70" s="36" t="str">
        <f>'Core Indicators'!BC70</f>
        <v>x</v>
      </c>
      <c r="L70" s="36">
        <f>'Core Indicators'!BK70</f>
        <v>8581</v>
      </c>
      <c r="M70" s="36" t="str">
        <f>'Core Indicators'!BS70</f>
        <v>x</v>
      </c>
      <c r="N70" s="36" t="str">
        <f>'Core Indicators'!CA70</f>
        <v>x</v>
      </c>
      <c r="O70" s="36" t="e">
        <f>'Core Indicators'!CI70</f>
        <v>#N/A</v>
      </c>
      <c r="P70" s="36" t="str">
        <f>'Core Indicators'!CQ70</f>
        <v>x</v>
      </c>
      <c r="Q70" s="36">
        <f>'Core Indicators'!DG70</f>
        <v>117879000</v>
      </c>
      <c r="R70" s="36">
        <f>'Core Indicators'!DO70</f>
        <v>534000</v>
      </c>
      <c r="S70" s="36">
        <f>'Core Indicators'!DW70</f>
        <v>88000</v>
      </c>
      <c r="T70" s="36">
        <f>'Core Indicators'!EE70</f>
        <v>0</v>
      </c>
      <c r="U70" s="36">
        <f>'Core Indicators'!EM70</f>
        <v>0</v>
      </c>
      <c r="V70" s="36">
        <f>'Core Indicators'!FC70</f>
        <v>5</v>
      </c>
      <c r="W70" s="36" t="str">
        <f>'Core Indicators'!FK70</f>
        <v>x</v>
      </c>
      <c r="X70" s="36" t="str">
        <f>'Core Indicators'!FS70</f>
        <v>x</v>
      </c>
      <c r="Y70" s="36">
        <f>'Core Indicators'!GA70</f>
        <v>0</v>
      </c>
      <c r="Z70" s="36">
        <f>'Core Indicators'!GI70</f>
        <v>2</v>
      </c>
      <c r="AA70" s="36">
        <f>'Core Indicators'!GQ70</f>
        <v>0</v>
      </c>
      <c r="AB70" s="36">
        <f>'Core Indicators'!GY70</f>
        <v>0</v>
      </c>
      <c r="AC70" s="36">
        <f>'Core Indicators'!HG70</f>
        <v>2</v>
      </c>
      <c r="AD70" s="36">
        <f>'Core Indicators'!HO70</f>
        <v>1</v>
      </c>
      <c r="AE70" s="36">
        <f>'Core Indicators'!HW70</f>
        <v>1</v>
      </c>
      <c r="AF70" s="36">
        <f>'Core Indicators'!IE70</f>
        <v>0</v>
      </c>
      <c r="AG70" s="36">
        <f>'Core Indicators'!IM70</f>
        <v>2</v>
      </c>
    </row>
    <row r="71" spans="1:33" ht="20.149999999999999" customHeight="1" x14ac:dyDescent="0.35">
      <c r="A71" s="202" t="str">
        <f>'Core Indicators'!A:A</f>
        <v>Criminal Violence in Mexico</v>
      </c>
      <c r="B71" s="202" t="str">
        <f>'Core Indicators'!B:B</f>
        <v>Other type of violence</v>
      </c>
      <c r="C71" s="202" t="str">
        <f>'Core Indicators'!C71</f>
        <v>MEX002</v>
      </c>
      <c r="D71" s="202" t="str">
        <f>'Core Indicators'!D71</f>
        <v>Mexico</v>
      </c>
      <c r="E71" s="202" t="str">
        <f>'Core Indicators'!E71</f>
        <v>MEX</v>
      </c>
      <c r="F71" s="35">
        <f>'Core Indicators'!O71</f>
        <v>1943950</v>
      </c>
      <c r="G71" s="35">
        <f>'Core Indicators'!W71</f>
        <v>118414000</v>
      </c>
      <c r="H71" s="35">
        <f>'Core Indicators'!AE71</f>
        <v>379000</v>
      </c>
      <c r="I71" s="35">
        <f>'Core Indicators'!AM71</f>
        <v>379000</v>
      </c>
      <c r="J71" s="35" t="str">
        <f>'Core Indicators'!AU71</f>
        <v>x</v>
      </c>
      <c r="K71" s="35" t="str">
        <f>'Core Indicators'!BC71</f>
        <v>x</v>
      </c>
      <c r="L71" s="35">
        <f>'Core Indicators'!BK71</f>
        <v>7895</v>
      </c>
      <c r="M71" s="35" t="str">
        <f>'Core Indicators'!BS71</f>
        <v>x</v>
      </c>
      <c r="N71" s="35" t="str">
        <f>'Core Indicators'!CA71</f>
        <v>x</v>
      </c>
      <c r="O71" s="35" t="e">
        <f>'Core Indicators'!CI71</f>
        <v>#N/A</v>
      </c>
      <c r="P71" s="35" t="str">
        <f>'Core Indicators'!CQ71</f>
        <v>x</v>
      </c>
      <c r="Q71" s="35">
        <f>'Core Indicators'!DG71</f>
        <v>118035000</v>
      </c>
      <c r="R71" s="35">
        <f>'Core Indicators'!DO71</f>
        <v>379000</v>
      </c>
      <c r="S71" s="35" t="str">
        <f>'Core Indicators'!DW71</f>
        <v>x</v>
      </c>
      <c r="T71" s="35" t="str">
        <f>'Core Indicators'!EE71</f>
        <v>x</v>
      </c>
      <c r="U71" s="35" t="str">
        <f>'Core Indicators'!EM71</f>
        <v>x</v>
      </c>
      <c r="V71" s="35">
        <f>'Core Indicators'!FC71</f>
        <v>5</v>
      </c>
      <c r="W71" s="35" t="str">
        <f>'Core Indicators'!FK71</f>
        <v>x</v>
      </c>
      <c r="X71" s="35" t="str">
        <f>'Core Indicators'!FS71</f>
        <v>x</v>
      </c>
      <c r="Y71" s="35">
        <f>'Core Indicators'!GA71</f>
        <v>0</v>
      </c>
      <c r="Z71" s="35">
        <f>'Core Indicators'!GI71</f>
        <v>2</v>
      </c>
      <c r="AA71" s="35">
        <f>'Core Indicators'!GQ71</f>
        <v>1</v>
      </c>
      <c r="AB71" s="35">
        <f>'Core Indicators'!GY71</f>
        <v>0</v>
      </c>
      <c r="AC71" s="35">
        <f>'Core Indicators'!HG71</f>
        <v>2</v>
      </c>
      <c r="AD71" s="35">
        <f>'Core Indicators'!HO71</f>
        <v>1</v>
      </c>
      <c r="AE71" s="35">
        <f>'Core Indicators'!HW71</f>
        <v>1</v>
      </c>
      <c r="AF71" s="35">
        <f>'Core Indicators'!IE71</f>
        <v>0</v>
      </c>
      <c r="AG71" s="35">
        <f>'Core Indicators'!IM71</f>
        <v>2</v>
      </c>
    </row>
    <row r="72" spans="1:33" ht="20.149999999999999" customHeight="1" x14ac:dyDescent="0.35">
      <c r="A72" s="201" t="str">
        <f>'Core Indicators'!A:A</f>
        <v>Mixed Migration in Mexico</v>
      </c>
      <c r="B72" s="201" t="str">
        <f>'Core Indicators'!B:B</f>
        <v>International displacement</v>
      </c>
      <c r="C72" s="201" t="str">
        <f>'Core Indicators'!C72</f>
        <v>MEX003</v>
      </c>
      <c r="D72" s="201" t="str">
        <f>'Core Indicators'!D72</f>
        <v>Mexico</v>
      </c>
      <c r="E72" s="201" t="str">
        <f>'Core Indicators'!E72</f>
        <v>MEX</v>
      </c>
      <c r="F72" s="36">
        <f>'Core Indicators'!O72</f>
        <v>1671738</v>
      </c>
      <c r="G72" s="36">
        <f>'Core Indicators'!W72</f>
        <v>113961000</v>
      </c>
      <c r="H72" s="36">
        <f>'Core Indicators'!AE72</f>
        <v>155000</v>
      </c>
      <c r="I72" s="36">
        <f>'Core Indicators'!AM72</f>
        <v>155000</v>
      </c>
      <c r="J72" s="36" t="str">
        <f>'Core Indicators'!AU72</f>
        <v>x</v>
      </c>
      <c r="K72" s="36" t="str">
        <f>'Core Indicators'!BC72</f>
        <v>x</v>
      </c>
      <c r="L72" s="36">
        <f>'Core Indicators'!BK72</f>
        <v>686</v>
      </c>
      <c r="M72" s="36" t="str">
        <f>'Core Indicators'!BS72</f>
        <v>x</v>
      </c>
      <c r="N72" s="36" t="str">
        <f>'Core Indicators'!CA72</f>
        <v>x</v>
      </c>
      <c r="O72" s="36" t="e">
        <f>'Core Indicators'!CI72</f>
        <v>#N/A</v>
      </c>
      <c r="P72" s="36" t="str">
        <f>'Core Indicators'!CQ72</f>
        <v>x</v>
      </c>
      <c r="Q72" s="36">
        <f>'Core Indicators'!DG72</f>
        <v>113805000</v>
      </c>
      <c r="R72" s="36">
        <f>'Core Indicators'!DO72</f>
        <v>68000</v>
      </c>
      <c r="S72" s="36">
        <f>'Core Indicators'!DW72</f>
        <v>88000</v>
      </c>
      <c r="T72" s="36">
        <f>'Core Indicators'!EE72</f>
        <v>0</v>
      </c>
      <c r="U72" s="36">
        <f>'Core Indicators'!EM72</f>
        <v>0</v>
      </c>
      <c r="V72" s="36">
        <f>'Core Indicators'!FC72</f>
        <v>3</v>
      </c>
      <c r="W72" s="36" t="str">
        <f>'Core Indicators'!FK72</f>
        <v>x</v>
      </c>
      <c r="X72" s="36" t="str">
        <f>'Core Indicators'!FS72</f>
        <v>x</v>
      </c>
      <c r="Y72" s="36">
        <f>'Core Indicators'!GA72</f>
        <v>0</v>
      </c>
      <c r="Z72" s="36">
        <f>'Core Indicators'!GI72</f>
        <v>2</v>
      </c>
      <c r="AA72" s="36">
        <f>'Core Indicators'!GQ72</f>
        <v>0</v>
      </c>
      <c r="AB72" s="36">
        <f>'Core Indicators'!GY72</f>
        <v>0</v>
      </c>
      <c r="AC72" s="36">
        <f>'Core Indicators'!HG72</f>
        <v>2</v>
      </c>
      <c r="AD72" s="36">
        <f>'Core Indicators'!HO72</f>
        <v>1</v>
      </c>
      <c r="AE72" s="36">
        <f>'Core Indicators'!HW72</f>
        <v>1</v>
      </c>
      <c r="AF72" s="36">
        <f>'Core Indicators'!IE72</f>
        <v>0</v>
      </c>
      <c r="AG72" s="36">
        <f>'Core Indicators'!IM72</f>
        <v>2</v>
      </c>
    </row>
    <row r="73" spans="1:33" ht="20.149999999999999" customHeight="1" x14ac:dyDescent="0.35">
      <c r="A73" s="202" t="str">
        <f>'Core Indicators'!A:A</f>
        <v>Complex crisis in Mali</v>
      </c>
      <c r="B73" s="202" t="str">
        <f>'Core Indicators'!B:B</f>
        <v>Complex crisis</v>
      </c>
      <c r="C73" s="202" t="str">
        <f>'Core Indicators'!C73</f>
        <v>MLI001</v>
      </c>
      <c r="D73" s="202" t="str">
        <f>'Core Indicators'!D73</f>
        <v>Mali</v>
      </c>
      <c r="E73" s="202" t="str">
        <f>'Core Indicators'!E73</f>
        <v>MLI</v>
      </c>
      <c r="F73" s="35">
        <f>'Core Indicators'!O73</f>
        <v>1240190</v>
      </c>
      <c r="G73" s="35">
        <f>'Core Indicators'!W73</f>
        <v>20251000</v>
      </c>
      <c r="H73" s="35">
        <f>'Core Indicators'!AE73</f>
        <v>6300000</v>
      </c>
      <c r="I73" s="35">
        <f>'Core Indicators'!AM73</f>
        <v>1360000</v>
      </c>
      <c r="J73" s="35" t="str">
        <f>'Core Indicators'!AU73</f>
        <v>x</v>
      </c>
      <c r="K73" s="35">
        <f>'Core Indicators'!BC73</f>
        <v>44056</v>
      </c>
      <c r="L73" s="35">
        <f>'Core Indicators'!BK73</f>
        <v>3236</v>
      </c>
      <c r="M73" s="35" t="str">
        <f>'Core Indicators'!BS73</f>
        <v>x</v>
      </c>
      <c r="N73" s="35">
        <f>'Core Indicators'!CA73</f>
        <v>1</v>
      </c>
      <c r="O73" s="35" t="e">
        <f>'Core Indicators'!CI73</f>
        <v>#N/A</v>
      </c>
      <c r="P73" s="35" t="str">
        <f>'Core Indicators'!CQ73</f>
        <v>x</v>
      </c>
      <c r="Q73" s="35">
        <f>'Core Indicators'!DG73</f>
        <v>13951000</v>
      </c>
      <c r="R73" s="35">
        <f>'Core Indicators'!DO73</f>
        <v>0</v>
      </c>
      <c r="S73" s="35">
        <f>'Core Indicators'!DW73</f>
        <v>3400000</v>
      </c>
      <c r="T73" s="35">
        <f>'Core Indicators'!EE73</f>
        <v>2700000</v>
      </c>
      <c r="U73" s="35">
        <f>'Core Indicators'!EM73</f>
        <v>200000</v>
      </c>
      <c r="V73" s="35">
        <f>'Core Indicators'!FC73</f>
        <v>5</v>
      </c>
      <c r="W73" s="35" t="str">
        <f>'Core Indicators'!FK73</f>
        <v>x</v>
      </c>
      <c r="X73" s="35" t="str">
        <f>'Core Indicators'!FS73</f>
        <v>x</v>
      </c>
      <c r="Y73" s="35">
        <f>'Core Indicators'!GA73</f>
        <v>1</v>
      </c>
      <c r="Z73" s="35">
        <f>'Core Indicators'!GI73</f>
        <v>3</v>
      </c>
      <c r="AA73" s="35">
        <f>'Core Indicators'!GQ73</f>
        <v>3</v>
      </c>
      <c r="AB73" s="35">
        <f>'Core Indicators'!GY73</f>
        <v>1</v>
      </c>
      <c r="AC73" s="35">
        <f>'Core Indicators'!HG73</f>
        <v>2</v>
      </c>
      <c r="AD73" s="35">
        <f>'Core Indicators'!HO73</f>
        <v>3</v>
      </c>
      <c r="AE73" s="35">
        <f>'Core Indicators'!HW73</f>
        <v>2</v>
      </c>
      <c r="AF73" s="35">
        <f>'Core Indicators'!IE73</f>
        <v>1</v>
      </c>
      <c r="AG73" s="35">
        <f>'Core Indicators'!IM73</f>
        <v>2</v>
      </c>
    </row>
    <row r="74" spans="1:33" ht="20.149999999999999" customHeight="1" x14ac:dyDescent="0.35">
      <c r="A74" s="201" t="str">
        <f>'Core Indicators'!A:A</f>
        <v>Multiple crises in Myanmar</v>
      </c>
      <c r="B74" s="201" t="str">
        <f>'Core Indicators'!B:B</f>
        <v>Multiple crises country</v>
      </c>
      <c r="C74" s="201" t="str">
        <f>'Core Indicators'!C74</f>
        <v>MMR001</v>
      </c>
      <c r="D74" s="201" t="str">
        <f>'Core Indicators'!D74</f>
        <v>Myanmar</v>
      </c>
      <c r="E74" s="201" t="str">
        <f>'Core Indicators'!E74</f>
        <v>MMR</v>
      </c>
      <c r="F74" s="36">
        <f>'Core Indicators'!O74</f>
        <v>661578</v>
      </c>
      <c r="G74" s="36">
        <f>'Core Indicators'!W74</f>
        <v>55700000</v>
      </c>
      <c r="H74" s="36">
        <f>'Core Indicators'!AE74</f>
        <v>34974000</v>
      </c>
      <c r="I74" s="36">
        <f>'Core Indicators'!AM74</f>
        <v>2190000</v>
      </c>
      <c r="J74" s="36" t="str">
        <f>'Core Indicators'!AU74</f>
        <v>x</v>
      </c>
      <c r="K74" s="36" t="str">
        <f>'Core Indicators'!BC74</f>
        <v>x</v>
      </c>
      <c r="L74" s="36">
        <f>'Core Indicators'!BK74</f>
        <v>11582</v>
      </c>
      <c r="M74" s="36" t="str">
        <f>'Core Indicators'!BS74</f>
        <v>x</v>
      </c>
      <c r="N74" s="36" t="str">
        <f>'Core Indicators'!CA74</f>
        <v>x</v>
      </c>
      <c r="O74" s="36" t="e">
        <f>'Core Indicators'!CI74</f>
        <v>#N/A</v>
      </c>
      <c r="P74" s="36" t="str">
        <f>'Core Indicators'!CQ74</f>
        <v>x</v>
      </c>
      <c r="Q74" s="36">
        <f>'Core Indicators'!DG74</f>
        <v>20726000</v>
      </c>
      <c r="R74" s="36">
        <f>'Core Indicators'!DO74</f>
        <v>20568000</v>
      </c>
      <c r="S74" s="36">
        <f>'Core Indicators'!DW74</f>
        <v>2807000</v>
      </c>
      <c r="T74" s="36">
        <f>'Core Indicators'!EE74</f>
        <v>9137000</v>
      </c>
      <c r="U74" s="36">
        <f>'Core Indicators'!EM74</f>
        <v>2462000</v>
      </c>
      <c r="V74" s="36">
        <f>'Core Indicators'!FC74</f>
        <v>4</v>
      </c>
      <c r="W74" s="36" t="str">
        <f>'Core Indicators'!FK74</f>
        <v>x</v>
      </c>
      <c r="X74" s="36" t="str">
        <f>'Core Indicators'!FS74</f>
        <v>x</v>
      </c>
      <c r="Y74" s="36">
        <f>'Core Indicators'!GA74</f>
        <v>2</v>
      </c>
      <c r="Z74" s="36">
        <f>'Core Indicators'!GI74</f>
        <v>3</v>
      </c>
      <c r="AA74" s="36">
        <f>'Core Indicators'!GQ74</f>
        <v>2</v>
      </c>
      <c r="AB74" s="36">
        <f>'Core Indicators'!GY74</f>
        <v>3</v>
      </c>
      <c r="AC74" s="36">
        <f>'Core Indicators'!HG74</f>
        <v>2</v>
      </c>
      <c r="AD74" s="36">
        <f>'Core Indicators'!HO74</f>
        <v>2</v>
      </c>
      <c r="AE74" s="36">
        <f>'Core Indicators'!HW74</f>
        <v>3</v>
      </c>
      <c r="AF74" s="36">
        <f>'Core Indicators'!IE74</f>
        <v>1</v>
      </c>
      <c r="AG74" s="36">
        <f>'Core Indicators'!IM74</f>
        <v>3</v>
      </c>
    </row>
    <row r="75" spans="1:33" ht="20.149999999999999" customHeight="1" x14ac:dyDescent="0.35">
      <c r="A75" s="202" t="str">
        <f>'Core Indicators'!A:A</f>
        <v>Rakhine Conflict</v>
      </c>
      <c r="B75" s="202" t="str">
        <f>'Core Indicators'!B:B</f>
        <v>Conflict</v>
      </c>
      <c r="C75" s="202" t="str">
        <f>'Core Indicators'!C75</f>
        <v>MMR002</v>
      </c>
      <c r="D75" s="202" t="str">
        <f>'Core Indicators'!D75</f>
        <v>Myanmar</v>
      </c>
      <c r="E75" s="202" t="str">
        <f>'Core Indicators'!E75</f>
        <v>MMR</v>
      </c>
      <c r="F75" s="35">
        <f>'Core Indicators'!O75</f>
        <v>40755</v>
      </c>
      <c r="G75" s="35">
        <f>'Core Indicators'!W75</f>
        <v>3854000</v>
      </c>
      <c r="H75" s="35">
        <f>'Core Indicators'!AE75</f>
        <v>1553000</v>
      </c>
      <c r="I75" s="35">
        <f>'Core Indicators'!AM75</f>
        <v>1263000</v>
      </c>
      <c r="J75" s="35" t="str">
        <f>'Core Indicators'!AU75</f>
        <v>x</v>
      </c>
      <c r="K75" s="35" t="str">
        <f>'Core Indicators'!BC75</f>
        <v>x</v>
      </c>
      <c r="L75" s="35">
        <f>'Core Indicators'!BK75</f>
        <v>41</v>
      </c>
      <c r="M75" s="35" t="str">
        <f>'Core Indicators'!BS75</f>
        <v>x</v>
      </c>
      <c r="N75" s="35" t="str">
        <f>'Core Indicators'!CA75</f>
        <v>x</v>
      </c>
      <c r="O75" s="35" t="e">
        <f>'Core Indicators'!CI75</f>
        <v>#N/A</v>
      </c>
      <c r="P75" s="35" t="str">
        <f>'Core Indicators'!CQ75</f>
        <v>x</v>
      </c>
      <c r="Q75" s="35">
        <f>'Core Indicators'!DG75</f>
        <v>2300000</v>
      </c>
      <c r="R75" s="35">
        <f>'Core Indicators'!DO75</f>
        <v>0</v>
      </c>
      <c r="S75" s="35">
        <f>'Core Indicators'!DW75</f>
        <v>0</v>
      </c>
      <c r="T75" s="35">
        <f>'Core Indicators'!EE75</f>
        <v>1553000</v>
      </c>
      <c r="U75" s="35">
        <f>'Core Indicators'!EM75</f>
        <v>0</v>
      </c>
      <c r="V75" s="35">
        <f>'Core Indicators'!FC75</f>
        <v>4</v>
      </c>
      <c r="W75" s="35" t="str">
        <f>'Core Indicators'!FK75</f>
        <v>x</v>
      </c>
      <c r="X75" s="35" t="str">
        <f>'Core Indicators'!FS75</f>
        <v>x</v>
      </c>
      <c r="Y75" s="35">
        <f>'Core Indicators'!GA75</f>
        <v>2</v>
      </c>
      <c r="Z75" s="35">
        <f>'Core Indicators'!GI75</f>
        <v>3</v>
      </c>
      <c r="AA75" s="35">
        <f>'Core Indicators'!GQ75</f>
        <v>2</v>
      </c>
      <c r="AB75" s="35">
        <f>'Core Indicators'!GY75</f>
        <v>3</v>
      </c>
      <c r="AC75" s="35">
        <f>'Core Indicators'!HG75</f>
        <v>2</v>
      </c>
      <c r="AD75" s="35">
        <f>'Core Indicators'!HO75</f>
        <v>3</v>
      </c>
      <c r="AE75" s="35">
        <f>'Core Indicators'!HW75</f>
        <v>3</v>
      </c>
      <c r="AF75" s="35">
        <f>'Core Indicators'!IE75</f>
        <v>1</v>
      </c>
      <c r="AG75" s="35">
        <f>'Core Indicators'!IM75</f>
        <v>3</v>
      </c>
    </row>
    <row r="76" spans="1:33" ht="20.149999999999999" customHeight="1" x14ac:dyDescent="0.35">
      <c r="A76" s="201" t="str">
        <f>'Core Indicators'!A:A</f>
        <v>Kachin and Shan Conflict</v>
      </c>
      <c r="B76" s="201" t="str">
        <f>'Core Indicators'!B:B</f>
        <v>Conflict</v>
      </c>
      <c r="C76" s="201" t="str">
        <f>'Core Indicators'!C76</f>
        <v>MMR003</v>
      </c>
      <c r="D76" s="201" t="str">
        <f>'Core Indicators'!D76</f>
        <v>Myanmar</v>
      </c>
      <c r="E76" s="201" t="str">
        <f>'Core Indicators'!E76</f>
        <v>MMR</v>
      </c>
      <c r="F76" s="36">
        <f>'Core Indicators'!O76</f>
        <v>244843</v>
      </c>
      <c r="G76" s="36">
        <f>'Core Indicators'!W76</f>
        <v>8393000</v>
      </c>
      <c r="H76" s="36">
        <f>'Core Indicators'!AE76</f>
        <v>8393000</v>
      </c>
      <c r="I76" s="36">
        <f>'Core Indicators'!AM76</f>
        <v>102000</v>
      </c>
      <c r="J76" s="36" t="str">
        <f>'Core Indicators'!AU76</f>
        <v>x</v>
      </c>
      <c r="K76" s="36" t="str">
        <f>'Core Indicators'!BC76</f>
        <v>x</v>
      </c>
      <c r="L76" s="36">
        <f>'Core Indicators'!BK76</f>
        <v>572</v>
      </c>
      <c r="M76" s="36" t="str">
        <f>'Core Indicators'!BS76</f>
        <v>x</v>
      </c>
      <c r="N76" s="36" t="str">
        <f>'Core Indicators'!CA76</f>
        <v>x</v>
      </c>
      <c r="O76" s="36" t="e">
        <f>'Core Indicators'!CI76</f>
        <v>#N/A</v>
      </c>
      <c r="P76" s="36" t="str">
        <f>'Core Indicators'!CQ76</f>
        <v>x</v>
      </c>
      <c r="Q76" s="36">
        <f>'Core Indicators'!DG76</f>
        <v>5400000</v>
      </c>
      <c r="R76" s="36">
        <f>'Core Indicators'!DO76</f>
        <v>0</v>
      </c>
      <c r="S76" s="36">
        <f>'Core Indicators'!DW76</f>
        <v>777000</v>
      </c>
      <c r="T76" s="36">
        <f>'Core Indicators'!EE76</f>
        <v>2065000</v>
      </c>
      <c r="U76" s="36">
        <f>'Core Indicators'!EM76</f>
        <v>151000</v>
      </c>
      <c r="V76" s="36">
        <f>'Core Indicators'!FC76</f>
        <v>3</v>
      </c>
      <c r="W76" s="36" t="str">
        <f>'Core Indicators'!FK76</f>
        <v>x</v>
      </c>
      <c r="X76" s="36" t="str">
        <f>'Core Indicators'!FS76</f>
        <v>x</v>
      </c>
      <c r="Y76" s="36">
        <f>'Core Indicators'!GA76</f>
        <v>2</v>
      </c>
      <c r="Z76" s="36">
        <f>'Core Indicators'!GI76</f>
        <v>3</v>
      </c>
      <c r="AA76" s="36">
        <f>'Core Indicators'!GQ76</f>
        <v>2</v>
      </c>
      <c r="AB76" s="36">
        <f>'Core Indicators'!GY76</f>
        <v>3</v>
      </c>
      <c r="AC76" s="36">
        <f>'Core Indicators'!HG76</f>
        <v>2</v>
      </c>
      <c r="AD76" s="36">
        <f>'Core Indicators'!HO76</f>
        <v>2</v>
      </c>
      <c r="AE76" s="36">
        <f>'Core Indicators'!HW76</f>
        <v>3</v>
      </c>
      <c r="AF76" s="36">
        <f>'Core Indicators'!IE76</f>
        <v>1</v>
      </c>
      <c r="AG76" s="36">
        <f>'Core Indicators'!IM76</f>
        <v>3</v>
      </c>
    </row>
    <row r="77" spans="1:33" ht="20.149999999999999" customHeight="1" x14ac:dyDescent="0.35">
      <c r="A77" s="202" t="str">
        <f>'Core Indicators'!A:A</f>
        <v>Post-coup conflict in Myanmar</v>
      </c>
      <c r="B77" s="202" t="str">
        <f>'Core Indicators'!B:B</f>
        <v>Conflict</v>
      </c>
      <c r="C77" s="202" t="str">
        <f>'Core Indicators'!C77</f>
        <v>MMR004</v>
      </c>
      <c r="D77" s="202" t="str">
        <f>'Core Indicators'!D77</f>
        <v>Myanmar</v>
      </c>
      <c r="E77" s="202" t="str">
        <f>'Core Indicators'!E77</f>
        <v>MMR</v>
      </c>
      <c r="F77" s="35">
        <f>'Core Indicators'!O77</f>
        <v>379957</v>
      </c>
      <c r="G77" s="35">
        <f>'Core Indicators'!W77</f>
        <v>43453000</v>
      </c>
      <c r="H77" s="35">
        <f>'Core Indicators'!AE77</f>
        <v>30428000</v>
      </c>
      <c r="I77" s="35">
        <f>'Core Indicators'!AM77</f>
        <v>825000</v>
      </c>
      <c r="J77" s="35" t="str">
        <f>'Core Indicators'!AU77</f>
        <v>x</v>
      </c>
      <c r="K77" s="35" t="str">
        <f>'Core Indicators'!BC77</f>
        <v>x</v>
      </c>
      <c r="L77" s="35">
        <f>'Core Indicators'!BK77</f>
        <v>10969</v>
      </c>
      <c r="M77" s="35" t="str">
        <f>'Core Indicators'!BS77</f>
        <v>x</v>
      </c>
      <c r="N77" s="35" t="str">
        <f>'Core Indicators'!CA77</f>
        <v>x</v>
      </c>
      <c r="O77" s="35" t="e">
        <f>'Core Indicators'!CI77</f>
        <v>#N/A</v>
      </c>
      <c r="P77" s="35" t="str">
        <f>'Core Indicators'!CQ77</f>
        <v>x</v>
      </c>
      <c r="Q77" s="35">
        <f>'Core Indicators'!DG77</f>
        <v>13025000</v>
      </c>
      <c r="R77" s="35">
        <f>'Core Indicators'!DO77</f>
        <v>20568000</v>
      </c>
      <c r="S77" s="35">
        <f>'Core Indicators'!DW77</f>
        <v>2030000</v>
      </c>
      <c r="T77" s="35">
        <f>'Core Indicators'!EE77</f>
        <v>5519000</v>
      </c>
      <c r="U77" s="35">
        <f>'Core Indicators'!EM77</f>
        <v>2311000</v>
      </c>
      <c r="V77" s="35">
        <f>'Core Indicators'!FC77</f>
        <v>3</v>
      </c>
      <c r="W77" s="35" t="str">
        <f>'Core Indicators'!FK77</f>
        <v>x</v>
      </c>
      <c r="X77" s="35" t="str">
        <f>'Core Indicators'!FS77</f>
        <v>x</v>
      </c>
      <c r="Y77" s="35">
        <f>'Core Indicators'!GA77</f>
        <v>2</v>
      </c>
      <c r="Z77" s="35">
        <f>'Core Indicators'!GI77</f>
        <v>3</v>
      </c>
      <c r="AA77" s="35">
        <f>'Core Indicators'!GQ77</f>
        <v>2</v>
      </c>
      <c r="AB77" s="35">
        <f>'Core Indicators'!GY77</f>
        <v>3</v>
      </c>
      <c r="AC77" s="35">
        <f>'Core Indicators'!HG77</f>
        <v>2</v>
      </c>
      <c r="AD77" s="35">
        <f>'Core Indicators'!HO77</f>
        <v>3</v>
      </c>
      <c r="AE77" s="35">
        <f>'Core Indicators'!HW77</f>
        <v>3</v>
      </c>
      <c r="AF77" s="35">
        <f>'Core Indicators'!IE77</f>
        <v>1</v>
      </c>
      <c r="AG77" s="35">
        <f>'Core Indicators'!IM77</f>
        <v>3</v>
      </c>
    </row>
    <row r="78" spans="1:33" ht="20.149999999999999" customHeight="1" x14ac:dyDescent="0.35">
      <c r="A78" s="201" t="str">
        <f>'Core Indicators'!A:A</f>
        <v>Multiple Crises in Mozambique</v>
      </c>
      <c r="B78" s="201" t="str">
        <f>'Core Indicators'!B:B</f>
        <v>Multiple crises country</v>
      </c>
      <c r="C78" s="201" t="str">
        <f>'Core Indicators'!C78</f>
        <v>MOZ001</v>
      </c>
      <c r="D78" s="201" t="str">
        <f>'Core Indicators'!D78</f>
        <v>Mozambique</v>
      </c>
      <c r="E78" s="201" t="str">
        <f>'Core Indicators'!E78</f>
        <v>MOZ</v>
      </c>
      <c r="F78" s="36">
        <f>'Core Indicators'!O78</f>
        <v>550263</v>
      </c>
      <c r="G78" s="36">
        <f>'Core Indicators'!W78</f>
        <v>20399000</v>
      </c>
      <c r="H78" s="36">
        <f>'Core Indicators'!AE78</f>
        <v>10885000</v>
      </c>
      <c r="I78" s="36">
        <f>'Core Indicators'!AM78</f>
        <v>953000</v>
      </c>
      <c r="J78" s="36">
        <f>'Core Indicators'!AU78</f>
        <v>367</v>
      </c>
      <c r="K78" s="36" t="str">
        <f>'Core Indicators'!BC78</f>
        <v>x</v>
      </c>
      <c r="L78" s="36">
        <f>'Core Indicators'!BK78</f>
        <v>549</v>
      </c>
      <c r="M78" s="36">
        <f>'Core Indicators'!BS78</f>
        <v>143407</v>
      </c>
      <c r="N78" s="36">
        <f>'Core Indicators'!CA78</f>
        <v>13365</v>
      </c>
      <c r="O78" s="36" t="e">
        <f>'Core Indicators'!CI78</f>
        <v>#N/A</v>
      </c>
      <c r="P78" s="36">
        <f>'Core Indicators'!CQ78</f>
        <v>1700000</v>
      </c>
      <c r="Q78" s="36">
        <f>'Core Indicators'!DG78</f>
        <v>9514000</v>
      </c>
      <c r="R78" s="36">
        <f>'Core Indicators'!DO78</f>
        <v>8395000</v>
      </c>
      <c r="S78" s="36">
        <f>'Core Indicators'!DW78</f>
        <v>2466000</v>
      </c>
      <c r="T78" s="36">
        <f>'Core Indicators'!EE78</f>
        <v>24000</v>
      </c>
      <c r="U78" s="36">
        <f>'Core Indicators'!EM78</f>
        <v>0</v>
      </c>
      <c r="V78" s="36">
        <f>'Core Indicators'!FC78</f>
        <v>5</v>
      </c>
      <c r="W78" s="36" t="str">
        <f>'Core Indicators'!FK78</f>
        <v>x</v>
      </c>
      <c r="X78" s="36" t="str">
        <f>'Core Indicators'!FS78</f>
        <v>x</v>
      </c>
      <c r="Y78" s="36">
        <f>'Core Indicators'!GA78</f>
        <v>1</v>
      </c>
      <c r="Z78" s="36">
        <f>'Core Indicators'!GI78</f>
        <v>1</v>
      </c>
      <c r="AA78" s="36">
        <f>'Core Indicators'!GQ78</f>
        <v>1</v>
      </c>
      <c r="AB78" s="36">
        <f>'Core Indicators'!GY78</f>
        <v>0</v>
      </c>
      <c r="AC78" s="36">
        <f>'Core Indicators'!HG78</f>
        <v>0</v>
      </c>
      <c r="AD78" s="36">
        <f>'Core Indicators'!HO78</f>
        <v>2</v>
      </c>
      <c r="AE78" s="36">
        <f>'Core Indicators'!HW78</f>
        <v>1</v>
      </c>
      <c r="AF78" s="36">
        <f>'Core Indicators'!IE78</f>
        <v>1</v>
      </c>
      <c r="AG78" s="36">
        <f>'Core Indicators'!IM78</f>
        <v>3</v>
      </c>
    </row>
    <row r="79" spans="1:33" ht="20.149999999999999" customHeight="1" x14ac:dyDescent="0.35">
      <c r="A79" s="202" t="str">
        <f>'Core Indicators'!A:A</f>
        <v>Cabo Delgado Islamist Insurgency</v>
      </c>
      <c r="B79" s="202" t="str">
        <f>'Core Indicators'!B:B</f>
        <v>Other type of violence</v>
      </c>
      <c r="C79" s="202" t="str">
        <f>'Core Indicators'!C79</f>
        <v>MOZ004</v>
      </c>
      <c r="D79" s="202" t="str">
        <f>'Core Indicators'!D79</f>
        <v>Mozambique</v>
      </c>
      <c r="E79" s="202" t="str">
        <f>'Core Indicators'!E79</f>
        <v>MOZ</v>
      </c>
      <c r="F79" s="35">
        <f>'Core Indicators'!O79</f>
        <v>280615</v>
      </c>
      <c r="G79" s="35">
        <f>'Core Indicators'!W79</f>
        <v>10302000</v>
      </c>
      <c r="H79" s="35">
        <f>'Core Indicators'!AE79</f>
        <v>10302000</v>
      </c>
      <c r="I79" s="35">
        <f>'Core Indicators'!AM79</f>
        <v>947000</v>
      </c>
      <c r="J79" s="35" t="str">
        <f>'Core Indicators'!AU79</f>
        <v>x</v>
      </c>
      <c r="K79" s="35">
        <f>'Core Indicators'!BC79</f>
        <v>0</v>
      </c>
      <c r="L79" s="35">
        <f>'Core Indicators'!BK79</f>
        <v>407</v>
      </c>
      <c r="M79" s="35" t="str">
        <f>'Core Indicators'!BS79</f>
        <v>x</v>
      </c>
      <c r="N79" s="35" t="str">
        <f>'Core Indicators'!CA79</f>
        <v>x</v>
      </c>
      <c r="O79" s="35" t="e">
        <f>'Core Indicators'!CI79</f>
        <v>#N/A</v>
      </c>
      <c r="P79" s="35" t="str">
        <f>'Core Indicators'!CQ79</f>
        <v>x</v>
      </c>
      <c r="Q79" s="35">
        <f>'Core Indicators'!DG79</f>
        <v>0</v>
      </c>
      <c r="R79" s="35">
        <f>'Core Indicators'!DO79</f>
        <v>8764000</v>
      </c>
      <c r="S79" s="35">
        <f>'Core Indicators'!DW79</f>
        <v>1514000</v>
      </c>
      <c r="T79" s="35">
        <f>'Core Indicators'!EE79</f>
        <v>24000</v>
      </c>
      <c r="U79" s="35">
        <f>'Core Indicators'!EM79</f>
        <v>0</v>
      </c>
      <c r="V79" s="35">
        <f>'Core Indicators'!FC79</f>
        <v>3</v>
      </c>
      <c r="W79" s="35" t="str">
        <f>'Core Indicators'!FK79</f>
        <v>x</v>
      </c>
      <c r="X79" s="35" t="str">
        <f>'Core Indicators'!FS79</f>
        <v>x</v>
      </c>
      <c r="Y79" s="35">
        <f>'Core Indicators'!GA79</f>
        <v>1</v>
      </c>
      <c r="Z79" s="35">
        <f>'Core Indicators'!GI79</f>
        <v>1</v>
      </c>
      <c r="AA79" s="35">
        <f>'Core Indicators'!GQ79</f>
        <v>1</v>
      </c>
      <c r="AB79" s="35">
        <f>'Core Indicators'!GY79</f>
        <v>0</v>
      </c>
      <c r="AC79" s="35">
        <f>'Core Indicators'!HG79</f>
        <v>0</v>
      </c>
      <c r="AD79" s="35">
        <f>'Core Indicators'!HO79</f>
        <v>2</v>
      </c>
      <c r="AE79" s="35">
        <f>'Core Indicators'!HW79</f>
        <v>1</v>
      </c>
      <c r="AF79" s="35">
        <f>'Core Indicators'!IE79</f>
        <v>1</v>
      </c>
      <c r="AG79" s="35">
        <f>'Core Indicators'!IM79</f>
        <v>3</v>
      </c>
    </row>
    <row r="80" spans="1:33" ht="20.149999999999999" customHeight="1" x14ac:dyDescent="0.35">
      <c r="A80" s="201" t="str">
        <f>'Core Indicators'!A:A</f>
        <v>2022 Tropical Cyclone Seasons in Mozambique</v>
      </c>
      <c r="B80" s="201" t="str">
        <f>'Core Indicators'!B:B</f>
        <v>Tropical cyclone</v>
      </c>
      <c r="C80" s="201" t="str">
        <f>'Core Indicators'!C80</f>
        <v>MOZ008</v>
      </c>
      <c r="D80" s="201" t="str">
        <f>'Core Indicators'!D80</f>
        <v>Mozambique</v>
      </c>
      <c r="E80" s="201" t="str">
        <f>'Core Indicators'!E80</f>
        <v>MOZ</v>
      </c>
      <c r="F80" s="36">
        <f>'Core Indicators'!O80</f>
        <v>471485</v>
      </c>
      <c r="G80" s="36">
        <f>'Core Indicators'!W80</f>
        <v>18066000</v>
      </c>
      <c r="H80" s="36">
        <f>'Core Indicators'!AE80</f>
        <v>1021000</v>
      </c>
      <c r="I80" s="36">
        <f>'Core Indicators'!AM80</f>
        <v>6000</v>
      </c>
      <c r="J80" s="36">
        <f>'Core Indicators'!AU80</f>
        <v>367</v>
      </c>
      <c r="K80" s="36" t="str">
        <f>'Core Indicators'!BC80</f>
        <v>x</v>
      </c>
      <c r="L80" s="36">
        <f>'Core Indicators'!BK80</f>
        <v>142</v>
      </c>
      <c r="M80" s="36">
        <f>'Core Indicators'!BS80</f>
        <v>143407</v>
      </c>
      <c r="N80" s="36">
        <f>'Core Indicators'!CA80</f>
        <v>13365</v>
      </c>
      <c r="O80" s="36" t="e">
        <f>'Core Indicators'!CI80</f>
        <v>#N/A</v>
      </c>
      <c r="P80" s="36">
        <f>'Core Indicators'!CQ80</f>
        <v>1700000</v>
      </c>
      <c r="Q80" s="36">
        <f>'Core Indicators'!DG80</f>
        <v>17045000</v>
      </c>
      <c r="R80" s="36">
        <f>'Core Indicators'!DO80</f>
        <v>0</v>
      </c>
      <c r="S80" s="36">
        <f>'Core Indicators'!DW80</f>
        <v>1021000</v>
      </c>
      <c r="T80" s="36">
        <f>'Core Indicators'!EE80</f>
        <v>0</v>
      </c>
      <c r="U80" s="36">
        <f>'Core Indicators'!EM80</f>
        <v>0</v>
      </c>
      <c r="V80" s="36">
        <f>'Core Indicators'!FC80</f>
        <v>4</v>
      </c>
      <c r="W80" s="36" t="e">
        <f>'Core Indicators'!FK80</f>
        <v>#N/A</v>
      </c>
      <c r="X80" s="36" t="e">
        <f>'Core Indicators'!FS80</f>
        <v>#N/A</v>
      </c>
      <c r="Y80" s="36">
        <f>'Core Indicators'!GA80</f>
        <v>1</v>
      </c>
      <c r="Z80" s="36">
        <f>'Core Indicators'!GI80</f>
        <v>1</v>
      </c>
      <c r="AA80" s="36">
        <f>'Core Indicators'!GQ80</f>
        <v>0</v>
      </c>
      <c r="AB80" s="36">
        <f>'Core Indicators'!GY80</f>
        <v>0</v>
      </c>
      <c r="AC80" s="36">
        <f>'Core Indicators'!HG80</f>
        <v>0</v>
      </c>
      <c r="AD80" s="36">
        <f>'Core Indicators'!HO80</f>
        <v>1</v>
      </c>
      <c r="AE80" s="36">
        <f>'Core Indicators'!HW80</f>
        <v>0</v>
      </c>
      <c r="AF80" s="36">
        <f>'Core Indicators'!IE80</f>
        <v>1</v>
      </c>
      <c r="AG80" s="36">
        <f>'Core Indicators'!IM80</f>
        <v>3</v>
      </c>
    </row>
    <row r="81" spans="1:33" ht="20.149999999999999" customHeight="1" x14ac:dyDescent="0.35">
      <c r="A81" s="202" t="str">
        <f>'Core Indicators'!A:A</f>
        <v>Refugees from Mali in Mauritania</v>
      </c>
      <c r="B81" s="202" t="str">
        <f>'Core Indicators'!B:B</f>
        <v>International displacement</v>
      </c>
      <c r="C81" s="202" t="str">
        <f>'Core Indicators'!C81</f>
        <v>MRT002</v>
      </c>
      <c r="D81" s="202" t="str">
        <f>'Core Indicators'!D81</f>
        <v>Mauritania</v>
      </c>
      <c r="E81" s="202" t="str">
        <f>'Core Indicators'!E81</f>
        <v>MRT</v>
      </c>
      <c r="F81" s="35">
        <f>'Core Indicators'!O81</f>
        <v>206000</v>
      </c>
      <c r="G81" s="35">
        <f>'Core Indicators'!W81</f>
        <v>1513000</v>
      </c>
      <c r="H81" s="35">
        <f>'Core Indicators'!AE81</f>
        <v>1513000</v>
      </c>
      <c r="I81" s="35">
        <f>'Core Indicators'!AM81</f>
        <v>85000</v>
      </c>
      <c r="J81" s="35">
        <f>'Core Indicators'!AU81</f>
        <v>0</v>
      </c>
      <c r="K81" s="35" t="str">
        <f>'Core Indicators'!BC81</f>
        <v>x</v>
      </c>
      <c r="L81" s="35">
        <f>'Core Indicators'!BK81</f>
        <v>0</v>
      </c>
      <c r="M81" s="35">
        <f>'Core Indicators'!BS81</f>
        <v>0</v>
      </c>
      <c r="N81" s="35">
        <f>'Core Indicators'!CA81</f>
        <v>0</v>
      </c>
      <c r="O81" s="35" t="e">
        <f>'Core Indicators'!CI81</f>
        <v>#N/A</v>
      </c>
      <c r="P81" s="35" t="str">
        <f>'Core Indicators'!CQ81</f>
        <v>x</v>
      </c>
      <c r="Q81" s="35">
        <f>'Core Indicators'!DG81</f>
        <v>0</v>
      </c>
      <c r="R81" s="35">
        <f>'Core Indicators'!DO81</f>
        <v>1428000</v>
      </c>
      <c r="S81" s="35">
        <f>'Core Indicators'!DW81</f>
        <v>85000</v>
      </c>
      <c r="T81" s="35">
        <f>'Core Indicators'!EE81</f>
        <v>0</v>
      </c>
      <c r="U81" s="35">
        <f>'Core Indicators'!EM81</f>
        <v>0</v>
      </c>
      <c r="V81" s="35">
        <f>'Core Indicators'!FC81</f>
        <v>2</v>
      </c>
      <c r="W81" s="35" t="str">
        <f>'Core Indicators'!FK81</f>
        <v>x</v>
      </c>
      <c r="X81" s="35" t="str">
        <f>'Core Indicators'!FS81</f>
        <v>x</v>
      </c>
      <c r="Y81" s="35">
        <f>'Core Indicators'!GA81</f>
        <v>0</v>
      </c>
      <c r="Z81" s="35">
        <f>'Core Indicators'!GI81</f>
        <v>0</v>
      </c>
      <c r="AA81" s="35">
        <f>'Core Indicators'!GQ81</f>
        <v>0</v>
      </c>
      <c r="AB81" s="35">
        <f>'Core Indicators'!GY81</f>
        <v>0</v>
      </c>
      <c r="AC81" s="35">
        <f>'Core Indicators'!HG81</f>
        <v>0</v>
      </c>
      <c r="AD81" s="35">
        <f>'Core Indicators'!HO81</f>
        <v>0</v>
      </c>
      <c r="AE81" s="35">
        <f>'Core Indicators'!HW81</f>
        <v>0</v>
      </c>
      <c r="AF81" s="35">
        <f>'Core Indicators'!IE81</f>
        <v>2</v>
      </c>
      <c r="AG81" s="35">
        <f>'Core Indicators'!IM81</f>
        <v>0</v>
      </c>
    </row>
    <row r="82" spans="1:33" ht="20.149999999999999" customHeight="1" x14ac:dyDescent="0.35">
      <c r="A82" s="201" t="str">
        <f>'Core Indicators'!A:A</f>
        <v>Food Security in Mauritania</v>
      </c>
      <c r="B82" s="201" t="str">
        <f>'Core Indicators'!B:B</f>
        <v>Drought</v>
      </c>
      <c r="C82" s="201" t="str">
        <f>'Core Indicators'!C82</f>
        <v>MRT003</v>
      </c>
      <c r="D82" s="201" t="str">
        <f>'Core Indicators'!D82</f>
        <v>Mauritania</v>
      </c>
      <c r="E82" s="201" t="str">
        <f>'Core Indicators'!E82</f>
        <v>MRT</v>
      </c>
      <c r="F82" s="36">
        <f>'Core Indicators'!O82</f>
        <v>1030700</v>
      </c>
      <c r="G82" s="36">
        <f>'Core Indicators'!W82</f>
        <v>4359000</v>
      </c>
      <c r="H82" s="36">
        <f>'Core Indicators'!AE82</f>
        <v>2314000</v>
      </c>
      <c r="I82" s="36" t="str">
        <f>'Core Indicators'!AM82</f>
        <v>x</v>
      </c>
      <c r="J82" s="36" t="str">
        <f>'Core Indicators'!AU82</f>
        <v>x</v>
      </c>
      <c r="K82" s="36">
        <f>'Core Indicators'!BC82</f>
        <v>136000</v>
      </c>
      <c r="L82" s="36">
        <f>'Core Indicators'!BK82</f>
        <v>0</v>
      </c>
      <c r="M82" s="36" t="str">
        <f>'Core Indicators'!BS82</f>
        <v>x</v>
      </c>
      <c r="N82" s="36" t="str">
        <f>'Core Indicators'!CA82</f>
        <v>x</v>
      </c>
      <c r="O82" s="36" t="e">
        <f>'Core Indicators'!CI82</f>
        <v>#N/A</v>
      </c>
      <c r="P82" s="36" t="str">
        <f>'Core Indicators'!CQ82</f>
        <v>x</v>
      </c>
      <c r="Q82" s="36">
        <f>'Core Indicators'!DG82</f>
        <v>2045000</v>
      </c>
      <c r="R82" s="36">
        <f>'Core Indicators'!DO82</f>
        <v>1435000</v>
      </c>
      <c r="S82" s="36">
        <f>'Core Indicators'!DW82</f>
        <v>796000</v>
      </c>
      <c r="T82" s="36">
        <f>'Core Indicators'!EE82</f>
        <v>83000</v>
      </c>
      <c r="U82" s="36">
        <f>'Core Indicators'!EM82</f>
        <v>0</v>
      </c>
      <c r="V82" s="36">
        <f>'Core Indicators'!FC82</f>
        <v>3</v>
      </c>
      <c r="W82" s="36" t="str">
        <f>'Core Indicators'!FK82</f>
        <v>x</v>
      </c>
      <c r="X82" s="36" t="str">
        <f>'Core Indicators'!FS82</f>
        <v>x</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2</v>
      </c>
      <c r="AG82" s="36">
        <f>'Core Indicators'!IM82</f>
        <v>0</v>
      </c>
    </row>
    <row r="83" spans="1:33" ht="20.149999999999999" customHeight="1" x14ac:dyDescent="0.35">
      <c r="A83" s="202" t="str">
        <f>'Core Indicators'!A:A</f>
        <v>Complex crisis in Malawi</v>
      </c>
      <c r="B83" s="202" t="str">
        <f>'Core Indicators'!B:B</f>
        <v>Complex crisis</v>
      </c>
      <c r="C83" s="202" t="str">
        <f>'Core Indicators'!C83</f>
        <v>MWI002</v>
      </c>
      <c r="D83" s="202" t="str">
        <f>'Core Indicators'!D83</f>
        <v>Malawi</v>
      </c>
      <c r="E83" s="202" t="str">
        <f>'Core Indicators'!E83</f>
        <v>MWI</v>
      </c>
      <c r="F83" s="35">
        <f>'Core Indicators'!O83</f>
        <v>94280</v>
      </c>
      <c r="G83" s="35">
        <f>'Core Indicators'!W83</f>
        <v>19129000</v>
      </c>
      <c r="H83" s="35">
        <f>'Core Indicators'!AE83</f>
        <v>990000</v>
      </c>
      <c r="I83" s="35">
        <f>'Core Indicators'!AM83</f>
        <v>190000</v>
      </c>
      <c r="J83" s="35">
        <f>'Core Indicators'!AU83</f>
        <v>206</v>
      </c>
      <c r="K83" s="35">
        <f>'Core Indicators'!BC83</f>
        <v>0</v>
      </c>
      <c r="L83" s="35">
        <f>'Core Indicators'!BK83</f>
        <v>73</v>
      </c>
      <c r="M83" s="35" t="str">
        <f>'Core Indicators'!BS83</f>
        <v>x</v>
      </c>
      <c r="N83" s="35" t="str">
        <f>'Core Indicators'!CA83</f>
        <v>x</v>
      </c>
      <c r="O83" s="35" t="e">
        <f>'Core Indicators'!CI83</f>
        <v>#N/A</v>
      </c>
      <c r="P83" s="35" t="str">
        <f>'Core Indicators'!CQ83</f>
        <v>x</v>
      </c>
      <c r="Q83" s="35">
        <f>'Core Indicators'!DG83</f>
        <v>16010000</v>
      </c>
      <c r="R83" s="35">
        <f>'Core Indicators'!DO83</f>
        <v>3992000</v>
      </c>
      <c r="S83" s="35">
        <f>'Core Indicators'!DW83</f>
        <v>2000000</v>
      </c>
      <c r="T83" s="35">
        <f>'Core Indicators'!EE83</f>
        <v>0</v>
      </c>
      <c r="U83" s="35">
        <f>'Core Indicators'!EM83</f>
        <v>0</v>
      </c>
      <c r="V83" s="35">
        <f>'Core Indicators'!FC83</f>
        <v>2</v>
      </c>
      <c r="W83" s="35" t="str">
        <f>'Core Indicators'!FK83</f>
        <v>x</v>
      </c>
      <c r="X83" s="35" t="str">
        <f>'Core Indicators'!FS83</f>
        <v>x</v>
      </c>
      <c r="Y83" s="35">
        <f>'Core Indicators'!GA83</f>
        <v>2</v>
      </c>
      <c r="Z83" s="35">
        <f>'Core Indicators'!GI83</f>
        <v>0</v>
      </c>
      <c r="AA83" s="35">
        <f>'Core Indicators'!GQ83</f>
        <v>0</v>
      </c>
      <c r="AB83" s="35">
        <f>'Core Indicators'!GY83</f>
        <v>0</v>
      </c>
      <c r="AC83" s="35">
        <f>'Core Indicators'!HG83</f>
        <v>2</v>
      </c>
      <c r="AD83" s="35">
        <f>'Core Indicators'!HO83</f>
        <v>0</v>
      </c>
      <c r="AE83" s="35">
        <f>'Core Indicators'!HW83</f>
        <v>0</v>
      </c>
      <c r="AF83" s="35">
        <f>'Core Indicators'!IE83</f>
        <v>0</v>
      </c>
      <c r="AG83" s="35">
        <f>'Core Indicators'!IM83</f>
        <v>3</v>
      </c>
    </row>
    <row r="84" spans="1:33" ht="20.149999999999999" customHeight="1" x14ac:dyDescent="0.35">
      <c r="A84" s="201" t="str">
        <f>'Core Indicators'!A:A</f>
        <v>Tropical Cyclone Ana in Malawi</v>
      </c>
      <c r="B84" s="201" t="str">
        <f>'Core Indicators'!B:B</f>
        <v>Tropical cyclone</v>
      </c>
      <c r="C84" s="201" t="str">
        <f>'Core Indicators'!C84</f>
        <v>MWI004</v>
      </c>
      <c r="D84" s="201" t="str">
        <f>'Core Indicators'!D84</f>
        <v>Malawi</v>
      </c>
      <c r="E84" s="201" t="str">
        <f>'Core Indicators'!E84</f>
        <v>MWI</v>
      </c>
      <c r="F84" s="36">
        <f>'Core Indicators'!O84</f>
        <v>94548</v>
      </c>
      <c r="G84" s="36">
        <f>'Core Indicators'!W84</f>
        <v>17000000</v>
      </c>
      <c r="H84" s="36">
        <f>'Core Indicators'!AE84</f>
        <v>414000</v>
      </c>
      <c r="I84" s="36">
        <f>'Core Indicators'!AM84</f>
        <v>78000</v>
      </c>
      <c r="J84" s="36">
        <f>'Core Indicators'!AU84</f>
        <v>147</v>
      </c>
      <c r="K84" s="36" t="str">
        <f>'Core Indicators'!BC84</f>
        <v>x</v>
      </c>
      <c r="L84" s="36">
        <f>'Core Indicators'!BK84</f>
        <v>32</v>
      </c>
      <c r="M84" s="36" t="str">
        <f>'Core Indicators'!BS84</f>
        <v>x</v>
      </c>
      <c r="N84" s="36" t="str">
        <f>'Core Indicators'!CA84</f>
        <v>x</v>
      </c>
      <c r="O84" s="36" t="e">
        <f>'Core Indicators'!CI84</f>
        <v>#N/A</v>
      </c>
      <c r="P84" s="36" t="str">
        <f>'Core Indicators'!CQ84</f>
        <v>x</v>
      </c>
      <c r="Q84" s="36">
        <f>'Core Indicators'!DG84</f>
        <v>16010000</v>
      </c>
      <c r="R84" s="36">
        <f>'Core Indicators'!DO84</f>
        <v>310000</v>
      </c>
      <c r="S84" s="36">
        <f>'Core Indicators'!DW84</f>
        <v>680000</v>
      </c>
      <c r="T84" s="36">
        <f>'Core Indicators'!EE84</f>
        <v>0</v>
      </c>
      <c r="U84" s="36">
        <f>'Core Indicators'!EM84</f>
        <v>0</v>
      </c>
      <c r="V84" s="36">
        <f>'Core Indicators'!FC84</f>
        <v>2</v>
      </c>
      <c r="W84" s="36">
        <f>'Core Indicators'!FK84</f>
        <v>116000</v>
      </c>
      <c r="X84" s="36" t="str">
        <f>'Core Indicators'!FS84</f>
        <v>x</v>
      </c>
      <c r="Y84" s="36">
        <f>'Core Indicators'!GA84</f>
        <v>2</v>
      </c>
      <c r="Z84" s="36">
        <f>'Core Indicators'!GI84</f>
        <v>0</v>
      </c>
      <c r="AA84" s="36">
        <f>'Core Indicators'!GQ84</f>
        <v>0</v>
      </c>
      <c r="AB84" s="36">
        <f>'Core Indicators'!GY84</f>
        <v>0</v>
      </c>
      <c r="AC84" s="36">
        <f>'Core Indicators'!HG84</f>
        <v>0</v>
      </c>
      <c r="AD84" s="36">
        <f>'Core Indicators'!HO84</f>
        <v>0</v>
      </c>
      <c r="AE84" s="36">
        <f>'Core Indicators'!HW84</f>
        <v>0</v>
      </c>
      <c r="AF84" s="36">
        <f>'Core Indicators'!IE84</f>
        <v>0</v>
      </c>
      <c r="AG84" s="36">
        <f>'Core Indicators'!IM84</f>
        <v>3</v>
      </c>
    </row>
    <row r="85" spans="1:33" ht="20.149999999999999" customHeight="1" x14ac:dyDescent="0.35">
      <c r="A85" s="202" t="str">
        <f>'Core Indicators'!A:A</f>
        <v>International Refugees in Malaysia</v>
      </c>
      <c r="B85" s="202" t="str">
        <f>'Core Indicators'!B:B</f>
        <v>International displacement</v>
      </c>
      <c r="C85" s="202" t="str">
        <f>'Core Indicators'!C85</f>
        <v>MYS001</v>
      </c>
      <c r="D85" s="202" t="str">
        <f>'Core Indicators'!D85</f>
        <v>Malaysia</v>
      </c>
      <c r="E85" s="202" t="str">
        <f>'Core Indicators'!E85</f>
        <v>MYS</v>
      </c>
      <c r="F85" s="35">
        <f>'Core Indicators'!O85</f>
        <v>9206</v>
      </c>
      <c r="G85" s="35">
        <f>'Core Indicators'!W85</f>
        <v>10090000</v>
      </c>
      <c r="H85" s="35">
        <f>'Core Indicators'!AE85</f>
        <v>10090000</v>
      </c>
      <c r="I85" s="35">
        <f>'Core Indicators'!AM85</f>
        <v>183000</v>
      </c>
      <c r="J85" s="35" t="e">
        <f>'Core Indicators'!AU85</f>
        <v>#N/A</v>
      </c>
      <c r="K85" s="35" t="e">
        <f>'Core Indicators'!BC85</f>
        <v>#N/A</v>
      </c>
      <c r="L85" s="35">
        <f>'Core Indicators'!BK85</f>
        <v>6</v>
      </c>
      <c r="M85" s="35" t="e">
        <f>'Core Indicators'!BS85</f>
        <v>#N/A</v>
      </c>
      <c r="N85" s="35" t="e">
        <f>'Core Indicators'!CA85</f>
        <v>#N/A</v>
      </c>
      <c r="O85" s="35" t="e">
        <f>'Core Indicators'!CI85</f>
        <v>#N/A</v>
      </c>
      <c r="P85" s="35" t="e">
        <f>'Core Indicators'!CQ85</f>
        <v>#N/A</v>
      </c>
      <c r="Q85" s="35">
        <f>'Core Indicators'!DG85</f>
        <v>0</v>
      </c>
      <c r="R85" s="35">
        <f>'Core Indicators'!DO85</f>
        <v>9907000</v>
      </c>
      <c r="S85" s="35">
        <f>'Core Indicators'!DW85</f>
        <v>183000</v>
      </c>
      <c r="T85" s="35">
        <f>'Core Indicators'!EE85</f>
        <v>0</v>
      </c>
      <c r="U85" s="35">
        <f>'Core Indicators'!EM85</f>
        <v>0</v>
      </c>
      <c r="V85" s="35">
        <f>'Core Indicators'!FC85</f>
        <v>3</v>
      </c>
      <c r="W85" s="35" t="e">
        <f>'Core Indicators'!FK85</f>
        <v>#N/A</v>
      </c>
      <c r="X85" s="35" t="e">
        <f>'Core Indicators'!FS85</f>
        <v>#N/A</v>
      </c>
      <c r="Y85" s="35">
        <f>'Core Indicators'!GA85</f>
        <v>1</v>
      </c>
      <c r="Z85" s="35">
        <f>'Core Indicators'!GI85</f>
        <v>1</v>
      </c>
      <c r="AA85" s="35">
        <f>'Core Indicators'!GQ85</f>
        <v>0</v>
      </c>
      <c r="AB85" s="35">
        <f>'Core Indicators'!GY85</f>
        <v>0</v>
      </c>
      <c r="AC85" s="35">
        <f>'Core Indicators'!HG85</f>
        <v>2</v>
      </c>
      <c r="AD85" s="35">
        <f>'Core Indicators'!HO85</f>
        <v>2</v>
      </c>
      <c r="AE85" s="35">
        <f>'Core Indicators'!HW85</f>
        <v>0</v>
      </c>
      <c r="AF85" s="35">
        <f>'Core Indicators'!IE85</f>
        <v>0</v>
      </c>
      <c r="AG85" s="35">
        <f>'Core Indicators'!IM85</f>
        <v>0</v>
      </c>
    </row>
    <row r="86" spans="1:33" ht="20.149999999999999" customHeight="1" x14ac:dyDescent="0.35">
      <c r="A86" s="201" t="str">
        <f>'Core Indicators'!A:A</f>
        <v>Food Security Crisis in Namibia</v>
      </c>
      <c r="B86" s="201" t="str">
        <f>'Core Indicators'!B:B</f>
        <v>Food Security</v>
      </c>
      <c r="C86" s="201" t="str">
        <f>'Core Indicators'!C86</f>
        <v>NAM002</v>
      </c>
      <c r="D86" s="201" t="str">
        <f>'Core Indicators'!D86</f>
        <v>Namibia</v>
      </c>
      <c r="E86" s="201" t="str">
        <f>'Core Indicators'!E86</f>
        <v>NAM</v>
      </c>
      <c r="F86" s="36">
        <f>'Core Indicators'!O86</f>
        <v>824292</v>
      </c>
      <c r="G86" s="36">
        <f>'Core Indicators'!W86</f>
        <v>2551000</v>
      </c>
      <c r="H86" s="36">
        <f>'Core Indicators'!AE86</f>
        <v>1587000</v>
      </c>
      <c r="I86" s="36">
        <f>'Core Indicators'!AM86</f>
        <v>0</v>
      </c>
      <c r="J86" s="36">
        <f>'Core Indicators'!AU86</f>
        <v>0</v>
      </c>
      <c r="K86" s="36">
        <f>'Core Indicators'!BC86</f>
        <v>0</v>
      </c>
      <c r="L86" s="36">
        <f>'Core Indicators'!BK86</f>
        <v>0</v>
      </c>
      <c r="M86" s="36" t="e">
        <f>'Core Indicators'!BS86</f>
        <v>#N/A</v>
      </c>
      <c r="N86" s="36" t="e">
        <f>'Core Indicators'!CA86</f>
        <v>#N/A</v>
      </c>
      <c r="O86" s="36" t="e">
        <f>'Core Indicators'!CI86</f>
        <v>#N/A</v>
      </c>
      <c r="P86" s="36" t="e">
        <f>'Core Indicators'!CQ86</f>
        <v>#N/A</v>
      </c>
      <c r="Q86" s="36">
        <f>'Core Indicators'!DG86</f>
        <v>964000</v>
      </c>
      <c r="R86" s="36">
        <f>'Core Indicators'!DO86</f>
        <v>836000</v>
      </c>
      <c r="S86" s="36">
        <f>'Core Indicators'!DW86</f>
        <v>632000</v>
      </c>
      <c r="T86" s="36">
        <f>'Core Indicators'!EE86</f>
        <v>119000</v>
      </c>
      <c r="U86" s="36">
        <f>'Core Indicators'!EM86</f>
        <v>0</v>
      </c>
      <c r="V86" s="36">
        <f>'Core Indicators'!FC86</f>
        <v>1</v>
      </c>
      <c r="W86" s="36" t="e">
        <f>'Core Indicators'!FK86</f>
        <v>#N/A</v>
      </c>
      <c r="X86" s="36" t="e">
        <f>'Core Indicators'!FS86</f>
        <v>#N/A</v>
      </c>
      <c r="Y86" s="36">
        <f>'Core Indicators'!GA86</f>
        <v>0</v>
      </c>
      <c r="Z86" s="36">
        <f>'Core Indicators'!GI86</f>
        <v>0</v>
      </c>
      <c r="AA86" s="36">
        <f>'Core Indicators'!GQ86</f>
        <v>0</v>
      </c>
      <c r="AB86" s="36">
        <f>'Core Indicators'!GY86</f>
        <v>0</v>
      </c>
      <c r="AC86" s="36">
        <f>'Core Indicators'!HG86</f>
        <v>2</v>
      </c>
      <c r="AD86" s="36">
        <f>'Core Indicators'!HO86</f>
        <v>0</v>
      </c>
      <c r="AE86" s="36">
        <f>'Core Indicators'!HW86</f>
        <v>0</v>
      </c>
      <c r="AF86" s="36">
        <f>'Core Indicators'!IE86</f>
        <v>1</v>
      </c>
      <c r="AG86" s="36">
        <f>'Core Indicators'!IM86</f>
        <v>0</v>
      </c>
    </row>
    <row r="87" spans="1:33" ht="20.149999999999999" customHeight="1" x14ac:dyDescent="0.35">
      <c r="A87" s="202" t="str">
        <f>'Core Indicators'!A:A</f>
        <v>Multiple crises in Niger</v>
      </c>
      <c r="B87" s="202" t="str">
        <f>'Core Indicators'!B:B</f>
        <v>Multiple crises country</v>
      </c>
      <c r="C87" s="202" t="str">
        <f>'Core Indicators'!C87</f>
        <v>NER001</v>
      </c>
      <c r="D87" s="202" t="str">
        <f>'Core Indicators'!D87</f>
        <v>Niger</v>
      </c>
      <c r="E87" s="202" t="str">
        <f>'Core Indicators'!E87</f>
        <v>NER</v>
      </c>
      <c r="F87" s="35">
        <f>'Core Indicators'!O87</f>
        <v>1267000</v>
      </c>
      <c r="G87" s="35">
        <f>'Core Indicators'!W87</f>
        <v>24500000</v>
      </c>
      <c r="H87" s="35">
        <f>'Core Indicators'!AE87</f>
        <v>4341000</v>
      </c>
      <c r="I87" s="35">
        <f>'Core Indicators'!AM87</f>
        <v>595000</v>
      </c>
      <c r="J87" s="35" t="str">
        <f>'Core Indicators'!AU87</f>
        <v>x</v>
      </c>
      <c r="K87" s="35" t="str">
        <f>'Core Indicators'!BC87</f>
        <v>x</v>
      </c>
      <c r="L87" s="35">
        <f>'Core Indicators'!BK87</f>
        <v>501</v>
      </c>
      <c r="M87" s="35" t="str">
        <f>'Core Indicators'!BS87</f>
        <v>x</v>
      </c>
      <c r="N87" s="35" t="str">
        <f>'Core Indicators'!CA87</f>
        <v>x</v>
      </c>
      <c r="O87" s="35" t="e">
        <f>'Core Indicators'!CI87</f>
        <v>#N/A</v>
      </c>
      <c r="P87" s="35" t="str">
        <f>'Core Indicators'!CQ87</f>
        <v>x</v>
      </c>
      <c r="Q87" s="35">
        <f>'Core Indicators'!DG87</f>
        <v>20159000</v>
      </c>
      <c r="R87" s="35">
        <f>'Core Indicators'!DO87</f>
        <v>700000</v>
      </c>
      <c r="S87" s="35">
        <f>'Core Indicators'!DW87</f>
        <v>2900000</v>
      </c>
      <c r="T87" s="35">
        <f>'Core Indicators'!EE87</f>
        <v>700000</v>
      </c>
      <c r="U87" s="35">
        <f>'Core Indicators'!EM87</f>
        <v>41000</v>
      </c>
      <c r="V87" s="35">
        <f>'Core Indicators'!FC87</f>
        <v>3</v>
      </c>
      <c r="W87" s="35" t="str">
        <f>'Core Indicators'!FK87</f>
        <v>x</v>
      </c>
      <c r="X87" s="35" t="str">
        <f>'Core Indicators'!FS87</f>
        <v>x</v>
      </c>
      <c r="Y87" s="35">
        <f>'Core Indicators'!GA87</f>
        <v>0</v>
      </c>
      <c r="Z87" s="35">
        <f>'Core Indicators'!GI87</f>
        <v>3</v>
      </c>
      <c r="AA87" s="35">
        <f>'Core Indicators'!GQ87</f>
        <v>2</v>
      </c>
      <c r="AB87" s="35">
        <f>'Core Indicators'!GY87</f>
        <v>0</v>
      </c>
      <c r="AC87" s="35">
        <f>'Core Indicators'!HG87</f>
        <v>0</v>
      </c>
      <c r="AD87" s="35">
        <f>'Core Indicators'!HO87</f>
        <v>2</v>
      </c>
      <c r="AE87" s="35">
        <f>'Core Indicators'!HW87</f>
        <v>3</v>
      </c>
      <c r="AF87" s="35">
        <f>'Core Indicators'!IE87</f>
        <v>1</v>
      </c>
      <c r="AG87" s="35">
        <f>'Core Indicators'!IM87</f>
        <v>2</v>
      </c>
    </row>
    <row r="88" spans="1:33" ht="20.149999999999999" customHeight="1" x14ac:dyDescent="0.35">
      <c r="A88" s="201" t="str">
        <f>'Core Indicators'!A:A</f>
        <v>Boko Haram in Niger</v>
      </c>
      <c r="B88" s="201" t="str">
        <f>'Core Indicators'!B:B</f>
        <v>Conflict</v>
      </c>
      <c r="C88" s="201" t="str">
        <f>'Core Indicators'!C88</f>
        <v>NER002</v>
      </c>
      <c r="D88" s="201" t="str">
        <f>'Core Indicators'!D88</f>
        <v>Niger</v>
      </c>
      <c r="E88" s="201" t="str">
        <f>'Core Indicators'!E88</f>
        <v>NER</v>
      </c>
      <c r="F88" s="36">
        <f>'Core Indicators'!O88</f>
        <v>156906</v>
      </c>
      <c r="G88" s="36">
        <f>'Core Indicators'!W88</f>
        <v>949000</v>
      </c>
      <c r="H88" s="36">
        <f>'Core Indicators'!AE88</f>
        <v>293000</v>
      </c>
      <c r="I88" s="36">
        <f>'Core Indicators'!AM88</f>
        <v>237000</v>
      </c>
      <c r="J88" s="36">
        <f>'Core Indicators'!AU88</f>
        <v>141012</v>
      </c>
      <c r="K88" s="36" t="str">
        <f>'Core Indicators'!BC88</f>
        <v>x</v>
      </c>
      <c r="L88" s="36">
        <f>'Core Indicators'!BK88</f>
        <v>123</v>
      </c>
      <c r="M88" s="36" t="str">
        <f>'Core Indicators'!BS88</f>
        <v>x</v>
      </c>
      <c r="N88" s="36" t="str">
        <f>'Core Indicators'!CA88</f>
        <v>x</v>
      </c>
      <c r="O88" s="36" t="e">
        <f>'Core Indicators'!CI88</f>
        <v>#N/A</v>
      </c>
      <c r="P88" s="36" t="str">
        <f>'Core Indicators'!CQ88</f>
        <v>x</v>
      </c>
      <c r="Q88" s="36">
        <f>'Core Indicators'!DG88</f>
        <v>656000</v>
      </c>
      <c r="R88" s="36">
        <f>'Core Indicators'!DO88</f>
        <v>1000</v>
      </c>
      <c r="S88" s="36">
        <f>'Core Indicators'!DW88</f>
        <v>272000</v>
      </c>
      <c r="T88" s="36">
        <f>'Core Indicators'!EE88</f>
        <v>20000</v>
      </c>
      <c r="U88" s="36">
        <f>'Core Indicators'!EM88</f>
        <v>0</v>
      </c>
      <c r="V88" s="36">
        <f>'Core Indicators'!FC88</f>
        <v>5</v>
      </c>
      <c r="W88" s="36" t="str">
        <f>'Core Indicators'!FK88</f>
        <v>x</v>
      </c>
      <c r="X88" s="36" t="str">
        <f>'Core Indicators'!FS88</f>
        <v>x</v>
      </c>
      <c r="Y88" s="36">
        <f>'Core Indicators'!GA88</f>
        <v>0</v>
      </c>
      <c r="Z88" s="36">
        <f>'Core Indicators'!GI88</f>
        <v>3</v>
      </c>
      <c r="AA88" s="36">
        <f>'Core Indicators'!GQ88</f>
        <v>2</v>
      </c>
      <c r="AB88" s="36">
        <f>'Core Indicators'!GY88</f>
        <v>0</v>
      </c>
      <c r="AC88" s="36">
        <f>'Core Indicators'!HG88</f>
        <v>0</v>
      </c>
      <c r="AD88" s="36">
        <f>'Core Indicators'!HO88</f>
        <v>2</v>
      </c>
      <c r="AE88" s="36">
        <f>'Core Indicators'!HW88</f>
        <v>3</v>
      </c>
      <c r="AF88" s="36">
        <f>'Core Indicators'!IE88</f>
        <v>1</v>
      </c>
      <c r="AG88" s="36">
        <f>'Core Indicators'!IM88</f>
        <v>2</v>
      </c>
    </row>
    <row r="89" spans="1:33" ht="20.149999999999999" customHeight="1" x14ac:dyDescent="0.35">
      <c r="A89" s="202" t="str">
        <f>'Core Indicators'!A:A</f>
        <v>Mali/Burkina Faso conflict</v>
      </c>
      <c r="B89" s="202" t="str">
        <f>'Core Indicators'!B:B</f>
        <v>Conflict</v>
      </c>
      <c r="C89" s="202" t="str">
        <f>'Core Indicators'!C89</f>
        <v>NER003</v>
      </c>
      <c r="D89" s="202" t="str">
        <f>'Core Indicators'!D89</f>
        <v>Niger</v>
      </c>
      <c r="E89" s="202" t="str">
        <f>'Core Indicators'!E89</f>
        <v>NER</v>
      </c>
      <c r="F89" s="35">
        <f>'Core Indicators'!O89</f>
        <v>210600</v>
      </c>
      <c r="G89" s="35">
        <f>'Core Indicators'!W89</f>
        <v>8400000</v>
      </c>
      <c r="H89" s="35">
        <f>'Core Indicators'!AE89</f>
        <v>1356000</v>
      </c>
      <c r="I89" s="35">
        <f>'Core Indicators'!AM89</f>
        <v>224000</v>
      </c>
      <c r="J89" s="35" t="str">
        <f>'Core Indicators'!AU89</f>
        <v>x</v>
      </c>
      <c r="K89" s="35" t="str">
        <f>'Core Indicators'!BC89</f>
        <v>x</v>
      </c>
      <c r="L89" s="35">
        <f>'Core Indicators'!BK89</f>
        <v>472</v>
      </c>
      <c r="M89" s="35" t="str">
        <f>'Core Indicators'!BS89</f>
        <v>x</v>
      </c>
      <c r="N89" s="35" t="str">
        <f>'Core Indicators'!CA89</f>
        <v>x</v>
      </c>
      <c r="O89" s="35" t="e">
        <f>'Core Indicators'!CI89</f>
        <v>#N/A</v>
      </c>
      <c r="P89" s="35" t="str">
        <f>'Core Indicators'!CQ89</f>
        <v>x</v>
      </c>
      <c r="Q89" s="35">
        <f>'Core Indicators'!DG89</f>
        <v>7044000</v>
      </c>
      <c r="R89" s="35">
        <f>'Core Indicators'!DO89</f>
        <v>9000</v>
      </c>
      <c r="S89" s="35">
        <f>'Core Indicators'!DW89</f>
        <v>1310000</v>
      </c>
      <c r="T89" s="35">
        <f>'Core Indicators'!EE89</f>
        <v>36000</v>
      </c>
      <c r="U89" s="35">
        <f>'Core Indicators'!EM89</f>
        <v>0</v>
      </c>
      <c r="V89" s="35">
        <f>'Core Indicators'!FC89</f>
        <v>5</v>
      </c>
      <c r="W89" s="35" t="str">
        <f>'Core Indicators'!FK89</f>
        <v>x</v>
      </c>
      <c r="X89" s="35" t="str">
        <f>'Core Indicators'!FS89</f>
        <v>x</v>
      </c>
      <c r="Y89" s="35">
        <f>'Core Indicators'!GA89</f>
        <v>1</v>
      </c>
      <c r="Z89" s="35">
        <f>'Core Indicators'!GI89</f>
        <v>3</v>
      </c>
      <c r="AA89" s="35">
        <f>'Core Indicators'!GQ89</f>
        <v>2</v>
      </c>
      <c r="AB89" s="35">
        <f>'Core Indicators'!GY89</f>
        <v>0</v>
      </c>
      <c r="AC89" s="35">
        <f>'Core Indicators'!HG89</f>
        <v>0</v>
      </c>
      <c r="AD89" s="35">
        <f>'Core Indicators'!HO89</f>
        <v>2</v>
      </c>
      <c r="AE89" s="35">
        <f>'Core Indicators'!HW89</f>
        <v>3</v>
      </c>
      <c r="AF89" s="35">
        <f>'Core Indicators'!IE89</f>
        <v>1</v>
      </c>
      <c r="AG89" s="35">
        <f>'Core Indicators'!IM89</f>
        <v>2</v>
      </c>
    </row>
    <row r="90" spans="1:33" ht="20.149999999999999" customHeight="1" x14ac:dyDescent="0.35">
      <c r="A90" s="201" t="str">
        <f>'Core Indicators'!A:A</f>
        <v>Nigerian Refugees</v>
      </c>
      <c r="B90" s="201" t="str">
        <f>'Core Indicators'!B:B</f>
        <v>International displacement</v>
      </c>
      <c r="C90" s="201" t="str">
        <f>'Core Indicators'!C90</f>
        <v>NER004</v>
      </c>
      <c r="D90" s="201" t="str">
        <f>'Core Indicators'!D90</f>
        <v>Niger</v>
      </c>
      <c r="E90" s="201" t="str">
        <f>'Core Indicators'!E90</f>
        <v>NER</v>
      </c>
      <c r="F90" s="36">
        <f>'Core Indicators'!O90</f>
        <v>8616</v>
      </c>
      <c r="G90" s="36">
        <f>'Core Indicators'!W90</f>
        <v>1328000</v>
      </c>
      <c r="H90" s="36">
        <f>'Core Indicators'!AE90</f>
        <v>704000</v>
      </c>
      <c r="I90" s="36">
        <f>'Core Indicators'!AM90</f>
        <v>187000</v>
      </c>
      <c r="J90" s="36" t="str">
        <f>'Core Indicators'!AU90</f>
        <v>x</v>
      </c>
      <c r="K90" s="36" t="str">
        <f>'Core Indicators'!BC90</f>
        <v>x</v>
      </c>
      <c r="L90" s="36">
        <f>'Core Indicators'!BK90</f>
        <v>16</v>
      </c>
      <c r="M90" s="36">
        <f>'Core Indicators'!BS90</f>
        <v>0</v>
      </c>
      <c r="N90" s="36">
        <f>'Core Indicators'!CA90</f>
        <v>0</v>
      </c>
      <c r="O90" s="36" t="e">
        <f>'Core Indicators'!CI90</f>
        <v>#N/A</v>
      </c>
      <c r="P90" s="36">
        <f>'Core Indicators'!CQ90</f>
        <v>0</v>
      </c>
      <c r="Q90" s="36">
        <f>'Core Indicators'!DG90</f>
        <v>624000</v>
      </c>
      <c r="R90" s="36">
        <f>'Core Indicators'!DO90</f>
        <v>0</v>
      </c>
      <c r="S90" s="36">
        <f>'Core Indicators'!DW90</f>
        <v>662000</v>
      </c>
      <c r="T90" s="36">
        <f>'Core Indicators'!EE90</f>
        <v>42000</v>
      </c>
      <c r="U90" s="36">
        <f>'Core Indicators'!EM90</f>
        <v>0</v>
      </c>
      <c r="V90" s="36">
        <f>'Core Indicators'!FC90</f>
        <v>2</v>
      </c>
      <c r="W90" s="36" t="str">
        <f>'Core Indicators'!FK90</f>
        <v>x</v>
      </c>
      <c r="X90" s="36" t="str">
        <f>'Core Indicators'!FS90</f>
        <v>x</v>
      </c>
      <c r="Y90" s="36">
        <f>'Core Indicators'!GA90</f>
        <v>1</v>
      </c>
      <c r="Z90" s="36">
        <f>'Core Indicators'!GI90</f>
        <v>3</v>
      </c>
      <c r="AA90" s="36">
        <f>'Core Indicators'!GQ90</f>
        <v>1</v>
      </c>
      <c r="AB90" s="36">
        <f>'Core Indicators'!GY90</f>
        <v>0</v>
      </c>
      <c r="AC90" s="36">
        <f>'Core Indicators'!HG90</f>
        <v>0</v>
      </c>
      <c r="AD90" s="36">
        <f>'Core Indicators'!HO90</f>
        <v>2</v>
      </c>
      <c r="AE90" s="36">
        <f>'Core Indicators'!HW90</f>
        <v>1</v>
      </c>
      <c r="AF90" s="36">
        <f>'Core Indicators'!IE90</f>
        <v>1</v>
      </c>
      <c r="AG90" s="36">
        <f>'Core Indicators'!IM90</f>
        <v>2</v>
      </c>
    </row>
    <row r="91" spans="1:33" ht="20.149999999999999" customHeight="1" x14ac:dyDescent="0.35">
      <c r="A91" s="202" t="str">
        <f>'Core Indicators'!A:A</f>
        <v>Complex crisis in Nigeria</v>
      </c>
      <c r="B91" s="202" t="str">
        <f>'Core Indicators'!B:B</f>
        <v>Complex crisis</v>
      </c>
      <c r="C91" s="202" t="str">
        <f>'Core Indicators'!C91</f>
        <v>NGA001</v>
      </c>
      <c r="D91" s="202" t="str">
        <f>'Core Indicators'!D91</f>
        <v>Nigeria</v>
      </c>
      <c r="E91" s="202" t="str">
        <f>'Core Indicators'!E91</f>
        <v>NGA</v>
      </c>
      <c r="F91" s="35">
        <f>'Core Indicators'!O91</f>
        <v>909890</v>
      </c>
      <c r="G91" s="35">
        <f>'Core Indicators'!W91</f>
        <v>206140000</v>
      </c>
      <c r="H91" s="35">
        <f>'Core Indicators'!AE91</f>
        <v>22226000</v>
      </c>
      <c r="I91" s="35">
        <f>'Core Indicators'!AM91</f>
        <v>5543000</v>
      </c>
      <c r="J91" s="35" t="str">
        <f>'Core Indicators'!AU91</f>
        <v>x</v>
      </c>
      <c r="K91" s="35" t="str">
        <f>'Core Indicators'!BC91</f>
        <v>x</v>
      </c>
      <c r="L91" s="35">
        <f>'Core Indicators'!BK91</f>
        <v>5382</v>
      </c>
      <c r="M91" s="35" t="str">
        <f>'Core Indicators'!BS91</f>
        <v>x</v>
      </c>
      <c r="N91" s="35">
        <f>'Core Indicators'!CA91</f>
        <v>4300</v>
      </c>
      <c r="O91" s="35" t="e">
        <f>'Core Indicators'!CI91</f>
        <v>#N/A</v>
      </c>
      <c r="P91" s="35" t="str">
        <f>'Core Indicators'!CQ91</f>
        <v>x</v>
      </c>
      <c r="Q91" s="35">
        <f>'Core Indicators'!DG91</f>
        <v>183913000</v>
      </c>
      <c r="R91" s="35">
        <f>'Core Indicators'!DO91</f>
        <v>6211000</v>
      </c>
      <c r="S91" s="35">
        <f>'Core Indicators'!DW91</f>
        <v>13516000</v>
      </c>
      <c r="T91" s="35">
        <f>'Core Indicators'!EE91</f>
        <v>2416000</v>
      </c>
      <c r="U91" s="35">
        <f>'Core Indicators'!EM91</f>
        <v>84000</v>
      </c>
      <c r="V91" s="35">
        <f>'Core Indicators'!FC91</f>
        <v>5</v>
      </c>
      <c r="W91" s="35" t="str">
        <f>'Core Indicators'!FK91</f>
        <v>x</v>
      </c>
      <c r="X91" s="35">
        <f>'Core Indicators'!FS91</f>
        <v>800000</v>
      </c>
      <c r="Y91" s="35">
        <f>'Core Indicators'!GA91</f>
        <v>1</v>
      </c>
      <c r="Z91" s="35">
        <f>'Core Indicators'!GI91</f>
        <v>3</v>
      </c>
      <c r="AA91" s="35">
        <f>'Core Indicators'!GQ91</f>
        <v>1</v>
      </c>
      <c r="AB91" s="35">
        <f>'Core Indicators'!GY91</f>
        <v>1</v>
      </c>
      <c r="AC91" s="35">
        <f>'Core Indicators'!HG91</f>
        <v>2</v>
      </c>
      <c r="AD91" s="35">
        <f>'Core Indicators'!HO91</f>
        <v>3</v>
      </c>
      <c r="AE91" s="35">
        <f>'Core Indicators'!HW91</f>
        <v>3</v>
      </c>
      <c r="AF91" s="35">
        <f>'Core Indicators'!IE91</f>
        <v>1</v>
      </c>
      <c r="AG91" s="35">
        <f>'Core Indicators'!IM91</f>
        <v>3</v>
      </c>
    </row>
    <row r="92" spans="1:33" ht="20.149999999999999" customHeight="1" x14ac:dyDescent="0.35">
      <c r="A92" s="201" t="str">
        <f>'Core Indicators'!A:A</f>
        <v>Middle belt conflict</v>
      </c>
      <c r="B92" s="201" t="str">
        <f>'Core Indicators'!B:B</f>
        <v>Conflict</v>
      </c>
      <c r="C92" s="201" t="str">
        <f>'Core Indicators'!C92</f>
        <v>NGA003</v>
      </c>
      <c r="D92" s="201" t="str">
        <f>'Core Indicators'!D92</f>
        <v>Nigeria</v>
      </c>
      <c r="E92" s="201" t="str">
        <f>'Core Indicators'!E92</f>
        <v>NGA</v>
      </c>
      <c r="F92" s="36">
        <f>'Core Indicators'!O92</f>
        <v>181664</v>
      </c>
      <c r="G92" s="36">
        <f>'Core Indicators'!W92</f>
        <v>15532000</v>
      </c>
      <c r="H92" s="36">
        <f>'Core Indicators'!AE92</f>
        <v>1476000</v>
      </c>
      <c r="I92" s="36">
        <f>'Core Indicators'!AM92</f>
        <v>495000</v>
      </c>
      <c r="J92" s="36" t="str">
        <f>'Core Indicators'!AU92</f>
        <v>x</v>
      </c>
      <c r="K92" s="36" t="str">
        <f>'Core Indicators'!BC92</f>
        <v>x</v>
      </c>
      <c r="L92" s="36">
        <f>'Core Indicators'!BK92</f>
        <v>524</v>
      </c>
      <c r="M92" s="36" t="str">
        <f>'Core Indicators'!BS92</f>
        <v>x</v>
      </c>
      <c r="N92" s="36" t="str">
        <f>'Core Indicators'!CA92</f>
        <v>x</v>
      </c>
      <c r="O92" s="36" t="e">
        <f>'Core Indicators'!CI92</f>
        <v>#N/A</v>
      </c>
      <c r="P92" s="36" t="str">
        <f>'Core Indicators'!CQ92</f>
        <v>x</v>
      </c>
      <c r="Q92" s="36">
        <f>'Core Indicators'!DG92</f>
        <v>14056000</v>
      </c>
      <c r="R92" s="36">
        <f>'Core Indicators'!DO92</f>
        <v>0</v>
      </c>
      <c r="S92" s="36">
        <f>'Core Indicators'!DW92</f>
        <v>1456000</v>
      </c>
      <c r="T92" s="36">
        <f>'Core Indicators'!EE92</f>
        <v>20000</v>
      </c>
      <c r="U92" s="36">
        <f>'Core Indicators'!EM92</f>
        <v>0</v>
      </c>
      <c r="V92" s="36">
        <f>'Core Indicators'!FC92</f>
        <v>5</v>
      </c>
      <c r="W92" s="36" t="str">
        <f>'Core Indicators'!FK92</f>
        <v>x</v>
      </c>
      <c r="X92" s="36" t="str">
        <f>'Core Indicators'!FS92</f>
        <v>x</v>
      </c>
      <c r="Y92" s="36">
        <f>'Core Indicators'!GA92</f>
        <v>1</v>
      </c>
      <c r="Z92" s="36">
        <f>'Core Indicators'!GI92</f>
        <v>2</v>
      </c>
      <c r="AA92" s="36">
        <f>'Core Indicators'!GQ92</f>
        <v>0</v>
      </c>
      <c r="AB92" s="36">
        <f>'Core Indicators'!GY92</f>
        <v>0</v>
      </c>
      <c r="AC92" s="36">
        <f>'Core Indicators'!HG92</f>
        <v>0</v>
      </c>
      <c r="AD92" s="36">
        <f>'Core Indicators'!HO92</f>
        <v>0</v>
      </c>
      <c r="AE92" s="36">
        <f>'Core Indicators'!HW92</f>
        <v>2</v>
      </c>
      <c r="AF92" s="36">
        <f>'Core Indicators'!IE92</f>
        <v>1</v>
      </c>
      <c r="AG92" s="36">
        <f>'Core Indicators'!IM92</f>
        <v>1</v>
      </c>
    </row>
    <row r="93" spans="1:33" ht="20.149999999999999" customHeight="1" x14ac:dyDescent="0.35">
      <c r="A93" s="202" t="str">
        <f>'Core Indicators'!A:A</f>
        <v>Boko Haram crisis in Nigeria</v>
      </c>
      <c r="B93" s="202" t="str">
        <f>'Core Indicators'!B:B</f>
        <v>Conflict</v>
      </c>
      <c r="C93" s="202" t="str">
        <f>'Core Indicators'!C93</f>
        <v>NGA004</v>
      </c>
      <c r="D93" s="202" t="str">
        <f>'Core Indicators'!D93</f>
        <v>Nigeria</v>
      </c>
      <c r="E93" s="202" t="str">
        <f>'Core Indicators'!E93</f>
        <v>NGA</v>
      </c>
      <c r="F93" s="35">
        <f>'Core Indicators'!O93</f>
        <v>157918</v>
      </c>
      <c r="G93" s="35">
        <f>'Core Indicators'!W93</f>
        <v>14611000</v>
      </c>
      <c r="H93" s="35">
        <f>'Core Indicators'!AE93</f>
        <v>14611000</v>
      </c>
      <c r="I93" s="35">
        <f>'Core Indicators'!AM93</f>
        <v>4462000</v>
      </c>
      <c r="J93" s="35" t="str">
        <f>'Core Indicators'!AU93</f>
        <v>x</v>
      </c>
      <c r="K93" s="35" t="str">
        <f>'Core Indicators'!BC93</f>
        <v>x</v>
      </c>
      <c r="L93" s="35">
        <f>'Core Indicators'!BK93</f>
        <v>1147</v>
      </c>
      <c r="M93" s="35" t="str">
        <f>'Core Indicators'!BS93</f>
        <v>x</v>
      </c>
      <c r="N93" s="35">
        <f>'Core Indicators'!CA93</f>
        <v>4300</v>
      </c>
      <c r="O93" s="35" t="e">
        <f>'Core Indicators'!CI93</f>
        <v>#N/A</v>
      </c>
      <c r="P93" s="35" t="str">
        <f>'Core Indicators'!CQ93</f>
        <v>x</v>
      </c>
      <c r="Q93" s="35">
        <f>'Core Indicators'!DG93</f>
        <v>0</v>
      </c>
      <c r="R93" s="35">
        <f>'Core Indicators'!DO93</f>
        <v>6211000</v>
      </c>
      <c r="S93" s="35">
        <f>'Core Indicators'!DW93</f>
        <v>5964000</v>
      </c>
      <c r="T93" s="35">
        <f>'Core Indicators'!EE93</f>
        <v>2352000</v>
      </c>
      <c r="U93" s="35">
        <f>'Core Indicators'!EM93</f>
        <v>84000</v>
      </c>
      <c r="V93" s="35">
        <f>'Core Indicators'!FC93</f>
        <v>4</v>
      </c>
      <c r="W93" s="35" t="str">
        <f>'Core Indicators'!FK93</f>
        <v>x</v>
      </c>
      <c r="X93" s="35">
        <f>'Core Indicators'!FS93</f>
        <v>800000</v>
      </c>
      <c r="Y93" s="35">
        <f>'Core Indicators'!GA93</f>
        <v>1</v>
      </c>
      <c r="Z93" s="35">
        <f>'Core Indicators'!GI93</f>
        <v>3</v>
      </c>
      <c r="AA93" s="35">
        <f>'Core Indicators'!GQ93</f>
        <v>1</v>
      </c>
      <c r="AB93" s="35">
        <f>'Core Indicators'!GY93</f>
        <v>1</v>
      </c>
      <c r="AC93" s="35">
        <f>'Core Indicators'!HG93</f>
        <v>2</v>
      </c>
      <c r="AD93" s="35">
        <f>'Core Indicators'!HO93</f>
        <v>3</v>
      </c>
      <c r="AE93" s="35">
        <f>'Core Indicators'!HW93</f>
        <v>3</v>
      </c>
      <c r="AF93" s="35">
        <f>'Core Indicators'!IE93</f>
        <v>1</v>
      </c>
      <c r="AG93" s="35">
        <f>'Core Indicators'!IM93</f>
        <v>2</v>
      </c>
    </row>
    <row r="94" spans="1:33" ht="20.149999999999999" customHeight="1" x14ac:dyDescent="0.35">
      <c r="A94" s="201" t="str">
        <f>'Core Indicators'!A:A</f>
        <v>Northwest Banditry</v>
      </c>
      <c r="B94" s="201" t="str">
        <f>'Core Indicators'!B:B</f>
        <v>Other type of violence</v>
      </c>
      <c r="C94" s="201" t="str">
        <f>'Core Indicators'!C94</f>
        <v>NGA007</v>
      </c>
      <c r="D94" s="201" t="str">
        <f>'Core Indicators'!D94</f>
        <v>Nigeria</v>
      </c>
      <c r="E94" s="201" t="str">
        <f>'Core Indicators'!E94</f>
        <v>NGA</v>
      </c>
      <c r="F94" s="36">
        <f>'Core Indicators'!O94</f>
        <v>237708</v>
      </c>
      <c r="G94" s="36">
        <f>'Core Indicators'!W94</f>
        <v>35593000</v>
      </c>
      <c r="H94" s="36">
        <f>'Core Indicators'!AE94</f>
        <v>6061000</v>
      </c>
      <c r="I94" s="36">
        <f>'Core Indicators'!AM94</f>
        <v>507000</v>
      </c>
      <c r="J94" s="36" t="str">
        <f>'Core Indicators'!AU94</f>
        <v>x</v>
      </c>
      <c r="K94" s="36" t="str">
        <f>'Core Indicators'!BC94</f>
        <v>x</v>
      </c>
      <c r="L94" s="36">
        <f>'Core Indicators'!BK94</f>
        <v>2814</v>
      </c>
      <c r="M94" s="36">
        <f>'Core Indicators'!BS94</f>
        <v>500</v>
      </c>
      <c r="N94" s="36">
        <f>'Core Indicators'!CA94</f>
        <v>10500</v>
      </c>
      <c r="O94" s="36" t="e">
        <f>'Core Indicators'!CI94</f>
        <v>#N/A</v>
      </c>
      <c r="P94" s="36">
        <f>'Core Indicators'!CQ94</f>
        <v>49</v>
      </c>
      <c r="Q94" s="36">
        <f>'Core Indicators'!DG94</f>
        <v>29532000</v>
      </c>
      <c r="R94" s="36">
        <f>'Core Indicators'!DO94</f>
        <v>0</v>
      </c>
      <c r="S94" s="36">
        <f>'Core Indicators'!DW94</f>
        <v>6018000</v>
      </c>
      <c r="T94" s="36">
        <f>'Core Indicators'!EE94</f>
        <v>44000</v>
      </c>
      <c r="U94" s="36">
        <f>'Core Indicators'!EM94</f>
        <v>0</v>
      </c>
      <c r="V94" s="36">
        <f>'Core Indicators'!FC94</f>
        <v>5</v>
      </c>
      <c r="W94" s="36" t="str">
        <f>'Core Indicators'!FK94</f>
        <v>x</v>
      </c>
      <c r="X94" s="36" t="str">
        <f>'Core Indicators'!FS94</f>
        <v>x</v>
      </c>
      <c r="Y94" s="36">
        <f>'Core Indicators'!GA94</f>
        <v>1</v>
      </c>
      <c r="Z94" s="36">
        <f>'Core Indicators'!GI94</f>
        <v>2</v>
      </c>
      <c r="AA94" s="36">
        <f>'Core Indicators'!GQ94</f>
        <v>0</v>
      </c>
      <c r="AB94" s="36">
        <f>'Core Indicators'!GY94</f>
        <v>0</v>
      </c>
      <c r="AC94" s="36">
        <f>'Core Indicators'!HG94</f>
        <v>0</v>
      </c>
      <c r="AD94" s="36">
        <f>'Core Indicators'!HO94</f>
        <v>2</v>
      </c>
      <c r="AE94" s="36">
        <f>'Core Indicators'!HW94</f>
        <v>2</v>
      </c>
      <c r="AF94" s="36">
        <f>'Core Indicators'!IE94</f>
        <v>1</v>
      </c>
      <c r="AG94" s="36">
        <f>'Core Indicators'!IM94</f>
        <v>2</v>
      </c>
    </row>
    <row r="95" spans="1:33" ht="20.149999999999999" customHeight="1" x14ac:dyDescent="0.35">
      <c r="A95" s="202" t="str">
        <f>'Core Indicators'!A:A</f>
        <v>Cameroonian Refugees in Nigeria</v>
      </c>
      <c r="B95" s="202" t="str">
        <f>'Core Indicators'!B:B</f>
        <v>International displacement</v>
      </c>
      <c r="C95" s="202" t="str">
        <f>'Core Indicators'!C95</f>
        <v>NGA008</v>
      </c>
      <c r="D95" s="202" t="str">
        <f>'Core Indicators'!D95</f>
        <v>Nigeria</v>
      </c>
      <c r="E95" s="202" t="str">
        <f>'Core Indicators'!E95</f>
        <v>NGA</v>
      </c>
      <c r="F95" s="35">
        <f>'Core Indicators'!O95</f>
        <v>108688</v>
      </c>
      <c r="G95" s="35">
        <f>'Core Indicators'!W95</f>
        <v>12675000</v>
      </c>
      <c r="H95" s="35">
        <f>'Core Indicators'!AE95</f>
        <v>78000</v>
      </c>
      <c r="I95" s="35">
        <f>'Core Indicators'!AM95</f>
        <v>78000</v>
      </c>
      <c r="J95" s="35" t="str">
        <f>'Core Indicators'!AU95</f>
        <v>x</v>
      </c>
      <c r="K95" s="35" t="str">
        <f>'Core Indicators'!BC95</f>
        <v>x</v>
      </c>
      <c r="L95" s="35" t="str">
        <f>'Core Indicators'!BK95</f>
        <v>x</v>
      </c>
      <c r="M95" s="35" t="str">
        <f>'Core Indicators'!BS95</f>
        <v>x</v>
      </c>
      <c r="N95" s="35" t="str">
        <f>'Core Indicators'!CA95</f>
        <v>x</v>
      </c>
      <c r="O95" s="35" t="e">
        <f>'Core Indicators'!CI95</f>
        <v>#N/A</v>
      </c>
      <c r="P95" s="35" t="str">
        <f>'Core Indicators'!CQ95</f>
        <v>x</v>
      </c>
      <c r="Q95" s="35">
        <f>'Core Indicators'!DG95</f>
        <v>12597000</v>
      </c>
      <c r="R95" s="35">
        <f>'Core Indicators'!DO95</f>
        <v>0</v>
      </c>
      <c r="S95" s="35">
        <f>'Core Indicators'!DW95</f>
        <v>78000</v>
      </c>
      <c r="T95" s="35">
        <f>'Core Indicators'!EE95</f>
        <v>0</v>
      </c>
      <c r="U95" s="35">
        <f>'Core Indicators'!EM95</f>
        <v>0</v>
      </c>
      <c r="V95" s="35">
        <f>'Core Indicators'!FC95</f>
        <v>2139</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2</v>
      </c>
      <c r="AE95" s="35">
        <f>'Core Indicators'!HW95</f>
        <v>0</v>
      </c>
      <c r="AF95" s="35">
        <f>'Core Indicators'!IE95</f>
        <v>1</v>
      </c>
      <c r="AG95" s="35">
        <f>'Core Indicators'!IM95</f>
        <v>1</v>
      </c>
    </row>
    <row r="96" spans="1:33" ht="20.149999999999999" customHeight="1" x14ac:dyDescent="0.35">
      <c r="A96" s="201" t="str">
        <f>'Core Indicators'!A:A</f>
        <v>Socioeconomic crisis in Nicaragua</v>
      </c>
      <c r="B96" s="201" t="str">
        <f>'Core Indicators'!B:B</f>
        <v>Political and economic crisis</v>
      </c>
      <c r="C96" s="201" t="str">
        <f>'Core Indicators'!C96</f>
        <v>NIC001</v>
      </c>
      <c r="D96" s="201" t="str">
        <f>'Core Indicators'!D96</f>
        <v>Nicaragua</v>
      </c>
      <c r="E96" s="201" t="str">
        <f>'Core Indicators'!E96</f>
        <v>NIC</v>
      </c>
      <c r="F96" s="36">
        <f>'Core Indicators'!O96</f>
        <v>120340</v>
      </c>
      <c r="G96" s="36">
        <f>'Core Indicators'!W96</f>
        <v>6201000</v>
      </c>
      <c r="H96" s="36">
        <f>'Core Indicators'!AE96</f>
        <v>150000</v>
      </c>
      <c r="I96" s="36">
        <f>'Core Indicators'!AM96</f>
        <v>150000</v>
      </c>
      <c r="J96" s="36" t="str">
        <f>'Core Indicators'!AU96</f>
        <v>x</v>
      </c>
      <c r="K96" s="36" t="str">
        <f>'Core Indicators'!BC96</f>
        <v>x</v>
      </c>
      <c r="L96" s="36">
        <f>'Core Indicators'!BK96</f>
        <v>30</v>
      </c>
      <c r="M96" s="36" t="str">
        <f>'Core Indicators'!BS96</f>
        <v>x</v>
      </c>
      <c r="N96" s="36" t="str">
        <f>'Core Indicators'!CA96</f>
        <v>x</v>
      </c>
      <c r="O96" s="36" t="e">
        <f>'Core Indicators'!CI96</f>
        <v>#N/A</v>
      </c>
      <c r="P96" s="36" t="str">
        <f>'Core Indicators'!CQ96</f>
        <v>x</v>
      </c>
      <c r="Q96" s="36">
        <f>'Core Indicators'!DG96</f>
        <v>6051000</v>
      </c>
      <c r="R96" s="36" t="str">
        <f>'Core Indicators'!DO96</f>
        <v>x</v>
      </c>
      <c r="S96" s="36" t="str">
        <f>'Core Indicators'!DW96</f>
        <v>x</v>
      </c>
      <c r="T96" s="36" t="str">
        <f>'Core Indicators'!EE96</f>
        <v>x</v>
      </c>
      <c r="U96" s="36" t="str">
        <f>'Core Indicators'!EM96</f>
        <v>x</v>
      </c>
      <c r="V96" s="36" t="str">
        <f>'Core Indicators'!FC96</f>
        <v>x</v>
      </c>
      <c r="W96" s="36" t="str">
        <f>'Core Indicators'!FK96</f>
        <v>x</v>
      </c>
      <c r="X96" s="36" t="str">
        <f>'Core Indicators'!FS96</f>
        <v>x</v>
      </c>
      <c r="Y96" s="36">
        <f>'Core Indicators'!GA96</f>
        <v>2</v>
      </c>
      <c r="Z96" s="36">
        <f>'Core Indicators'!GI96</f>
        <v>0</v>
      </c>
      <c r="AA96" s="36">
        <f>'Core Indicators'!GQ96</f>
        <v>3</v>
      </c>
      <c r="AB96" s="36">
        <f>'Core Indicators'!GY96</f>
        <v>2</v>
      </c>
      <c r="AC96" s="36">
        <f>'Core Indicators'!HG96</f>
        <v>2</v>
      </c>
      <c r="AD96" s="36">
        <f>'Core Indicators'!HO96</f>
        <v>2</v>
      </c>
      <c r="AE96" s="36">
        <f>'Core Indicators'!HW96</f>
        <v>1</v>
      </c>
      <c r="AF96" s="36">
        <f>'Core Indicators'!IE96</f>
        <v>0</v>
      </c>
      <c r="AG96" s="36">
        <f>'Core Indicators'!IM96</f>
        <v>1</v>
      </c>
    </row>
    <row r="97" spans="1:33" ht="20.149999999999999" customHeight="1" x14ac:dyDescent="0.35">
      <c r="A97" s="202" t="str">
        <f>'Core Indicators'!A:A</f>
        <v>Complex crisis in Pakistan</v>
      </c>
      <c r="B97" s="202" t="str">
        <f>'Core Indicators'!B:B</f>
        <v>Complex crisis</v>
      </c>
      <c r="C97" s="202" t="str">
        <f>'Core Indicators'!C97</f>
        <v>PAK001</v>
      </c>
      <c r="D97" s="202" t="str">
        <f>'Core Indicators'!D97</f>
        <v>Pakistan</v>
      </c>
      <c r="E97" s="202" t="str">
        <f>'Core Indicators'!E97</f>
        <v>PAK</v>
      </c>
      <c r="F97" s="35">
        <f>'Core Indicators'!O97</f>
        <v>770880</v>
      </c>
      <c r="G97" s="35">
        <f>'Core Indicators'!W97</f>
        <v>229489000</v>
      </c>
      <c r="H97" s="35">
        <f>'Core Indicators'!AE97</f>
        <v>68843000</v>
      </c>
      <c r="I97" s="35">
        <f>'Core Indicators'!AM97</f>
        <v>21660000</v>
      </c>
      <c r="J97" s="35" t="str">
        <f>'Core Indicators'!AU97</f>
        <v>x</v>
      </c>
      <c r="K97" s="35" t="str">
        <f>'Core Indicators'!BC97</f>
        <v>x</v>
      </c>
      <c r="L97" s="35">
        <f>'Core Indicators'!BK97</f>
        <v>882</v>
      </c>
      <c r="M97" s="35" t="str">
        <f>'Core Indicators'!BS97</f>
        <v>x</v>
      </c>
      <c r="N97" s="35" t="str">
        <f>'Core Indicators'!CA97</f>
        <v>x</v>
      </c>
      <c r="O97" s="35" t="e">
        <f>'Core Indicators'!CI97</f>
        <v>#N/A</v>
      </c>
      <c r="P97" s="35" t="str">
        <f>'Core Indicators'!CQ97</f>
        <v>x</v>
      </c>
      <c r="Q97" s="35">
        <f>'Core Indicators'!DG97</f>
        <v>160646000</v>
      </c>
      <c r="R97" s="35">
        <f>'Core Indicators'!DO97</f>
        <v>57843000</v>
      </c>
      <c r="S97" s="35">
        <f>'Core Indicators'!DW97</f>
        <v>9909000</v>
      </c>
      <c r="T97" s="35">
        <f>'Core Indicators'!EE97</f>
        <v>1092000</v>
      </c>
      <c r="U97" s="35">
        <f>'Core Indicators'!EM97</f>
        <v>0</v>
      </c>
      <c r="V97" s="35">
        <f>'Core Indicators'!FC97</f>
        <v>5</v>
      </c>
      <c r="W97" s="35" t="str">
        <f>'Core Indicators'!FK97</f>
        <v>x</v>
      </c>
      <c r="X97" s="35" t="str">
        <f>'Core Indicators'!FS97</f>
        <v>x</v>
      </c>
      <c r="Y97" s="35">
        <f>'Core Indicators'!GA97</f>
        <v>2</v>
      </c>
      <c r="Z97" s="35">
        <f>'Core Indicators'!GI97</f>
        <v>1</v>
      </c>
      <c r="AA97" s="35">
        <f>'Core Indicators'!GQ97</f>
        <v>2</v>
      </c>
      <c r="AB97" s="35">
        <f>'Core Indicators'!GY97</f>
        <v>0</v>
      </c>
      <c r="AC97" s="35">
        <f>'Core Indicators'!HG97</f>
        <v>2</v>
      </c>
      <c r="AD97" s="35">
        <f>'Core Indicators'!HO97</f>
        <v>2</v>
      </c>
      <c r="AE97" s="35">
        <f>'Core Indicators'!HW97</f>
        <v>1</v>
      </c>
      <c r="AF97" s="35">
        <f>'Core Indicators'!IE97</f>
        <v>1</v>
      </c>
      <c r="AG97" s="35">
        <f>'Core Indicators'!IM97</f>
        <v>1</v>
      </c>
    </row>
    <row r="98" spans="1:33" ht="20.149999999999999" customHeight="1" x14ac:dyDescent="0.35">
      <c r="A98" s="201" t="str">
        <f>'Core Indicators'!A:A</f>
        <v>Kashmir conflict in Pakistan</v>
      </c>
      <c r="B98" s="201" t="str">
        <f>'Core Indicators'!B:B</f>
        <v>Conflict</v>
      </c>
      <c r="C98" s="201" t="str">
        <f>'Core Indicators'!C98</f>
        <v>PAK004</v>
      </c>
      <c r="D98" s="201" t="str">
        <f>'Core Indicators'!D98</f>
        <v>Pakistan</v>
      </c>
      <c r="E98" s="201" t="str">
        <f>'Core Indicators'!E98</f>
        <v>PAK</v>
      </c>
      <c r="F98" s="36">
        <f>'Core Indicators'!O98</f>
        <v>13297</v>
      </c>
      <c r="G98" s="36">
        <f>'Core Indicators'!W98</f>
        <v>4450000</v>
      </c>
      <c r="H98" s="36" t="str">
        <f>'Core Indicators'!AE98</f>
        <v>x</v>
      </c>
      <c r="I98" s="36" t="str">
        <f>'Core Indicators'!AM98</f>
        <v>x</v>
      </c>
      <c r="J98" s="36" t="str">
        <f>'Core Indicators'!AU98</f>
        <v>x</v>
      </c>
      <c r="K98" s="36" t="str">
        <f>'Core Indicators'!BC98</f>
        <v>x</v>
      </c>
      <c r="L98" s="36">
        <f>'Core Indicators'!BK98</f>
        <v>0</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1</v>
      </c>
      <c r="AA98" s="36">
        <f>'Core Indicators'!GQ98</f>
        <v>1</v>
      </c>
      <c r="AB98" s="36">
        <f>'Core Indicators'!GY98</f>
        <v>0</v>
      </c>
      <c r="AC98" s="36">
        <f>'Core Indicators'!HG98</f>
        <v>0</v>
      </c>
      <c r="AD98" s="36">
        <f>'Core Indicators'!HO98</f>
        <v>2</v>
      </c>
      <c r="AE98" s="36">
        <f>'Core Indicators'!HW98</f>
        <v>1</v>
      </c>
      <c r="AF98" s="36">
        <f>'Core Indicators'!IE98</f>
        <v>1</v>
      </c>
      <c r="AG98" s="36">
        <f>'Core Indicators'!IM98</f>
        <v>1</v>
      </c>
    </row>
    <row r="99" spans="1:33" ht="20.149999999999999" customHeight="1" x14ac:dyDescent="0.35">
      <c r="A99" s="202" t="str">
        <f>'Core Indicators'!A:A</f>
        <v xml:space="preserve">Floods in Pakistan </v>
      </c>
      <c r="B99" s="202" t="str">
        <f>'Core Indicators'!B:B</f>
        <v>Flood</v>
      </c>
      <c r="C99" s="202" t="str">
        <f>'Core Indicators'!C99</f>
        <v>PAK005</v>
      </c>
      <c r="D99" s="202" t="str">
        <f>'Core Indicators'!D99</f>
        <v>Pakistan</v>
      </c>
      <c r="E99" s="202" t="str">
        <f>'Core Indicators'!E99</f>
        <v>PAK</v>
      </c>
      <c r="F99" s="35">
        <f>'Core Indicators'!O99</f>
        <v>562625</v>
      </c>
      <c r="G99" s="35">
        <f>'Core Indicators'!W99</f>
        <v>90754000</v>
      </c>
      <c r="H99" s="35">
        <f>'Core Indicators'!AE99</f>
        <v>218000</v>
      </c>
      <c r="I99" s="35">
        <f>'Core Indicators'!AM99</f>
        <v>3000</v>
      </c>
      <c r="J99" s="35">
        <f>'Core Indicators'!AU99</f>
        <v>0</v>
      </c>
      <c r="K99" s="35">
        <f>'Core Indicators'!BC99</f>
        <v>0</v>
      </c>
      <c r="L99" s="35">
        <f>'Core Indicators'!BK99</f>
        <v>312</v>
      </c>
      <c r="M99" s="35">
        <f>'Core Indicators'!BS99</f>
        <v>0</v>
      </c>
      <c r="N99" s="35">
        <f>'Core Indicators'!CA99</f>
        <v>0</v>
      </c>
      <c r="O99" s="35" t="e">
        <f>'Core Indicators'!CI99</f>
        <v>#N/A</v>
      </c>
      <c r="P99" s="35">
        <f>'Core Indicators'!CQ99</f>
        <v>0</v>
      </c>
      <c r="Q99" s="35">
        <f>'Core Indicators'!DG99</f>
        <v>90536000</v>
      </c>
      <c r="R99" s="35">
        <f>'Core Indicators'!DO99</f>
        <v>68000</v>
      </c>
      <c r="S99" s="35">
        <f>'Core Indicators'!DW99</f>
        <v>120000</v>
      </c>
      <c r="T99" s="35">
        <f>'Core Indicators'!EE99</f>
        <v>30000</v>
      </c>
      <c r="U99" s="35">
        <f>'Core Indicators'!EM99</f>
        <v>0</v>
      </c>
      <c r="V99" s="35">
        <f>'Core Indicators'!FC99</f>
        <v>1</v>
      </c>
      <c r="W99" s="35" t="e">
        <f>'Core Indicators'!FK99</f>
        <v>#N/A</v>
      </c>
      <c r="X99" s="35" t="e">
        <f>'Core Indicators'!FS99</f>
        <v>#N/A</v>
      </c>
      <c r="Y99" s="35">
        <f>'Core Indicators'!GA99</f>
        <v>2</v>
      </c>
      <c r="Z99" s="35">
        <f>'Core Indicators'!GI99</f>
        <v>1</v>
      </c>
      <c r="AA99" s="35">
        <f>'Core Indicators'!GQ99</f>
        <v>2</v>
      </c>
      <c r="AB99" s="35">
        <f>'Core Indicators'!GY99</f>
        <v>0</v>
      </c>
      <c r="AC99" s="35">
        <f>'Core Indicators'!HG99</f>
        <v>0</v>
      </c>
      <c r="AD99" s="35">
        <f>'Core Indicators'!HO99</f>
        <v>1</v>
      </c>
      <c r="AE99" s="35">
        <f>'Core Indicators'!HW99</f>
        <v>0</v>
      </c>
      <c r="AF99" s="35">
        <f>'Core Indicators'!IE99</f>
        <v>1</v>
      </c>
      <c r="AG99" s="35">
        <f>'Core Indicators'!IM99</f>
        <v>3</v>
      </c>
    </row>
    <row r="100" spans="1:33" ht="20.149999999999999" customHeight="1" x14ac:dyDescent="0.35">
      <c r="A100" s="201" t="str">
        <f>'Core Indicators'!A:A</f>
        <v>Venezuela displacement in Panama</v>
      </c>
      <c r="B100" s="201" t="str">
        <f>'Core Indicators'!B:B</f>
        <v>International displacement</v>
      </c>
      <c r="C100" s="201" t="str">
        <f>'Core Indicators'!C100</f>
        <v>PAN002</v>
      </c>
      <c r="D100" s="201" t="str">
        <f>'Core Indicators'!D100</f>
        <v>Panama</v>
      </c>
      <c r="E100" s="201" t="str">
        <f>'Core Indicators'!E100</f>
        <v>PAN</v>
      </c>
      <c r="F100" s="36">
        <f>'Core Indicators'!O100</f>
        <v>74177</v>
      </c>
      <c r="G100" s="36">
        <f>'Core Indicators'!W100</f>
        <v>122000</v>
      </c>
      <c r="H100" s="36">
        <f>'Core Indicators'!AE100</f>
        <v>96000</v>
      </c>
      <c r="I100" s="36">
        <f>'Core Indicators'!AM100</f>
        <v>122000</v>
      </c>
      <c r="J100" s="36" t="str">
        <f>'Core Indicators'!AU100</f>
        <v>x</v>
      </c>
      <c r="K100" s="36" t="str">
        <f>'Core Indicators'!BC100</f>
        <v>x</v>
      </c>
      <c r="L100" s="36">
        <f>'Core Indicators'!BK100</f>
        <v>61</v>
      </c>
      <c r="M100" s="36" t="str">
        <f>'Core Indicators'!BS100</f>
        <v>x</v>
      </c>
      <c r="N100" s="36" t="str">
        <f>'Core Indicators'!CA100</f>
        <v>x</v>
      </c>
      <c r="O100" s="36" t="e">
        <f>'Core Indicators'!CI100</f>
        <v>#N/A</v>
      </c>
      <c r="P100" s="36" t="str">
        <f>'Core Indicators'!CQ100</f>
        <v>x</v>
      </c>
      <c r="Q100" s="36">
        <f>'Core Indicators'!DG100</f>
        <v>26000</v>
      </c>
      <c r="R100" s="36">
        <f>'Core Indicators'!DO100</f>
        <v>2000</v>
      </c>
      <c r="S100" s="36">
        <f>'Core Indicators'!DW100</f>
        <v>94000</v>
      </c>
      <c r="T100" s="36">
        <f>'Core Indicators'!EE100</f>
        <v>0</v>
      </c>
      <c r="U100" s="36">
        <f>'Core Indicators'!EM100</f>
        <v>0</v>
      </c>
      <c r="V100" s="36">
        <f>'Core Indicators'!FC100</f>
        <v>2</v>
      </c>
      <c r="W100" s="36" t="str">
        <f>'Core Indicators'!FK100</f>
        <v>x</v>
      </c>
      <c r="X100" s="36" t="str">
        <f>'Core Indicators'!FS100</f>
        <v>x</v>
      </c>
      <c r="Y100" s="36">
        <f>'Core Indicators'!GA100</f>
        <v>0</v>
      </c>
      <c r="Z100" s="36">
        <f>'Core Indicators'!GI100</f>
        <v>0</v>
      </c>
      <c r="AA100" s="36">
        <f>'Core Indicators'!GQ100</f>
        <v>0</v>
      </c>
      <c r="AB100" s="36">
        <f>'Core Indicators'!GY100</f>
        <v>0</v>
      </c>
      <c r="AC100" s="36">
        <f>'Core Indicators'!HG100</f>
        <v>0</v>
      </c>
      <c r="AD100" s="36">
        <f>'Core Indicators'!HO100</f>
        <v>0</v>
      </c>
      <c r="AE100" s="36">
        <f>'Core Indicators'!HW100</f>
        <v>0</v>
      </c>
      <c r="AF100" s="36">
        <f>'Core Indicators'!IE100</f>
        <v>0</v>
      </c>
      <c r="AG100" s="36">
        <f>'Core Indicators'!IM100</f>
        <v>0</v>
      </c>
    </row>
    <row r="101" spans="1:33" ht="20.149999999999999" customHeight="1" x14ac:dyDescent="0.35">
      <c r="A101" s="202" t="str">
        <f>'Core Indicators'!A:A</f>
        <v>Venezuela displacement in Peru</v>
      </c>
      <c r="B101" s="202" t="str">
        <f>'Core Indicators'!B:B</f>
        <v>International displacement</v>
      </c>
      <c r="C101" s="202" t="str">
        <f>'Core Indicators'!C101</f>
        <v>PER002</v>
      </c>
      <c r="D101" s="202" t="str">
        <f>'Core Indicators'!D101</f>
        <v>Peru</v>
      </c>
      <c r="E101" s="202" t="str">
        <f>'Core Indicators'!E101</f>
        <v>PER</v>
      </c>
      <c r="F101" s="35">
        <f>'Core Indicators'!O101</f>
        <v>1280000</v>
      </c>
      <c r="G101" s="35">
        <f>'Core Indicators'!W101</f>
        <v>33359000</v>
      </c>
      <c r="H101" s="35">
        <f>'Core Indicators'!AE101</f>
        <v>10081000</v>
      </c>
      <c r="I101" s="35">
        <f>'Core Indicators'!AM101</f>
        <v>1570000</v>
      </c>
      <c r="J101" s="35" t="str">
        <f>'Core Indicators'!AU101</f>
        <v>x</v>
      </c>
      <c r="K101" s="35" t="str">
        <f>'Core Indicators'!BC101</f>
        <v>x</v>
      </c>
      <c r="L101" s="35">
        <f>'Core Indicators'!BK101</f>
        <v>4</v>
      </c>
      <c r="M101" s="35" t="str">
        <f>'Core Indicators'!BS101</f>
        <v>x</v>
      </c>
      <c r="N101" s="35" t="str">
        <f>'Core Indicators'!CA101</f>
        <v>x</v>
      </c>
      <c r="O101" s="35" t="e">
        <f>'Core Indicators'!CI101</f>
        <v>#N/A</v>
      </c>
      <c r="P101" s="35" t="str">
        <f>'Core Indicators'!CQ101</f>
        <v>x</v>
      </c>
      <c r="Q101" s="35">
        <f>'Core Indicators'!DG101</f>
        <v>23278000</v>
      </c>
      <c r="R101" s="35">
        <f>'Core Indicators'!DO101</f>
        <v>8381000</v>
      </c>
      <c r="S101" s="35">
        <f>'Core Indicators'!DW101</f>
        <v>1700000</v>
      </c>
      <c r="T101" s="35">
        <f>'Core Indicators'!EE101</f>
        <v>0</v>
      </c>
      <c r="U101" s="35">
        <f>'Core Indicators'!EM101</f>
        <v>0</v>
      </c>
      <c r="V101" s="35">
        <f>'Core Indicators'!FC101</f>
        <v>3</v>
      </c>
      <c r="W101" s="35" t="str">
        <f>'Core Indicators'!FK101</f>
        <v>x</v>
      </c>
      <c r="X101" s="35" t="str">
        <f>'Core Indicators'!FS101</f>
        <v>x</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0</v>
      </c>
      <c r="AF101" s="35">
        <f>'Core Indicators'!IE101</f>
        <v>1</v>
      </c>
      <c r="AG101" s="35">
        <f>'Core Indicators'!IM101</f>
        <v>0</v>
      </c>
    </row>
    <row r="102" spans="1:33" ht="20.149999999999999" customHeight="1" x14ac:dyDescent="0.35">
      <c r="A102" s="201" t="str">
        <f>'Core Indicators'!A:A</f>
        <v>Multiple crises in the Philippines</v>
      </c>
      <c r="B102" s="201" t="str">
        <f>'Core Indicators'!B:B</f>
        <v>Multiple crises country</v>
      </c>
      <c r="C102" s="201" t="str">
        <f>'Core Indicators'!C102</f>
        <v>PHL001</v>
      </c>
      <c r="D102" s="201" t="str">
        <f>'Core Indicators'!D102</f>
        <v>Philippines</v>
      </c>
      <c r="E102" s="201" t="str">
        <f>'Core Indicators'!E102</f>
        <v>PHL</v>
      </c>
      <c r="F102" s="36">
        <f>'Core Indicators'!O102</f>
        <v>232534.48</v>
      </c>
      <c r="G102" s="36">
        <f>'Core Indicators'!W102</f>
        <v>44915000</v>
      </c>
      <c r="H102" s="36">
        <f>'Core Indicators'!AE102</f>
        <v>12135000</v>
      </c>
      <c r="I102" s="36">
        <f>'Core Indicators'!AM102</f>
        <v>115000</v>
      </c>
      <c r="J102" s="36">
        <f>'Core Indicators'!AU102</f>
        <v>1147</v>
      </c>
      <c r="K102" s="36" t="str">
        <f>'Core Indicators'!BC102</f>
        <v>x</v>
      </c>
      <c r="L102" s="36">
        <f>'Core Indicators'!BK102</f>
        <v>215</v>
      </c>
      <c r="M102" s="36">
        <f>'Core Indicators'!BS102</f>
        <v>1715247</v>
      </c>
      <c r="N102" s="36">
        <f>'Core Indicators'!CA102</f>
        <v>405161</v>
      </c>
      <c r="O102" s="36" t="e">
        <f>'Core Indicators'!CI102</f>
        <v>#N/A</v>
      </c>
      <c r="P102" s="36">
        <f>'Core Indicators'!CQ102</f>
        <v>66000000000</v>
      </c>
      <c r="Q102" s="36">
        <f>'Core Indicators'!DG102</f>
        <v>32780000</v>
      </c>
      <c r="R102" s="36">
        <f>'Core Indicators'!DO102</f>
        <v>9623000</v>
      </c>
      <c r="S102" s="36">
        <f>'Core Indicators'!DW102</f>
        <v>2511000</v>
      </c>
      <c r="T102" s="36">
        <f>'Core Indicators'!EE102</f>
        <v>0</v>
      </c>
      <c r="U102" s="36">
        <f>'Core Indicators'!EM102</f>
        <v>0</v>
      </c>
      <c r="V102" s="36">
        <f>'Core Indicators'!FC102</f>
        <v>4</v>
      </c>
      <c r="W102" s="36" t="e">
        <f>'Core Indicators'!FK102</f>
        <v>#N/A</v>
      </c>
      <c r="X102" s="36" t="e">
        <f>'Core Indicators'!FS102</f>
        <v>#N/A</v>
      </c>
      <c r="Y102" s="36">
        <f>'Core Indicators'!GA102</f>
        <v>0</v>
      </c>
      <c r="Z102" s="36">
        <f>'Core Indicators'!GI102</f>
        <v>0</v>
      </c>
      <c r="AA102" s="36">
        <f>'Core Indicators'!GQ102</f>
        <v>0</v>
      </c>
      <c r="AB102" s="36">
        <f>'Core Indicators'!GY102</f>
        <v>0</v>
      </c>
      <c r="AC102" s="36">
        <f>'Core Indicators'!HG102</f>
        <v>0</v>
      </c>
      <c r="AD102" s="36">
        <f>'Core Indicators'!HO102</f>
        <v>0</v>
      </c>
      <c r="AE102" s="36">
        <f>'Core Indicators'!HW102</f>
        <v>0</v>
      </c>
      <c r="AF102" s="36">
        <f>'Core Indicators'!IE102</f>
        <v>0</v>
      </c>
      <c r="AG102" s="36">
        <f>'Core Indicators'!IM102</f>
        <v>2</v>
      </c>
    </row>
    <row r="103" spans="1:33" ht="20.149999999999999" customHeight="1" x14ac:dyDescent="0.35">
      <c r="A103" s="202" t="str">
        <f>'Core Indicators'!A:A</f>
        <v>Mindanao conflict</v>
      </c>
      <c r="B103" s="202" t="str">
        <f>'Core Indicators'!B:B</f>
        <v>Conflict</v>
      </c>
      <c r="C103" s="202" t="str">
        <f>'Core Indicators'!C103</f>
        <v>PHL003</v>
      </c>
      <c r="D103" s="202" t="str">
        <f>'Core Indicators'!D103</f>
        <v>Philippines</v>
      </c>
      <c r="E103" s="202" t="str">
        <f>'Core Indicators'!E103</f>
        <v>PHL</v>
      </c>
      <c r="F103" s="35">
        <f>'Core Indicators'!O103</f>
        <v>138354</v>
      </c>
      <c r="G103" s="35">
        <f>'Core Indicators'!W103</f>
        <v>26252000</v>
      </c>
      <c r="H103" s="35">
        <f>'Core Indicators'!AE103</f>
        <v>111000</v>
      </c>
      <c r="I103" s="35">
        <f>'Core Indicators'!AM103</f>
        <v>111000</v>
      </c>
      <c r="J103" s="35" t="str">
        <f>'Core Indicators'!AU103</f>
        <v>x</v>
      </c>
      <c r="K103" s="35" t="str">
        <f>'Core Indicators'!BC103</f>
        <v>x</v>
      </c>
      <c r="L103" s="35">
        <f>'Core Indicators'!BK103</f>
        <v>215</v>
      </c>
      <c r="M103" s="35" t="str">
        <f>'Core Indicators'!BS103</f>
        <v>x</v>
      </c>
      <c r="N103" s="35" t="str">
        <f>'Core Indicators'!CA103</f>
        <v>x</v>
      </c>
      <c r="O103" s="35" t="e">
        <f>'Core Indicators'!CI103</f>
        <v>#N/A</v>
      </c>
      <c r="P103" s="35" t="str">
        <f>'Core Indicators'!CQ103</f>
        <v>x</v>
      </c>
      <c r="Q103" s="35">
        <f>'Core Indicators'!DG103</f>
        <v>26141000</v>
      </c>
      <c r="R103" s="35">
        <f>'Core Indicators'!DO103</f>
        <v>0</v>
      </c>
      <c r="S103" s="35">
        <f>'Core Indicators'!DW103</f>
        <v>111000</v>
      </c>
      <c r="T103" s="35">
        <f>'Core Indicators'!EE103</f>
        <v>0</v>
      </c>
      <c r="U103" s="35">
        <f>'Core Indicators'!EM103</f>
        <v>0</v>
      </c>
      <c r="V103" s="35">
        <f>'Core Indicators'!FC103</f>
        <v>4</v>
      </c>
      <c r="W103" s="35" t="str">
        <f>'Core Indicators'!FK103</f>
        <v>x</v>
      </c>
      <c r="X103" s="35" t="str">
        <f>'Core Indicators'!FS103</f>
        <v>x</v>
      </c>
      <c r="Y103" s="35">
        <f>'Core Indicators'!GA103</f>
        <v>0</v>
      </c>
      <c r="Z103" s="35">
        <f>'Core Indicators'!GI103</f>
        <v>1</v>
      </c>
      <c r="AA103" s="35">
        <f>'Core Indicators'!GQ103</f>
        <v>0</v>
      </c>
      <c r="AB103" s="35">
        <f>'Core Indicators'!GY103</f>
        <v>0</v>
      </c>
      <c r="AC103" s="35">
        <f>'Core Indicators'!HG103</f>
        <v>0</v>
      </c>
      <c r="AD103" s="35">
        <f>'Core Indicators'!HO103</f>
        <v>0</v>
      </c>
      <c r="AE103" s="35">
        <f>'Core Indicators'!HW103</f>
        <v>0</v>
      </c>
      <c r="AF103" s="35">
        <f>'Core Indicators'!IE103</f>
        <v>0</v>
      </c>
      <c r="AG103" s="35">
        <f>'Core Indicators'!IM103</f>
        <v>1</v>
      </c>
    </row>
    <row r="104" spans="1:33" ht="20.149999999999999" customHeight="1" x14ac:dyDescent="0.35">
      <c r="A104" s="201" t="str">
        <f>'Core Indicators'!A:A</f>
        <v>Typhoon RAI</v>
      </c>
      <c r="B104" s="201" t="str">
        <f>'Core Indicators'!B:B</f>
        <v>Tropical cyclone</v>
      </c>
      <c r="C104" s="201" t="str">
        <f>'Core Indicators'!C104</f>
        <v>PHL010</v>
      </c>
      <c r="D104" s="201" t="str">
        <f>'Core Indicators'!D104</f>
        <v>Philippines</v>
      </c>
      <c r="E104" s="201" t="str">
        <f>'Core Indicators'!E104</f>
        <v>PHL</v>
      </c>
      <c r="F104" s="36">
        <f>'Core Indicators'!O104</f>
        <v>195883.53</v>
      </c>
      <c r="G104" s="36">
        <f>'Core Indicators'!W104</f>
        <v>18662000</v>
      </c>
      <c r="H104" s="36">
        <f>'Core Indicators'!AE104</f>
        <v>12023000</v>
      </c>
      <c r="I104" s="36">
        <f>'Core Indicators'!AM104</f>
        <v>3000</v>
      </c>
      <c r="J104" s="36">
        <f>'Core Indicators'!AU104</f>
        <v>0</v>
      </c>
      <c r="K104" s="36" t="str">
        <f>'Core Indicators'!BC104</f>
        <v>x</v>
      </c>
      <c r="L104" s="36">
        <f>'Core Indicators'!BK104</f>
        <v>0</v>
      </c>
      <c r="M104" s="36">
        <f>'Core Indicators'!BS104</f>
        <v>1715247</v>
      </c>
      <c r="N104" s="36">
        <f>'Core Indicators'!CA104</f>
        <v>405161</v>
      </c>
      <c r="O104" s="36" t="e">
        <f>'Core Indicators'!CI104</f>
        <v>#N/A</v>
      </c>
      <c r="P104" s="36">
        <f>'Core Indicators'!CQ104</f>
        <v>66000000000</v>
      </c>
      <c r="Q104" s="36">
        <f>'Core Indicators'!DG104</f>
        <v>6639000</v>
      </c>
      <c r="R104" s="36">
        <f>'Core Indicators'!DO104</f>
        <v>9623000</v>
      </c>
      <c r="S104" s="36">
        <f>'Core Indicators'!DW104</f>
        <v>2400000</v>
      </c>
      <c r="T104" s="36">
        <f>'Core Indicators'!EE104</f>
        <v>0</v>
      </c>
      <c r="U104" s="36">
        <f>'Core Indicators'!EM104</f>
        <v>0</v>
      </c>
      <c r="V104" s="36">
        <f>'Core Indicators'!FC104</f>
        <v>4</v>
      </c>
      <c r="W104" s="36" t="e">
        <f>'Core Indicators'!FK104</f>
        <v>#N/A</v>
      </c>
      <c r="X104" s="36" t="e">
        <f>'Core Indicators'!FS104</f>
        <v>#N/A</v>
      </c>
      <c r="Y104" s="36">
        <f>'Core Indicators'!GA104</f>
        <v>0</v>
      </c>
      <c r="Z104" s="36">
        <f>'Core Indicators'!GI104</f>
        <v>0</v>
      </c>
      <c r="AA104" s="36">
        <f>'Core Indicators'!GQ104</f>
        <v>0</v>
      </c>
      <c r="AB104" s="36">
        <f>'Core Indicators'!GY104</f>
        <v>0</v>
      </c>
      <c r="AC104" s="36">
        <f>'Core Indicators'!HG104</f>
        <v>0</v>
      </c>
      <c r="AD104" s="36">
        <f>'Core Indicators'!HO104</f>
        <v>0</v>
      </c>
      <c r="AE104" s="36">
        <f>'Core Indicators'!HW104</f>
        <v>0</v>
      </c>
      <c r="AF104" s="36">
        <f>'Core Indicators'!IE104</f>
        <v>0</v>
      </c>
      <c r="AG104" s="36">
        <f>'Core Indicators'!IM104</f>
        <v>2</v>
      </c>
    </row>
    <row r="105" spans="1:33" ht="20.149999999999999" customHeight="1" x14ac:dyDescent="0.35">
      <c r="A105" s="202" t="str">
        <f>'Core Indicators'!A:A</f>
        <v>Displacement from Ukraine conflict in Poland</v>
      </c>
      <c r="B105" s="202" t="str">
        <f>'Core Indicators'!B:B</f>
        <v>International displacement</v>
      </c>
      <c r="C105" s="202" t="str">
        <f>'Core Indicators'!C105</f>
        <v>POL002</v>
      </c>
      <c r="D105" s="202" t="str">
        <f>'Core Indicators'!D105</f>
        <v>Poland</v>
      </c>
      <c r="E105" s="202" t="str">
        <f>'Core Indicators'!E105</f>
        <v>POL</v>
      </c>
      <c r="F105" s="35">
        <f>'Core Indicators'!O105</f>
        <v>147500</v>
      </c>
      <c r="G105" s="35">
        <f>'Core Indicators'!W105</f>
        <v>5277000</v>
      </c>
      <c r="H105" s="35">
        <f>'Core Indicators'!AE105</f>
        <v>4944000</v>
      </c>
      <c r="I105" s="35">
        <f>'Core Indicators'!AM105</f>
        <v>4944000</v>
      </c>
      <c r="J105" s="35" t="e">
        <f>'Core Indicators'!AU105</f>
        <v>#N/A</v>
      </c>
      <c r="K105" s="35" t="e">
        <f>'Core Indicators'!BC105</f>
        <v>#N/A</v>
      </c>
      <c r="L105" s="35">
        <f>'Core Indicators'!BK105</f>
        <v>0</v>
      </c>
      <c r="M105" s="35" t="e">
        <f>'Core Indicators'!BS105</f>
        <v>#N/A</v>
      </c>
      <c r="N105" s="35" t="e">
        <f>'Core Indicators'!CA105</f>
        <v>#N/A</v>
      </c>
      <c r="O105" s="35" t="e">
        <f>'Core Indicators'!CI105</f>
        <v>#N/A</v>
      </c>
      <c r="P105" s="35" t="e">
        <f>'Core Indicators'!CQ105</f>
        <v>#N/A</v>
      </c>
      <c r="Q105" s="35">
        <f>'Core Indicators'!DG105</f>
        <v>333000</v>
      </c>
      <c r="R105" s="35">
        <f>'Core Indicators'!DO105</f>
        <v>0</v>
      </c>
      <c r="S105" s="35">
        <f>'Core Indicators'!DW105</f>
        <v>4944000</v>
      </c>
      <c r="T105" s="35">
        <f>'Core Indicators'!EE105</f>
        <v>0</v>
      </c>
      <c r="U105" s="35">
        <f>'Core Indicators'!EM105</f>
        <v>0</v>
      </c>
      <c r="V105" s="35">
        <f>'Core Indicators'!FC105</f>
        <v>2</v>
      </c>
      <c r="W105" s="35" t="e">
        <f>'Core Indicators'!FK105</f>
        <v>#N/A</v>
      </c>
      <c r="X105" s="35" t="e">
        <f>'Core Indicators'!FS105</f>
        <v>#N/A</v>
      </c>
      <c r="Y105" s="35">
        <f>'Core Indicators'!GA105</f>
        <v>0</v>
      </c>
      <c r="Z105" s="35">
        <f>'Core Indicators'!GI105</f>
        <v>0</v>
      </c>
      <c r="AA105" s="35">
        <f>'Core Indicators'!GQ105</f>
        <v>1</v>
      </c>
      <c r="AB105" s="35">
        <f>'Core Indicators'!GY105</f>
        <v>0</v>
      </c>
      <c r="AC105" s="35">
        <f>'Core Indicators'!HG105</f>
        <v>2</v>
      </c>
      <c r="AD105" s="35">
        <f>'Core Indicators'!HO105</f>
        <v>0</v>
      </c>
      <c r="AE105" s="35">
        <f>'Core Indicators'!HW105</f>
        <v>0</v>
      </c>
      <c r="AF105" s="35">
        <f>'Core Indicators'!IE105</f>
        <v>0</v>
      </c>
      <c r="AG105" s="35">
        <f>'Core Indicators'!IM105</f>
        <v>0</v>
      </c>
    </row>
    <row r="106" spans="1:33" ht="20.149999999999999" customHeight="1" x14ac:dyDescent="0.35">
      <c r="A106" s="201" t="str">
        <f>'Core Indicators'!A:A</f>
        <v>Complex crisis in DPRK</v>
      </c>
      <c r="B106" s="201" t="str">
        <f>'Core Indicators'!B:B</f>
        <v>Complex crisis</v>
      </c>
      <c r="C106" s="201" t="str">
        <f>'Core Indicators'!C106</f>
        <v>PRK001</v>
      </c>
      <c r="D106" s="201" t="str">
        <f>'Core Indicators'!D106</f>
        <v>DPRK</v>
      </c>
      <c r="E106" s="201" t="str">
        <f>'Core Indicators'!E106</f>
        <v>PRK</v>
      </c>
      <c r="F106" s="36">
        <f>'Core Indicators'!O106</f>
        <v>120410</v>
      </c>
      <c r="G106" s="36">
        <f>'Core Indicators'!W106</f>
        <v>25666000</v>
      </c>
      <c r="H106" s="36">
        <f>'Core Indicators'!AE106</f>
        <v>25666000</v>
      </c>
      <c r="I106" s="36">
        <f>'Core Indicators'!AM106</f>
        <v>34000</v>
      </c>
      <c r="J106" s="36" t="str">
        <f>'Core Indicators'!AU106</f>
        <v>x</v>
      </c>
      <c r="K106" s="36" t="str">
        <f>'Core Indicators'!BC106</f>
        <v>x</v>
      </c>
      <c r="L106" s="36">
        <f>'Core Indicators'!BK106</f>
        <v>23</v>
      </c>
      <c r="M106" s="36" t="str">
        <f>'Core Indicators'!BS106</f>
        <v>x</v>
      </c>
      <c r="N106" s="36" t="str">
        <f>'Core Indicators'!CA106</f>
        <v>x</v>
      </c>
      <c r="O106" s="36" t="e">
        <f>'Core Indicators'!CI106</f>
        <v>#N/A</v>
      </c>
      <c r="P106" s="36" t="str">
        <f>'Core Indicators'!CQ106</f>
        <v>x</v>
      </c>
      <c r="Q106" s="36">
        <f>'Core Indicators'!DG106</f>
        <v>0</v>
      </c>
      <c r="R106" s="36">
        <f>'Core Indicators'!DO106</f>
        <v>15120000</v>
      </c>
      <c r="S106" s="36">
        <f>'Core Indicators'!DW106</f>
        <v>4970000</v>
      </c>
      <c r="T106" s="36">
        <f>'Core Indicators'!EE106</f>
        <v>5459000</v>
      </c>
      <c r="U106" s="36">
        <f>'Core Indicators'!EM106</f>
        <v>0</v>
      </c>
      <c r="V106" s="36">
        <f>'Core Indicators'!FC106</f>
        <v>1</v>
      </c>
      <c r="W106" s="36" t="str">
        <f>'Core Indicators'!FK106</f>
        <v>x</v>
      </c>
      <c r="X106" s="36" t="str">
        <f>'Core Indicators'!FS106</f>
        <v>x</v>
      </c>
      <c r="Y106" s="36">
        <f>'Core Indicators'!GA106</f>
        <v>1</v>
      </c>
      <c r="Z106" s="36">
        <f>'Core Indicators'!GI106</f>
        <v>2</v>
      </c>
      <c r="AA106" s="36">
        <f>'Core Indicators'!GQ106</f>
        <v>2</v>
      </c>
      <c r="AB106" s="36">
        <f>'Core Indicators'!GY106</f>
        <v>0</v>
      </c>
      <c r="AC106" s="36">
        <f>'Core Indicators'!HG106</f>
        <v>3</v>
      </c>
      <c r="AD106" s="36">
        <f>'Core Indicators'!HO106</f>
        <v>3</v>
      </c>
      <c r="AE106" s="36">
        <f>'Core Indicators'!HW106</f>
        <v>0</v>
      </c>
      <c r="AF106" s="36">
        <f>'Core Indicators'!IE106</f>
        <v>0</v>
      </c>
      <c r="AG106" s="36">
        <f>'Core Indicators'!IM106</f>
        <v>3</v>
      </c>
    </row>
    <row r="107" spans="1:33" ht="20.149999999999999" customHeight="1" x14ac:dyDescent="0.35">
      <c r="A107" s="202" t="str">
        <f>'Core Indicators'!A:A</f>
        <v>Conflict in Palestine</v>
      </c>
      <c r="B107" s="202" t="str">
        <f>'Core Indicators'!B:B</f>
        <v>Conflict</v>
      </c>
      <c r="C107" s="202" t="str">
        <f>'Core Indicators'!C107</f>
        <v>PSE002</v>
      </c>
      <c r="D107" s="202" t="str">
        <f>'Core Indicators'!D107</f>
        <v>Palestine</v>
      </c>
      <c r="E107" s="202" t="str">
        <f>'Core Indicators'!E107</f>
        <v>PSE</v>
      </c>
      <c r="F107" s="35">
        <f>'Core Indicators'!O107</f>
        <v>6025</v>
      </c>
      <c r="G107" s="35">
        <f>'Core Indicators'!W107</f>
        <v>5355000</v>
      </c>
      <c r="H107" s="35">
        <f>'Core Indicators'!AE107</f>
        <v>4712000</v>
      </c>
      <c r="I107" s="35">
        <f>'Core Indicators'!AM107</f>
        <v>6401000</v>
      </c>
      <c r="J107" s="35">
        <f>'Core Indicators'!AU107</f>
        <v>3404</v>
      </c>
      <c r="K107" s="35" t="str">
        <f>'Core Indicators'!BC107</f>
        <v>x</v>
      </c>
      <c r="L107" s="35">
        <f>'Core Indicators'!BK107</f>
        <v>28</v>
      </c>
      <c r="M107" s="35">
        <f>'Core Indicators'!BS107</f>
        <v>160000</v>
      </c>
      <c r="N107" s="35">
        <f>'Core Indicators'!CA107</f>
        <v>11422</v>
      </c>
      <c r="O107" s="35" t="e">
        <f>'Core Indicators'!CI107</f>
        <v>#N/A</v>
      </c>
      <c r="P107" s="35" t="str">
        <f>'Core Indicators'!CQ107</f>
        <v>x</v>
      </c>
      <c r="Q107" s="35">
        <f>'Core Indicators'!DG107</f>
        <v>643000</v>
      </c>
      <c r="R107" s="35">
        <f>'Core Indicators'!DO107</f>
        <v>2356000</v>
      </c>
      <c r="S107" s="35">
        <f>'Core Indicators'!DW107</f>
        <v>2035000</v>
      </c>
      <c r="T107" s="35">
        <f>'Core Indicators'!EE107</f>
        <v>321000</v>
      </c>
      <c r="U107" s="35">
        <f>'Core Indicators'!EM107</f>
        <v>0</v>
      </c>
      <c r="V107" s="35">
        <f>'Core Indicators'!FC107</f>
        <v>4</v>
      </c>
      <c r="W107" s="35" t="str">
        <f>'Core Indicators'!FK107</f>
        <v>x</v>
      </c>
      <c r="X107" s="35">
        <f>'Core Indicators'!FS107</f>
        <v>4950000</v>
      </c>
      <c r="Y107" s="35">
        <f>'Core Indicators'!GA107</f>
        <v>2</v>
      </c>
      <c r="Z107" s="35">
        <f>'Core Indicators'!GI107</f>
        <v>2</v>
      </c>
      <c r="AA107" s="35">
        <f>'Core Indicators'!GQ107</f>
        <v>3</v>
      </c>
      <c r="AB107" s="35">
        <f>'Core Indicators'!GY107</f>
        <v>0</v>
      </c>
      <c r="AC107" s="35">
        <f>'Core Indicators'!HG107</f>
        <v>2</v>
      </c>
      <c r="AD107" s="35">
        <f>'Core Indicators'!HO107</f>
        <v>3</v>
      </c>
      <c r="AE107" s="35">
        <f>'Core Indicators'!HW107</f>
        <v>2</v>
      </c>
      <c r="AF107" s="35">
        <f>'Core Indicators'!IE107</f>
        <v>2</v>
      </c>
      <c r="AG107" s="35">
        <f>'Core Indicators'!IM107</f>
        <v>3</v>
      </c>
    </row>
    <row r="108" spans="1:33" ht="20.149999999999999" customHeight="1" x14ac:dyDescent="0.35">
      <c r="A108" s="201" t="str">
        <f>'Core Indicators'!A:A</f>
        <v>Regional Boko Haram Crisis</v>
      </c>
      <c r="B108" s="201" t="str">
        <f>'Core Indicators'!B:B</f>
        <v>Regional crisis</v>
      </c>
      <c r="C108" s="201" t="str">
        <f>'Core Indicators'!C108</f>
        <v>REG001</v>
      </c>
      <c r="D108" s="201" t="str">
        <f>'Core Indicators'!D108</f>
        <v>Nigeria,Niger,Chad,Cameroon</v>
      </c>
      <c r="E108" s="201" t="str">
        <f>'Core Indicators'!E108</f>
        <v>NGA,NER,TCD,CMR</v>
      </c>
      <c r="F108" s="36">
        <f>'Core Indicators'!O108</f>
        <v>369002</v>
      </c>
      <c r="G108" s="36">
        <f>'Core Indicators'!W108</f>
        <v>19217000</v>
      </c>
      <c r="H108" s="36">
        <f>'Core Indicators'!AE108</f>
        <v>13183000</v>
      </c>
      <c r="I108" s="36">
        <f>'Core Indicators'!AM108</f>
        <v>5158000</v>
      </c>
      <c r="J108" s="36" t="str">
        <f>'Core Indicators'!AU108</f>
        <v>x</v>
      </c>
      <c r="K108" s="36" t="str">
        <f>'Core Indicators'!BC108</f>
        <v>x</v>
      </c>
      <c r="L108" s="36">
        <f>'Core Indicators'!BK108</f>
        <v>1833</v>
      </c>
      <c r="M108" s="36">
        <f>'Core Indicators'!BS108</f>
        <v>0</v>
      </c>
      <c r="N108" s="36">
        <f>'Core Indicators'!CA108</f>
        <v>4300</v>
      </c>
      <c r="O108" s="36" t="e">
        <f>'Core Indicators'!CI108</f>
        <v>#N/A</v>
      </c>
      <c r="P108" s="36">
        <f>'Core Indicators'!CQ108</f>
        <v>5200000</v>
      </c>
      <c r="Q108" s="36">
        <f>'Core Indicators'!DG108</f>
        <v>6035000</v>
      </c>
      <c r="R108" s="36">
        <f>'Core Indicators'!DO108</f>
        <v>4223000</v>
      </c>
      <c r="S108" s="36">
        <f>'Core Indicators'!DW108</f>
        <v>4636000</v>
      </c>
      <c r="T108" s="36">
        <f>'Core Indicators'!EE108</f>
        <v>4201000</v>
      </c>
      <c r="U108" s="36">
        <f>'Core Indicators'!EM108</f>
        <v>122000</v>
      </c>
      <c r="V108" s="36">
        <f>'Core Indicators'!FC108</f>
        <v>5</v>
      </c>
      <c r="W108" s="36" t="str">
        <f>'Core Indicators'!FK108</f>
        <v>x</v>
      </c>
      <c r="X108" s="36">
        <f>'Core Indicators'!FS108</f>
        <v>800000</v>
      </c>
      <c r="Y108" s="36">
        <f>'Core Indicators'!GA108</f>
        <v>1</v>
      </c>
      <c r="Z108" s="36">
        <f>'Core Indicators'!GI108</f>
        <v>3</v>
      </c>
      <c r="AA108" s="36">
        <f>'Core Indicators'!GQ108</f>
        <v>2</v>
      </c>
      <c r="AB108" s="36">
        <f>'Core Indicators'!GY108</f>
        <v>2</v>
      </c>
      <c r="AC108" s="36">
        <f>'Core Indicators'!HG108</f>
        <v>2</v>
      </c>
      <c r="AD108" s="36">
        <f>'Core Indicators'!HO108</f>
        <v>3</v>
      </c>
      <c r="AE108" s="36">
        <f>'Core Indicators'!HW108</f>
        <v>3</v>
      </c>
      <c r="AF108" s="36">
        <f>'Core Indicators'!IE108</f>
        <v>3</v>
      </c>
      <c r="AG108" s="36">
        <f>'Core Indicators'!IM108</f>
        <v>3</v>
      </c>
    </row>
    <row r="109" spans="1:33" ht="20.149999999999999" customHeight="1" x14ac:dyDescent="0.35">
      <c r="A109" s="202" t="str">
        <f>'Core Indicators'!A:A</f>
        <v>Venezuela Regional Crisis</v>
      </c>
      <c r="B109" s="202" t="str">
        <f>'Core Indicators'!B:B</f>
        <v>Regional crisis</v>
      </c>
      <c r="C109" s="202" t="str">
        <f>'Core Indicators'!C109</f>
        <v>REG002</v>
      </c>
      <c r="D109" s="202" t="str">
        <f>'Core Indicators'!D109</f>
        <v>Venezuela,Brazil,Colombia,Ecuador,Peru,Trinidad and Tobago,Chile,Dominican Republic,Panama</v>
      </c>
      <c r="E109" s="202" t="str">
        <f>'Core Indicators'!E109</f>
        <v>VEN,BRA,COL,ECU,PER,TTO,CHL,DOM,PAN</v>
      </c>
      <c r="F109" s="35">
        <f>'Core Indicators'!O109</f>
        <v>1600014</v>
      </c>
      <c r="G109" s="35">
        <f>'Core Indicators'!W109</f>
        <v>91641000</v>
      </c>
      <c r="H109" s="35">
        <f>'Core Indicators'!AE109</f>
        <v>37585000</v>
      </c>
      <c r="I109" s="35">
        <f>'Core Indicators'!AM109</f>
        <v>10683000</v>
      </c>
      <c r="J109" s="35" t="str">
        <f>'Core Indicators'!AU109</f>
        <v>x</v>
      </c>
      <c r="K109" s="35" t="str">
        <f>'Core Indicators'!BC109</f>
        <v>x</v>
      </c>
      <c r="L109" s="35">
        <f>'Core Indicators'!BK109</f>
        <v>82332</v>
      </c>
      <c r="M109" s="35">
        <f>'Core Indicators'!BS109</f>
        <v>0</v>
      </c>
      <c r="N109" s="35">
        <f>'Core Indicators'!CA109</f>
        <v>0</v>
      </c>
      <c r="O109" s="35" t="e">
        <f>'Core Indicators'!CI109</f>
        <v>#N/A</v>
      </c>
      <c r="P109" s="35" t="str">
        <f>'Core Indicators'!CQ109</f>
        <v>x</v>
      </c>
      <c r="Q109" s="35">
        <f>'Core Indicators'!DG109</f>
        <v>54056000</v>
      </c>
      <c r="R109" s="35">
        <f>'Core Indicators'!DO109</f>
        <v>15092000</v>
      </c>
      <c r="S109" s="35">
        <f>'Core Indicators'!DW109</f>
        <v>22493000</v>
      </c>
      <c r="T109" s="35">
        <f>'Core Indicators'!EE109</f>
        <v>0</v>
      </c>
      <c r="U109" s="35">
        <f>'Core Indicators'!EM109</f>
        <v>0</v>
      </c>
      <c r="V109" s="35">
        <f>'Core Indicators'!FC109</f>
        <v>4</v>
      </c>
      <c r="W109" s="35" t="str">
        <f>'Core Indicators'!FK109</f>
        <v>x</v>
      </c>
      <c r="X109" s="35" t="str">
        <f>'Core Indicators'!FS109</f>
        <v>x</v>
      </c>
      <c r="Y109" s="35">
        <f>'Core Indicators'!GA109</f>
        <v>2</v>
      </c>
      <c r="Z109" s="35">
        <f>'Core Indicators'!GI109</f>
        <v>2</v>
      </c>
      <c r="AA109" s="35">
        <f>'Core Indicators'!GQ109</f>
        <v>1</v>
      </c>
      <c r="AB109" s="35">
        <f>'Core Indicators'!GY109</f>
        <v>0</v>
      </c>
      <c r="AC109" s="35">
        <f>'Core Indicators'!HG109</f>
        <v>2</v>
      </c>
      <c r="AD109" s="35">
        <f>'Core Indicators'!HO109</f>
        <v>2</v>
      </c>
      <c r="AE109" s="35">
        <f>'Core Indicators'!HW109</f>
        <v>3</v>
      </c>
      <c r="AF109" s="35">
        <f>'Core Indicators'!IE109</f>
        <v>2</v>
      </c>
      <c r="AG109" s="35">
        <f>'Core Indicators'!IM109</f>
        <v>3</v>
      </c>
    </row>
    <row r="110" spans="1:33" ht="20.149999999999999" customHeight="1" x14ac:dyDescent="0.35">
      <c r="A110" s="201" t="str">
        <f>'Core Indicators'!A:A</f>
        <v>Regional Kashmir conflict</v>
      </c>
      <c r="B110" s="201" t="str">
        <f>'Core Indicators'!B:B</f>
        <v>Regional crisis</v>
      </c>
      <c r="C110" s="201" t="str">
        <f>'Core Indicators'!C110</f>
        <v>REG003</v>
      </c>
      <c r="D110" s="201" t="str">
        <f>'Core Indicators'!D110</f>
        <v>India,Pakistan</v>
      </c>
      <c r="E110" s="201" t="str">
        <f>'Core Indicators'!E110</f>
        <v>IND,PAK</v>
      </c>
      <c r="F110" s="36">
        <f>'Core Indicators'!O110</f>
        <v>235533</v>
      </c>
      <c r="G110" s="36">
        <f>'Core Indicators'!W110</f>
        <v>16991000</v>
      </c>
      <c r="H110" s="36">
        <f>'Core Indicators'!AE110</f>
        <v>16991000</v>
      </c>
      <c r="I110" s="36" t="str">
        <f>'Core Indicators'!AM110</f>
        <v>x</v>
      </c>
      <c r="J110" s="36" t="str">
        <f>'Core Indicators'!AU110</f>
        <v>x</v>
      </c>
      <c r="K110" s="36" t="str">
        <f>'Core Indicators'!BC110</f>
        <v>x</v>
      </c>
      <c r="L110" s="36">
        <f>'Core Indicators'!BK110</f>
        <v>193</v>
      </c>
      <c r="M110" s="36" t="str">
        <f>'Core Indicators'!BS110</f>
        <v>x</v>
      </c>
      <c r="N110" s="36" t="str">
        <f>'Core Indicators'!CA110</f>
        <v>x</v>
      </c>
      <c r="O110" s="36" t="e">
        <f>'Core Indicators'!CI110</f>
        <v>#N/A</v>
      </c>
      <c r="P110" s="36" t="str">
        <f>'Core Indicators'!CQ110</f>
        <v>x</v>
      </c>
      <c r="Q110" s="36" t="str">
        <f>'Core Indicators'!DG110</f>
        <v>x</v>
      </c>
      <c r="R110" s="36" t="str">
        <f>'Core Indicators'!DO110</f>
        <v>x</v>
      </c>
      <c r="S110" s="36" t="str">
        <f>'Core Indicators'!DW110</f>
        <v>x</v>
      </c>
      <c r="T110" s="36" t="str">
        <f>'Core Indicators'!EE110</f>
        <v>x</v>
      </c>
      <c r="U110" s="36" t="str">
        <f>'Core Indicators'!EM110</f>
        <v>x</v>
      </c>
      <c r="V110" s="36">
        <f>'Core Indicators'!FC110</f>
        <v>3</v>
      </c>
      <c r="W110" s="36" t="str">
        <f>'Core Indicators'!FK110</f>
        <v>x</v>
      </c>
      <c r="X110" s="36" t="str">
        <f>'Core Indicators'!FS110</f>
        <v>x</v>
      </c>
      <c r="Y110" s="36">
        <f>'Core Indicators'!GA110</f>
        <v>2</v>
      </c>
      <c r="Z110" s="36">
        <f>'Core Indicators'!GI110</f>
        <v>1</v>
      </c>
      <c r="AA110" s="36">
        <f>'Core Indicators'!GQ110</f>
        <v>2</v>
      </c>
      <c r="AB110" s="36">
        <f>'Core Indicators'!GY110</f>
        <v>0</v>
      </c>
      <c r="AC110" s="36">
        <f>'Core Indicators'!HG110</f>
        <v>0</v>
      </c>
      <c r="AD110" s="36">
        <f>'Core Indicators'!HO110</f>
        <v>2</v>
      </c>
      <c r="AE110" s="36">
        <f>'Core Indicators'!HW110</f>
        <v>1</v>
      </c>
      <c r="AF110" s="36">
        <f>'Core Indicators'!IE110</f>
        <v>1</v>
      </c>
      <c r="AG110" s="36">
        <f>'Core Indicators'!IM110</f>
        <v>2</v>
      </c>
    </row>
    <row r="111" spans="1:33" ht="20.149999999999999" customHeight="1" x14ac:dyDescent="0.35">
      <c r="A111" s="202" t="str">
        <f>'Core Indicators'!A:A</f>
        <v>Syrian Regional Crisis</v>
      </c>
      <c r="B111" s="202" t="str">
        <f>'Core Indicators'!B:B</f>
        <v>Regional crisis</v>
      </c>
      <c r="C111" s="202" t="str">
        <f>'Core Indicators'!C111</f>
        <v>REG004</v>
      </c>
      <c r="D111" s="202" t="str">
        <f>'Core Indicators'!D111</f>
        <v>Syria,Turkey,Iraq,Egypt,Jordan,Lebanon</v>
      </c>
      <c r="E111" s="202" t="str">
        <f>'Core Indicators'!E111</f>
        <v>SYR,TUR,IRQ,EGY,JOR,LBN</v>
      </c>
      <c r="F111" s="35">
        <f>'Core Indicators'!O111</f>
        <v>499836</v>
      </c>
      <c r="G111" s="35">
        <f>'Core Indicators'!W111</f>
        <v>102344000</v>
      </c>
      <c r="H111" s="35">
        <f>'Core Indicators'!AE111</f>
        <v>45306000</v>
      </c>
      <c r="I111" s="35">
        <f>'Core Indicators'!AM111</f>
        <v>30236000</v>
      </c>
      <c r="J111" s="35" t="str">
        <f>'Core Indicators'!AU111</f>
        <v>x</v>
      </c>
      <c r="K111" s="35" t="str">
        <f>'Core Indicators'!BC111</f>
        <v>x</v>
      </c>
      <c r="L111" s="35">
        <f>'Core Indicators'!BK111</f>
        <v>2446</v>
      </c>
      <c r="M111" s="35" t="str">
        <f>'Core Indicators'!BS111</f>
        <v>x</v>
      </c>
      <c r="N111" s="35" t="str">
        <f>'Core Indicators'!CA111</f>
        <v>x</v>
      </c>
      <c r="O111" s="35" t="e">
        <f>'Core Indicators'!CI111</f>
        <v>#N/A</v>
      </c>
      <c r="P111" s="35" t="str">
        <f>'Core Indicators'!CQ111</f>
        <v>x</v>
      </c>
      <c r="Q111" s="35">
        <f>'Core Indicators'!DG111</f>
        <v>57041000</v>
      </c>
      <c r="R111" s="35">
        <f>'Core Indicators'!DO111</f>
        <v>23229000</v>
      </c>
      <c r="S111" s="35">
        <f>'Core Indicators'!DW111</f>
        <v>15632000</v>
      </c>
      <c r="T111" s="35">
        <f>'Core Indicators'!EE111</f>
        <v>6318000</v>
      </c>
      <c r="U111" s="35">
        <f>'Core Indicators'!EM111</f>
        <v>127000</v>
      </c>
      <c r="V111" s="35">
        <f>'Core Indicators'!FC111</f>
        <v>5</v>
      </c>
      <c r="W111" s="35" t="e">
        <f>'Core Indicators'!FK111</f>
        <v>#N/A</v>
      </c>
      <c r="X111" s="35" t="str">
        <f>'Core Indicators'!FS111</f>
        <v>x</v>
      </c>
      <c r="Y111" s="35">
        <f>'Core Indicators'!GA111</f>
        <v>1</v>
      </c>
      <c r="Z111" s="35">
        <f>'Core Indicators'!GI111</f>
        <v>3</v>
      </c>
      <c r="AA111" s="35">
        <f>'Core Indicators'!GQ111</f>
        <v>2</v>
      </c>
      <c r="AB111" s="35">
        <f>'Core Indicators'!GY111</f>
        <v>1</v>
      </c>
      <c r="AC111" s="35">
        <f>'Core Indicators'!HG111</f>
        <v>3</v>
      </c>
      <c r="AD111" s="35">
        <f>'Core Indicators'!HO111</f>
        <v>3</v>
      </c>
      <c r="AE111" s="35">
        <f>'Core Indicators'!HW111</f>
        <v>3</v>
      </c>
      <c r="AF111" s="35">
        <f>'Core Indicators'!IE111</f>
        <v>3</v>
      </c>
      <c r="AG111" s="35">
        <f>'Core Indicators'!IM111</f>
        <v>3</v>
      </c>
    </row>
    <row r="112" spans="1:33" ht="20.149999999999999" customHeight="1" x14ac:dyDescent="0.35">
      <c r="A112" s="201" t="str">
        <f>'Core Indicators'!A:A</f>
        <v xml:space="preserve">Eastern Mediterranean Route </v>
      </c>
      <c r="B112" s="201" t="str">
        <f>'Core Indicators'!B:B</f>
        <v>Regional crisis</v>
      </c>
      <c r="C112" s="201" t="str">
        <f>'Core Indicators'!C112</f>
        <v>REG006</v>
      </c>
      <c r="D112" s="201" t="str">
        <f>'Core Indicators'!D112</f>
        <v>Turkey,Greece</v>
      </c>
      <c r="E112" s="201" t="str">
        <f>'Core Indicators'!E112</f>
        <v>TUR,GRC</v>
      </c>
      <c r="F112" s="36">
        <f>'Core Indicators'!O112</f>
        <v>180868</v>
      </c>
      <c r="G112" s="36">
        <f>'Core Indicators'!W112</f>
        <v>38037000</v>
      </c>
      <c r="H112" s="36">
        <f>'Core Indicators'!AE112</f>
        <v>12648000</v>
      </c>
      <c r="I112" s="36">
        <f>'Core Indicators'!AM112</f>
        <v>4148000</v>
      </c>
      <c r="J112" s="36" t="str">
        <f>'Core Indicators'!AU112</f>
        <v>x</v>
      </c>
      <c r="K112" s="36" t="str">
        <f>'Core Indicators'!BC112</f>
        <v>x</v>
      </c>
      <c r="L112" s="36">
        <f>'Core Indicators'!BK112</f>
        <v>36</v>
      </c>
      <c r="M112" s="36" t="str">
        <f>'Core Indicators'!BS112</f>
        <v>x</v>
      </c>
      <c r="N112" s="36" t="str">
        <f>'Core Indicators'!CA112</f>
        <v>x</v>
      </c>
      <c r="O112" s="36" t="e">
        <f>'Core Indicators'!CI112</f>
        <v>#N/A</v>
      </c>
      <c r="P112" s="36" t="str">
        <f>'Core Indicators'!CQ112</f>
        <v>x</v>
      </c>
      <c r="Q112" s="36">
        <f>'Core Indicators'!DG112</f>
        <v>25389000</v>
      </c>
      <c r="R112" s="36">
        <f>'Core Indicators'!DO112</f>
        <v>10254000</v>
      </c>
      <c r="S112" s="36">
        <f>'Core Indicators'!DW112</f>
        <v>1662000</v>
      </c>
      <c r="T112" s="36">
        <f>'Core Indicators'!EE112</f>
        <v>732000</v>
      </c>
      <c r="U112" s="36">
        <f>'Core Indicators'!EM112</f>
        <v>0</v>
      </c>
      <c r="V112" s="36">
        <f>'Core Indicators'!FC112</f>
        <v>2</v>
      </c>
      <c r="W112" s="36" t="str">
        <f>'Core Indicators'!FK112</f>
        <v>x</v>
      </c>
      <c r="X112" s="36" t="str">
        <f>'Core Indicators'!FS112</f>
        <v>x</v>
      </c>
      <c r="Y112" s="36">
        <f>'Core Indicators'!GA112</f>
        <v>1</v>
      </c>
      <c r="Z112" s="36">
        <f>'Core Indicators'!GI112</f>
        <v>0</v>
      </c>
      <c r="AA112" s="36">
        <f>'Core Indicators'!GQ112</f>
        <v>2</v>
      </c>
      <c r="AB112" s="36">
        <f>'Core Indicators'!GY112</f>
        <v>0</v>
      </c>
      <c r="AC112" s="36">
        <f>'Core Indicators'!HG112</f>
        <v>2</v>
      </c>
      <c r="AD112" s="36">
        <f>'Core Indicators'!HO112</f>
        <v>2</v>
      </c>
      <c r="AE112" s="36">
        <f>'Core Indicators'!HW112</f>
        <v>0</v>
      </c>
      <c r="AF112" s="36">
        <f>'Core Indicators'!IE112</f>
        <v>3</v>
      </c>
      <c r="AG112" s="36">
        <f>'Core Indicators'!IM112</f>
        <v>0</v>
      </c>
    </row>
    <row r="113" spans="1:33" ht="20.149999999999999" customHeight="1" x14ac:dyDescent="0.35">
      <c r="A113" s="202" t="str">
        <f>'Core Indicators'!A:A</f>
        <v>Central Mediterranean Route</v>
      </c>
      <c r="B113" s="202" t="str">
        <f>'Core Indicators'!B:B</f>
        <v>Regional crisis</v>
      </c>
      <c r="C113" s="202" t="str">
        <f>'Core Indicators'!C113</f>
        <v>REG007</v>
      </c>
      <c r="D113" s="202" t="str">
        <f>'Core Indicators'!D113</f>
        <v>Algeria,Tunisia,Libya,Italy</v>
      </c>
      <c r="E113" s="202" t="str">
        <f>'Core Indicators'!E113</f>
        <v>DZA,TUN,LBY,ITA</v>
      </c>
      <c r="F113" s="35" t="str">
        <f>'Core Indicators'!O113</f>
        <v>x</v>
      </c>
      <c r="G113" s="35" t="str">
        <f>'Core Indicators'!W113</f>
        <v>x</v>
      </c>
      <c r="H113" s="35" t="str">
        <f>'Core Indicators'!AE113</f>
        <v>x</v>
      </c>
      <c r="I113" s="35" t="str">
        <f>'Core Indicators'!AM113</f>
        <v>x</v>
      </c>
      <c r="J113" s="35" t="str">
        <f>'Core Indicators'!AU113</f>
        <v>x</v>
      </c>
      <c r="K113" s="35" t="str">
        <f>'Core Indicators'!BC113</f>
        <v>x</v>
      </c>
      <c r="L113" s="35">
        <f>'Core Indicators'!BK113</f>
        <v>604</v>
      </c>
      <c r="M113" s="35" t="str">
        <f>'Core Indicators'!BS113</f>
        <v>x</v>
      </c>
      <c r="N113" s="35" t="str">
        <f>'Core Indicators'!CA113</f>
        <v>x</v>
      </c>
      <c r="O113" s="35" t="e">
        <f>'Core Indicators'!CI113</f>
        <v>#N/A</v>
      </c>
      <c r="P113" s="35" t="str">
        <f>'Core Indicators'!CQ113</f>
        <v>x</v>
      </c>
      <c r="Q113" s="35" t="str">
        <f>'Core Indicators'!DG113</f>
        <v>x</v>
      </c>
      <c r="R113" s="35" t="str">
        <f>'Core Indicators'!DO113</f>
        <v>x</v>
      </c>
      <c r="S113" s="35" t="str">
        <f>'Core Indicators'!DW113</f>
        <v>x</v>
      </c>
      <c r="T113" s="35" t="str">
        <f>'Core Indicators'!EE113</f>
        <v>x</v>
      </c>
      <c r="U113" s="35" t="str">
        <f>'Core Indicators'!EM113</f>
        <v>x</v>
      </c>
      <c r="V113" s="35">
        <f>'Core Indicators'!FC113</f>
        <v>2</v>
      </c>
      <c r="W113" s="35" t="str">
        <f>'Core Indicators'!FK113</f>
        <v>x</v>
      </c>
      <c r="X113" s="35" t="str">
        <f>'Core Indicators'!FS113</f>
        <v>x</v>
      </c>
      <c r="Y113" s="35">
        <f>'Core Indicators'!GA113</f>
        <v>1</v>
      </c>
      <c r="Z113" s="35">
        <f>'Core Indicators'!GI113</f>
        <v>3</v>
      </c>
      <c r="AA113" s="35">
        <f>'Core Indicators'!GQ113</f>
        <v>2</v>
      </c>
      <c r="AB113" s="35">
        <f>'Core Indicators'!GY113</f>
        <v>0</v>
      </c>
      <c r="AC113" s="35">
        <f>'Core Indicators'!HG113</f>
        <v>2</v>
      </c>
      <c r="AD113" s="35">
        <f>'Core Indicators'!HO113</f>
        <v>2</v>
      </c>
      <c r="AE113" s="35">
        <f>'Core Indicators'!HW113</f>
        <v>2</v>
      </c>
      <c r="AF113" s="35">
        <f>'Core Indicators'!IE113</f>
        <v>1</v>
      </c>
      <c r="AG113" s="35">
        <f>'Core Indicators'!IM113</f>
        <v>2</v>
      </c>
    </row>
    <row r="114" spans="1:33" ht="20.149999999999999" customHeight="1" x14ac:dyDescent="0.35">
      <c r="A114" s="201" t="str">
        <f>'Core Indicators'!A:A</f>
        <v>Western Mediterranean Route</v>
      </c>
      <c r="B114" s="201" t="str">
        <f>'Core Indicators'!B:B</f>
        <v>Regional crisis</v>
      </c>
      <c r="C114" s="201" t="str">
        <f>'Core Indicators'!C114</f>
        <v>REG008</v>
      </c>
      <c r="D114" s="201" t="str">
        <f>'Core Indicators'!D114</f>
        <v>Algeria,Morocco,Spain</v>
      </c>
      <c r="E114" s="201" t="str">
        <f>'Core Indicators'!E114</f>
        <v>DZA,MAR,ESP</v>
      </c>
      <c r="F114" s="36" t="str">
        <f>'Core Indicators'!O114</f>
        <v>x</v>
      </c>
      <c r="G114" s="36" t="str">
        <f>'Core Indicators'!W114</f>
        <v>x</v>
      </c>
      <c r="H114" s="36" t="str">
        <f>'Core Indicators'!AE114</f>
        <v>x</v>
      </c>
      <c r="I114" s="36" t="str">
        <f>'Core Indicators'!AM114</f>
        <v>x</v>
      </c>
      <c r="J114" s="36" t="str">
        <f>'Core Indicators'!AU114</f>
        <v>x</v>
      </c>
      <c r="K114" s="36" t="str">
        <f>'Core Indicators'!BC114</f>
        <v>x</v>
      </c>
      <c r="L114" s="36">
        <f>'Core Indicators'!BK114</f>
        <v>161</v>
      </c>
      <c r="M114" s="36" t="str">
        <f>'Core Indicators'!BS114</f>
        <v>x</v>
      </c>
      <c r="N114" s="36" t="str">
        <f>'Core Indicators'!CA114</f>
        <v>x</v>
      </c>
      <c r="O114" s="36" t="e">
        <f>'Core Indicators'!CI114</f>
        <v>#N/A</v>
      </c>
      <c r="P114" s="36" t="str">
        <f>'Core Indicators'!CQ114</f>
        <v>x</v>
      </c>
      <c r="Q114" s="36" t="str">
        <f>'Core Indicators'!DG114</f>
        <v>x</v>
      </c>
      <c r="R114" s="36" t="str">
        <f>'Core Indicators'!DO114</f>
        <v>x</v>
      </c>
      <c r="S114" s="36" t="str">
        <f>'Core Indicators'!DW114</f>
        <v>x</v>
      </c>
      <c r="T114" s="36" t="str">
        <f>'Core Indicators'!EE114</f>
        <v>x</v>
      </c>
      <c r="U114" s="36" t="str">
        <f>'Core Indicators'!EM114</f>
        <v>x</v>
      </c>
      <c r="V114" s="36">
        <f>'Core Indicators'!FC114</f>
        <v>2</v>
      </c>
      <c r="W114" s="36" t="str">
        <f>'Core Indicators'!FK114</f>
        <v>x</v>
      </c>
      <c r="X114" s="36" t="str">
        <f>'Core Indicators'!FS114</f>
        <v>x</v>
      </c>
      <c r="Y114" s="36">
        <f>'Core Indicators'!GA114</f>
        <v>1</v>
      </c>
      <c r="Z114" s="36">
        <f>'Core Indicators'!GI114</f>
        <v>2</v>
      </c>
      <c r="AA114" s="36">
        <f>'Core Indicators'!GQ114</f>
        <v>2</v>
      </c>
      <c r="AB114" s="36">
        <f>'Core Indicators'!GY114</f>
        <v>0</v>
      </c>
      <c r="AC114" s="36">
        <f>'Core Indicators'!HG114</f>
        <v>0</v>
      </c>
      <c r="AD114" s="36">
        <f>'Core Indicators'!HO114</f>
        <v>2</v>
      </c>
      <c r="AE114" s="36">
        <f>'Core Indicators'!HW114</f>
        <v>0</v>
      </c>
      <c r="AF114" s="36">
        <f>'Core Indicators'!IE114</f>
        <v>1</v>
      </c>
      <c r="AG114" s="36">
        <f>'Core Indicators'!IM114</f>
        <v>1</v>
      </c>
    </row>
    <row r="115" spans="1:33" ht="20.149999999999999" customHeight="1" x14ac:dyDescent="0.35">
      <c r="A115" s="202" t="str">
        <f>'Core Indicators'!A:A</f>
        <v>Rohingya Regional Crisis</v>
      </c>
      <c r="B115" s="202" t="str">
        <f>'Core Indicators'!B:B</f>
        <v>Regional crisis</v>
      </c>
      <c r="C115" s="202" t="str">
        <f>'Core Indicators'!C115</f>
        <v>REG011</v>
      </c>
      <c r="D115" s="202" t="str">
        <f>'Core Indicators'!D115</f>
        <v>Bangladesh,Myanmar</v>
      </c>
      <c r="E115" s="202" t="str">
        <f>'Core Indicators'!E115</f>
        <v>BGD,MMR</v>
      </c>
      <c r="F115" s="35">
        <f>'Core Indicators'!O115</f>
        <v>45507</v>
      </c>
      <c r="G115" s="35">
        <f>'Core Indicators'!W115</f>
        <v>5324000</v>
      </c>
      <c r="H115" s="35">
        <f>'Core Indicators'!AE115</f>
        <v>3024000</v>
      </c>
      <c r="I115" s="35">
        <f>'Core Indicators'!AM115</f>
        <v>1263000</v>
      </c>
      <c r="J115" s="35" t="str">
        <f>'Core Indicators'!AU115</f>
        <v>x</v>
      </c>
      <c r="K115" s="35" t="str">
        <f>'Core Indicators'!BC115</f>
        <v>x</v>
      </c>
      <c r="L115" s="35">
        <f>'Core Indicators'!BK115</f>
        <v>46</v>
      </c>
      <c r="M115" s="35" t="str">
        <f>'Core Indicators'!BS115</f>
        <v>x</v>
      </c>
      <c r="N115" s="35" t="str">
        <f>'Core Indicators'!CA115</f>
        <v>x</v>
      </c>
      <c r="O115" s="35" t="e">
        <f>'Core Indicators'!CI115</f>
        <v>#N/A</v>
      </c>
      <c r="P115" s="35" t="str">
        <f>'Core Indicators'!CQ115</f>
        <v>x</v>
      </c>
      <c r="Q115" s="35">
        <f>'Core Indicators'!DG115</f>
        <v>2300000</v>
      </c>
      <c r="R115" s="35">
        <f>'Core Indicators'!DO115</f>
        <v>0</v>
      </c>
      <c r="S115" s="35">
        <f>'Core Indicators'!DW115</f>
        <v>1471000</v>
      </c>
      <c r="T115" s="35">
        <f>'Core Indicators'!EE115</f>
        <v>1553000</v>
      </c>
      <c r="U115" s="35">
        <f>'Core Indicators'!EM115</f>
        <v>0</v>
      </c>
      <c r="V115" s="35">
        <f>'Core Indicators'!FC115</f>
        <v>4</v>
      </c>
      <c r="W115" s="35" t="str">
        <f>'Core Indicators'!FK115</f>
        <v>x</v>
      </c>
      <c r="X115" s="35" t="str">
        <f>'Core Indicators'!FS115</f>
        <v>x</v>
      </c>
      <c r="Y115" s="35">
        <f>'Core Indicators'!GA115</f>
        <v>2</v>
      </c>
      <c r="Z115" s="35">
        <f>'Core Indicators'!GI115</f>
        <v>3</v>
      </c>
      <c r="AA115" s="35">
        <f>'Core Indicators'!GQ115</f>
        <v>2</v>
      </c>
      <c r="AB115" s="35">
        <f>'Core Indicators'!GY115</f>
        <v>3</v>
      </c>
      <c r="AC115" s="35">
        <f>'Core Indicators'!HG115</f>
        <v>3</v>
      </c>
      <c r="AD115" s="35">
        <f>'Core Indicators'!HO115</f>
        <v>3</v>
      </c>
      <c r="AE115" s="35">
        <f>'Core Indicators'!HW115</f>
        <v>3</v>
      </c>
      <c r="AF115" s="35">
        <f>'Core Indicators'!IE115</f>
        <v>1</v>
      </c>
      <c r="AG115" s="35">
        <f>'Core Indicators'!IM115</f>
        <v>3</v>
      </c>
    </row>
    <row r="116" spans="1:33" ht="20.149999999999999" customHeight="1" x14ac:dyDescent="0.35">
      <c r="A116" s="201" t="str">
        <f>'Core Indicators'!A:A</f>
        <v>Southern Africa Regional Food Security Crisis</v>
      </c>
      <c r="B116" s="201" t="str">
        <f>'Core Indicators'!B:B</f>
        <v>Regional crisis</v>
      </c>
      <c r="C116" s="201" t="str">
        <f>'Core Indicators'!C116</f>
        <v>REG012</v>
      </c>
      <c r="D116" s="201" t="str">
        <f>'Core Indicators'!D116</f>
        <v>Lesotho,Madagascar,Malawi,Namibia,Eswatini,Zambia,Zimbabwe,Tanzania</v>
      </c>
      <c r="E116" s="201" t="str">
        <f>'Core Indicators'!E116</f>
        <v>LSO,MDG,MWI,NAM,SWZ,ZMB,ZWE,TZA</v>
      </c>
      <c r="F116" s="36">
        <f>'Core Indicators'!O116</f>
        <v>2342476</v>
      </c>
      <c r="G116" s="36">
        <f>'Core Indicators'!W116</f>
        <v>60615000</v>
      </c>
      <c r="H116" s="36">
        <f>'Core Indicators'!AE116</f>
        <v>30880000</v>
      </c>
      <c r="I116" s="36">
        <f>'Core Indicators'!AM116</f>
        <v>235000</v>
      </c>
      <c r="J116" s="36">
        <f>'Core Indicators'!AU116</f>
        <v>0</v>
      </c>
      <c r="K116" s="36">
        <f>'Core Indicators'!BC116</f>
        <v>0</v>
      </c>
      <c r="L116" s="36">
        <f>'Core Indicators'!BK116</f>
        <v>85</v>
      </c>
      <c r="M116" s="36">
        <f>'Core Indicators'!BS116</f>
        <v>0</v>
      </c>
      <c r="N116" s="36">
        <f>'Core Indicators'!CA116</f>
        <v>0</v>
      </c>
      <c r="O116" s="36" t="e">
        <f>'Core Indicators'!CI116</f>
        <v>#N/A</v>
      </c>
      <c r="P116" s="36">
        <f>'Core Indicators'!CQ116</f>
        <v>0</v>
      </c>
      <c r="Q116" s="36">
        <f>'Core Indicators'!DG116</f>
        <v>29735000</v>
      </c>
      <c r="R116" s="36">
        <f>'Core Indicators'!DO116</f>
        <v>16761000</v>
      </c>
      <c r="S116" s="36">
        <f>'Core Indicators'!DW116</f>
        <v>12705000</v>
      </c>
      <c r="T116" s="36">
        <f>'Core Indicators'!EE116</f>
        <v>1414000</v>
      </c>
      <c r="U116" s="36">
        <f>'Core Indicators'!EM116</f>
        <v>0</v>
      </c>
      <c r="V116" s="36">
        <f>'Core Indicators'!FC116</f>
        <v>4</v>
      </c>
      <c r="W116" s="36" t="e">
        <f>'Core Indicators'!FK116</f>
        <v>#N/A</v>
      </c>
      <c r="X116" s="36" t="e">
        <f>'Core Indicators'!FS116</f>
        <v>#N/A</v>
      </c>
      <c r="Y116" s="36">
        <f>'Core Indicators'!GA116</f>
        <v>0</v>
      </c>
      <c r="Z116" s="36">
        <f>'Core Indicators'!GI116</f>
        <v>0</v>
      </c>
      <c r="AA116" s="36">
        <f>'Core Indicators'!GQ116</f>
        <v>0</v>
      </c>
      <c r="AB116" s="36">
        <f>'Core Indicators'!GY116</f>
        <v>0</v>
      </c>
      <c r="AC116" s="36">
        <f>'Core Indicators'!HG116</f>
        <v>0</v>
      </c>
      <c r="AD116" s="36">
        <f>'Core Indicators'!HO116</f>
        <v>0</v>
      </c>
      <c r="AE116" s="36">
        <f>'Core Indicators'!HW116</f>
        <v>0</v>
      </c>
      <c r="AF116" s="36">
        <f>'Core Indicators'!IE116</f>
        <v>2</v>
      </c>
      <c r="AG116" s="36">
        <f>'Core Indicators'!IM116</f>
        <v>3</v>
      </c>
    </row>
    <row r="117" spans="1:33" ht="20.149999999999999" customHeight="1" x14ac:dyDescent="0.35">
      <c r="A117" s="202" t="str">
        <f>'Core Indicators'!A:A</f>
        <v>Nagorno-Karabakh Conflict</v>
      </c>
      <c r="B117" s="202" t="str">
        <f>'Core Indicators'!B:B</f>
        <v>Regional crisis</v>
      </c>
      <c r="C117" s="202" t="str">
        <f>'Core Indicators'!C117</f>
        <v>REG013</v>
      </c>
      <c r="D117" s="202" t="str">
        <f>'Core Indicators'!D117</f>
        <v>Armenia,Azerbaijan</v>
      </c>
      <c r="E117" s="202" t="str">
        <f>'Core Indicators'!E117</f>
        <v>ARM,AZE</v>
      </c>
      <c r="F117" s="35">
        <f>'Core Indicators'!O117</f>
        <v>35959</v>
      </c>
      <c r="G117" s="35">
        <f>'Core Indicators'!W117</f>
        <v>4452000</v>
      </c>
      <c r="H117" s="35">
        <f>'Core Indicators'!AE117</f>
        <v>2860000</v>
      </c>
      <c r="I117" s="35">
        <f>'Core Indicators'!AM117</f>
        <v>91000</v>
      </c>
      <c r="J117" s="35" t="str">
        <f>'Core Indicators'!AU117</f>
        <v>x</v>
      </c>
      <c r="K117" s="35" t="str">
        <f>'Core Indicators'!BC117</f>
        <v>x</v>
      </c>
      <c r="L117" s="35">
        <f>'Core Indicators'!BK117</f>
        <v>13</v>
      </c>
      <c r="M117" s="35" t="str">
        <f>'Core Indicators'!BS117</f>
        <v>x</v>
      </c>
      <c r="N117" s="35" t="str">
        <f>'Core Indicators'!CA117</f>
        <v>x</v>
      </c>
      <c r="O117" s="35" t="e">
        <f>'Core Indicators'!CI117</f>
        <v>#N/A</v>
      </c>
      <c r="P117" s="35" t="str">
        <f>'Core Indicators'!CQ117</f>
        <v>x</v>
      </c>
      <c r="Q117" s="35">
        <f>'Core Indicators'!DG117</f>
        <v>1593000</v>
      </c>
      <c r="R117" s="35">
        <f>'Core Indicators'!DO117</f>
        <v>2833000</v>
      </c>
      <c r="S117" s="35">
        <f>'Core Indicators'!DW117</f>
        <v>27000</v>
      </c>
      <c r="T117" s="35">
        <f>'Core Indicators'!EE117</f>
        <v>0</v>
      </c>
      <c r="U117" s="35">
        <f>'Core Indicators'!EM117</f>
        <v>0</v>
      </c>
      <c r="V117" s="35">
        <f>'Core Indicators'!FC117</f>
        <v>2</v>
      </c>
      <c r="W117" s="35" t="str">
        <f>'Core Indicators'!FK117</f>
        <v>x</v>
      </c>
      <c r="X117" s="35" t="str">
        <f>'Core Indicators'!FS117</f>
        <v>x</v>
      </c>
      <c r="Y117" s="35">
        <f>'Core Indicators'!GA117</f>
        <v>1</v>
      </c>
      <c r="Z117" s="35">
        <f>'Core Indicators'!GI117</f>
        <v>0</v>
      </c>
      <c r="AA117" s="35">
        <f>'Core Indicators'!GQ117</f>
        <v>0</v>
      </c>
      <c r="AB117" s="35">
        <f>'Core Indicators'!GY117</f>
        <v>0</v>
      </c>
      <c r="AC117" s="35">
        <f>'Core Indicators'!HG117</f>
        <v>0</v>
      </c>
      <c r="AD117" s="35">
        <f>'Core Indicators'!HO117</f>
        <v>0</v>
      </c>
      <c r="AE117" s="35">
        <f>'Core Indicators'!HW117</f>
        <v>0</v>
      </c>
      <c r="AF117" s="35">
        <f>'Core Indicators'!IE117</f>
        <v>2</v>
      </c>
      <c r="AG117" s="35">
        <f>'Core Indicators'!IM117</f>
        <v>0</v>
      </c>
    </row>
    <row r="118" spans="1:33" ht="20.149999999999999" customHeight="1" x14ac:dyDescent="0.35">
      <c r="A118" s="201" t="str">
        <f>'Core Indicators'!A:A</f>
        <v>Eastern Africa Regional Drought Crisis</v>
      </c>
      <c r="B118" s="201" t="str">
        <f>'Core Indicators'!B:B</f>
        <v>Regional crisis</v>
      </c>
      <c r="C118" s="201" t="str">
        <f>'Core Indicators'!C118</f>
        <v>REG014</v>
      </c>
      <c r="D118" s="201" t="str">
        <f>'Core Indicators'!D118</f>
        <v>Ethiopia,Somalia,Kenya</v>
      </c>
      <c r="E118" s="201" t="str">
        <f>'Core Indicators'!E118</f>
        <v>ETH,SOM,KEN</v>
      </c>
      <c r="F118" s="36">
        <f>'Core Indicators'!O118</f>
        <v>1764770</v>
      </c>
      <c r="G118" s="36">
        <f>'Core Indicators'!W118</f>
        <v>95081000</v>
      </c>
      <c r="H118" s="36">
        <f>'Core Indicators'!AE118</f>
        <v>37823000</v>
      </c>
      <c r="I118" s="36">
        <f>'Core Indicators'!AM118</f>
        <v>846000</v>
      </c>
      <c r="J118" s="36" t="str">
        <f>'Core Indicators'!AU118</f>
        <v>x</v>
      </c>
      <c r="K118" s="36" t="str">
        <f>'Core Indicators'!BC118</f>
        <v>x</v>
      </c>
      <c r="L118" s="36">
        <f>'Core Indicators'!BK118</f>
        <v>0</v>
      </c>
      <c r="M118" s="36" t="str">
        <f>'Core Indicators'!BS118</f>
        <v>x</v>
      </c>
      <c r="N118" s="36" t="str">
        <f>'Core Indicators'!CA118</f>
        <v>x</v>
      </c>
      <c r="O118" s="36" t="e">
        <f>'Core Indicators'!CI118</f>
        <v>#N/A</v>
      </c>
      <c r="P118" s="36" t="str">
        <f>'Core Indicators'!CQ118</f>
        <v>x</v>
      </c>
      <c r="Q118" s="36">
        <f>'Core Indicators'!DG118</f>
        <v>57258000</v>
      </c>
      <c r="R118" s="36">
        <f>'Core Indicators'!DO118</f>
        <v>30048000</v>
      </c>
      <c r="S118" s="36">
        <f>'Core Indicators'!DW118</f>
        <v>6591000</v>
      </c>
      <c r="T118" s="36">
        <f>'Core Indicators'!EE118</f>
        <v>1184000</v>
      </c>
      <c r="U118" s="36">
        <f>'Core Indicators'!EM118</f>
        <v>0</v>
      </c>
      <c r="V118" s="36">
        <f>'Core Indicators'!FC118</f>
        <v>5</v>
      </c>
      <c r="W118" s="36" t="str">
        <f>'Core Indicators'!FK118</f>
        <v>x</v>
      </c>
      <c r="X118" s="36" t="str">
        <f>'Core Indicators'!FS118</f>
        <v>x</v>
      </c>
      <c r="Y118" s="36">
        <f>'Core Indicators'!GA118</f>
        <v>1</v>
      </c>
      <c r="Z118" s="36">
        <f>'Core Indicators'!GI118</f>
        <v>2</v>
      </c>
      <c r="AA118" s="36">
        <f>'Core Indicators'!GQ118</f>
        <v>1</v>
      </c>
      <c r="AB118" s="36">
        <f>'Core Indicators'!GY118</f>
        <v>2</v>
      </c>
      <c r="AC118" s="36">
        <f>'Core Indicators'!HG118</f>
        <v>0</v>
      </c>
      <c r="AD118" s="36">
        <f>'Core Indicators'!HO118</f>
        <v>2</v>
      </c>
      <c r="AE118" s="36">
        <f>'Core Indicators'!HW118</f>
        <v>3</v>
      </c>
      <c r="AF118" s="36">
        <f>'Core Indicators'!IE118</f>
        <v>3</v>
      </c>
      <c r="AG118" s="36">
        <f>'Core Indicators'!IM118</f>
        <v>3</v>
      </c>
    </row>
    <row r="119" spans="1:33" ht="20.149999999999999" customHeight="1" x14ac:dyDescent="0.35">
      <c r="A119" s="202" t="str">
        <f>'Core Indicators'!A:A</f>
        <v>Displacement from Ukraine conflict in Romania</v>
      </c>
      <c r="B119" s="202" t="str">
        <f>'Core Indicators'!B:B</f>
        <v>International displacement</v>
      </c>
      <c r="C119" s="202" t="str">
        <f>'Core Indicators'!C119</f>
        <v>ROU002</v>
      </c>
      <c r="D119" s="202" t="str">
        <f>'Core Indicators'!D119</f>
        <v>Romania</v>
      </c>
      <c r="E119" s="202" t="str">
        <f>'Core Indicators'!E119</f>
        <v>ROU</v>
      </c>
      <c r="F119" s="35">
        <f>'Core Indicators'!O119</f>
        <v>62918</v>
      </c>
      <c r="G119" s="35">
        <f>'Core Indicators'!W119</f>
        <v>5939000</v>
      </c>
      <c r="H119" s="35">
        <f>'Core Indicators'!AE119</f>
        <v>890000</v>
      </c>
      <c r="I119" s="35">
        <f>'Core Indicators'!AM119</f>
        <v>890000</v>
      </c>
      <c r="J119" s="35" t="e">
        <f>'Core Indicators'!AU119</f>
        <v>#N/A</v>
      </c>
      <c r="K119" s="35" t="e">
        <f>'Core Indicators'!BC119</f>
        <v>#N/A</v>
      </c>
      <c r="L119" s="35">
        <f>'Core Indicators'!BK119</f>
        <v>0</v>
      </c>
      <c r="M119" s="35" t="e">
        <f>'Core Indicators'!BS119</f>
        <v>#N/A</v>
      </c>
      <c r="N119" s="35" t="e">
        <f>'Core Indicators'!CA119</f>
        <v>#N/A</v>
      </c>
      <c r="O119" s="35" t="e">
        <f>'Core Indicators'!CI119</f>
        <v>#N/A</v>
      </c>
      <c r="P119" s="35" t="e">
        <f>'Core Indicators'!CQ119</f>
        <v>#N/A</v>
      </c>
      <c r="Q119" s="35">
        <f>'Core Indicators'!DG119</f>
        <v>5049000</v>
      </c>
      <c r="R119" s="35">
        <f>'Core Indicators'!DO119</f>
        <v>0</v>
      </c>
      <c r="S119" s="35">
        <f>'Core Indicators'!DW119</f>
        <v>890000</v>
      </c>
      <c r="T119" s="35">
        <f>'Core Indicators'!EE119</f>
        <v>0</v>
      </c>
      <c r="U119" s="35">
        <f>'Core Indicators'!EM119</f>
        <v>0</v>
      </c>
      <c r="V119" s="35">
        <f>'Core Indicators'!FC119</f>
        <v>2</v>
      </c>
      <c r="W119" s="35" t="e">
        <f>'Core Indicators'!FK119</f>
        <v>#N/A</v>
      </c>
      <c r="X119" s="35" t="e">
        <f>'Core Indicators'!FS119</f>
        <v>#N/A</v>
      </c>
      <c r="Y119" s="35">
        <f>'Core Indicators'!GA119</f>
        <v>0</v>
      </c>
      <c r="Z119" s="35">
        <f>'Core Indicators'!GI119</f>
        <v>0</v>
      </c>
      <c r="AA119" s="35">
        <f>'Core Indicators'!GQ119</f>
        <v>0</v>
      </c>
      <c r="AB119" s="35">
        <f>'Core Indicators'!GY119</f>
        <v>0</v>
      </c>
      <c r="AC119" s="35">
        <f>'Core Indicators'!HG119</f>
        <v>0</v>
      </c>
      <c r="AD119" s="35">
        <f>'Core Indicators'!HO119</f>
        <v>0</v>
      </c>
      <c r="AE119" s="35">
        <f>'Core Indicators'!HW119</f>
        <v>0</v>
      </c>
      <c r="AF119" s="35">
        <f>'Core Indicators'!IE119</f>
        <v>0</v>
      </c>
      <c r="AG119" s="35">
        <f>'Core Indicators'!IM119</f>
        <v>0</v>
      </c>
    </row>
    <row r="120" spans="1:33" ht="20.149999999999999" customHeight="1" x14ac:dyDescent="0.35">
      <c r="A120" s="201" t="str">
        <f>'Core Indicators'!A:A</f>
        <v>Burundi and DRC refugees in Rwanda</v>
      </c>
      <c r="B120" s="201" t="str">
        <f>'Core Indicators'!B:B</f>
        <v>International displacement</v>
      </c>
      <c r="C120" s="201" t="str">
        <f>'Core Indicators'!C120</f>
        <v>RWA002</v>
      </c>
      <c r="D120" s="201" t="str">
        <f>'Core Indicators'!D120</f>
        <v>Rwanda</v>
      </c>
      <c r="E120" s="201" t="str">
        <f>'Core Indicators'!E120</f>
        <v>RWA</v>
      </c>
      <c r="F120" s="36">
        <f>'Core Indicators'!O120</f>
        <v>20524</v>
      </c>
      <c r="G120" s="36">
        <f>'Core Indicators'!W120</f>
        <v>2369000</v>
      </c>
      <c r="H120" s="36">
        <f>'Core Indicators'!AE120</f>
        <v>127000</v>
      </c>
      <c r="I120" s="36">
        <f>'Core Indicators'!AM120</f>
        <v>127000</v>
      </c>
      <c r="J120" s="36" t="str">
        <f>'Core Indicators'!AU120</f>
        <v>x</v>
      </c>
      <c r="K120" s="36" t="str">
        <f>'Core Indicators'!BC120</f>
        <v>x</v>
      </c>
      <c r="L120" s="36" t="str">
        <f>'Core Indicators'!BK120</f>
        <v>x</v>
      </c>
      <c r="M120" s="36">
        <f>'Core Indicators'!BS120</f>
        <v>0</v>
      </c>
      <c r="N120" s="36">
        <f>'Core Indicators'!CA120</f>
        <v>0</v>
      </c>
      <c r="O120" s="36" t="e">
        <f>'Core Indicators'!CI120</f>
        <v>#N/A</v>
      </c>
      <c r="P120" s="36">
        <f>'Core Indicators'!CQ120</f>
        <v>0</v>
      </c>
      <c r="Q120" s="36">
        <f>'Core Indicators'!DG120</f>
        <v>2242000</v>
      </c>
      <c r="R120" s="36">
        <f>'Core Indicators'!DO120</f>
        <v>0</v>
      </c>
      <c r="S120" s="36">
        <f>'Core Indicators'!DW120</f>
        <v>127000</v>
      </c>
      <c r="T120" s="36">
        <f>'Core Indicators'!EE120</f>
        <v>0</v>
      </c>
      <c r="U120" s="36">
        <f>'Core Indicators'!EM120</f>
        <v>0</v>
      </c>
      <c r="V120" s="36">
        <f>'Core Indicators'!FC120</f>
        <v>2</v>
      </c>
      <c r="W120" s="36">
        <f>'Core Indicators'!FK120</f>
        <v>0</v>
      </c>
      <c r="X120" s="36">
        <f>'Core Indicators'!FS120</f>
        <v>0</v>
      </c>
      <c r="Y120" s="36">
        <f>'Core Indicators'!GA120</f>
        <v>1</v>
      </c>
      <c r="Z120" s="36">
        <f>'Core Indicators'!GI120</f>
        <v>0</v>
      </c>
      <c r="AA120" s="36">
        <f>'Core Indicators'!GQ120</f>
        <v>1</v>
      </c>
      <c r="AB120" s="36">
        <f>'Core Indicators'!GY120</f>
        <v>0</v>
      </c>
      <c r="AC120" s="36">
        <f>'Core Indicators'!HG120</f>
        <v>0</v>
      </c>
      <c r="AD120" s="36">
        <f>'Core Indicators'!HO120</f>
        <v>0</v>
      </c>
      <c r="AE120" s="36">
        <f>'Core Indicators'!HW120</f>
        <v>0</v>
      </c>
      <c r="AF120" s="36">
        <f>'Core Indicators'!IE120</f>
        <v>0</v>
      </c>
      <c r="AG120" s="36">
        <f>'Core Indicators'!IM120</f>
        <v>2</v>
      </c>
    </row>
    <row r="121" spans="1:33" ht="20.149999999999999" customHeight="1" x14ac:dyDescent="0.35">
      <c r="A121" s="202" t="str">
        <f>'Core Indicators'!A:A</f>
        <v>Complex crisis in Sudan</v>
      </c>
      <c r="B121" s="202" t="str">
        <f>'Core Indicators'!B:B</f>
        <v>Multiple crises country</v>
      </c>
      <c r="C121" s="202" t="str">
        <f>'Core Indicators'!C121</f>
        <v>SDN001</v>
      </c>
      <c r="D121" s="202" t="str">
        <f>'Core Indicators'!D121</f>
        <v>Sudan</v>
      </c>
      <c r="E121" s="202" t="str">
        <f>'Core Indicators'!E121</f>
        <v>SDN</v>
      </c>
      <c r="F121" s="35">
        <f>'Core Indicators'!O121</f>
        <v>1840687</v>
      </c>
      <c r="G121" s="35">
        <f>'Core Indicators'!W121</f>
        <v>48000000</v>
      </c>
      <c r="H121" s="35">
        <f>'Core Indicators'!AE121</f>
        <v>30100000</v>
      </c>
      <c r="I121" s="35">
        <f>'Core Indicators'!AM121</f>
        <v>4887000</v>
      </c>
      <c r="J121" s="35" t="str">
        <f>'Core Indicators'!AU121</f>
        <v>x</v>
      </c>
      <c r="K121" s="35" t="str">
        <f>'Core Indicators'!BC121</f>
        <v>x</v>
      </c>
      <c r="L121" s="35">
        <f>'Core Indicators'!BK121</f>
        <v>945</v>
      </c>
      <c r="M121" s="35" t="str">
        <f>'Core Indicators'!BS121</f>
        <v>x</v>
      </c>
      <c r="N121" s="35" t="str">
        <f>'Core Indicators'!CA121</f>
        <v>x</v>
      </c>
      <c r="O121" s="35" t="e">
        <f>'Core Indicators'!CI121</f>
        <v>#N/A</v>
      </c>
      <c r="P121" s="35" t="str">
        <f>'Core Indicators'!CQ121</f>
        <v>x</v>
      </c>
      <c r="Q121" s="35">
        <f>'Core Indicators'!DG121</f>
        <v>17900000</v>
      </c>
      <c r="R121" s="35">
        <f>'Core Indicators'!DO121</f>
        <v>15800000</v>
      </c>
      <c r="S121" s="35">
        <f>'Core Indicators'!DW121</f>
        <v>6200000</v>
      </c>
      <c r="T121" s="35">
        <f>'Core Indicators'!EE121</f>
        <v>6200000</v>
      </c>
      <c r="U121" s="35">
        <f>'Core Indicators'!EM121</f>
        <v>1900000</v>
      </c>
      <c r="V121" s="35">
        <f>'Core Indicators'!FC121</f>
        <v>5</v>
      </c>
      <c r="W121" s="35" t="str">
        <f>'Core Indicators'!FK121</f>
        <v>x</v>
      </c>
      <c r="X121" s="35" t="str">
        <f>'Core Indicators'!FS121</f>
        <v>x</v>
      </c>
      <c r="Y121" s="35">
        <f>'Core Indicators'!GA121</f>
        <v>2</v>
      </c>
      <c r="Z121" s="35">
        <f>'Core Indicators'!GI121</f>
        <v>2</v>
      </c>
      <c r="AA121" s="35">
        <f>'Core Indicators'!GQ121</f>
        <v>3</v>
      </c>
      <c r="AB121" s="35">
        <f>'Core Indicators'!GY121</f>
        <v>3</v>
      </c>
      <c r="AC121" s="35">
        <f>'Core Indicators'!HG121</f>
        <v>2</v>
      </c>
      <c r="AD121" s="35">
        <f>'Core Indicators'!HO121</f>
        <v>1</v>
      </c>
      <c r="AE121" s="35">
        <f>'Core Indicators'!HW121</f>
        <v>3</v>
      </c>
      <c r="AF121" s="35">
        <f>'Core Indicators'!IE121</f>
        <v>1</v>
      </c>
      <c r="AG121" s="35">
        <f>'Core Indicators'!IM121</f>
        <v>2</v>
      </c>
    </row>
    <row r="122" spans="1:33" ht="20.149999999999999" customHeight="1" x14ac:dyDescent="0.35">
      <c r="A122" s="201" t="str">
        <f>'Core Indicators'!A:A</f>
        <v>Refugees in Sudan</v>
      </c>
      <c r="B122" s="201" t="str">
        <f>'Core Indicators'!B:B</f>
        <v>International displacement</v>
      </c>
      <c r="C122" s="201" t="str">
        <f>'Core Indicators'!C122</f>
        <v>SDN005</v>
      </c>
      <c r="D122" s="201" t="str">
        <f>'Core Indicators'!D122</f>
        <v>Sudan</v>
      </c>
      <c r="E122" s="201" t="str">
        <f>'Core Indicators'!E122</f>
        <v>SDN</v>
      </c>
      <c r="F122" s="36">
        <f>'Core Indicators'!O122</f>
        <v>89263</v>
      </c>
      <c r="G122" s="36">
        <f>'Core Indicators'!W122</f>
        <v>13007000</v>
      </c>
      <c r="H122" s="36">
        <f>'Core Indicators'!AE122</f>
        <v>13007000</v>
      </c>
      <c r="I122" s="36">
        <f>'Core Indicators'!AM122</f>
        <v>1142000</v>
      </c>
      <c r="J122" s="36" t="str">
        <f>'Core Indicators'!AU122</f>
        <v>x</v>
      </c>
      <c r="K122" s="36" t="str">
        <f>'Core Indicators'!BC122</f>
        <v>x</v>
      </c>
      <c r="L122" s="36">
        <f>'Core Indicators'!BK122</f>
        <v>22</v>
      </c>
      <c r="M122" s="36" t="str">
        <f>'Core Indicators'!BS122</f>
        <v>x</v>
      </c>
      <c r="N122" s="36" t="str">
        <f>'Core Indicators'!CA122</f>
        <v>x</v>
      </c>
      <c r="O122" s="36" t="e">
        <f>'Core Indicators'!CI122</f>
        <v>#N/A</v>
      </c>
      <c r="P122" s="36" t="str">
        <f>'Core Indicators'!CQ122</f>
        <v>x</v>
      </c>
      <c r="Q122" s="36">
        <f>'Core Indicators'!DG122</f>
        <v>0</v>
      </c>
      <c r="R122" s="36">
        <f>'Core Indicators'!DO122</f>
        <v>11865000</v>
      </c>
      <c r="S122" s="36">
        <f>'Core Indicators'!DW122</f>
        <v>1142000</v>
      </c>
      <c r="T122" s="36">
        <f>'Core Indicators'!EE122</f>
        <v>0</v>
      </c>
      <c r="U122" s="36">
        <f>'Core Indicators'!EM122</f>
        <v>0</v>
      </c>
      <c r="V122" s="36">
        <f>'Core Indicators'!FC122</f>
        <v>2</v>
      </c>
      <c r="W122" s="36" t="e">
        <f>'Core Indicators'!FK122</f>
        <v>#N/A</v>
      </c>
      <c r="X122" s="36" t="e">
        <f>'Core Indicators'!FS122</f>
        <v>#N/A</v>
      </c>
      <c r="Y122" s="36">
        <f>'Core Indicators'!GA122</f>
        <v>2</v>
      </c>
      <c r="Z122" s="36">
        <f>'Core Indicators'!GI122</f>
        <v>2</v>
      </c>
      <c r="AA122" s="36">
        <f>'Core Indicators'!GQ122</f>
        <v>2</v>
      </c>
      <c r="AB122" s="36">
        <f>'Core Indicators'!GY122</f>
        <v>3</v>
      </c>
      <c r="AC122" s="36">
        <f>'Core Indicators'!HG122</f>
        <v>0</v>
      </c>
      <c r="AD122" s="36">
        <f>'Core Indicators'!HO122</f>
        <v>1</v>
      </c>
      <c r="AE122" s="36">
        <f>'Core Indicators'!HW122</f>
        <v>3</v>
      </c>
      <c r="AF122" s="36">
        <f>'Core Indicators'!IE122</f>
        <v>1</v>
      </c>
      <c r="AG122" s="36">
        <f>'Core Indicators'!IM122</f>
        <v>2</v>
      </c>
    </row>
    <row r="123" spans="1:33" ht="20.149999999999999" customHeight="1" x14ac:dyDescent="0.35">
      <c r="A123" s="202" t="str">
        <f>'Core Indicators'!A:A</f>
        <v>Violence in Darfur and Kordofan regions</v>
      </c>
      <c r="B123" s="202" t="str">
        <f>'Core Indicators'!B:B</f>
        <v>Other type of violence</v>
      </c>
      <c r="C123" s="202" t="str">
        <f>'Core Indicators'!C123</f>
        <v>SDN008</v>
      </c>
      <c r="D123" s="202" t="str">
        <f>'Core Indicators'!D123</f>
        <v>Sudan</v>
      </c>
      <c r="E123" s="202" t="str">
        <f>'Core Indicators'!E123</f>
        <v>SDN</v>
      </c>
      <c r="F123" s="35">
        <f>'Core Indicators'!O123</f>
        <v>880145</v>
      </c>
      <c r="G123" s="35">
        <f>'Core Indicators'!W123</f>
        <v>17144000</v>
      </c>
      <c r="H123" s="35">
        <f>'Core Indicators'!AE123</f>
        <v>13765000</v>
      </c>
      <c r="I123" s="35">
        <f>'Core Indicators'!AM123</f>
        <v>117000</v>
      </c>
      <c r="J123" s="35">
        <f>'Core Indicators'!AU123</f>
        <v>0</v>
      </c>
      <c r="K123" s="35">
        <f>'Core Indicators'!BC123</f>
        <v>0</v>
      </c>
      <c r="L123" s="35">
        <f>'Core Indicators'!BK123</f>
        <v>669</v>
      </c>
      <c r="M123" s="35">
        <f>'Core Indicators'!BS123</f>
        <v>55</v>
      </c>
      <c r="N123" s="35">
        <f>'Core Indicators'!CA123</f>
        <v>0</v>
      </c>
      <c r="O123" s="35" t="e">
        <f>'Core Indicators'!CI123</f>
        <v>#N/A</v>
      </c>
      <c r="P123" s="35">
        <f>'Core Indicators'!CQ123</f>
        <v>0</v>
      </c>
      <c r="Q123" s="35">
        <f>'Core Indicators'!DG123</f>
        <v>3379000</v>
      </c>
      <c r="R123" s="35">
        <f>'Core Indicators'!DO123</f>
        <v>5725000</v>
      </c>
      <c r="S123" s="35">
        <f>'Core Indicators'!DW123</f>
        <v>2980000</v>
      </c>
      <c r="T123" s="35">
        <f>'Core Indicators'!EE123</f>
        <v>4160000</v>
      </c>
      <c r="U123" s="35">
        <f>'Core Indicators'!EM123</f>
        <v>900000</v>
      </c>
      <c r="V123" s="35">
        <f>'Core Indicators'!FC123</f>
        <v>2</v>
      </c>
      <c r="W123" s="35">
        <f>'Core Indicators'!FK123</f>
        <v>0</v>
      </c>
      <c r="X123" s="35">
        <f>'Core Indicators'!FS123</f>
        <v>0</v>
      </c>
      <c r="Y123" s="35">
        <f>'Core Indicators'!GA123</f>
        <v>2</v>
      </c>
      <c r="Z123" s="35">
        <f>'Core Indicators'!GI123</f>
        <v>2</v>
      </c>
      <c r="AA123" s="35">
        <f>'Core Indicators'!GQ123</f>
        <v>2</v>
      </c>
      <c r="AB123" s="35">
        <f>'Core Indicators'!GY123</f>
        <v>3</v>
      </c>
      <c r="AC123" s="35">
        <f>'Core Indicators'!HG123</f>
        <v>2</v>
      </c>
      <c r="AD123" s="35">
        <f>'Core Indicators'!HO123</f>
        <v>1</v>
      </c>
      <c r="AE123" s="35">
        <f>'Core Indicators'!HW123</f>
        <v>3</v>
      </c>
      <c r="AF123" s="35">
        <f>'Core Indicators'!IE123</f>
        <v>1</v>
      </c>
      <c r="AG123" s="35">
        <f>'Core Indicators'!IM123</f>
        <v>2</v>
      </c>
    </row>
    <row r="124" spans="1:33" ht="20.149999999999999" customHeight="1" x14ac:dyDescent="0.35">
      <c r="A124" s="201" t="str">
        <f>'Core Indicators'!A:A</f>
        <v>Drought in Senegal</v>
      </c>
      <c r="B124" s="201" t="str">
        <f>'Core Indicators'!B:B</f>
        <v>Drought</v>
      </c>
      <c r="C124" s="201" t="str">
        <f>'Core Indicators'!C124</f>
        <v>SEN002</v>
      </c>
      <c r="D124" s="201" t="str">
        <f>'Core Indicators'!D124</f>
        <v>Senegal</v>
      </c>
      <c r="E124" s="201" t="str">
        <f>'Core Indicators'!E124</f>
        <v>SEN</v>
      </c>
      <c r="F124" s="36">
        <f>'Core Indicators'!O124</f>
        <v>3632747</v>
      </c>
      <c r="G124" s="36">
        <f>'Core Indicators'!W124</f>
        <v>17739000</v>
      </c>
      <c r="H124" s="36">
        <f>'Core Indicators'!AE124</f>
        <v>3188000</v>
      </c>
      <c r="I124" s="36" t="str">
        <f>'Core Indicators'!AM124</f>
        <v>x</v>
      </c>
      <c r="J124" s="36">
        <f>'Core Indicators'!AU124</f>
        <v>0</v>
      </c>
      <c r="K124" s="36">
        <f>'Core Indicators'!BC124</f>
        <v>0</v>
      </c>
      <c r="L124" s="36">
        <f>'Core Indicators'!BK124</f>
        <v>0</v>
      </c>
      <c r="M124" s="36">
        <f>'Core Indicators'!BS124</f>
        <v>0</v>
      </c>
      <c r="N124" s="36">
        <f>'Core Indicators'!CA124</f>
        <v>0</v>
      </c>
      <c r="O124" s="36" t="e">
        <f>'Core Indicators'!CI124</f>
        <v>#N/A</v>
      </c>
      <c r="P124" s="36" t="str">
        <f>'Core Indicators'!CQ124</f>
        <v>x</v>
      </c>
      <c r="Q124" s="36">
        <f>'Core Indicators'!DG124</f>
        <v>14106000</v>
      </c>
      <c r="R124" s="36">
        <f>'Core Indicators'!DO124</f>
        <v>3084000</v>
      </c>
      <c r="S124" s="36">
        <f>'Core Indicators'!DW124</f>
        <v>548000</v>
      </c>
      <c r="T124" s="36">
        <f>'Core Indicators'!EE124</f>
        <v>1000</v>
      </c>
      <c r="U124" s="36">
        <f>'Core Indicators'!EM124</f>
        <v>0</v>
      </c>
      <c r="V124" s="36">
        <f>'Core Indicators'!FC124</f>
        <v>2</v>
      </c>
      <c r="W124" s="36">
        <f>'Core Indicators'!FK124</f>
        <v>0</v>
      </c>
      <c r="X124" s="36">
        <f>'Core Indicators'!FS124</f>
        <v>0</v>
      </c>
      <c r="Y124" s="36">
        <f>'Core Indicators'!GA124</f>
        <v>0</v>
      </c>
      <c r="Z124" s="36">
        <f>'Core Indicators'!GI124</f>
        <v>1</v>
      </c>
      <c r="AA124" s="36">
        <f>'Core Indicators'!GQ124</f>
        <v>0</v>
      </c>
      <c r="AB124" s="36">
        <f>'Core Indicators'!GY124</f>
        <v>0</v>
      </c>
      <c r="AC124" s="36">
        <f>'Core Indicators'!HG124</f>
        <v>0</v>
      </c>
      <c r="AD124" s="36">
        <f>'Core Indicators'!HO124</f>
        <v>0</v>
      </c>
      <c r="AE124" s="36">
        <f>'Core Indicators'!HW124</f>
        <v>0</v>
      </c>
      <c r="AF124" s="36">
        <f>'Core Indicators'!IE124</f>
        <v>1</v>
      </c>
      <c r="AG124" s="36">
        <f>'Core Indicators'!IM124</f>
        <v>0</v>
      </c>
    </row>
    <row r="125" spans="1:33" ht="20.149999999999999" customHeight="1" x14ac:dyDescent="0.35">
      <c r="A125" s="202" t="str">
        <f>'Core Indicators'!A:A</f>
        <v>Complex crisis in El Salvador</v>
      </c>
      <c r="B125" s="202" t="str">
        <f>'Core Indicators'!B:B</f>
        <v>Complex crisis</v>
      </c>
      <c r="C125" s="202" t="str">
        <f>'Core Indicators'!C125</f>
        <v>SLV001</v>
      </c>
      <c r="D125" s="202" t="str">
        <f>'Core Indicators'!D125</f>
        <v>El Salvador</v>
      </c>
      <c r="E125" s="202" t="str">
        <f>'Core Indicators'!E125</f>
        <v>SLV</v>
      </c>
      <c r="F125" s="35">
        <f>'Core Indicators'!O125</f>
        <v>20720</v>
      </c>
      <c r="G125" s="35">
        <f>'Core Indicators'!W125</f>
        <v>6700000</v>
      </c>
      <c r="H125" s="35">
        <f>'Core Indicators'!AE125</f>
        <v>3200000</v>
      </c>
      <c r="I125" s="35">
        <f>'Core Indicators'!AM125</f>
        <v>131000</v>
      </c>
      <c r="J125" s="35" t="str">
        <f>'Core Indicators'!AU125</f>
        <v>x</v>
      </c>
      <c r="K125" s="35">
        <f>'Core Indicators'!BC125</f>
        <v>1269</v>
      </c>
      <c r="L125" s="35">
        <f>'Core Indicators'!BK125</f>
        <v>371</v>
      </c>
      <c r="M125" s="35" t="str">
        <f>'Core Indicators'!BS125</f>
        <v>x</v>
      </c>
      <c r="N125" s="35" t="str">
        <f>'Core Indicators'!CA125</f>
        <v>x</v>
      </c>
      <c r="O125" s="35" t="e">
        <f>'Core Indicators'!CI125</f>
        <v>#N/A</v>
      </c>
      <c r="P125" s="35">
        <f>'Core Indicators'!CQ125</f>
        <v>977450</v>
      </c>
      <c r="Q125" s="35">
        <f>'Core Indicators'!DG125</f>
        <v>3500000</v>
      </c>
      <c r="R125" s="35">
        <f>'Core Indicators'!DO125</f>
        <v>1500000</v>
      </c>
      <c r="S125" s="35">
        <f>'Core Indicators'!DW125</f>
        <v>1700000</v>
      </c>
      <c r="T125" s="35">
        <f>'Core Indicators'!EE125</f>
        <v>0</v>
      </c>
      <c r="U125" s="35">
        <f>'Core Indicators'!EM125</f>
        <v>0</v>
      </c>
      <c r="V125" s="35">
        <f>'Core Indicators'!FC125</f>
        <v>3</v>
      </c>
      <c r="W125" s="35" t="str">
        <f>'Core Indicators'!FK125</f>
        <v>x</v>
      </c>
      <c r="X125" s="35" t="str">
        <f>'Core Indicators'!FS125</f>
        <v>x</v>
      </c>
      <c r="Y125" s="35">
        <f>'Core Indicators'!GA125</f>
        <v>0</v>
      </c>
      <c r="Z125" s="35">
        <f>'Core Indicators'!GI125</f>
        <v>2</v>
      </c>
      <c r="AA125" s="35">
        <f>'Core Indicators'!GQ125</f>
        <v>0</v>
      </c>
      <c r="AB125" s="35">
        <f>'Core Indicators'!GY125</f>
        <v>0</v>
      </c>
      <c r="AC125" s="35">
        <f>'Core Indicators'!HG125</f>
        <v>2</v>
      </c>
      <c r="AD125" s="35">
        <f>'Core Indicators'!HO125</f>
        <v>2</v>
      </c>
      <c r="AE125" s="35">
        <f>'Core Indicators'!HW125</f>
        <v>1</v>
      </c>
      <c r="AF125" s="35">
        <f>'Core Indicators'!IE125</f>
        <v>0</v>
      </c>
      <c r="AG125" s="35">
        <f>'Core Indicators'!IM125</f>
        <v>2</v>
      </c>
    </row>
    <row r="126" spans="1:33" ht="20.149999999999999" customHeight="1" x14ac:dyDescent="0.35">
      <c r="A126" s="201" t="str">
        <f>'Core Indicators'!A:A</f>
        <v>Complex crisis in Somalia</v>
      </c>
      <c r="B126" s="201" t="str">
        <f>'Core Indicators'!B:B</f>
        <v>Complex crisis</v>
      </c>
      <c r="C126" s="201" t="str">
        <f>'Core Indicators'!C126</f>
        <v>SOM001</v>
      </c>
      <c r="D126" s="201" t="str">
        <f>'Core Indicators'!D126</f>
        <v>Somalia</v>
      </c>
      <c r="E126" s="201" t="str">
        <f>'Core Indicators'!E126</f>
        <v>SOM</v>
      </c>
      <c r="F126" s="36">
        <f>'Core Indicators'!O126</f>
        <v>627340</v>
      </c>
      <c r="G126" s="36">
        <f>'Core Indicators'!W126</f>
        <v>15755000</v>
      </c>
      <c r="H126" s="36">
        <f>'Core Indicators'!AE126</f>
        <v>15736000</v>
      </c>
      <c r="I126" s="36">
        <f>'Core Indicators'!AM126</f>
        <v>3785000</v>
      </c>
      <c r="J126" s="36" t="str">
        <f>'Core Indicators'!AU126</f>
        <v>x</v>
      </c>
      <c r="K126" s="36">
        <f>'Core Indicators'!BC126</f>
        <v>1400000</v>
      </c>
      <c r="L126" s="36">
        <f>'Core Indicators'!BK126</f>
        <v>1799</v>
      </c>
      <c r="M126" s="36" t="str">
        <f>'Core Indicators'!BS126</f>
        <v>x</v>
      </c>
      <c r="N126" s="36" t="str">
        <f>'Core Indicators'!CA126</f>
        <v>x</v>
      </c>
      <c r="O126" s="36" t="e">
        <f>'Core Indicators'!CI126</f>
        <v>#N/A</v>
      </c>
      <c r="P126" s="36" t="str">
        <f>'Core Indicators'!CQ126</f>
        <v>x</v>
      </c>
      <c r="Q126" s="36">
        <f>'Core Indicators'!DG126</f>
        <v>19000</v>
      </c>
      <c r="R126" s="36">
        <f>'Core Indicators'!DO126</f>
        <v>8000000</v>
      </c>
      <c r="S126" s="36">
        <f>'Core Indicators'!DW126</f>
        <v>5915000</v>
      </c>
      <c r="T126" s="36">
        <f>'Core Indicators'!EE126</f>
        <v>1740000</v>
      </c>
      <c r="U126" s="36">
        <f>'Core Indicators'!EM126</f>
        <v>81000</v>
      </c>
      <c r="V126" s="36">
        <f>'Core Indicators'!FC126</f>
        <v>5</v>
      </c>
      <c r="W126" s="36" t="str">
        <f>'Core Indicators'!FK126</f>
        <v>x</v>
      </c>
      <c r="X126" s="36" t="str">
        <f>'Core Indicators'!FS126</f>
        <v>x</v>
      </c>
      <c r="Y126" s="36">
        <f>'Core Indicators'!GA126</f>
        <v>1</v>
      </c>
      <c r="Z126" s="36">
        <f>'Core Indicators'!GI126</f>
        <v>3</v>
      </c>
      <c r="AA126" s="36">
        <f>'Core Indicators'!GQ126</f>
        <v>3</v>
      </c>
      <c r="AB126" s="36">
        <f>'Core Indicators'!GY126</f>
        <v>1</v>
      </c>
      <c r="AC126" s="36">
        <f>'Core Indicators'!HG126</f>
        <v>2</v>
      </c>
      <c r="AD126" s="36">
        <f>'Core Indicators'!HO126</f>
        <v>2</v>
      </c>
      <c r="AE126" s="36">
        <f>'Core Indicators'!HW126</f>
        <v>3</v>
      </c>
      <c r="AF126" s="36">
        <f>'Core Indicators'!IE126</f>
        <v>1</v>
      </c>
      <c r="AG126" s="36">
        <f>'Core Indicators'!IM126</f>
        <v>3</v>
      </c>
    </row>
    <row r="127" spans="1:33" ht="20.149999999999999" customHeight="1" x14ac:dyDescent="0.35">
      <c r="A127" s="202" t="str">
        <f>'Core Indicators'!A:A</f>
        <v>Mixed Migration Flows in Somalia</v>
      </c>
      <c r="B127" s="202" t="str">
        <f>'Core Indicators'!B:B</f>
        <v>International displacement</v>
      </c>
      <c r="C127" s="202" t="str">
        <f>'Core Indicators'!C127</f>
        <v>SOM002</v>
      </c>
      <c r="D127" s="202" t="str">
        <f>'Core Indicators'!D127</f>
        <v>Somalia</v>
      </c>
      <c r="E127" s="202" t="str">
        <f>'Core Indicators'!E127</f>
        <v>SOM</v>
      </c>
      <c r="F127" s="35">
        <f>'Core Indicators'!O127</f>
        <v>28836</v>
      </c>
      <c r="G127" s="35">
        <f>'Core Indicators'!W127</f>
        <v>1322000</v>
      </c>
      <c r="H127" s="35">
        <f>'Core Indicators'!AE127</f>
        <v>25000</v>
      </c>
      <c r="I127" s="35">
        <f>'Core Indicators'!AM127</f>
        <v>25000</v>
      </c>
      <c r="J127" s="35" t="str">
        <f>'Core Indicators'!AU127</f>
        <v>x</v>
      </c>
      <c r="K127" s="35" t="str">
        <f>'Core Indicators'!BC127</f>
        <v>x</v>
      </c>
      <c r="L127" s="35">
        <f>'Core Indicators'!BK127</f>
        <v>2</v>
      </c>
      <c r="M127" s="35">
        <f>'Core Indicators'!BS127</f>
        <v>0</v>
      </c>
      <c r="N127" s="35">
        <f>'Core Indicators'!CA127</f>
        <v>0</v>
      </c>
      <c r="O127" s="35" t="e">
        <f>'Core Indicators'!CI127</f>
        <v>#N/A</v>
      </c>
      <c r="P127" s="35">
        <f>'Core Indicators'!CQ127</f>
        <v>0</v>
      </c>
      <c r="Q127" s="35">
        <f>'Core Indicators'!DG127</f>
        <v>1296000</v>
      </c>
      <c r="R127" s="35">
        <f>'Core Indicators'!DO127</f>
        <v>0</v>
      </c>
      <c r="S127" s="35">
        <f>'Core Indicators'!DW127</f>
        <v>0</v>
      </c>
      <c r="T127" s="35">
        <f>'Core Indicators'!EE127</f>
        <v>25000</v>
      </c>
      <c r="U127" s="35">
        <f>'Core Indicators'!EM127</f>
        <v>0</v>
      </c>
      <c r="V127" s="35">
        <f>'Core Indicators'!FC127</f>
        <v>1</v>
      </c>
      <c r="W127" s="35" t="str">
        <f>'Core Indicators'!FK127</f>
        <v>x</v>
      </c>
      <c r="X127" s="35" t="str">
        <f>'Core Indicators'!FS127</f>
        <v>x</v>
      </c>
      <c r="Y127" s="35">
        <f>'Core Indicators'!GA127</f>
        <v>1</v>
      </c>
      <c r="Z127" s="35">
        <f>'Core Indicators'!GI127</f>
        <v>3</v>
      </c>
      <c r="AA127" s="35">
        <f>'Core Indicators'!GQ127</f>
        <v>3</v>
      </c>
      <c r="AB127" s="35">
        <f>'Core Indicators'!GY127</f>
        <v>1</v>
      </c>
      <c r="AC127" s="35">
        <f>'Core Indicators'!HG127</f>
        <v>0</v>
      </c>
      <c r="AD127" s="35">
        <f>'Core Indicators'!HO127</f>
        <v>2</v>
      </c>
      <c r="AE127" s="35">
        <f>'Core Indicators'!HW127</f>
        <v>3</v>
      </c>
      <c r="AF127" s="35">
        <f>'Core Indicators'!IE127</f>
        <v>1</v>
      </c>
      <c r="AG127" s="35">
        <f>'Core Indicators'!IM127</f>
        <v>3</v>
      </c>
    </row>
    <row r="128" spans="1:33" ht="20.149999999999999" customHeight="1" x14ac:dyDescent="0.35">
      <c r="A128" s="201" t="str">
        <f>'Core Indicators'!A:A</f>
        <v>Complex crisis in South Sudan</v>
      </c>
      <c r="B128" s="201" t="str">
        <f>'Core Indicators'!B:B</f>
        <v>Complex crisis</v>
      </c>
      <c r="C128" s="201" t="str">
        <f>'Core Indicators'!C128</f>
        <v>SSD001</v>
      </c>
      <c r="D128" s="201" t="str">
        <f>'Core Indicators'!D128</f>
        <v>South Sudan</v>
      </c>
      <c r="E128" s="201" t="str">
        <f>'Core Indicators'!E128</f>
        <v>SSD</v>
      </c>
      <c r="F128" s="36">
        <f>'Core Indicators'!O128</f>
        <v>644000</v>
      </c>
      <c r="G128" s="36">
        <f>'Core Indicators'!W128</f>
        <v>12400000</v>
      </c>
      <c r="H128" s="36">
        <f>'Core Indicators'!AE128</f>
        <v>12400000</v>
      </c>
      <c r="I128" s="36">
        <f>'Core Indicators'!AM128</f>
        <v>4367000</v>
      </c>
      <c r="J128" s="36" t="str">
        <f>'Core Indicators'!AU128</f>
        <v>x</v>
      </c>
      <c r="K128" s="36">
        <f>'Core Indicators'!BC128</f>
        <v>600000</v>
      </c>
      <c r="L128" s="36">
        <f>'Core Indicators'!BK128</f>
        <v>849</v>
      </c>
      <c r="M128" s="36" t="str">
        <f>'Core Indicators'!BS128</f>
        <v>x</v>
      </c>
      <c r="N128" s="36" t="str">
        <f>'Core Indicators'!CA128</f>
        <v>x</v>
      </c>
      <c r="O128" s="36" t="e">
        <f>'Core Indicators'!CI128</f>
        <v>#N/A</v>
      </c>
      <c r="P128" s="36">
        <f>'Core Indicators'!CQ128</f>
        <v>14369</v>
      </c>
      <c r="Q128" s="36">
        <f>'Core Indicators'!DG128</f>
        <v>0</v>
      </c>
      <c r="R128" s="36">
        <f>'Core Indicators'!DO128</f>
        <v>3500000</v>
      </c>
      <c r="S128" s="36">
        <f>'Core Indicators'!DW128</f>
        <v>6497000</v>
      </c>
      <c r="T128" s="36">
        <f>'Core Indicators'!EE128</f>
        <v>1424000</v>
      </c>
      <c r="U128" s="36">
        <f>'Core Indicators'!EM128</f>
        <v>979000</v>
      </c>
      <c r="V128" s="36">
        <f>'Core Indicators'!FC128</f>
        <v>5</v>
      </c>
      <c r="W128" s="36" t="str">
        <f>'Core Indicators'!FK128</f>
        <v>x</v>
      </c>
      <c r="X128" s="36">
        <f>'Core Indicators'!FS128</f>
        <v>1500000</v>
      </c>
      <c r="Y128" s="36">
        <f>'Core Indicators'!GA128</f>
        <v>2</v>
      </c>
      <c r="Z128" s="36">
        <f>'Core Indicators'!GI128</f>
        <v>2</v>
      </c>
      <c r="AA128" s="36">
        <f>'Core Indicators'!GQ128</f>
        <v>3</v>
      </c>
      <c r="AB128" s="36">
        <f>'Core Indicators'!GY128</f>
        <v>3</v>
      </c>
      <c r="AC128" s="36">
        <f>'Core Indicators'!HG128</f>
        <v>2</v>
      </c>
      <c r="AD128" s="36">
        <f>'Core Indicators'!HO128</f>
        <v>1</v>
      </c>
      <c r="AE128" s="36">
        <f>'Core Indicators'!HW128</f>
        <v>3</v>
      </c>
      <c r="AF128" s="36">
        <f>'Core Indicators'!IE128</f>
        <v>3</v>
      </c>
      <c r="AG128" s="36">
        <f>'Core Indicators'!IM128</f>
        <v>3</v>
      </c>
    </row>
    <row r="129" spans="1:33" ht="20.149999999999999" customHeight="1" x14ac:dyDescent="0.35">
      <c r="A129" s="202" t="str">
        <f>'Core Indicators'!A:A</f>
        <v>Displacement from Ukraine conflict in Slovakia</v>
      </c>
      <c r="B129" s="202" t="str">
        <f>'Core Indicators'!B:B</f>
        <v>International displacement</v>
      </c>
      <c r="C129" s="202" t="str">
        <f>'Core Indicators'!C129</f>
        <v>SVK002</v>
      </c>
      <c r="D129" s="202" t="str">
        <f>'Core Indicators'!D129</f>
        <v>Slovakia</v>
      </c>
      <c r="E129" s="202" t="str">
        <f>'Core Indicators'!E129</f>
        <v>SVK</v>
      </c>
      <c r="F129" s="35">
        <f>'Core Indicators'!O129</f>
        <v>15700</v>
      </c>
      <c r="G129" s="35">
        <f>'Core Indicators'!W129</f>
        <v>2198000</v>
      </c>
      <c r="H129" s="35">
        <f>'Core Indicators'!AE129</f>
        <v>628000</v>
      </c>
      <c r="I129" s="35">
        <f>'Core Indicators'!AM129</f>
        <v>628000</v>
      </c>
      <c r="J129" s="35" t="e">
        <f>'Core Indicators'!AU129</f>
        <v>#N/A</v>
      </c>
      <c r="K129" s="35" t="e">
        <f>'Core Indicators'!BC129</f>
        <v>#N/A</v>
      </c>
      <c r="L129" s="35">
        <f>'Core Indicators'!BK129</f>
        <v>0</v>
      </c>
      <c r="M129" s="35" t="e">
        <f>'Core Indicators'!BS129</f>
        <v>#N/A</v>
      </c>
      <c r="N129" s="35" t="e">
        <f>'Core Indicators'!CA129</f>
        <v>#N/A</v>
      </c>
      <c r="O129" s="35" t="e">
        <f>'Core Indicators'!CI129</f>
        <v>#N/A</v>
      </c>
      <c r="P129" s="35" t="e">
        <f>'Core Indicators'!CQ129</f>
        <v>#N/A</v>
      </c>
      <c r="Q129" s="35">
        <f>'Core Indicators'!DG129</f>
        <v>1571000</v>
      </c>
      <c r="R129" s="35">
        <f>'Core Indicators'!DO129</f>
        <v>0</v>
      </c>
      <c r="S129" s="35">
        <f>'Core Indicators'!DW129</f>
        <v>628000</v>
      </c>
      <c r="T129" s="35">
        <f>'Core Indicators'!EE129</f>
        <v>0</v>
      </c>
      <c r="U129" s="35">
        <f>'Core Indicators'!EM129</f>
        <v>0</v>
      </c>
      <c r="V129" s="35">
        <f>'Core Indicators'!FC129</f>
        <v>2</v>
      </c>
      <c r="W129" s="35" t="e">
        <f>'Core Indicators'!FK129</f>
        <v>#N/A</v>
      </c>
      <c r="X129" s="35" t="e">
        <f>'Core Indicators'!FS129</f>
        <v>#N/A</v>
      </c>
      <c r="Y129" s="35">
        <f>'Core Indicators'!GA129</f>
        <v>0</v>
      </c>
      <c r="Z129" s="35">
        <f>'Core Indicators'!GI129</f>
        <v>0</v>
      </c>
      <c r="AA129" s="35">
        <f>'Core Indicators'!GQ129</f>
        <v>0</v>
      </c>
      <c r="AB129" s="35">
        <f>'Core Indicators'!GY129</f>
        <v>0</v>
      </c>
      <c r="AC129" s="35">
        <f>'Core Indicators'!HG129</f>
        <v>0</v>
      </c>
      <c r="AD129" s="35">
        <f>'Core Indicators'!HO129</f>
        <v>0</v>
      </c>
      <c r="AE129" s="35">
        <f>'Core Indicators'!HW129</f>
        <v>0</v>
      </c>
      <c r="AF129" s="35">
        <f>'Core Indicators'!IE129</f>
        <v>0</v>
      </c>
      <c r="AG129" s="35">
        <f>'Core Indicators'!IM129</f>
        <v>0</v>
      </c>
    </row>
    <row r="130" spans="1:33" ht="20.149999999999999" customHeight="1" x14ac:dyDescent="0.35">
      <c r="A130" s="201" t="str">
        <f>'Core Indicators'!A:A</f>
        <v>Food Security Crisis in Eswatini</v>
      </c>
      <c r="B130" s="201" t="str">
        <f>'Core Indicators'!B:B</f>
        <v>Food Security</v>
      </c>
      <c r="C130" s="201" t="str">
        <f>'Core Indicators'!C130</f>
        <v>SWZ001</v>
      </c>
      <c r="D130" s="201" t="str">
        <f>'Core Indicators'!D130</f>
        <v>Eswatini</v>
      </c>
      <c r="E130" s="201" t="str">
        <f>'Core Indicators'!E130</f>
        <v>SWZ</v>
      </c>
      <c r="F130" s="36">
        <f>'Core Indicators'!O130</f>
        <v>17364</v>
      </c>
      <c r="G130" s="36">
        <f>'Core Indicators'!W130</f>
        <v>1175000</v>
      </c>
      <c r="H130" s="36">
        <f>'Core Indicators'!AE130</f>
        <v>615000</v>
      </c>
      <c r="I130" s="36">
        <f>'Core Indicators'!AM130</f>
        <v>0</v>
      </c>
      <c r="J130" s="36">
        <f>'Core Indicators'!AU130</f>
        <v>0</v>
      </c>
      <c r="K130" s="36">
        <f>'Core Indicators'!BC130</f>
        <v>0</v>
      </c>
      <c r="L130" s="36">
        <f>'Core Indicators'!BK130</f>
        <v>0</v>
      </c>
      <c r="M130" s="36" t="e">
        <f>'Core Indicators'!BS130</f>
        <v>#N/A</v>
      </c>
      <c r="N130" s="36" t="e">
        <f>'Core Indicators'!CA130</f>
        <v>#N/A</v>
      </c>
      <c r="O130" s="36" t="e">
        <f>'Core Indicators'!CI130</f>
        <v>#N/A</v>
      </c>
      <c r="P130" s="36" t="e">
        <f>'Core Indicators'!CQ130</f>
        <v>#N/A</v>
      </c>
      <c r="Q130" s="36">
        <f>'Core Indicators'!DG130</f>
        <v>560000</v>
      </c>
      <c r="R130" s="36">
        <f>'Core Indicators'!DO130</f>
        <v>432000</v>
      </c>
      <c r="S130" s="36">
        <f>'Core Indicators'!DW130</f>
        <v>169000</v>
      </c>
      <c r="T130" s="36">
        <f>'Core Indicators'!EE130</f>
        <v>14000</v>
      </c>
      <c r="U130" s="36">
        <f>'Core Indicators'!EM130</f>
        <v>0</v>
      </c>
      <c r="V130" s="36">
        <f>'Core Indicators'!FC130</f>
        <v>1</v>
      </c>
      <c r="W130" s="36" t="e">
        <f>'Core Indicators'!FK130</f>
        <v>#N/A</v>
      </c>
      <c r="X130" s="36" t="e">
        <f>'Core Indicators'!FS130</f>
        <v>#N/A</v>
      </c>
      <c r="Y130" s="36">
        <f>'Core Indicators'!GA130</f>
        <v>0</v>
      </c>
      <c r="Z130" s="36">
        <f>'Core Indicators'!GI130</f>
        <v>0</v>
      </c>
      <c r="AA130" s="36">
        <f>'Core Indicators'!GQ130</f>
        <v>0</v>
      </c>
      <c r="AB130" s="36">
        <f>'Core Indicators'!GY130</f>
        <v>0</v>
      </c>
      <c r="AC130" s="36">
        <f>'Core Indicators'!HG130</f>
        <v>0</v>
      </c>
      <c r="AD130" s="36">
        <f>'Core Indicators'!HO130</f>
        <v>0</v>
      </c>
      <c r="AE130" s="36">
        <f>'Core Indicators'!HW130</f>
        <v>0</v>
      </c>
      <c r="AF130" s="36">
        <f>'Core Indicators'!IE130</f>
        <v>0</v>
      </c>
      <c r="AG130" s="36">
        <f>'Core Indicators'!IM130</f>
        <v>0</v>
      </c>
    </row>
    <row r="131" spans="1:33" ht="20.149999999999999" customHeight="1" x14ac:dyDescent="0.35">
      <c r="A131" s="202" t="str">
        <f>'Core Indicators'!A:A</f>
        <v>Syrian conflict</v>
      </c>
      <c r="B131" s="202" t="str">
        <f>'Core Indicators'!B:B</f>
        <v>Complex crisis</v>
      </c>
      <c r="C131" s="202" t="str">
        <f>'Core Indicators'!C131</f>
        <v>SYR001</v>
      </c>
      <c r="D131" s="202" t="str">
        <f>'Core Indicators'!D131</f>
        <v>Syria</v>
      </c>
      <c r="E131" s="202" t="str">
        <f>'Core Indicators'!E131</f>
        <v>SYR</v>
      </c>
      <c r="F131" s="35">
        <f>'Core Indicators'!O131</f>
        <v>185180</v>
      </c>
      <c r="G131" s="35">
        <f>'Core Indicators'!W131</f>
        <v>21700000</v>
      </c>
      <c r="H131" s="35">
        <f>'Core Indicators'!AE131</f>
        <v>21700000</v>
      </c>
      <c r="I131" s="35">
        <f>'Core Indicators'!AM131</f>
        <v>22974000</v>
      </c>
      <c r="J131" s="35" t="str">
        <f>'Core Indicators'!AU131</f>
        <v>x</v>
      </c>
      <c r="K131" s="35" t="str">
        <f>'Core Indicators'!BC131</f>
        <v>x</v>
      </c>
      <c r="L131" s="35">
        <f>'Core Indicators'!BK131</f>
        <v>2446</v>
      </c>
      <c r="M131" s="35" t="str">
        <f>'Core Indicators'!BS131</f>
        <v>x</v>
      </c>
      <c r="N131" s="35" t="str">
        <f>'Core Indicators'!CA131</f>
        <v>x</v>
      </c>
      <c r="O131" s="35" t="e">
        <f>'Core Indicators'!CI131</f>
        <v>#N/A</v>
      </c>
      <c r="P131" s="35" t="str">
        <f>'Core Indicators'!CQ131</f>
        <v>x</v>
      </c>
      <c r="Q131" s="35">
        <f>'Core Indicators'!DG131</f>
        <v>0</v>
      </c>
      <c r="R131" s="35">
        <f>'Core Indicators'!DO131</f>
        <v>7140000</v>
      </c>
      <c r="S131" s="35">
        <f>'Core Indicators'!DW131</f>
        <v>9600000</v>
      </c>
      <c r="T131" s="35">
        <f>'Core Indicators'!EE131</f>
        <v>4900000</v>
      </c>
      <c r="U131" s="35">
        <f>'Core Indicators'!EM131</f>
        <v>60000</v>
      </c>
      <c r="V131" s="35">
        <f>'Core Indicators'!FC131</f>
        <v>5</v>
      </c>
      <c r="W131" s="35" t="str">
        <f>'Core Indicators'!FK131</f>
        <v>x</v>
      </c>
      <c r="X131" s="35">
        <f>'Core Indicators'!FS131</f>
        <v>1160000</v>
      </c>
      <c r="Y131" s="35">
        <f>'Core Indicators'!GA131</f>
        <v>1</v>
      </c>
      <c r="Z131" s="35">
        <f>'Core Indicators'!GI131</f>
        <v>3</v>
      </c>
      <c r="AA131" s="35">
        <f>'Core Indicators'!GQ131</f>
        <v>2</v>
      </c>
      <c r="AB131" s="35">
        <f>'Core Indicators'!GY131</f>
        <v>1</v>
      </c>
      <c r="AC131" s="35">
        <f>'Core Indicators'!HG131</f>
        <v>3</v>
      </c>
      <c r="AD131" s="35">
        <f>'Core Indicators'!HO131</f>
        <v>2</v>
      </c>
      <c r="AE131" s="35">
        <f>'Core Indicators'!HW131</f>
        <v>3</v>
      </c>
      <c r="AF131" s="35">
        <f>'Core Indicators'!IE131</f>
        <v>2</v>
      </c>
      <c r="AG131" s="35">
        <f>'Core Indicators'!IM131</f>
        <v>3</v>
      </c>
    </row>
    <row r="132" spans="1:33" ht="20.149999999999999" customHeight="1" x14ac:dyDescent="0.35">
      <c r="A132" s="201" t="str">
        <f>'Core Indicators'!A:A</f>
        <v>Complex crisis in Chad</v>
      </c>
      <c r="B132" s="201" t="str">
        <f>'Core Indicators'!B:B</f>
        <v>Multiple crises country</v>
      </c>
      <c r="C132" s="201" t="str">
        <f>'Core Indicators'!C132</f>
        <v>TCD001</v>
      </c>
      <c r="D132" s="201" t="str">
        <f>'Core Indicators'!D132</f>
        <v>Chad</v>
      </c>
      <c r="E132" s="201" t="str">
        <f>'Core Indicators'!E132</f>
        <v>TCD</v>
      </c>
      <c r="F132" s="36">
        <f>'Core Indicators'!O132</f>
        <v>1259200</v>
      </c>
      <c r="G132" s="36">
        <f>'Core Indicators'!W132</f>
        <v>16797000</v>
      </c>
      <c r="H132" s="36">
        <f>'Core Indicators'!AE132</f>
        <v>7607000</v>
      </c>
      <c r="I132" s="36">
        <f>'Core Indicators'!AM132</f>
        <v>1043000</v>
      </c>
      <c r="J132" s="36" t="str">
        <f>'Core Indicators'!AU132</f>
        <v>x</v>
      </c>
      <c r="K132" s="36" t="str">
        <f>'Core Indicators'!BC132</f>
        <v>x</v>
      </c>
      <c r="L132" s="36">
        <f>'Core Indicators'!BK132</f>
        <v>196</v>
      </c>
      <c r="M132" s="36" t="str">
        <f>'Core Indicators'!BS132</f>
        <v>x</v>
      </c>
      <c r="N132" s="36" t="str">
        <f>'Core Indicators'!CA132</f>
        <v>x</v>
      </c>
      <c r="O132" s="36" t="e">
        <f>'Core Indicators'!CI132</f>
        <v>#N/A</v>
      </c>
      <c r="P132" s="36" t="str">
        <f>'Core Indicators'!CQ132</f>
        <v>x</v>
      </c>
      <c r="Q132" s="36">
        <f>'Core Indicators'!DG132</f>
        <v>9175000</v>
      </c>
      <c r="R132" s="36">
        <f>'Core Indicators'!DO132</f>
        <v>1207000</v>
      </c>
      <c r="S132" s="36">
        <f>'Core Indicators'!DW132</f>
        <v>715000</v>
      </c>
      <c r="T132" s="36">
        <f>'Core Indicators'!EE132</f>
        <v>1910000</v>
      </c>
      <c r="U132" s="36">
        <f>'Core Indicators'!EM132</f>
        <v>3525000</v>
      </c>
      <c r="V132" s="36">
        <f>'Core Indicators'!FC132</f>
        <v>5</v>
      </c>
      <c r="W132" s="36" t="str">
        <f>'Core Indicators'!FK132</f>
        <v>x</v>
      </c>
      <c r="X132" s="36" t="str">
        <f>'Core Indicators'!FS132</f>
        <v>x</v>
      </c>
      <c r="Y132" s="36">
        <f>'Core Indicators'!GA132</f>
        <v>1</v>
      </c>
      <c r="Z132" s="36">
        <f>'Core Indicators'!GI132</f>
        <v>3</v>
      </c>
      <c r="AA132" s="36">
        <f>'Core Indicators'!GQ132</f>
        <v>2</v>
      </c>
      <c r="AB132" s="36">
        <f>'Core Indicators'!GY132</f>
        <v>0</v>
      </c>
      <c r="AC132" s="36">
        <f>'Core Indicators'!HG132</f>
        <v>0</v>
      </c>
      <c r="AD132" s="36">
        <f>'Core Indicators'!HO132</f>
        <v>3</v>
      </c>
      <c r="AE132" s="36">
        <f>'Core Indicators'!HW132</f>
        <v>3</v>
      </c>
      <c r="AF132" s="36">
        <f>'Core Indicators'!IE132</f>
        <v>2</v>
      </c>
      <c r="AG132" s="36">
        <f>'Core Indicators'!IM132</f>
        <v>2</v>
      </c>
    </row>
    <row r="133" spans="1:33" ht="20.149999999999999" customHeight="1" x14ac:dyDescent="0.35">
      <c r="A133" s="202" t="str">
        <f>'Core Indicators'!A:A</f>
        <v>Boko Haram in Chad</v>
      </c>
      <c r="B133" s="202" t="str">
        <f>'Core Indicators'!B:B</f>
        <v>Conflict</v>
      </c>
      <c r="C133" s="202" t="str">
        <f>'Core Indicators'!C133</f>
        <v>TCD003</v>
      </c>
      <c r="D133" s="202" t="str">
        <f>'Core Indicators'!D133</f>
        <v>Chad</v>
      </c>
      <c r="E133" s="202" t="str">
        <f>'Core Indicators'!E133</f>
        <v>TCD</v>
      </c>
      <c r="F133" s="35">
        <f>'Core Indicators'!O133</f>
        <v>19915</v>
      </c>
      <c r="G133" s="35">
        <f>'Core Indicators'!W133</f>
        <v>1104000</v>
      </c>
      <c r="H133" s="35">
        <f>'Core Indicators'!AE133</f>
        <v>827000</v>
      </c>
      <c r="I133" s="35">
        <f>'Core Indicators'!AM133</f>
        <v>422000</v>
      </c>
      <c r="J133" s="35" t="str">
        <f>'Core Indicators'!AU133</f>
        <v>x</v>
      </c>
      <c r="K133" s="35" t="str">
        <f>'Core Indicators'!BC133</f>
        <v>x</v>
      </c>
      <c r="L133" s="35">
        <f>'Core Indicators'!BK133</f>
        <v>120</v>
      </c>
      <c r="M133" s="35" t="str">
        <f>'Core Indicators'!BS133</f>
        <v>x</v>
      </c>
      <c r="N133" s="35" t="str">
        <f>'Core Indicators'!CA133</f>
        <v>x</v>
      </c>
      <c r="O133" s="35" t="e">
        <f>'Core Indicators'!CI133</f>
        <v>#N/A</v>
      </c>
      <c r="P133" s="35" t="str">
        <f>'Core Indicators'!CQ133</f>
        <v>x</v>
      </c>
      <c r="Q133" s="35">
        <f>'Core Indicators'!DG133</f>
        <v>277000</v>
      </c>
      <c r="R133" s="35">
        <f>'Core Indicators'!DO133</f>
        <v>0</v>
      </c>
      <c r="S133" s="35">
        <f>'Core Indicators'!DW133</f>
        <v>0</v>
      </c>
      <c r="T133" s="35">
        <f>'Core Indicators'!EE133</f>
        <v>0</v>
      </c>
      <c r="U133" s="35">
        <f>'Core Indicators'!EM133</f>
        <v>827000</v>
      </c>
      <c r="V133" s="35">
        <f>'Core Indicators'!FC133</f>
        <v>5</v>
      </c>
      <c r="W133" s="35" t="str">
        <f>'Core Indicators'!FK133</f>
        <v>x</v>
      </c>
      <c r="X133" s="35" t="str">
        <f>'Core Indicators'!FS133</f>
        <v>x</v>
      </c>
      <c r="Y133" s="35">
        <f>'Core Indicators'!GA133</f>
        <v>1</v>
      </c>
      <c r="Z133" s="35">
        <f>'Core Indicators'!GI133</f>
        <v>2</v>
      </c>
      <c r="AA133" s="35">
        <f>'Core Indicators'!GQ133</f>
        <v>2</v>
      </c>
      <c r="AB133" s="35">
        <f>'Core Indicators'!GY133</f>
        <v>0</v>
      </c>
      <c r="AC133" s="35">
        <f>'Core Indicators'!HG133</f>
        <v>0</v>
      </c>
      <c r="AD133" s="35">
        <f>'Core Indicators'!HO133</f>
        <v>3</v>
      </c>
      <c r="AE133" s="35">
        <f>'Core Indicators'!HW133</f>
        <v>3</v>
      </c>
      <c r="AF133" s="35">
        <f>'Core Indicators'!IE133</f>
        <v>2</v>
      </c>
      <c r="AG133" s="35">
        <f>'Core Indicators'!IM133</f>
        <v>2</v>
      </c>
    </row>
    <row r="134" spans="1:33" ht="20.149999999999999" customHeight="1" x14ac:dyDescent="0.35">
      <c r="A134" s="201" t="str">
        <f>'Core Indicators'!A:A</f>
        <v>CAR refugees in Chad</v>
      </c>
      <c r="B134" s="201" t="str">
        <f>'Core Indicators'!B:B</f>
        <v>International displacement</v>
      </c>
      <c r="C134" s="201" t="str">
        <f>'Core Indicators'!C134</f>
        <v>TCD004</v>
      </c>
      <c r="D134" s="201" t="str">
        <f>'Core Indicators'!D134</f>
        <v>Chad</v>
      </c>
      <c r="E134" s="201" t="str">
        <f>'Core Indicators'!E134</f>
        <v>TCD</v>
      </c>
      <c r="F134" s="36">
        <f>'Core Indicators'!O134</f>
        <v>154623</v>
      </c>
      <c r="G134" s="36">
        <f>'Core Indicators'!W134</f>
        <v>4456000</v>
      </c>
      <c r="H134" s="36">
        <f>'Core Indicators'!AE134</f>
        <v>1004000</v>
      </c>
      <c r="I134" s="36">
        <f>'Core Indicators'!AM134</f>
        <v>123000</v>
      </c>
      <c r="J134" s="36" t="str">
        <f>'Core Indicators'!AU134</f>
        <v>x</v>
      </c>
      <c r="K134" s="36" t="str">
        <f>'Core Indicators'!BC134</f>
        <v>x</v>
      </c>
      <c r="L134" s="36">
        <f>'Core Indicators'!BK134</f>
        <v>196</v>
      </c>
      <c r="M134" s="36" t="str">
        <f>'Core Indicators'!BS134</f>
        <v>x</v>
      </c>
      <c r="N134" s="36">
        <f>'Core Indicators'!CA134</f>
        <v>0</v>
      </c>
      <c r="O134" s="36" t="e">
        <f>'Core Indicators'!CI134</f>
        <v>#N/A</v>
      </c>
      <c r="P134" s="36" t="str">
        <f>'Core Indicators'!CQ134</f>
        <v>x</v>
      </c>
      <c r="Q134" s="36">
        <f>'Core Indicators'!DG134</f>
        <v>1939000</v>
      </c>
      <c r="R134" s="36">
        <f>'Core Indicators'!DO134</f>
        <v>0</v>
      </c>
      <c r="S134" s="36">
        <f>'Core Indicators'!DW134</f>
        <v>743000</v>
      </c>
      <c r="T134" s="36">
        <f>'Core Indicators'!EE134</f>
        <v>261000</v>
      </c>
      <c r="U134" s="36">
        <f>'Core Indicators'!EM134</f>
        <v>0</v>
      </c>
      <c r="V134" s="36">
        <f>'Core Indicators'!FC134</f>
        <v>3</v>
      </c>
      <c r="W134" s="36" t="str">
        <f>'Core Indicators'!FK134</f>
        <v>x</v>
      </c>
      <c r="X134" s="36" t="str">
        <f>'Core Indicators'!FS134</f>
        <v>x</v>
      </c>
      <c r="Y134" s="36">
        <f>'Core Indicators'!GA134</f>
        <v>1</v>
      </c>
      <c r="Z134" s="36">
        <f>'Core Indicators'!GI134</f>
        <v>2</v>
      </c>
      <c r="AA134" s="36">
        <f>'Core Indicators'!GQ134</f>
        <v>1</v>
      </c>
      <c r="AB134" s="36">
        <f>'Core Indicators'!GY134</f>
        <v>0</v>
      </c>
      <c r="AC134" s="36">
        <f>'Core Indicators'!HG134</f>
        <v>0</v>
      </c>
      <c r="AD134" s="36">
        <f>'Core Indicators'!HO134</f>
        <v>3</v>
      </c>
      <c r="AE134" s="36">
        <f>'Core Indicators'!HW134</f>
        <v>3</v>
      </c>
      <c r="AF134" s="36">
        <f>'Core Indicators'!IE134</f>
        <v>0</v>
      </c>
      <c r="AG134" s="36">
        <f>'Core Indicators'!IM134</f>
        <v>2</v>
      </c>
    </row>
    <row r="135" spans="1:33" ht="20.149999999999999" customHeight="1" x14ac:dyDescent="0.35">
      <c r="A135" s="202" t="str">
        <f>'Core Indicators'!A:A</f>
        <v>Darfur refugees in Chad</v>
      </c>
      <c r="B135" s="202" t="str">
        <f>'Core Indicators'!B:B</f>
        <v>International displacement</v>
      </c>
      <c r="C135" s="202" t="str">
        <f>'Core Indicators'!C135</f>
        <v>TCD005</v>
      </c>
      <c r="D135" s="202" t="str">
        <f>'Core Indicators'!D135</f>
        <v>Chad</v>
      </c>
      <c r="E135" s="202" t="str">
        <f>'Core Indicators'!E135</f>
        <v>TCD</v>
      </c>
      <c r="F135" s="35">
        <f>'Core Indicators'!O135</f>
        <v>205671</v>
      </c>
      <c r="G135" s="35">
        <f>'Core Indicators'!W135</f>
        <v>2448000</v>
      </c>
      <c r="H135" s="35">
        <f>'Core Indicators'!AE135</f>
        <v>1281000</v>
      </c>
      <c r="I135" s="35">
        <f>'Core Indicators'!AM135</f>
        <v>393000</v>
      </c>
      <c r="J135" s="35" t="str">
        <f>'Core Indicators'!AU135</f>
        <v>x</v>
      </c>
      <c r="K135" s="35" t="str">
        <f>'Core Indicators'!BC135</f>
        <v>x</v>
      </c>
      <c r="L135" s="35">
        <f>'Core Indicators'!BK135</f>
        <v>196</v>
      </c>
      <c r="M135" s="35" t="str">
        <f>'Core Indicators'!BS135</f>
        <v>x</v>
      </c>
      <c r="N135" s="35">
        <f>'Core Indicators'!CA135</f>
        <v>0</v>
      </c>
      <c r="O135" s="35" t="e">
        <f>'Core Indicators'!CI135</f>
        <v>#N/A</v>
      </c>
      <c r="P135" s="35" t="str">
        <f>'Core Indicators'!CQ135</f>
        <v>x</v>
      </c>
      <c r="Q135" s="35">
        <f>'Core Indicators'!DG135</f>
        <v>1167000</v>
      </c>
      <c r="R135" s="35">
        <f>'Core Indicators'!DO135</f>
        <v>0</v>
      </c>
      <c r="S135" s="35">
        <f>'Core Indicators'!DW135</f>
        <v>694000</v>
      </c>
      <c r="T135" s="35">
        <f>'Core Indicators'!EE135</f>
        <v>631000</v>
      </c>
      <c r="U135" s="35">
        <f>'Core Indicators'!EM135</f>
        <v>650000</v>
      </c>
      <c r="V135" s="35">
        <f>'Core Indicators'!FC135</f>
        <v>2</v>
      </c>
      <c r="W135" s="35" t="str">
        <f>'Core Indicators'!FK135</f>
        <v>x</v>
      </c>
      <c r="X135" s="35" t="str">
        <f>'Core Indicators'!FS135</f>
        <v>x</v>
      </c>
      <c r="Y135" s="35">
        <f>'Core Indicators'!GA135</f>
        <v>1</v>
      </c>
      <c r="Z135" s="35">
        <f>'Core Indicators'!GI135</f>
        <v>2</v>
      </c>
      <c r="AA135" s="35">
        <f>'Core Indicators'!GQ135</f>
        <v>1</v>
      </c>
      <c r="AB135" s="35">
        <f>'Core Indicators'!GY135</f>
        <v>0</v>
      </c>
      <c r="AC135" s="35">
        <f>'Core Indicators'!HG135</f>
        <v>0</v>
      </c>
      <c r="AD135" s="35">
        <f>'Core Indicators'!HO135</f>
        <v>2</v>
      </c>
      <c r="AE135" s="35">
        <f>'Core Indicators'!HW135</f>
        <v>2</v>
      </c>
      <c r="AF135" s="35">
        <f>'Core Indicators'!IE135</f>
        <v>0</v>
      </c>
      <c r="AG135" s="35">
        <f>'Core Indicators'!IM135</f>
        <v>2</v>
      </c>
    </row>
    <row r="136" spans="1:33" ht="20.149999999999999" customHeight="1" x14ac:dyDescent="0.35">
      <c r="A136" s="201" t="str">
        <f>'Core Indicators'!A:A</f>
        <v>Tibesti Conflict in Chad</v>
      </c>
      <c r="B136" s="201" t="str">
        <f>'Core Indicators'!B:B</f>
        <v>Conflict</v>
      </c>
      <c r="C136" s="201" t="str">
        <f>'Core Indicators'!C136</f>
        <v>TCD006</v>
      </c>
      <c r="D136" s="201" t="str">
        <f>'Core Indicators'!D136</f>
        <v>Chad</v>
      </c>
      <c r="E136" s="201" t="str">
        <f>'Core Indicators'!E136</f>
        <v>TCD</v>
      </c>
      <c r="F136" s="36">
        <f>'Core Indicators'!O136</f>
        <v>220000</v>
      </c>
      <c r="G136" s="36">
        <f>'Core Indicators'!W136</f>
        <v>38000</v>
      </c>
      <c r="H136" s="36">
        <f>'Core Indicators'!AE136</f>
        <v>38000</v>
      </c>
      <c r="I136" s="36" t="str">
        <f>'Core Indicators'!AM136</f>
        <v>x</v>
      </c>
      <c r="J136" s="36" t="str">
        <f>'Core Indicators'!AU136</f>
        <v>x</v>
      </c>
      <c r="K136" s="36" t="str">
        <f>'Core Indicators'!BC136</f>
        <v>x</v>
      </c>
      <c r="L136" s="36">
        <f>'Core Indicators'!BK136</f>
        <v>196</v>
      </c>
      <c r="M136" s="36" t="str">
        <f>'Core Indicators'!BS136</f>
        <v>x</v>
      </c>
      <c r="N136" s="36" t="str">
        <f>'Core Indicators'!CA136</f>
        <v>x</v>
      </c>
      <c r="O136" s="36" t="e">
        <f>'Core Indicators'!CI136</f>
        <v>#N/A</v>
      </c>
      <c r="P136" s="36" t="str">
        <f>'Core Indicators'!CQ136</f>
        <v>x</v>
      </c>
      <c r="Q136" s="36">
        <f>'Core Indicators'!DG136</f>
        <v>0</v>
      </c>
      <c r="R136" s="36">
        <f>'Core Indicators'!DO136</f>
        <v>20000</v>
      </c>
      <c r="S136" s="36">
        <f>'Core Indicators'!DW136</f>
        <v>11000</v>
      </c>
      <c r="T136" s="36">
        <f>'Core Indicators'!EE136</f>
        <v>6000</v>
      </c>
      <c r="U136" s="36">
        <f>'Core Indicators'!EM136</f>
        <v>1000</v>
      </c>
      <c r="V136" s="36">
        <f>'Core Indicators'!FC136</f>
        <v>3</v>
      </c>
      <c r="W136" s="36" t="str">
        <f>'Core Indicators'!FK136</f>
        <v>x</v>
      </c>
      <c r="X136" s="36" t="str">
        <f>'Core Indicators'!FS136</f>
        <v>x</v>
      </c>
      <c r="Y136" s="36">
        <f>'Core Indicators'!GA136</f>
        <v>1</v>
      </c>
      <c r="Z136" s="36">
        <f>'Core Indicators'!GI136</f>
        <v>3</v>
      </c>
      <c r="AA136" s="36">
        <f>'Core Indicators'!GQ136</f>
        <v>1</v>
      </c>
      <c r="AB136" s="36">
        <f>'Core Indicators'!GY136</f>
        <v>0</v>
      </c>
      <c r="AC136" s="36">
        <f>'Core Indicators'!HG136</f>
        <v>0</v>
      </c>
      <c r="AD136" s="36">
        <f>'Core Indicators'!HO136</f>
        <v>0</v>
      </c>
      <c r="AE136" s="36">
        <f>'Core Indicators'!HW136</f>
        <v>2</v>
      </c>
      <c r="AF136" s="36">
        <f>'Core Indicators'!IE136</f>
        <v>0</v>
      </c>
      <c r="AG136" s="36">
        <f>'Core Indicators'!IM136</f>
        <v>2</v>
      </c>
    </row>
    <row r="137" spans="1:33" ht="20.149999999999999" customHeight="1" x14ac:dyDescent="0.35">
      <c r="A137" s="201" t="str">
        <f>'Core Indicators'!A:A</f>
        <v>Multiple situations in Thailand</v>
      </c>
      <c r="B137" s="201" t="str">
        <f>'Core Indicators'!B:B</f>
        <v>Multiple crises country</v>
      </c>
      <c r="C137" s="201" t="str">
        <f>'Core Indicators'!C137</f>
        <v>THA001</v>
      </c>
      <c r="D137" s="201" t="str">
        <f>'Core Indicators'!D137</f>
        <v>Thailand</v>
      </c>
      <c r="E137" s="201" t="str">
        <f>'Core Indicators'!E137</f>
        <v>THA</v>
      </c>
      <c r="F137" s="36">
        <f>'Core Indicators'!O137</f>
        <v>30342</v>
      </c>
      <c r="G137" s="36">
        <f>'Core Indicators'!W137</f>
        <v>3800000</v>
      </c>
      <c r="H137" s="36">
        <f>'Core Indicators'!AE137</f>
        <v>91000</v>
      </c>
      <c r="I137" s="36">
        <f>'Core Indicators'!AM137</f>
        <v>91000</v>
      </c>
      <c r="J137" s="36" t="str">
        <f>'Core Indicators'!AU137</f>
        <v>x</v>
      </c>
      <c r="K137" s="36" t="str">
        <f>'Core Indicators'!BC137</f>
        <v>x</v>
      </c>
      <c r="L137" s="36">
        <f>'Core Indicators'!BK137</f>
        <v>15</v>
      </c>
      <c r="M137" s="36" t="str">
        <f>'Core Indicators'!BS137</f>
        <v>x</v>
      </c>
      <c r="N137" s="36" t="str">
        <f>'Core Indicators'!CA137</f>
        <v>x</v>
      </c>
      <c r="O137" s="36" t="e">
        <f>'Core Indicators'!CI137</f>
        <v>#N/A</v>
      </c>
      <c r="P137" s="36" t="str">
        <f>'Core Indicators'!CQ137</f>
        <v>x</v>
      </c>
      <c r="Q137" s="36">
        <f>'Core Indicators'!DG137</f>
        <v>3709000</v>
      </c>
      <c r="R137" s="36">
        <f>'Core Indicators'!DO137</f>
        <v>0</v>
      </c>
      <c r="S137" s="36">
        <f>'Core Indicators'!DW137</f>
        <v>91000</v>
      </c>
      <c r="T137" s="36">
        <f>'Core Indicators'!EE137</f>
        <v>0</v>
      </c>
      <c r="U137" s="36">
        <f>'Core Indicators'!EM137</f>
        <v>0</v>
      </c>
      <c r="V137" s="36">
        <f>'Core Indicators'!FC137</f>
        <v>2</v>
      </c>
      <c r="W137" s="36" t="str">
        <f>'Core Indicators'!FK137</f>
        <v>x</v>
      </c>
      <c r="X137" s="36" t="str">
        <f>'Core Indicators'!FS137</f>
        <v>x</v>
      </c>
      <c r="Y137" s="36">
        <f>'Core Indicators'!GA137</f>
        <v>1</v>
      </c>
      <c r="Z137" s="36">
        <f>'Core Indicators'!GI137</f>
        <v>1</v>
      </c>
      <c r="AA137" s="36">
        <f>'Core Indicators'!GQ137</f>
        <v>1</v>
      </c>
      <c r="AB137" s="36">
        <f>'Core Indicators'!GY137</f>
        <v>0</v>
      </c>
      <c r="AC137" s="36">
        <f>'Core Indicators'!HG137</f>
        <v>0</v>
      </c>
      <c r="AD137" s="36">
        <f>'Core Indicators'!HO137</f>
        <v>2</v>
      </c>
      <c r="AE137" s="36">
        <f>'Core Indicators'!HW137</f>
        <v>1</v>
      </c>
      <c r="AF137" s="36">
        <f>'Core Indicators'!IE137</f>
        <v>3</v>
      </c>
      <c r="AG137" s="36">
        <f>'Core Indicators'!IM137</f>
        <v>2</v>
      </c>
    </row>
    <row r="138" spans="1:33" ht="20.149999999999999" customHeight="1" x14ac:dyDescent="0.35">
      <c r="A138" s="202" t="str">
        <f>'Core Indicators'!A:A</f>
        <v xml:space="preserve">Conflict in southern Thailand </v>
      </c>
      <c r="B138" s="202" t="str">
        <f>'Core Indicators'!B:B</f>
        <v>Conflict</v>
      </c>
      <c r="C138" s="202" t="str">
        <f>'Core Indicators'!C138</f>
        <v>THA002</v>
      </c>
      <c r="D138" s="202" t="str">
        <f>'Core Indicators'!D138</f>
        <v>Thailand</v>
      </c>
      <c r="E138" s="202" t="str">
        <f>'Core Indicators'!E138</f>
        <v>THA</v>
      </c>
      <c r="F138" s="35">
        <f>'Core Indicators'!O138</f>
        <v>18330</v>
      </c>
      <c r="G138" s="35">
        <f>'Core Indicators'!W138</f>
        <v>3458000</v>
      </c>
      <c r="H138" s="35" t="str">
        <f>'Core Indicators'!AE138</f>
        <v>x</v>
      </c>
      <c r="I138" s="35" t="str">
        <f>'Core Indicators'!AM138</f>
        <v>x</v>
      </c>
      <c r="J138" s="35" t="str">
        <f>'Core Indicators'!AU138</f>
        <v>x</v>
      </c>
      <c r="K138" s="35" t="str">
        <f>'Core Indicators'!BC138</f>
        <v>x</v>
      </c>
      <c r="L138" s="35">
        <f>'Core Indicators'!BK138</f>
        <v>15</v>
      </c>
      <c r="M138" s="35" t="str">
        <f>'Core Indicators'!BS138</f>
        <v>x</v>
      </c>
      <c r="N138" s="35" t="str">
        <f>'Core Indicators'!CA138</f>
        <v>x</v>
      </c>
      <c r="O138" s="35" t="e">
        <f>'Core Indicators'!CI138</f>
        <v>#N/A</v>
      </c>
      <c r="P138" s="35" t="str">
        <f>'Core Indicators'!CQ138</f>
        <v>x</v>
      </c>
      <c r="Q138" s="35">
        <f>'Core Indicators'!DG138</f>
        <v>3458000</v>
      </c>
      <c r="R138" s="35" t="str">
        <f>'Core Indicators'!DO138</f>
        <v>x</v>
      </c>
      <c r="S138" s="35" t="str">
        <f>'Core Indicators'!DW138</f>
        <v>x</v>
      </c>
      <c r="T138" s="35" t="str">
        <f>'Core Indicators'!EE138</f>
        <v>x</v>
      </c>
      <c r="U138" s="35" t="str">
        <f>'Core Indicators'!EM138</f>
        <v>x</v>
      </c>
      <c r="V138" s="35">
        <f>'Core Indicators'!FC138</f>
        <v>1</v>
      </c>
      <c r="W138" s="35" t="str">
        <f>'Core Indicators'!FK138</f>
        <v>x</v>
      </c>
      <c r="X138" s="35" t="str">
        <f>'Core Indicators'!FS138</f>
        <v>x</v>
      </c>
      <c r="Y138" s="35">
        <f>'Core Indicators'!GA138</f>
        <v>1</v>
      </c>
      <c r="Z138" s="35">
        <f>'Core Indicators'!GI138</f>
        <v>1</v>
      </c>
      <c r="AA138" s="35">
        <f>'Core Indicators'!GQ138</f>
        <v>0</v>
      </c>
      <c r="AB138" s="35">
        <f>'Core Indicators'!GY138</f>
        <v>0</v>
      </c>
      <c r="AC138" s="35">
        <f>'Core Indicators'!HG138</f>
        <v>0</v>
      </c>
      <c r="AD138" s="35">
        <f>'Core Indicators'!HO138</f>
        <v>0</v>
      </c>
      <c r="AE138" s="35">
        <f>'Core Indicators'!HW138</f>
        <v>1</v>
      </c>
      <c r="AF138" s="35">
        <f>'Core Indicators'!IE138</f>
        <v>3</v>
      </c>
      <c r="AG138" s="35">
        <f>'Core Indicators'!IM138</f>
        <v>1</v>
      </c>
    </row>
    <row r="139" spans="1:33" ht="20.149999999999999" customHeight="1" x14ac:dyDescent="0.35">
      <c r="A139" s="201" t="str">
        <f>'Core Indicators'!A:A</f>
        <v>Myanmar refugees in Thailand</v>
      </c>
      <c r="B139" s="201" t="str">
        <f>'Core Indicators'!B:B</f>
        <v>International displacement</v>
      </c>
      <c r="C139" s="201" t="str">
        <f>'Core Indicators'!C139</f>
        <v>THA003</v>
      </c>
      <c r="D139" s="201" t="str">
        <f>'Core Indicators'!D139</f>
        <v>Thailand</v>
      </c>
      <c r="E139" s="201" t="str">
        <f>'Core Indicators'!E139</f>
        <v>THA</v>
      </c>
      <c r="F139" s="36">
        <f>'Core Indicators'!O139</f>
        <v>12012</v>
      </c>
      <c r="G139" s="36">
        <f>'Core Indicators'!W139</f>
        <v>343000</v>
      </c>
      <c r="H139" s="36">
        <f>'Core Indicators'!AE139</f>
        <v>91000</v>
      </c>
      <c r="I139" s="36">
        <f>'Core Indicators'!AM139</f>
        <v>91000</v>
      </c>
      <c r="J139" s="36">
        <f>'Core Indicators'!AU139</f>
        <v>0</v>
      </c>
      <c r="K139" s="36" t="str">
        <f>'Core Indicators'!BC139</f>
        <v>x</v>
      </c>
      <c r="L139" s="36" t="str">
        <f>'Core Indicators'!BK139</f>
        <v>x</v>
      </c>
      <c r="M139" s="36" t="str">
        <f>'Core Indicators'!BS139</f>
        <v>x</v>
      </c>
      <c r="N139" s="36" t="str">
        <f>'Core Indicators'!CA139</f>
        <v>x</v>
      </c>
      <c r="O139" s="36" t="e">
        <f>'Core Indicators'!CI139</f>
        <v>#N/A</v>
      </c>
      <c r="P139" s="36" t="str">
        <f>'Core Indicators'!CQ139</f>
        <v>x</v>
      </c>
      <c r="Q139" s="36">
        <f>'Core Indicators'!DG139</f>
        <v>252000</v>
      </c>
      <c r="R139" s="36">
        <f>'Core Indicators'!DO139</f>
        <v>0</v>
      </c>
      <c r="S139" s="36">
        <f>'Core Indicators'!DW139</f>
        <v>91000</v>
      </c>
      <c r="T139" s="36">
        <f>'Core Indicators'!EE139</f>
        <v>0</v>
      </c>
      <c r="U139" s="36">
        <f>'Core Indicators'!EM139</f>
        <v>0</v>
      </c>
      <c r="V139" s="36">
        <f>'Core Indicators'!FC139</f>
        <v>1</v>
      </c>
      <c r="W139" s="36" t="str">
        <f>'Core Indicators'!FK139</f>
        <v>x</v>
      </c>
      <c r="X139" s="36" t="str">
        <f>'Core Indicators'!FS139</f>
        <v>x</v>
      </c>
      <c r="Y139" s="36">
        <f>'Core Indicators'!GA139</f>
        <v>1</v>
      </c>
      <c r="Z139" s="36">
        <f>'Core Indicators'!GI139</f>
        <v>0</v>
      </c>
      <c r="AA139" s="36">
        <f>'Core Indicators'!GQ139</f>
        <v>1</v>
      </c>
      <c r="AB139" s="36">
        <f>'Core Indicators'!GY139</f>
        <v>0</v>
      </c>
      <c r="AC139" s="36">
        <f>'Core Indicators'!HG139</f>
        <v>0</v>
      </c>
      <c r="AD139" s="36">
        <f>'Core Indicators'!HO139</f>
        <v>2</v>
      </c>
      <c r="AE139" s="36">
        <f>'Core Indicators'!HW139</f>
        <v>0</v>
      </c>
      <c r="AF139" s="36">
        <f>'Core Indicators'!IE139</f>
        <v>3</v>
      </c>
      <c r="AG139" s="36">
        <f>'Core Indicators'!IM139</f>
        <v>1</v>
      </c>
    </row>
    <row r="140" spans="1:33" ht="20.149999999999999" customHeight="1" x14ac:dyDescent="0.35">
      <c r="A140" s="201" t="str">
        <f>'Core Indicators'!A:A</f>
        <v>Tonga Volcano Eruption</v>
      </c>
      <c r="B140" s="201" t="str">
        <f>'Core Indicators'!B:B</f>
        <v>Volcano</v>
      </c>
      <c r="C140" s="201" t="str">
        <f>'Core Indicators'!C140</f>
        <v>TON002</v>
      </c>
      <c r="D140" s="201" t="str">
        <f>'Core Indicators'!D140</f>
        <v>Tonga</v>
      </c>
      <c r="E140" s="201" t="str">
        <f>'Core Indicators'!E140</f>
        <v>TON</v>
      </c>
      <c r="F140" s="36">
        <f>'Core Indicators'!O140</f>
        <v>720</v>
      </c>
      <c r="G140" s="36">
        <f>'Core Indicators'!W140</f>
        <v>105000</v>
      </c>
      <c r="H140" s="36">
        <f>'Core Indicators'!AE140</f>
        <v>85000</v>
      </c>
      <c r="I140" s="36">
        <f>'Core Indicators'!AM140</f>
        <v>2000</v>
      </c>
      <c r="J140" s="36" t="str">
        <f>'Core Indicators'!AU140</f>
        <v>x</v>
      </c>
      <c r="K140" s="36" t="str">
        <f>'Core Indicators'!BC140</f>
        <v>x</v>
      </c>
      <c r="L140" s="36">
        <f>'Core Indicators'!BK140</f>
        <v>3</v>
      </c>
      <c r="M140" s="36">
        <f>'Core Indicators'!BS140</f>
        <v>2935</v>
      </c>
      <c r="N140" s="36">
        <f>'Core Indicators'!CA140</f>
        <v>50</v>
      </c>
      <c r="O140" s="36" t="e">
        <f>'Core Indicators'!CI140</f>
        <v>#N/A</v>
      </c>
      <c r="P140" s="36" t="str">
        <f>'Core Indicators'!CQ140</f>
        <v>x</v>
      </c>
      <c r="Q140" s="36">
        <f>'Core Indicators'!DG140</f>
        <v>20000</v>
      </c>
      <c r="R140" s="36">
        <f>'Core Indicators'!DO140</f>
        <v>82000</v>
      </c>
      <c r="S140" s="36">
        <f>'Core Indicators'!DW140</f>
        <v>2000</v>
      </c>
      <c r="T140" s="36">
        <f>'Core Indicators'!EE140</f>
        <v>0</v>
      </c>
      <c r="U140" s="36">
        <f>'Core Indicators'!EM140</f>
        <v>0</v>
      </c>
      <c r="V140" s="36">
        <f>'Core Indicators'!FC140</f>
        <v>1</v>
      </c>
      <c r="W140" s="36" t="str">
        <f>'Core Indicators'!FK140</f>
        <v>x</v>
      </c>
      <c r="X140" s="36" t="str">
        <f>'Core Indicators'!FS140</f>
        <v>x</v>
      </c>
      <c r="Y140" s="36">
        <f>'Core Indicators'!GA140</f>
        <v>1</v>
      </c>
      <c r="Z140" s="36">
        <f>'Core Indicators'!GI140</f>
        <v>0</v>
      </c>
      <c r="AA140" s="36">
        <f>'Core Indicators'!GQ140</f>
        <v>0</v>
      </c>
      <c r="AB140" s="36">
        <f>'Core Indicators'!GY140</f>
        <v>0</v>
      </c>
      <c r="AC140" s="36">
        <f>'Core Indicators'!HG140</f>
        <v>0</v>
      </c>
      <c r="AD140" s="36">
        <f>'Core Indicators'!HO140</f>
        <v>0</v>
      </c>
      <c r="AE140" s="36">
        <f>'Core Indicators'!HW140</f>
        <v>0</v>
      </c>
      <c r="AF140" s="36">
        <f>'Core Indicators'!IE140</f>
        <v>0</v>
      </c>
      <c r="AG140" s="36">
        <f>'Core Indicators'!IM140</f>
        <v>3</v>
      </c>
    </row>
    <row r="141" spans="1:33" ht="20.149999999999999" customHeight="1" x14ac:dyDescent="0.35">
      <c r="A141" s="202" t="str">
        <f>'Core Indicators'!A:A</f>
        <v>Venezuelan refugees in Trinidad and Tobago</v>
      </c>
      <c r="B141" s="202" t="str">
        <f>'Core Indicators'!B:B</f>
        <v>International displacement</v>
      </c>
      <c r="C141" s="202" t="str">
        <f>'Core Indicators'!C141</f>
        <v>TTO002</v>
      </c>
      <c r="D141" s="202" t="str">
        <f>'Core Indicators'!D141</f>
        <v>Trinidad and Tobago</v>
      </c>
      <c r="E141" s="202" t="str">
        <f>'Core Indicators'!E141</f>
        <v>TTO</v>
      </c>
      <c r="F141" s="35">
        <f>'Core Indicators'!O141</f>
        <v>5130</v>
      </c>
      <c r="G141" s="35">
        <f>'Core Indicators'!W141</f>
        <v>1403000</v>
      </c>
      <c r="H141" s="35">
        <f>'Core Indicators'!AE141</f>
        <v>212000</v>
      </c>
      <c r="I141" s="35">
        <f>'Core Indicators'!AM141</f>
        <v>34000</v>
      </c>
      <c r="J141" s="35" t="str">
        <f>'Core Indicators'!AU141</f>
        <v>x</v>
      </c>
      <c r="K141" s="35" t="str">
        <f>'Core Indicators'!BC141</f>
        <v>x</v>
      </c>
      <c r="L141" s="35">
        <f>'Core Indicators'!BK141</f>
        <v>20</v>
      </c>
      <c r="M141" s="35" t="str">
        <f>'Core Indicators'!BS141</f>
        <v>x</v>
      </c>
      <c r="N141" s="35" t="str">
        <f>'Core Indicators'!CA141</f>
        <v>x</v>
      </c>
      <c r="O141" s="35" t="e">
        <f>'Core Indicators'!CI141</f>
        <v>#N/A</v>
      </c>
      <c r="P141" s="35" t="str">
        <f>'Core Indicators'!CQ141</f>
        <v>x</v>
      </c>
      <c r="Q141" s="35">
        <f>'Core Indicators'!DG141</f>
        <v>1191000</v>
      </c>
      <c r="R141" s="35">
        <f>'Core Indicators'!DO141</f>
        <v>177000</v>
      </c>
      <c r="S141" s="35">
        <f>'Core Indicators'!DW141</f>
        <v>35000</v>
      </c>
      <c r="T141" s="35">
        <f>'Core Indicators'!EE141</f>
        <v>0</v>
      </c>
      <c r="U141" s="35">
        <f>'Core Indicators'!EM141</f>
        <v>0</v>
      </c>
      <c r="V141" s="35">
        <f>'Core Indicators'!FC141</f>
        <v>3</v>
      </c>
      <c r="W141" s="35" t="str">
        <f>'Core Indicators'!FK141</f>
        <v>x</v>
      </c>
      <c r="X141" s="35" t="str">
        <f>'Core Indicators'!FS141</f>
        <v>x</v>
      </c>
      <c r="Y141" s="35">
        <f>'Core Indicators'!GA141</f>
        <v>0</v>
      </c>
      <c r="Z141" s="35">
        <f>'Core Indicators'!GI141</f>
        <v>1</v>
      </c>
      <c r="AA141" s="35">
        <f>'Core Indicators'!GQ141</f>
        <v>0</v>
      </c>
      <c r="AB141" s="35">
        <f>'Core Indicators'!GY141</f>
        <v>0</v>
      </c>
      <c r="AC141" s="35">
        <f>'Core Indicators'!HG141</f>
        <v>1</v>
      </c>
      <c r="AD141" s="35">
        <f>'Core Indicators'!HO141</f>
        <v>2</v>
      </c>
      <c r="AE141" s="35">
        <f>'Core Indicators'!HW141</f>
        <v>0</v>
      </c>
      <c r="AF141" s="35">
        <f>'Core Indicators'!IE141</f>
        <v>0</v>
      </c>
      <c r="AG141" s="35">
        <f>'Core Indicators'!IM141</f>
        <v>0</v>
      </c>
    </row>
    <row r="142" spans="1:33" ht="19.399999999999999" customHeight="1" x14ac:dyDescent="0.35">
      <c r="A142" s="202" t="str">
        <f>'Core Indicators'!A:A</f>
        <v>Mixed migration flows in Tunisia</v>
      </c>
      <c r="B142" s="202" t="str">
        <f>'Core Indicators'!B:B</f>
        <v>International displacement</v>
      </c>
      <c r="C142" s="202" t="str">
        <f>'Core Indicators'!C142</f>
        <v>TUN002</v>
      </c>
      <c r="D142" s="202" t="str">
        <f>'Core Indicators'!D142</f>
        <v>Tunisia</v>
      </c>
      <c r="E142" s="202" t="str">
        <f>'Core Indicators'!E142</f>
        <v>TUN</v>
      </c>
      <c r="F142" s="35">
        <f>'Core Indicators'!O142</f>
        <v>163610</v>
      </c>
      <c r="G142" s="35">
        <f>'Core Indicators'!W142</f>
        <v>12000000</v>
      </c>
      <c r="H142" s="35">
        <f>'Core Indicators'!AE142</f>
        <v>12000</v>
      </c>
      <c r="I142" s="35">
        <f>'Core Indicators'!AM142</f>
        <v>12000</v>
      </c>
      <c r="J142" s="35" t="str">
        <f>'Core Indicators'!AU142</f>
        <v>x</v>
      </c>
      <c r="K142" s="35" t="str">
        <f>'Core Indicators'!BC142</f>
        <v>x</v>
      </c>
      <c r="L142" s="35">
        <f>'Core Indicators'!BK142</f>
        <v>875</v>
      </c>
      <c r="M142" s="35">
        <f>'Core Indicators'!BS142</f>
        <v>0</v>
      </c>
      <c r="N142" s="35">
        <f>'Core Indicators'!CA142</f>
        <v>0</v>
      </c>
      <c r="O142" s="35" t="e">
        <f>'Core Indicators'!CI142</f>
        <v>#N/A</v>
      </c>
      <c r="P142" s="35" t="str">
        <f>'Core Indicators'!CQ142</f>
        <v>x</v>
      </c>
      <c r="Q142" s="35">
        <f>'Core Indicators'!DG142</f>
        <v>11988000</v>
      </c>
      <c r="R142" s="35">
        <f>'Core Indicators'!DO142</f>
        <v>0</v>
      </c>
      <c r="S142" s="35">
        <f>'Core Indicators'!DW142</f>
        <v>12000</v>
      </c>
      <c r="T142" s="35">
        <f>'Core Indicators'!EE142</f>
        <v>0</v>
      </c>
      <c r="U142" s="35">
        <f>'Core Indicators'!EM142</f>
        <v>0</v>
      </c>
      <c r="V142" s="35">
        <f>'Core Indicators'!FC142</f>
        <v>4</v>
      </c>
      <c r="W142" s="35" t="str">
        <f>'Core Indicators'!FK142</f>
        <v>x</v>
      </c>
      <c r="X142" s="35" t="str">
        <f>'Core Indicators'!FS142</f>
        <v>x</v>
      </c>
      <c r="Y142" s="35">
        <f>'Core Indicators'!GA142</f>
        <v>0</v>
      </c>
      <c r="Z142" s="35">
        <f>'Core Indicators'!GI142</f>
        <v>0</v>
      </c>
      <c r="AA142" s="35">
        <f>'Core Indicators'!GQ142</f>
        <v>0</v>
      </c>
      <c r="AB142" s="35">
        <f>'Core Indicators'!GY142</f>
        <v>0</v>
      </c>
      <c r="AC142" s="35">
        <f>'Core Indicators'!HG142</f>
        <v>0</v>
      </c>
      <c r="AD142" s="35">
        <f>'Core Indicators'!HO142</f>
        <v>0</v>
      </c>
      <c r="AE142" s="35">
        <f>'Core Indicators'!HW142</f>
        <v>0</v>
      </c>
      <c r="AF142" s="35">
        <f>'Core Indicators'!IE142</f>
        <v>1</v>
      </c>
      <c r="AG142" s="35">
        <f>'Core Indicators'!IM142</f>
        <v>0</v>
      </c>
    </row>
    <row r="143" spans="1:33" ht="19.399999999999999" customHeight="1" x14ac:dyDescent="0.35">
      <c r="A143" s="202" t="str">
        <f>'Core Indicators'!A:A</f>
        <v>Complex situation in Turkey</v>
      </c>
      <c r="B143" s="202" t="str">
        <f>'Core Indicators'!B:B</f>
        <v>Multiple crises country</v>
      </c>
      <c r="C143" s="202" t="str">
        <f>'Core Indicators'!C143</f>
        <v>TUR001</v>
      </c>
      <c r="D143" s="202" t="str">
        <f>'Core Indicators'!D143</f>
        <v>Turkey</v>
      </c>
      <c r="E143" s="202" t="str">
        <f>'Core Indicators'!E143</f>
        <v>TUR</v>
      </c>
      <c r="F143" s="35">
        <f>'Core Indicators'!O143</f>
        <v>378923</v>
      </c>
      <c r="G143" s="35">
        <f>'Core Indicators'!W143</f>
        <v>50600000</v>
      </c>
      <c r="H143" s="35">
        <f>'Core Indicators'!AE143</f>
        <v>12481000</v>
      </c>
      <c r="I143" s="35">
        <f>'Core Indicators'!AM143</f>
        <v>3981000</v>
      </c>
      <c r="J143" s="35" t="str">
        <f>'Core Indicators'!AU143</f>
        <v>x</v>
      </c>
      <c r="K143" s="35" t="str">
        <f>'Core Indicators'!BC143</f>
        <v>x</v>
      </c>
      <c r="L143" s="35">
        <f>'Core Indicators'!BK143</f>
        <v>97</v>
      </c>
      <c r="M143" s="35" t="str">
        <f>'Core Indicators'!BS143</f>
        <v>x</v>
      </c>
      <c r="N143" s="35" t="str">
        <f>'Core Indicators'!CA143</f>
        <v>x</v>
      </c>
      <c r="O143" s="35" t="e">
        <f>'Core Indicators'!CI143</f>
        <v>#N/A</v>
      </c>
      <c r="P143" s="35" t="str">
        <f>'Core Indicators'!CQ143</f>
        <v>x</v>
      </c>
      <c r="Q143" s="35">
        <f>'Core Indicators'!DG143</f>
        <v>46618000</v>
      </c>
      <c r="R143" s="35">
        <f>'Core Indicators'!DO143</f>
        <v>1607000</v>
      </c>
      <c r="S143" s="35">
        <f>'Core Indicators'!DW143</f>
        <v>1643000</v>
      </c>
      <c r="T143" s="35">
        <f>'Core Indicators'!EE143</f>
        <v>732000</v>
      </c>
      <c r="U143" s="35">
        <f>'Core Indicators'!EM143</f>
        <v>0</v>
      </c>
      <c r="V143" s="35">
        <f>'Core Indicators'!FC143</f>
        <v>4</v>
      </c>
      <c r="W143" s="35" t="str">
        <f>'Core Indicators'!FK143</f>
        <v>x</v>
      </c>
      <c r="X143" s="35" t="str">
        <f>'Core Indicators'!FS143</f>
        <v>x</v>
      </c>
      <c r="Y143" s="35">
        <f>'Core Indicators'!GA143</f>
        <v>1</v>
      </c>
      <c r="Z143" s="35">
        <f>'Core Indicators'!GI143</f>
        <v>1</v>
      </c>
      <c r="AA143" s="35">
        <f>'Core Indicators'!GQ143</f>
        <v>1</v>
      </c>
      <c r="AB143" s="35">
        <f>'Core Indicators'!GY143</f>
        <v>0</v>
      </c>
      <c r="AC143" s="35">
        <f>'Core Indicators'!HG143</f>
        <v>2</v>
      </c>
      <c r="AD143" s="35">
        <f>'Core Indicators'!HO143</f>
        <v>2</v>
      </c>
      <c r="AE143" s="35">
        <f>'Core Indicators'!HW143</f>
        <v>0</v>
      </c>
      <c r="AF143" s="35">
        <f>'Core Indicators'!IE143</f>
        <v>3</v>
      </c>
      <c r="AG143" s="35">
        <f>'Core Indicators'!IM143</f>
        <v>1</v>
      </c>
    </row>
    <row r="144" spans="1:33" ht="19.399999999999999" customHeight="1" x14ac:dyDescent="0.35">
      <c r="A144" s="202" t="str">
        <f>'Core Indicators'!A:A</f>
        <v>Syrian Refugees in Turkey</v>
      </c>
      <c r="B144" s="202" t="str">
        <f>'Core Indicators'!B:B</f>
        <v>International displacement</v>
      </c>
      <c r="C144" s="202" t="str">
        <f>'Core Indicators'!C144</f>
        <v>TUR002</v>
      </c>
      <c r="D144" s="202" t="str">
        <f>'Core Indicators'!D144</f>
        <v>Turkey</v>
      </c>
      <c r="E144" s="202" t="str">
        <f>'Core Indicators'!E144</f>
        <v>TUR</v>
      </c>
      <c r="F144" s="35">
        <f>'Core Indicators'!O144</f>
        <v>132028</v>
      </c>
      <c r="G144" s="35">
        <f>'Core Indicators'!W144</f>
        <v>36158000</v>
      </c>
      <c r="H144" s="35">
        <f>'Core Indicators'!AE144</f>
        <v>12151000</v>
      </c>
      <c r="I144" s="35">
        <f>'Core Indicators'!AM144</f>
        <v>3651000</v>
      </c>
      <c r="J144" s="35" t="str">
        <f>'Core Indicators'!AU144</f>
        <v>x</v>
      </c>
      <c r="K144" s="35" t="str">
        <f>'Core Indicators'!BC144</f>
        <v>x</v>
      </c>
      <c r="L144" s="35" t="str">
        <f>'Core Indicators'!BK144</f>
        <v>x</v>
      </c>
      <c r="M144" s="35">
        <f>'Core Indicators'!BS144</f>
        <v>0</v>
      </c>
      <c r="N144" s="35">
        <f>'Core Indicators'!CA144</f>
        <v>0</v>
      </c>
      <c r="O144" s="35" t="e">
        <f>'Core Indicators'!CI144</f>
        <v>#N/A</v>
      </c>
      <c r="P144" s="35" t="str">
        <f>'Core Indicators'!CQ144</f>
        <v>x</v>
      </c>
      <c r="Q144" s="35">
        <f>'Core Indicators'!DG144</f>
        <v>24006000</v>
      </c>
      <c r="R144" s="35">
        <f>'Core Indicators'!DO144</f>
        <v>10107000</v>
      </c>
      <c r="S144" s="35">
        <f>'Core Indicators'!DW144</f>
        <v>1643000</v>
      </c>
      <c r="T144" s="35">
        <f>'Core Indicators'!EE144</f>
        <v>402000</v>
      </c>
      <c r="U144" s="35">
        <f>'Core Indicators'!EM144</f>
        <v>0</v>
      </c>
      <c r="V144" s="35">
        <f>'Core Indicators'!FC144</f>
        <v>2</v>
      </c>
      <c r="W144" s="35" t="str">
        <f>'Core Indicators'!FK144</f>
        <v>x</v>
      </c>
      <c r="X144" s="35" t="str">
        <f>'Core Indicators'!FS144</f>
        <v>x</v>
      </c>
      <c r="Y144" s="35">
        <f>'Core Indicators'!GA144</f>
        <v>1</v>
      </c>
      <c r="Z144" s="35">
        <f>'Core Indicators'!GI144</f>
        <v>0</v>
      </c>
      <c r="AA144" s="35">
        <f>'Core Indicators'!GQ144</f>
        <v>1</v>
      </c>
      <c r="AB144" s="35">
        <f>'Core Indicators'!GY144</f>
        <v>0</v>
      </c>
      <c r="AC144" s="35">
        <f>'Core Indicators'!HG144</f>
        <v>2</v>
      </c>
      <c r="AD144" s="35">
        <f>'Core Indicators'!HO144</f>
        <v>2</v>
      </c>
      <c r="AE144" s="35">
        <f>'Core Indicators'!HW144</f>
        <v>0</v>
      </c>
      <c r="AF144" s="35">
        <f>'Core Indicators'!IE144</f>
        <v>3</v>
      </c>
      <c r="AG144" s="35">
        <f>'Core Indicators'!IM144</f>
        <v>1</v>
      </c>
    </row>
    <row r="145" spans="1:33" x14ac:dyDescent="0.35">
      <c r="A145" s="202" t="str">
        <f>'Core Indicators'!A:A</f>
        <v>Mixed Migration Flows in Turkey</v>
      </c>
      <c r="B145" s="202" t="str">
        <f>'Core Indicators'!B:B</f>
        <v>International displacement</v>
      </c>
      <c r="C145" s="202" t="str">
        <f>'Core Indicators'!C145</f>
        <v>TUR003</v>
      </c>
      <c r="D145" s="202" t="str">
        <f>'Core Indicators'!D145</f>
        <v>Turkey</v>
      </c>
      <c r="E145" s="202" t="str">
        <f>'Core Indicators'!E145</f>
        <v>TUR</v>
      </c>
      <c r="F145" s="35">
        <f>'Core Indicators'!O145</f>
        <v>177504</v>
      </c>
      <c r="G145" s="35">
        <f>'Core Indicators'!W145</f>
        <v>37626000</v>
      </c>
      <c r="H145" s="35">
        <f>'Core Indicators'!AE145</f>
        <v>12481000</v>
      </c>
      <c r="I145" s="35">
        <f>'Core Indicators'!AM145</f>
        <v>3981000</v>
      </c>
      <c r="J145" s="35" t="str">
        <f>'Core Indicators'!AU145</f>
        <v>x</v>
      </c>
      <c r="K145" s="35" t="str">
        <f>'Core Indicators'!BC145</f>
        <v>x</v>
      </c>
      <c r="L145" s="35">
        <f>'Core Indicators'!BK145</f>
        <v>8</v>
      </c>
      <c r="M145" s="35">
        <f>'Core Indicators'!BS145</f>
        <v>0</v>
      </c>
      <c r="N145" s="35">
        <f>'Core Indicators'!CA145</f>
        <v>0</v>
      </c>
      <c r="O145" s="35" t="e">
        <f>'Core Indicators'!CI145</f>
        <v>#N/A</v>
      </c>
      <c r="P145" s="35" t="str">
        <f>'Core Indicators'!CQ145</f>
        <v>x</v>
      </c>
      <c r="Q145" s="35">
        <f>'Core Indicators'!DG145</f>
        <v>25144000</v>
      </c>
      <c r="R145" s="35">
        <f>'Core Indicators'!DO145</f>
        <v>10107000</v>
      </c>
      <c r="S145" s="35">
        <f>'Core Indicators'!DW145</f>
        <v>1643000</v>
      </c>
      <c r="T145" s="35">
        <f>'Core Indicators'!EE145</f>
        <v>732000</v>
      </c>
      <c r="U145" s="35">
        <f>'Core Indicators'!EM145</f>
        <v>0</v>
      </c>
      <c r="V145" s="35">
        <f>'Core Indicators'!FC145</f>
        <v>2</v>
      </c>
      <c r="W145" s="35" t="str">
        <f>'Core Indicators'!FK145</f>
        <v>x</v>
      </c>
      <c r="X145" s="35" t="str">
        <f>'Core Indicators'!FS145</f>
        <v>x</v>
      </c>
      <c r="Y145" s="35">
        <f>'Core Indicators'!GA145</f>
        <v>1</v>
      </c>
      <c r="Z145" s="35">
        <f>'Core Indicators'!GI145</f>
        <v>0</v>
      </c>
      <c r="AA145" s="35">
        <f>'Core Indicators'!GQ145</f>
        <v>1</v>
      </c>
      <c r="AB145" s="35">
        <f>'Core Indicators'!GY145</f>
        <v>0</v>
      </c>
      <c r="AC145" s="35">
        <f>'Core Indicators'!HG145</f>
        <v>2</v>
      </c>
      <c r="AD145" s="35">
        <f>'Core Indicators'!HO145</f>
        <v>2</v>
      </c>
      <c r="AE145" s="35">
        <f>'Core Indicators'!HW145</f>
        <v>0</v>
      </c>
      <c r="AF145" s="35">
        <f>'Core Indicators'!IE145</f>
        <v>3</v>
      </c>
      <c r="AG145" s="35">
        <f>'Core Indicators'!IM145</f>
        <v>0</v>
      </c>
    </row>
    <row r="146" spans="1:33" x14ac:dyDescent="0.35">
      <c r="A146" s="202" t="str">
        <f>'Core Indicators'!A:A</f>
        <v>Kurdish Conflict</v>
      </c>
      <c r="B146" s="202" t="str">
        <f>'Core Indicators'!B:B</f>
        <v>Conflict</v>
      </c>
      <c r="C146" s="202" t="str">
        <f>'Core Indicators'!C146</f>
        <v>TUR004</v>
      </c>
      <c r="D146" s="202" t="str">
        <f>'Core Indicators'!D146</f>
        <v>Turkey</v>
      </c>
      <c r="E146" s="202" t="str">
        <f>'Core Indicators'!E146</f>
        <v>TUR</v>
      </c>
      <c r="F146" s="35">
        <f>'Core Indicators'!O146</f>
        <v>195587</v>
      </c>
      <c r="G146" s="35">
        <f>'Core Indicators'!W146</f>
        <v>12974000</v>
      </c>
      <c r="H146" s="35" t="str">
        <f>'Core Indicators'!AE146</f>
        <v>x</v>
      </c>
      <c r="I146" s="35" t="str">
        <f>'Core Indicators'!AM146</f>
        <v>x</v>
      </c>
      <c r="J146" s="35" t="str">
        <f>'Core Indicators'!AU146</f>
        <v>x</v>
      </c>
      <c r="K146" s="35" t="str">
        <f>'Core Indicators'!BC146</f>
        <v>x</v>
      </c>
      <c r="L146" s="35">
        <f>'Core Indicators'!BK146</f>
        <v>97</v>
      </c>
      <c r="M146" s="35" t="str">
        <f>'Core Indicators'!BS146</f>
        <v>x</v>
      </c>
      <c r="N146" s="35" t="str">
        <f>'Core Indicators'!CA146</f>
        <v>x</v>
      </c>
      <c r="O146" s="35" t="e">
        <f>'Core Indicators'!CI146</f>
        <v>#N/A</v>
      </c>
      <c r="P146" s="35" t="str">
        <f>'Core Indicators'!CQ146</f>
        <v>x</v>
      </c>
      <c r="Q146" s="35" t="str">
        <f>'Core Indicators'!DG146</f>
        <v>x</v>
      </c>
      <c r="R146" s="35" t="str">
        <f>'Core Indicators'!DO146</f>
        <v>x</v>
      </c>
      <c r="S146" s="35" t="str">
        <f>'Core Indicators'!DW146</f>
        <v>x</v>
      </c>
      <c r="T146" s="35" t="str">
        <f>'Core Indicators'!EE146</f>
        <v>x</v>
      </c>
      <c r="U146" s="35" t="str">
        <f>'Core Indicators'!EM146</f>
        <v>x</v>
      </c>
      <c r="V146" s="35">
        <f>'Core Indicators'!FC146</f>
        <v>3</v>
      </c>
      <c r="W146" s="35" t="str">
        <f>'Core Indicators'!FK146</f>
        <v>x</v>
      </c>
      <c r="X146" s="35" t="str">
        <f>'Core Indicators'!FS146</f>
        <v>x</v>
      </c>
      <c r="Y146" s="35">
        <f>'Core Indicators'!GA146</f>
        <v>1</v>
      </c>
      <c r="Z146" s="35">
        <f>'Core Indicators'!GI146</f>
        <v>1</v>
      </c>
      <c r="AA146" s="35">
        <f>'Core Indicators'!GQ146</f>
        <v>0</v>
      </c>
      <c r="AB146" s="35">
        <f>'Core Indicators'!GY146</f>
        <v>0</v>
      </c>
      <c r="AC146" s="35">
        <f>'Core Indicators'!HG146</f>
        <v>0</v>
      </c>
      <c r="AD146" s="35">
        <f>'Core Indicators'!HO146</f>
        <v>0</v>
      </c>
      <c r="AE146" s="35">
        <f>'Core Indicators'!HW146</f>
        <v>0</v>
      </c>
      <c r="AF146" s="35">
        <f>'Core Indicators'!IE146</f>
        <v>3</v>
      </c>
      <c r="AG146" s="35">
        <f>'Core Indicators'!IM146</f>
        <v>0</v>
      </c>
    </row>
    <row r="147" spans="1:33" x14ac:dyDescent="0.35">
      <c r="A147" s="202" t="str">
        <f>'Core Indicators'!A:A</f>
        <v>Multiple Crises in Tanzania</v>
      </c>
      <c r="B147" s="202" t="str">
        <f>'Core Indicators'!B:B</f>
        <v>Multiple crises country</v>
      </c>
      <c r="C147" s="202" t="str">
        <f>'Core Indicators'!C147</f>
        <v>TZA001</v>
      </c>
      <c r="D147" s="202" t="str">
        <f>'Core Indicators'!D147</f>
        <v>Tanzania</v>
      </c>
      <c r="E147" s="202" t="str">
        <f>'Core Indicators'!E147</f>
        <v>TZA</v>
      </c>
      <c r="F147" s="35">
        <f>'Core Indicators'!O147</f>
        <v>144996</v>
      </c>
      <c r="G147" s="35">
        <f>'Core Indicators'!W147</f>
        <v>14911000</v>
      </c>
      <c r="H147" s="35">
        <f>'Core Indicators'!AE147</f>
        <v>12914000</v>
      </c>
      <c r="I147" s="35">
        <f>'Core Indicators'!AM147</f>
        <v>249000</v>
      </c>
      <c r="J147" s="35" t="str">
        <f>'Core Indicators'!AU147</f>
        <v>x</v>
      </c>
      <c r="K147" s="35" t="str">
        <f>'Core Indicators'!BC147</f>
        <v>x</v>
      </c>
      <c r="L147" s="35">
        <f>'Core Indicators'!BK147</f>
        <v>21</v>
      </c>
      <c r="M147" s="35" t="str">
        <f>'Core Indicators'!BS147</f>
        <v>x</v>
      </c>
      <c r="N147" s="35" t="str">
        <f>'Core Indicators'!CA147</f>
        <v>x</v>
      </c>
      <c r="O147" s="35" t="e">
        <f>'Core Indicators'!CI147</f>
        <v>#N/A</v>
      </c>
      <c r="P147" s="35" t="str">
        <f>'Core Indicators'!CQ147</f>
        <v>x</v>
      </c>
      <c r="Q147" s="35">
        <f>'Core Indicators'!DG147</f>
        <v>1997000</v>
      </c>
      <c r="R147" s="35">
        <f>'Core Indicators'!DO147</f>
        <v>12073000</v>
      </c>
      <c r="S147" s="35">
        <f>'Core Indicators'!DW147</f>
        <v>746000</v>
      </c>
      <c r="T147" s="35">
        <f>'Core Indicators'!EE147</f>
        <v>95000</v>
      </c>
      <c r="U147" s="35">
        <f>'Core Indicators'!EM147</f>
        <v>0</v>
      </c>
      <c r="V147" s="35" t="str">
        <f>'Core Indicators'!FC147</f>
        <v>x</v>
      </c>
      <c r="W147" s="35" t="str">
        <f>'Core Indicators'!FK147</f>
        <v>x</v>
      </c>
      <c r="X147" s="35" t="str">
        <f>'Core Indicators'!FS147</f>
        <v>x</v>
      </c>
      <c r="Y147" s="35">
        <f>'Core Indicators'!GA147</f>
        <v>0</v>
      </c>
      <c r="Z147" s="35">
        <f>'Core Indicators'!GI147</f>
        <v>0</v>
      </c>
      <c r="AA147" s="35">
        <f>'Core Indicators'!GQ147</f>
        <v>1</v>
      </c>
      <c r="AB147" s="35">
        <f>'Core Indicators'!GY147</f>
        <v>0</v>
      </c>
      <c r="AC147" s="35">
        <f>'Core Indicators'!HG147</f>
        <v>2</v>
      </c>
      <c r="AD147" s="35">
        <f>'Core Indicators'!HO147</f>
        <v>1</v>
      </c>
      <c r="AE147" s="35">
        <f>'Core Indicators'!HW147</f>
        <v>0</v>
      </c>
      <c r="AF147" s="35">
        <f>'Core Indicators'!IE147</f>
        <v>0</v>
      </c>
      <c r="AG147" s="35">
        <f>'Core Indicators'!IM147</f>
        <v>0</v>
      </c>
    </row>
    <row r="148" spans="1:33" x14ac:dyDescent="0.35">
      <c r="A148" s="202" t="str">
        <f>'Core Indicators'!A:A</f>
        <v>International Displacement in Tanzania</v>
      </c>
      <c r="B148" s="202" t="str">
        <f>'Core Indicators'!B:B</f>
        <v>International displacement</v>
      </c>
      <c r="C148" s="202" t="str">
        <f>'Core Indicators'!C148</f>
        <v>TZA002</v>
      </c>
      <c r="D148" s="202" t="str">
        <f>'Core Indicators'!D148</f>
        <v>Tanzania</v>
      </c>
      <c r="E148" s="202" t="str">
        <f>'Core Indicators'!E148</f>
        <v>TZA</v>
      </c>
      <c r="F148" s="35">
        <f>'Core Indicators'!O148</f>
        <v>72234</v>
      </c>
      <c r="G148" s="35">
        <f>'Core Indicators'!W148</f>
        <v>11393000</v>
      </c>
      <c r="H148" s="35">
        <f>'Core Indicators'!AE148</f>
        <v>11393000</v>
      </c>
      <c r="I148" s="35">
        <f>'Core Indicators'!AM148</f>
        <v>249000</v>
      </c>
      <c r="J148" s="35">
        <f>'Core Indicators'!AU148</f>
        <v>0</v>
      </c>
      <c r="K148" s="35" t="str">
        <f>'Core Indicators'!BC148</f>
        <v>x</v>
      </c>
      <c r="L148" s="35">
        <f>'Core Indicators'!BK148</f>
        <v>1</v>
      </c>
      <c r="M148" s="35" t="str">
        <f>'Core Indicators'!BS148</f>
        <v>x</v>
      </c>
      <c r="N148" s="35" t="str">
        <f>'Core Indicators'!CA148</f>
        <v>x</v>
      </c>
      <c r="O148" s="35" t="e">
        <f>'Core Indicators'!CI148</f>
        <v>#N/A</v>
      </c>
      <c r="P148" s="35" t="str">
        <f>'Core Indicators'!CQ148</f>
        <v>x</v>
      </c>
      <c r="Q148" s="35">
        <f>'Core Indicators'!DG148</f>
        <v>0</v>
      </c>
      <c r="R148" s="35">
        <f>'Core Indicators'!DO148</f>
        <v>11144000</v>
      </c>
      <c r="S148" s="35">
        <f>'Core Indicators'!DW148</f>
        <v>249000</v>
      </c>
      <c r="T148" s="35">
        <f>'Core Indicators'!EE148</f>
        <v>0</v>
      </c>
      <c r="U148" s="35">
        <f>'Core Indicators'!EM148</f>
        <v>0</v>
      </c>
      <c r="V148" s="35">
        <f>'Core Indicators'!FC148</f>
        <v>2</v>
      </c>
      <c r="W148" s="35" t="str">
        <f>'Core Indicators'!FK148</f>
        <v>x</v>
      </c>
      <c r="X148" s="35" t="str">
        <f>'Core Indicators'!FS148</f>
        <v>x</v>
      </c>
      <c r="Y148" s="35">
        <f>'Core Indicators'!GA148</f>
        <v>0</v>
      </c>
      <c r="Z148" s="35">
        <f>'Core Indicators'!GI148</f>
        <v>0</v>
      </c>
      <c r="AA148" s="35">
        <f>'Core Indicators'!GQ148</f>
        <v>1</v>
      </c>
      <c r="AB148" s="35">
        <f>'Core Indicators'!GY148</f>
        <v>0</v>
      </c>
      <c r="AC148" s="35">
        <f>'Core Indicators'!HG148</f>
        <v>2</v>
      </c>
      <c r="AD148" s="35">
        <f>'Core Indicators'!HO148</f>
        <v>1</v>
      </c>
      <c r="AE148" s="35">
        <f>'Core Indicators'!HW148</f>
        <v>0</v>
      </c>
      <c r="AF148" s="35">
        <f>'Core Indicators'!IE148</f>
        <v>0</v>
      </c>
      <c r="AG148" s="35">
        <f>'Core Indicators'!IM148</f>
        <v>0</v>
      </c>
    </row>
    <row r="149" spans="1:33" x14ac:dyDescent="0.35">
      <c r="A149" s="202" t="str">
        <f>'Core Indicators'!A:A</f>
        <v>Food Security Crisis in North-East Tanzania</v>
      </c>
      <c r="B149" s="202" t="str">
        <f>'Core Indicators'!B:B</f>
        <v>Food Security</v>
      </c>
      <c r="C149" s="202" t="str">
        <f>'Core Indicators'!C149</f>
        <v>TZA003</v>
      </c>
      <c r="D149" s="202" t="str">
        <f>'Core Indicators'!D149</f>
        <v>Tanzania</v>
      </c>
      <c r="E149" s="202" t="str">
        <f>'Core Indicators'!E149</f>
        <v>TZA</v>
      </c>
      <c r="F149" s="35">
        <f>'Core Indicators'!O149</f>
        <v>83058</v>
      </c>
      <c r="G149" s="35">
        <f>'Core Indicators'!W149</f>
        <v>3518000</v>
      </c>
      <c r="H149" s="35">
        <f>'Core Indicators'!AE149</f>
        <v>1521000</v>
      </c>
      <c r="I149" s="35" t="str">
        <f>'Core Indicators'!AM149</f>
        <v>x</v>
      </c>
      <c r="J149" s="35" t="str">
        <f>'Core Indicators'!AU149</f>
        <v>x</v>
      </c>
      <c r="K149" s="35" t="str">
        <f>'Core Indicators'!BC149</f>
        <v>x</v>
      </c>
      <c r="L149" s="35">
        <f>'Core Indicators'!BK149</f>
        <v>0</v>
      </c>
      <c r="M149" s="35" t="str">
        <f>'Core Indicators'!BS149</f>
        <v>x</v>
      </c>
      <c r="N149" s="35" t="str">
        <f>'Core Indicators'!CA149</f>
        <v>x</v>
      </c>
      <c r="O149" s="35" t="e">
        <f>'Core Indicators'!CI149</f>
        <v>#N/A</v>
      </c>
      <c r="P149" s="35" t="str">
        <f>'Core Indicators'!CQ149</f>
        <v>x</v>
      </c>
      <c r="Q149" s="35">
        <f>'Core Indicators'!DG149</f>
        <v>1997000</v>
      </c>
      <c r="R149" s="35">
        <f>'Core Indicators'!DO149</f>
        <v>929000</v>
      </c>
      <c r="S149" s="35">
        <f>'Core Indicators'!DW149</f>
        <v>497000</v>
      </c>
      <c r="T149" s="35">
        <f>'Core Indicators'!EE149</f>
        <v>95000</v>
      </c>
      <c r="U149" s="35">
        <f>'Core Indicators'!EM149</f>
        <v>0</v>
      </c>
      <c r="V149" s="35">
        <f>'Core Indicators'!FC149</f>
        <v>2</v>
      </c>
      <c r="W149" s="35" t="str">
        <f>'Core Indicators'!FK149</f>
        <v>x</v>
      </c>
      <c r="X149" s="35" t="str">
        <f>'Core Indicators'!FS149</f>
        <v>x</v>
      </c>
      <c r="Y149" s="35">
        <f>'Core Indicators'!GA149</f>
        <v>0</v>
      </c>
      <c r="Z149" s="35">
        <f>'Core Indicators'!GI149</f>
        <v>0</v>
      </c>
      <c r="AA149" s="35">
        <f>'Core Indicators'!GQ149</f>
        <v>0</v>
      </c>
      <c r="AB149" s="35">
        <f>'Core Indicators'!GY149</f>
        <v>0</v>
      </c>
      <c r="AC149" s="35">
        <f>'Core Indicators'!HG149</f>
        <v>0</v>
      </c>
      <c r="AD149" s="35">
        <f>'Core Indicators'!HO149</f>
        <v>0</v>
      </c>
      <c r="AE149" s="35">
        <f>'Core Indicators'!HW149</f>
        <v>0</v>
      </c>
      <c r="AF149" s="35">
        <f>'Core Indicators'!IE149</f>
        <v>0</v>
      </c>
      <c r="AG149" s="35">
        <f>'Core Indicators'!IM149</f>
        <v>0</v>
      </c>
    </row>
    <row r="150" spans="1:33" x14ac:dyDescent="0.35">
      <c r="A150" s="202" t="str">
        <f>'Core Indicators'!A:A</f>
        <v>Multiple crises in Uganda</v>
      </c>
      <c r="B150" s="202" t="str">
        <f>'Core Indicators'!B:B</f>
        <v>Multiple crises country</v>
      </c>
      <c r="C150" s="202" t="str">
        <f>'Core Indicators'!C150</f>
        <v>UGA001</v>
      </c>
      <c r="D150" s="202" t="str">
        <f>'Core Indicators'!D150</f>
        <v>Uganda</v>
      </c>
      <c r="E150" s="202" t="str">
        <f>'Core Indicators'!E150</f>
        <v>UGA</v>
      </c>
      <c r="F150" s="35">
        <f>'Core Indicators'!O150</f>
        <v>54111</v>
      </c>
      <c r="G150" s="35">
        <f>'Core Indicators'!W150</f>
        <v>8685000</v>
      </c>
      <c r="H150" s="35">
        <f>'Core Indicators'!AE150</f>
        <v>2775000</v>
      </c>
      <c r="I150" s="35">
        <f>'Core Indicators'!AM150</f>
        <v>1529000</v>
      </c>
      <c r="J150" s="35" t="str">
        <f>'Core Indicators'!AU150</f>
        <v>x</v>
      </c>
      <c r="K150" s="35">
        <f>'Core Indicators'!BC150</f>
        <v>101063</v>
      </c>
      <c r="L150" s="35">
        <f>'Core Indicators'!BK150</f>
        <v>2465</v>
      </c>
      <c r="M150" s="35" t="str">
        <f>'Core Indicators'!BS150</f>
        <v>x</v>
      </c>
      <c r="N150" s="35" t="str">
        <f>'Core Indicators'!CA150</f>
        <v>x</v>
      </c>
      <c r="O150" s="35" t="e">
        <f>'Core Indicators'!CI150</f>
        <v>#N/A</v>
      </c>
      <c r="P150" s="35" t="str">
        <f>'Core Indicators'!CQ150</f>
        <v>x</v>
      </c>
      <c r="Q150" s="35">
        <f>'Core Indicators'!DG150</f>
        <v>5910000</v>
      </c>
      <c r="R150" s="35">
        <f>'Core Indicators'!DO150</f>
        <v>728000</v>
      </c>
      <c r="S150" s="35">
        <f>'Core Indicators'!DW150</f>
        <v>1957000</v>
      </c>
      <c r="T150" s="35">
        <f>'Core Indicators'!EE150</f>
        <v>90000</v>
      </c>
      <c r="U150" s="35">
        <f>'Core Indicators'!EM150</f>
        <v>0</v>
      </c>
      <c r="V150" s="35">
        <f>'Core Indicators'!FC150</f>
        <v>2</v>
      </c>
      <c r="W150" s="35" t="str">
        <f>'Core Indicators'!FK150</f>
        <v>x</v>
      </c>
      <c r="X150" s="35" t="str">
        <f>'Core Indicators'!FS150</f>
        <v>x</v>
      </c>
      <c r="Y150" s="35">
        <f>'Core Indicators'!GA150</f>
        <v>2</v>
      </c>
      <c r="Z150" s="35">
        <f>'Core Indicators'!GI150</f>
        <v>1</v>
      </c>
      <c r="AA150" s="35">
        <f>'Core Indicators'!GQ150</f>
        <v>1</v>
      </c>
      <c r="AB150" s="35">
        <f>'Core Indicators'!GY150</f>
        <v>0</v>
      </c>
      <c r="AC150" s="35">
        <f>'Core Indicators'!HG150</f>
        <v>0</v>
      </c>
      <c r="AD150" s="35">
        <f>'Core Indicators'!HO150</f>
        <v>1</v>
      </c>
      <c r="AE150" s="35">
        <f>'Core Indicators'!HW150</f>
        <v>1</v>
      </c>
      <c r="AF150" s="35">
        <f>'Core Indicators'!IE150</f>
        <v>0</v>
      </c>
      <c r="AG150" s="35">
        <f>'Core Indicators'!IM150</f>
        <v>2</v>
      </c>
    </row>
    <row r="151" spans="1:33" x14ac:dyDescent="0.35">
      <c r="A151" s="202" t="str">
        <f>'Core Indicators'!A:A</f>
        <v>International Displacement in Uganda</v>
      </c>
      <c r="B151" s="202" t="str">
        <f>'Core Indicators'!B:B</f>
        <v>International displacement</v>
      </c>
      <c r="C151" s="202" t="str">
        <f>'Core Indicators'!C151</f>
        <v>UGA005</v>
      </c>
      <c r="D151" s="202" t="str">
        <f>'Core Indicators'!D151</f>
        <v>Uganda</v>
      </c>
      <c r="E151" s="202" t="str">
        <f>'Core Indicators'!E151</f>
        <v>UGA</v>
      </c>
      <c r="F151" s="35">
        <f>'Core Indicators'!O151</f>
        <v>26513</v>
      </c>
      <c r="G151" s="35">
        <f>'Core Indicators'!W151</f>
        <v>7440000</v>
      </c>
      <c r="H151" s="35">
        <f>'Core Indicators'!AE151</f>
        <v>1529000</v>
      </c>
      <c r="I151" s="35">
        <f>'Core Indicators'!AM151</f>
        <v>1529000</v>
      </c>
      <c r="J151" s="35" t="str">
        <f>'Core Indicators'!AU151</f>
        <v>x</v>
      </c>
      <c r="K151" s="35" t="str">
        <f>'Core Indicators'!BC151</f>
        <v>x</v>
      </c>
      <c r="L151" s="35" t="str">
        <f>'Core Indicators'!BK151</f>
        <v>x</v>
      </c>
      <c r="M151" s="35" t="str">
        <f>'Core Indicators'!BS151</f>
        <v>x</v>
      </c>
      <c r="N151" s="35" t="str">
        <f>'Core Indicators'!CA151</f>
        <v>x</v>
      </c>
      <c r="O151" s="35" t="e">
        <f>'Core Indicators'!CI151</f>
        <v>#N/A</v>
      </c>
      <c r="P151" s="35" t="str">
        <f>'Core Indicators'!CQ151</f>
        <v>x</v>
      </c>
      <c r="Q151" s="35">
        <f>'Core Indicators'!DG151</f>
        <v>5910000</v>
      </c>
      <c r="R151" s="35">
        <f>'Core Indicators'!DO151</f>
        <v>0</v>
      </c>
      <c r="S151" s="35">
        <f>'Core Indicators'!DW151</f>
        <v>1529000</v>
      </c>
      <c r="T151" s="35">
        <f>'Core Indicators'!EE151</f>
        <v>0</v>
      </c>
      <c r="U151" s="35">
        <f>'Core Indicators'!EM151</f>
        <v>0</v>
      </c>
      <c r="V151" s="35">
        <f>'Core Indicators'!FC151</f>
        <v>2</v>
      </c>
      <c r="W151" s="35" t="e">
        <f>'Core Indicators'!FK151</f>
        <v>#N/A</v>
      </c>
      <c r="X151" s="35" t="e">
        <f>'Core Indicators'!FS151</f>
        <v>#N/A</v>
      </c>
      <c r="Y151" s="35">
        <f>'Core Indicators'!GA151</f>
        <v>2</v>
      </c>
      <c r="Z151" s="35">
        <f>'Core Indicators'!GI151</f>
        <v>1</v>
      </c>
      <c r="AA151" s="35">
        <f>'Core Indicators'!GQ151</f>
        <v>1</v>
      </c>
      <c r="AB151" s="35">
        <f>'Core Indicators'!GY151</f>
        <v>0</v>
      </c>
      <c r="AC151" s="35">
        <f>'Core Indicators'!HG151</f>
        <v>0</v>
      </c>
      <c r="AD151" s="35">
        <f>'Core Indicators'!HO151</f>
        <v>1</v>
      </c>
      <c r="AE151" s="35">
        <f>'Core Indicators'!HW151</f>
        <v>0</v>
      </c>
      <c r="AF151" s="35">
        <f>'Core Indicators'!IE151</f>
        <v>0</v>
      </c>
      <c r="AG151" s="35">
        <f>'Core Indicators'!IM151</f>
        <v>2</v>
      </c>
    </row>
    <row r="152" spans="1:33" x14ac:dyDescent="0.35">
      <c r="A152" s="202" t="str">
        <f>'Core Indicators'!A:A</f>
        <v>Food Security Crisis in Karamoja Region</v>
      </c>
      <c r="B152" s="202" t="str">
        <f>'Core Indicators'!B:B</f>
        <v>Food Security</v>
      </c>
      <c r="C152" s="202" t="str">
        <f>'Core Indicators'!C152</f>
        <v>UGA007</v>
      </c>
      <c r="D152" s="202" t="str">
        <f>'Core Indicators'!D152</f>
        <v>Uganda</v>
      </c>
      <c r="E152" s="202" t="str">
        <f>'Core Indicators'!E152</f>
        <v>UGA</v>
      </c>
      <c r="F152" s="35">
        <f>'Core Indicators'!O152</f>
        <v>27598</v>
      </c>
      <c r="G152" s="35">
        <f>'Core Indicators'!W152</f>
        <v>1246000</v>
      </c>
      <c r="H152" s="35">
        <f>'Core Indicators'!AE152</f>
        <v>1246000</v>
      </c>
      <c r="I152" s="35" t="str">
        <f>'Core Indicators'!AM152</f>
        <v>x</v>
      </c>
      <c r="J152" s="35" t="str">
        <f>'Core Indicators'!AU152</f>
        <v>x</v>
      </c>
      <c r="K152" s="35">
        <f>'Core Indicators'!BC152</f>
        <v>101063</v>
      </c>
      <c r="L152" s="35">
        <f>'Core Indicators'!BK152</f>
        <v>2465</v>
      </c>
      <c r="M152" s="35" t="str">
        <f>'Core Indicators'!BS152</f>
        <v>x</v>
      </c>
      <c r="N152" s="35" t="str">
        <f>'Core Indicators'!CA152</f>
        <v>x</v>
      </c>
      <c r="O152" s="35" t="e">
        <f>'Core Indicators'!CI152</f>
        <v>#N/A</v>
      </c>
      <c r="P152" s="35" t="str">
        <f>'Core Indicators'!CQ152</f>
        <v>x</v>
      </c>
      <c r="Q152" s="35">
        <f>'Core Indicators'!DG152</f>
        <v>0</v>
      </c>
      <c r="R152" s="35">
        <f>'Core Indicators'!DO152</f>
        <v>728000</v>
      </c>
      <c r="S152" s="35">
        <f>'Core Indicators'!DW152</f>
        <v>428000</v>
      </c>
      <c r="T152" s="35">
        <f>'Core Indicators'!EE152</f>
        <v>90000</v>
      </c>
      <c r="U152" s="35">
        <f>'Core Indicators'!EM152</f>
        <v>0</v>
      </c>
      <c r="V152" s="35">
        <f>'Core Indicators'!FC152</f>
        <v>1</v>
      </c>
      <c r="W152" s="35" t="str">
        <f>'Core Indicators'!FK152</f>
        <v>x</v>
      </c>
      <c r="X152" s="35" t="str">
        <f>'Core Indicators'!FS152</f>
        <v>x</v>
      </c>
      <c r="Y152" s="35">
        <f>'Core Indicators'!GA152</f>
        <v>2</v>
      </c>
      <c r="Z152" s="35">
        <f>'Core Indicators'!GI152</f>
        <v>1</v>
      </c>
      <c r="AA152" s="35">
        <f>'Core Indicators'!GQ152</f>
        <v>1</v>
      </c>
      <c r="AB152" s="35">
        <f>'Core Indicators'!GY152</f>
        <v>0</v>
      </c>
      <c r="AC152" s="35">
        <f>'Core Indicators'!HG152</f>
        <v>0</v>
      </c>
      <c r="AD152" s="35">
        <f>'Core Indicators'!HO152</f>
        <v>0</v>
      </c>
      <c r="AE152" s="35">
        <f>'Core Indicators'!HW152</f>
        <v>1</v>
      </c>
      <c r="AF152" s="35">
        <f>'Core Indicators'!IE152</f>
        <v>0</v>
      </c>
      <c r="AG152" s="35">
        <f>'Core Indicators'!IM152</f>
        <v>2</v>
      </c>
    </row>
    <row r="153" spans="1:33" x14ac:dyDescent="0.35">
      <c r="A153" s="202" t="str">
        <f>'Core Indicators'!A:A</f>
        <v>Conflict in Ukraine</v>
      </c>
      <c r="B153" s="202" t="str">
        <f>'Core Indicators'!B:B</f>
        <v>Conflict</v>
      </c>
      <c r="C153" s="202" t="str">
        <f>'Core Indicators'!C153</f>
        <v>UKR002</v>
      </c>
      <c r="D153" s="202" t="str">
        <f>'Core Indicators'!D153</f>
        <v>Ukraine</v>
      </c>
      <c r="E153" s="202" t="str">
        <f>'Core Indicators'!E153</f>
        <v>UKR</v>
      </c>
      <c r="F153" s="35">
        <f>'Core Indicators'!O153</f>
        <v>603628</v>
      </c>
      <c r="G153" s="35">
        <f>'Core Indicators'!W153</f>
        <v>54157000</v>
      </c>
      <c r="H153" s="35">
        <f>'Core Indicators'!AE153</f>
        <v>54157000</v>
      </c>
      <c r="I153" s="35">
        <f>'Core Indicators'!AM153</f>
        <v>16807000</v>
      </c>
      <c r="J153" s="35" t="str">
        <f>'Core Indicators'!AU153</f>
        <v>x</v>
      </c>
      <c r="K153" s="35" t="str">
        <f>'Core Indicators'!BC153</f>
        <v>x</v>
      </c>
      <c r="L153" s="35">
        <f>'Core Indicators'!BK153</f>
        <v>5237</v>
      </c>
      <c r="M153" s="35" t="str">
        <f>'Core Indicators'!BS153</f>
        <v>x</v>
      </c>
      <c r="N153" s="35" t="str">
        <f>'Core Indicators'!CA153</f>
        <v>x</v>
      </c>
      <c r="O153" s="35" t="e">
        <f>'Core Indicators'!CI153</f>
        <v>#N/A</v>
      </c>
      <c r="P153" s="35" t="str">
        <f>'Core Indicators'!CQ153</f>
        <v>x</v>
      </c>
      <c r="Q153" s="35">
        <f>'Core Indicators'!DG153</f>
        <v>0</v>
      </c>
      <c r="R153" s="35">
        <f>'Core Indicators'!DO153</f>
        <v>38457000</v>
      </c>
      <c r="S153" s="35">
        <f>'Core Indicators'!DW153</f>
        <v>2300000</v>
      </c>
      <c r="T153" s="35">
        <f>'Core Indicators'!EE153</f>
        <v>13400000</v>
      </c>
      <c r="U153" s="35">
        <f>'Core Indicators'!EM153</f>
        <v>0</v>
      </c>
      <c r="V153" s="35">
        <f>'Core Indicators'!FC153</f>
        <v>2</v>
      </c>
      <c r="W153" s="35" t="str">
        <f>'Core Indicators'!FK153</f>
        <v>x</v>
      </c>
      <c r="X153" s="35" t="str">
        <f>'Core Indicators'!FS153</f>
        <v>x</v>
      </c>
      <c r="Y153" s="35">
        <f>'Core Indicators'!GA153</f>
        <v>1</v>
      </c>
      <c r="Z153" s="35">
        <f>'Core Indicators'!GI153</f>
        <v>3</v>
      </c>
      <c r="AA153" s="35">
        <f>'Core Indicators'!GQ153</f>
        <v>2</v>
      </c>
      <c r="AB153" s="35">
        <f>'Core Indicators'!GY153</f>
        <v>3</v>
      </c>
      <c r="AC153" s="35">
        <f>'Core Indicators'!HG153</f>
        <v>3</v>
      </c>
      <c r="AD153" s="35">
        <f>'Core Indicators'!HO153</f>
        <v>3</v>
      </c>
      <c r="AE153" s="35">
        <f>'Core Indicators'!HW153</f>
        <v>3</v>
      </c>
      <c r="AF153" s="35">
        <f>'Core Indicators'!IE153</f>
        <v>3</v>
      </c>
      <c r="AG153" s="35">
        <f>'Core Indicators'!IM153</f>
        <v>3</v>
      </c>
    </row>
    <row r="154" spans="1:33" x14ac:dyDescent="0.35">
      <c r="A154" s="202" t="str">
        <f>'Core Indicators'!A:A</f>
        <v>Complex crisis in Venezuela</v>
      </c>
      <c r="B154" s="202" t="str">
        <f>'Core Indicators'!B:B</f>
        <v>Complex crisis</v>
      </c>
      <c r="C154" s="202" t="str">
        <f>'Core Indicators'!C154</f>
        <v>VEN001</v>
      </c>
      <c r="D154" s="202" t="str">
        <f>'Core Indicators'!D154</f>
        <v>Venezuela</v>
      </c>
      <c r="E154" s="202" t="str">
        <f>'Core Indicators'!E154</f>
        <v>VEN</v>
      </c>
      <c r="F154" s="35">
        <f>'Core Indicators'!O154</f>
        <v>882050</v>
      </c>
      <c r="G154" s="35">
        <f>'Core Indicators'!W154</f>
        <v>28400000</v>
      </c>
      <c r="H154" s="35">
        <f>'Core Indicators'!AE154</f>
        <v>18739000</v>
      </c>
      <c r="I154" s="35">
        <f>'Core Indicators'!AM154</f>
        <v>6133000</v>
      </c>
      <c r="J154" s="35" t="str">
        <f>'Core Indicators'!AU154</f>
        <v>x</v>
      </c>
      <c r="K154" s="35" t="str">
        <f>'Core Indicators'!BC154</f>
        <v>x</v>
      </c>
      <c r="L154" s="35">
        <f>'Core Indicators'!BK154</f>
        <v>42</v>
      </c>
      <c r="M154" s="35" t="str">
        <f>'Core Indicators'!BS154</f>
        <v>x</v>
      </c>
      <c r="N154" s="35" t="str">
        <f>'Core Indicators'!CA154</f>
        <v>x</v>
      </c>
      <c r="O154" s="35" t="e">
        <f>'Core Indicators'!CI154</f>
        <v>#N/A</v>
      </c>
      <c r="P154" s="35" t="str">
        <f>'Core Indicators'!CQ154</f>
        <v>x</v>
      </c>
      <c r="Q154" s="35">
        <f>'Core Indicators'!DG154</f>
        <v>9661000</v>
      </c>
      <c r="R154" s="35">
        <f>'Core Indicators'!DO154</f>
        <v>222000</v>
      </c>
      <c r="S154" s="35">
        <f>'Core Indicators'!DW154</f>
        <v>18517000</v>
      </c>
      <c r="T154" s="35">
        <f>'Core Indicators'!EE154</f>
        <v>0</v>
      </c>
      <c r="U154" s="35">
        <f>'Core Indicators'!EM154</f>
        <v>0</v>
      </c>
      <c r="V154" s="35">
        <f>'Core Indicators'!FC154</f>
        <v>5</v>
      </c>
      <c r="W154" s="35" t="str">
        <f>'Core Indicators'!FK154</f>
        <v>x</v>
      </c>
      <c r="X154" s="35" t="str">
        <f>'Core Indicators'!FS154</f>
        <v>x</v>
      </c>
      <c r="Y154" s="35">
        <f>'Core Indicators'!GA154</f>
        <v>2</v>
      </c>
      <c r="Z154" s="35">
        <f>'Core Indicators'!GI154</f>
        <v>2</v>
      </c>
      <c r="AA154" s="35">
        <f>'Core Indicators'!GQ154</f>
        <v>2</v>
      </c>
      <c r="AB154" s="35">
        <f>'Core Indicators'!GY154</f>
        <v>0</v>
      </c>
      <c r="AC154" s="35">
        <f>'Core Indicators'!HG154</f>
        <v>2</v>
      </c>
      <c r="AD154" s="35">
        <f>'Core Indicators'!HO154</f>
        <v>3</v>
      </c>
      <c r="AE154" s="35">
        <f>'Core Indicators'!HW154</f>
        <v>3</v>
      </c>
      <c r="AF154" s="35">
        <f>'Core Indicators'!IE154</f>
        <v>0</v>
      </c>
      <c r="AG154" s="35">
        <f>'Core Indicators'!IM154</f>
        <v>3</v>
      </c>
    </row>
    <row r="155" spans="1:33" x14ac:dyDescent="0.35">
      <c r="A155" s="202" t="str">
        <f>'Core Indicators'!A:A</f>
        <v>Conflict in Yemen</v>
      </c>
      <c r="B155" s="202" t="str">
        <f>'Core Indicators'!B:B</f>
        <v>Complex crisis</v>
      </c>
      <c r="C155" s="202" t="str">
        <f>'Core Indicators'!C155</f>
        <v>YEM001</v>
      </c>
      <c r="D155" s="202" t="str">
        <f>'Core Indicators'!D155</f>
        <v>Yemen</v>
      </c>
      <c r="E155" s="202" t="str">
        <f>'Core Indicators'!E155</f>
        <v>YEM</v>
      </c>
      <c r="F155" s="35">
        <f>'Core Indicators'!O155</f>
        <v>527970</v>
      </c>
      <c r="G155" s="35">
        <f>'Core Indicators'!W155</f>
        <v>29826000</v>
      </c>
      <c r="H155" s="35">
        <f>'Core Indicators'!AE155</f>
        <v>29826000</v>
      </c>
      <c r="I155" s="35">
        <f>'Core Indicators'!AM155</f>
        <v>5666000</v>
      </c>
      <c r="J155" s="35">
        <f>'Core Indicators'!AU155</f>
        <v>1037</v>
      </c>
      <c r="K155" s="35">
        <f>'Core Indicators'!BC155</f>
        <v>35674</v>
      </c>
      <c r="L155" s="35">
        <f>'Core Indicators'!BK155</f>
        <v>448</v>
      </c>
      <c r="M155" s="35" t="str">
        <f>'Core Indicators'!BS155</f>
        <v>x</v>
      </c>
      <c r="N155" s="35" t="str">
        <f>'Core Indicators'!CA155</f>
        <v>x</v>
      </c>
      <c r="O155" s="35" t="e">
        <f>'Core Indicators'!CI155</f>
        <v>#N/A</v>
      </c>
      <c r="P155" s="35" t="str">
        <f>'Core Indicators'!CQ155</f>
        <v>x</v>
      </c>
      <c r="Q155" s="35">
        <f>'Core Indicators'!DG155</f>
        <v>0</v>
      </c>
      <c r="R155" s="35">
        <f>'Core Indicators'!DO155</f>
        <v>6426000</v>
      </c>
      <c r="S155" s="35">
        <f>'Core Indicators'!DW155</f>
        <v>14040000</v>
      </c>
      <c r="T155" s="35">
        <f>'Core Indicators'!EE155</f>
        <v>5382000</v>
      </c>
      <c r="U155" s="35">
        <f>'Core Indicators'!EM155</f>
        <v>3978000</v>
      </c>
      <c r="V155" s="35">
        <f>'Core Indicators'!FC155</f>
        <v>4</v>
      </c>
      <c r="W155" s="35" t="str">
        <f>'Core Indicators'!FK155</f>
        <v>x</v>
      </c>
      <c r="X155" s="35" t="str">
        <f>'Core Indicators'!FS155</f>
        <v>x</v>
      </c>
      <c r="Y155" s="35">
        <f>'Core Indicators'!GA155</f>
        <v>1</v>
      </c>
      <c r="Z155" s="35">
        <f>'Core Indicators'!GI155</f>
        <v>3</v>
      </c>
      <c r="AA155" s="35">
        <f>'Core Indicators'!GQ155</f>
        <v>3</v>
      </c>
      <c r="AB155" s="35">
        <f>'Core Indicators'!GY155</f>
        <v>2</v>
      </c>
      <c r="AC155" s="35">
        <f>'Core Indicators'!HG155</f>
        <v>2</v>
      </c>
      <c r="AD155" s="35">
        <f>'Core Indicators'!HO155</f>
        <v>3</v>
      </c>
      <c r="AE155" s="35">
        <f>'Core Indicators'!HW155</f>
        <v>3</v>
      </c>
      <c r="AF155" s="35">
        <f>'Core Indicators'!IE155</f>
        <v>2</v>
      </c>
      <c r="AG155" s="35">
        <f>'Core Indicators'!IM155</f>
        <v>3</v>
      </c>
    </row>
    <row r="156" spans="1:33" x14ac:dyDescent="0.35">
      <c r="A156" s="202" t="str">
        <f>'Core Indicators'!A:A</f>
        <v>Mixed migration flows in Yemen</v>
      </c>
      <c r="B156" s="202" t="str">
        <f>'Core Indicators'!B:B</f>
        <v>International displacement</v>
      </c>
      <c r="C156" s="202" t="str">
        <f>'Core Indicators'!C156</f>
        <v>YEM002</v>
      </c>
      <c r="D156" s="202" t="str">
        <f>'Core Indicators'!D156</f>
        <v>Yemen</v>
      </c>
      <c r="E156" s="202" t="str">
        <f>'Core Indicators'!E156</f>
        <v>YEM</v>
      </c>
      <c r="F156" s="35">
        <f>'Core Indicators'!O156</f>
        <v>527970</v>
      </c>
      <c r="G156" s="35">
        <f>'Core Indicators'!W156</f>
        <v>3707000</v>
      </c>
      <c r="H156" s="35">
        <f>'Core Indicators'!AE156</f>
        <v>294000</v>
      </c>
      <c r="I156" s="35">
        <f>'Core Indicators'!AM156</f>
        <v>294000</v>
      </c>
      <c r="J156" s="35">
        <f>'Core Indicators'!AU156</f>
        <v>1037</v>
      </c>
      <c r="K156" s="35">
        <f>'Core Indicators'!BC156</f>
        <v>35674</v>
      </c>
      <c r="L156" s="35">
        <f>'Core Indicators'!BK156</f>
        <v>448</v>
      </c>
      <c r="M156" s="35" t="str">
        <f>'Core Indicators'!BS156</f>
        <v>x</v>
      </c>
      <c r="N156" s="35" t="str">
        <f>'Core Indicators'!CA156</f>
        <v>x</v>
      </c>
      <c r="O156" s="35" t="e">
        <f>'Core Indicators'!CI156</f>
        <v>#N/A</v>
      </c>
      <c r="P156" s="35" t="str">
        <f>'Core Indicators'!CQ156</f>
        <v>x</v>
      </c>
      <c r="Q156" s="35">
        <f>'Core Indicators'!DG156</f>
        <v>3413000</v>
      </c>
      <c r="R156" s="35">
        <f>'Core Indicators'!DO156</f>
        <v>0</v>
      </c>
      <c r="S156" s="35">
        <f>'Core Indicators'!DW156</f>
        <v>132000</v>
      </c>
      <c r="T156" s="35">
        <f>'Core Indicators'!EE156</f>
        <v>132000</v>
      </c>
      <c r="U156" s="35">
        <f>'Core Indicators'!EM156</f>
        <v>29000</v>
      </c>
      <c r="V156" s="35">
        <f>'Core Indicators'!FC156</f>
        <v>2</v>
      </c>
      <c r="W156" s="35" t="str">
        <f>'Core Indicators'!FK156</f>
        <v>x</v>
      </c>
      <c r="X156" s="35" t="str">
        <f>'Core Indicators'!FS156</f>
        <v>x</v>
      </c>
      <c r="Y156" s="35">
        <f>'Core Indicators'!GA156</f>
        <v>1</v>
      </c>
      <c r="Z156" s="35">
        <f>'Core Indicators'!GI156</f>
        <v>3</v>
      </c>
      <c r="AA156" s="35">
        <f>'Core Indicators'!GQ156</f>
        <v>3</v>
      </c>
      <c r="AB156" s="35">
        <f>'Core Indicators'!GY156</f>
        <v>2</v>
      </c>
      <c r="AC156" s="35">
        <f>'Core Indicators'!HG156</f>
        <v>2</v>
      </c>
      <c r="AD156" s="35">
        <f>'Core Indicators'!HO156</f>
        <v>3</v>
      </c>
      <c r="AE156" s="35">
        <f>'Core Indicators'!HW156</f>
        <v>3</v>
      </c>
      <c r="AF156" s="35">
        <f>'Core Indicators'!IE156</f>
        <v>2</v>
      </c>
      <c r="AG156" s="35">
        <f>'Core Indicators'!IM156</f>
        <v>3</v>
      </c>
    </row>
    <row r="157" spans="1:33" x14ac:dyDescent="0.35">
      <c r="A157" s="202" t="str">
        <f>'Core Indicators'!A:A</f>
        <v>Drought in Zambia</v>
      </c>
      <c r="B157" s="202" t="str">
        <f>'Core Indicators'!B:B</f>
        <v>Drought</v>
      </c>
      <c r="C157" s="202" t="str">
        <f>'Core Indicators'!C157</f>
        <v>ZMB002</v>
      </c>
      <c r="D157" s="202" t="str">
        <f>'Core Indicators'!D157</f>
        <v>Zambia</v>
      </c>
      <c r="E157" s="202" t="str">
        <f>'Core Indicators'!E157</f>
        <v>ZMB</v>
      </c>
      <c r="F157" s="35">
        <f>'Core Indicators'!O157</f>
        <v>752618</v>
      </c>
      <c r="G157" s="35">
        <f>'Core Indicators'!W157</f>
        <v>12181000</v>
      </c>
      <c r="H157" s="35">
        <f>'Core Indicators'!AE157</f>
        <v>6760000</v>
      </c>
      <c r="I157" s="35">
        <f>'Core Indicators'!AM157</f>
        <v>0</v>
      </c>
      <c r="J157" s="35">
        <f>'Core Indicators'!AU157</f>
        <v>0</v>
      </c>
      <c r="K157" s="35">
        <f>'Core Indicators'!BC157</f>
        <v>0</v>
      </c>
      <c r="L157" s="35">
        <f>'Core Indicators'!BK157</f>
        <v>0</v>
      </c>
      <c r="M157" s="35">
        <f>'Core Indicators'!BS157</f>
        <v>0</v>
      </c>
      <c r="N157" s="35">
        <f>'Core Indicators'!CA157</f>
        <v>0</v>
      </c>
      <c r="O157" s="35" t="e">
        <f>'Core Indicators'!CI157</f>
        <v>#N/A</v>
      </c>
      <c r="P157" s="35" t="str">
        <f>'Core Indicators'!CQ157</f>
        <v>x</v>
      </c>
      <c r="Q157" s="35">
        <f>'Core Indicators'!DG157</f>
        <v>5421000</v>
      </c>
      <c r="R157" s="35">
        <f>'Core Indicators'!DO157</f>
        <v>5185000</v>
      </c>
      <c r="S157" s="35">
        <f>'Core Indicators'!DW157</f>
        <v>1575000</v>
      </c>
      <c r="T157" s="35">
        <f>'Core Indicators'!EE157</f>
        <v>0</v>
      </c>
      <c r="U157" s="35">
        <f>'Core Indicators'!EM157</f>
        <v>0</v>
      </c>
      <c r="V157" s="35">
        <f>'Core Indicators'!FC157</f>
        <v>3</v>
      </c>
      <c r="W157" s="35" t="str">
        <f>'Core Indicators'!FK157</f>
        <v>x</v>
      </c>
      <c r="X157" s="35" t="str">
        <f>'Core Indicators'!FS157</f>
        <v>x</v>
      </c>
      <c r="Y157" s="35">
        <f>'Core Indicators'!GA157</f>
        <v>0</v>
      </c>
      <c r="Z157" s="35">
        <f>'Core Indicators'!GI157</f>
        <v>0</v>
      </c>
      <c r="AA157" s="35">
        <f>'Core Indicators'!GQ157</f>
        <v>0</v>
      </c>
      <c r="AB157" s="35">
        <f>'Core Indicators'!GY157</f>
        <v>0</v>
      </c>
      <c r="AC157" s="35">
        <f>'Core Indicators'!HG157</f>
        <v>0</v>
      </c>
      <c r="AD157" s="35">
        <f>'Core Indicators'!HO157</f>
        <v>0</v>
      </c>
      <c r="AE157" s="35">
        <f>'Core Indicators'!HW157</f>
        <v>0</v>
      </c>
      <c r="AF157" s="35">
        <f>'Core Indicators'!IE157</f>
        <v>0</v>
      </c>
      <c r="AG157" s="35">
        <f>'Core Indicators'!IM157</f>
        <v>3</v>
      </c>
    </row>
    <row r="158" spans="1:33" x14ac:dyDescent="0.35">
      <c r="A158" s="202" t="str">
        <f>'Core Indicators'!A:A</f>
        <v>Complex crisis in Zimbabwe</v>
      </c>
      <c r="B158" s="202" t="str">
        <f>'Core Indicators'!B:B</f>
        <v>Complex crisis</v>
      </c>
      <c r="C158" s="202" t="str">
        <f>'Core Indicators'!C158</f>
        <v>ZWE001</v>
      </c>
      <c r="D158" s="202" t="str">
        <f>'Core Indicators'!D158</f>
        <v>Zimbabwe</v>
      </c>
      <c r="E158" s="202" t="str">
        <f>'Core Indicators'!E158</f>
        <v>ZWE</v>
      </c>
      <c r="F158" s="35">
        <f>'Core Indicators'!O158</f>
        <v>390757</v>
      </c>
      <c r="G158" s="35">
        <f>'Core Indicators'!W158</f>
        <v>15334000</v>
      </c>
      <c r="H158" s="35">
        <f>'Core Indicators'!AE158</f>
        <v>9706000</v>
      </c>
      <c r="I158" s="35">
        <f>'Core Indicators'!AM158</f>
        <v>42000</v>
      </c>
      <c r="J158" s="35">
        <f>'Core Indicators'!AU158</f>
        <v>0</v>
      </c>
      <c r="K158" s="35">
        <f>'Core Indicators'!BC158</f>
        <v>0</v>
      </c>
      <c r="L158" s="35">
        <f>'Core Indicators'!BK158</f>
        <v>12</v>
      </c>
      <c r="M158" s="35" t="str">
        <f>'Core Indicators'!BS158</f>
        <v>x</v>
      </c>
      <c r="N158" s="35" t="str">
        <f>'Core Indicators'!CA158</f>
        <v>x</v>
      </c>
      <c r="O158" s="35" t="e">
        <f>'Core Indicators'!CI158</f>
        <v>#N/A</v>
      </c>
      <c r="P158" s="35" t="str">
        <f>'Core Indicators'!CQ158</f>
        <v>x</v>
      </c>
      <c r="Q158" s="35">
        <f>'Core Indicators'!DG158</f>
        <v>5628000</v>
      </c>
      <c r="R158" s="35">
        <f>'Core Indicators'!DO158</f>
        <v>2706000</v>
      </c>
      <c r="S158" s="35">
        <f>'Core Indicators'!DW158</f>
        <v>6050000</v>
      </c>
      <c r="T158" s="35">
        <f>'Core Indicators'!EE158</f>
        <v>950000</v>
      </c>
      <c r="U158" s="35">
        <f>'Core Indicators'!EM158</f>
        <v>0</v>
      </c>
      <c r="V158" s="35">
        <f>'Core Indicators'!FC158</f>
        <v>4</v>
      </c>
      <c r="W158" s="35" t="str">
        <f>'Core Indicators'!FK158</f>
        <v>x</v>
      </c>
      <c r="X158" s="35" t="str">
        <f>'Core Indicators'!FS158</f>
        <v>x</v>
      </c>
      <c r="Y158" s="35">
        <f>'Core Indicators'!GA158</f>
        <v>1</v>
      </c>
      <c r="Z158" s="35">
        <f>'Core Indicators'!GI158</f>
        <v>1</v>
      </c>
      <c r="AA158" s="35">
        <f>'Core Indicators'!GQ158</f>
        <v>1</v>
      </c>
      <c r="AB158" s="35">
        <f>'Core Indicators'!GY158</f>
        <v>0</v>
      </c>
      <c r="AC158" s="35">
        <f>'Core Indicators'!HG158</f>
        <v>0</v>
      </c>
      <c r="AD158" s="35">
        <f>'Core Indicators'!HO158</f>
        <v>0</v>
      </c>
      <c r="AE158" s="35">
        <f>'Core Indicators'!HW158</f>
        <v>0</v>
      </c>
      <c r="AF158" s="35">
        <f>'Core Indicators'!IE158</f>
        <v>2</v>
      </c>
      <c r="AG158" s="35">
        <f>'Core Indicators'!IM158</f>
        <v>1</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41E56F-059A-4A53-ACF4-4FF220EFF4B8}">
  <ds:schemaRefs>
    <ds:schemaRef ds:uri="http://schemas.microsoft.com/sharepoint/v3/contenttype/forms"/>
  </ds:schemaRefs>
</ds:datastoreItem>
</file>

<file path=customXml/itemProps2.xml><?xml version="1.0" encoding="utf-8"?>
<ds:datastoreItem xmlns:ds="http://schemas.openxmlformats.org/officeDocument/2006/customXml" ds:itemID="{712453D9-6CFE-4122-A7A5-8CBF520BAE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2022-08-04T11:09:31Z</dcterms:modified>
</cp:coreProperties>
</file>